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llianzgi-my.sharepoint.com/personal/ravin_seeneevassen_allianzgi_com/Documents/Documents/Inflation/"/>
    </mc:Choice>
  </mc:AlternateContent>
  <xr:revisionPtr revIDLastSave="137077" documentId="8_{8F68ADB0-FB87-4A09-AF61-2CB3434858E9}" xr6:coauthVersionLast="47" xr6:coauthVersionMax="47" xr10:uidLastSave="{1A7F2D03-46D7-4B90-9D48-0F3828F46816}"/>
  <bookViews>
    <workbookView xWindow="-110" yWindow="-110" windowWidth="38620" windowHeight="21360" firstSheet="8" activeTab="12" xr2:uid="{00000000-000D-0000-FFFF-FFFF00000000}"/>
  </bookViews>
  <sheets>
    <sheet name="UKTi" sheetId="2" r:id="rId1"/>
    <sheet name="Linker_ZHist" sheetId="3" r:id="rId2"/>
    <sheet name="Nominal_ZHist" sheetId="4" r:id="rId3"/>
    <sheet name="Rel_ZHist" sheetId="5" r:id="rId4"/>
    <sheet name="AIM-Data" sheetId="6" r:id="rId5"/>
    <sheet name="StratCombined" sheetId="18" r:id="rId6"/>
    <sheet name="AIM-YC59" sheetId="16" r:id="rId7"/>
    <sheet name="AIM-LSTRAB" sheetId="17" r:id="rId8"/>
    <sheet name="AIM-Linker" sheetId="14" r:id="rId9"/>
    <sheet name="AIM-YC58" sheetId="13" r:id="rId10"/>
    <sheet name="AIM-UKGOV" sheetId="15" r:id="rId11"/>
    <sheet name="AIM-FIM01" sheetId="21" r:id="rId12"/>
    <sheet name="AIM-FIML" sheetId="22" r:id="rId13"/>
    <sheet name="FIMCombined" sheetId="23" r:id="rId14"/>
    <sheet name="Sheet1" sheetId="7" r:id="rId15"/>
    <sheet name="barcelona" sheetId="10" r:id="rId16"/>
    <sheet name="Sheet2" sheetId="9" r:id="rId17"/>
    <sheet name="fx_kill_off" sheetId="19" r:id="rId18"/>
    <sheet name="fca" sheetId="20" r:id="rId19"/>
    <sheet name="strat_rebal_deb_24" sheetId="8" r:id="rId20"/>
    <sheet name="saron calc" sheetId="11" r:id="rId21"/>
    <sheet name="Sheet3" sheetId="24" r:id="rId22"/>
    <sheet name="summer clubs" sheetId="12" r:id="rId23"/>
  </sheets>
  <externalReferences>
    <externalReference r:id="rId24"/>
  </externalReferences>
  <definedNames>
    <definedName name="_xlnm._FilterDatabase" localSheetId="11" hidden="1">'AIM-FIM01'!$I$4:$AW$149</definedName>
    <definedName name="_xlnm._FilterDatabase" localSheetId="12" hidden="1">'AIM-FIML'!$I$4:$AW$149</definedName>
    <definedName name="_xlnm._FilterDatabase" localSheetId="8" hidden="1">'AIM-Linker'!$I$4:$AV$4</definedName>
    <definedName name="_xlnm._FilterDatabase" localSheetId="7" hidden="1">'AIM-LSTRAB'!$I$3:$AM$563</definedName>
    <definedName name="_xlnm._FilterDatabase" localSheetId="10" hidden="1">'AIM-UKGOV'!$I$4:$AV$4</definedName>
    <definedName name="_xlnm._FilterDatabase" localSheetId="9" hidden="1">'AIM-YC58'!$I$4:$AV$4</definedName>
    <definedName name="_xlnm._FilterDatabase" localSheetId="6" hidden="1">'AIM-YC59'!$I$3:$AM$722</definedName>
    <definedName name="_xlnm._FilterDatabase" localSheetId="13" hidden="1">FIMCombined!$A$5:$AB$186</definedName>
    <definedName name="_xlnm._FilterDatabase" localSheetId="21" hidden="1">Sheet3!$C$2:$S$85</definedName>
    <definedName name="_xlnm._FilterDatabase" localSheetId="5" hidden="1">StratCombined!$A$5:$AB$186</definedName>
    <definedName name="BloombergSubstitution_20240416_085058" localSheetId="3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1" i="22" l="1" a="1"/>
  <c r="R11" i="22"/>
  <c r="U11" i="22" a="1"/>
  <c r="U11" i="22"/>
  <c r="U99" i="21" a="1"/>
  <c r="U99" i="21"/>
  <c r="U98" i="21" a="1"/>
  <c r="U98" i="21"/>
  <c r="U97" i="21" a="1"/>
  <c r="U97" i="21"/>
  <c r="U96" i="21" a="1"/>
  <c r="U96" i="21"/>
  <c r="U95" i="21" a="1"/>
  <c r="U95" i="21"/>
  <c r="U94" i="21" a="1"/>
  <c r="U94" i="21"/>
  <c r="U93" i="21" a="1"/>
  <c r="U93" i="21"/>
  <c r="U92" i="21" a="1"/>
  <c r="U92" i="21"/>
  <c r="U91" i="21" a="1"/>
  <c r="U91" i="21"/>
  <c r="U90" i="21" a="1"/>
  <c r="U90" i="21"/>
  <c r="U89" i="21" a="1"/>
  <c r="U89" i="21"/>
  <c r="U88" i="21" a="1"/>
  <c r="U88" i="21"/>
  <c r="U87" i="21" a="1"/>
  <c r="U87" i="21"/>
  <c r="U86" i="21" a="1"/>
  <c r="U86" i="21"/>
  <c r="U85" i="21" a="1"/>
  <c r="U85" i="21"/>
  <c r="U84" i="21" a="1"/>
  <c r="U84" i="21"/>
  <c r="U83" i="21" a="1"/>
  <c r="U83" i="21"/>
  <c r="U82" i="21" a="1"/>
  <c r="U82" i="21"/>
  <c r="U81" i="21" a="1"/>
  <c r="U81" i="21"/>
  <c r="U80" i="21" a="1"/>
  <c r="U80" i="21"/>
  <c r="U79" i="21" a="1"/>
  <c r="U79" i="21"/>
  <c r="U78" i="21" a="1"/>
  <c r="U78" i="21"/>
  <c r="U77" i="21" a="1"/>
  <c r="U77" i="21"/>
  <c r="U76" i="21" a="1"/>
  <c r="U76" i="21"/>
  <c r="U75" i="21" a="1"/>
  <c r="U75" i="21"/>
  <c r="U74" i="21" a="1"/>
  <c r="U74" i="21"/>
  <c r="U73" i="21" a="1"/>
  <c r="U73" i="21"/>
  <c r="U72" i="21" a="1"/>
  <c r="U72" i="21"/>
  <c r="U71" i="21" a="1"/>
  <c r="U71" i="21"/>
  <c r="U70" i="21" a="1"/>
  <c r="U70" i="21"/>
  <c r="U69" i="21" a="1"/>
  <c r="U69" i="21"/>
  <c r="U68" i="21" a="1"/>
  <c r="U68" i="21"/>
  <c r="U67" i="21" a="1"/>
  <c r="U67" i="21"/>
  <c r="U66" i="21" a="1"/>
  <c r="U66" i="21"/>
  <c r="U65" i="21" a="1"/>
  <c r="U65" i="21"/>
  <c r="U64" i="21" a="1"/>
  <c r="U64" i="21"/>
  <c r="U63" i="21" a="1"/>
  <c r="U63" i="21"/>
  <c r="U62" i="21" a="1"/>
  <c r="U62" i="21"/>
  <c r="U61" i="21" a="1"/>
  <c r="U61" i="21"/>
  <c r="U60" i="21" a="1"/>
  <c r="U60" i="21"/>
  <c r="U59" i="21" a="1"/>
  <c r="U59" i="21"/>
  <c r="U58" i="21" a="1"/>
  <c r="U58" i="21"/>
  <c r="U57" i="21" a="1"/>
  <c r="U57" i="21"/>
  <c r="U56" i="21" a="1"/>
  <c r="U56" i="21"/>
  <c r="U55" i="21" a="1"/>
  <c r="U55" i="21"/>
  <c r="U54" i="21" a="1"/>
  <c r="U54" i="21"/>
  <c r="U53" i="21" a="1"/>
  <c r="U53" i="21"/>
  <c r="U52" i="21" a="1"/>
  <c r="U52" i="21"/>
  <c r="U51" i="21" a="1"/>
  <c r="U51" i="21"/>
  <c r="U50" i="21" a="1"/>
  <c r="U50" i="21"/>
  <c r="U49" i="21" a="1"/>
  <c r="U49" i="21"/>
  <c r="U48" i="21" a="1"/>
  <c r="U48" i="21"/>
  <c r="U47" i="21" a="1"/>
  <c r="U47" i="21"/>
  <c r="U46" i="21" a="1"/>
  <c r="U46" i="21"/>
  <c r="U45" i="21" a="1"/>
  <c r="U45" i="21"/>
  <c r="U44" i="21" a="1"/>
  <c r="U44" i="21"/>
  <c r="U43" i="21" a="1"/>
  <c r="U43" i="21"/>
  <c r="U42" i="21" a="1"/>
  <c r="U42" i="21"/>
  <c r="U41" i="21" a="1"/>
  <c r="U41" i="21"/>
  <c r="U40" i="21" a="1"/>
  <c r="U40" i="21"/>
  <c r="U39" i="21" a="1"/>
  <c r="U39" i="21"/>
  <c r="U38" i="21" a="1"/>
  <c r="U38" i="21"/>
  <c r="U37" i="21" a="1"/>
  <c r="U37" i="21"/>
  <c r="U36" i="21" a="1"/>
  <c r="U36" i="21"/>
  <c r="U133" i="21" a="1"/>
  <c r="U133" i="21"/>
  <c r="U132" i="21" a="1"/>
  <c r="U132" i="21"/>
  <c r="U131" i="21" a="1"/>
  <c r="U131" i="21"/>
  <c r="U130" i="21" a="1"/>
  <c r="U130" i="21"/>
  <c r="U129" i="21" a="1"/>
  <c r="U129" i="21"/>
  <c r="U128" i="21" a="1"/>
  <c r="U128" i="21"/>
  <c r="U127" i="21" a="1"/>
  <c r="U127" i="21"/>
  <c r="U126" i="21" a="1"/>
  <c r="U126" i="21"/>
  <c r="U125" i="21" a="1"/>
  <c r="U125" i="21"/>
  <c r="U124" i="21" a="1"/>
  <c r="U124" i="21"/>
  <c r="U123" i="21" a="1"/>
  <c r="U123" i="21"/>
  <c r="U122" i="21" a="1"/>
  <c r="U122" i="21"/>
  <c r="U121" i="21" a="1"/>
  <c r="U121" i="21"/>
  <c r="U120" i="21" a="1"/>
  <c r="U120" i="21"/>
  <c r="U119" i="21" a="1"/>
  <c r="U119" i="21"/>
  <c r="U118" i="21" a="1"/>
  <c r="U118" i="21"/>
  <c r="U117" i="21" a="1"/>
  <c r="U117" i="21"/>
  <c r="U116" i="21" a="1"/>
  <c r="U116" i="21"/>
  <c r="U115" i="21" a="1"/>
  <c r="U115" i="21"/>
  <c r="U114" i="21" a="1"/>
  <c r="U114" i="21"/>
  <c r="U113" i="21" a="1"/>
  <c r="U113" i="21"/>
  <c r="U112" i="21" a="1"/>
  <c r="U112" i="21"/>
  <c r="U111" i="21" a="1"/>
  <c r="U111" i="21"/>
  <c r="U110" i="21" a="1"/>
  <c r="U110" i="21"/>
  <c r="U109" i="21" a="1"/>
  <c r="U109" i="21"/>
  <c r="U108" i="21" a="1"/>
  <c r="U108" i="21"/>
  <c r="U107" i="21" a="1"/>
  <c r="U107" i="21"/>
  <c r="U106" i="21" a="1"/>
  <c r="U106" i="21"/>
  <c r="U105" i="21" a="1"/>
  <c r="U105" i="21"/>
  <c r="U104" i="21" a="1"/>
  <c r="U104" i="21"/>
  <c r="U103" i="21" a="1"/>
  <c r="U103" i="21"/>
  <c r="U102" i="21" a="1"/>
  <c r="U102" i="21"/>
  <c r="U101" i="21" a="1"/>
  <c r="U101" i="21"/>
  <c r="U100" i="21" a="1"/>
  <c r="U100" i="21"/>
  <c r="A4" i="22"/>
  <c r="P8" i="22" a="1"/>
  <c r="P8" i="22"/>
  <c r="AW5" i="22" a="1"/>
  <c r="AW5" i="22"/>
  <c r="AW28" i="21" a="1"/>
  <c r="AW28" i="21"/>
  <c r="R6" i="22" a="1"/>
  <c r="R6" i="22"/>
  <c r="R32" i="21" a="1"/>
  <c r="R32" i="21"/>
  <c r="R5" i="22" a="1"/>
  <c r="R5" i="22"/>
  <c r="R28" i="21" a="1"/>
  <c r="R28" i="21"/>
  <c r="R7" i="22" a="1"/>
  <c r="R7" i="22"/>
  <c r="P7" i="22" a="1"/>
  <c r="P7" i="22"/>
  <c r="AW7" i="22" a="1"/>
  <c r="AW7" i="22"/>
  <c r="P5" i="22" a="1"/>
  <c r="P5" i="22"/>
  <c r="P28" i="21" a="1"/>
  <c r="P28" i="21"/>
  <c r="P6" i="22" a="1"/>
  <c r="P6" i="22"/>
  <c r="P32" i="21" a="1"/>
  <c r="P32" i="21"/>
  <c r="AW8" i="22" a="1"/>
  <c r="AW8" i="22"/>
  <c r="R8" i="22" a="1"/>
  <c r="R8" i="22"/>
  <c r="AW6" i="22" a="1"/>
  <c r="AW6" i="22"/>
  <c r="AW32" i="21" a="1"/>
  <c r="AW32" i="21"/>
  <c r="I2" i="22" a="1"/>
  <c r="I2" i="22"/>
  <c r="P134" i="22" a="1"/>
  <c r="P134" i="22"/>
  <c r="P99" i="21" a="1"/>
  <c r="P99" i="21"/>
  <c r="P98" i="21" a="1"/>
  <c r="P98" i="21"/>
  <c r="P97" i="21" a="1"/>
  <c r="P97" i="21"/>
  <c r="P96" i="21" a="1"/>
  <c r="P96" i="21"/>
  <c r="P95" i="21" a="1"/>
  <c r="P95" i="21"/>
  <c r="P94" i="21" a="1"/>
  <c r="P94" i="21"/>
  <c r="P93" i="21" a="1"/>
  <c r="P93" i="21"/>
  <c r="P92" i="21" a="1"/>
  <c r="P92" i="21"/>
  <c r="P91" i="21" a="1"/>
  <c r="P91" i="21"/>
  <c r="P90" i="21" a="1"/>
  <c r="P90" i="21"/>
  <c r="P89" i="21" a="1"/>
  <c r="P89" i="21"/>
  <c r="P88" i="21" a="1"/>
  <c r="P88" i="21"/>
  <c r="P87" i="21" a="1"/>
  <c r="P87" i="21"/>
  <c r="P86" i="21" a="1"/>
  <c r="P86" i="21"/>
  <c r="P85" i="21" a="1"/>
  <c r="P85" i="21"/>
  <c r="P84" i="21" a="1"/>
  <c r="P84" i="21"/>
  <c r="P83" i="21" a="1"/>
  <c r="P83" i="21"/>
  <c r="P82" i="21" a="1"/>
  <c r="P82" i="21"/>
  <c r="P81" i="21" a="1"/>
  <c r="P81" i="21"/>
  <c r="P80" i="21" a="1"/>
  <c r="P80" i="21"/>
  <c r="P79" i="21" a="1"/>
  <c r="P79" i="21"/>
  <c r="P78" i="21" a="1"/>
  <c r="P78" i="21"/>
  <c r="P77" i="21" a="1"/>
  <c r="P77" i="21"/>
  <c r="P76" i="21" a="1"/>
  <c r="P76" i="21"/>
  <c r="P75" i="21" a="1"/>
  <c r="P75" i="21"/>
  <c r="P74" i="21" a="1"/>
  <c r="P74" i="21"/>
  <c r="P73" i="21" a="1"/>
  <c r="P73" i="21"/>
  <c r="P72" i="21" a="1"/>
  <c r="P72" i="21"/>
  <c r="P71" i="21" a="1"/>
  <c r="P71" i="21"/>
  <c r="P70" i="21" a="1"/>
  <c r="P70" i="21"/>
  <c r="P69" i="21" a="1"/>
  <c r="P69" i="21"/>
  <c r="P68" i="21" a="1"/>
  <c r="P68" i="21"/>
  <c r="P67" i="21" a="1"/>
  <c r="P67" i="21"/>
  <c r="P66" i="21" a="1"/>
  <c r="P66" i="21"/>
  <c r="P65" i="21" a="1"/>
  <c r="P65" i="21"/>
  <c r="P64" i="21" a="1"/>
  <c r="P64" i="21"/>
  <c r="P63" i="21" a="1"/>
  <c r="P63" i="21"/>
  <c r="P62" i="21" a="1"/>
  <c r="P62" i="21"/>
  <c r="P61" i="21" a="1"/>
  <c r="P61" i="21"/>
  <c r="P60" i="21" a="1"/>
  <c r="P60" i="21"/>
  <c r="P59" i="21" a="1"/>
  <c r="P59" i="21"/>
  <c r="P58" i="21" a="1"/>
  <c r="P58" i="21"/>
  <c r="P57" i="21" a="1"/>
  <c r="P57" i="21"/>
  <c r="P56" i="21" a="1"/>
  <c r="P56" i="21"/>
  <c r="P55" i="21" a="1"/>
  <c r="P55" i="21"/>
  <c r="P54" i="21" a="1"/>
  <c r="P54" i="21"/>
  <c r="P53" i="21" a="1"/>
  <c r="P53" i="21"/>
  <c r="P52" i="21" a="1"/>
  <c r="P52" i="21"/>
  <c r="P51" i="21" a="1"/>
  <c r="P51" i="21"/>
  <c r="P50" i="21" a="1"/>
  <c r="P50" i="21"/>
  <c r="P49" i="21" a="1"/>
  <c r="P49" i="21"/>
  <c r="P48" i="21" a="1"/>
  <c r="P48" i="21"/>
  <c r="P47" i="21" a="1"/>
  <c r="P47" i="21"/>
  <c r="P46" i="21" a="1"/>
  <c r="P46" i="21"/>
  <c r="P45" i="21" a="1"/>
  <c r="P45" i="21"/>
  <c r="P44" i="21" a="1"/>
  <c r="P44" i="21"/>
  <c r="P43" i="21" a="1"/>
  <c r="P43" i="21"/>
  <c r="P42" i="21" a="1"/>
  <c r="P42" i="21"/>
  <c r="P41" i="21" a="1"/>
  <c r="P41" i="21"/>
  <c r="P40" i="21" a="1"/>
  <c r="P40" i="21"/>
  <c r="P39" i="21" a="1"/>
  <c r="P39" i="21"/>
  <c r="P38" i="21" a="1"/>
  <c r="P38" i="21"/>
  <c r="P37" i="21" a="1"/>
  <c r="P37" i="21"/>
  <c r="P36" i="21" a="1"/>
  <c r="P36" i="21"/>
  <c r="P35" i="21" a="1"/>
  <c r="P35" i="21"/>
  <c r="P34" i="21" a="1"/>
  <c r="P34" i="21"/>
  <c r="P33" i="21" a="1"/>
  <c r="P33" i="21"/>
  <c r="P31" i="21" a="1"/>
  <c r="P31" i="21"/>
  <c r="P30" i="21" a="1"/>
  <c r="P30" i="21"/>
  <c r="P29" i="21" a="1"/>
  <c r="P29" i="21"/>
  <c r="P27" i="21" a="1"/>
  <c r="P27" i="21"/>
  <c r="P26" i="21" a="1"/>
  <c r="P26" i="21"/>
  <c r="P25" i="21" a="1"/>
  <c r="P25" i="21"/>
  <c r="P24" i="21" a="1"/>
  <c r="P24" i="21"/>
  <c r="P23" i="21" a="1"/>
  <c r="P23" i="21"/>
  <c r="P22" i="21" a="1"/>
  <c r="P22" i="21"/>
  <c r="P21" i="21" a="1"/>
  <c r="P21" i="21"/>
  <c r="P20" i="21" a="1"/>
  <c r="P20" i="21"/>
  <c r="P19" i="21" a="1"/>
  <c r="P19" i="21"/>
  <c r="P18" i="21" a="1"/>
  <c r="P18" i="21"/>
  <c r="P17" i="21" a="1"/>
  <c r="P17" i="21"/>
  <c r="P16" i="21" a="1"/>
  <c r="P16" i="21"/>
  <c r="P15" i="21" a="1"/>
  <c r="P15" i="21"/>
  <c r="P14" i="21" a="1"/>
  <c r="P14" i="21"/>
  <c r="P133" i="21" a="1"/>
  <c r="P133" i="21"/>
  <c r="P132" i="21" a="1"/>
  <c r="P132" i="21"/>
  <c r="P131" i="21" a="1"/>
  <c r="P131" i="21"/>
  <c r="P130" i="21" a="1"/>
  <c r="P130" i="21"/>
  <c r="P13" i="21" a="1"/>
  <c r="P13" i="21"/>
  <c r="P129" i="21" a="1"/>
  <c r="P129" i="21"/>
  <c r="P128" i="21" a="1"/>
  <c r="P128" i="21"/>
  <c r="P127" i="21" a="1"/>
  <c r="P127" i="21"/>
  <c r="P126" i="21" a="1"/>
  <c r="P126" i="21"/>
  <c r="P125" i="21" a="1"/>
  <c r="P125" i="21"/>
  <c r="P124" i="21" a="1"/>
  <c r="P124" i="21"/>
  <c r="P123" i="21" a="1"/>
  <c r="P123" i="21"/>
  <c r="P122" i="21" a="1"/>
  <c r="P122" i="21"/>
  <c r="P121" i="21" a="1"/>
  <c r="P121" i="21"/>
  <c r="P120" i="21" a="1"/>
  <c r="P120" i="21"/>
  <c r="P12" i="21" a="1"/>
  <c r="P12" i="21"/>
  <c r="P119" i="21" a="1"/>
  <c r="P119" i="21"/>
  <c r="P118" i="21" a="1"/>
  <c r="P118" i="21"/>
  <c r="P117" i="21" a="1"/>
  <c r="P117" i="21"/>
  <c r="P116" i="21" a="1"/>
  <c r="P116" i="21"/>
  <c r="P115" i="21" a="1"/>
  <c r="P115" i="21"/>
  <c r="P114" i="21" a="1"/>
  <c r="P114" i="21"/>
  <c r="P113" i="21" a="1"/>
  <c r="P113" i="21"/>
  <c r="P112" i="21" a="1"/>
  <c r="P112" i="21"/>
  <c r="P111" i="21" a="1"/>
  <c r="P111" i="21"/>
  <c r="P110" i="21" a="1"/>
  <c r="P110" i="21"/>
  <c r="P11" i="21" a="1"/>
  <c r="P11" i="21"/>
  <c r="P109" i="21" a="1"/>
  <c r="P109" i="21"/>
  <c r="P108" i="21" a="1"/>
  <c r="P108" i="21"/>
  <c r="P107" i="21" a="1"/>
  <c r="P107" i="21"/>
  <c r="P106" i="21" a="1"/>
  <c r="P106" i="21"/>
  <c r="P105" i="21" a="1"/>
  <c r="P105" i="21"/>
  <c r="P104" i="21" a="1"/>
  <c r="P104" i="21"/>
  <c r="P103" i="21" a="1"/>
  <c r="P103" i="21"/>
  <c r="P102" i="21" a="1"/>
  <c r="P102" i="21"/>
  <c r="P101" i="21" a="1"/>
  <c r="P101" i="21"/>
  <c r="P100" i="21" a="1"/>
  <c r="P100" i="21"/>
  <c r="R134" i="22" a="1"/>
  <c r="R134" i="22"/>
  <c r="U134" i="22" a="1"/>
  <c r="R99" i="21" a="1"/>
  <c r="U134" i="22" l="1"/>
  <c r="R99" i="21"/>
  <c r="R98" i="21" a="1"/>
  <c r="R98" i="21"/>
  <c r="R97" i="21" a="1"/>
  <c r="R97" i="21"/>
  <c r="R96" i="21" a="1"/>
  <c r="R96" i="21"/>
  <c r="R95" i="21" a="1"/>
  <c r="R95" i="21"/>
  <c r="R94" i="21" a="1"/>
  <c r="R94" i="21"/>
  <c r="R93" i="21" a="1"/>
  <c r="R93" i="21"/>
  <c r="R92" i="21" a="1"/>
  <c r="R92" i="21"/>
  <c r="R91" i="21" a="1"/>
  <c r="R91" i="21"/>
  <c r="R90" i="21" a="1"/>
  <c r="R90" i="21"/>
  <c r="R89" i="21" a="1"/>
  <c r="R89" i="21"/>
  <c r="R88" i="21" a="1"/>
  <c r="R88" i="21"/>
  <c r="R87" i="21" a="1"/>
  <c r="R87" i="21"/>
  <c r="R86" i="21" a="1"/>
  <c r="R86" i="21"/>
  <c r="R85" i="21" a="1"/>
  <c r="R85" i="21"/>
  <c r="R84" i="21" a="1"/>
  <c r="R84" i="21"/>
  <c r="R83" i="21" a="1"/>
  <c r="R83" i="21"/>
  <c r="R82" i="21" a="1"/>
  <c r="R82" i="21"/>
  <c r="R81" i="21" a="1"/>
  <c r="R81" i="21"/>
  <c r="R80" i="21" a="1"/>
  <c r="R80" i="21"/>
  <c r="R79" i="21" a="1"/>
  <c r="R79" i="21"/>
  <c r="R78" i="21" a="1"/>
  <c r="R78" i="21"/>
  <c r="R77" i="21" a="1"/>
  <c r="R77" i="21"/>
  <c r="R76" i="21" a="1"/>
  <c r="R76" i="21"/>
  <c r="R75" i="21" a="1"/>
  <c r="R75" i="21"/>
  <c r="R74" i="21" a="1"/>
  <c r="R74" i="21"/>
  <c r="R73" i="21" a="1"/>
  <c r="R73" i="21"/>
  <c r="R72" i="21" a="1"/>
  <c r="R72" i="21"/>
  <c r="R71" i="21" a="1"/>
  <c r="R71" i="21"/>
  <c r="R70" i="21" a="1"/>
  <c r="R70" i="21"/>
  <c r="R69" i="21" a="1"/>
  <c r="R69" i="21"/>
  <c r="R68" i="21" a="1"/>
  <c r="R68" i="21"/>
  <c r="R67" i="21" a="1"/>
  <c r="R67" i="21"/>
  <c r="R66" i="21" a="1"/>
  <c r="R66" i="21"/>
  <c r="R65" i="21" a="1"/>
  <c r="R65" i="21"/>
  <c r="R64" i="21" a="1"/>
  <c r="R64" i="21"/>
  <c r="R63" i="21" a="1"/>
  <c r="R63" i="21"/>
  <c r="R62" i="21" a="1"/>
  <c r="R62" i="21"/>
  <c r="R61" i="21" a="1"/>
  <c r="R61" i="21"/>
  <c r="R60" i="21" a="1"/>
  <c r="R60" i="21"/>
  <c r="R59" i="21" a="1"/>
  <c r="R59" i="21"/>
  <c r="R58" i="21" a="1"/>
  <c r="R58" i="21"/>
  <c r="R57" i="21" a="1"/>
  <c r="R57" i="21"/>
  <c r="R56" i="21" a="1"/>
  <c r="R56" i="21"/>
  <c r="R55" i="21" a="1"/>
  <c r="R55" i="21"/>
  <c r="R54" i="21" a="1"/>
  <c r="R54" i="21"/>
  <c r="R53" i="21" a="1"/>
  <c r="R53" i="21"/>
  <c r="R52" i="21" a="1"/>
  <c r="R52" i="21"/>
  <c r="R51" i="21" a="1"/>
  <c r="R51" i="21"/>
  <c r="R50" i="21" a="1"/>
  <c r="R50" i="21"/>
  <c r="R49" i="21" a="1"/>
  <c r="R49" i="21"/>
  <c r="R48" i="21" a="1"/>
  <c r="R48" i="21"/>
  <c r="R47" i="21" a="1"/>
  <c r="R47" i="21"/>
  <c r="R46" i="21" a="1"/>
  <c r="R46" i="21"/>
  <c r="R45" i="21" a="1"/>
  <c r="R45" i="21"/>
  <c r="R44" i="21" a="1"/>
  <c r="R44" i="21"/>
  <c r="R43" i="21" a="1"/>
  <c r="R43" i="21"/>
  <c r="R42" i="21" a="1"/>
  <c r="R42" i="21"/>
  <c r="R41" i="21" a="1"/>
  <c r="R41" i="21"/>
  <c r="R40" i="21" a="1"/>
  <c r="R40" i="21"/>
  <c r="R39" i="21" a="1"/>
  <c r="R39" i="21"/>
  <c r="R38" i="21" a="1"/>
  <c r="R38" i="21"/>
  <c r="R37" i="21" a="1"/>
  <c r="R37" i="21"/>
  <c r="R36" i="21" a="1"/>
  <c r="R36" i="21"/>
  <c r="R35" i="21" a="1"/>
  <c r="R35" i="21"/>
  <c r="R34" i="21" a="1"/>
  <c r="R34" i="21"/>
  <c r="R33" i="21" a="1"/>
  <c r="R33" i="21"/>
  <c r="R31" i="21" a="1"/>
  <c r="R31" i="21"/>
  <c r="R30" i="21" a="1"/>
  <c r="R30" i="21"/>
  <c r="R29" i="21" a="1"/>
  <c r="R29" i="21"/>
  <c r="R27" i="21" a="1"/>
  <c r="R27" i="21"/>
  <c r="R26" i="21" a="1"/>
  <c r="R26" i="21"/>
  <c r="R25" i="21" a="1"/>
  <c r="R25" i="21"/>
  <c r="R24" i="21" a="1"/>
  <c r="R24" i="21"/>
  <c r="R23" i="21" a="1"/>
  <c r="R23" i="21"/>
  <c r="R22" i="21" a="1"/>
  <c r="R22" i="21"/>
  <c r="R21" i="21" a="1"/>
  <c r="R21" i="21"/>
  <c r="R20" i="21" a="1"/>
  <c r="R20" i="21"/>
  <c r="R19" i="21" a="1"/>
  <c r="R19" i="21"/>
  <c r="R18" i="21" a="1"/>
  <c r="R18" i="21"/>
  <c r="R17" i="21" a="1"/>
  <c r="R17" i="21"/>
  <c r="R16" i="21" a="1"/>
  <c r="R16" i="21"/>
  <c r="R15" i="21" a="1"/>
  <c r="R15" i="21"/>
  <c r="R14" i="21" a="1"/>
  <c r="R14" i="21"/>
  <c r="R133" i="21" a="1"/>
  <c r="R133" i="21"/>
  <c r="R132" i="21" a="1"/>
  <c r="R132" i="21"/>
  <c r="R131" i="21" a="1"/>
  <c r="R131" i="21"/>
  <c r="R130" i="21" a="1"/>
  <c r="R130" i="21"/>
  <c r="R13" i="21" a="1"/>
  <c r="R13" i="21"/>
  <c r="R129" i="21" a="1"/>
  <c r="R129" i="21"/>
  <c r="R128" i="21" a="1"/>
  <c r="R128" i="21"/>
  <c r="R127" i="21" a="1"/>
  <c r="R127" i="21"/>
  <c r="R126" i="21" a="1"/>
  <c r="R126" i="21"/>
  <c r="R125" i="21" a="1"/>
  <c r="R125" i="21"/>
  <c r="R124" i="21" a="1"/>
  <c r="R124" i="21"/>
  <c r="R123" i="21" a="1"/>
  <c r="R123" i="21"/>
  <c r="R122" i="21" a="1"/>
  <c r="R122" i="21"/>
  <c r="R121" i="21" a="1"/>
  <c r="R121" i="21"/>
  <c r="R120" i="21" a="1"/>
  <c r="R120" i="21"/>
  <c r="R12" i="21" a="1"/>
  <c r="R12" i="21"/>
  <c r="R119" i="21" a="1"/>
  <c r="R119" i="21"/>
  <c r="R118" i="21" a="1"/>
  <c r="R118" i="21"/>
  <c r="R117" i="21" a="1"/>
  <c r="R117" i="21"/>
  <c r="R116" i="21" a="1"/>
  <c r="R116" i="21"/>
  <c r="R115" i="21" a="1"/>
  <c r="R115" i="21"/>
  <c r="R114" i="21" a="1"/>
  <c r="R114" i="21"/>
  <c r="R113" i="21" a="1"/>
  <c r="R113" i="21"/>
  <c r="R112" i="21" a="1"/>
  <c r="R112" i="21"/>
  <c r="R111" i="21" a="1"/>
  <c r="R111" i="21"/>
  <c r="R110" i="21" a="1"/>
  <c r="R110" i="21"/>
  <c r="R11" i="21" a="1"/>
  <c r="R11" i="21"/>
  <c r="R109" i="21" a="1"/>
  <c r="R109" i="21"/>
  <c r="R108" i="21" a="1"/>
  <c r="R108" i="21"/>
  <c r="R107" i="21" a="1"/>
  <c r="R107" i="21"/>
  <c r="R106" i="21" a="1"/>
  <c r="R106" i="21"/>
  <c r="R105" i="21" a="1"/>
  <c r="R105" i="21"/>
  <c r="R104" i="21" a="1"/>
  <c r="R104" i="21"/>
  <c r="R103" i="21" a="1"/>
  <c r="R103" i="21"/>
  <c r="R102" i="21" a="1"/>
  <c r="R102" i="21"/>
  <c r="R101" i="21" a="1"/>
  <c r="R101" i="21"/>
  <c r="R100" i="21" a="1"/>
  <c r="R100" i="21"/>
  <c r="AW134" i="22" a="1"/>
  <c r="AW134" i="22"/>
  <c r="AW99" i="21" a="1"/>
  <c r="AW99" i="21"/>
  <c r="AW98" i="21" a="1"/>
  <c r="AW98" i="21"/>
  <c r="AW97" i="21" a="1"/>
  <c r="AW97" i="21"/>
  <c r="AW96" i="21" a="1"/>
  <c r="AW96" i="21"/>
  <c r="AW95" i="21" a="1"/>
  <c r="AW95" i="21"/>
  <c r="AW94" i="21" a="1"/>
  <c r="AW94" i="21"/>
  <c r="AW93" i="21" a="1"/>
  <c r="AW93" i="21"/>
  <c r="AW92" i="21" a="1"/>
  <c r="AW92" i="21"/>
  <c r="AW91" i="21" a="1"/>
  <c r="AW91" i="21"/>
  <c r="AW90" i="21" a="1"/>
  <c r="AW90" i="21"/>
  <c r="AW89" i="21" a="1"/>
  <c r="AW89" i="21"/>
  <c r="AW88" i="21" a="1"/>
  <c r="AW88" i="21"/>
  <c r="AW87" i="21" a="1"/>
  <c r="AW87" i="21"/>
  <c r="AW86" i="21" a="1"/>
  <c r="AW86" i="21"/>
  <c r="AW85" i="21" a="1"/>
  <c r="AW85" i="21"/>
  <c r="AW84" i="21" a="1"/>
  <c r="AW84" i="21"/>
  <c r="AW83" i="21" a="1"/>
  <c r="AW83" i="21"/>
  <c r="AW82" i="21" a="1"/>
  <c r="AW82" i="21"/>
  <c r="AW81" i="21" a="1"/>
  <c r="AW81" i="21"/>
  <c r="AW80" i="21" a="1"/>
  <c r="AW80" i="21"/>
  <c r="AW79" i="21" a="1"/>
  <c r="AW79" i="21"/>
  <c r="AW78" i="21" a="1"/>
  <c r="AW78" i="21"/>
  <c r="AW77" i="21" a="1"/>
  <c r="AW77" i="21"/>
  <c r="AW76" i="21" a="1"/>
  <c r="AW76" i="21"/>
  <c r="AW75" i="21" a="1"/>
  <c r="AW75" i="21"/>
  <c r="AW74" i="21" a="1"/>
  <c r="AW74" i="21"/>
  <c r="AW73" i="21" a="1"/>
  <c r="AW73" i="21"/>
  <c r="AW72" i="21" a="1"/>
  <c r="AW72" i="21"/>
  <c r="AW71" i="21" a="1"/>
  <c r="AW71" i="21"/>
  <c r="AW70" i="21" a="1"/>
  <c r="AW70" i="21"/>
  <c r="AW69" i="21" a="1"/>
  <c r="AW69" i="21"/>
  <c r="AW68" i="21" a="1"/>
  <c r="AW68" i="21"/>
  <c r="AW67" i="21" a="1"/>
  <c r="AW67" i="21"/>
  <c r="AW66" i="21" a="1"/>
  <c r="AW66" i="21"/>
  <c r="AW65" i="21" a="1"/>
  <c r="AW65" i="21"/>
  <c r="AW64" i="21" a="1"/>
  <c r="AW64" i="21"/>
  <c r="AW63" i="21" a="1"/>
  <c r="AW63" i="21"/>
  <c r="AW62" i="21" a="1"/>
  <c r="AW62" i="21"/>
  <c r="AW61" i="21" a="1"/>
  <c r="AW61" i="21"/>
  <c r="AW60" i="21" a="1"/>
  <c r="AW60" i="21"/>
  <c r="AW59" i="21" a="1"/>
  <c r="AW59" i="21"/>
  <c r="AW58" i="21" a="1"/>
  <c r="AW58" i="21"/>
  <c r="AW57" i="21" a="1"/>
  <c r="AW57" i="21"/>
  <c r="AW56" i="21" a="1"/>
  <c r="AW56" i="21"/>
  <c r="AW55" i="21" a="1"/>
  <c r="AW55" i="21"/>
  <c r="AW54" i="21" a="1"/>
  <c r="AW54" i="21"/>
  <c r="AW53" i="21" a="1"/>
  <c r="AW53" i="21"/>
  <c r="AW52" i="21" a="1"/>
  <c r="AW52" i="21"/>
  <c r="AW51" i="21" a="1"/>
  <c r="AW51" i="21"/>
  <c r="AW50" i="21" a="1"/>
  <c r="AW50" i="21"/>
  <c r="AW49" i="21" a="1"/>
  <c r="AW49" i="21"/>
  <c r="AW48" i="21" a="1"/>
  <c r="AW48" i="21"/>
  <c r="AW47" i="21" a="1"/>
  <c r="AW47" i="21"/>
  <c r="AW46" i="21" a="1"/>
  <c r="AW46" i="21"/>
  <c r="AW45" i="21" a="1"/>
  <c r="AW45" i="21"/>
  <c r="AW44" i="21" a="1"/>
  <c r="AW44" i="21"/>
  <c r="AW43" i="21" a="1"/>
  <c r="AW43" i="21"/>
  <c r="AW42" i="21" a="1"/>
  <c r="AW42" i="21"/>
  <c r="AW41" i="21" a="1"/>
  <c r="AW41" i="21"/>
  <c r="AW40" i="21" a="1"/>
  <c r="AW40" i="21"/>
  <c r="AW39" i="21" a="1"/>
  <c r="AW39" i="21"/>
  <c r="AW38" i="21" a="1"/>
  <c r="AW38" i="21"/>
  <c r="AW37" i="21" a="1"/>
  <c r="AW37" i="21"/>
  <c r="AW36" i="21" a="1"/>
  <c r="AW36" i="21"/>
  <c r="AW35" i="21" a="1"/>
  <c r="AW35" i="21"/>
  <c r="AW34" i="21" a="1"/>
  <c r="AW34" i="21"/>
  <c r="AW33" i="21" a="1"/>
  <c r="AW33" i="21"/>
  <c r="AW31" i="21" a="1"/>
  <c r="AW31" i="21"/>
  <c r="AW30" i="21" a="1"/>
  <c r="AW30" i="21"/>
  <c r="AW29" i="21" a="1"/>
  <c r="AW29" i="21"/>
  <c r="AW27" i="21" a="1"/>
  <c r="AW27" i="21"/>
  <c r="AW26" i="21" a="1"/>
  <c r="AW26" i="21"/>
  <c r="AW25" i="21" a="1"/>
  <c r="AW25" i="21"/>
  <c r="AW24" i="21" a="1"/>
  <c r="AW24" i="21"/>
  <c r="AW23" i="21" a="1"/>
  <c r="AW23" i="21"/>
  <c r="AW22" i="21" a="1"/>
  <c r="AW22" i="21"/>
  <c r="AW21" i="21" a="1"/>
  <c r="AW21" i="21"/>
  <c r="AW20" i="21" a="1"/>
  <c r="AW20" i="21"/>
  <c r="AW19" i="21" a="1"/>
  <c r="AW19" i="21"/>
  <c r="AW18" i="21" a="1"/>
  <c r="AW18" i="21"/>
  <c r="AW17" i="21" a="1"/>
  <c r="AW17" i="21"/>
  <c r="AW16" i="21" a="1"/>
  <c r="AW16" i="21"/>
  <c r="AW15" i="21" a="1"/>
  <c r="AW15" i="21"/>
  <c r="AW14" i="21" a="1"/>
  <c r="AW14" i="21"/>
  <c r="AW133" i="21" a="1"/>
  <c r="AW133" i="21"/>
  <c r="AW132" i="21" a="1"/>
  <c r="AW132" i="21"/>
  <c r="AW131" i="21" a="1"/>
  <c r="AW131" i="21"/>
  <c r="AW130" i="21" a="1"/>
  <c r="AW130" i="21"/>
  <c r="AW13" i="21" a="1"/>
  <c r="AW13" i="21"/>
  <c r="AW129" i="21" a="1"/>
  <c r="AW129" i="21"/>
  <c r="AW128" i="21" a="1"/>
  <c r="AW128" i="21"/>
  <c r="AW127" i="21" a="1"/>
  <c r="AW127" i="21"/>
  <c r="AW126" i="21" a="1"/>
  <c r="AW126" i="21"/>
  <c r="AW125" i="21" a="1"/>
  <c r="AW125" i="21"/>
  <c r="AW124" i="21" a="1"/>
  <c r="AW124" i="21"/>
  <c r="AW123" i="21" a="1"/>
  <c r="AW123" i="21"/>
  <c r="AW122" i="21" a="1"/>
  <c r="AW122" i="21"/>
  <c r="AW121" i="21" a="1"/>
  <c r="AW121" i="21"/>
  <c r="AW120" i="21" a="1"/>
  <c r="AW120" i="21"/>
  <c r="AW12" i="21" a="1"/>
  <c r="AW12" i="21"/>
  <c r="AW119" i="21" a="1"/>
  <c r="AW119" i="21"/>
  <c r="AW118" i="21" a="1"/>
  <c r="AW118" i="21"/>
  <c r="AW117" i="21" a="1"/>
  <c r="AW117" i="21"/>
  <c r="AW116" i="21" a="1"/>
  <c r="AW116" i="21"/>
  <c r="AW115" i="21" a="1"/>
  <c r="AW115" i="21"/>
  <c r="AW114" i="21" a="1"/>
  <c r="AW114" i="21"/>
  <c r="AW113" i="21" a="1"/>
  <c r="AW113" i="21"/>
  <c r="AW112" i="21" a="1"/>
  <c r="AW112" i="21"/>
  <c r="AW111" i="21" a="1"/>
  <c r="AW111" i="21"/>
  <c r="AW110" i="21" a="1"/>
  <c r="AW110" i="21"/>
  <c r="AW11" i="21" a="1"/>
  <c r="AW11" i="21"/>
  <c r="AW109" i="21" a="1"/>
  <c r="AW109" i="21"/>
  <c r="AW108" i="21" a="1"/>
  <c r="AW108" i="21"/>
  <c r="AW107" i="21" a="1"/>
  <c r="AW107" i="21"/>
  <c r="AW106" i="21" a="1"/>
  <c r="AW106" i="21"/>
  <c r="AW105" i="21" a="1"/>
  <c r="AW105" i="21"/>
  <c r="AW104" i="21" a="1"/>
  <c r="AW104" i="21"/>
  <c r="AW103" i="21" a="1"/>
  <c r="AW103" i="21"/>
  <c r="AW102" i="21" a="1"/>
  <c r="AW102" i="21"/>
  <c r="AW101" i="21" a="1"/>
  <c r="AW101" i="21"/>
  <c r="AW100" i="21" a="1"/>
  <c r="AW100" i="21"/>
  <c r="AQ134" i="22" l="1"/>
  <c r="AP134" i="22"/>
  <c r="AM134" i="22"/>
  <c r="AL134" i="22"/>
  <c r="AD134" i="22"/>
  <c r="Q134" i="22" a="1"/>
  <c r="S134" i="22" a="1"/>
  <c r="AB134" i="22" a="1"/>
  <c r="AW133" i="22" a="1"/>
  <c r="AW133" i="22" l="1"/>
  <c r="AB134" i="22"/>
  <c r="S134" i="22"/>
  <c r="T134" i="22" s="1"/>
  <c r="V134" i="22" s="1"/>
  <c r="Q134" i="22"/>
  <c r="X134" i="22"/>
  <c r="AQ133" i="22"/>
  <c r="AP133" i="22"/>
  <c r="AM133" i="22"/>
  <c r="AL133" i="22"/>
  <c r="AD133" i="22"/>
  <c r="R133" i="22" a="1"/>
  <c r="R133" i="22" l="1"/>
  <c r="U133" i="22" a="1"/>
  <c r="P133" i="22" a="1"/>
  <c r="U133" i="22" l="1"/>
  <c r="P133" i="22"/>
  <c r="Q133" i="22" a="1"/>
  <c r="S133" i="22" a="1"/>
  <c r="AB133" i="22" a="1"/>
  <c r="AW132" i="22" a="1"/>
  <c r="AW132" i="22" l="1"/>
  <c r="AB133" i="22"/>
  <c r="S133" i="22"/>
  <c r="T133" i="22" s="1"/>
  <c r="V133" i="22" s="1"/>
  <c r="Q133" i="22"/>
  <c r="X133" i="22"/>
  <c r="AQ132" i="22"/>
  <c r="AP132" i="22"/>
  <c r="AM132" i="22"/>
  <c r="AL132" i="22"/>
  <c r="AD132" i="22"/>
  <c r="R132" i="22" a="1"/>
  <c r="R132" i="22" l="1"/>
  <c r="U132" i="22" a="1"/>
  <c r="P132" i="22" a="1"/>
  <c r="U132" i="22" l="1"/>
  <c r="P132" i="22"/>
  <c r="Q132" i="22" a="1"/>
  <c r="S132" i="22" a="1"/>
  <c r="AB132" i="22" a="1"/>
  <c r="AW131" i="22" a="1"/>
  <c r="AW131" i="22" l="1"/>
  <c r="AB132" i="22"/>
  <c r="S132" i="22"/>
  <c r="T132" i="22" s="1"/>
  <c r="V132" i="22" s="1"/>
  <c r="Q132" i="22"/>
  <c r="X132" i="22"/>
  <c r="AQ131" i="22"/>
  <c r="AP131" i="22"/>
  <c r="AM131" i="22"/>
  <c r="AL131" i="22"/>
  <c r="AD131" i="22"/>
  <c r="R131" i="22" a="1"/>
  <c r="R131" i="22" l="1"/>
  <c r="U131" i="22" a="1"/>
  <c r="P131" i="22" a="1"/>
  <c r="U131" i="22" l="1"/>
  <c r="P131" i="22"/>
  <c r="Q131" i="22" a="1"/>
  <c r="S131" i="22" a="1"/>
  <c r="AB131" i="22" a="1"/>
  <c r="AW130" i="22" a="1"/>
  <c r="AW130" i="22" l="1"/>
  <c r="AB131" i="22"/>
  <c r="S131" i="22"/>
  <c r="T131" i="22" s="1"/>
  <c r="V131" i="22" s="1"/>
  <c r="Q131" i="22"/>
  <c r="X131" i="22"/>
  <c r="AQ130" i="22"/>
  <c r="AP130" i="22"/>
  <c r="AM130" i="22"/>
  <c r="AL130" i="22"/>
  <c r="AD130" i="22"/>
  <c r="R130" i="22" a="1"/>
  <c r="R130" i="22" l="1"/>
  <c r="U130" i="22" a="1"/>
  <c r="P130" i="22" a="1"/>
  <c r="U130" i="22" l="1"/>
  <c r="P130" i="22"/>
  <c r="Q130" i="22" a="1"/>
  <c r="S130" i="22" a="1"/>
  <c r="AB130" i="22" a="1"/>
  <c r="AW129" i="22" a="1"/>
  <c r="AW129" i="22" l="1"/>
  <c r="AB130" i="22"/>
  <c r="S130" i="22"/>
  <c r="T130" i="22" s="1"/>
  <c r="V130" i="22" s="1"/>
  <c r="Q130" i="22"/>
  <c r="X130" i="22"/>
  <c r="AQ129" i="22"/>
  <c r="AP129" i="22"/>
  <c r="AM129" i="22"/>
  <c r="AL129" i="22"/>
  <c r="AD129" i="22"/>
  <c r="R129" i="22" a="1"/>
  <c r="R129" i="22" l="1"/>
  <c r="U129" i="22" a="1"/>
  <c r="P129" i="22" a="1"/>
  <c r="U129" i="22" l="1"/>
  <c r="P129" i="22"/>
  <c r="Q129" i="22" a="1"/>
  <c r="S129" i="22" a="1"/>
  <c r="AB129" i="22" a="1"/>
  <c r="AW128" i="22" a="1"/>
  <c r="AW128" i="22" l="1"/>
  <c r="AB129" i="22"/>
  <c r="S129" i="22"/>
  <c r="T129" i="22" s="1"/>
  <c r="V129" i="22" s="1"/>
  <c r="Q129" i="22"/>
  <c r="X129" i="22"/>
  <c r="AQ128" i="22"/>
  <c r="AP128" i="22"/>
  <c r="AM128" i="22"/>
  <c r="AL128" i="22"/>
  <c r="AD128" i="22"/>
  <c r="R128" i="22" a="1"/>
  <c r="R128" i="22" l="1"/>
  <c r="U128" i="22" a="1"/>
  <c r="P128" i="22" a="1"/>
  <c r="U128" i="22" l="1"/>
  <c r="P128" i="22"/>
  <c r="Q128" i="22" a="1"/>
  <c r="S128" i="22" a="1"/>
  <c r="AB128" i="22" a="1"/>
  <c r="AW127" i="22" a="1"/>
  <c r="AW127" i="22" l="1"/>
  <c r="AB128" i="22"/>
  <c r="S128" i="22"/>
  <c r="T128" i="22" s="1"/>
  <c r="V128" i="22" s="1"/>
  <c r="Q128" i="22"/>
  <c r="X128" i="22"/>
  <c r="AQ127" i="22"/>
  <c r="AP127" i="22"/>
  <c r="AM127" i="22"/>
  <c r="AL127" i="22"/>
  <c r="AD127" i="22"/>
  <c r="R127" i="22" a="1"/>
  <c r="R127" i="22" l="1"/>
  <c r="U127" i="22" a="1"/>
  <c r="P127" i="22" a="1"/>
  <c r="U127" i="22" l="1"/>
  <c r="P127" i="22"/>
  <c r="Q127" i="22" a="1"/>
  <c r="S127" i="22" a="1"/>
  <c r="AB127" i="22" a="1"/>
  <c r="AW126" i="22" a="1"/>
  <c r="AW126" i="22" l="1"/>
  <c r="AB127" i="22"/>
  <c r="S127" i="22"/>
  <c r="T127" i="22" s="1"/>
  <c r="V127" i="22" s="1"/>
  <c r="Q127" i="22"/>
  <c r="X127" i="22"/>
  <c r="AQ126" i="22"/>
  <c r="AP126" i="22"/>
  <c r="AM126" i="22"/>
  <c r="AL126" i="22"/>
  <c r="AD126" i="22"/>
  <c r="R126" i="22" a="1"/>
  <c r="R126" i="22" l="1"/>
  <c r="U126" i="22" a="1"/>
  <c r="P126" i="22" a="1"/>
  <c r="U126" i="22" l="1"/>
  <c r="P126" i="22"/>
  <c r="Q126" i="22" a="1"/>
  <c r="S126" i="22" a="1"/>
  <c r="AB126" i="22" a="1"/>
  <c r="AW125" i="22" a="1"/>
  <c r="AW125" i="22" l="1"/>
  <c r="AB126" i="22"/>
  <c r="S126" i="22"/>
  <c r="T126" i="22" s="1"/>
  <c r="V126" i="22" s="1"/>
  <c r="Q126" i="22"/>
  <c r="X126" i="22"/>
  <c r="AQ125" i="22"/>
  <c r="AP125" i="22"/>
  <c r="AM125" i="22"/>
  <c r="AL125" i="22"/>
  <c r="AD125" i="22"/>
  <c r="R125" i="22" a="1"/>
  <c r="R125" i="22" l="1"/>
  <c r="U125" i="22" a="1"/>
  <c r="P125" i="22" a="1"/>
  <c r="U125" i="22" l="1"/>
  <c r="P125" i="22"/>
  <c r="Q125" i="22" a="1"/>
  <c r="S125" i="22" a="1"/>
  <c r="AB125" i="22" a="1"/>
  <c r="AW124" i="22" a="1"/>
  <c r="AW124" i="22" l="1"/>
  <c r="AB125" i="22"/>
  <c r="S125" i="22"/>
  <c r="T125" i="22" s="1"/>
  <c r="V125" i="22" s="1"/>
  <c r="Q125" i="22"/>
  <c r="X125" i="22"/>
  <c r="AQ124" i="22"/>
  <c r="AP124" i="22"/>
  <c r="AM124" i="22"/>
  <c r="AL124" i="22"/>
  <c r="AD124" i="22"/>
  <c r="R124" i="22" a="1"/>
  <c r="R124" i="22" l="1"/>
  <c r="U124" i="22" a="1"/>
  <c r="P124" i="22" a="1"/>
  <c r="U124" i="22" l="1"/>
  <c r="P124" i="22"/>
  <c r="Q124" i="22" a="1"/>
  <c r="S124" i="22" a="1"/>
  <c r="AB124" i="22" a="1"/>
  <c r="AW123" i="22" a="1"/>
  <c r="AW123" i="22" l="1"/>
  <c r="AB124" i="22"/>
  <c r="S124" i="22"/>
  <c r="T124" i="22" s="1"/>
  <c r="V124" i="22" s="1"/>
  <c r="Q124" i="22"/>
  <c r="X124" i="22"/>
  <c r="AQ123" i="22"/>
  <c r="AP123" i="22"/>
  <c r="AM123" i="22"/>
  <c r="AL123" i="22"/>
  <c r="AD123" i="22"/>
  <c r="R123" i="22" a="1"/>
  <c r="R123" i="22" l="1"/>
  <c r="U123" i="22" a="1"/>
  <c r="P123" i="22" a="1"/>
  <c r="U123" i="22" l="1"/>
  <c r="P123" i="22"/>
  <c r="Q123" i="22" a="1"/>
  <c r="S123" i="22" a="1"/>
  <c r="AB123" i="22" a="1"/>
  <c r="AW122" i="22" a="1"/>
  <c r="AW122" i="22" l="1"/>
  <c r="AB123" i="22"/>
  <c r="S123" i="22"/>
  <c r="T123" i="22" s="1"/>
  <c r="V123" i="22" s="1"/>
  <c r="Q123" i="22"/>
  <c r="X123" i="22"/>
  <c r="AQ122" i="22"/>
  <c r="AP122" i="22"/>
  <c r="AM122" i="22"/>
  <c r="AL122" i="22"/>
  <c r="AD122" i="22"/>
  <c r="R122" i="22" a="1"/>
  <c r="R122" i="22" l="1"/>
  <c r="U122" i="22" a="1"/>
  <c r="P122" i="22" a="1"/>
  <c r="U122" i="22" l="1"/>
  <c r="P122" i="22"/>
  <c r="Q122" i="22" a="1"/>
  <c r="S122" i="22" a="1"/>
  <c r="AB122" i="22" a="1"/>
  <c r="AW121" i="22" a="1"/>
  <c r="AW121" i="22" l="1"/>
  <c r="AB122" i="22"/>
  <c r="S122" i="22"/>
  <c r="T122" i="22" s="1"/>
  <c r="V122" i="22" s="1"/>
  <c r="Q122" i="22"/>
  <c r="X122" i="22"/>
  <c r="AQ121" i="22"/>
  <c r="AP121" i="22"/>
  <c r="AM121" i="22"/>
  <c r="AL121" i="22"/>
  <c r="AD121" i="22"/>
  <c r="R121" i="22" a="1"/>
  <c r="R121" i="22" l="1"/>
  <c r="U121" i="22" a="1"/>
  <c r="P121" i="22" a="1"/>
  <c r="U121" i="22" l="1"/>
  <c r="P121" i="22"/>
  <c r="Q121" i="22" a="1"/>
  <c r="S121" i="22" a="1"/>
  <c r="AB121" i="22" a="1"/>
  <c r="AW120" i="22" a="1"/>
  <c r="AW120" i="22" l="1"/>
  <c r="AB121" i="22"/>
  <c r="S121" i="22"/>
  <c r="T121" i="22" s="1"/>
  <c r="V121" i="22" s="1"/>
  <c r="Q121" i="22"/>
  <c r="X121" i="22"/>
  <c r="AQ120" i="22"/>
  <c r="AP120" i="22"/>
  <c r="AM120" i="22"/>
  <c r="AL120" i="22"/>
  <c r="AD120" i="22"/>
  <c r="R120" i="22" a="1"/>
  <c r="R120" i="22" l="1"/>
  <c r="U120" i="22" a="1"/>
  <c r="P120" i="22" a="1"/>
  <c r="U120" i="22" l="1"/>
  <c r="P120" i="22"/>
  <c r="Q120" i="22" a="1"/>
  <c r="S120" i="22" a="1"/>
  <c r="AB120" i="22" a="1"/>
  <c r="AW119" i="22" a="1"/>
  <c r="AW119" i="22" l="1"/>
  <c r="AB120" i="22"/>
  <c r="S120" i="22"/>
  <c r="T120" i="22" s="1"/>
  <c r="V120" i="22" s="1"/>
  <c r="Q120" i="22"/>
  <c r="X120" i="22"/>
  <c r="AQ119" i="22"/>
  <c r="AP119" i="22"/>
  <c r="AM119" i="22"/>
  <c r="AL119" i="22"/>
  <c r="AD119" i="22"/>
  <c r="R119" i="22" a="1"/>
  <c r="R119" i="22" l="1"/>
  <c r="U119" i="22" a="1"/>
  <c r="P119" i="22" a="1"/>
  <c r="U119" i="22" l="1"/>
  <c r="P119" i="22"/>
  <c r="Q119" i="22" a="1"/>
  <c r="S119" i="22" a="1"/>
  <c r="AB119" i="22" a="1"/>
  <c r="AW118" i="22" a="1"/>
  <c r="AW118" i="22" l="1"/>
  <c r="AB119" i="22"/>
  <c r="S119" i="22"/>
  <c r="T119" i="22" s="1"/>
  <c r="V119" i="22" s="1"/>
  <c r="Q119" i="22"/>
  <c r="X119" i="22"/>
  <c r="AQ118" i="22"/>
  <c r="AP118" i="22"/>
  <c r="AM118" i="22"/>
  <c r="AL118" i="22"/>
  <c r="AD118" i="22"/>
  <c r="R118" i="22" a="1"/>
  <c r="R118" i="22" l="1"/>
  <c r="U118" i="22" a="1"/>
  <c r="P118" i="22" a="1"/>
  <c r="U118" i="22" l="1"/>
  <c r="P118" i="22"/>
  <c r="Q118" i="22" a="1"/>
  <c r="S118" i="22" a="1"/>
  <c r="AB118" i="22" a="1"/>
  <c r="AW117" i="22" a="1"/>
  <c r="AW117" i="22" l="1"/>
  <c r="AB118" i="22"/>
  <c r="S118" i="22"/>
  <c r="T118" i="22" s="1"/>
  <c r="V118" i="22" s="1"/>
  <c r="Q118" i="22"/>
  <c r="X118" i="22"/>
  <c r="AQ117" i="22"/>
  <c r="AP117" i="22"/>
  <c r="AM117" i="22"/>
  <c r="AL117" i="22"/>
  <c r="AD117" i="22"/>
  <c r="R117" i="22" a="1"/>
  <c r="R117" i="22" l="1"/>
  <c r="U117" i="22" a="1"/>
  <c r="P117" i="22" a="1"/>
  <c r="U117" i="22" l="1"/>
  <c r="P117" i="22"/>
  <c r="Q117" i="22" a="1"/>
  <c r="S117" i="22" a="1"/>
  <c r="AB117" i="22" a="1"/>
  <c r="AW116" i="22" a="1"/>
  <c r="AW116" i="22" l="1"/>
  <c r="AB117" i="22"/>
  <c r="S117" i="22"/>
  <c r="T117" i="22" s="1"/>
  <c r="V117" i="22" s="1"/>
  <c r="Q117" i="22"/>
  <c r="X117" i="22"/>
  <c r="AQ116" i="22"/>
  <c r="AP116" i="22"/>
  <c r="AM116" i="22"/>
  <c r="AL116" i="22"/>
  <c r="AD116" i="22"/>
  <c r="R116" i="22" a="1"/>
  <c r="R116" i="22" l="1"/>
  <c r="U116" i="22" a="1"/>
  <c r="P116" i="22" a="1"/>
  <c r="U116" i="22" l="1"/>
  <c r="P116" i="22"/>
  <c r="Q116" i="22" a="1"/>
  <c r="S116" i="22" a="1"/>
  <c r="AB116" i="22" a="1"/>
  <c r="AW115" i="22" a="1"/>
  <c r="AW115" i="22" l="1"/>
  <c r="AB116" i="22"/>
  <c r="S116" i="22"/>
  <c r="T116" i="22" s="1"/>
  <c r="V116" i="22" s="1"/>
  <c r="Q116" i="22"/>
  <c r="X116" i="22"/>
  <c r="AQ115" i="22"/>
  <c r="AP115" i="22"/>
  <c r="AM115" i="22"/>
  <c r="AL115" i="22"/>
  <c r="AD115" i="22"/>
  <c r="R115" i="22" a="1"/>
  <c r="R115" i="22" l="1"/>
  <c r="U115" i="22" a="1"/>
  <c r="P115" i="22" a="1"/>
  <c r="U115" i="22" l="1"/>
  <c r="P115" i="22"/>
  <c r="Q115" i="22" a="1"/>
  <c r="S115" i="22" a="1"/>
  <c r="AB115" i="22" a="1"/>
  <c r="AW114" i="22" a="1"/>
  <c r="AW114" i="22" l="1"/>
  <c r="AB115" i="22"/>
  <c r="S115" i="22"/>
  <c r="T115" i="22" s="1"/>
  <c r="V115" i="22" s="1"/>
  <c r="Q115" i="22"/>
  <c r="X115" i="22"/>
  <c r="AQ114" i="22"/>
  <c r="AP114" i="22"/>
  <c r="AM114" i="22"/>
  <c r="AL114" i="22"/>
  <c r="AD114" i="22"/>
  <c r="R114" i="22" a="1"/>
  <c r="R114" i="22" l="1"/>
  <c r="U114" i="22" a="1"/>
  <c r="P114" i="22" a="1"/>
  <c r="U114" i="22" l="1"/>
  <c r="P114" i="22"/>
  <c r="Q114" i="22" a="1"/>
  <c r="S114" i="22" a="1"/>
  <c r="AB114" i="22" a="1"/>
  <c r="AW113" i="22" a="1"/>
  <c r="AW113" i="22" l="1"/>
  <c r="AB114" i="22"/>
  <c r="S114" i="22"/>
  <c r="T114" i="22" s="1"/>
  <c r="V114" i="22" s="1"/>
  <c r="Q114" i="22"/>
  <c r="X114" i="22"/>
  <c r="AQ113" i="22"/>
  <c r="AP113" i="22"/>
  <c r="AM113" i="22"/>
  <c r="AL113" i="22"/>
  <c r="AD113" i="22"/>
  <c r="R113" i="22" a="1"/>
  <c r="R113" i="22" l="1"/>
  <c r="U113" i="22" a="1"/>
  <c r="P113" i="22" a="1"/>
  <c r="U113" i="22" l="1"/>
  <c r="P113" i="22"/>
  <c r="Q113" i="22" a="1"/>
  <c r="S113" i="22" a="1"/>
  <c r="AB113" i="22" a="1"/>
  <c r="AW112" i="22" a="1"/>
  <c r="AW112" i="22" l="1"/>
  <c r="AB113" i="22"/>
  <c r="S113" i="22"/>
  <c r="T113" i="22" s="1"/>
  <c r="V113" i="22" s="1"/>
  <c r="Q113" i="22"/>
  <c r="X113" i="22"/>
  <c r="AQ112" i="22"/>
  <c r="AP112" i="22"/>
  <c r="AM112" i="22"/>
  <c r="AL112" i="22"/>
  <c r="AD112" i="22"/>
  <c r="R112" i="22" a="1"/>
  <c r="R112" i="22" l="1"/>
  <c r="U112" i="22" a="1"/>
  <c r="P112" i="22" a="1"/>
  <c r="U112" i="22" l="1"/>
  <c r="P112" i="22"/>
  <c r="Q112" i="22" a="1"/>
  <c r="S112" i="22" a="1"/>
  <c r="AB112" i="22" a="1"/>
  <c r="AW111" i="22" a="1"/>
  <c r="AW111" i="22" l="1"/>
  <c r="AB112" i="22"/>
  <c r="S112" i="22"/>
  <c r="T112" i="22" s="1"/>
  <c r="V112" i="22" s="1"/>
  <c r="Q112" i="22"/>
  <c r="X112" i="22"/>
  <c r="AQ111" i="22"/>
  <c r="AP111" i="22"/>
  <c r="AM111" i="22"/>
  <c r="AL111" i="22"/>
  <c r="AD111" i="22"/>
  <c r="R111" i="22" a="1"/>
  <c r="R111" i="22" l="1"/>
  <c r="U111" i="22" a="1"/>
  <c r="P111" i="22" a="1"/>
  <c r="U111" i="22" l="1"/>
  <c r="P111" i="22"/>
  <c r="Q111" i="22" a="1"/>
  <c r="S111" i="22" a="1"/>
  <c r="AB111" i="22" a="1"/>
  <c r="AW110" i="22" a="1"/>
  <c r="AW110" i="22" l="1"/>
  <c r="AB111" i="22"/>
  <c r="S111" i="22"/>
  <c r="T111" i="22" s="1"/>
  <c r="V111" i="22" s="1"/>
  <c r="Q111" i="22"/>
  <c r="X111" i="22"/>
  <c r="AQ110" i="22"/>
  <c r="AP110" i="22"/>
  <c r="AM110" i="22"/>
  <c r="AL110" i="22"/>
  <c r="AD110" i="22"/>
  <c r="R110" i="22" a="1"/>
  <c r="R110" i="22" l="1"/>
  <c r="U110" i="22" a="1"/>
  <c r="P110" i="22" a="1"/>
  <c r="U110" i="22" l="1"/>
  <c r="P110" i="22"/>
  <c r="Q110" i="22" a="1"/>
  <c r="S110" i="22" a="1"/>
  <c r="AB110" i="22" a="1"/>
  <c r="AW109" i="22" a="1"/>
  <c r="AW109" i="22" l="1"/>
  <c r="AB110" i="22"/>
  <c r="S110" i="22"/>
  <c r="T110" i="22" s="1"/>
  <c r="V110" i="22" s="1"/>
  <c r="Q110" i="22"/>
  <c r="X110" i="22"/>
  <c r="AQ109" i="22"/>
  <c r="AP109" i="22"/>
  <c r="AM109" i="22"/>
  <c r="AL109" i="22"/>
  <c r="AD109" i="22"/>
  <c r="R109" i="22" a="1"/>
  <c r="R109" i="22" l="1"/>
  <c r="U109" i="22" a="1"/>
  <c r="P109" i="22" a="1"/>
  <c r="U109" i="22" l="1"/>
  <c r="P109" i="22"/>
  <c r="Q109" i="22" a="1"/>
  <c r="S109" i="22" a="1"/>
  <c r="AB109" i="22" a="1"/>
  <c r="AW108" i="22" a="1"/>
  <c r="AW108" i="22" l="1"/>
  <c r="AQ108" i="22" s="1"/>
  <c r="AB109" i="22"/>
  <c r="S109" i="22"/>
  <c r="T109" i="22" s="1"/>
  <c r="V109" i="22" s="1"/>
  <c r="Q109" i="22"/>
  <c r="X109" i="22"/>
  <c r="AM108" i="22"/>
  <c r="AL108" i="22"/>
  <c r="AD108" i="22"/>
  <c r="R108" i="22" a="1"/>
  <c r="AP108" i="22" l="1"/>
  <c r="R108" i="22"/>
  <c r="U108" i="22" a="1"/>
  <c r="P108" i="22" a="1"/>
  <c r="U108" i="22" l="1"/>
  <c r="P108" i="22"/>
  <c r="Q108" i="22" a="1"/>
  <c r="S108" i="22" a="1"/>
  <c r="AB108" i="22" a="1"/>
  <c r="AW107" i="22" a="1"/>
  <c r="AW107" i="22" l="1"/>
  <c r="AB108" i="22"/>
  <c r="S108" i="22"/>
  <c r="T108" i="22" s="1"/>
  <c r="V108" i="22" s="1"/>
  <c r="Q108" i="22"/>
  <c r="X108" i="22"/>
  <c r="AQ107" i="22"/>
  <c r="AP107" i="22"/>
  <c r="AM107" i="22"/>
  <c r="AL107" i="22"/>
  <c r="AD107" i="22"/>
  <c r="R107" i="22" a="1"/>
  <c r="R107" i="22" l="1"/>
  <c r="U107" i="22" a="1"/>
  <c r="P107" i="22" a="1"/>
  <c r="U107" i="22" l="1"/>
  <c r="P107" i="22"/>
  <c r="Q107" i="22" a="1"/>
  <c r="S107" i="22" a="1"/>
  <c r="AB107" i="22" a="1"/>
  <c r="AW106" i="22" a="1"/>
  <c r="AW106" i="22" l="1"/>
  <c r="AB107" i="22"/>
  <c r="S107" i="22"/>
  <c r="T107" i="22" s="1"/>
  <c r="V107" i="22" s="1"/>
  <c r="Q107" i="22"/>
  <c r="X107" i="22"/>
  <c r="AQ106" i="22"/>
  <c r="AP106" i="22"/>
  <c r="AM106" i="22"/>
  <c r="AL106" i="22"/>
  <c r="AD106" i="22"/>
  <c r="R106" i="22" a="1"/>
  <c r="R106" i="22" l="1"/>
  <c r="U106" i="22" a="1"/>
  <c r="P106" i="22" a="1"/>
  <c r="U106" i="22" l="1"/>
  <c r="P106" i="22"/>
  <c r="Q106" i="22" a="1"/>
  <c r="S106" i="22" a="1"/>
  <c r="AB106" i="22" a="1"/>
  <c r="AW105" i="22" a="1"/>
  <c r="AW105" i="22" l="1"/>
  <c r="AB106" i="22"/>
  <c r="S106" i="22"/>
  <c r="T106" i="22" s="1"/>
  <c r="V106" i="22" s="1"/>
  <c r="Q106" i="22"/>
  <c r="X106" i="22"/>
  <c r="AQ105" i="22"/>
  <c r="AP105" i="22"/>
  <c r="AM105" i="22"/>
  <c r="AL105" i="22"/>
  <c r="AD105" i="22"/>
  <c r="R105" i="22" a="1"/>
  <c r="R105" i="22" l="1"/>
  <c r="U105" i="22" a="1"/>
  <c r="P105" i="22" a="1"/>
  <c r="U105" i="22" l="1"/>
  <c r="P105" i="22"/>
  <c r="Q105" i="22" a="1"/>
  <c r="S105" i="22" a="1"/>
  <c r="AB105" i="22" a="1"/>
  <c r="AW104" i="22" a="1"/>
  <c r="AW104" i="22" l="1"/>
  <c r="AB105" i="22"/>
  <c r="S105" i="22"/>
  <c r="T105" i="22" s="1"/>
  <c r="V105" i="22" s="1"/>
  <c r="Q105" i="22"/>
  <c r="X105" i="22"/>
  <c r="AQ104" i="22"/>
  <c r="AP104" i="22"/>
  <c r="AM104" i="22"/>
  <c r="AL104" i="22"/>
  <c r="AD104" i="22"/>
  <c r="R104" i="22" a="1"/>
  <c r="R104" i="22" l="1"/>
  <c r="U104" i="22" a="1"/>
  <c r="P104" i="22" a="1"/>
  <c r="U104" i="22" l="1"/>
  <c r="P104" i="22"/>
  <c r="Q104" i="22" a="1"/>
  <c r="S104" i="22" a="1"/>
  <c r="AB104" i="22" a="1"/>
  <c r="AW103" i="22" a="1"/>
  <c r="AW103" i="22" l="1"/>
  <c r="AB104" i="22"/>
  <c r="S104" i="22"/>
  <c r="T104" i="22" s="1"/>
  <c r="V104" i="22" s="1"/>
  <c r="Q104" i="22"/>
  <c r="X104" i="22"/>
  <c r="AQ103" i="22"/>
  <c r="AP103" i="22"/>
  <c r="AM103" i="22"/>
  <c r="AL103" i="22"/>
  <c r="AD103" i="22"/>
  <c r="R103" i="22" a="1"/>
  <c r="R103" i="22" l="1"/>
  <c r="U103" i="22" a="1"/>
  <c r="P103" i="22" a="1"/>
  <c r="U103" i="22" l="1"/>
  <c r="P103" i="22"/>
  <c r="Q103" i="22" a="1"/>
  <c r="S103" i="22" a="1"/>
  <c r="AB103" i="22" a="1"/>
  <c r="AW102" i="22" a="1"/>
  <c r="AW102" i="22" l="1"/>
  <c r="AP102" i="22" s="1"/>
  <c r="AB103" i="22"/>
  <c r="S103" i="22"/>
  <c r="T103" i="22" s="1"/>
  <c r="V103" i="22" s="1"/>
  <c r="Q103" i="22"/>
  <c r="X103" i="22"/>
  <c r="AM102" i="22"/>
  <c r="AL102" i="22"/>
  <c r="AD102" i="22"/>
  <c r="R102" i="22" a="1"/>
  <c r="AQ102" i="22" l="1"/>
  <c r="R102" i="22"/>
  <c r="U102" i="22" a="1"/>
  <c r="P102" i="22" a="1"/>
  <c r="U102" i="22" l="1"/>
  <c r="P102" i="22"/>
  <c r="Q102" i="22" a="1"/>
  <c r="S102" i="22" a="1"/>
  <c r="AB102" i="22" a="1"/>
  <c r="AW101" i="22" a="1"/>
  <c r="AW101" i="22" l="1"/>
  <c r="AB102" i="22"/>
  <c r="S102" i="22"/>
  <c r="T102" i="22" s="1"/>
  <c r="V102" i="22" s="1"/>
  <c r="Q102" i="22"/>
  <c r="X102" i="22"/>
  <c r="AQ101" i="22"/>
  <c r="AP101" i="22"/>
  <c r="AM101" i="22"/>
  <c r="AL101" i="22"/>
  <c r="AD101" i="22"/>
  <c r="R101" i="22" a="1"/>
  <c r="R101" i="22" l="1"/>
  <c r="U101" i="22" a="1"/>
  <c r="P101" i="22" a="1"/>
  <c r="U101" i="22" l="1"/>
  <c r="P101" i="22"/>
  <c r="Q101" i="22" a="1"/>
  <c r="S101" i="22" a="1"/>
  <c r="AB101" i="22" a="1"/>
  <c r="AW100" i="22" a="1"/>
  <c r="AW100" i="22" l="1"/>
  <c r="AB101" i="22"/>
  <c r="S101" i="22"/>
  <c r="T101" i="22" s="1"/>
  <c r="V101" i="22" s="1"/>
  <c r="Q101" i="22"/>
  <c r="X101" i="22"/>
  <c r="AQ100" i="22"/>
  <c r="AP100" i="22"/>
  <c r="AM100" i="22"/>
  <c r="AL100" i="22"/>
  <c r="AD100" i="22"/>
  <c r="R100" i="22" a="1"/>
  <c r="R100" i="22" l="1"/>
  <c r="U100" i="22" a="1"/>
  <c r="P100" i="22" a="1"/>
  <c r="U100" i="22" l="1"/>
  <c r="P100" i="22"/>
  <c r="Q100" i="22" a="1"/>
  <c r="S100" i="22" a="1"/>
  <c r="AB100" i="22" a="1"/>
  <c r="AW99" i="22" a="1"/>
  <c r="AW99" i="22" l="1"/>
  <c r="AB100" i="22"/>
  <c r="S100" i="22"/>
  <c r="T100" i="22" s="1"/>
  <c r="V100" i="22" s="1"/>
  <c r="Q100" i="22"/>
  <c r="X100" i="22"/>
  <c r="AQ99" i="22"/>
  <c r="AP99" i="22"/>
  <c r="AM99" i="22"/>
  <c r="AL99" i="22"/>
  <c r="AD99" i="22"/>
  <c r="R99" i="22" a="1"/>
  <c r="R99" i="22" l="1"/>
  <c r="U99" i="22" a="1"/>
  <c r="P99" i="22" a="1"/>
  <c r="U99" i="22" l="1"/>
  <c r="P99" i="22"/>
  <c r="Q99" i="22" a="1"/>
  <c r="S99" i="22" a="1"/>
  <c r="AB99" i="22" a="1"/>
  <c r="AW98" i="22" a="1"/>
  <c r="AW98" i="22" l="1"/>
  <c r="AB99" i="22"/>
  <c r="S99" i="22"/>
  <c r="T99" i="22" s="1"/>
  <c r="V99" i="22" s="1"/>
  <c r="Q99" i="22"/>
  <c r="X99" i="22"/>
  <c r="AQ98" i="22"/>
  <c r="AP98" i="22"/>
  <c r="AM98" i="22"/>
  <c r="AL98" i="22"/>
  <c r="AD98" i="22"/>
  <c r="R98" i="22" a="1"/>
  <c r="R98" i="22" l="1"/>
  <c r="U98" i="22" a="1"/>
  <c r="P98" i="22" a="1"/>
  <c r="U98" i="22" l="1"/>
  <c r="P98" i="22"/>
  <c r="Q98" i="22" a="1"/>
  <c r="S98" i="22" a="1"/>
  <c r="AB98" i="22" a="1"/>
  <c r="AW97" i="22" a="1"/>
  <c r="AW97" i="22" l="1"/>
  <c r="AB98" i="22"/>
  <c r="S98" i="22"/>
  <c r="T98" i="22" s="1"/>
  <c r="V98" i="22" s="1"/>
  <c r="Q98" i="22"/>
  <c r="X98" i="22"/>
  <c r="AQ97" i="22"/>
  <c r="AP97" i="22"/>
  <c r="AM97" i="22"/>
  <c r="AL97" i="22"/>
  <c r="AD97" i="22"/>
  <c r="R97" i="22" a="1"/>
  <c r="R97" i="22" l="1"/>
  <c r="U97" i="22" a="1"/>
  <c r="P97" i="22" a="1"/>
  <c r="U97" i="22" l="1"/>
  <c r="P97" i="22"/>
  <c r="Q97" i="22" a="1"/>
  <c r="S97" i="22" a="1"/>
  <c r="AB97" i="22" a="1"/>
  <c r="AW96" i="22" a="1"/>
  <c r="AW96" i="22" l="1"/>
  <c r="AB97" i="22"/>
  <c r="S97" i="22"/>
  <c r="T97" i="22" s="1"/>
  <c r="V97" i="22" s="1"/>
  <c r="Q97" i="22"/>
  <c r="X97" i="22"/>
  <c r="AQ96" i="22"/>
  <c r="AP96" i="22"/>
  <c r="AM96" i="22"/>
  <c r="AL96" i="22"/>
  <c r="AD96" i="22"/>
  <c r="R96" i="22" a="1"/>
  <c r="R96" i="22" l="1"/>
  <c r="U96" i="22" a="1"/>
  <c r="P96" i="22" a="1"/>
  <c r="U96" i="22" l="1"/>
  <c r="P96" i="22"/>
  <c r="Q96" i="22" a="1"/>
  <c r="S96" i="22" a="1"/>
  <c r="AB96" i="22" a="1"/>
  <c r="AW95" i="22" a="1"/>
  <c r="AW95" i="22" l="1"/>
  <c r="AB96" i="22"/>
  <c r="S96" i="22"/>
  <c r="T96" i="22" s="1"/>
  <c r="V96" i="22" s="1"/>
  <c r="Q96" i="22"/>
  <c r="X96" i="22"/>
  <c r="AQ95" i="22"/>
  <c r="AP95" i="22"/>
  <c r="AM95" i="22"/>
  <c r="AL95" i="22"/>
  <c r="AD95" i="22"/>
  <c r="R95" i="22" a="1"/>
  <c r="R95" i="22" l="1"/>
  <c r="U95" i="22" a="1"/>
  <c r="P95" i="22" a="1"/>
  <c r="U95" i="22" l="1"/>
  <c r="P95" i="22"/>
  <c r="Q95" i="22" a="1"/>
  <c r="S95" i="22" a="1"/>
  <c r="AB95" i="22" a="1"/>
  <c r="AW94" i="22" a="1"/>
  <c r="AW94" i="22" l="1"/>
  <c r="AB95" i="22"/>
  <c r="S95" i="22"/>
  <c r="T95" i="22" s="1"/>
  <c r="V95" i="22" s="1"/>
  <c r="Q95" i="22"/>
  <c r="X95" i="22"/>
  <c r="AQ94" i="22"/>
  <c r="AP94" i="22"/>
  <c r="AM94" i="22"/>
  <c r="AL94" i="22"/>
  <c r="AD94" i="22"/>
  <c r="R94" i="22" a="1"/>
  <c r="R94" i="22" l="1"/>
  <c r="U94" i="22" a="1"/>
  <c r="P94" i="22" a="1"/>
  <c r="U94" i="22" l="1"/>
  <c r="P94" i="22"/>
  <c r="Q94" i="22" a="1"/>
  <c r="S94" i="22" a="1"/>
  <c r="AB94" i="22" a="1"/>
  <c r="AW93" i="22" a="1"/>
  <c r="AW93" i="22" l="1"/>
  <c r="AB94" i="22"/>
  <c r="S94" i="22"/>
  <c r="T94" i="22" s="1"/>
  <c r="V94" i="22" s="1"/>
  <c r="Q94" i="22"/>
  <c r="X94" i="22"/>
  <c r="AQ93" i="22"/>
  <c r="AP93" i="22"/>
  <c r="AM93" i="22"/>
  <c r="AL93" i="22"/>
  <c r="AD93" i="22"/>
  <c r="R93" i="22" a="1"/>
  <c r="R93" i="22" l="1"/>
  <c r="U93" i="22" a="1"/>
  <c r="P93" i="22" a="1"/>
  <c r="U93" i="22" l="1"/>
  <c r="P93" i="22"/>
  <c r="Q93" i="22" a="1"/>
  <c r="S93" i="22" a="1"/>
  <c r="AB93" i="22" a="1"/>
  <c r="AW92" i="22" a="1"/>
  <c r="AW92" i="22" l="1"/>
  <c r="AB93" i="22"/>
  <c r="S93" i="22"/>
  <c r="T93" i="22" s="1"/>
  <c r="V93" i="22" s="1"/>
  <c r="Q93" i="22"/>
  <c r="X93" i="22"/>
  <c r="AQ92" i="22"/>
  <c r="AP92" i="22"/>
  <c r="AM92" i="22"/>
  <c r="AL92" i="22"/>
  <c r="AD92" i="22"/>
  <c r="R92" i="22" a="1"/>
  <c r="R92" i="22" l="1"/>
  <c r="U92" i="22" a="1"/>
  <c r="P92" i="22" a="1"/>
  <c r="U92" i="22" l="1"/>
  <c r="P92" i="22"/>
  <c r="Q92" i="22" a="1"/>
  <c r="S92" i="22" a="1"/>
  <c r="AB92" i="22" a="1"/>
  <c r="AW91" i="22" a="1"/>
  <c r="AW91" i="22" l="1"/>
  <c r="AB92" i="22"/>
  <c r="S92" i="22"/>
  <c r="T92" i="22" s="1"/>
  <c r="V92" i="22" s="1"/>
  <c r="Q92" i="22"/>
  <c r="X92" i="22"/>
  <c r="AQ91" i="22"/>
  <c r="AP91" i="22"/>
  <c r="AM91" i="22"/>
  <c r="AL91" i="22"/>
  <c r="AD91" i="22"/>
  <c r="R91" i="22" a="1"/>
  <c r="R91" i="22" l="1"/>
  <c r="U91" i="22" a="1"/>
  <c r="P91" i="22" a="1"/>
  <c r="U91" i="22" l="1"/>
  <c r="P91" i="22"/>
  <c r="Q91" i="22" a="1"/>
  <c r="S91" i="22" a="1"/>
  <c r="AB91" i="22" a="1"/>
  <c r="AW90" i="22" a="1"/>
  <c r="AW90" i="22" l="1"/>
  <c r="AB91" i="22"/>
  <c r="S91" i="22"/>
  <c r="T91" i="22" s="1"/>
  <c r="V91" i="22" s="1"/>
  <c r="Q91" i="22"/>
  <c r="X91" i="22"/>
  <c r="AQ90" i="22"/>
  <c r="AP90" i="22"/>
  <c r="AM90" i="22"/>
  <c r="AL90" i="22"/>
  <c r="AD90" i="22"/>
  <c r="R90" i="22" a="1"/>
  <c r="R90" i="22" l="1"/>
  <c r="U90" i="22" a="1"/>
  <c r="P90" i="22" a="1"/>
  <c r="U90" i="22" l="1"/>
  <c r="P90" i="22"/>
  <c r="Q90" i="22" a="1"/>
  <c r="S90" i="22" a="1"/>
  <c r="AB90" i="22" a="1"/>
  <c r="AW89" i="22" a="1"/>
  <c r="AW89" i="22" l="1"/>
  <c r="AB90" i="22"/>
  <c r="S90" i="22"/>
  <c r="T90" i="22" s="1"/>
  <c r="V90" i="22" s="1"/>
  <c r="Q90" i="22"/>
  <c r="X90" i="22"/>
  <c r="AQ89" i="22"/>
  <c r="AP89" i="22"/>
  <c r="AM89" i="22"/>
  <c r="AL89" i="22"/>
  <c r="AD89" i="22"/>
  <c r="R89" i="22" a="1"/>
  <c r="R89" i="22" l="1"/>
  <c r="U89" i="22" a="1"/>
  <c r="P89" i="22" a="1"/>
  <c r="U89" i="22" l="1"/>
  <c r="P89" i="22"/>
  <c r="Q89" i="22" a="1"/>
  <c r="S89" i="22" a="1"/>
  <c r="AB89" i="22" a="1"/>
  <c r="AW88" i="22" a="1"/>
  <c r="AW88" i="22" l="1"/>
  <c r="AB89" i="22"/>
  <c r="S89" i="22"/>
  <c r="T89" i="22" s="1"/>
  <c r="V89" i="22" s="1"/>
  <c r="Q89" i="22"/>
  <c r="X89" i="22"/>
  <c r="AQ88" i="22"/>
  <c r="AP88" i="22"/>
  <c r="AM88" i="22"/>
  <c r="AL88" i="22"/>
  <c r="AD88" i="22"/>
  <c r="R88" i="22" a="1"/>
  <c r="R88" i="22" l="1"/>
  <c r="U88" i="22" a="1"/>
  <c r="P88" i="22" a="1"/>
  <c r="U88" i="22" l="1"/>
  <c r="P88" i="22"/>
  <c r="Q88" i="22" a="1"/>
  <c r="S88" i="22" a="1"/>
  <c r="AB88" i="22" a="1"/>
  <c r="AW87" i="22" a="1"/>
  <c r="AW87" i="22" l="1"/>
  <c r="AB88" i="22"/>
  <c r="S88" i="22"/>
  <c r="T88" i="22" s="1"/>
  <c r="V88" i="22" s="1"/>
  <c r="Q88" i="22"/>
  <c r="X88" i="22"/>
  <c r="AQ87" i="22"/>
  <c r="AP87" i="22"/>
  <c r="AM87" i="22"/>
  <c r="AL87" i="22"/>
  <c r="AD87" i="22"/>
  <c r="R87" i="22" a="1"/>
  <c r="R87" i="22" l="1"/>
  <c r="U87" i="22" a="1"/>
  <c r="P87" i="22" a="1"/>
  <c r="U87" i="22" l="1"/>
  <c r="P87" i="22"/>
  <c r="Q87" i="22" a="1"/>
  <c r="S87" i="22" a="1"/>
  <c r="AB87" i="22" a="1"/>
  <c r="AW86" i="22" a="1"/>
  <c r="AW86" i="22" l="1"/>
  <c r="AB87" i="22"/>
  <c r="S87" i="22"/>
  <c r="T87" i="22" s="1"/>
  <c r="V87" i="22" s="1"/>
  <c r="Q87" i="22"/>
  <c r="X87" i="22"/>
  <c r="AQ86" i="22"/>
  <c r="AP86" i="22"/>
  <c r="AM86" i="22"/>
  <c r="AL86" i="22"/>
  <c r="AD86" i="22"/>
  <c r="R86" i="22" a="1"/>
  <c r="R86" i="22" l="1"/>
  <c r="U86" i="22" a="1"/>
  <c r="P86" i="22" a="1"/>
  <c r="U86" i="22" l="1"/>
  <c r="P86" i="22"/>
  <c r="Q86" i="22" a="1"/>
  <c r="S86" i="22" a="1"/>
  <c r="AB86" i="22" a="1"/>
  <c r="AW85" i="22" a="1"/>
  <c r="AW85" i="22" l="1"/>
  <c r="AB86" i="22"/>
  <c r="S86" i="22"/>
  <c r="T86" i="22" s="1"/>
  <c r="V86" i="22" s="1"/>
  <c r="Q86" i="22"/>
  <c r="X86" i="22"/>
  <c r="AQ85" i="22"/>
  <c r="AP85" i="22"/>
  <c r="AM85" i="22"/>
  <c r="AL85" i="22"/>
  <c r="AD85" i="22"/>
  <c r="R85" i="22" a="1"/>
  <c r="R85" i="22" l="1"/>
  <c r="U85" i="22" a="1"/>
  <c r="P85" i="22" a="1"/>
  <c r="U85" i="22" l="1"/>
  <c r="P85" i="22"/>
  <c r="Q85" i="22" a="1"/>
  <c r="S85" i="22" a="1"/>
  <c r="AB85" i="22" a="1"/>
  <c r="AW84" i="22" a="1"/>
  <c r="AW84" i="22" l="1"/>
  <c r="AB85" i="22"/>
  <c r="S85" i="22"/>
  <c r="T85" i="22" s="1"/>
  <c r="V85" i="22" s="1"/>
  <c r="Q85" i="22"/>
  <c r="X85" i="22"/>
  <c r="AQ84" i="22"/>
  <c r="AP84" i="22"/>
  <c r="AM84" i="22"/>
  <c r="AL84" i="22"/>
  <c r="AD84" i="22"/>
  <c r="R84" i="22" a="1"/>
  <c r="R84" i="22" l="1"/>
  <c r="U84" i="22" a="1"/>
  <c r="P84" i="22" a="1"/>
  <c r="U84" i="22" l="1"/>
  <c r="P84" i="22"/>
  <c r="Q84" i="22" a="1"/>
  <c r="S84" i="22" a="1"/>
  <c r="AB84" i="22" a="1"/>
  <c r="AW83" i="22" a="1"/>
  <c r="AW83" i="22" l="1"/>
  <c r="AB84" i="22"/>
  <c r="S84" i="22"/>
  <c r="T84" i="22" s="1"/>
  <c r="V84" i="22" s="1"/>
  <c r="Q84" i="22"/>
  <c r="X84" i="22"/>
  <c r="AQ83" i="22"/>
  <c r="AP83" i="22"/>
  <c r="AM83" i="22"/>
  <c r="AL83" i="22"/>
  <c r="AD83" i="22"/>
  <c r="R83" i="22" a="1"/>
  <c r="R83" i="22" l="1"/>
  <c r="U83" i="22" a="1"/>
  <c r="P83" i="22" a="1"/>
  <c r="U83" i="22" l="1"/>
  <c r="P83" i="22"/>
  <c r="Q83" i="22" a="1"/>
  <c r="S83" i="22" a="1"/>
  <c r="AB83" i="22" a="1"/>
  <c r="AW82" i="22" a="1"/>
  <c r="AW82" i="22" l="1"/>
  <c r="AB83" i="22"/>
  <c r="S83" i="22"/>
  <c r="T83" i="22" s="1"/>
  <c r="V83" i="22" s="1"/>
  <c r="Q83" i="22"/>
  <c r="X83" i="22"/>
  <c r="AQ82" i="22"/>
  <c r="AP82" i="22"/>
  <c r="AM82" i="22"/>
  <c r="AL82" i="22"/>
  <c r="AD82" i="22"/>
  <c r="R82" i="22" a="1"/>
  <c r="R82" i="22" l="1"/>
  <c r="U82" i="22" a="1"/>
  <c r="P82" i="22" a="1"/>
  <c r="U82" i="22" l="1"/>
  <c r="P82" i="22"/>
  <c r="Q82" i="22" a="1"/>
  <c r="S82" i="22" a="1"/>
  <c r="AB82" i="22" a="1"/>
  <c r="AW81" i="22" a="1"/>
  <c r="AW81" i="22" l="1"/>
  <c r="AB82" i="22"/>
  <c r="S82" i="22"/>
  <c r="T82" i="22" s="1"/>
  <c r="V82" i="22" s="1"/>
  <c r="Q82" i="22"/>
  <c r="X82" i="22"/>
  <c r="AQ81" i="22"/>
  <c r="AP81" i="22"/>
  <c r="AM81" i="22"/>
  <c r="AL81" i="22"/>
  <c r="AD81" i="22"/>
  <c r="R81" i="22" a="1"/>
  <c r="R81" i="22" l="1"/>
  <c r="U81" i="22" a="1"/>
  <c r="P81" i="22" a="1"/>
  <c r="U81" i="22" l="1"/>
  <c r="P81" i="22"/>
  <c r="Q81" i="22" a="1"/>
  <c r="S81" i="22" a="1"/>
  <c r="AB81" i="22" a="1"/>
  <c r="AW80" i="22" a="1"/>
  <c r="AW80" i="22" l="1"/>
  <c r="AB81" i="22"/>
  <c r="S81" i="22"/>
  <c r="T81" i="22" s="1"/>
  <c r="V81" i="22" s="1"/>
  <c r="Q81" i="22"/>
  <c r="X81" i="22"/>
  <c r="AQ80" i="22"/>
  <c r="AP80" i="22"/>
  <c r="AM80" i="22"/>
  <c r="AL80" i="22"/>
  <c r="AD80" i="22"/>
  <c r="R80" i="22" a="1"/>
  <c r="R80" i="22" l="1"/>
  <c r="U80" i="22" a="1"/>
  <c r="P80" i="22" a="1"/>
  <c r="U80" i="22" l="1"/>
  <c r="P80" i="22"/>
  <c r="Q80" i="22" a="1"/>
  <c r="S80" i="22" a="1"/>
  <c r="AB80" i="22" a="1"/>
  <c r="AW79" i="22" a="1"/>
  <c r="AW79" i="22" l="1"/>
  <c r="AB80" i="22"/>
  <c r="S80" i="22"/>
  <c r="T80" i="22" s="1"/>
  <c r="V80" i="22" s="1"/>
  <c r="Q80" i="22"/>
  <c r="X80" i="22"/>
  <c r="AQ79" i="22"/>
  <c r="AP79" i="22"/>
  <c r="AM79" i="22"/>
  <c r="AL79" i="22"/>
  <c r="AD79" i="22"/>
  <c r="R79" i="22" a="1"/>
  <c r="R79" i="22" l="1"/>
  <c r="U79" i="22" a="1"/>
  <c r="P79" i="22" a="1"/>
  <c r="U79" i="22" l="1"/>
  <c r="P79" i="22"/>
  <c r="Q79" i="22" a="1"/>
  <c r="S79" i="22" a="1"/>
  <c r="AB79" i="22" a="1"/>
  <c r="AW78" i="22" a="1"/>
  <c r="AW78" i="22" l="1"/>
  <c r="AB79" i="22"/>
  <c r="S79" i="22"/>
  <c r="T79" i="22" s="1"/>
  <c r="V79" i="22" s="1"/>
  <c r="Q79" i="22"/>
  <c r="X79" i="22"/>
  <c r="AQ78" i="22"/>
  <c r="AP78" i="22"/>
  <c r="AM78" i="22"/>
  <c r="AL78" i="22"/>
  <c r="AD78" i="22"/>
  <c r="R78" i="22" a="1"/>
  <c r="R78" i="22" l="1"/>
  <c r="U78" i="22" a="1"/>
  <c r="P78" i="22" a="1"/>
  <c r="U78" i="22" l="1"/>
  <c r="P78" i="22"/>
  <c r="Q78" i="22" a="1"/>
  <c r="S78" i="22" a="1"/>
  <c r="AB78" i="22" a="1"/>
  <c r="AW77" i="22" a="1"/>
  <c r="AW77" i="22" l="1"/>
  <c r="AB78" i="22"/>
  <c r="S78" i="22"/>
  <c r="T78" i="22" s="1"/>
  <c r="V78" i="22" s="1"/>
  <c r="Q78" i="22"/>
  <c r="X78" i="22"/>
  <c r="AQ77" i="22"/>
  <c r="AP77" i="22"/>
  <c r="AM77" i="22"/>
  <c r="AL77" i="22"/>
  <c r="AD77" i="22"/>
  <c r="R77" i="22" a="1"/>
  <c r="R77" i="22" l="1"/>
  <c r="U77" i="22" a="1"/>
  <c r="P77" i="22" a="1"/>
  <c r="U77" i="22" l="1"/>
  <c r="P77" i="22"/>
  <c r="Q77" i="22" a="1"/>
  <c r="S77" i="22" a="1"/>
  <c r="AB77" i="22" a="1"/>
  <c r="AW76" i="22" a="1"/>
  <c r="AW76" i="22" l="1"/>
  <c r="AB77" i="22"/>
  <c r="S77" i="22"/>
  <c r="T77" i="22" s="1"/>
  <c r="V77" i="22" s="1"/>
  <c r="Q77" i="22"/>
  <c r="X77" i="22"/>
  <c r="AQ76" i="22"/>
  <c r="AP76" i="22"/>
  <c r="AM76" i="22"/>
  <c r="AL76" i="22"/>
  <c r="AD76" i="22"/>
  <c r="R76" i="22" a="1"/>
  <c r="R76" i="22" l="1"/>
  <c r="U76" i="22" a="1"/>
  <c r="P76" i="22" a="1"/>
  <c r="U76" i="22" l="1"/>
  <c r="P76" i="22"/>
  <c r="Q76" i="22" a="1"/>
  <c r="S76" i="22" a="1"/>
  <c r="AB76" i="22" a="1"/>
  <c r="AW75" i="22" a="1"/>
  <c r="AW75" i="22" l="1"/>
  <c r="AB76" i="22"/>
  <c r="S76" i="22"/>
  <c r="T76" i="22" s="1"/>
  <c r="V76" i="22" s="1"/>
  <c r="Q76" i="22"/>
  <c r="X76" i="22"/>
  <c r="AQ75" i="22"/>
  <c r="AP75" i="22"/>
  <c r="AM75" i="22"/>
  <c r="AL75" i="22"/>
  <c r="AD75" i="22"/>
  <c r="R75" i="22" a="1"/>
  <c r="R75" i="22" l="1"/>
  <c r="U75" i="22" a="1"/>
  <c r="P75" i="22" a="1"/>
  <c r="U75" i="22" l="1"/>
  <c r="P75" i="22"/>
  <c r="Q75" i="22" a="1"/>
  <c r="S75" i="22" a="1"/>
  <c r="AB75" i="22" a="1"/>
  <c r="AW74" i="22" a="1"/>
  <c r="AW74" i="22" l="1"/>
  <c r="AB75" i="22"/>
  <c r="S75" i="22"/>
  <c r="T75" i="22" s="1"/>
  <c r="V75" i="22" s="1"/>
  <c r="Q75" i="22"/>
  <c r="X75" i="22"/>
  <c r="AQ74" i="22"/>
  <c r="AP74" i="22"/>
  <c r="AM74" i="22"/>
  <c r="AL74" i="22"/>
  <c r="AD74" i="22"/>
  <c r="R74" i="22" a="1"/>
  <c r="R74" i="22" l="1"/>
  <c r="U74" i="22" a="1"/>
  <c r="P74" i="22" a="1"/>
  <c r="U74" i="22" l="1"/>
  <c r="P74" i="22"/>
  <c r="Q74" i="22" a="1"/>
  <c r="S74" i="22" a="1"/>
  <c r="AB74" i="22" a="1"/>
  <c r="AW73" i="22" a="1"/>
  <c r="AW73" i="22" l="1"/>
  <c r="AB74" i="22"/>
  <c r="S74" i="22"/>
  <c r="T74" i="22" s="1"/>
  <c r="V74" i="22" s="1"/>
  <c r="Q74" i="22"/>
  <c r="X74" i="22"/>
  <c r="AQ73" i="22"/>
  <c r="AP73" i="22"/>
  <c r="AM73" i="22"/>
  <c r="AL73" i="22"/>
  <c r="AD73" i="22"/>
  <c r="R73" i="22" a="1"/>
  <c r="R73" i="22" l="1"/>
  <c r="U73" i="22" a="1"/>
  <c r="P73" i="22" a="1"/>
  <c r="U73" i="22" l="1"/>
  <c r="P73" i="22"/>
  <c r="Q73" i="22" a="1"/>
  <c r="S73" i="22" a="1"/>
  <c r="AB73" i="22" a="1"/>
  <c r="AW72" i="22" a="1"/>
  <c r="AW72" i="22" l="1"/>
  <c r="AB73" i="22"/>
  <c r="S73" i="22"/>
  <c r="T73" i="22" s="1"/>
  <c r="V73" i="22" s="1"/>
  <c r="Q73" i="22"/>
  <c r="X73" i="22"/>
  <c r="AQ72" i="22"/>
  <c r="AP72" i="22"/>
  <c r="AM72" i="22"/>
  <c r="AL72" i="22"/>
  <c r="AD72" i="22"/>
  <c r="R72" i="22" a="1"/>
  <c r="R72" i="22" l="1"/>
  <c r="U72" i="22" a="1"/>
  <c r="P72" i="22" a="1"/>
  <c r="U72" i="22" l="1"/>
  <c r="P72" i="22"/>
  <c r="Q72" i="22" a="1"/>
  <c r="S72" i="22" a="1"/>
  <c r="AB72" i="22" a="1"/>
  <c r="AW71" i="22" a="1"/>
  <c r="AW71" i="22" l="1"/>
  <c r="AB72" i="22"/>
  <c r="S72" i="22"/>
  <c r="T72" i="22" s="1"/>
  <c r="V72" i="22" s="1"/>
  <c r="Q72" i="22"/>
  <c r="X72" i="22"/>
  <c r="AQ71" i="22"/>
  <c r="AP71" i="22"/>
  <c r="AM71" i="22"/>
  <c r="AL71" i="22"/>
  <c r="AD71" i="22"/>
  <c r="R71" i="22" a="1"/>
  <c r="R71" i="22" l="1"/>
  <c r="U71" i="22" a="1"/>
  <c r="P71" i="22" a="1"/>
  <c r="U71" i="22" l="1"/>
  <c r="P71" i="22"/>
  <c r="Q71" i="22" a="1"/>
  <c r="S71" i="22" a="1"/>
  <c r="AB71" i="22" a="1"/>
  <c r="AW70" i="22" a="1"/>
  <c r="AW70" i="22" l="1"/>
  <c r="AB71" i="22"/>
  <c r="S71" i="22"/>
  <c r="T71" i="22" s="1"/>
  <c r="V71" i="22" s="1"/>
  <c r="Q71" i="22"/>
  <c r="X71" i="22"/>
  <c r="AQ70" i="22"/>
  <c r="AP70" i="22"/>
  <c r="AM70" i="22"/>
  <c r="AL70" i="22"/>
  <c r="AD70" i="22"/>
  <c r="R70" i="22" a="1"/>
  <c r="R70" i="22" l="1"/>
  <c r="U70" i="22" a="1"/>
  <c r="P70" i="22" a="1"/>
  <c r="U70" i="22" l="1"/>
  <c r="P70" i="22"/>
  <c r="Q70" i="22" a="1"/>
  <c r="S70" i="22" a="1"/>
  <c r="AB70" i="22" a="1"/>
  <c r="AW69" i="22" a="1"/>
  <c r="AW69" i="22" l="1"/>
  <c r="AB70" i="22"/>
  <c r="S70" i="22"/>
  <c r="T70" i="22" s="1"/>
  <c r="V70" i="22" s="1"/>
  <c r="Q70" i="22"/>
  <c r="X70" i="22"/>
  <c r="AQ69" i="22"/>
  <c r="AP69" i="22"/>
  <c r="AM69" i="22"/>
  <c r="AL69" i="22"/>
  <c r="AD69" i="22"/>
  <c r="R69" i="22" a="1"/>
  <c r="R69" i="22" l="1"/>
  <c r="U69" i="22" a="1"/>
  <c r="P69" i="22" a="1"/>
  <c r="U69" i="22" l="1"/>
  <c r="P69" i="22"/>
  <c r="Q69" i="22" a="1"/>
  <c r="S69" i="22" a="1"/>
  <c r="AB69" i="22" a="1"/>
  <c r="AW68" i="22" a="1"/>
  <c r="AW68" i="22" l="1"/>
  <c r="AB69" i="22"/>
  <c r="S69" i="22"/>
  <c r="T69" i="22" s="1"/>
  <c r="V69" i="22" s="1"/>
  <c r="Q69" i="22"/>
  <c r="X69" i="22"/>
  <c r="AQ68" i="22"/>
  <c r="AP68" i="22"/>
  <c r="AM68" i="22"/>
  <c r="AL68" i="22"/>
  <c r="AD68" i="22"/>
  <c r="R68" i="22" a="1"/>
  <c r="R68" i="22" l="1"/>
  <c r="U68" i="22" a="1"/>
  <c r="P68" i="22" a="1"/>
  <c r="U68" i="22" l="1"/>
  <c r="P68" i="22"/>
  <c r="Q68" i="22" a="1"/>
  <c r="S68" i="22" a="1"/>
  <c r="AB68" i="22" a="1"/>
  <c r="AW67" i="22" a="1"/>
  <c r="AW67" i="22" l="1"/>
  <c r="AB68" i="22"/>
  <c r="S68" i="22"/>
  <c r="T68" i="22" s="1"/>
  <c r="V68" i="22" s="1"/>
  <c r="Q68" i="22"/>
  <c r="X68" i="22"/>
  <c r="AQ67" i="22"/>
  <c r="AP67" i="22"/>
  <c r="AM67" i="22"/>
  <c r="AL67" i="22"/>
  <c r="AD67" i="22"/>
  <c r="R67" i="22" a="1"/>
  <c r="R67" i="22" l="1"/>
  <c r="U67" i="22" a="1"/>
  <c r="P67" i="22" a="1"/>
  <c r="U67" i="22" l="1"/>
  <c r="P67" i="22"/>
  <c r="Q67" i="22" a="1"/>
  <c r="S67" i="22" a="1"/>
  <c r="AB67" i="22" a="1"/>
  <c r="AW66" i="22" a="1"/>
  <c r="AW66" i="22" l="1"/>
  <c r="AB67" i="22"/>
  <c r="S67" i="22"/>
  <c r="T67" i="22" s="1"/>
  <c r="V67" i="22" s="1"/>
  <c r="Q67" i="22"/>
  <c r="X67" i="22"/>
  <c r="AQ66" i="22"/>
  <c r="AP66" i="22"/>
  <c r="AM66" i="22"/>
  <c r="AL66" i="22"/>
  <c r="AD66" i="22"/>
  <c r="R66" i="22" a="1"/>
  <c r="R66" i="22" l="1"/>
  <c r="U66" i="22" a="1"/>
  <c r="P66" i="22" a="1"/>
  <c r="U66" i="22" l="1"/>
  <c r="P66" i="22"/>
  <c r="Q66" i="22" a="1"/>
  <c r="S66" i="22" a="1"/>
  <c r="AB66" i="22" a="1"/>
  <c r="AW65" i="22" a="1"/>
  <c r="AW65" i="22" l="1"/>
  <c r="AB66" i="22"/>
  <c r="S66" i="22"/>
  <c r="T66" i="22" s="1"/>
  <c r="V66" i="22" s="1"/>
  <c r="Q66" i="22"/>
  <c r="X66" i="22"/>
  <c r="AQ65" i="22"/>
  <c r="AP65" i="22"/>
  <c r="AM65" i="22"/>
  <c r="AL65" i="22"/>
  <c r="AD65" i="22"/>
  <c r="R65" i="22" a="1"/>
  <c r="R65" i="22" l="1"/>
  <c r="U65" i="22" a="1"/>
  <c r="P65" i="22" a="1"/>
  <c r="U65" i="22" l="1"/>
  <c r="P65" i="22"/>
  <c r="Q65" i="22" a="1"/>
  <c r="S65" i="22" a="1"/>
  <c r="AB65" i="22" a="1"/>
  <c r="AW64" i="22" a="1"/>
  <c r="AW64" i="22" l="1"/>
  <c r="AB65" i="22"/>
  <c r="S65" i="22"/>
  <c r="T65" i="22" s="1"/>
  <c r="V65" i="22" s="1"/>
  <c r="Q65" i="22"/>
  <c r="X65" i="22"/>
  <c r="AQ64" i="22"/>
  <c r="AP64" i="22"/>
  <c r="AM64" i="22"/>
  <c r="AL64" i="22"/>
  <c r="AD64" i="22"/>
  <c r="R64" i="22" a="1"/>
  <c r="R64" i="22" l="1"/>
  <c r="U64" i="22" a="1"/>
  <c r="P64" i="22" a="1"/>
  <c r="U64" i="22" l="1"/>
  <c r="P64" i="22"/>
  <c r="Q64" i="22" a="1"/>
  <c r="S64" i="22" a="1"/>
  <c r="AB64" i="22" a="1"/>
  <c r="AW63" i="22" a="1"/>
  <c r="AW63" i="22" l="1"/>
  <c r="AB64" i="22"/>
  <c r="S64" i="22"/>
  <c r="T64" i="22" s="1"/>
  <c r="V64" i="22" s="1"/>
  <c r="Q64" i="22"/>
  <c r="X64" i="22"/>
  <c r="AQ63" i="22"/>
  <c r="AP63" i="22"/>
  <c r="AM63" i="22"/>
  <c r="AL63" i="22"/>
  <c r="AD63" i="22"/>
  <c r="R63" i="22" a="1"/>
  <c r="R63" i="22" l="1"/>
  <c r="U63" i="22" a="1"/>
  <c r="P63" i="22" a="1"/>
  <c r="U63" i="22" l="1"/>
  <c r="P63" i="22"/>
  <c r="Q63" i="22" a="1"/>
  <c r="S63" i="22" a="1"/>
  <c r="AB63" i="22" a="1"/>
  <c r="AW62" i="22" a="1"/>
  <c r="AW62" i="22" l="1"/>
  <c r="AB63" i="22"/>
  <c r="S63" i="22"/>
  <c r="T63" i="22" s="1"/>
  <c r="V63" i="22" s="1"/>
  <c r="Q63" i="22"/>
  <c r="X63" i="22"/>
  <c r="AQ62" i="22"/>
  <c r="AP62" i="22"/>
  <c r="AM62" i="22"/>
  <c r="AL62" i="22"/>
  <c r="AD62" i="22"/>
  <c r="R62" i="22" a="1"/>
  <c r="R62" i="22" l="1"/>
  <c r="U62" i="22" a="1"/>
  <c r="P62" i="22" a="1"/>
  <c r="U62" i="22" l="1"/>
  <c r="P62" i="22"/>
  <c r="Q62" i="22" a="1"/>
  <c r="S62" i="22" a="1"/>
  <c r="AB62" i="22" a="1"/>
  <c r="AW61" i="22" a="1"/>
  <c r="AW61" i="22" l="1"/>
  <c r="AB62" i="22"/>
  <c r="S62" i="22"/>
  <c r="T62" i="22" s="1"/>
  <c r="V62" i="22" s="1"/>
  <c r="Q62" i="22"/>
  <c r="X62" i="22"/>
  <c r="AQ61" i="22"/>
  <c r="AP61" i="22"/>
  <c r="AM61" i="22"/>
  <c r="AL61" i="22"/>
  <c r="AD61" i="22"/>
  <c r="R61" i="22" a="1"/>
  <c r="R61" i="22" l="1"/>
  <c r="U61" i="22" a="1"/>
  <c r="P61" i="22" a="1"/>
  <c r="U61" i="22" l="1"/>
  <c r="P61" i="22"/>
  <c r="Q61" i="22" a="1"/>
  <c r="S61" i="22" a="1"/>
  <c r="AB61" i="22" a="1"/>
  <c r="AW60" i="22" a="1"/>
  <c r="AW60" i="22" l="1"/>
  <c r="AB61" i="22"/>
  <c r="S61" i="22"/>
  <c r="T61" i="22" s="1"/>
  <c r="V61" i="22" s="1"/>
  <c r="Q61" i="22"/>
  <c r="X61" i="22"/>
  <c r="AQ60" i="22"/>
  <c r="AP60" i="22"/>
  <c r="AM60" i="22"/>
  <c r="AL60" i="22"/>
  <c r="AD60" i="22"/>
  <c r="R60" i="22" a="1"/>
  <c r="R60" i="22" l="1"/>
  <c r="U60" i="22" a="1"/>
  <c r="P60" i="22" a="1"/>
  <c r="U60" i="22" l="1"/>
  <c r="P60" i="22"/>
  <c r="Q60" i="22" a="1"/>
  <c r="S60" i="22" a="1"/>
  <c r="AB60" i="22" a="1"/>
  <c r="AW59" i="22" a="1"/>
  <c r="AW59" i="22" l="1"/>
  <c r="AB60" i="22"/>
  <c r="S60" i="22"/>
  <c r="T60" i="22" s="1"/>
  <c r="V60" i="22" s="1"/>
  <c r="Q60" i="22"/>
  <c r="X60" i="22"/>
  <c r="AQ59" i="22"/>
  <c r="AP59" i="22"/>
  <c r="AM59" i="22"/>
  <c r="AL59" i="22"/>
  <c r="AD59" i="22"/>
  <c r="R59" i="22" a="1"/>
  <c r="R59" i="22" l="1"/>
  <c r="U59" i="22" a="1"/>
  <c r="P59" i="22" a="1"/>
  <c r="U59" i="22" l="1"/>
  <c r="P59" i="22"/>
  <c r="Q59" i="22" a="1"/>
  <c r="S59" i="22" a="1"/>
  <c r="AB59" i="22" a="1"/>
  <c r="AW58" i="22" a="1"/>
  <c r="AW58" i="22" l="1"/>
  <c r="AB59" i="22"/>
  <c r="S59" i="22"/>
  <c r="T59" i="22" s="1"/>
  <c r="V59" i="22" s="1"/>
  <c r="Q59" i="22"/>
  <c r="X59" i="22"/>
  <c r="AQ58" i="22"/>
  <c r="AP58" i="22"/>
  <c r="AM58" i="22"/>
  <c r="AL58" i="22"/>
  <c r="AD58" i="22"/>
  <c r="R58" i="22" a="1"/>
  <c r="R58" i="22" l="1"/>
  <c r="U58" i="22" a="1"/>
  <c r="P58" i="22" a="1"/>
  <c r="U58" i="22" l="1"/>
  <c r="P58" i="22"/>
  <c r="Q58" i="22" a="1"/>
  <c r="S58" i="22" a="1"/>
  <c r="AB58" i="22" a="1"/>
  <c r="AW57" i="22" a="1"/>
  <c r="AW57" i="22" l="1"/>
  <c r="AB58" i="22"/>
  <c r="S58" i="22"/>
  <c r="T58" i="22" s="1"/>
  <c r="V58" i="22" s="1"/>
  <c r="Q58" i="22"/>
  <c r="X58" i="22"/>
  <c r="AQ57" i="22"/>
  <c r="AP57" i="22"/>
  <c r="AM57" i="22"/>
  <c r="AL57" i="22"/>
  <c r="AD57" i="22"/>
  <c r="R57" i="22" a="1"/>
  <c r="R57" i="22" l="1"/>
  <c r="U57" i="22" a="1"/>
  <c r="P57" i="22" a="1"/>
  <c r="U57" i="22" l="1"/>
  <c r="P57" i="22"/>
  <c r="Q57" i="22" a="1"/>
  <c r="S57" i="22" a="1"/>
  <c r="AB57" i="22" a="1"/>
  <c r="AW56" i="22" a="1"/>
  <c r="AW56" i="22" l="1"/>
  <c r="AB57" i="22"/>
  <c r="S57" i="22"/>
  <c r="T57" i="22" s="1"/>
  <c r="V57" i="22" s="1"/>
  <c r="Q57" i="22"/>
  <c r="X57" i="22"/>
  <c r="AQ56" i="22"/>
  <c r="AP56" i="22"/>
  <c r="AM56" i="22"/>
  <c r="AL56" i="22"/>
  <c r="AD56" i="22"/>
  <c r="R56" i="22" a="1"/>
  <c r="R56" i="22" l="1"/>
  <c r="U56" i="22" a="1"/>
  <c r="P56" i="22" a="1"/>
  <c r="U56" i="22" l="1"/>
  <c r="P56" i="22"/>
  <c r="Q56" i="22" a="1"/>
  <c r="S56" i="22" a="1"/>
  <c r="AB56" i="22" a="1"/>
  <c r="AW55" i="22" a="1"/>
  <c r="AW55" i="22" l="1"/>
  <c r="AB56" i="22"/>
  <c r="S56" i="22"/>
  <c r="T56" i="22" s="1"/>
  <c r="V56" i="22" s="1"/>
  <c r="Q56" i="22"/>
  <c r="X56" i="22"/>
  <c r="AQ55" i="22"/>
  <c r="AP55" i="22"/>
  <c r="AM55" i="22"/>
  <c r="AL55" i="22"/>
  <c r="AD55" i="22"/>
  <c r="R55" i="22" a="1"/>
  <c r="R55" i="22" l="1"/>
  <c r="U55" i="22" a="1"/>
  <c r="P55" i="22" a="1"/>
  <c r="U55" i="22" l="1"/>
  <c r="P55" i="22"/>
  <c r="Q55" i="22" a="1"/>
  <c r="S55" i="22" a="1"/>
  <c r="AB55" i="22" a="1"/>
  <c r="AW54" i="22" a="1"/>
  <c r="AW54" i="22" l="1"/>
  <c r="AB55" i="22"/>
  <c r="S55" i="22"/>
  <c r="T55" i="22" s="1"/>
  <c r="V55" i="22" s="1"/>
  <c r="Q55" i="22"/>
  <c r="X55" i="22"/>
  <c r="AQ54" i="22"/>
  <c r="AP54" i="22"/>
  <c r="AM54" i="22"/>
  <c r="AL54" i="22"/>
  <c r="AD54" i="22"/>
  <c r="R54" i="22" a="1"/>
  <c r="R54" i="22" l="1"/>
  <c r="U54" i="22" a="1"/>
  <c r="P54" i="22" a="1"/>
  <c r="U54" i="22" l="1"/>
  <c r="P54" i="22"/>
  <c r="Q54" i="22" a="1"/>
  <c r="S54" i="22" a="1"/>
  <c r="AB54" i="22" a="1"/>
  <c r="AW53" i="22" a="1"/>
  <c r="AW53" i="22" l="1"/>
  <c r="AB54" i="22"/>
  <c r="S54" i="22"/>
  <c r="T54" i="22" s="1"/>
  <c r="V54" i="22" s="1"/>
  <c r="Q54" i="22"/>
  <c r="X54" i="22"/>
  <c r="AQ53" i="22"/>
  <c r="AP53" i="22"/>
  <c r="AM53" i="22"/>
  <c r="AL53" i="22"/>
  <c r="AD53" i="22"/>
  <c r="R53" i="22" a="1"/>
  <c r="R53" i="22" l="1"/>
  <c r="U53" i="22" a="1"/>
  <c r="P53" i="22" a="1"/>
  <c r="U53" i="22" l="1"/>
  <c r="P53" i="22"/>
  <c r="Q53" i="22" a="1"/>
  <c r="S53" i="22" a="1"/>
  <c r="AB53" i="22" a="1"/>
  <c r="AW52" i="22" a="1"/>
  <c r="AW52" i="22" l="1"/>
  <c r="AB53" i="22"/>
  <c r="S53" i="22"/>
  <c r="T53" i="22" s="1"/>
  <c r="V53" i="22" s="1"/>
  <c r="Q53" i="22"/>
  <c r="X53" i="22"/>
  <c r="AQ52" i="22"/>
  <c r="AP52" i="22"/>
  <c r="AM52" i="22"/>
  <c r="AL52" i="22"/>
  <c r="AD52" i="22"/>
  <c r="R52" i="22" a="1"/>
  <c r="R52" i="22" l="1"/>
  <c r="U52" i="22" a="1"/>
  <c r="P52" i="22" a="1"/>
  <c r="U52" i="22" l="1"/>
  <c r="P52" i="22"/>
  <c r="Q52" i="22" a="1"/>
  <c r="S52" i="22" a="1"/>
  <c r="AB52" i="22" a="1"/>
  <c r="AW51" i="22" a="1"/>
  <c r="AW51" i="22" l="1"/>
  <c r="AB52" i="22"/>
  <c r="S52" i="22"/>
  <c r="T52" i="22" s="1"/>
  <c r="V52" i="22" s="1"/>
  <c r="Q52" i="22"/>
  <c r="X52" i="22"/>
  <c r="AQ51" i="22"/>
  <c r="AP51" i="22"/>
  <c r="AM51" i="22"/>
  <c r="AL51" i="22"/>
  <c r="AD51" i="22"/>
  <c r="R51" i="22" a="1"/>
  <c r="R51" i="22" l="1"/>
  <c r="U51" i="22" a="1"/>
  <c r="P51" i="22" a="1"/>
  <c r="U51" i="22" l="1"/>
  <c r="P51" i="22"/>
  <c r="Q51" i="22" a="1"/>
  <c r="S51" i="22" a="1"/>
  <c r="AB51" i="22" a="1"/>
  <c r="AW50" i="22" a="1"/>
  <c r="AW50" i="22" l="1"/>
  <c r="AB51" i="22"/>
  <c r="S51" i="22"/>
  <c r="T51" i="22" s="1"/>
  <c r="V51" i="22" s="1"/>
  <c r="Q51" i="22"/>
  <c r="X51" i="22"/>
  <c r="AQ50" i="22"/>
  <c r="AP50" i="22"/>
  <c r="AM50" i="22"/>
  <c r="AL50" i="22"/>
  <c r="AD50" i="22"/>
  <c r="R50" i="22" a="1"/>
  <c r="R50" i="22" l="1"/>
  <c r="U50" i="22" a="1"/>
  <c r="P50" i="22" a="1"/>
  <c r="U50" i="22" l="1"/>
  <c r="P50" i="22"/>
  <c r="Q50" i="22" a="1"/>
  <c r="S50" i="22" a="1"/>
  <c r="AB50" i="22" a="1"/>
  <c r="AW49" i="22" a="1"/>
  <c r="AW49" i="22" l="1"/>
  <c r="AB50" i="22"/>
  <c r="S50" i="22"/>
  <c r="T50" i="22" s="1"/>
  <c r="V50" i="22" s="1"/>
  <c r="Q50" i="22"/>
  <c r="X50" i="22"/>
  <c r="AQ49" i="22"/>
  <c r="AP49" i="22"/>
  <c r="AM49" i="22"/>
  <c r="AL49" i="22"/>
  <c r="AD49" i="22"/>
  <c r="R49" i="22" a="1"/>
  <c r="R49" i="22" l="1"/>
  <c r="U49" i="22" a="1"/>
  <c r="P49" i="22" a="1"/>
  <c r="U49" i="22" l="1"/>
  <c r="P49" i="22"/>
  <c r="Q49" i="22" a="1"/>
  <c r="S49" i="22" a="1"/>
  <c r="AB49" i="22" a="1"/>
  <c r="AW48" i="22" a="1"/>
  <c r="AW48" i="22" l="1"/>
  <c r="AB49" i="22"/>
  <c r="S49" i="22"/>
  <c r="T49" i="22" s="1"/>
  <c r="V49" i="22" s="1"/>
  <c r="Q49" i="22"/>
  <c r="X49" i="22"/>
  <c r="AQ48" i="22"/>
  <c r="AP48" i="22"/>
  <c r="AM48" i="22"/>
  <c r="AL48" i="22"/>
  <c r="AD48" i="22"/>
  <c r="R48" i="22" a="1"/>
  <c r="R48" i="22" l="1"/>
  <c r="U48" i="22" a="1"/>
  <c r="P48" i="22" a="1"/>
  <c r="U48" i="22" l="1"/>
  <c r="P48" i="22"/>
  <c r="Q48" i="22" a="1"/>
  <c r="S48" i="22" a="1"/>
  <c r="AB48" i="22" a="1"/>
  <c r="AW47" i="22" a="1"/>
  <c r="AW47" i="22" l="1"/>
  <c r="AB48" i="22"/>
  <c r="S48" i="22"/>
  <c r="T48" i="22" s="1"/>
  <c r="V48" i="22" s="1"/>
  <c r="Q48" i="22"/>
  <c r="X48" i="22"/>
  <c r="AQ47" i="22"/>
  <c r="AP47" i="22"/>
  <c r="AM47" i="22"/>
  <c r="AL47" i="22"/>
  <c r="AD47" i="22"/>
  <c r="R47" i="22" a="1"/>
  <c r="R47" i="22" l="1"/>
  <c r="U47" i="22" a="1"/>
  <c r="P47" i="22" a="1"/>
  <c r="U47" i="22" l="1"/>
  <c r="P47" i="22"/>
  <c r="Q47" i="22" a="1"/>
  <c r="S47" i="22" a="1"/>
  <c r="AB47" i="22" a="1"/>
  <c r="AW46" i="22" a="1"/>
  <c r="AW46" i="22" l="1"/>
  <c r="AB47" i="22"/>
  <c r="S47" i="22"/>
  <c r="T47" i="22" s="1"/>
  <c r="V47" i="22" s="1"/>
  <c r="Q47" i="22"/>
  <c r="X47" i="22"/>
  <c r="AQ46" i="22"/>
  <c r="AP46" i="22"/>
  <c r="AM46" i="22"/>
  <c r="AL46" i="22"/>
  <c r="AD46" i="22"/>
  <c r="R46" i="22" a="1"/>
  <c r="R46" i="22" l="1"/>
  <c r="U46" i="22" a="1"/>
  <c r="P46" i="22" a="1"/>
  <c r="U46" i="22" l="1"/>
  <c r="P46" i="22"/>
  <c r="Q46" i="22" a="1"/>
  <c r="S46" i="22" a="1"/>
  <c r="AB46" i="22" a="1"/>
  <c r="AW45" i="22" a="1"/>
  <c r="AW45" i="22" l="1"/>
  <c r="AB46" i="22"/>
  <c r="S46" i="22"/>
  <c r="T46" i="22" s="1"/>
  <c r="V46" i="22" s="1"/>
  <c r="Q46" i="22"/>
  <c r="X46" i="22"/>
  <c r="AQ45" i="22"/>
  <c r="AP45" i="22"/>
  <c r="AM45" i="22"/>
  <c r="AL45" i="22"/>
  <c r="AD45" i="22"/>
  <c r="R45" i="22" a="1"/>
  <c r="R45" i="22" l="1"/>
  <c r="U45" i="22" a="1"/>
  <c r="P45" i="22" a="1"/>
  <c r="U45" i="22" l="1"/>
  <c r="P45" i="22"/>
  <c r="Q45" i="22" a="1"/>
  <c r="S45" i="22" a="1"/>
  <c r="AB45" i="22" a="1"/>
  <c r="AW44" i="22" a="1"/>
  <c r="AW44" i="22" l="1"/>
  <c r="AB45" i="22"/>
  <c r="S45" i="22"/>
  <c r="T45" i="22" s="1"/>
  <c r="V45" i="22" s="1"/>
  <c r="Q45" i="22"/>
  <c r="X45" i="22"/>
  <c r="AQ44" i="22"/>
  <c r="AP44" i="22"/>
  <c r="AM44" i="22"/>
  <c r="AL44" i="22"/>
  <c r="AD44" i="22"/>
  <c r="R44" i="22" a="1"/>
  <c r="R44" i="22" l="1"/>
  <c r="U44" i="22" a="1"/>
  <c r="P44" i="22" a="1"/>
  <c r="U44" i="22" l="1"/>
  <c r="P44" i="22"/>
  <c r="Q44" i="22" a="1"/>
  <c r="S44" i="22" a="1"/>
  <c r="AB44" i="22" a="1"/>
  <c r="AW43" i="22" a="1"/>
  <c r="AW43" i="22" l="1"/>
  <c r="AB44" i="22"/>
  <c r="S44" i="22"/>
  <c r="T44" i="22" s="1"/>
  <c r="V44" i="22" s="1"/>
  <c r="Q44" i="22"/>
  <c r="X44" i="22"/>
  <c r="AQ43" i="22"/>
  <c r="AP43" i="22"/>
  <c r="AM43" i="22"/>
  <c r="AL43" i="22"/>
  <c r="AD43" i="22"/>
  <c r="R43" i="22" a="1"/>
  <c r="R43" i="22" l="1"/>
  <c r="U43" i="22" a="1"/>
  <c r="P43" i="22" a="1"/>
  <c r="U43" i="22" l="1"/>
  <c r="P43" i="22"/>
  <c r="Q43" i="22" a="1"/>
  <c r="S43" i="22" a="1"/>
  <c r="AB43" i="22" a="1"/>
  <c r="AW42" i="22" a="1"/>
  <c r="AW42" i="22" l="1"/>
  <c r="AB43" i="22"/>
  <c r="S43" i="22"/>
  <c r="T43" i="22" s="1"/>
  <c r="V43" i="22" s="1"/>
  <c r="Q43" i="22"/>
  <c r="X43" i="22"/>
  <c r="AQ42" i="22"/>
  <c r="AP42" i="22"/>
  <c r="AM42" i="22"/>
  <c r="AL42" i="22"/>
  <c r="AD42" i="22"/>
  <c r="R42" i="22" a="1"/>
  <c r="R42" i="22" l="1"/>
  <c r="U42" i="22" a="1"/>
  <c r="P42" i="22" a="1"/>
  <c r="U42" i="22" l="1"/>
  <c r="P42" i="22"/>
  <c r="Q42" i="22" a="1"/>
  <c r="S42" i="22" a="1"/>
  <c r="AB42" i="22" a="1"/>
  <c r="AW41" i="22" a="1"/>
  <c r="AW41" i="22" l="1"/>
  <c r="AB42" i="22"/>
  <c r="S42" i="22"/>
  <c r="T42" i="22" s="1"/>
  <c r="V42" i="22" s="1"/>
  <c r="Q42" i="22"/>
  <c r="X42" i="22"/>
  <c r="AQ41" i="22"/>
  <c r="AP41" i="22"/>
  <c r="AM41" i="22"/>
  <c r="AL41" i="22"/>
  <c r="AD41" i="22"/>
  <c r="R41" i="22" a="1"/>
  <c r="R41" i="22" l="1"/>
  <c r="U41" i="22" a="1"/>
  <c r="P41" i="22" a="1"/>
  <c r="U41" i="22" l="1"/>
  <c r="P41" i="22"/>
  <c r="Q41" i="22" a="1"/>
  <c r="S41" i="22" a="1"/>
  <c r="AB41" i="22" a="1"/>
  <c r="AW40" i="22" a="1"/>
  <c r="AW40" i="22" l="1"/>
  <c r="AB41" i="22"/>
  <c r="S41" i="22"/>
  <c r="T41" i="22" s="1"/>
  <c r="V41" i="22" s="1"/>
  <c r="Q41" i="22"/>
  <c r="X41" i="22"/>
  <c r="AQ40" i="22"/>
  <c r="AP40" i="22"/>
  <c r="AM40" i="22"/>
  <c r="AL40" i="22"/>
  <c r="AD40" i="22"/>
  <c r="R40" i="22" a="1"/>
  <c r="R40" i="22" l="1"/>
  <c r="U40" i="22" a="1"/>
  <c r="P40" i="22" a="1"/>
  <c r="U40" i="22" l="1"/>
  <c r="P40" i="22"/>
  <c r="Q40" i="22" a="1"/>
  <c r="S40" i="22" a="1"/>
  <c r="AB40" i="22" a="1"/>
  <c r="AW39" i="22" a="1"/>
  <c r="AW39" i="22" l="1"/>
  <c r="AB40" i="22"/>
  <c r="S40" i="22"/>
  <c r="T40" i="22" s="1"/>
  <c r="V40" i="22" s="1"/>
  <c r="Q40" i="22"/>
  <c r="X40" i="22"/>
  <c r="AQ39" i="22"/>
  <c r="AP39" i="22"/>
  <c r="AM39" i="22"/>
  <c r="AL39" i="22"/>
  <c r="AD39" i="22"/>
  <c r="R39" i="22" a="1"/>
  <c r="R39" i="22" l="1"/>
  <c r="U39" i="22" a="1"/>
  <c r="P39" i="22" a="1"/>
  <c r="U39" i="22" l="1"/>
  <c r="P39" i="22"/>
  <c r="Q39" i="22" a="1"/>
  <c r="S39" i="22" a="1"/>
  <c r="AB39" i="22" a="1"/>
  <c r="AW38" i="22" a="1"/>
  <c r="AW38" i="22" l="1"/>
  <c r="AB39" i="22"/>
  <c r="S39" i="22"/>
  <c r="T39" i="22" s="1"/>
  <c r="V39" i="22" s="1"/>
  <c r="Q39" i="22"/>
  <c r="X39" i="22"/>
  <c r="AQ38" i="22"/>
  <c r="AP38" i="22"/>
  <c r="AM38" i="22"/>
  <c r="AL38" i="22"/>
  <c r="AD38" i="22"/>
  <c r="R38" i="22" a="1"/>
  <c r="R38" i="22" l="1"/>
  <c r="U38" i="22" a="1"/>
  <c r="P38" i="22" a="1"/>
  <c r="U38" i="22" l="1"/>
  <c r="P38" i="22"/>
  <c r="Q38" i="22" a="1"/>
  <c r="S38" i="22" a="1"/>
  <c r="AB38" i="22" a="1"/>
  <c r="AW37" i="22" a="1"/>
  <c r="AW37" i="22" l="1"/>
  <c r="AB38" i="22"/>
  <c r="S38" i="22"/>
  <c r="T38" i="22" s="1"/>
  <c r="V38" i="22" s="1"/>
  <c r="Q38" i="22"/>
  <c r="X38" i="22"/>
  <c r="AQ37" i="22"/>
  <c r="AP37" i="22"/>
  <c r="AM37" i="22"/>
  <c r="AL37" i="22"/>
  <c r="AD37" i="22"/>
  <c r="R37" i="22" a="1"/>
  <c r="R37" i="22" l="1"/>
  <c r="U37" i="22" a="1"/>
  <c r="P37" i="22" a="1"/>
  <c r="U37" i="22" l="1"/>
  <c r="P37" i="22"/>
  <c r="Q37" i="22" a="1"/>
  <c r="S37" i="22" a="1"/>
  <c r="AB37" i="22" a="1"/>
  <c r="AW36" i="22" a="1"/>
  <c r="AW36" i="22" l="1"/>
  <c r="AB37" i="22"/>
  <c r="S37" i="22"/>
  <c r="T37" i="22" s="1"/>
  <c r="V37" i="22" s="1"/>
  <c r="Q37" i="22"/>
  <c r="X37" i="22"/>
  <c r="AQ36" i="22"/>
  <c r="AP36" i="22"/>
  <c r="AM36" i="22"/>
  <c r="AL36" i="22"/>
  <c r="AD36" i="22"/>
  <c r="R36" i="22" a="1"/>
  <c r="R36" i="22" l="1"/>
  <c r="U36" i="22" a="1"/>
  <c r="P36" i="22" a="1"/>
  <c r="U36" i="22" l="1"/>
  <c r="P36" i="22"/>
  <c r="Q36" i="22" a="1"/>
  <c r="S36" i="22" a="1"/>
  <c r="AB36" i="22" a="1"/>
  <c r="AW35" i="22" a="1"/>
  <c r="AW35" i="22" l="1"/>
  <c r="AB36" i="22"/>
  <c r="S36" i="22"/>
  <c r="T36" i="22" s="1"/>
  <c r="V36" i="22" s="1"/>
  <c r="Q36" i="22"/>
  <c r="X36" i="22"/>
  <c r="AQ35" i="22"/>
  <c r="AP35" i="22"/>
  <c r="AM35" i="22"/>
  <c r="AL35" i="22"/>
  <c r="AD35" i="22"/>
  <c r="R35" i="22" a="1"/>
  <c r="R35" i="22" l="1"/>
  <c r="U35" i="22" a="1"/>
  <c r="P35" i="22" a="1"/>
  <c r="U35" i="22" l="1"/>
  <c r="P35" i="22"/>
  <c r="Q35" i="22" a="1"/>
  <c r="S35" i="22" a="1"/>
  <c r="AB35" i="22" a="1"/>
  <c r="AW34" i="22" a="1"/>
  <c r="AW34" i="22" l="1"/>
  <c r="AB35" i="22"/>
  <c r="S35" i="22"/>
  <c r="T35" i="22" s="1"/>
  <c r="V35" i="22" s="1"/>
  <c r="Q35" i="22"/>
  <c r="X35" i="22"/>
  <c r="AQ34" i="22"/>
  <c r="AP34" i="22"/>
  <c r="AM34" i="22"/>
  <c r="AL34" i="22"/>
  <c r="AD34" i="22"/>
  <c r="R34" i="22" a="1"/>
  <c r="R34" i="22" l="1"/>
  <c r="U34" i="22" a="1"/>
  <c r="P34" i="22" a="1"/>
  <c r="U34" i="22" l="1"/>
  <c r="P34" i="22"/>
  <c r="Q34" i="22" a="1"/>
  <c r="S34" i="22" a="1"/>
  <c r="AB34" i="22" a="1"/>
  <c r="AW33" i="22" a="1"/>
  <c r="AW33" i="22" l="1"/>
  <c r="AB34" i="22"/>
  <c r="S34" i="22"/>
  <c r="T34" i="22" s="1"/>
  <c r="V34" i="22" s="1"/>
  <c r="Q34" i="22"/>
  <c r="X34" i="22"/>
  <c r="AQ33" i="22"/>
  <c r="AP33" i="22"/>
  <c r="AM33" i="22"/>
  <c r="AL33" i="22"/>
  <c r="AD33" i="22"/>
  <c r="R33" i="22" a="1"/>
  <c r="R33" i="22" l="1"/>
  <c r="U33" i="22" a="1"/>
  <c r="P33" i="22" a="1"/>
  <c r="U33" i="22" l="1"/>
  <c r="P33" i="22"/>
  <c r="Q33" i="22" a="1"/>
  <c r="S33" i="22" a="1"/>
  <c r="AB33" i="22" a="1"/>
  <c r="AW32" i="22" a="1"/>
  <c r="AW32" i="22" l="1"/>
  <c r="AB33" i="22"/>
  <c r="S33" i="22"/>
  <c r="T33" i="22" s="1"/>
  <c r="V33" i="22" s="1"/>
  <c r="Q33" i="22"/>
  <c r="X33" i="22"/>
  <c r="AQ32" i="22"/>
  <c r="AP32" i="22"/>
  <c r="AM32" i="22"/>
  <c r="AL32" i="22"/>
  <c r="AD32" i="22"/>
  <c r="R32" i="22" a="1"/>
  <c r="R32" i="22" l="1"/>
  <c r="U32" i="22" a="1"/>
  <c r="P32" i="22" a="1"/>
  <c r="U32" i="22" l="1"/>
  <c r="P32" i="22"/>
  <c r="Q32" i="22" a="1"/>
  <c r="S32" i="22" a="1"/>
  <c r="AB32" i="22" a="1"/>
  <c r="AW31" i="22" a="1"/>
  <c r="AW31" i="22" l="1"/>
  <c r="AB32" i="22"/>
  <c r="S32" i="22"/>
  <c r="T32" i="22" s="1"/>
  <c r="V32" i="22" s="1"/>
  <c r="Q32" i="22"/>
  <c r="X32" i="22"/>
  <c r="AQ31" i="22"/>
  <c r="AP31" i="22"/>
  <c r="AM31" i="22"/>
  <c r="AL31" i="22"/>
  <c r="AD31" i="22"/>
  <c r="R31" i="22" a="1"/>
  <c r="R31" i="22" l="1"/>
  <c r="U31" i="22" a="1"/>
  <c r="P31" i="22" a="1"/>
  <c r="U31" i="22" l="1"/>
  <c r="P31" i="22"/>
  <c r="Q31" i="22" a="1"/>
  <c r="S31" i="22" a="1"/>
  <c r="AB31" i="22" a="1"/>
  <c r="AW30" i="22" a="1"/>
  <c r="AW30" i="22" l="1"/>
  <c r="AB31" i="22"/>
  <c r="S31" i="22"/>
  <c r="T31" i="22" s="1"/>
  <c r="V31" i="22" s="1"/>
  <c r="Q31" i="22"/>
  <c r="X31" i="22"/>
  <c r="AQ30" i="22"/>
  <c r="AP30" i="22"/>
  <c r="AM30" i="22"/>
  <c r="AL30" i="22"/>
  <c r="AD30" i="22"/>
  <c r="R30" i="22" a="1"/>
  <c r="R30" i="22" l="1"/>
  <c r="U30" i="22" a="1"/>
  <c r="P30" i="22" a="1"/>
  <c r="U30" i="22" l="1"/>
  <c r="P30" i="22"/>
  <c r="Q30" i="22" a="1"/>
  <c r="S30" i="22" a="1"/>
  <c r="AB30" i="22" a="1"/>
  <c r="AW29" i="22" a="1"/>
  <c r="AW29" i="22" l="1"/>
  <c r="AB30" i="22"/>
  <c r="S30" i="22"/>
  <c r="T30" i="22" s="1"/>
  <c r="V30" i="22" s="1"/>
  <c r="Q30" i="22"/>
  <c r="X30" i="22"/>
  <c r="AQ29" i="22"/>
  <c r="AP29" i="22"/>
  <c r="AM29" i="22"/>
  <c r="AL29" i="22"/>
  <c r="AD29" i="22"/>
  <c r="R29" i="22" a="1"/>
  <c r="R29" i="22" l="1"/>
  <c r="U29" i="22" a="1"/>
  <c r="P29" i="22" a="1"/>
  <c r="U29" i="22" l="1"/>
  <c r="P29" i="22"/>
  <c r="Q29" i="22" a="1"/>
  <c r="S29" i="22" a="1"/>
  <c r="AB29" i="22" a="1"/>
  <c r="AW28" i="22" a="1"/>
  <c r="AW28" i="22" l="1"/>
  <c r="AB29" i="22"/>
  <c r="S29" i="22"/>
  <c r="T29" i="22" s="1"/>
  <c r="V29" i="22" s="1"/>
  <c r="Q29" i="22"/>
  <c r="X29" i="22"/>
  <c r="AQ28" i="22"/>
  <c r="AP28" i="22"/>
  <c r="AM28" i="22"/>
  <c r="AL28" i="22"/>
  <c r="AD28" i="22"/>
  <c r="R28" i="22" a="1"/>
  <c r="R28" i="22" l="1"/>
  <c r="U28" i="22" a="1"/>
  <c r="P28" i="22" a="1"/>
  <c r="U28" i="22" l="1"/>
  <c r="P28" i="22"/>
  <c r="Q28" i="22" a="1"/>
  <c r="S28" i="22" a="1"/>
  <c r="AB28" i="22" a="1"/>
  <c r="AW27" i="22" a="1"/>
  <c r="AW27" i="22" l="1"/>
  <c r="AB28" i="22"/>
  <c r="S28" i="22"/>
  <c r="T28" i="22" s="1"/>
  <c r="V28" i="22" s="1"/>
  <c r="Q28" i="22"/>
  <c r="X28" i="22"/>
  <c r="AQ27" i="22"/>
  <c r="AP27" i="22"/>
  <c r="AM27" i="22"/>
  <c r="AL27" i="22"/>
  <c r="AD27" i="22"/>
  <c r="R27" i="22" a="1"/>
  <c r="R27" i="22" l="1"/>
  <c r="U27" i="22" a="1"/>
  <c r="P27" i="22" a="1"/>
  <c r="U27" i="22" l="1"/>
  <c r="P27" i="22"/>
  <c r="Q27" i="22" a="1"/>
  <c r="S27" i="22" a="1"/>
  <c r="AB27" i="22" a="1"/>
  <c r="AW26" i="22" a="1"/>
  <c r="AW26" i="22" l="1"/>
  <c r="AB27" i="22"/>
  <c r="S27" i="22"/>
  <c r="T27" i="22" s="1"/>
  <c r="V27" i="22" s="1"/>
  <c r="Q27" i="22"/>
  <c r="X27" i="22"/>
  <c r="AQ26" i="22"/>
  <c r="AP26" i="22"/>
  <c r="AM26" i="22"/>
  <c r="AL26" i="22"/>
  <c r="AD26" i="22"/>
  <c r="R26" i="22" a="1"/>
  <c r="R26" i="22" l="1"/>
  <c r="U26" i="22" a="1"/>
  <c r="P26" i="22" a="1"/>
  <c r="U26" i="22" l="1"/>
  <c r="P26" i="22"/>
  <c r="Q26" i="22" a="1"/>
  <c r="S26" i="22" a="1"/>
  <c r="AB26" i="22" a="1"/>
  <c r="AW25" i="22" a="1"/>
  <c r="AW25" i="22" l="1"/>
  <c r="AB26" i="22"/>
  <c r="S26" i="22"/>
  <c r="T26" i="22" s="1"/>
  <c r="V26" i="22" s="1"/>
  <c r="Q26" i="22"/>
  <c r="X26" i="22"/>
  <c r="AQ25" i="22"/>
  <c r="AP25" i="22"/>
  <c r="AM25" i="22"/>
  <c r="AL25" i="22"/>
  <c r="AD25" i="22"/>
  <c r="R25" i="22" a="1"/>
  <c r="R25" i="22" l="1"/>
  <c r="U25" i="22" a="1"/>
  <c r="P25" i="22" a="1"/>
  <c r="U25" i="22" l="1"/>
  <c r="P25" i="22"/>
  <c r="Q25" i="22" a="1"/>
  <c r="S25" i="22" a="1"/>
  <c r="AB25" i="22" a="1"/>
  <c r="AW24" i="22" a="1"/>
  <c r="AW24" i="22" l="1"/>
  <c r="AP24" i="22" s="1"/>
  <c r="AB25" i="22"/>
  <c r="S25" i="22"/>
  <c r="T25" i="22" s="1"/>
  <c r="V25" i="22" s="1"/>
  <c r="Q25" i="22"/>
  <c r="X25" i="22"/>
  <c r="AM24" i="22"/>
  <c r="AL24" i="22"/>
  <c r="AD24" i="22"/>
  <c r="R24" i="22" a="1"/>
  <c r="AQ24" i="22" l="1"/>
  <c r="R24" i="22"/>
  <c r="U24" i="22" a="1"/>
  <c r="P24" i="22" a="1"/>
  <c r="U24" i="22" l="1"/>
  <c r="P24" i="22"/>
  <c r="Q24" i="22" a="1"/>
  <c r="S24" i="22" a="1"/>
  <c r="AB24" i="22" a="1"/>
  <c r="AW23" i="22" a="1"/>
  <c r="AW23" i="22" l="1"/>
  <c r="AB24" i="22"/>
  <c r="S24" i="22"/>
  <c r="T24" i="22" s="1"/>
  <c r="V24" i="22" s="1"/>
  <c r="Q24" i="22"/>
  <c r="X24" i="22"/>
  <c r="AQ23" i="22"/>
  <c r="AP23" i="22"/>
  <c r="AM23" i="22"/>
  <c r="AL23" i="22"/>
  <c r="AD23" i="22"/>
  <c r="R23" i="22" a="1"/>
  <c r="R23" i="22" l="1"/>
  <c r="U23" i="22" a="1"/>
  <c r="P23" i="22" a="1"/>
  <c r="U23" i="22" l="1"/>
  <c r="P23" i="22"/>
  <c r="Q23" i="22" a="1"/>
  <c r="S23" i="22" a="1"/>
  <c r="AB23" i="22" a="1"/>
  <c r="AW22" i="22" a="1"/>
  <c r="AW22" i="22" l="1"/>
  <c r="AB23" i="22"/>
  <c r="S23" i="22"/>
  <c r="T23" i="22" s="1"/>
  <c r="V23" i="22" s="1"/>
  <c r="Q23" i="22"/>
  <c r="X23" i="22"/>
  <c r="AQ22" i="22"/>
  <c r="AP22" i="22"/>
  <c r="AM22" i="22"/>
  <c r="AL22" i="22"/>
  <c r="AD22" i="22"/>
  <c r="R22" i="22" a="1"/>
  <c r="R22" i="22" l="1"/>
  <c r="U22" i="22" a="1"/>
  <c r="P22" i="22" a="1"/>
  <c r="U22" i="22" l="1"/>
  <c r="P22" i="22"/>
  <c r="Q22" i="22" a="1"/>
  <c r="S22" i="22" a="1"/>
  <c r="AB22" i="22" a="1"/>
  <c r="AW21" i="22" a="1"/>
  <c r="AW21" i="22" l="1"/>
  <c r="AB22" i="22"/>
  <c r="S22" i="22"/>
  <c r="T22" i="22" s="1"/>
  <c r="V22" i="22" s="1"/>
  <c r="Q22" i="22"/>
  <c r="X22" i="22"/>
  <c r="AQ21" i="22"/>
  <c r="AP21" i="22"/>
  <c r="AM21" i="22"/>
  <c r="AL21" i="22"/>
  <c r="AD21" i="22"/>
  <c r="R21" i="22" a="1"/>
  <c r="R21" i="22" l="1"/>
  <c r="U21" i="22" a="1"/>
  <c r="P21" i="22" a="1"/>
  <c r="U21" i="22" l="1"/>
  <c r="P21" i="22"/>
  <c r="Q21" i="22" a="1"/>
  <c r="S21" i="22" a="1"/>
  <c r="AB21" i="22" a="1"/>
  <c r="AW20" i="22" a="1"/>
  <c r="AW20" i="22" l="1"/>
  <c r="AB21" i="22"/>
  <c r="S21" i="22"/>
  <c r="T21" i="22" s="1"/>
  <c r="V21" i="22" s="1"/>
  <c r="Q21" i="22"/>
  <c r="X21" i="22"/>
  <c r="AQ20" i="22"/>
  <c r="AP20" i="22"/>
  <c r="AM20" i="22"/>
  <c r="AL20" i="22"/>
  <c r="AD20" i="22"/>
  <c r="R20" i="22" a="1"/>
  <c r="R20" i="22" l="1"/>
  <c r="U20" i="22" a="1"/>
  <c r="P20" i="22" a="1"/>
  <c r="U20" i="22" l="1"/>
  <c r="P20" i="22"/>
  <c r="Q20" i="22" a="1"/>
  <c r="S20" i="22" a="1"/>
  <c r="AB20" i="22" a="1"/>
  <c r="AW19" i="22" a="1"/>
  <c r="AW19" i="22" l="1"/>
  <c r="AB20" i="22"/>
  <c r="S20" i="22"/>
  <c r="T20" i="22" s="1"/>
  <c r="V20" i="22" s="1"/>
  <c r="Q20" i="22"/>
  <c r="X20" i="22"/>
  <c r="AQ19" i="22"/>
  <c r="AP19" i="22"/>
  <c r="AM19" i="22"/>
  <c r="AL19" i="22"/>
  <c r="AD19" i="22"/>
  <c r="R19" i="22" a="1"/>
  <c r="R19" i="22" l="1"/>
  <c r="U19" i="22" a="1"/>
  <c r="P19" i="22" a="1"/>
  <c r="U19" i="22" l="1"/>
  <c r="P19" i="22"/>
  <c r="Q19" i="22" a="1"/>
  <c r="S19" i="22" a="1"/>
  <c r="AB19" i="22" a="1"/>
  <c r="AW18" i="22" a="1"/>
  <c r="AW18" i="22" l="1"/>
  <c r="AB19" i="22"/>
  <c r="S19" i="22"/>
  <c r="T19" i="22" s="1"/>
  <c r="V19" i="22" s="1"/>
  <c r="Q19" i="22"/>
  <c r="X19" i="22"/>
  <c r="AQ18" i="22"/>
  <c r="AP18" i="22"/>
  <c r="AM18" i="22"/>
  <c r="AL18" i="22"/>
  <c r="AD18" i="22"/>
  <c r="R18" i="22" a="1"/>
  <c r="R18" i="22" l="1"/>
  <c r="U18" i="22" a="1"/>
  <c r="P18" i="22" a="1"/>
  <c r="U18" i="22" l="1"/>
  <c r="P18" i="22"/>
  <c r="Q18" i="22" a="1"/>
  <c r="S18" i="22" a="1"/>
  <c r="AB18" i="22" a="1"/>
  <c r="AW17" i="22" a="1"/>
  <c r="AW17" i="22" l="1"/>
  <c r="AB18" i="22"/>
  <c r="S18" i="22"/>
  <c r="T18" i="22" s="1"/>
  <c r="V18" i="22" s="1"/>
  <c r="Q18" i="22"/>
  <c r="X18" i="22"/>
  <c r="AQ17" i="22"/>
  <c r="AP17" i="22"/>
  <c r="AM17" i="22"/>
  <c r="AL17" i="22"/>
  <c r="AD17" i="22"/>
  <c r="R17" i="22" a="1"/>
  <c r="R17" i="22" l="1"/>
  <c r="U17" i="22" a="1"/>
  <c r="P17" i="22" a="1"/>
  <c r="U17" i="22" l="1"/>
  <c r="P17" i="22"/>
  <c r="Q17" i="22" a="1"/>
  <c r="S17" i="22" a="1"/>
  <c r="AB17" i="22" a="1"/>
  <c r="AW16" i="22" a="1"/>
  <c r="AW16" i="22" l="1"/>
  <c r="AP16" i="22" s="1"/>
  <c r="AB17" i="22"/>
  <c r="S17" i="22"/>
  <c r="T17" i="22" s="1"/>
  <c r="V17" i="22" s="1"/>
  <c r="Q17" i="22"/>
  <c r="X17" i="22"/>
  <c r="AM16" i="22"/>
  <c r="AL16" i="22"/>
  <c r="AD16" i="22"/>
  <c r="R16" i="22" a="1"/>
  <c r="AQ16" i="22" l="1"/>
  <c r="R16" i="22"/>
  <c r="U16" i="22" a="1"/>
  <c r="P16" i="22" a="1"/>
  <c r="U16" i="22" l="1"/>
  <c r="P16" i="22"/>
  <c r="Q16" i="22" a="1"/>
  <c r="S16" i="22" a="1"/>
  <c r="AB16" i="22" a="1"/>
  <c r="AW15" i="22" a="1"/>
  <c r="AW15" i="22" l="1"/>
  <c r="AB16" i="22"/>
  <c r="S16" i="22"/>
  <c r="T16" i="22" s="1"/>
  <c r="V16" i="22" s="1"/>
  <c r="Q16" i="22"/>
  <c r="X16" i="22"/>
  <c r="AQ15" i="22"/>
  <c r="AP15" i="22"/>
  <c r="AM15" i="22"/>
  <c r="AL15" i="22"/>
  <c r="AD15" i="22"/>
  <c r="R15" i="22" a="1"/>
  <c r="R15" i="22" l="1"/>
  <c r="U15" i="22" a="1"/>
  <c r="P15" i="22" a="1"/>
  <c r="U15" i="22" l="1"/>
  <c r="P15" i="22"/>
  <c r="Q15" i="22" a="1"/>
  <c r="S15" i="22" a="1"/>
  <c r="AB15" i="22" a="1"/>
  <c r="AW14" i="22" a="1"/>
  <c r="AW14" i="22" l="1"/>
  <c r="AB15" i="22"/>
  <c r="S15" i="22"/>
  <c r="T15" i="22" s="1"/>
  <c r="V15" i="22" s="1"/>
  <c r="Q15" i="22"/>
  <c r="X15" i="22"/>
  <c r="AQ14" i="22"/>
  <c r="AP14" i="22"/>
  <c r="AM14" i="22"/>
  <c r="AL14" i="22"/>
  <c r="AD14" i="22"/>
  <c r="R14" i="22" a="1"/>
  <c r="R14" i="22" l="1"/>
  <c r="U14" i="22" a="1"/>
  <c r="P14" i="22" a="1"/>
  <c r="U14" i="22" l="1"/>
  <c r="P14" i="22"/>
  <c r="Q14" i="22" a="1"/>
  <c r="S14" i="22" a="1"/>
  <c r="AB14" i="22" a="1"/>
  <c r="AW13" i="22" a="1"/>
  <c r="AW13" i="22" l="1"/>
  <c r="AB14" i="22"/>
  <c r="S14" i="22"/>
  <c r="T14" i="22" s="1"/>
  <c r="V14" i="22" s="1"/>
  <c r="Q14" i="22"/>
  <c r="X14" i="22"/>
  <c r="AQ13" i="22"/>
  <c r="AP13" i="22"/>
  <c r="AM13" i="22"/>
  <c r="AL13" i="22"/>
  <c r="AD13" i="22"/>
  <c r="R13" i="22" a="1"/>
  <c r="R13" i="22" l="1"/>
  <c r="U13" i="22" a="1"/>
  <c r="P13" i="22" a="1"/>
  <c r="U13" i="22" l="1"/>
  <c r="P13" i="22"/>
  <c r="Q13" i="22" a="1"/>
  <c r="S13" i="22" a="1"/>
  <c r="AB13" i="22" a="1"/>
  <c r="AW12" i="22" a="1"/>
  <c r="AW12" i="22" l="1"/>
  <c r="AB13" i="22"/>
  <c r="S13" i="22"/>
  <c r="T13" i="22" s="1"/>
  <c r="V13" i="22" s="1"/>
  <c r="Q13" i="22"/>
  <c r="X13" i="22"/>
  <c r="AQ12" i="22"/>
  <c r="AP12" i="22"/>
  <c r="AM12" i="22"/>
  <c r="AL12" i="22"/>
  <c r="AD12" i="22"/>
  <c r="R12" i="22" a="1"/>
  <c r="R12" i="22" l="1"/>
  <c r="U12" i="22" a="1"/>
  <c r="P12" i="22" a="1"/>
  <c r="U12" i="22" l="1"/>
  <c r="P12" i="22"/>
  <c r="Q12" i="22" a="1"/>
  <c r="S12" i="22" a="1"/>
  <c r="AB12" i="22" a="1"/>
  <c r="AW11" i="22" a="1"/>
  <c r="AW11" i="22" l="1"/>
  <c r="AB12" i="22"/>
  <c r="S12" i="22"/>
  <c r="T12" i="22" s="1"/>
  <c r="V12" i="22" s="1"/>
  <c r="Q12" i="22"/>
  <c r="X12" i="22"/>
  <c r="AQ11" i="22"/>
  <c r="AP11" i="22"/>
  <c r="AM11" i="22"/>
  <c r="AL11" i="22"/>
  <c r="AD11" i="22"/>
  <c r="P11" i="22" a="1"/>
  <c r="P11" i="22" l="1"/>
  <c r="Q11" i="22" a="1"/>
  <c r="S11" i="22" a="1"/>
  <c r="AB11" i="22" a="1"/>
  <c r="AW10" i="22" a="1"/>
  <c r="AW10" i="22" l="1"/>
  <c r="AB11" i="22"/>
  <c r="S11" i="22"/>
  <c r="T11" i="22" s="1"/>
  <c r="V11" i="22" s="1"/>
  <c r="Q11" i="22"/>
  <c r="X11" i="22"/>
  <c r="AQ10" i="22"/>
  <c r="AP10" i="22"/>
  <c r="AM10" i="22"/>
  <c r="AL10" i="22"/>
  <c r="AD10" i="22"/>
  <c r="R10" i="22" a="1"/>
  <c r="R10" i="22" l="1"/>
  <c r="U10" i="22" a="1"/>
  <c r="P10" i="22" a="1"/>
  <c r="U10" i="22" l="1"/>
  <c r="P10" i="22"/>
  <c r="Q10" i="22" a="1"/>
  <c r="S10" i="22" a="1"/>
  <c r="AB10" i="22" a="1"/>
  <c r="AW9" i="22" a="1"/>
  <c r="AW9" i="22" l="1"/>
  <c r="AP9" i="22" s="1"/>
  <c r="AB10" i="22"/>
  <c r="S10" i="22"/>
  <c r="T10" i="22" s="1"/>
  <c r="V10" i="22" s="1"/>
  <c r="Q10" i="22"/>
  <c r="X10" i="22"/>
  <c r="AM9" i="22"/>
  <c r="AL9" i="22"/>
  <c r="AD9" i="22"/>
  <c r="R9" i="22" a="1"/>
  <c r="AQ9" i="22" l="1"/>
  <c r="R9" i="22"/>
  <c r="U9" i="22" a="1"/>
  <c r="P9" i="22" a="1"/>
  <c r="U9" i="22" l="1"/>
  <c r="P9" i="22"/>
  <c r="Q9" i="22" a="1"/>
  <c r="S9" i="22" a="1"/>
  <c r="AB9" i="22" a="1"/>
  <c r="AB9" i="22" l="1"/>
  <c r="S9" i="22"/>
  <c r="T9" i="22" s="1"/>
  <c r="V9" i="22" s="1"/>
  <c r="Q9" i="22"/>
  <c r="X9" i="22"/>
  <c r="AQ8" i="22"/>
  <c r="AP8" i="22"/>
  <c r="AM8" i="22"/>
  <c r="AL8" i="22"/>
  <c r="AD8" i="22"/>
  <c r="U8" i="22" a="1"/>
  <c r="U8" i="22" l="1"/>
  <c r="Q8" i="22" a="1"/>
  <c r="S8" i="22" a="1"/>
  <c r="AB8" i="22" a="1"/>
  <c r="AB8" i="22" l="1"/>
  <c r="S8" i="22"/>
  <c r="T8" i="22" s="1"/>
  <c r="V8" i="22" s="1"/>
  <c r="Q8" i="22"/>
  <c r="X8" i="22"/>
  <c r="AQ7" i="22"/>
  <c r="AP7" i="22"/>
  <c r="AM7" i="22"/>
  <c r="AL7" i="22"/>
  <c r="AD7" i="22"/>
  <c r="U7" i="22" a="1"/>
  <c r="U7" i="22" l="1"/>
  <c r="Q7" i="22" a="1"/>
  <c r="S7" i="22" a="1"/>
  <c r="AB7" i="22" a="1"/>
  <c r="AB7" i="22" l="1"/>
  <c r="S7" i="22"/>
  <c r="T7" i="22" s="1"/>
  <c r="V7" i="22" s="1"/>
  <c r="Q7" i="22"/>
  <c r="X7" i="22"/>
  <c r="AQ6" i="22"/>
  <c r="AP6" i="22"/>
  <c r="AM6" i="22"/>
  <c r="AL6" i="22"/>
  <c r="AD6" i="22"/>
  <c r="U6" i="22" a="1"/>
  <c r="U6" i="22" l="1"/>
  <c r="Q6" i="22" a="1"/>
  <c r="S6" i="22" a="1"/>
  <c r="AB6" i="22" a="1"/>
  <c r="AB6" i="22" l="1"/>
  <c r="S6" i="22"/>
  <c r="T6" i="22" s="1"/>
  <c r="V6" i="22" s="1"/>
  <c r="Q6" i="22"/>
  <c r="X6" i="22"/>
  <c r="AQ5" i="22"/>
  <c r="AP5" i="22"/>
  <c r="AM5" i="22"/>
  <c r="AL5" i="22"/>
  <c r="AD5" i="22"/>
  <c r="U5" i="22" a="1"/>
  <c r="U5" i="22" l="1"/>
  <c r="Q5" i="22" a="1"/>
  <c r="S5" i="22" a="1"/>
  <c r="AB5" i="22" a="1"/>
  <c r="H149" i="22" l="1"/>
  <c r="H137" i="22"/>
  <c r="H141" i="22"/>
  <c r="H148" i="22"/>
  <c r="H136" i="22"/>
  <c r="H140" i="22"/>
  <c r="H147" i="22"/>
  <c r="H135" i="22"/>
  <c r="H138" i="22"/>
  <c r="H146" i="22"/>
  <c r="H144" i="22"/>
  <c r="H145" i="22"/>
  <c r="H143" i="22"/>
  <c r="H142" i="22"/>
  <c r="H139" i="22"/>
  <c r="H134" i="22"/>
  <c r="H133" i="22"/>
  <c r="H132" i="22"/>
  <c r="H131" i="22"/>
  <c r="H130" i="22"/>
  <c r="H129" i="22"/>
  <c r="H128" i="22"/>
  <c r="H127" i="22"/>
  <c r="H126" i="22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11" i="22"/>
  <c r="H110" i="22"/>
  <c r="H109" i="22"/>
  <c r="H108" i="22"/>
  <c r="H107" i="22"/>
  <c r="H106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75" i="22"/>
  <c r="H74" i="22"/>
  <c r="H73" i="22"/>
  <c r="H72" i="22"/>
  <c r="H71" i="22"/>
  <c r="H70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H34" i="22"/>
  <c r="H33" i="22"/>
  <c r="H32" i="22"/>
  <c r="H31" i="22"/>
  <c r="H30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AB5" i="22"/>
  <c r="S5" i="22"/>
  <c r="T5" i="22" s="1"/>
  <c r="V5" i="22" s="1"/>
  <c r="V3" i="22" s="1"/>
  <c r="Q5" i="22"/>
  <c r="X5" i="22"/>
  <c r="Z3" i="22"/>
  <c r="Y3" i="22"/>
  <c r="M3" i="22"/>
  <c r="AX2" i="22"/>
  <c r="Y134" i="22" l="1"/>
  <c r="Z134" i="22" s="1"/>
  <c r="Y133" i="22"/>
  <c r="Z133" i="22" s="1"/>
  <c r="Y132" i="22"/>
  <c r="Z132" i="22" s="1"/>
  <c r="Y131" i="22"/>
  <c r="Z131" i="22" s="1"/>
  <c r="Y130" i="22"/>
  <c r="Z130" i="22" s="1"/>
  <c r="Y129" i="22"/>
  <c r="Z129" i="22" s="1"/>
  <c r="Y128" i="22"/>
  <c r="Z128" i="22" s="1"/>
  <c r="Y127" i="22"/>
  <c r="Z127" i="22" s="1"/>
  <c r="Y126" i="22"/>
  <c r="Z126" i="22" s="1"/>
  <c r="Y125" i="22"/>
  <c r="Z125" i="22" s="1"/>
  <c r="Y124" i="22"/>
  <c r="Z124" i="22" s="1"/>
  <c r="Y123" i="22"/>
  <c r="Z123" i="22" s="1"/>
  <c r="Y122" i="22"/>
  <c r="Z122" i="22" s="1"/>
  <c r="Y121" i="22"/>
  <c r="Z121" i="22" s="1"/>
  <c r="Y120" i="22"/>
  <c r="Z120" i="22" s="1"/>
  <c r="Y119" i="22"/>
  <c r="Z119" i="22" s="1"/>
  <c r="Y118" i="22"/>
  <c r="Z118" i="22" s="1"/>
  <c r="Y117" i="22"/>
  <c r="Z117" i="22" s="1"/>
  <c r="Y116" i="22"/>
  <c r="Z116" i="22" s="1"/>
  <c r="Y115" i="22"/>
  <c r="Z115" i="22" s="1"/>
  <c r="Y114" i="22"/>
  <c r="Z114" i="22" s="1"/>
  <c r="Y113" i="22"/>
  <c r="Z113" i="22" s="1"/>
  <c r="Y112" i="22"/>
  <c r="Z112" i="22" s="1"/>
  <c r="Y111" i="22"/>
  <c r="Z111" i="22" s="1"/>
  <c r="Y110" i="22"/>
  <c r="Z110" i="22" s="1"/>
  <c r="Y109" i="22"/>
  <c r="Z109" i="22" s="1"/>
  <c r="Y108" i="22"/>
  <c r="Z108" i="22" s="1"/>
  <c r="Y107" i="22"/>
  <c r="Z107" i="22" s="1"/>
  <c r="Y106" i="22"/>
  <c r="Z106" i="22" s="1"/>
  <c r="Y105" i="22"/>
  <c r="Z105" i="22" s="1"/>
  <c r="Y104" i="22"/>
  <c r="Z104" i="22" s="1"/>
  <c r="Y103" i="22"/>
  <c r="Z103" i="22" s="1"/>
  <c r="Y102" i="22"/>
  <c r="Z102" i="22" s="1"/>
  <c r="Y101" i="22"/>
  <c r="Z101" i="22" s="1"/>
  <c r="Y100" i="22"/>
  <c r="Z100" i="22" s="1"/>
  <c r="Y99" i="22"/>
  <c r="Z99" i="22" s="1"/>
  <c r="Y98" i="22"/>
  <c r="Z98" i="22" s="1"/>
  <c r="Y97" i="22"/>
  <c r="Z97" i="22" s="1"/>
  <c r="Y96" i="22"/>
  <c r="Z96" i="22" s="1"/>
  <c r="Y95" i="22"/>
  <c r="Z95" i="22" s="1"/>
  <c r="Y94" i="22"/>
  <c r="Z94" i="22" s="1"/>
  <c r="Y93" i="22"/>
  <c r="Z93" i="22" s="1"/>
  <c r="Y92" i="22"/>
  <c r="Z92" i="22" s="1"/>
  <c r="Y91" i="22"/>
  <c r="Z91" i="22" s="1"/>
  <c r="Y90" i="22"/>
  <c r="Z90" i="22" s="1"/>
  <c r="Y89" i="22"/>
  <c r="Z89" i="22" s="1"/>
  <c r="Y88" i="22"/>
  <c r="Z88" i="22" s="1"/>
  <c r="Y87" i="22"/>
  <c r="Z87" i="22" s="1"/>
  <c r="Y86" i="22"/>
  <c r="Z86" i="22" s="1"/>
  <c r="Y85" i="22"/>
  <c r="Z85" i="22" s="1"/>
  <c r="Y84" i="22"/>
  <c r="Z84" i="22" s="1"/>
  <c r="Y83" i="22"/>
  <c r="Z83" i="22" s="1"/>
  <c r="Y82" i="22"/>
  <c r="Z82" i="22" s="1"/>
  <c r="Y81" i="22"/>
  <c r="Z81" i="22" s="1"/>
  <c r="Y80" i="22"/>
  <c r="Z80" i="22" s="1"/>
  <c r="Y79" i="22"/>
  <c r="Z79" i="22" s="1"/>
  <c r="Y78" i="22"/>
  <c r="Z78" i="22" s="1"/>
  <c r="Y77" i="22"/>
  <c r="Z77" i="22" s="1"/>
  <c r="Y76" i="22"/>
  <c r="Z76" i="22" s="1"/>
  <c r="Y75" i="22"/>
  <c r="Z75" i="22" s="1"/>
  <c r="Y74" i="22"/>
  <c r="Z74" i="22" s="1"/>
  <c r="Y73" i="22"/>
  <c r="Z73" i="22" s="1"/>
  <c r="Y72" i="22"/>
  <c r="Z72" i="22" s="1"/>
  <c r="Y71" i="22"/>
  <c r="Z71" i="22" s="1"/>
  <c r="Y70" i="22"/>
  <c r="Z70" i="22" s="1"/>
  <c r="Y69" i="22"/>
  <c r="Z69" i="22" s="1"/>
  <c r="Y68" i="22"/>
  <c r="Z68" i="22" s="1"/>
  <c r="Y67" i="22"/>
  <c r="Z67" i="22" s="1"/>
  <c r="Y66" i="22"/>
  <c r="Z66" i="22" s="1"/>
  <c r="Y65" i="22"/>
  <c r="Z65" i="22" s="1"/>
  <c r="Y64" i="22"/>
  <c r="Z64" i="22" s="1"/>
  <c r="Y63" i="22"/>
  <c r="Z63" i="22" s="1"/>
  <c r="Y62" i="22"/>
  <c r="Z62" i="22" s="1"/>
  <c r="Y61" i="22"/>
  <c r="Z61" i="22" s="1"/>
  <c r="Y60" i="22"/>
  <c r="Z60" i="22" s="1"/>
  <c r="Y59" i="22"/>
  <c r="Z59" i="22" s="1"/>
  <c r="Y58" i="22"/>
  <c r="Z58" i="22" s="1"/>
  <c r="Y57" i="22"/>
  <c r="Z57" i="22" s="1"/>
  <c r="Y56" i="22"/>
  <c r="Z56" i="22" s="1"/>
  <c r="Y55" i="22"/>
  <c r="Z55" i="22" s="1"/>
  <c r="Y54" i="22"/>
  <c r="Z54" i="22" s="1"/>
  <c r="Y53" i="22"/>
  <c r="Z53" i="22" s="1"/>
  <c r="Y52" i="22"/>
  <c r="Z52" i="22" s="1"/>
  <c r="Y51" i="22"/>
  <c r="Z51" i="22" s="1"/>
  <c r="Y50" i="22"/>
  <c r="Z50" i="22" s="1"/>
  <c r="Y49" i="22"/>
  <c r="Z49" i="22" s="1"/>
  <c r="Y48" i="22"/>
  <c r="Z48" i="22" s="1"/>
  <c r="Y47" i="22"/>
  <c r="Z47" i="22" s="1"/>
  <c r="Y46" i="22"/>
  <c r="Z46" i="22" s="1"/>
  <c r="Y45" i="22"/>
  <c r="Z45" i="22" s="1"/>
  <c r="Y44" i="22"/>
  <c r="Z44" i="22" s="1"/>
  <c r="Y43" i="22"/>
  <c r="Z43" i="22" s="1"/>
  <c r="Y42" i="22"/>
  <c r="Z42" i="22" s="1"/>
  <c r="Y41" i="22"/>
  <c r="Z41" i="22" s="1"/>
  <c r="Y40" i="22"/>
  <c r="Z40" i="22" s="1"/>
  <c r="Y39" i="22"/>
  <c r="Z39" i="22" s="1"/>
  <c r="Y38" i="22"/>
  <c r="Z38" i="22" s="1"/>
  <c r="Y37" i="22"/>
  <c r="Z37" i="22" s="1"/>
  <c r="Y36" i="22"/>
  <c r="Z36" i="22" s="1"/>
  <c r="Y35" i="22"/>
  <c r="Z35" i="22" s="1"/>
  <c r="Y34" i="22"/>
  <c r="Z34" i="22" s="1"/>
  <c r="Y33" i="22"/>
  <c r="Z33" i="22" s="1"/>
  <c r="Y32" i="22"/>
  <c r="Z32" i="22" s="1"/>
  <c r="Y31" i="22"/>
  <c r="Z31" i="22" s="1"/>
  <c r="Y30" i="22"/>
  <c r="Z30" i="22" s="1"/>
  <c r="Y29" i="22"/>
  <c r="Z29" i="22" s="1"/>
  <c r="Y28" i="22"/>
  <c r="Z28" i="22" s="1"/>
  <c r="Y27" i="22"/>
  <c r="Z27" i="22" s="1"/>
  <c r="Y26" i="22"/>
  <c r="Z26" i="22" s="1"/>
  <c r="Y25" i="22"/>
  <c r="Z25" i="22" s="1"/>
  <c r="Y24" i="22"/>
  <c r="Z24" i="22" s="1"/>
  <c r="Y23" i="22"/>
  <c r="Z23" i="22" s="1"/>
  <c r="Y22" i="22"/>
  <c r="Z22" i="22" s="1"/>
  <c r="Y21" i="22"/>
  <c r="Z21" i="22" s="1"/>
  <c r="Y20" i="22"/>
  <c r="Z20" i="22" s="1"/>
  <c r="Y19" i="22"/>
  <c r="Z19" i="22" s="1"/>
  <c r="Y18" i="22"/>
  <c r="Z18" i="22" s="1"/>
  <c r="Y17" i="22"/>
  <c r="Z17" i="22" s="1"/>
  <c r="Y16" i="22"/>
  <c r="Z16" i="22" s="1"/>
  <c r="Y15" i="22"/>
  <c r="Z15" i="22" s="1"/>
  <c r="Y14" i="22"/>
  <c r="Z14" i="22" s="1"/>
  <c r="Y13" i="22"/>
  <c r="Z13" i="22" s="1"/>
  <c r="Y12" i="22"/>
  <c r="Z12" i="22" s="1"/>
  <c r="Y11" i="22"/>
  <c r="Z11" i="22" s="1"/>
  <c r="Y10" i="22"/>
  <c r="Z10" i="22" s="1"/>
  <c r="Y9" i="22"/>
  <c r="Z9" i="22" s="1"/>
  <c r="Y8" i="22"/>
  <c r="Z8" i="22" s="1"/>
  <c r="Y7" i="22"/>
  <c r="Z7" i="22" s="1"/>
  <c r="Y6" i="22"/>
  <c r="Z6" i="22" s="1"/>
  <c r="Y5" i="22"/>
  <c r="Z5" i="22" s="1"/>
  <c r="T3" i="22"/>
  <c r="T2" i="22" s="1"/>
  <c r="AX1" i="22"/>
  <c r="AF52" i="22" l="1"/>
  <c r="AA52" i="22"/>
  <c r="AC52" i="22"/>
  <c r="AJ52" i="22" s="1"/>
  <c r="AF64" i="22"/>
  <c r="AA64" i="22"/>
  <c r="AC64" i="22"/>
  <c r="AJ64" i="22" s="1"/>
  <c r="AF76" i="22"/>
  <c r="AA76" i="22"/>
  <c r="AC76" i="22"/>
  <c r="AJ76" i="22" s="1"/>
  <c r="AF88" i="22"/>
  <c r="AA88" i="22"/>
  <c r="AC88" i="22"/>
  <c r="AJ88" i="22" s="1"/>
  <c r="AF100" i="22"/>
  <c r="AA100" i="22"/>
  <c r="AC100" i="22"/>
  <c r="AJ100" i="22" s="1"/>
  <c r="AF112" i="22"/>
  <c r="AA112" i="22"/>
  <c r="AC112" i="22"/>
  <c r="AJ112" i="22" s="1"/>
  <c r="AF124" i="22"/>
  <c r="AA124" i="22"/>
  <c r="AC124" i="22"/>
  <c r="AJ124" i="22" s="1"/>
  <c r="AF40" i="22"/>
  <c r="AA40" i="22"/>
  <c r="AC40" i="22"/>
  <c r="AJ40" i="22" s="1"/>
  <c r="AF6" i="22"/>
  <c r="AA6" i="22"/>
  <c r="AC6" i="22"/>
  <c r="AJ6" i="22" s="1"/>
  <c r="AF102" i="22"/>
  <c r="AA102" i="22"/>
  <c r="AC102" i="22"/>
  <c r="AJ102" i="22" s="1"/>
  <c r="AF114" i="22"/>
  <c r="AA114" i="22"/>
  <c r="AC114" i="22"/>
  <c r="AJ114" i="22" s="1"/>
  <c r="AF126" i="22"/>
  <c r="AA126" i="22"/>
  <c r="AC126" i="22"/>
  <c r="AJ126" i="22" s="1"/>
  <c r="AF41" i="22"/>
  <c r="AA41" i="22"/>
  <c r="AC41" i="22"/>
  <c r="AJ41" i="22" s="1"/>
  <c r="AF19" i="22"/>
  <c r="AA19" i="22"/>
  <c r="AC19" i="22"/>
  <c r="AJ19" i="22" s="1"/>
  <c r="AF91" i="22"/>
  <c r="AA91" i="22"/>
  <c r="AC91" i="22"/>
  <c r="AJ91" i="22" s="1"/>
  <c r="AF103" i="22"/>
  <c r="AA103" i="22"/>
  <c r="AC103" i="22"/>
  <c r="AJ103" i="22" s="1"/>
  <c r="AF115" i="22"/>
  <c r="AA115" i="22"/>
  <c r="AC115" i="22"/>
  <c r="AJ115" i="22" s="1"/>
  <c r="AF127" i="22"/>
  <c r="AA127" i="22"/>
  <c r="AC127" i="22"/>
  <c r="AJ127" i="22" s="1"/>
  <c r="AF89" i="22"/>
  <c r="AA89" i="22"/>
  <c r="AC89" i="22"/>
  <c r="AJ89" i="22" s="1"/>
  <c r="AF68" i="22"/>
  <c r="AA68" i="22"/>
  <c r="AC68" i="22"/>
  <c r="AJ68" i="22" s="1"/>
  <c r="AF116" i="22"/>
  <c r="AA116" i="22"/>
  <c r="AC116" i="22"/>
  <c r="AJ116" i="22" s="1"/>
  <c r="AF128" i="22"/>
  <c r="AA128" i="22"/>
  <c r="AC128" i="22"/>
  <c r="AJ128" i="22" s="1"/>
  <c r="AF16" i="22"/>
  <c r="AA16" i="22"/>
  <c r="AC16" i="22"/>
  <c r="AJ16" i="22" s="1"/>
  <c r="AF29" i="22"/>
  <c r="AA29" i="22"/>
  <c r="AC29" i="22"/>
  <c r="AJ29" i="22" s="1"/>
  <c r="AF90" i="22"/>
  <c r="AA90" i="22"/>
  <c r="AC90" i="22"/>
  <c r="AJ90" i="22" s="1"/>
  <c r="AF69" i="22"/>
  <c r="AA69" i="22"/>
  <c r="AC69" i="22"/>
  <c r="AJ69" i="22" s="1"/>
  <c r="AF129" i="22"/>
  <c r="AA129" i="22"/>
  <c r="AC129" i="22"/>
  <c r="AJ129" i="22" s="1"/>
  <c r="AF5" i="22"/>
  <c r="AA5" i="22"/>
  <c r="AF65" i="22"/>
  <c r="AA65" i="22"/>
  <c r="AC65" i="22"/>
  <c r="AJ65" i="22" s="1"/>
  <c r="AF54" i="22"/>
  <c r="AA54" i="22"/>
  <c r="AC54" i="22"/>
  <c r="AJ54" i="22" s="1"/>
  <c r="AF55" i="22"/>
  <c r="AA55" i="22"/>
  <c r="AC55" i="22"/>
  <c r="AJ55" i="22" s="1"/>
  <c r="AF44" i="22"/>
  <c r="AA44" i="22"/>
  <c r="AC44" i="22"/>
  <c r="AJ44" i="22" s="1"/>
  <c r="AF70" i="22"/>
  <c r="AA70" i="22"/>
  <c r="AC70" i="22"/>
  <c r="AJ70" i="22" s="1"/>
  <c r="AF118" i="22"/>
  <c r="AA118" i="22"/>
  <c r="AC118" i="22"/>
  <c r="AJ118" i="22" s="1"/>
  <c r="AF130" i="22"/>
  <c r="AA130" i="22"/>
  <c r="AC130" i="22"/>
  <c r="AJ130" i="22" s="1"/>
  <c r="AF17" i="22"/>
  <c r="AA17" i="22"/>
  <c r="AC17" i="22"/>
  <c r="AJ17" i="22" s="1"/>
  <c r="AF77" i="22"/>
  <c r="AA77" i="22"/>
  <c r="AC77" i="22"/>
  <c r="AJ77" i="22" s="1"/>
  <c r="AF78" i="22"/>
  <c r="AA78" i="22"/>
  <c r="AC78" i="22"/>
  <c r="AJ78" i="22" s="1"/>
  <c r="AF79" i="22"/>
  <c r="AA79" i="22"/>
  <c r="AC79" i="22"/>
  <c r="AJ79" i="22" s="1"/>
  <c r="AF32" i="22"/>
  <c r="AA32" i="22"/>
  <c r="AC32" i="22"/>
  <c r="AJ32" i="22" s="1"/>
  <c r="AF21" i="22"/>
  <c r="AA21" i="22"/>
  <c r="AC21" i="22"/>
  <c r="AJ21" i="22" s="1"/>
  <c r="AF117" i="22"/>
  <c r="AA117" i="22"/>
  <c r="AC117" i="22"/>
  <c r="AJ117" i="22" s="1"/>
  <c r="AF46" i="22"/>
  <c r="AA46" i="22"/>
  <c r="AC46" i="22"/>
  <c r="AJ46" i="22" s="1"/>
  <c r="AF11" i="22"/>
  <c r="AA11" i="22"/>
  <c r="AC11" i="22"/>
  <c r="AJ11" i="22" s="1"/>
  <c r="AF47" i="22"/>
  <c r="AA47" i="22"/>
  <c r="AC47" i="22"/>
  <c r="AJ47" i="22" s="1"/>
  <c r="AF59" i="22"/>
  <c r="AA59" i="22"/>
  <c r="AC59" i="22"/>
  <c r="AJ59" i="22" s="1"/>
  <c r="AF71" i="22"/>
  <c r="AA71" i="22"/>
  <c r="AC71" i="22"/>
  <c r="AJ71" i="22" s="1"/>
  <c r="AF83" i="22"/>
  <c r="AA83" i="22"/>
  <c r="AC83" i="22"/>
  <c r="AJ83" i="22" s="1"/>
  <c r="AF95" i="22"/>
  <c r="AA95" i="22"/>
  <c r="AC95" i="22"/>
  <c r="AJ95" i="22" s="1"/>
  <c r="AF107" i="22"/>
  <c r="AA107" i="22"/>
  <c r="AC107" i="22"/>
  <c r="AJ107" i="22" s="1"/>
  <c r="AF119" i="22"/>
  <c r="AA119" i="22"/>
  <c r="AC119" i="22"/>
  <c r="AJ119" i="22" s="1"/>
  <c r="AF131" i="22"/>
  <c r="AA131" i="22"/>
  <c r="AC131" i="22"/>
  <c r="AJ131" i="22" s="1"/>
  <c r="AF28" i="22"/>
  <c r="AA28" i="22"/>
  <c r="AC28" i="22"/>
  <c r="AJ28" i="22" s="1"/>
  <c r="AF53" i="22"/>
  <c r="AA53" i="22"/>
  <c r="AC53" i="22"/>
  <c r="AJ53" i="22" s="1"/>
  <c r="AF66" i="22"/>
  <c r="AA66" i="22"/>
  <c r="AC66" i="22"/>
  <c r="AJ66" i="22" s="1"/>
  <c r="AF43" i="22"/>
  <c r="AA43" i="22"/>
  <c r="AC43" i="22"/>
  <c r="AJ43" i="22" s="1"/>
  <c r="AF104" i="22"/>
  <c r="AA104" i="22"/>
  <c r="AC104" i="22"/>
  <c r="AJ104" i="22" s="1"/>
  <c r="AF45" i="22"/>
  <c r="AA45" i="22"/>
  <c r="AC45" i="22"/>
  <c r="AJ45" i="22" s="1"/>
  <c r="AF22" i="22"/>
  <c r="AA22" i="22"/>
  <c r="AC22" i="22"/>
  <c r="AJ22" i="22" s="1"/>
  <c r="AF36" i="22"/>
  <c r="AA36" i="22"/>
  <c r="AC36" i="22"/>
  <c r="AJ36" i="22" s="1"/>
  <c r="AF84" i="22"/>
  <c r="AA84" i="22"/>
  <c r="AC84" i="22"/>
  <c r="AJ84" i="22" s="1"/>
  <c r="AF96" i="22"/>
  <c r="AA96" i="22"/>
  <c r="AC96" i="22"/>
  <c r="AJ96" i="22" s="1"/>
  <c r="AF108" i="22"/>
  <c r="AA108" i="22"/>
  <c r="AC108" i="22"/>
  <c r="AJ108" i="22" s="1"/>
  <c r="AF120" i="22"/>
  <c r="AA120" i="22"/>
  <c r="AC120" i="22"/>
  <c r="AJ120" i="22" s="1"/>
  <c r="AF132" i="22"/>
  <c r="AA132" i="22"/>
  <c r="AC132" i="22"/>
  <c r="AJ132" i="22" s="1"/>
  <c r="AF113" i="22"/>
  <c r="AA113" i="22"/>
  <c r="AC113" i="22"/>
  <c r="AJ113" i="22" s="1"/>
  <c r="AF18" i="22"/>
  <c r="AA18" i="22"/>
  <c r="AC18" i="22"/>
  <c r="AJ18" i="22" s="1"/>
  <c r="AF7" i="22"/>
  <c r="AA7" i="22"/>
  <c r="AC7" i="22"/>
  <c r="AJ7" i="22" s="1"/>
  <c r="AF8" i="22"/>
  <c r="AA8" i="22"/>
  <c r="AC8" i="22"/>
  <c r="AJ8" i="22" s="1"/>
  <c r="AF92" i="22"/>
  <c r="AA92" i="22"/>
  <c r="AC92" i="22"/>
  <c r="AJ92" i="22" s="1"/>
  <c r="AF33" i="22"/>
  <c r="AA33" i="22"/>
  <c r="AC33" i="22"/>
  <c r="AJ33" i="22" s="1"/>
  <c r="AF105" i="22"/>
  <c r="AA105" i="22"/>
  <c r="AC105" i="22"/>
  <c r="AJ105" i="22" s="1"/>
  <c r="AF58" i="22"/>
  <c r="AA58" i="22"/>
  <c r="AC58" i="22"/>
  <c r="AJ58" i="22" s="1"/>
  <c r="AF106" i="22"/>
  <c r="AA106" i="22"/>
  <c r="AC106" i="22"/>
  <c r="AJ106" i="22" s="1"/>
  <c r="AF12" i="22"/>
  <c r="AA12" i="22"/>
  <c r="AC12" i="22"/>
  <c r="AJ12" i="22" s="1"/>
  <c r="AF60" i="22"/>
  <c r="AA60" i="22"/>
  <c r="AC60" i="22"/>
  <c r="AJ60" i="22" s="1"/>
  <c r="AF13" i="22"/>
  <c r="AA13" i="22"/>
  <c r="AC13" i="22"/>
  <c r="AJ13" i="22" s="1"/>
  <c r="AF25" i="22"/>
  <c r="AA25" i="22"/>
  <c r="AC25" i="22"/>
  <c r="AJ25" i="22" s="1"/>
  <c r="AF37" i="22"/>
  <c r="AA37" i="22"/>
  <c r="AC37" i="22"/>
  <c r="AJ37" i="22" s="1"/>
  <c r="AF49" i="22"/>
  <c r="AA49" i="22"/>
  <c r="AC49" i="22"/>
  <c r="AJ49" i="22" s="1"/>
  <c r="AF61" i="22"/>
  <c r="AA61" i="22"/>
  <c r="AC61" i="22"/>
  <c r="AJ61" i="22" s="1"/>
  <c r="AF73" i="22"/>
  <c r="AA73" i="22"/>
  <c r="AC73" i="22"/>
  <c r="AJ73" i="22" s="1"/>
  <c r="AF85" i="22"/>
  <c r="AA85" i="22"/>
  <c r="AC85" i="22"/>
  <c r="AJ85" i="22" s="1"/>
  <c r="AF97" i="22"/>
  <c r="AA97" i="22"/>
  <c r="AC97" i="22"/>
  <c r="AJ97" i="22" s="1"/>
  <c r="AF109" i="22"/>
  <c r="AA109" i="22"/>
  <c r="AC109" i="22"/>
  <c r="AJ109" i="22" s="1"/>
  <c r="AF121" i="22"/>
  <c r="AA121" i="22"/>
  <c r="AC121" i="22"/>
  <c r="AJ121" i="22" s="1"/>
  <c r="AF133" i="22"/>
  <c r="AA133" i="22"/>
  <c r="AC133" i="22"/>
  <c r="AJ133" i="22" s="1"/>
  <c r="AF101" i="22"/>
  <c r="AA101" i="22"/>
  <c r="AC101" i="22"/>
  <c r="AJ101" i="22" s="1"/>
  <c r="AF42" i="22"/>
  <c r="AA42" i="22"/>
  <c r="AC42" i="22"/>
  <c r="AJ42" i="22" s="1"/>
  <c r="AF67" i="22"/>
  <c r="AA67" i="22"/>
  <c r="AC67" i="22"/>
  <c r="AJ67" i="22" s="1"/>
  <c r="AF56" i="22"/>
  <c r="AA56" i="22"/>
  <c r="AC56" i="22"/>
  <c r="AJ56" i="22" s="1"/>
  <c r="AF9" i="22"/>
  <c r="AA9" i="22"/>
  <c r="AC9" i="22"/>
  <c r="AJ9" i="22" s="1"/>
  <c r="AF81" i="22"/>
  <c r="AA81" i="22"/>
  <c r="AC81" i="22"/>
  <c r="AJ81" i="22" s="1"/>
  <c r="AF10" i="22"/>
  <c r="AA10" i="22"/>
  <c r="AC10" i="22"/>
  <c r="AJ10" i="22" s="1"/>
  <c r="AF94" i="22"/>
  <c r="AA94" i="22"/>
  <c r="AC94" i="22"/>
  <c r="AJ94" i="22" s="1"/>
  <c r="AF35" i="22"/>
  <c r="AA35" i="22"/>
  <c r="AC35" i="22"/>
  <c r="AJ35" i="22" s="1"/>
  <c r="AF48" i="22"/>
  <c r="AA48" i="22"/>
  <c r="AC48" i="22"/>
  <c r="AJ48" i="22" s="1"/>
  <c r="AF14" i="22"/>
  <c r="AA14" i="22"/>
  <c r="AC14" i="22"/>
  <c r="AJ14" i="22" s="1"/>
  <c r="AF38" i="22"/>
  <c r="AA38" i="22"/>
  <c r="AC38" i="22"/>
  <c r="AJ38" i="22" s="1"/>
  <c r="AF50" i="22"/>
  <c r="AA50" i="22"/>
  <c r="AC50" i="22"/>
  <c r="AJ50" i="22" s="1"/>
  <c r="AF62" i="22"/>
  <c r="AA62" i="22"/>
  <c r="AC62" i="22"/>
  <c r="AJ62" i="22" s="1"/>
  <c r="AF74" i="22"/>
  <c r="AA74" i="22"/>
  <c r="AC74" i="22"/>
  <c r="AJ74" i="22" s="1"/>
  <c r="AF86" i="22"/>
  <c r="AA86" i="22"/>
  <c r="AC86" i="22"/>
  <c r="AJ86" i="22" s="1"/>
  <c r="AF98" i="22"/>
  <c r="AA98" i="22"/>
  <c r="AC98" i="22"/>
  <c r="AJ98" i="22" s="1"/>
  <c r="AF110" i="22"/>
  <c r="AA110" i="22"/>
  <c r="AC110" i="22"/>
  <c r="AJ110" i="22" s="1"/>
  <c r="AF122" i="22"/>
  <c r="AA122" i="22"/>
  <c r="AC122" i="22"/>
  <c r="AJ122" i="22" s="1"/>
  <c r="AF134" i="22"/>
  <c r="AA134" i="22"/>
  <c r="AC134" i="22"/>
  <c r="AJ134" i="22" s="1"/>
  <c r="AF125" i="22"/>
  <c r="AA125" i="22"/>
  <c r="AC125" i="22"/>
  <c r="AJ125" i="22" s="1"/>
  <c r="AF30" i="22"/>
  <c r="AA30" i="22"/>
  <c r="AC30" i="22"/>
  <c r="AJ30" i="22" s="1"/>
  <c r="AF31" i="22"/>
  <c r="AA31" i="22"/>
  <c r="AC31" i="22"/>
  <c r="AJ31" i="22" s="1"/>
  <c r="AF20" i="22"/>
  <c r="AA20" i="22"/>
  <c r="AC20" i="22"/>
  <c r="AJ20" i="22" s="1"/>
  <c r="AF80" i="22"/>
  <c r="AA80" i="22"/>
  <c r="AC80" i="22"/>
  <c r="AJ80" i="22" s="1"/>
  <c r="AF57" i="22"/>
  <c r="AA57" i="22"/>
  <c r="AC57" i="22"/>
  <c r="AJ57" i="22" s="1"/>
  <c r="AF93" i="22"/>
  <c r="AA93" i="22"/>
  <c r="AC93" i="22"/>
  <c r="AJ93" i="22" s="1"/>
  <c r="AF34" i="22"/>
  <c r="AA34" i="22"/>
  <c r="AC34" i="22"/>
  <c r="AJ34" i="22" s="1"/>
  <c r="AF82" i="22"/>
  <c r="AA82" i="22"/>
  <c r="AC82" i="22"/>
  <c r="AJ82" i="22" s="1"/>
  <c r="AF23" i="22"/>
  <c r="AA23" i="22"/>
  <c r="AC23" i="22"/>
  <c r="AJ23" i="22" s="1"/>
  <c r="AF24" i="22"/>
  <c r="AA24" i="22"/>
  <c r="AC24" i="22"/>
  <c r="AJ24" i="22" s="1"/>
  <c r="AF72" i="22"/>
  <c r="AA72" i="22"/>
  <c r="AC72" i="22"/>
  <c r="AJ72" i="22" s="1"/>
  <c r="AC5" i="22"/>
  <c r="AF26" i="22"/>
  <c r="AA26" i="22"/>
  <c r="AC26" i="22"/>
  <c r="AJ26" i="22" s="1"/>
  <c r="AF15" i="22"/>
  <c r="AA15" i="22"/>
  <c r="AC15" i="22"/>
  <c r="AJ15" i="22" s="1"/>
  <c r="AF27" i="22"/>
  <c r="AA27" i="22"/>
  <c r="AC27" i="22"/>
  <c r="AJ27" i="22" s="1"/>
  <c r="AF39" i="22"/>
  <c r="AA39" i="22"/>
  <c r="AC39" i="22"/>
  <c r="AJ39" i="22" s="1"/>
  <c r="AF51" i="22"/>
  <c r="AA51" i="22"/>
  <c r="AC51" i="22"/>
  <c r="AJ51" i="22" s="1"/>
  <c r="AF63" i="22"/>
  <c r="AA63" i="22"/>
  <c r="AC63" i="22"/>
  <c r="AJ63" i="22" s="1"/>
  <c r="AF75" i="22"/>
  <c r="AA75" i="22"/>
  <c r="AC75" i="22"/>
  <c r="AJ75" i="22" s="1"/>
  <c r="AF87" i="22"/>
  <c r="AA87" i="22"/>
  <c r="AC87" i="22"/>
  <c r="AJ87" i="22" s="1"/>
  <c r="AF99" i="22"/>
  <c r="AA99" i="22"/>
  <c r="AC99" i="22"/>
  <c r="AJ99" i="22" s="1"/>
  <c r="AF111" i="22"/>
  <c r="AA111" i="22"/>
  <c r="AC111" i="22"/>
  <c r="AJ111" i="22" s="1"/>
  <c r="AF123" i="22"/>
  <c r="AA123" i="22"/>
  <c r="AC123" i="22"/>
  <c r="AJ123" i="22" s="1"/>
  <c r="S35" i="21" a="1"/>
  <c r="AI111" i="22" l="1"/>
  <c r="AG111" i="22"/>
  <c r="AN111" i="22"/>
  <c r="AO111" i="22"/>
  <c r="AH111" i="22"/>
  <c r="AI15" i="22"/>
  <c r="AG15" i="22"/>
  <c r="AO15" i="22"/>
  <c r="AN15" i="22"/>
  <c r="AH15" i="22"/>
  <c r="AI23" i="22"/>
  <c r="AG23" i="22"/>
  <c r="AO23" i="22"/>
  <c r="AN23" i="22"/>
  <c r="AH23" i="22"/>
  <c r="AI57" i="22"/>
  <c r="AO57" i="22"/>
  <c r="AG57" i="22"/>
  <c r="AN57" i="22"/>
  <c r="AH57" i="22"/>
  <c r="AI30" i="22"/>
  <c r="AG30" i="22"/>
  <c r="AO30" i="22"/>
  <c r="AN30" i="22"/>
  <c r="AH30" i="22"/>
  <c r="AI110" i="22"/>
  <c r="AG110" i="22"/>
  <c r="AO110" i="22"/>
  <c r="AN110" i="22"/>
  <c r="AH110" i="22"/>
  <c r="AI62" i="22"/>
  <c r="AG62" i="22"/>
  <c r="AN62" i="22"/>
  <c r="AO62" i="22"/>
  <c r="AH62" i="22"/>
  <c r="AI48" i="22"/>
  <c r="AO48" i="22"/>
  <c r="AG48" i="22"/>
  <c r="AN48" i="22"/>
  <c r="AH48" i="22"/>
  <c r="AI81" i="22"/>
  <c r="AG81" i="22"/>
  <c r="AO81" i="22"/>
  <c r="AN81" i="22"/>
  <c r="AH81" i="22"/>
  <c r="AI42" i="22"/>
  <c r="AG42" i="22"/>
  <c r="AO42" i="22"/>
  <c r="AN42" i="22"/>
  <c r="AH42" i="22"/>
  <c r="AI109" i="22"/>
  <c r="AN109" i="22"/>
  <c r="AG109" i="22"/>
  <c r="AO109" i="22"/>
  <c r="AH109" i="22"/>
  <c r="AI61" i="22"/>
  <c r="AG61" i="22"/>
  <c r="AO61" i="22"/>
  <c r="AN61" i="22"/>
  <c r="AH61" i="22"/>
  <c r="AI13" i="22"/>
  <c r="AG13" i="22"/>
  <c r="AO13" i="22"/>
  <c r="AN13" i="22"/>
  <c r="AH13" i="22"/>
  <c r="AI58" i="22"/>
  <c r="AO58" i="22"/>
  <c r="AG58" i="22"/>
  <c r="AN58" i="22"/>
  <c r="AH58" i="22"/>
  <c r="AI8" i="22"/>
  <c r="AN8" i="22"/>
  <c r="AG8" i="22"/>
  <c r="AO8" i="22"/>
  <c r="AH8" i="22"/>
  <c r="AI132" i="22"/>
  <c r="AO132" i="22"/>
  <c r="AN132" i="22"/>
  <c r="AG132" i="22"/>
  <c r="AH132" i="22"/>
  <c r="AI84" i="22"/>
  <c r="AG84" i="22"/>
  <c r="AN84" i="22"/>
  <c r="AO84" i="22"/>
  <c r="AH84" i="22"/>
  <c r="AI104" i="22"/>
  <c r="AN104" i="22"/>
  <c r="AG104" i="22"/>
  <c r="AO104" i="22"/>
  <c r="AH104" i="22"/>
  <c r="AI28" i="22"/>
  <c r="AN28" i="22"/>
  <c r="AG28" i="22"/>
  <c r="AO28" i="22"/>
  <c r="AH28" i="22"/>
  <c r="AI95" i="22"/>
  <c r="AG95" i="22"/>
  <c r="AO95" i="22"/>
  <c r="AN95" i="22"/>
  <c r="AH95" i="22"/>
  <c r="AI47" i="22"/>
  <c r="AG47" i="22"/>
  <c r="AN47" i="22"/>
  <c r="AO47" i="22"/>
  <c r="AH47" i="22"/>
  <c r="AI21" i="22"/>
  <c r="AG21" i="22"/>
  <c r="AN21" i="22"/>
  <c r="AO21" i="22"/>
  <c r="AH21" i="22"/>
  <c r="AI77" i="22"/>
  <c r="AG77" i="22"/>
  <c r="AN77" i="22"/>
  <c r="AO77" i="22"/>
  <c r="AH77" i="22"/>
  <c r="AI70" i="22"/>
  <c r="AG70" i="22"/>
  <c r="AO70" i="22"/>
  <c r="AN70" i="22"/>
  <c r="AH70" i="22"/>
  <c r="AI65" i="22"/>
  <c r="AG65" i="22"/>
  <c r="AN65" i="22"/>
  <c r="AO65" i="22"/>
  <c r="AH65" i="22"/>
  <c r="AA3" i="22"/>
  <c r="AI99" i="22"/>
  <c r="AG99" i="22"/>
  <c r="AO99" i="22"/>
  <c r="AN99" i="22"/>
  <c r="AH99" i="22"/>
  <c r="AI51" i="22"/>
  <c r="AO51" i="22"/>
  <c r="AG51" i="22"/>
  <c r="AN51" i="22"/>
  <c r="AH51" i="22"/>
  <c r="AI26" i="22"/>
  <c r="AG26" i="22"/>
  <c r="AO26" i="22"/>
  <c r="AN26" i="22"/>
  <c r="AH26" i="22"/>
  <c r="AI5" i="22"/>
  <c r="AG5" i="22"/>
  <c r="AO5" i="22"/>
  <c r="AN5" i="22"/>
  <c r="AH5" i="22"/>
  <c r="AI29" i="22"/>
  <c r="AN29" i="22"/>
  <c r="AG29" i="22"/>
  <c r="AO29" i="22"/>
  <c r="AH29" i="22"/>
  <c r="AI68" i="22"/>
  <c r="AG68" i="22"/>
  <c r="AO68" i="22"/>
  <c r="AN68" i="22"/>
  <c r="AH68" i="22"/>
  <c r="AI103" i="22"/>
  <c r="AN103" i="22"/>
  <c r="AG103" i="22"/>
  <c r="AO103" i="22"/>
  <c r="AH103" i="22"/>
  <c r="AI126" i="22"/>
  <c r="AG126" i="22"/>
  <c r="AO126" i="22"/>
  <c r="AN126" i="22"/>
  <c r="AH126" i="22"/>
  <c r="AI40" i="22"/>
  <c r="AO40" i="22"/>
  <c r="AG40" i="22"/>
  <c r="AN40" i="22"/>
  <c r="AH40" i="22"/>
  <c r="AI88" i="22"/>
  <c r="AO88" i="22"/>
  <c r="AG88" i="22"/>
  <c r="AN88" i="22"/>
  <c r="AH88" i="22"/>
  <c r="AJ5" i="22"/>
  <c r="AC3" i="22"/>
  <c r="AI82" i="22"/>
  <c r="AG82" i="22"/>
  <c r="AO82" i="22"/>
  <c r="AN82" i="22"/>
  <c r="AH82" i="22"/>
  <c r="AI80" i="22"/>
  <c r="AN80" i="22"/>
  <c r="AG80" i="22"/>
  <c r="AO80" i="22"/>
  <c r="AH80" i="22"/>
  <c r="AI125" i="22"/>
  <c r="AG125" i="22"/>
  <c r="AO125" i="22"/>
  <c r="AN125" i="22"/>
  <c r="AH125" i="22"/>
  <c r="AI98" i="22"/>
  <c r="AG98" i="22"/>
  <c r="AO98" i="22"/>
  <c r="AN98" i="22"/>
  <c r="AH98" i="22"/>
  <c r="AI50" i="22"/>
  <c r="AG50" i="22"/>
  <c r="AO50" i="22"/>
  <c r="AN50" i="22"/>
  <c r="AH50" i="22"/>
  <c r="AI35" i="22"/>
  <c r="AN35" i="22"/>
  <c r="AG35" i="22"/>
  <c r="AO35" i="22"/>
  <c r="AH35" i="22"/>
  <c r="AI9" i="22"/>
  <c r="AN9" i="22"/>
  <c r="AG9" i="22"/>
  <c r="AO9" i="22"/>
  <c r="AH9" i="22"/>
  <c r="AI101" i="22"/>
  <c r="AN101" i="22"/>
  <c r="AG101" i="22"/>
  <c r="AO101" i="22"/>
  <c r="AH101" i="22"/>
  <c r="AI97" i="22"/>
  <c r="AG97" i="22"/>
  <c r="AO97" i="22"/>
  <c r="AN97" i="22"/>
  <c r="AH97" i="22"/>
  <c r="AI49" i="22"/>
  <c r="AO49" i="22"/>
  <c r="AN49" i="22"/>
  <c r="AG49" i="22"/>
  <c r="AH49" i="22"/>
  <c r="AI60" i="22"/>
  <c r="AG60" i="22"/>
  <c r="AO60" i="22"/>
  <c r="AN60" i="22"/>
  <c r="AH60" i="22"/>
  <c r="AI105" i="22"/>
  <c r="AG105" i="22"/>
  <c r="AO105" i="22"/>
  <c r="AN105" i="22"/>
  <c r="AH105" i="22"/>
  <c r="AI7" i="22"/>
  <c r="AG7" i="22"/>
  <c r="AO7" i="22"/>
  <c r="AN7" i="22"/>
  <c r="AH7" i="22"/>
  <c r="AI120" i="22"/>
  <c r="AG120" i="22"/>
  <c r="AO120" i="22"/>
  <c r="AN120" i="22"/>
  <c r="AH120" i="22"/>
  <c r="AI36" i="22"/>
  <c r="AO36" i="22"/>
  <c r="AG36" i="22"/>
  <c r="AN36" i="22"/>
  <c r="AH36" i="22"/>
  <c r="AI43" i="22"/>
  <c r="AG43" i="22"/>
  <c r="AO43" i="22"/>
  <c r="AN43" i="22"/>
  <c r="AH43" i="22"/>
  <c r="AI131" i="22"/>
  <c r="AG131" i="22"/>
  <c r="AO131" i="22"/>
  <c r="AN131" i="22"/>
  <c r="AH131" i="22"/>
  <c r="AI83" i="22"/>
  <c r="AG83" i="22"/>
  <c r="AN83" i="22"/>
  <c r="AO83" i="22"/>
  <c r="AH83" i="22"/>
  <c r="AI11" i="22"/>
  <c r="AG11" i="22"/>
  <c r="AO11" i="22"/>
  <c r="AN11" i="22"/>
  <c r="AH11" i="22"/>
  <c r="AI32" i="22"/>
  <c r="AG32" i="22"/>
  <c r="AN32" i="22"/>
  <c r="AO32" i="22"/>
  <c r="AH32" i="22"/>
  <c r="AI17" i="22"/>
  <c r="AG17" i="22"/>
  <c r="AN17" i="22"/>
  <c r="AO17" i="22"/>
  <c r="AH17" i="22"/>
  <c r="AI44" i="22"/>
  <c r="AG44" i="22"/>
  <c r="AN44" i="22"/>
  <c r="AO44" i="22"/>
  <c r="AH44" i="22"/>
  <c r="AI39" i="22"/>
  <c r="AG39" i="22"/>
  <c r="AN39" i="22"/>
  <c r="AO39" i="22"/>
  <c r="AH39" i="22"/>
  <c r="AI129" i="22"/>
  <c r="AN129" i="22"/>
  <c r="AO129" i="22"/>
  <c r="AG129" i="22"/>
  <c r="AH129" i="22"/>
  <c r="AI16" i="22"/>
  <c r="AN16" i="22"/>
  <c r="AG16" i="22"/>
  <c r="AO16" i="22"/>
  <c r="AH16" i="22"/>
  <c r="AI89" i="22"/>
  <c r="AG89" i="22"/>
  <c r="AO89" i="22"/>
  <c r="AN89" i="22"/>
  <c r="AH89" i="22"/>
  <c r="AI91" i="22"/>
  <c r="AG91" i="22"/>
  <c r="AO91" i="22"/>
  <c r="AN91" i="22"/>
  <c r="AH91" i="22"/>
  <c r="AI114" i="22"/>
  <c r="AG114" i="22"/>
  <c r="AO114" i="22"/>
  <c r="AN114" i="22"/>
  <c r="AH114" i="22"/>
  <c r="AI124" i="22"/>
  <c r="AG124" i="22"/>
  <c r="AO124" i="22"/>
  <c r="AN124" i="22"/>
  <c r="AH124" i="22"/>
  <c r="AI76" i="22"/>
  <c r="AG76" i="22"/>
  <c r="AN76" i="22"/>
  <c r="AO76" i="22"/>
  <c r="AH76" i="22"/>
  <c r="AI87" i="22"/>
  <c r="AG87" i="22"/>
  <c r="AO87" i="22"/>
  <c r="AN87" i="22"/>
  <c r="AH87" i="22"/>
  <c r="AI72" i="22"/>
  <c r="AG72" i="22"/>
  <c r="AO72" i="22"/>
  <c r="AN72" i="22"/>
  <c r="AH72" i="22"/>
  <c r="AI34" i="22"/>
  <c r="AO34" i="22"/>
  <c r="AG34" i="22"/>
  <c r="AN34" i="22"/>
  <c r="AH34" i="22"/>
  <c r="AI20" i="22"/>
  <c r="AO20" i="22"/>
  <c r="AN20" i="22"/>
  <c r="AG20" i="22"/>
  <c r="AH20" i="22"/>
  <c r="AG134" i="22"/>
  <c r="AN134" i="22"/>
  <c r="AI134" i="22"/>
  <c r="AO134" i="22"/>
  <c r="AH134" i="22"/>
  <c r="AI86" i="22"/>
  <c r="AG86" i="22"/>
  <c r="AO86" i="22"/>
  <c r="AN86" i="22"/>
  <c r="AH86" i="22"/>
  <c r="AI38" i="22"/>
  <c r="AG38" i="22"/>
  <c r="AO38" i="22"/>
  <c r="AN38" i="22"/>
  <c r="AH38" i="22"/>
  <c r="AI94" i="22"/>
  <c r="AG94" i="22"/>
  <c r="AO94" i="22"/>
  <c r="AN94" i="22"/>
  <c r="AH94" i="22"/>
  <c r="AI56" i="22"/>
  <c r="AG56" i="22"/>
  <c r="AN56" i="22"/>
  <c r="AO56" i="22"/>
  <c r="AH56" i="22"/>
  <c r="AI133" i="22"/>
  <c r="AG133" i="22"/>
  <c r="AO133" i="22"/>
  <c r="AN133" i="22"/>
  <c r="AH133" i="22"/>
  <c r="AI85" i="22"/>
  <c r="AG85" i="22"/>
  <c r="AN85" i="22"/>
  <c r="AO85" i="22"/>
  <c r="AH85" i="22"/>
  <c r="AI37" i="22"/>
  <c r="AG37" i="22"/>
  <c r="AO37" i="22"/>
  <c r="AN37" i="22"/>
  <c r="AH37" i="22"/>
  <c r="AI12" i="22"/>
  <c r="AG12" i="22"/>
  <c r="AO12" i="22"/>
  <c r="AN12" i="22"/>
  <c r="AH12" i="22"/>
  <c r="AI33" i="22"/>
  <c r="AO33" i="22"/>
  <c r="AG33" i="22"/>
  <c r="AN33" i="22"/>
  <c r="AH33" i="22"/>
  <c r="AI18" i="22"/>
  <c r="AO18" i="22"/>
  <c r="AG18" i="22"/>
  <c r="AN18" i="22"/>
  <c r="AH18" i="22"/>
  <c r="AI108" i="22"/>
  <c r="AN108" i="22"/>
  <c r="AG108" i="22"/>
  <c r="AO108" i="22"/>
  <c r="AH108" i="22"/>
  <c r="AI22" i="22"/>
  <c r="AO22" i="22"/>
  <c r="AG22" i="22"/>
  <c r="AN22" i="22"/>
  <c r="AH22" i="22"/>
  <c r="AI66" i="22"/>
  <c r="AG66" i="22"/>
  <c r="AO66" i="22"/>
  <c r="AN66" i="22"/>
  <c r="AH66" i="22"/>
  <c r="AI119" i="22"/>
  <c r="AO119" i="22"/>
  <c r="AG119" i="22"/>
  <c r="AN119" i="22"/>
  <c r="AH119" i="22"/>
  <c r="AI71" i="22"/>
  <c r="AO71" i="22"/>
  <c r="AG71" i="22"/>
  <c r="AN71" i="22"/>
  <c r="AH71" i="22"/>
  <c r="AI46" i="22"/>
  <c r="AO46" i="22"/>
  <c r="AG46" i="22"/>
  <c r="AN46" i="22"/>
  <c r="AH46" i="22"/>
  <c r="AI79" i="22"/>
  <c r="AG79" i="22"/>
  <c r="AO79" i="22"/>
  <c r="AN79" i="22"/>
  <c r="AH79" i="22"/>
  <c r="AI130" i="22"/>
  <c r="AG130" i="22"/>
  <c r="AN130" i="22"/>
  <c r="AO130" i="22"/>
  <c r="AH130" i="22"/>
  <c r="AI55" i="22"/>
  <c r="AO55" i="22"/>
  <c r="AG55" i="22"/>
  <c r="AN55" i="22"/>
  <c r="AH55" i="22"/>
  <c r="AI123" i="22"/>
  <c r="AG123" i="22"/>
  <c r="AO123" i="22"/>
  <c r="AN123" i="22"/>
  <c r="AH123" i="22"/>
  <c r="AI69" i="22"/>
  <c r="AO69" i="22"/>
  <c r="AG69" i="22"/>
  <c r="AN69" i="22"/>
  <c r="AH69" i="22"/>
  <c r="AI128" i="22"/>
  <c r="AG128" i="22"/>
  <c r="AO128" i="22"/>
  <c r="AN128" i="22"/>
  <c r="AH128" i="22"/>
  <c r="AI127" i="22"/>
  <c r="AO127" i="22"/>
  <c r="AG127" i="22"/>
  <c r="AN127" i="22"/>
  <c r="AH127" i="22"/>
  <c r="AI19" i="22"/>
  <c r="AG19" i="22"/>
  <c r="AO19" i="22"/>
  <c r="AN19" i="22"/>
  <c r="AH19" i="22"/>
  <c r="AI102" i="22"/>
  <c r="AO102" i="22"/>
  <c r="AN102" i="22"/>
  <c r="AG102" i="22"/>
  <c r="AH102" i="22"/>
  <c r="AI112" i="22"/>
  <c r="AO112" i="22"/>
  <c r="AN112" i="22"/>
  <c r="AG112" i="22"/>
  <c r="AH112" i="22"/>
  <c r="AI64" i="22"/>
  <c r="AG64" i="22"/>
  <c r="AO64" i="22"/>
  <c r="AN64" i="22"/>
  <c r="AH64" i="22"/>
  <c r="AI75" i="22"/>
  <c r="AG75" i="22"/>
  <c r="AO75" i="22"/>
  <c r="AN75" i="22"/>
  <c r="AH75" i="22"/>
  <c r="AI27" i="22"/>
  <c r="AG27" i="22"/>
  <c r="AO27" i="22"/>
  <c r="AN27" i="22"/>
  <c r="AH27" i="22"/>
  <c r="AI24" i="22"/>
  <c r="AN24" i="22"/>
  <c r="AG24" i="22"/>
  <c r="AO24" i="22"/>
  <c r="AH24" i="22"/>
  <c r="AI93" i="22"/>
  <c r="AG93" i="22"/>
  <c r="AO93" i="22"/>
  <c r="AN93" i="22"/>
  <c r="AH93" i="22"/>
  <c r="AI31" i="22"/>
  <c r="AG31" i="22"/>
  <c r="AN31" i="22"/>
  <c r="AO31" i="22"/>
  <c r="AH31" i="22"/>
  <c r="AI122" i="22"/>
  <c r="AG122" i="22"/>
  <c r="AN122" i="22"/>
  <c r="AO122" i="22"/>
  <c r="AH122" i="22"/>
  <c r="AI74" i="22"/>
  <c r="AG74" i="22"/>
  <c r="AO74" i="22"/>
  <c r="AN74" i="22"/>
  <c r="AH74" i="22"/>
  <c r="AI14" i="22"/>
  <c r="AN14" i="22"/>
  <c r="AG14" i="22"/>
  <c r="AO14" i="22"/>
  <c r="AH14" i="22"/>
  <c r="AI10" i="22"/>
  <c r="AG10" i="22"/>
  <c r="AN10" i="22"/>
  <c r="AO10" i="22"/>
  <c r="AH10" i="22"/>
  <c r="AI67" i="22"/>
  <c r="AG67" i="22"/>
  <c r="AN67" i="22"/>
  <c r="AO67" i="22"/>
  <c r="AH67" i="22"/>
  <c r="AI121" i="22"/>
  <c r="AG121" i="22"/>
  <c r="AO121" i="22"/>
  <c r="AN121" i="22"/>
  <c r="AH121" i="22"/>
  <c r="AI73" i="22"/>
  <c r="AG73" i="22"/>
  <c r="AN73" i="22"/>
  <c r="AO73" i="22"/>
  <c r="AH73" i="22"/>
  <c r="AI25" i="22"/>
  <c r="AG25" i="22"/>
  <c r="AO25" i="22"/>
  <c r="AN25" i="22"/>
  <c r="AH25" i="22"/>
  <c r="AI106" i="22"/>
  <c r="AO106" i="22"/>
  <c r="AG106" i="22"/>
  <c r="AN106" i="22"/>
  <c r="AH106" i="22"/>
  <c r="AI92" i="22"/>
  <c r="AG92" i="22"/>
  <c r="AO92" i="22"/>
  <c r="AN92" i="22"/>
  <c r="AH92" i="22"/>
  <c r="AI113" i="22"/>
  <c r="AG113" i="22"/>
  <c r="AN113" i="22"/>
  <c r="AO113" i="22"/>
  <c r="AH113" i="22"/>
  <c r="AI96" i="22"/>
  <c r="AG96" i="22"/>
  <c r="AO96" i="22"/>
  <c r="AN96" i="22"/>
  <c r="AH96" i="22"/>
  <c r="AI45" i="22"/>
  <c r="AO45" i="22"/>
  <c r="AG45" i="22"/>
  <c r="AN45" i="22"/>
  <c r="AH45" i="22"/>
  <c r="AI53" i="22"/>
  <c r="AO53" i="22"/>
  <c r="AG53" i="22"/>
  <c r="AN53" i="22"/>
  <c r="AH53" i="22"/>
  <c r="AI107" i="22"/>
  <c r="AO107" i="22"/>
  <c r="AN107" i="22"/>
  <c r="AG107" i="22"/>
  <c r="AH107" i="22"/>
  <c r="AI59" i="22"/>
  <c r="AG59" i="22"/>
  <c r="AO59" i="22"/>
  <c r="AN59" i="22"/>
  <c r="AH59" i="22"/>
  <c r="AI117" i="22"/>
  <c r="AG117" i="22"/>
  <c r="AO117" i="22"/>
  <c r="AN117" i="22"/>
  <c r="AH117" i="22"/>
  <c r="AI78" i="22"/>
  <c r="AG78" i="22"/>
  <c r="AO78" i="22"/>
  <c r="AN78" i="22"/>
  <c r="AH78" i="22"/>
  <c r="AI118" i="22"/>
  <c r="AG118" i="22"/>
  <c r="AN118" i="22"/>
  <c r="AO118" i="22"/>
  <c r="AH118" i="22"/>
  <c r="AI54" i="22"/>
  <c r="AO54" i="22"/>
  <c r="AN54" i="22"/>
  <c r="AG54" i="22"/>
  <c r="AH54" i="22"/>
  <c r="AI63" i="22"/>
  <c r="AG63" i="22"/>
  <c r="AO63" i="22"/>
  <c r="AN63" i="22"/>
  <c r="AH63" i="22"/>
  <c r="AI90" i="22"/>
  <c r="AG90" i="22"/>
  <c r="AN90" i="22"/>
  <c r="AO90" i="22"/>
  <c r="AH90" i="22"/>
  <c r="AI116" i="22"/>
  <c r="AO116" i="22"/>
  <c r="AG116" i="22"/>
  <c r="AN116" i="22"/>
  <c r="AH116" i="22"/>
  <c r="AI115" i="22"/>
  <c r="AG115" i="22"/>
  <c r="AN115" i="22"/>
  <c r="AO115" i="22"/>
  <c r="AH115" i="22"/>
  <c r="AI41" i="22"/>
  <c r="AN41" i="22"/>
  <c r="AG41" i="22"/>
  <c r="AO41" i="22"/>
  <c r="AH41" i="22"/>
  <c r="AI6" i="22"/>
  <c r="AG6" i="22"/>
  <c r="AO6" i="22"/>
  <c r="AN6" i="22"/>
  <c r="AH6" i="22"/>
  <c r="AI100" i="22"/>
  <c r="AG100" i="22"/>
  <c r="AO100" i="22"/>
  <c r="AN100" i="22"/>
  <c r="AH100" i="22"/>
  <c r="AI52" i="22"/>
  <c r="AG52" i="22"/>
  <c r="AN52" i="22"/>
  <c r="AO52" i="22"/>
  <c r="AH52" i="22"/>
  <c r="S35" i="21"/>
  <c r="AG3" i="22" l="1"/>
  <c r="AG2" i="22" s="1"/>
  <c r="AH3" i="22"/>
  <c r="AH2" i="22" l="1"/>
  <c r="AW3" i="22"/>
  <c r="U35" i="21" a="1"/>
  <c r="U35" i="21"/>
  <c r="A4" i="21"/>
  <c r="R8" i="21" a="1"/>
  <c r="R8" i="21"/>
  <c r="AW8" i="21" a="1"/>
  <c r="AW8" i="21"/>
  <c r="P10" i="21" a="1"/>
  <c r="P10" i="21"/>
  <c r="R9" i="21" a="1"/>
  <c r="R9" i="21"/>
  <c r="P8" i="21" a="1"/>
  <c r="P8" i="21"/>
  <c r="AW6" i="21" a="1"/>
  <c r="AW6" i="21"/>
  <c r="P9" i="21" a="1"/>
  <c r="P9" i="21"/>
  <c r="P5" i="21" a="1"/>
  <c r="P5" i="21"/>
  <c r="AW9" i="21" a="1"/>
  <c r="AW9" i="21"/>
  <c r="AW5" i="21" a="1"/>
  <c r="AW5" i="21"/>
  <c r="P7" i="21" a="1"/>
  <c r="P7" i="21"/>
  <c r="R6" i="21" a="1"/>
  <c r="R6" i="21"/>
  <c r="R7" i="21" a="1"/>
  <c r="R7" i="21"/>
  <c r="AW10" i="21" a="1"/>
  <c r="AW10" i="21"/>
  <c r="R5" i="21" a="1"/>
  <c r="R5" i="21"/>
  <c r="AW7" i="21" a="1"/>
  <c r="AW7" i="21"/>
  <c r="R10" i="21" a="1"/>
  <c r="R10" i="21"/>
  <c r="P6" i="21" a="1"/>
  <c r="P6" i="21"/>
  <c r="I2" i="21" a="1"/>
  <c r="I2" i="21"/>
  <c r="P722" i="16" a="1"/>
  <c r="P722" i="16"/>
  <c r="P721" i="16" a="1"/>
  <c r="P721" i="16"/>
  <c r="P720" i="16" a="1"/>
  <c r="P720" i="16"/>
  <c r="P719" i="16" a="1"/>
  <c r="P719" i="16"/>
  <c r="P718" i="16" a="1"/>
  <c r="P718" i="16"/>
  <c r="P717" i="16" a="1"/>
  <c r="P717" i="16"/>
  <c r="P716" i="16" a="1"/>
  <c r="P716" i="16"/>
  <c r="P715" i="16" a="1"/>
  <c r="P715" i="16"/>
  <c r="P714" i="16" a="1"/>
  <c r="P714" i="16"/>
  <c r="P713" i="16" a="1"/>
  <c r="P713" i="16"/>
  <c r="P712" i="16" a="1"/>
  <c r="P712" i="16"/>
  <c r="P711" i="16" a="1"/>
  <c r="P711" i="16"/>
  <c r="P710" i="16" a="1"/>
  <c r="P710" i="16"/>
  <c r="P709" i="16" a="1"/>
  <c r="P709" i="16"/>
  <c r="P708" i="16" a="1"/>
  <c r="P708" i="16"/>
  <c r="P707" i="16" a="1"/>
  <c r="P707" i="16"/>
  <c r="P706" i="16" a="1"/>
  <c r="P706" i="16"/>
  <c r="P705" i="16" a="1"/>
  <c r="P705" i="16"/>
  <c r="P704" i="16" a="1"/>
  <c r="P704" i="16"/>
  <c r="P703" i="16" a="1"/>
  <c r="P703" i="16"/>
  <c r="P702" i="16" a="1"/>
  <c r="P702" i="16"/>
  <c r="P701" i="16" a="1"/>
  <c r="P701" i="16"/>
  <c r="P700" i="16" a="1"/>
  <c r="P700" i="16"/>
  <c r="P699" i="16" a="1"/>
  <c r="P699" i="16"/>
  <c r="P698" i="16" a="1"/>
  <c r="P698" i="16"/>
  <c r="P697" i="16" a="1"/>
  <c r="P697" i="16"/>
  <c r="P696" i="16" a="1"/>
  <c r="P696" i="16"/>
  <c r="P695" i="16" a="1"/>
  <c r="P695" i="16"/>
  <c r="P694" i="16" a="1"/>
  <c r="P694" i="16"/>
  <c r="P693" i="16" a="1"/>
  <c r="P693" i="16"/>
  <c r="P692" i="16" a="1"/>
  <c r="P692" i="16"/>
  <c r="P691" i="16" a="1"/>
  <c r="P691" i="16"/>
  <c r="P690" i="16" a="1"/>
  <c r="P690" i="16"/>
  <c r="P689" i="16" a="1"/>
  <c r="P689" i="16"/>
  <c r="P688" i="16" a="1"/>
  <c r="P688" i="16"/>
  <c r="P687" i="16" a="1"/>
  <c r="P687" i="16"/>
  <c r="P686" i="16" a="1"/>
  <c r="P686" i="16"/>
  <c r="P685" i="16" a="1"/>
  <c r="P685" i="16"/>
  <c r="P684" i="16" a="1"/>
  <c r="P684" i="16"/>
  <c r="P683" i="16" a="1"/>
  <c r="P683" i="16"/>
  <c r="P682" i="16" a="1"/>
  <c r="P682" i="16"/>
  <c r="P681" i="16" a="1"/>
  <c r="P681" i="16"/>
  <c r="P680" i="16" a="1"/>
  <c r="P680" i="16"/>
  <c r="P679" i="16" a="1"/>
  <c r="P679" i="16"/>
  <c r="P678" i="16" a="1"/>
  <c r="P678" i="16"/>
  <c r="P677" i="16" a="1"/>
  <c r="P677" i="16"/>
  <c r="P676" i="16" a="1"/>
  <c r="P676" i="16"/>
  <c r="P675" i="16" a="1"/>
  <c r="P675" i="16"/>
  <c r="P674" i="16" a="1"/>
  <c r="P674" i="16"/>
  <c r="P673" i="16" a="1"/>
  <c r="P673" i="16"/>
  <c r="P672" i="16" a="1"/>
  <c r="P672" i="16"/>
  <c r="P671" i="16" a="1"/>
  <c r="P671" i="16"/>
  <c r="P670" i="16" a="1"/>
  <c r="P670" i="16"/>
  <c r="P669" i="16" a="1"/>
  <c r="P669" i="16"/>
  <c r="P668" i="16" a="1"/>
  <c r="P668" i="16"/>
  <c r="P667" i="16" a="1"/>
  <c r="P667" i="16"/>
  <c r="P666" i="16" a="1"/>
  <c r="P666" i="16"/>
  <c r="P665" i="16" a="1"/>
  <c r="P665" i="16"/>
  <c r="P664" i="16" a="1"/>
  <c r="P664" i="16"/>
  <c r="P663" i="16" a="1"/>
  <c r="P663" i="16"/>
  <c r="P662" i="16" a="1"/>
  <c r="P662" i="16"/>
  <c r="P661" i="16" a="1"/>
  <c r="P661" i="16"/>
  <c r="P660" i="16" a="1"/>
  <c r="P660" i="16"/>
  <c r="P659" i="16" a="1"/>
  <c r="P659" i="16"/>
  <c r="P658" i="16" a="1"/>
  <c r="P658" i="16"/>
  <c r="P657" i="16" a="1"/>
  <c r="P657" i="16"/>
  <c r="P656" i="16" a="1"/>
  <c r="P656" i="16"/>
  <c r="P655" i="16" a="1"/>
  <c r="P655" i="16"/>
  <c r="P654" i="16" a="1"/>
  <c r="P654" i="16"/>
  <c r="P653" i="16" a="1"/>
  <c r="P653" i="16"/>
  <c r="P652" i="16" a="1"/>
  <c r="P652" i="16"/>
  <c r="P651" i="16" a="1"/>
  <c r="P651" i="16"/>
  <c r="P650" i="16" a="1"/>
  <c r="P650" i="16"/>
  <c r="P649" i="16" a="1"/>
  <c r="P649" i="16"/>
  <c r="P648" i="16" a="1"/>
  <c r="P648" i="16"/>
  <c r="P647" i="16" a="1"/>
  <c r="P647" i="16"/>
  <c r="P646" i="16" a="1"/>
  <c r="P646" i="16"/>
  <c r="P645" i="16" a="1"/>
  <c r="P645" i="16"/>
  <c r="P644" i="16" a="1"/>
  <c r="P644" i="16"/>
  <c r="P643" i="16" a="1"/>
  <c r="P643" i="16"/>
  <c r="P642" i="16" a="1"/>
  <c r="P642" i="16"/>
  <c r="P641" i="16" a="1"/>
  <c r="P641" i="16"/>
  <c r="P640" i="16" a="1"/>
  <c r="P640" i="16"/>
  <c r="P639" i="16" a="1"/>
  <c r="P639" i="16"/>
  <c r="P638" i="16" a="1"/>
  <c r="P638" i="16"/>
  <c r="P637" i="16" a="1"/>
  <c r="P637" i="16"/>
  <c r="P636" i="16" a="1"/>
  <c r="P636" i="16"/>
  <c r="P635" i="16" a="1"/>
  <c r="P635" i="16"/>
  <c r="P634" i="16" a="1"/>
  <c r="P634" i="16"/>
  <c r="P633" i="16" a="1"/>
  <c r="P633" i="16"/>
  <c r="P632" i="16" a="1"/>
  <c r="P632" i="16"/>
  <c r="P631" i="16" a="1"/>
  <c r="P631" i="16"/>
  <c r="P630" i="16" a="1"/>
  <c r="P630" i="16"/>
  <c r="P629" i="16" a="1"/>
  <c r="P629" i="16"/>
  <c r="P628" i="16" a="1"/>
  <c r="P628" i="16"/>
  <c r="P627" i="16" a="1"/>
  <c r="P627" i="16"/>
  <c r="P626" i="16" a="1"/>
  <c r="P626" i="16"/>
  <c r="P625" i="16" a="1"/>
  <c r="P625" i="16"/>
  <c r="P624" i="16" a="1"/>
  <c r="P624" i="16"/>
  <c r="P623" i="16" a="1"/>
  <c r="P623" i="16"/>
  <c r="P622" i="16" a="1"/>
  <c r="P622" i="16"/>
  <c r="P621" i="16" a="1"/>
  <c r="P621" i="16"/>
  <c r="P620" i="16" a="1"/>
  <c r="P620" i="16"/>
  <c r="P619" i="16" a="1"/>
  <c r="P619" i="16"/>
  <c r="P618" i="16" a="1"/>
  <c r="P618" i="16"/>
  <c r="P617" i="16" a="1"/>
  <c r="P617" i="16"/>
  <c r="P616" i="16" a="1"/>
  <c r="P616" i="16"/>
  <c r="P615" i="16" a="1"/>
  <c r="P615" i="16"/>
  <c r="P614" i="16" a="1"/>
  <c r="P614" i="16"/>
  <c r="P613" i="16" a="1"/>
  <c r="P613" i="16"/>
  <c r="P612" i="16" a="1"/>
  <c r="P612" i="16"/>
  <c r="P611" i="16" a="1"/>
  <c r="P611" i="16"/>
  <c r="P610" i="16" a="1"/>
  <c r="P610" i="16"/>
  <c r="P609" i="16" a="1"/>
  <c r="P609" i="16"/>
  <c r="P608" i="16" a="1"/>
  <c r="P608" i="16"/>
  <c r="P607" i="16" a="1"/>
  <c r="P607" i="16"/>
  <c r="P606" i="16" a="1"/>
  <c r="P606" i="16"/>
  <c r="P605" i="16" a="1"/>
  <c r="P605" i="16"/>
  <c r="P604" i="16" a="1"/>
  <c r="P604" i="16"/>
  <c r="P603" i="16" a="1"/>
  <c r="P603" i="16"/>
  <c r="P602" i="16" a="1"/>
  <c r="P602" i="16"/>
  <c r="P601" i="16" a="1"/>
  <c r="P601" i="16"/>
  <c r="P600" i="16" a="1"/>
  <c r="P600" i="16"/>
  <c r="P599" i="16" a="1"/>
  <c r="P599" i="16"/>
  <c r="P598" i="16" a="1"/>
  <c r="P598" i="16"/>
  <c r="P597" i="16" a="1"/>
  <c r="P597" i="16"/>
  <c r="P596" i="16" a="1"/>
  <c r="P596" i="16"/>
  <c r="P595" i="16" a="1"/>
  <c r="P595" i="16"/>
  <c r="P594" i="16" a="1"/>
  <c r="P594" i="16"/>
  <c r="P593" i="16" a="1"/>
  <c r="P593" i="16"/>
  <c r="P592" i="16" a="1"/>
  <c r="P592" i="16"/>
  <c r="P591" i="16" a="1"/>
  <c r="P591" i="16"/>
  <c r="P590" i="16" a="1"/>
  <c r="P590" i="16"/>
  <c r="P589" i="16" a="1"/>
  <c r="P589" i="16"/>
  <c r="P588" i="16" a="1"/>
  <c r="P588" i="16"/>
  <c r="P587" i="16" a="1"/>
  <c r="P587" i="16"/>
  <c r="P586" i="16" a="1"/>
  <c r="P586" i="16"/>
  <c r="P585" i="16" a="1"/>
  <c r="P585" i="16"/>
  <c r="P584" i="16" a="1"/>
  <c r="P584" i="16"/>
  <c r="P583" i="16" a="1"/>
  <c r="P583" i="16"/>
  <c r="P582" i="16" a="1"/>
  <c r="P582" i="16"/>
  <c r="P581" i="16" a="1"/>
  <c r="P581" i="16"/>
  <c r="P580" i="16" a="1"/>
  <c r="P580" i="16"/>
  <c r="P579" i="16" a="1"/>
  <c r="P579" i="16"/>
  <c r="P578" i="16" a="1"/>
  <c r="P578" i="16"/>
  <c r="P577" i="16" a="1"/>
  <c r="P577" i="16"/>
  <c r="P576" i="16" a="1"/>
  <c r="P576" i="16"/>
  <c r="P575" i="16" a="1"/>
  <c r="P575" i="16"/>
  <c r="P574" i="16" a="1"/>
  <c r="P574" i="16"/>
  <c r="P573" i="16" a="1"/>
  <c r="P573" i="16"/>
  <c r="P572" i="16" a="1"/>
  <c r="P572" i="16"/>
  <c r="P571" i="16" a="1"/>
  <c r="P571" i="16"/>
  <c r="P570" i="16" a="1"/>
  <c r="P570" i="16"/>
  <c r="P569" i="16" a="1"/>
  <c r="P569" i="16"/>
  <c r="P568" i="16" a="1"/>
  <c r="P568" i="16"/>
  <c r="P567" i="16" a="1"/>
  <c r="P567" i="16"/>
  <c r="P566" i="16" a="1"/>
  <c r="P566" i="16"/>
  <c r="P565" i="16" a="1"/>
  <c r="P565" i="16"/>
  <c r="P564" i="16" a="1"/>
  <c r="P564" i="16"/>
  <c r="P563" i="16" a="1"/>
  <c r="P563" i="16"/>
  <c r="P562" i="16" a="1"/>
  <c r="P562" i="16"/>
  <c r="P561" i="16" a="1"/>
  <c r="P561" i="16"/>
  <c r="P560" i="16" a="1"/>
  <c r="P560" i="16"/>
  <c r="P559" i="16" a="1"/>
  <c r="P559" i="16"/>
  <c r="P558" i="16" a="1"/>
  <c r="P558" i="16"/>
  <c r="P557" i="16" a="1"/>
  <c r="P557" i="16"/>
  <c r="P556" i="16" a="1"/>
  <c r="P556" i="16"/>
  <c r="P555" i="16" a="1"/>
  <c r="P555" i="16"/>
  <c r="P554" i="16" a="1"/>
  <c r="P554" i="16"/>
  <c r="P553" i="16" a="1"/>
  <c r="P553" i="16"/>
  <c r="P552" i="16" a="1"/>
  <c r="P552" i="16"/>
  <c r="P551" i="16" a="1"/>
  <c r="P551" i="16"/>
  <c r="P550" i="16" a="1"/>
  <c r="P550" i="16"/>
  <c r="P549" i="16" a="1"/>
  <c r="P549" i="16"/>
  <c r="P548" i="16" a="1"/>
  <c r="P548" i="16"/>
  <c r="P547" i="16" a="1"/>
  <c r="P547" i="16"/>
  <c r="P546" i="16" a="1"/>
  <c r="P546" i="16"/>
  <c r="P545" i="16" a="1"/>
  <c r="P545" i="16"/>
  <c r="P544" i="16" a="1"/>
  <c r="P544" i="16"/>
  <c r="P543" i="16" a="1"/>
  <c r="P543" i="16"/>
  <c r="P542" i="16" a="1"/>
  <c r="P542" i="16"/>
  <c r="P541" i="16" a="1"/>
  <c r="P541" i="16"/>
  <c r="P540" i="16" a="1"/>
  <c r="P540" i="16"/>
  <c r="P539" i="16" a="1"/>
  <c r="P539" i="16"/>
  <c r="P538" i="16" a="1"/>
  <c r="P538" i="16"/>
  <c r="P537" i="16" a="1"/>
  <c r="P537" i="16"/>
  <c r="P536" i="16" a="1"/>
  <c r="P536" i="16"/>
  <c r="P535" i="16" a="1"/>
  <c r="P535" i="16"/>
  <c r="P534" i="16" a="1"/>
  <c r="P534" i="16"/>
  <c r="P533" i="16" a="1"/>
  <c r="P533" i="16"/>
  <c r="P532" i="16" a="1"/>
  <c r="P532" i="16"/>
  <c r="P531" i="16" a="1"/>
  <c r="P531" i="16"/>
  <c r="P530" i="16" a="1"/>
  <c r="P530" i="16"/>
  <c r="P529" i="16" a="1"/>
  <c r="P529" i="16"/>
  <c r="P528" i="16" a="1"/>
  <c r="P528" i="16"/>
  <c r="P527" i="16" a="1"/>
  <c r="P527" i="16"/>
  <c r="P526" i="16" a="1"/>
  <c r="P526" i="16"/>
  <c r="P525" i="16" a="1"/>
  <c r="P525" i="16"/>
  <c r="P524" i="16" a="1"/>
  <c r="P524" i="16"/>
  <c r="P523" i="16" a="1"/>
  <c r="P523" i="16"/>
  <c r="P522" i="16" a="1"/>
  <c r="P522" i="16"/>
  <c r="P521" i="16" a="1"/>
  <c r="P521" i="16"/>
  <c r="P520" i="16" a="1"/>
  <c r="P520" i="16"/>
  <c r="P519" i="16" a="1"/>
  <c r="P519" i="16"/>
  <c r="P518" i="16" a="1"/>
  <c r="P518" i="16"/>
  <c r="P517" i="16" a="1"/>
  <c r="P517" i="16"/>
  <c r="P516" i="16" a="1"/>
  <c r="P516" i="16"/>
  <c r="P515" i="16" a="1"/>
  <c r="P515" i="16"/>
  <c r="P514" i="16" a="1"/>
  <c r="P514" i="16"/>
  <c r="P513" i="16" a="1"/>
  <c r="P513" i="16"/>
  <c r="P512" i="16" a="1"/>
  <c r="P512" i="16"/>
  <c r="P511" i="16" a="1"/>
  <c r="P511" i="16"/>
  <c r="P510" i="16" a="1"/>
  <c r="P510" i="16"/>
  <c r="P509" i="16" a="1"/>
  <c r="P509" i="16"/>
  <c r="P508" i="16" a="1"/>
  <c r="P508" i="16"/>
  <c r="P507" i="16" a="1"/>
  <c r="P507" i="16"/>
  <c r="P506" i="16" a="1"/>
  <c r="P506" i="16"/>
  <c r="P505" i="16" a="1"/>
  <c r="P505" i="16"/>
  <c r="P504" i="16" a="1"/>
  <c r="P504" i="16"/>
  <c r="P503" i="16" a="1"/>
  <c r="P503" i="16"/>
  <c r="P502" i="16" a="1"/>
  <c r="P502" i="16"/>
  <c r="P501" i="16" a="1"/>
  <c r="P501" i="16"/>
  <c r="P500" i="16" a="1"/>
  <c r="P500" i="16"/>
  <c r="P499" i="16" a="1"/>
  <c r="P499" i="16"/>
  <c r="P498" i="16" a="1"/>
  <c r="P498" i="16"/>
  <c r="P497" i="16" a="1"/>
  <c r="P497" i="16"/>
  <c r="P500" i="17" a="1"/>
  <c r="P500" i="17"/>
  <c r="P499" i="17" a="1"/>
  <c r="P499" i="17"/>
  <c r="P498" i="17" a="1"/>
  <c r="P498" i="17"/>
  <c r="P497" i="17" a="1"/>
  <c r="P497" i="17"/>
  <c r="P496" i="17" a="1"/>
  <c r="P496" i="17"/>
  <c r="P495" i="17" a="1"/>
  <c r="P495" i="17"/>
  <c r="P494" i="17" a="1"/>
  <c r="P494" i="17"/>
  <c r="P493" i="17" a="1"/>
  <c r="P493" i="17"/>
  <c r="P492" i="17" a="1"/>
  <c r="P492" i="17"/>
  <c r="P491" i="17" a="1"/>
  <c r="P491" i="17"/>
  <c r="P490" i="17" a="1"/>
  <c r="P490" i="17"/>
  <c r="P489" i="17" a="1"/>
  <c r="P489" i="17"/>
  <c r="P488" i="17" a="1"/>
  <c r="P488" i="17"/>
  <c r="P487" i="17" a="1"/>
  <c r="P487" i="17"/>
  <c r="P486" i="17" a="1"/>
  <c r="P486" i="17"/>
  <c r="P485" i="17" a="1"/>
  <c r="P485" i="17"/>
  <c r="P484" i="17" a="1"/>
  <c r="P484" i="17"/>
  <c r="P483" i="17" a="1"/>
  <c r="P483" i="17"/>
  <c r="P482" i="17" a="1"/>
  <c r="P482" i="17"/>
  <c r="P481" i="17" a="1"/>
  <c r="P481" i="17"/>
  <c r="P480" i="17" a="1"/>
  <c r="P480" i="17"/>
  <c r="P479" i="17" a="1"/>
  <c r="P479" i="17"/>
  <c r="P478" i="17" a="1"/>
  <c r="P478" i="17"/>
  <c r="P477" i="17" a="1"/>
  <c r="P477" i="17"/>
  <c r="P476" i="17" a="1"/>
  <c r="P476" i="17"/>
  <c r="P475" i="17" a="1"/>
  <c r="P475" i="17"/>
  <c r="P474" i="17" a="1"/>
  <c r="P474" i="17"/>
  <c r="P473" i="17" a="1"/>
  <c r="P473" i="17"/>
  <c r="P472" i="17" a="1"/>
  <c r="P472" i="17"/>
  <c r="P471" i="17" a="1"/>
  <c r="P471" i="17"/>
  <c r="P470" i="17" a="1"/>
  <c r="P470" i="17"/>
  <c r="P469" i="17" a="1"/>
  <c r="P469" i="17"/>
  <c r="P468" i="17" a="1"/>
  <c r="P468" i="17"/>
  <c r="P467" i="17" a="1"/>
  <c r="P467" i="17"/>
  <c r="P466" i="17" a="1"/>
  <c r="P466" i="17"/>
  <c r="P465" i="17" a="1"/>
  <c r="P465" i="17"/>
  <c r="P464" i="17" a="1"/>
  <c r="P464" i="17"/>
  <c r="P463" i="17" a="1"/>
  <c r="P463" i="17"/>
  <c r="P462" i="17" a="1"/>
  <c r="P462" i="17"/>
  <c r="P461" i="17" a="1"/>
  <c r="P461" i="17"/>
  <c r="P460" i="17" a="1"/>
  <c r="P460" i="17"/>
  <c r="P459" i="17" a="1"/>
  <c r="P459" i="17"/>
  <c r="P458" i="17" a="1"/>
  <c r="P458" i="17"/>
  <c r="P457" i="17" a="1"/>
  <c r="P457" i="17"/>
  <c r="P456" i="17" a="1"/>
  <c r="P456" i="17"/>
  <c r="P455" i="17" a="1"/>
  <c r="P455" i="17"/>
  <c r="P454" i="17" a="1"/>
  <c r="P454" i="17"/>
  <c r="P453" i="17" a="1"/>
  <c r="P453" i="17"/>
  <c r="P452" i="17" a="1"/>
  <c r="P452" i="17"/>
  <c r="P451" i="17" a="1"/>
  <c r="P451" i="17"/>
  <c r="P450" i="17" a="1"/>
  <c r="P450" i="17"/>
  <c r="P449" i="17" a="1"/>
  <c r="P449" i="17"/>
  <c r="P448" i="17" a="1"/>
  <c r="P448" i="17"/>
  <c r="P447" i="17" a="1"/>
  <c r="P447" i="17"/>
  <c r="P446" i="17" a="1"/>
  <c r="P446" i="17"/>
  <c r="P445" i="17" a="1"/>
  <c r="P445" i="17"/>
  <c r="P444" i="17" a="1"/>
  <c r="P444" i="17"/>
  <c r="P443" i="17" a="1"/>
  <c r="P443" i="17"/>
  <c r="P442" i="17" a="1"/>
  <c r="P442" i="17"/>
  <c r="P441" i="17" a="1"/>
  <c r="P441" i="17"/>
  <c r="P440" i="17" a="1"/>
  <c r="P440" i="17"/>
  <c r="P439" i="17" a="1"/>
  <c r="P439" i="17"/>
  <c r="P134" i="21" a="1"/>
  <c r="P134" i="21"/>
  <c r="A65" i="6" a="1"/>
  <c r="A65" i="6"/>
  <c r="A64" i="6" a="1"/>
  <c r="A64" i="6"/>
  <c r="A63" i="6" a="1"/>
  <c r="A63" i="6"/>
  <c r="A62" i="6" a="1"/>
  <c r="A62" i="6"/>
  <c r="A61" i="6" a="1"/>
  <c r="A61" i="6"/>
  <c r="A60" i="6" a="1"/>
  <c r="A60" i="6"/>
  <c r="A59" i="6" a="1"/>
  <c r="A59" i="6"/>
  <c r="R134" i="21" a="1"/>
  <c r="R134" i="21"/>
  <c r="U134" i="21" a="1"/>
  <c r="AW134" i="21" a="1"/>
  <c r="U134" i="21" l="1"/>
  <c r="AW134" i="21"/>
  <c r="AQ134" i="21" l="1"/>
  <c r="AP134" i="21"/>
  <c r="AM134" i="21"/>
  <c r="AL134" i="21"/>
  <c r="AD134" i="21"/>
  <c r="Q134" i="21" a="1"/>
  <c r="S134" i="21" a="1"/>
  <c r="AB134" i="21" a="1"/>
  <c r="AQ133" i="21" l="1"/>
  <c r="AB134" i="21"/>
  <c r="S134" i="21"/>
  <c r="T134" i="21" s="1"/>
  <c r="V134" i="21" s="1"/>
  <c r="Q134" i="21"/>
  <c r="X134" i="21"/>
  <c r="AM133" i="21"/>
  <c r="AL133" i="21"/>
  <c r="AD133" i="21"/>
  <c r="AP133" i="21" l="1"/>
  <c r="Q133" i="21" a="1"/>
  <c r="S133" i="21" a="1"/>
  <c r="AB133" i="21" a="1"/>
  <c r="AB133" i="21" l="1"/>
  <c r="S133" i="21"/>
  <c r="T133" i="21" s="1"/>
  <c r="V133" i="21" s="1"/>
  <c r="Q133" i="21"/>
  <c r="X133" i="21"/>
  <c r="AQ132" i="21"/>
  <c r="AP132" i="21"/>
  <c r="AM132" i="21"/>
  <c r="AL132" i="21"/>
  <c r="AD132" i="21"/>
  <c r="Q132" i="21" a="1"/>
  <c r="S132" i="21" a="1"/>
  <c r="AB132" i="21" a="1"/>
  <c r="AB132" i="21" l="1"/>
  <c r="S132" i="21"/>
  <c r="T132" i="21" s="1"/>
  <c r="V132" i="21" s="1"/>
  <c r="Q132" i="21"/>
  <c r="X132" i="21"/>
  <c r="AQ131" i="21"/>
  <c r="AP131" i="21"/>
  <c r="AM131" i="21"/>
  <c r="AL131" i="21"/>
  <c r="AD131" i="21"/>
  <c r="Q131" i="21" a="1"/>
  <c r="S131" i="21" a="1"/>
  <c r="AB131" i="21" a="1"/>
  <c r="AB131" i="21" l="1"/>
  <c r="S131" i="21"/>
  <c r="T131" i="21" s="1"/>
  <c r="V131" i="21" s="1"/>
  <c r="Q131" i="21"/>
  <c r="X131" i="21"/>
  <c r="AQ130" i="21"/>
  <c r="AP130" i="21"/>
  <c r="AM130" i="21"/>
  <c r="AL130" i="21"/>
  <c r="AD130" i="21"/>
  <c r="Q130" i="21" a="1"/>
  <c r="S130" i="21" a="1"/>
  <c r="AB130" i="21" a="1"/>
  <c r="AB130" i="21" l="1"/>
  <c r="S130" i="21"/>
  <c r="T130" i="21" s="1"/>
  <c r="V130" i="21" s="1"/>
  <c r="Q130" i="21"/>
  <c r="X130" i="21"/>
  <c r="AQ129" i="21"/>
  <c r="AP129" i="21"/>
  <c r="AM129" i="21"/>
  <c r="AL129" i="21"/>
  <c r="AD129" i="21"/>
  <c r="Q129" i="21" a="1"/>
  <c r="S129" i="21" a="1"/>
  <c r="AB129" i="21" a="1"/>
  <c r="AQ128" i="21" l="1"/>
  <c r="AB129" i="21"/>
  <c r="S129" i="21"/>
  <c r="Q129" i="21"/>
  <c r="X129" i="21"/>
  <c r="AM128" i="21"/>
  <c r="AL128" i="21"/>
  <c r="AD128" i="21"/>
  <c r="T129" i="21" l="1"/>
  <c r="V129" i="21" s="1"/>
  <c r="AP128" i="21"/>
  <c r="Q128" i="21" a="1"/>
  <c r="S128" i="21" a="1"/>
  <c r="AB128" i="21" a="1"/>
  <c r="AB128" i="21" l="1"/>
  <c r="S128" i="21"/>
  <c r="Q128" i="21"/>
  <c r="X128" i="21"/>
  <c r="AQ127" i="21"/>
  <c r="AP127" i="21"/>
  <c r="AM127" i="21"/>
  <c r="AL127" i="21"/>
  <c r="AD127" i="21"/>
  <c r="T128" i="21" l="1"/>
  <c r="V128" i="21" s="1"/>
  <c r="Q127" i="21" a="1"/>
  <c r="S127" i="21" a="1"/>
  <c r="AB127" i="21" a="1"/>
  <c r="AB127" i="21" l="1"/>
  <c r="S127" i="21"/>
  <c r="T127" i="21" s="1"/>
  <c r="V127" i="21" s="1"/>
  <c r="Q127" i="21"/>
  <c r="X127" i="21"/>
  <c r="AQ126" i="21"/>
  <c r="AP126" i="21"/>
  <c r="AM126" i="21"/>
  <c r="AL126" i="21"/>
  <c r="AD126" i="21"/>
  <c r="Q126" i="21" a="1"/>
  <c r="S126" i="21" a="1"/>
  <c r="AB126" i="21" a="1"/>
  <c r="AB126" i="21" l="1"/>
  <c r="S126" i="21"/>
  <c r="T126" i="21" s="1"/>
  <c r="V126" i="21" s="1"/>
  <c r="Q126" i="21"/>
  <c r="X126" i="21"/>
  <c r="AQ125" i="21"/>
  <c r="AP125" i="21"/>
  <c r="AM125" i="21"/>
  <c r="AL125" i="21"/>
  <c r="AD125" i="21"/>
  <c r="Q125" i="21" a="1"/>
  <c r="S125" i="21" a="1"/>
  <c r="AB125" i="21" a="1"/>
  <c r="AB125" i="21" l="1"/>
  <c r="S125" i="21"/>
  <c r="T125" i="21" s="1"/>
  <c r="V125" i="21" s="1"/>
  <c r="Q125" i="21"/>
  <c r="X125" i="21"/>
  <c r="AQ124" i="21"/>
  <c r="AP124" i="21"/>
  <c r="AM124" i="21"/>
  <c r="AL124" i="21"/>
  <c r="AD124" i="21"/>
  <c r="Q124" i="21" a="1"/>
  <c r="S124" i="21" a="1"/>
  <c r="AB124" i="21" a="1"/>
  <c r="AB124" i="21" l="1"/>
  <c r="S124" i="21"/>
  <c r="T124" i="21" s="1"/>
  <c r="V124" i="21" s="1"/>
  <c r="Q124" i="21"/>
  <c r="X124" i="21"/>
  <c r="AQ123" i="21"/>
  <c r="AP123" i="21"/>
  <c r="AM123" i="21"/>
  <c r="AL123" i="21"/>
  <c r="AD123" i="21"/>
  <c r="Q123" i="21" a="1"/>
  <c r="S123" i="21" a="1"/>
  <c r="AB123" i="21" a="1"/>
  <c r="AB123" i="21" l="1"/>
  <c r="S123" i="21"/>
  <c r="T123" i="21" s="1"/>
  <c r="V123" i="21" s="1"/>
  <c r="Q123" i="21"/>
  <c r="X123" i="21"/>
  <c r="AQ122" i="21"/>
  <c r="AP122" i="21"/>
  <c r="AM122" i="21"/>
  <c r="AL122" i="21"/>
  <c r="AD122" i="21"/>
  <c r="Q122" i="21" a="1"/>
  <c r="S122" i="21" a="1"/>
  <c r="AB122" i="21" a="1"/>
  <c r="AB122" i="21" l="1"/>
  <c r="S122" i="21"/>
  <c r="T122" i="21" s="1"/>
  <c r="V122" i="21" s="1"/>
  <c r="Q122" i="21"/>
  <c r="X122" i="21"/>
  <c r="AQ121" i="21"/>
  <c r="AP121" i="21"/>
  <c r="AM121" i="21"/>
  <c r="AL121" i="21"/>
  <c r="AD121" i="21"/>
  <c r="Q121" i="21" a="1"/>
  <c r="S121" i="21" a="1"/>
  <c r="AB121" i="21" a="1"/>
  <c r="AB121" i="21" l="1"/>
  <c r="S121" i="21"/>
  <c r="T121" i="21" s="1"/>
  <c r="V121" i="21" s="1"/>
  <c r="Q121" i="21"/>
  <c r="X121" i="21"/>
  <c r="AQ120" i="21"/>
  <c r="AP120" i="21"/>
  <c r="AM120" i="21"/>
  <c r="AL120" i="21"/>
  <c r="AD120" i="21"/>
  <c r="Q120" i="21" a="1"/>
  <c r="S120" i="21" a="1"/>
  <c r="AB120" i="21" a="1"/>
  <c r="AB120" i="21" l="1"/>
  <c r="S120" i="21"/>
  <c r="T120" i="21" s="1"/>
  <c r="V120" i="21" s="1"/>
  <c r="Q120" i="21"/>
  <c r="X120" i="21"/>
  <c r="AQ119" i="21"/>
  <c r="AP119" i="21"/>
  <c r="AM119" i="21"/>
  <c r="AL119" i="21"/>
  <c r="AD119" i="21"/>
  <c r="Q119" i="21" a="1"/>
  <c r="S119" i="21" a="1"/>
  <c r="AB119" i="21" a="1"/>
  <c r="AB119" i="21" l="1"/>
  <c r="S119" i="21"/>
  <c r="T119" i="21" s="1"/>
  <c r="V119" i="21" s="1"/>
  <c r="Q119" i="21"/>
  <c r="X119" i="21"/>
  <c r="AQ118" i="21"/>
  <c r="AP118" i="21"/>
  <c r="AM118" i="21"/>
  <c r="AL118" i="21"/>
  <c r="AD118" i="21"/>
  <c r="Q118" i="21" a="1"/>
  <c r="S118" i="21" a="1"/>
  <c r="AB118" i="21" a="1"/>
  <c r="AB118" i="21" l="1"/>
  <c r="S118" i="21"/>
  <c r="T118" i="21" s="1"/>
  <c r="V118" i="21" s="1"/>
  <c r="Q118" i="21"/>
  <c r="X118" i="21"/>
  <c r="AQ117" i="21"/>
  <c r="AP117" i="21"/>
  <c r="AM117" i="21"/>
  <c r="AL117" i="21"/>
  <c r="AD117" i="21"/>
  <c r="Q117" i="21" a="1"/>
  <c r="S117" i="21" a="1"/>
  <c r="AB117" i="21" a="1"/>
  <c r="AB117" i="21" l="1"/>
  <c r="S117" i="21"/>
  <c r="T117" i="21" s="1"/>
  <c r="V117" i="21" s="1"/>
  <c r="Q117" i="21"/>
  <c r="X117" i="21"/>
  <c r="AQ116" i="21"/>
  <c r="AP116" i="21"/>
  <c r="AM116" i="21"/>
  <c r="AL116" i="21"/>
  <c r="AD116" i="21"/>
  <c r="Q116" i="21" a="1"/>
  <c r="S116" i="21" a="1"/>
  <c r="AB116" i="21" a="1"/>
  <c r="AB116" i="21" l="1"/>
  <c r="S116" i="21"/>
  <c r="T116" i="21" s="1"/>
  <c r="V116" i="21" s="1"/>
  <c r="Q116" i="21"/>
  <c r="X116" i="21"/>
  <c r="AQ115" i="21"/>
  <c r="AP115" i="21"/>
  <c r="AM115" i="21"/>
  <c r="AL115" i="21"/>
  <c r="AD115" i="21"/>
  <c r="Q115" i="21" a="1"/>
  <c r="S115" i="21" a="1"/>
  <c r="AB115" i="21" a="1"/>
  <c r="AB115" i="21" l="1"/>
  <c r="S115" i="21"/>
  <c r="T115" i="21" s="1"/>
  <c r="V115" i="21" s="1"/>
  <c r="Q115" i="21"/>
  <c r="X115" i="21"/>
  <c r="AQ114" i="21"/>
  <c r="AP114" i="21"/>
  <c r="AM114" i="21"/>
  <c r="AL114" i="21"/>
  <c r="AD114" i="21"/>
  <c r="Q114" i="21" a="1"/>
  <c r="S114" i="21" a="1"/>
  <c r="AB114" i="21" a="1"/>
  <c r="AB114" i="21" l="1"/>
  <c r="S114" i="21"/>
  <c r="T114" i="21" s="1"/>
  <c r="V114" i="21" s="1"/>
  <c r="Q114" i="21"/>
  <c r="X114" i="21"/>
  <c r="AQ113" i="21"/>
  <c r="AP113" i="21"/>
  <c r="AM113" i="21"/>
  <c r="AL113" i="21"/>
  <c r="AD113" i="21"/>
  <c r="Q113" i="21" a="1"/>
  <c r="S113" i="21" a="1"/>
  <c r="AB113" i="21" a="1"/>
  <c r="AB113" i="21" l="1"/>
  <c r="S113" i="21"/>
  <c r="T113" i="21" s="1"/>
  <c r="V113" i="21" s="1"/>
  <c r="Q113" i="21"/>
  <c r="X113" i="21"/>
  <c r="AQ112" i="21"/>
  <c r="AP112" i="21"/>
  <c r="AM112" i="21"/>
  <c r="AL112" i="21"/>
  <c r="AD112" i="21"/>
  <c r="Q112" i="21" a="1"/>
  <c r="S112" i="21" a="1"/>
  <c r="AB112" i="21" a="1"/>
  <c r="AB112" i="21" l="1"/>
  <c r="S112" i="21"/>
  <c r="T112" i="21" s="1"/>
  <c r="V112" i="21" s="1"/>
  <c r="Q112" i="21"/>
  <c r="X112" i="21"/>
  <c r="AQ111" i="21"/>
  <c r="AP111" i="21"/>
  <c r="AM111" i="21"/>
  <c r="AL111" i="21"/>
  <c r="AD111" i="21"/>
  <c r="Q111" i="21" a="1"/>
  <c r="S111" i="21" a="1"/>
  <c r="AB111" i="21" a="1"/>
  <c r="AB111" i="21" l="1"/>
  <c r="S111" i="21"/>
  <c r="T111" i="21" s="1"/>
  <c r="V111" i="21" s="1"/>
  <c r="Q111" i="21"/>
  <c r="X111" i="21"/>
  <c r="AQ110" i="21"/>
  <c r="AP110" i="21"/>
  <c r="AM110" i="21"/>
  <c r="AL110" i="21"/>
  <c r="AD110" i="21"/>
  <c r="Q110" i="21" a="1"/>
  <c r="S110" i="21" a="1"/>
  <c r="AB110" i="21" a="1"/>
  <c r="AB110" i="21" l="1"/>
  <c r="S110" i="21"/>
  <c r="Q110" i="21"/>
  <c r="X110" i="21"/>
  <c r="AQ109" i="21"/>
  <c r="AP109" i="21"/>
  <c r="AM109" i="21"/>
  <c r="AL109" i="21"/>
  <c r="AD109" i="21"/>
  <c r="Q109" i="21" a="1"/>
  <c r="S109" i="21" a="1"/>
  <c r="AB109" i="21" a="1"/>
  <c r="T110" i="21" l="1"/>
  <c r="V110" i="21" s="1"/>
  <c r="AB109" i="21"/>
  <c r="S109" i="21"/>
  <c r="T109" i="21" s="1"/>
  <c r="V109" i="21" s="1"/>
  <c r="Q109" i="21"/>
  <c r="X109" i="21"/>
  <c r="AQ108" i="21"/>
  <c r="AP108" i="21"/>
  <c r="AM108" i="21"/>
  <c r="AL108" i="21"/>
  <c r="AD108" i="21"/>
  <c r="Q108" i="21" a="1"/>
  <c r="S108" i="21" a="1"/>
  <c r="AB108" i="21" a="1"/>
  <c r="AQ107" i="21" l="1"/>
  <c r="AB108" i="21"/>
  <c r="S108" i="21"/>
  <c r="T108" i="21" s="1"/>
  <c r="V108" i="21" s="1"/>
  <c r="Q108" i="21"/>
  <c r="X108" i="21"/>
  <c r="AM107" i="21"/>
  <c r="AL107" i="21"/>
  <c r="AD107" i="21"/>
  <c r="AP107" i="21" l="1"/>
  <c r="Q107" i="21" a="1"/>
  <c r="S107" i="21" a="1"/>
  <c r="AB107" i="21" a="1"/>
  <c r="AB107" i="21" l="1"/>
  <c r="S107" i="21"/>
  <c r="T107" i="21" s="1"/>
  <c r="V107" i="21" s="1"/>
  <c r="Q107" i="21"/>
  <c r="X107" i="21"/>
  <c r="AQ106" i="21"/>
  <c r="AP106" i="21"/>
  <c r="AM106" i="21"/>
  <c r="AL106" i="21"/>
  <c r="AD106" i="21"/>
  <c r="Q106" i="21" a="1"/>
  <c r="S106" i="21" a="1"/>
  <c r="AB106" i="21" a="1"/>
  <c r="AB106" i="21" l="1"/>
  <c r="S106" i="21"/>
  <c r="T106" i="21" s="1"/>
  <c r="V106" i="21" s="1"/>
  <c r="Q106" i="21"/>
  <c r="X106" i="21"/>
  <c r="AQ105" i="21"/>
  <c r="AP105" i="21"/>
  <c r="AM105" i="21"/>
  <c r="AL105" i="21"/>
  <c r="AD105" i="21"/>
  <c r="Q105" i="21" a="1"/>
  <c r="S105" i="21" a="1"/>
  <c r="AB105" i="21" a="1"/>
  <c r="AB105" i="21" l="1"/>
  <c r="S105" i="21"/>
  <c r="T105" i="21" s="1"/>
  <c r="V105" i="21" s="1"/>
  <c r="Q105" i="21"/>
  <c r="X105" i="21"/>
  <c r="AQ104" i="21"/>
  <c r="AP104" i="21"/>
  <c r="AM104" i="21"/>
  <c r="AL104" i="21"/>
  <c r="AD104" i="21"/>
  <c r="Q104" i="21" a="1"/>
  <c r="S104" i="21" a="1"/>
  <c r="AB104" i="21" a="1"/>
  <c r="AB104" i="21" l="1"/>
  <c r="S104" i="21"/>
  <c r="T104" i="21" s="1"/>
  <c r="V104" i="21" s="1"/>
  <c r="Q104" i="21"/>
  <c r="X104" i="21"/>
  <c r="AQ103" i="21"/>
  <c r="AP103" i="21"/>
  <c r="AM103" i="21"/>
  <c r="AL103" i="21"/>
  <c r="AD103" i="21"/>
  <c r="Q103" i="21" a="1"/>
  <c r="S103" i="21" a="1"/>
  <c r="AB103" i="21" a="1"/>
  <c r="AB103" i="21" l="1"/>
  <c r="S103" i="21"/>
  <c r="T103" i="21" s="1"/>
  <c r="V103" i="21" s="1"/>
  <c r="Q103" i="21"/>
  <c r="X103" i="21"/>
  <c r="AQ102" i="21"/>
  <c r="AP102" i="21"/>
  <c r="AM102" i="21"/>
  <c r="AL102" i="21"/>
  <c r="AD102" i="21"/>
  <c r="Q102" i="21" a="1"/>
  <c r="S102" i="21" a="1"/>
  <c r="AB102" i="21" a="1"/>
  <c r="AB102" i="21" l="1"/>
  <c r="S102" i="21"/>
  <c r="T102" i="21" s="1"/>
  <c r="V102" i="21" s="1"/>
  <c r="Q102" i="21"/>
  <c r="X102" i="21"/>
  <c r="AQ101" i="21"/>
  <c r="AP101" i="21"/>
  <c r="AM101" i="21"/>
  <c r="AL101" i="21"/>
  <c r="AD101" i="21"/>
  <c r="Q101" i="21" a="1"/>
  <c r="S101" i="21" a="1"/>
  <c r="AB101" i="21" a="1"/>
  <c r="AB101" i="21" l="1"/>
  <c r="S101" i="21"/>
  <c r="T101" i="21" s="1"/>
  <c r="V101" i="21" s="1"/>
  <c r="Q101" i="21"/>
  <c r="X101" i="21"/>
  <c r="AQ100" i="21"/>
  <c r="AP100" i="21"/>
  <c r="AM100" i="21"/>
  <c r="AL100" i="21"/>
  <c r="AD100" i="21"/>
  <c r="Q100" i="21" a="1"/>
  <c r="S100" i="21" a="1"/>
  <c r="AB100" i="21" a="1"/>
  <c r="AB100" i="21" l="1"/>
  <c r="S100" i="21"/>
  <c r="T100" i="21" s="1"/>
  <c r="V100" i="21" s="1"/>
  <c r="Q100" i="21"/>
  <c r="X100" i="21"/>
  <c r="AQ99" i="21"/>
  <c r="AP99" i="21"/>
  <c r="AM99" i="21"/>
  <c r="AL99" i="21"/>
  <c r="AD99" i="21"/>
  <c r="Q99" i="21" a="1"/>
  <c r="S99" i="21" a="1"/>
  <c r="AB99" i="21" a="1"/>
  <c r="AB99" i="21" l="1"/>
  <c r="S99" i="21"/>
  <c r="T99" i="21" s="1"/>
  <c r="V99" i="21" s="1"/>
  <c r="Q99" i="21"/>
  <c r="X99" i="21"/>
  <c r="AQ98" i="21"/>
  <c r="AP98" i="21"/>
  <c r="AM98" i="21"/>
  <c r="AL98" i="21"/>
  <c r="AD98" i="21"/>
  <c r="Q98" i="21" a="1"/>
  <c r="S98" i="21" a="1"/>
  <c r="AB98" i="21" a="1"/>
  <c r="AB98" i="21" l="1"/>
  <c r="S98" i="21"/>
  <c r="T98" i="21" s="1"/>
  <c r="V98" i="21" s="1"/>
  <c r="Q98" i="21"/>
  <c r="X98" i="21"/>
  <c r="AQ97" i="21"/>
  <c r="AP97" i="21"/>
  <c r="AM97" i="21"/>
  <c r="AL97" i="21"/>
  <c r="AD97" i="21"/>
  <c r="Q97" i="21" a="1"/>
  <c r="S97" i="21" a="1"/>
  <c r="AB97" i="21" a="1"/>
  <c r="AB97" i="21" l="1"/>
  <c r="S97" i="21"/>
  <c r="T97" i="21" s="1"/>
  <c r="V97" i="21" s="1"/>
  <c r="Q97" i="21"/>
  <c r="X97" i="21"/>
  <c r="AQ96" i="21"/>
  <c r="AP96" i="21"/>
  <c r="AM96" i="21"/>
  <c r="AL96" i="21"/>
  <c r="AD96" i="21"/>
  <c r="Q96" i="21" a="1"/>
  <c r="S96" i="21" a="1"/>
  <c r="AB96" i="21" a="1"/>
  <c r="AB96" i="21" l="1"/>
  <c r="S96" i="21"/>
  <c r="T96" i="21" s="1"/>
  <c r="V96" i="21" s="1"/>
  <c r="Q96" i="21"/>
  <c r="X96" i="21"/>
  <c r="AQ95" i="21"/>
  <c r="AP95" i="21"/>
  <c r="AM95" i="21"/>
  <c r="AL95" i="21"/>
  <c r="AD95" i="21"/>
  <c r="Q95" i="21" a="1"/>
  <c r="S95" i="21" a="1"/>
  <c r="AB95" i="21" a="1"/>
  <c r="AB95" i="21" l="1"/>
  <c r="S95" i="21"/>
  <c r="T95" i="21" s="1"/>
  <c r="V95" i="21" s="1"/>
  <c r="Q95" i="21"/>
  <c r="X95" i="21"/>
  <c r="AQ94" i="21"/>
  <c r="AP94" i="21"/>
  <c r="AM94" i="21"/>
  <c r="AL94" i="21"/>
  <c r="AD94" i="21"/>
  <c r="Q94" i="21" a="1"/>
  <c r="S94" i="21" a="1"/>
  <c r="AB94" i="21" a="1"/>
  <c r="AB94" i="21" l="1"/>
  <c r="S94" i="21"/>
  <c r="T94" i="21" s="1"/>
  <c r="V94" i="21" s="1"/>
  <c r="Q94" i="21"/>
  <c r="X94" i="21"/>
  <c r="AQ93" i="21"/>
  <c r="AP93" i="21"/>
  <c r="AM93" i="21"/>
  <c r="AL93" i="21"/>
  <c r="AD93" i="21"/>
  <c r="Q93" i="21" a="1"/>
  <c r="S93" i="21" a="1"/>
  <c r="AB93" i="21" a="1"/>
  <c r="AB93" i="21" l="1"/>
  <c r="S93" i="21"/>
  <c r="T93" i="21" s="1"/>
  <c r="V93" i="21" s="1"/>
  <c r="Q93" i="21"/>
  <c r="X93" i="21"/>
  <c r="AQ92" i="21"/>
  <c r="AP92" i="21"/>
  <c r="AM92" i="21"/>
  <c r="AL92" i="21"/>
  <c r="AD92" i="21"/>
  <c r="Q92" i="21" a="1"/>
  <c r="S92" i="21" a="1"/>
  <c r="AB92" i="21" a="1"/>
  <c r="AB92" i="21" l="1"/>
  <c r="S92" i="21"/>
  <c r="T92" i="21" s="1"/>
  <c r="V92" i="21" s="1"/>
  <c r="Q92" i="21"/>
  <c r="X92" i="21"/>
  <c r="AQ91" i="21"/>
  <c r="AP91" i="21"/>
  <c r="AM91" i="21"/>
  <c r="AL91" i="21"/>
  <c r="AD91" i="21"/>
  <c r="Q91" i="21" a="1"/>
  <c r="S91" i="21" a="1"/>
  <c r="AB91" i="21" a="1"/>
  <c r="AB91" i="21" l="1"/>
  <c r="S91" i="21"/>
  <c r="T91" i="21" s="1"/>
  <c r="V91" i="21" s="1"/>
  <c r="Q91" i="21"/>
  <c r="X91" i="21"/>
  <c r="AQ90" i="21"/>
  <c r="AP90" i="21"/>
  <c r="AM90" i="21"/>
  <c r="AL90" i="21"/>
  <c r="AD90" i="21"/>
  <c r="Q90" i="21" a="1"/>
  <c r="S90" i="21" a="1"/>
  <c r="AB90" i="21" a="1"/>
  <c r="AB90" i="21" l="1"/>
  <c r="S90" i="21"/>
  <c r="T90" i="21" s="1"/>
  <c r="V90" i="21" s="1"/>
  <c r="Q90" i="21"/>
  <c r="X90" i="21"/>
  <c r="AQ89" i="21"/>
  <c r="AP89" i="21"/>
  <c r="AM89" i="21"/>
  <c r="AL89" i="21"/>
  <c r="AD89" i="21"/>
  <c r="Q89" i="21" a="1"/>
  <c r="S89" i="21" a="1"/>
  <c r="AB89" i="21" a="1"/>
  <c r="AB89" i="21" l="1"/>
  <c r="S89" i="21"/>
  <c r="T89" i="21" s="1"/>
  <c r="V89" i="21" s="1"/>
  <c r="Q89" i="21"/>
  <c r="X89" i="21"/>
  <c r="AQ88" i="21"/>
  <c r="AP88" i="21"/>
  <c r="AM88" i="21"/>
  <c r="AL88" i="21"/>
  <c r="AD88" i="21"/>
  <c r="Q88" i="21" a="1"/>
  <c r="S88" i="21" a="1"/>
  <c r="AB88" i="21" a="1"/>
  <c r="AB88" i="21" l="1"/>
  <c r="S88" i="21"/>
  <c r="T88" i="21" s="1"/>
  <c r="V88" i="21" s="1"/>
  <c r="Q88" i="21"/>
  <c r="X88" i="21"/>
  <c r="AQ87" i="21"/>
  <c r="AP87" i="21"/>
  <c r="AM87" i="21"/>
  <c r="AL87" i="21"/>
  <c r="AD87" i="21"/>
  <c r="Q87" i="21" a="1"/>
  <c r="S87" i="21" a="1"/>
  <c r="AB87" i="21" a="1"/>
  <c r="AB87" i="21" l="1"/>
  <c r="S87" i="21"/>
  <c r="T87" i="21" s="1"/>
  <c r="V87" i="21" s="1"/>
  <c r="Q87" i="21"/>
  <c r="X87" i="21"/>
  <c r="AQ86" i="21"/>
  <c r="AP86" i="21"/>
  <c r="AM86" i="21"/>
  <c r="AL86" i="21"/>
  <c r="AD86" i="21"/>
  <c r="Q86" i="21" a="1"/>
  <c r="S86" i="21" a="1"/>
  <c r="AB86" i="21" a="1"/>
  <c r="AB86" i="21" l="1"/>
  <c r="S86" i="21"/>
  <c r="T86" i="21" s="1"/>
  <c r="V86" i="21" s="1"/>
  <c r="Q86" i="21"/>
  <c r="X86" i="21"/>
  <c r="AQ85" i="21"/>
  <c r="AP85" i="21"/>
  <c r="AM85" i="21"/>
  <c r="AL85" i="21"/>
  <c r="AD85" i="21"/>
  <c r="Q85" i="21" a="1"/>
  <c r="S85" i="21" a="1"/>
  <c r="AB85" i="21" a="1"/>
  <c r="AB85" i="21" l="1"/>
  <c r="S85" i="21"/>
  <c r="T85" i="21" s="1"/>
  <c r="V85" i="21" s="1"/>
  <c r="Q85" i="21"/>
  <c r="X85" i="21"/>
  <c r="AQ84" i="21"/>
  <c r="AP84" i="21"/>
  <c r="AM84" i="21"/>
  <c r="AL84" i="21"/>
  <c r="AD84" i="21"/>
  <c r="Q84" i="21" a="1"/>
  <c r="S84" i="21" a="1"/>
  <c r="AB84" i="21" a="1"/>
  <c r="AB84" i="21" l="1"/>
  <c r="S84" i="21"/>
  <c r="T84" i="21" s="1"/>
  <c r="V84" i="21" s="1"/>
  <c r="Q84" i="21"/>
  <c r="X84" i="21"/>
  <c r="AQ83" i="21"/>
  <c r="AP83" i="21"/>
  <c r="AM83" i="21"/>
  <c r="AL83" i="21"/>
  <c r="AD83" i="21"/>
  <c r="Q83" i="21" a="1"/>
  <c r="S83" i="21" a="1"/>
  <c r="AB83" i="21" a="1"/>
  <c r="AB83" i="21" l="1"/>
  <c r="S83" i="21"/>
  <c r="T83" i="21" s="1"/>
  <c r="V83" i="21" s="1"/>
  <c r="Q83" i="21"/>
  <c r="X83" i="21"/>
  <c r="AQ82" i="21"/>
  <c r="AP82" i="21"/>
  <c r="AM82" i="21"/>
  <c r="AL82" i="21"/>
  <c r="AD82" i="21"/>
  <c r="Q82" i="21" a="1"/>
  <c r="S82" i="21" a="1"/>
  <c r="AB82" i="21" a="1"/>
  <c r="AB82" i="21" l="1"/>
  <c r="S82" i="21"/>
  <c r="T82" i="21" s="1"/>
  <c r="V82" i="21" s="1"/>
  <c r="Q82" i="21"/>
  <c r="X82" i="21"/>
  <c r="AQ81" i="21"/>
  <c r="AP81" i="21"/>
  <c r="AM81" i="21"/>
  <c r="AL81" i="21"/>
  <c r="AD81" i="21"/>
  <c r="Q81" i="21" a="1"/>
  <c r="S81" i="21" a="1"/>
  <c r="AB81" i="21" a="1"/>
  <c r="AB81" i="21" l="1"/>
  <c r="S81" i="21"/>
  <c r="T81" i="21" s="1"/>
  <c r="V81" i="21" s="1"/>
  <c r="Q81" i="21"/>
  <c r="X81" i="21"/>
  <c r="AQ80" i="21"/>
  <c r="AP80" i="21"/>
  <c r="AM80" i="21"/>
  <c r="AL80" i="21"/>
  <c r="AD80" i="21"/>
  <c r="Q80" i="21" a="1"/>
  <c r="S80" i="21" a="1"/>
  <c r="AB80" i="21" a="1"/>
  <c r="AB80" i="21" l="1"/>
  <c r="S80" i="21"/>
  <c r="T80" i="21" s="1"/>
  <c r="V80" i="21" s="1"/>
  <c r="Q80" i="21"/>
  <c r="X80" i="21"/>
  <c r="AQ79" i="21"/>
  <c r="AP79" i="21"/>
  <c r="AM79" i="21"/>
  <c r="AL79" i="21"/>
  <c r="AD79" i="21"/>
  <c r="Q79" i="21" a="1"/>
  <c r="S79" i="21" a="1"/>
  <c r="AB79" i="21" a="1"/>
  <c r="AB79" i="21" l="1"/>
  <c r="S79" i="21"/>
  <c r="T79" i="21" s="1"/>
  <c r="V79" i="21" s="1"/>
  <c r="Q79" i="21"/>
  <c r="X79" i="21"/>
  <c r="AQ78" i="21"/>
  <c r="AP78" i="21"/>
  <c r="AM78" i="21"/>
  <c r="AL78" i="21"/>
  <c r="AD78" i="21"/>
  <c r="Q78" i="21" a="1"/>
  <c r="S78" i="21" a="1"/>
  <c r="AB78" i="21" a="1"/>
  <c r="AQ77" i="21" l="1"/>
  <c r="AB78" i="21"/>
  <c r="S78" i="21"/>
  <c r="T78" i="21" s="1"/>
  <c r="V78" i="21" s="1"/>
  <c r="Q78" i="21"/>
  <c r="X78" i="21"/>
  <c r="AM77" i="21"/>
  <c r="AL77" i="21"/>
  <c r="AD77" i="21"/>
  <c r="AP77" i="21" l="1"/>
  <c r="Q77" i="21" a="1"/>
  <c r="S77" i="21" a="1"/>
  <c r="AB77" i="21" a="1"/>
  <c r="AP76" i="21" l="1"/>
  <c r="AB77" i="21"/>
  <c r="S77" i="21"/>
  <c r="T77" i="21" s="1"/>
  <c r="V77" i="21" s="1"/>
  <c r="Q77" i="21"/>
  <c r="X77" i="21"/>
  <c r="AM76" i="21"/>
  <c r="AL76" i="21"/>
  <c r="AD76" i="21"/>
  <c r="AQ76" i="21" l="1"/>
  <c r="Q76" i="21" a="1"/>
  <c r="S76" i="21" a="1"/>
  <c r="AB76" i="21" a="1"/>
  <c r="AB76" i="21" l="1"/>
  <c r="S76" i="21"/>
  <c r="T76" i="21" s="1"/>
  <c r="V76" i="21" s="1"/>
  <c r="Q76" i="21"/>
  <c r="X76" i="21"/>
  <c r="AQ75" i="21"/>
  <c r="AP75" i="21"/>
  <c r="AM75" i="21"/>
  <c r="AL75" i="21"/>
  <c r="AD75" i="21"/>
  <c r="Q75" i="21" a="1"/>
  <c r="S75" i="21" a="1"/>
  <c r="AB75" i="21" a="1"/>
  <c r="AB75" i="21" l="1"/>
  <c r="S75" i="21"/>
  <c r="T75" i="21" s="1"/>
  <c r="V75" i="21" s="1"/>
  <c r="Q75" i="21"/>
  <c r="X75" i="21"/>
  <c r="AQ74" i="21"/>
  <c r="AP74" i="21"/>
  <c r="AM74" i="21"/>
  <c r="AL74" i="21"/>
  <c r="AD74" i="21"/>
  <c r="Q74" i="21" a="1"/>
  <c r="S74" i="21" a="1"/>
  <c r="AB74" i="21" a="1"/>
  <c r="AB74" i="21" l="1"/>
  <c r="S74" i="21"/>
  <c r="T74" i="21" s="1"/>
  <c r="V74" i="21" s="1"/>
  <c r="Q74" i="21"/>
  <c r="X74" i="21"/>
  <c r="AQ73" i="21"/>
  <c r="AP73" i="21"/>
  <c r="AM73" i="21"/>
  <c r="AL73" i="21"/>
  <c r="AD73" i="21"/>
  <c r="Q73" i="21" a="1"/>
  <c r="S73" i="21" a="1"/>
  <c r="AB73" i="21" a="1"/>
  <c r="AB73" i="21" l="1"/>
  <c r="S73" i="21"/>
  <c r="T73" i="21" s="1"/>
  <c r="V73" i="21" s="1"/>
  <c r="Q73" i="21"/>
  <c r="X73" i="21"/>
  <c r="AQ72" i="21"/>
  <c r="AP72" i="21"/>
  <c r="AM72" i="21"/>
  <c r="AL72" i="21"/>
  <c r="AD72" i="21"/>
  <c r="Q72" i="21" a="1"/>
  <c r="S72" i="21" a="1"/>
  <c r="AB72" i="21" a="1"/>
  <c r="AB72" i="21" l="1"/>
  <c r="S72" i="21"/>
  <c r="T72" i="21" s="1"/>
  <c r="V72" i="21" s="1"/>
  <c r="Q72" i="21"/>
  <c r="X72" i="21"/>
  <c r="AQ71" i="21"/>
  <c r="AP71" i="21"/>
  <c r="AM71" i="21"/>
  <c r="AL71" i="21"/>
  <c r="AD71" i="21"/>
  <c r="Q71" i="21" a="1"/>
  <c r="S71" i="21" a="1"/>
  <c r="AB71" i="21" a="1"/>
  <c r="AB71" i="21" l="1"/>
  <c r="S71" i="21"/>
  <c r="T71" i="21" s="1"/>
  <c r="V71" i="21" s="1"/>
  <c r="Q71" i="21"/>
  <c r="X71" i="21"/>
  <c r="AQ70" i="21"/>
  <c r="AP70" i="21"/>
  <c r="AM70" i="21"/>
  <c r="AL70" i="21"/>
  <c r="AD70" i="21"/>
  <c r="Q70" i="21" a="1"/>
  <c r="S70" i="21" a="1"/>
  <c r="AB70" i="21" a="1"/>
  <c r="AB70" i="21" l="1"/>
  <c r="S70" i="21"/>
  <c r="T70" i="21" s="1"/>
  <c r="V70" i="21" s="1"/>
  <c r="Q70" i="21"/>
  <c r="X70" i="21"/>
  <c r="AQ69" i="21"/>
  <c r="AP69" i="21"/>
  <c r="AM69" i="21"/>
  <c r="AL69" i="21"/>
  <c r="AD69" i="21"/>
  <c r="Q69" i="21" a="1"/>
  <c r="S69" i="21" a="1"/>
  <c r="AB69" i="21" a="1"/>
  <c r="AB69" i="21" l="1"/>
  <c r="S69" i="21"/>
  <c r="T69" i="21" s="1"/>
  <c r="V69" i="21" s="1"/>
  <c r="Q69" i="21"/>
  <c r="X69" i="21"/>
  <c r="AQ68" i="21"/>
  <c r="AP68" i="21"/>
  <c r="AM68" i="21"/>
  <c r="AL68" i="21"/>
  <c r="AD68" i="21"/>
  <c r="Q68" i="21" a="1"/>
  <c r="S68" i="21" a="1"/>
  <c r="AB68" i="21" a="1"/>
  <c r="AB68" i="21" l="1"/>
  <c r="S68" i="21"/>
  <c r="T68" i="21" s="1"/>
  <c r="V68" i="21" s="1"/>
  <c r="Q68" i="21"/>
  <c r="X68" i="21"/>
  <c r="AQ67" i="21"/>
  <c r="AP67" i="21"/>
  <c r="AM67" i="21"/>
  <c r="AL67" i="21"/>
  <c r="AD67" i="21"/>
  <c r="Q67" i="21" a="1"/>
  <c r="S67" i="21" a="1"/>
  <c r="AB67" i="21" a="1"/>
  <c r="AB67" i="21" l="1"/>
  <c r="S67" i="21"/>
  <c r="T67" i="21" s="1"/>
  <c r="V67" i="21" s="1"/>
  <c r="Q67" i="21"/>
  <c r="X67" i="21"/>
  <c r="AQ66" i="21"/>
  <c r="AP66" i="21"/>
  <c r="AM66" i="21"/>
  <c r="AL66" i="21"/>
  <c r="AD66" i="21"/>
  <c r="Q66" i="21" a="1"/>
  <c r="S66" i="21" a="1"/>
  <c r="AB66" i="21" a="1"/>
  <c r="AB66" i="21" l="1"/>
  <c r="S66" i="21"/>
  <c r="T66" i="21" s="1"/>
  <c r="V66" i="21" s="1"/>
  <c r="Q66" i="21"/>
  <c r="X66" i="21"/>
  <c r="AQ65" i="21"/>
  <c r="AP65" i="21"/>
  <c r="AM65" i="21"/>
  <c r="AL65" i="21"/>
  <c r="AD65" i="21"/>
  <c r="Q65" i="21" a="1"/>
  <c r="S65" i="21" a="1"/>
  <c r="AB65" i="21" a="1"/>
  <c r="AB65" i="21" l="1"/>
  <c r="S65" i="21"/>
  <c r="T65" i="21" s="1"/>
  <c r="V65" i="21" s="1"/>
  <c r="Q65" i="21"/>
  <c r="X65" i="21"/>
  <c r="AQ64" i="21"/>
  <c r="AP64" i="21"/>
  <c r="AM64" i="21"/>
  <c r="AL64" i="21"/>
  <c r="AD64" i="21"/>
  <c r="Q64" i="21" a="1"/>
  <c r="S64" i="21" a="1"/>
  <c r="AB64" i="21" a="1"/>
  <c r="AB64" i="21" l="1"/>
  <c r="S64" i="21"/>
  <c r="T64" i="21" s="1"/>
  <c r="V64" i="21" s="1"/>
  <c r="Q64" i="21"/>
  <c r="X64" i="21"/>
  <c r="AQ63" i="21"/>
  <c r="AP63" i="21"/>
  <c r="AM63" i="21"/>
  <c r="AL63" i="21"/>
  <c r="AD63" i="21"/>
  <c r="Q63" i="21" a="1"/>
  <c r="S63" i="21" a="1"/>
  <c r="AB63" i="21" a="1"/>
  <c r="AB63" i="21" l="1"/>
  <c r="S63" i="21"/>
  <c r="T63" i="21" s="1"/>
  <c r="V63" i="21" s="1"/>
  <c r="Q63" i="21"/>
  <c r="X63" i="21"/>
  <c r="AQ62" i="21"/>
  <c r="AP62" i="21"/>
  <c r="AM62" i="21"/>
  <c r="AL62" i="21"/>
  <c r="AD62" i="21"/>
  <c r="Q62" i="21" a="1"/>
  <c r="S62" i="21" a="1"/>
  <c r="AB62" i="21" a="1"/>
  <c r="AQ61" i="21" l="1"/>
  <c r="AB62" i="21"/>
  <c r="S62" i="21"/>
  <c r="T62" i="21" s="1"/>
  <c r="V62" i="21" s="1"/>
  <c r="Q62" i="21"/>
  <c r="X62" i="21"/>
  <c r="AM61" i="21"/>
  <c r="AL61" i="21"/>
  <c r="AD61" i="21"/>
  <c r="AP61" i="21" l="1"/>
  <c r="Q61" i="21" a="1"/>
  <c r="S61" i="21" a="1"/>
  <c r="AB61" i="21" a="1"/>
  <c r="AB61" i="21" l="1"/>
  <c r="S61" i="21"/>
  <c r="T61" i="21" s="1"/>
  <c r="V61" i="21" s="1"/>
  <c r="Q61" i="21"/>
  <c r="X61" i="21"/>
  <c r="AQ60" i="21"/>
  <c r="AP60" i="21"/>
  <c r="AM60" i="21"/>
  <c r="AL60" i="21"/>
  <c r="AD60" i="21"/>
  <c r="Q60" i="21" a="1"/>
  <c r="S60" i="21" a="1"/>
  <c r="AB60" i="21" a="1"/>
  <c r="AB60" i="21" l="1"/>
  <c r="S60" i="21"/>
  <c r="T60" i="21" s="1"/>
  <c r="V60" i="21" s="1"/>
  <c r="Q60" i="21"/>
  <c r="X60" i="21"/>
  <c r="AQ59" i="21"/>
  <c r="AP59" i="21"/>
  <c r="AM59" i="21"/>
  <c r="AL59" i="21"/>
  <c r="AD59" i="21"/>
  <c r="Q59" i="21" a="1"/>
  <c r="S59" i="21" a="1"/>
  <c r="AB59" i="21" a="1"/>
  <c r="AB59" i="21" l="1"/>
  <c r="S59" i="21"/>
  <c r="T59" i="21" s="1"/>
  <c r="V59" i="21" s="1"/>
  <c r="Q59" i="21"/>
  <c r="X59" i="21"/>
  <c r="AQ58" i="21"/>
  <c r="AP58" i="21"/>
  <c r="AM58" i="21"/>
  <c r="AL58" i="21"/>
  <c r="AD58" i="21"/>
  <c r="Q58" i="21" a="1"/>
  <c r="S58" i="21" a="1"/>
  <c r="AB58" i="21" a="1"/>
  <c r="AB58" i="21" l="1"/>
  <c r="S58" i="21"/>
  <c r="T58" i="21" s="1"/>
  <c r="V58" i="21" s="1"/>
  <c r="Q58" i="21"/>
  <c r="X58" i="21"/>
  <c r="AQ57" i="21"/>
  <c r="AP57" i="21"/>
  <c r="AM57" i="21"/>
  <c r="AL57" i="21"/>
  <c r="AD57" i="21"/>
  <c r="Q57" i="21" a="1"/>
  <c r="S57" i="21" a="1"/>
  <c r="AB57" i="21" a="1"/>
  <c r="AB57" i="21" l="1"/>
  <c r="S57" i="21"/>
  <c r="T57" i="21" s="1"/>
  <c r="V57" i="21" s="1"/>
  <c r="Q57" i="21"/>
  <c r="X57" i="21"/>
  <c r="AQ56" i="21"/>
  <c r="AP56" i="21"/>
  <c r="AM56" i="21"/>
  <c r="AL56" i="21"/>
  <c r="AD56" i="21"/>
  <c r="Q56" i="21" a="1"/>
  <c r="S56" i="21" a="1"/>
  <c r="AB56" i="21" a="1"/>
  <c r="AB56" i="21" l="1"/>
  <c r="S56" i="21"/>
  <c r="T56" i="21" s="1"/>
  <c r="V56" i="21" s="1"/>
  <c r="Q56" i="21"/>
  <c r="X56" i="21"/>
  <c r="AQ55" i="21"/>
  <c r="AP55" i="21"/>
  <c r="AM55" i="21"/>
  <c r="AL55" i="21"/>
  <c r="AD55" i="21"/>
  <c r="Q55" i="21" a="1"/>
  <c r="S55" i="21" a="1"/>
  <c r="AB55" i="21" a="1"/>
  <c r="AB55" i="21" l="1"/>
  <c r="S55" i="21"/>
  <c r="T55" i="21" s="1"/>
  <c r="V55" i="21" s="1"/>
  <c r="Q55" i="21"/>
  <c r="X55" i="21"/>
  <c r="AQ54" i="21"/>
  <c r="AP54" i="21"/>
  <c r="AM54" i="21"/>
  <c r="AL54" i="21"/>
  <c r="AD54" i="21"/>
  <c r="Q54" i="21" a="1"/>
  <c r="S54" i="21" a="1"/>
  <c r="AB54" i="21" a="1"/>
  <c r="AB54" i="21" l="1"/>
  <c r="S54" i="21"/>
  <c r="T54" i="21" s="1"/>
  <c r="V54" i="21" s="1"/>
  <c r="Q54" i="21"/>
  <c r="X54" i="21"/>
  <c r="AQ53" i="21"/>
  <c r="AP53" i="21"/>
  <c r="AM53" i="21"/>
  <c r="AL53" i="21"/>
  <c r="AD53" i="21"/>
  <c r="Q53" i="21" a="1"/>
  <c r="S53" i="21" a="1"/>
  <c r="AB53" i="21" a="1"/>
  <c r="AB53" i="21" l="1"/>
  <c r="S53" i="21"/>
  <c r="T53" i="21" s="1"/>
  <c r="V53" i="21" s="1"/>
  <c r="Q53" i="21"/>
  <c r="X53" i="21"/>
  <c r="AQ52" i="21"/>
  <c r="AP52" i="21"/>
  <c r="AM52" i="21"/>
  <c r="AL52" i="21"/>
  <c r="AD52" i="21"/>
  <c r="Q52" i="21" a="1"/>
  <c r="S52" i="21" a="1"/>
  <c r="AB52" i="21" a="1"/>
  <c r="AB52" i="21" l="1"/>
  <c r="S52" i="21"/>
  <c r="T52" i="21" s="1"/>
  <c r="V52" i="21" s="1"/>
  <c r="Q52" i="21"/>
  <c r="X52" i="21"/>
  <c r="AQ51" i="21"/>
  <c r="AP51" i="21"/>
  <c r="AM51" i="21"/>
  <c r="AL51" i="21"/>
  <c r="AD51" i="21"/>
  <c r="Q51" i="21" a="1"/>
  <c r="S51" i="21" a="1"/>
  <c r="AB51" i="21" a="1"/>
  <c r="AB51" i="21" l="1"/>
  <c r="S51" i="21"/>
  <c r="T51" i="21" s="1"/>
  <c r="V51" i="21" s="1"/>
  <c r="Q51" i="21"/>
  <c r="X51" i="21"/>
  <c r="AQ50" i="21"/>
  <c r="AP50" i="21"/>
  <c r="AM50" i="21"/>
  <c r="AL50" i="21"/>
  <c r="AD50" i="21"/>
  <c r="Q50" i="21" a="1"/>
  <c r="S50" i="21" a="1"/>
  <c r="AB50" i="21" a="1"/>
  <c r="AB50" i="21" l="1"/>
  <c r="S50" i="21"/>
  <c r="T50" i="21" s="1"/>
  <c r="V50" i="21" s="1"/>
  <c r="Q50" i="21"/>
  <c r="X50" i="21"/>
  <c r="AQ49" i="21"/>
  <c r="AP49" i="21"/>
  <c r="AM49" i="21"/>
  <c r="AL49" i="21"/>
  <c r="AD49" i="21"/>
  <c r="Q49" i="21" a="1"/>
  <c r="S49" i="21" a="1"/>
  <c r="AB49" i="21" a="1"/>
  <c r="AB49" i="21" l="1"/>
  <c r="S49" i="21"/>
  <c r="T49" i="21" s="1"/>
  <c r="V49" i="21" s="1"/>
  <c r="Q49" i="21"/>
  <c r="X49" i="21"/>
  <c r="AQ48" i="21"/>
  <c r="AP48" i="21"/>
  <c r="AM48" i="21"/>
  <c r="AL48" i="21"/>
  <c r="AD48" i="21"/>
  <c r="Q48" i="21" a="1"/>
  <c r="S48" i="21" a="1"/>
  <c r="AB48" i="21" a="1"/>
  <c r="AB48" i="21" l="1"/>
  <c r="S48" i="21"/>
  <c r="T48" i="21" s="1"/>
  <c r="V48" i="21" s="1"/>
  <c r="Q48" i="21"/>
  <c r="X48" i="21"/>
  <c r="AQ47" i="21"/>
  <c r="AP47" i="21"/>
  <c r="AM47" i="21"/>
  <c r="AL47" i="21"/>
  <c r="AD47" i="21"/>
  <c r="Q47" i="21" a="1"/>
  <c r="S47" i="21" a="1"/>
  <c r="AB47" i="21" a="1"/>
  <c r="AB47" i="21" l="1"/>
  <c r="S47" i="21"/>
  <c r="T47" i="21" s="1"/>
  <c r="V47" i="21" s="1"/>
  <c r="Q47" i="21"/>
  <c r="X47" i="21"/>
  <c r="AQ46" i="21"/>
  <c r="AP46" i="21"/>
  <c r="AM46" i="21"/>
  <c r="AL46" i="21"/>
  <c r="AD46" i="21"/>
  <c r="Q46" i="21" a="1"/>
  <c r="S46" i="21" a="1"/>
  <c r="AB46" i="21" a="1"/>
  <c r="AB46" i="21" l="1"/>
  <c r="S46" i="21"/>
  <c r="T46" i="21" s="1"/>
  <c r="V46" i="21" s="1"/>
  <c r="Q46" i="21"/>
  <c r="X46" i="21"/>
  <c r="AQ45" i="21"/>
  <c r="AP45" i="21"/>
  <c r="AM45" i="21"/>
  <c r="AL45" i="21"/>
  <c r="AD45" i="21"/>
  <c r="Q45" i="21" a="1"/>
  <c r="S45" i="21" a="1"/>
  <c r="AB45" i="21" a="1"/>
  <c r="AB45" i="21" l="1"/>
  <c r="S45" i="21"/>
  <c r="T45" i="21" s="1"/>
  <c r="V45" i="21" s="1"/>
  <c r="Q45" i="21"/>
  <c r="X45" i="21"/>
  <c r="AQ44" i="21"/>
  <c r="AP44" i="21"/>
  <c r="AM44" i="21"/>
  <c r="AL44" i="21"/>
  <c r="AD44" i="21"/>
  <c r="Q44" i="21" a="1"/>
  <c r="S44" i="21" a="1"/>
  <c r="AB44" i="21" a="1"/>
  <c r="AB44" i="21" l="1"/>
  <c r="S44" i="21"/>
  <c r="T44" i="21" s="1"/>
  <c r="V44" i="21" s="1"/>
  <c r="Q44" i="21"/>
  <c r="X44" i="21"/>
  <c r="AQ43" i="21"/>
  <c r="AP43" i="21"/>
  <c r="AM43" i="21"/>
  <c r="AL43" i="21"/>
  <c r="AD43" i="21"/>
  <c r="Q43" i="21" a="1"/>
  <c r="S43" i="21" a="1"/>
  <c r="AB43" i="21" a="1"/>
  <c r="AB43" i="21" l="1"/>
  <c r="S43" i="21"/>
  <c r="T43" i="21" s="1"/>
  <c r="V43" i="21" s="1"/>
  <c r="Q43" i="21"/>
  <c r="X43" i="21"/>
  <c r="AQ42" i="21"/>
  <c r="AP42" i="21"/>
  <c r="AM42" i="21"/>
  <c r="AL42" i="21"/>
  <c r="AD42" i="21"/>
  <c r="Q42" i="21" a="1"/>
  <c r="S42" i="21" a="1"/>
  <c r="AB42" i="21" a="1"/>
  <c r="AB42" i="21" l="1"/>
  <c r="S42" i="21"/>
  <c r="T42" i="21" s="1"/>
  <c r="V42" i="21" s="1"/>
  <c r="Q42" i="21"/>
  <c r="X42" i="21"/>
  <c r="AQ41" i="21"/>
  <c r="AP41" i="21"/>
  <c r="AM41" i="21"/>
  <c r="AL41" i="21"/>
  <c r="AD41" i="21"/>
  <c r="Q41" i="21" a="1"/>
  <c r="S41" i="21" a="1"/>
  <c r="AB41" i="21" a="1"/>
  <c r="AB41" i="21" l="1"/>
  <c r="S41" i="21"/>
  <c r="T41" i="21" s="1"/>
  <c r="V41" i="21" s="1"/>
  <c r="Q41" i="21"/>
  <c r="X41" i="21"/>
  <c r="AQ40" i="21"/>
  <c r="AP40" i="21"/>
  <c r="AM40" i="21"/>
  <c r="AL40" i="21"/>
  <c r="AD40" i="21"/>
  <c r="Q40" i="21" a="1"/>
  <c r="S40" i="21" a="1"/>
  <c r="AB40" i="21" a="1"/>
  <c r="AB40" i="21" l="1"/>
  <c r="S40" i="21"/>
  <c r="T40" i="21" s="1"/>
  <c r="V40" i="21" s="1"/>
  <c r="Q40" i="21"/>
  <c r="X40" i="21"/>
  <c r="AQ39" i="21"/>
  <c r="AP39" i="21"/>
  <c r="AM39" i="21"/>
  <c r="AL39" i="21"/>
  <c r="AD39" i="21"/>
  <c r="Q39" i="21" a="1"/>
  <c r="S39" i="21" a="1"/>
  <c r="AB39" i="21" a="1"/>
  <c r="AB39" i="21" l="1"/>
  <c r="S39" i="21"/>
  <c r="T39" i="21" s="1"/>
  <c r="V39" i="21" s="1"/>
  <c r="Q39" i="21"/>
  <c r="X39" i="21"/>
  <c r="AQ38" i="21"/>
  <c r="AP38" i="21"/>
  <c r="AM38" i="21"/>
  <c r="AL38" i="21"/>
  <c r="AD38" i="21"/>
  <c r="Q38" i="21" a="1"/>
  <c r="S38" i="21" a="1"/>
  <c r="AB38" i="21" a="1"/>
  <c r="AB38" i="21" l="1"/>
  <c r="S38" i="21"/>
  <c r="T38" i="21" s="1"/>
  <c r="V38" i="21" s="1"/>
  <c r="Q38" i="21"/>
  <c r="X38" i="21"/>
  <c r="AQ37" i="21"/>
  <c r="AP37" i="21"/>
  <c r="AM37" i="21"/>
  <c r="AL37" i="21"/>
  <c r="AD37" i="21"/>
  <c r="Q37" i="21" a="1"/>
  <c r="S37" i="21" a="1"/>
  <c r="AB37" i="21" a="1"/>
  <c r="AB37" i="21" l="1"/>
  <c r="S37" i="21"/>
  <c r="T37" i="21" s="1"/>
  <c r="V37" i="21" s="1"/>
  <c r="Q37" i="21"/>
  <c r="X37" i="21"/>
  <c r="AQ36" i="21"/>
  <c r="AP36" i="21"/>
  <c r="AM36" i="21"/>
  <c r="AL36" i="21"/>
  <c r="AD36" i="21"/>
  <c r="Q36" i="21" a="1"/>
  <c r="S36" i="21" a="1"/>
  <c r="AB36" i="21" a="1"/>
  <c r="AB36" i="21" l="1"/>
  <c r="S36" i="21"/>
  <c r="T36" i="21" s="1"/>
  <c r="V36" i="21" s="1"/>
  <c r="Q36" i="21"/>
  <c r="X36" i="21"/>
  <c r="AQ35" i="21"/>
  <c r="AP35" i="21"/>
  <c r="AM35" i="21"/>
  <c r="AL35" i="21"/>
  <c r="AD35" i="21"/>
  <c r="Q35" i="21" a="1"/>
  <c r="AB35" i="21" a="1"/>
  <c r="AB35" i="21" l="1"/>
  <c r="T35" i="21"/>
  <c r="V35" i="21" s="1"/>
  <c r="Q35" i="21"/>
  <c r="X35" i="21"/>
  <c r="AQ34" i="21"/>
  <c r="AP34" i="21"/>
  <c r="AM34" i="21"/>
  <c r="AL34" i="21"/>
  <c r="AD34" i="21"/>
  <c r="U34" i="21" a="1"/>
  <c r="U34" i="21" l="1"/>
  <c r="Q34" i="21" a="1"/>
  <c r="S34" i="21" a="1"/>
  <c r="AB34" i="21" a="1"/>
  <c r="AB34" i="21" l="1"/>
  <c r="S34" i="21"/>
  <c r="T34" i="21" s="1"/>
  <c r="V34" i="21" s="1"/>
  <c r="Q34" i="21"/>
  <c r="X34" i="21"/>
  <c r="AQ33" i="21"/>
  <c r="AP33" i="21"/>
  <c r="AM33" i="21"/>
  <c r="AL33" i="21"/>
  <c r="AD33" i="21"/>
  <c r="U33" i="21" a="1"/>
  <c r="U33" i="21" l="1"/>
  <c r="Q33" i="21" a="1"/>
  <c r="S33" i="21" a="1"/>
  <c r="AB33" i="21" a="1"/>
  <c r="AB33" i="21" l="1"/>
  <c r="S33" i="21"/>
  <c r="T33" i="21" s="1"/>
  <c r="V33" i="21" s="1"/>
  <c r="Q33" i="21"/>
  <c r="X33" i="21"/>
  <c r="AQ32" i="21"/>
  <c r="AP32" i="21"/>
  <c r="AM32" i="21"/>
  <c r="AL32" i="21"/>
  <c r="AD32" i="21"/>
  <c r="U32" i="21" a="1"/>
  <c r="U32" i="21" l="1"/>
  <c r="Q32" i="21" a="1"/>
  <c r="S32" i="21" a="1"/>
  <c r="AB32" i="21" a="1"/>
  <c r="AB32" i="21" l="1"/>
  <c r="S32" i="21"/>
  <c r="T32" i="21" s="1"/>
  <c r="V32" i="21" s="1"/>
  <c r="Q32" i="21"/>
  <c r="X32" i="21"/>
  <c r="AQ31" i="21"/>
  <c r="AP31" i="21"/>
  <c r="AM31" i="21"/>
  <c r="AL31" i="21"/>
  <c r="AD31" i="21"/>
  <c r="U31" i="21" a="1"/>
  <c r="U31" i="21" l="1"/>
  <c r="Q31" i="21" a="1"/>
  <c r="S31" i="21" a="1"/>
  <c r="AB31" i="21" a="1"/>
  <c r="AP30" i="21" l="1"/>
  <c r="AB31" i="21"/>
  <c r="S31" i="21"/>
  <c r="T31" i="21" s="1"/>
  <c r="V31" i="21" s="1"/>
  <c r="Q31" i="21"/>
  <c r="X31" i="21"/>
  <c r="AM30" i="21"/>
  <c r="AL30" i="21"/>
  <c r="AD30" i="21"/>
  <c r="AQ30" i="21" l="1"/>
  <c r="U30" i="21" a="1"/>
  <c r="U30" i="21" l="1"/>
  <c r="Q30" i="21" a="1"/>
  <c r="S30" i="21" a="1"/>
  <c r="AB30" i="21" a="1"/>
  <c r="AB30" i="21" l="1"/>
  <c r="S30" i="21"/>
  <c r="T30" i="21" s="1"/>
  <c r="V30" i="21" s="1"/>
  <c r="Q30" i="21"/>
  <c r="X30" i="21"/>
  <c r="AQ29" i="21"/>
  <c r="AP29" i="21"/>
  <c r="AM29" i="21"/>
  <c r="AL29" i="21"/>
  <c r="AD29" i="21"/>
  <c r="U29" i="21" a="1"/>
  <c r="U29" i="21" l="1"/>
  <c r="Q29" i="21" a="1"/>
  <c r="S29" i="21" a="1"/>
  <c r="AB29" i="21" a="1"/>
  <c r="AB29" i="21" l="1"/>
  <c r="S29" i="21"/>
  <c r="T29" i="21" s="1"/>
  <c r="V29" i="21" s="1"/>
  <c r="Q29" i="21"/>
  <c r="X29" i="21"/>
  <c r="AQ28" i="21"/>
  <c r="AP28" i="21"/>
  <c r="AM28" i="21"/>
  <c r="AL28" i="21"/>
  <c r="AD28" i="21"/>
  <c r="U28" i="21" a="1"/>
  <c r="U28" i="21" l="1"/>
  <c r="Q28" i="21" a="1"/>
  <c r="S28" i="21" a="1"/>
  <c r="AB28" i="21" a="1"/>
  <c r="AB28" i="21" l="1"/>
  <c r="S28" i="21"/>
  <c r="T28" i="21" s="1"/>
  <c r="V28" i="21" s="1"/>
  <c r="Q28" i="21"/>
  <c r="X28" i="21"/>
  <c r="AQ27" i="21"/>
  <c r="AP27" i="21"/>
  <c r="AM27" i="21"/>
  <c r="AL27" i="21"/>
  <c r="AD27" i="21"/>
  <c r="U27" i="21" a="1"/>
  <c r="U27" i="21" l="1"/>
  <c r="Q27" i="21" a="1"/>
  <c r="S27" i="21" a="1"/>
  <c r="AB27" i="21" a="1"/>
  <c r="AB27" i="21" l="1"/>
  <c r="S27" i="21"/>
  <c r="T27" i="21" s="1"/>
  <c r="V27" i="21" s="1"/>
  <c r="Q27" i="21"/>
  <c r="X27" i="21"/>
  <c r="AQ26" i="21"/>
  <c r="AP26" i="21"/>
  <c r="AM26" i="21"/>
  <c r="AL26" i="21"/>
  <c r="AD26" i="21"/>
  <c r="U26" i="21" a="1"/>
  <c r="U26" i="21" l="1"/>
  <c r="Q26" i="21" a="1"/>
  <c r="S26" i="21" a="1"/>
  <c r="AB26" i="21" a="1"/>
  <c r="AB26" i="21" l="1"/>
  <c r="S26" i="21"/>
  <c r="T26" i="21" s="1"/>
  <c r="V26" i="21" s="1"/>
  <c r="Q26" i="21"/>
  <c r="X26" i="21"/>
  <c r="AQ25" i="21"/>
  <c r="AP25" i="21"/>
  <c r="AM25" i="21"/>
  <c r="AL25" i="21"/>
  <c r="AD25" i="21"/>
  <c r="U25" i="21" a="1"/>
  <c r="U25" i="21" l="1"/>
  <c r="Q25" i="21" a="1"/>
  <c r="S25" i="21" a="1"/>
  <c r="AB25" i="21" a="1"/>
  <c r="AB25" i="21" l="1"/>
  <c r="S25" i="21"/>
  <c r="T25" i="21" s="1"/>
  <c r="V25" i="21" s="1"/>
  <c r="Q25" i="21"/>
  <c r="X25" i="21"/>
  <c r="AQ24" i="21"/>
  <c r="AP24" i="21"/>
  <c r="AM24" i="21"/>
  <c r="AL24" i="21"/>
  <c r="AD24" i="21"/>
  <c r="U24" i="21" a="1"/>
  <c r="U24" i="21" l="1"/>
  <c r="Q24" i="21" a="1"/>
  <c r="S24" i="21" a="1"/>
  <c r="AB24" i="21" a="1"/>
  <c r="AB24" i="21" l="1"/>
  <c r="S24" i="21"/>
  <c r="T24" i="21" s="1"/>
  <c r="V24" i="21" s="1"/>
  <c r="Q24" i="21"/>
  <c r="X24" i="21"/>
  <c r="AQ23" i="21"/>
  <c r="AP23" i="21"/>
  <c r="AM23" i="21"/>
  <c r="AL23" i="21"/>
  <c r="AD23" i="21"/>
  <c r="U23" i="21" a="1"/>
  <c r="U23" i="21" l="1"/>
  <c r="Q23" i="21" a="1"/>
  <c r="S23" i="21" a="1"/>
  <c r="AB23" i="21" a="1"/>
  <c r="AB23" i="21" l="1"/>
  <c r="S23" i="21"/>
  <c r="T23" i="21" s="1"/>
  <c r="V23" i="21" s="1"/>
  <c r="Q23" i="21"/>
  <c r="X23" i="21"/>
  <c r="AQ22" i="21"/>
  <c r="AP22" i="21"/>
  <c r="AM22" i="21"/>
  <c r="AL22" i="21"/>
  <c r="AD22" i="21"/>
  <c r="U22" i="21" a="1"/>
  <c r="U22" i="21" l="1"/>
  <c r="Q22" i="21" a="1"/>
  <c r="S22" i="21" a="1"/>
  <c r="AB22" i="21" a="1"/>
  <c r="AB22" i="21" l="1"/>
  <c r="S22" i="21"/>
  <c r="T22" i="21" s="1"/>
  <c r="V22" i="21" s="1"/>
  <c r="Q22" i="21"/>
  <c r="X22" i="21"/>
  <c r="AQ21" i="21"/>
  <c r="AP21" i="21"/>
  <c r="AM21" i="21"/>
  <c r="AL21" i="21"/>
  <c r="AD21" i="21"/>
  <c r="U21" i="21" a="1"/>
  <c r="U21" i="21" l="1"/>
  <c r="Q21" i="21" a="1"/>
  <c r="S21" i="21" a="1"/>
  <c r="AB21" i="21" a="1"/>
  <c r="AB21" i="21" l="1"/>
  <c r="S21" i="21"/>
  <c r="T21" i="21" s="1"/>
  <c r="V21" i="21" s="1"/>
  <c r="Q21" i="21"/>
  <c r="X21" i="21"/>
  <c r="AQ20" i="21"/>
  <c r="AP20" i="21"/>
  <c r="AM20" i="21"/>
  <c r="AL20" i="21"/>
  <c r="AD20" i="21"/>
  <c r="U20" i="21" a="1"/>
  <c r="U20" i="21" l="1"/>
  <c r="Q20" i="21" a="1"/>
  <c r="S20" i="21" a="1"/>
  <c r="AB20" i="21" a="1"/>
  <c r="AB20" i="21" l="1"/>
  <c r="S20" i="21"/>
  <c r="T20" i="21" s="1"/>
  <c r="V20" i="21" s="1"/>
  <c r="Q20" i="21"/>
  <c r="X20" i="21"/>
  <c r="AQ19" i="21"/>
  <c r="AP19" i="21"/>
  <c r="AM19" i="21"/>
  <c r="AL19" i="21"/>
  <c r="AD19" i="21"/>
  <c r="U19" i="21" a="1"/>
  <c r="U19" i="21" l="1"/>
  <c r="Q19" i="21" a="1"/>
  <c r="S19" i="21" a="1"/>
  <c r="AB19" i="21" a="1"/>
  <c r="AB19" i="21" l="1"/>
  <c r="S19" i="21"/>
  <c r="T19" i="21" s="1"/>
  <c r="V19" i="21" s="1"/>
  <c r="Q19" i="21"/>
  <c r="X19" i="21"/>
  <c r="AQ18" i="21"/>
  <c r="AP18" i="21"/>
  <c r="AM18" i="21"/>
  <c r="AL18" i="21"/>
  <c r="AD18" i="21"/>
  <c r="U18" i="21" a="1"/>
  <c r="U18" i="21" l="1"/>
  <c r="Q18" i="21" a="1"/>
  <c r="S18" i="21" a="1"/>
  <c r="AB18" i="21" a="1"/>
  <c r="AB18" i="21" l="1"/>
  <c r="S18" i="21"/>
  <c r="T18" i="21" s="1"/>
  <c r="V18" i="21" s="1"/>
  <c r="Q18" i="21"/>
  <c r="X18" i="21"/>
  <c r="AQ17" i="21"/>
  <c r="AP17" i="21"/>
  <c r="AM17" i="21"/>
  <c r="AL17" i="21"/>
  <c r="AD17" i="21"/>
  <c r="U17" i="21" a="1"/>
  <c r="U17" i="21" l="1"/>
  <c r="Q17" i="21" a="1"/>
  <c r="S17" i="21" a="1"/>
  <c r="AB17" i="21" a="1"/>
  <c r="AB17" i="21" l="1"/>
  <c r="S17" i="21"/>
  <c r="T17" i="21" s="1"/>
  <c r="V17" i="21" s="1"/>
  <c r="Q17" i="21"/>
  <c r="X17" i="21"/>
  <c r="AQ16" i="21"/>
  <c r="AP16" i="21"/>
  <c r="AM16" i="21"/>
  <c r="AL16" i="21"/>
  <c r="AD16" i="21"/>
  <c r="U16" i="21" a="1"/>
  <c r="U16" i="21" l="1"/>
  <c r="Q16" i="21" a="1"/>
  <c r="S16" i="21" a="1"/>
  <c r="AB16" i="21" a="1"/>
  <c r="AB16" i="21" l="1"/>
  <c r="S16" i="21"/>
  <c r="T16" i="21" s="1"/>
  <c r="V16" i="21" s="1"/>
  <c r="Q16" i="21"/>
  <c r="X16" i="21"/>
  <c r="AQ15" i="21"/>
  <c r="AP15" i="21"/>
  <c r="AM15" i="21"/>
  <c r="AL15" i="21"/>
  <c r="AD15" i="21"/>
  <c r="U15" i="21" a="1"/>
  <c r="U15" i="21" l="1"/>
  <c r="Q15" i="21" a="1"/>
  <c r="S15" i="21" a="1"/>
  <c r="AB15" i="21" a="1"/>
  <c r="AB15" i="21" l="1"/>
  <c r="S15" i="21"/>
  <c r="T15" i="21" s="1"/>
  <c r="V15" i="21" s="1"/>
  <c r="Q15" i="21"/>
  <c r="X15" i="21"/>
  <c r="AQ14" i="21"/>
  <c r="AP14" i="21"/>
  <c r="AM14" i="21"/>
  <c r="AL14" i="21"/>
  <c r="AD14" i="21"/>
  <c r="U14" i="21" a="1"/>
  <c r="U14" i="21" l="1"/>
  <c r="Q14" i="21" a="1"/>
  <c r="S14" i="21" a="1"/>
  <c r="AB14" i="21" a="1"/>
  <c r="AB14" i="21" l="1"/>
  <c r="S14" i="21"/>
  <c r="T14" i="21" s="1"/>
  <c r="V14" i="21" s="1"/>
  <c r="Q14" i="21"/>
  <c r="X14" i="21"/>
  <c r="AQ13" i="21"/>
  <c r="AP13" i="21"/>
  <c r="AM13" i="21"/>
  <c r="AL13" i="21"/>
  <c r="AD13" i="21"/>
  <c r="U13" i="21" a="1"/>
  <c r="U13" i="21" l="1"/>
  <c r="Q13" i="21" a="1"/>
  <c r="S13" i="21" a="1"/>
  <c r="AB13" i="21" a="1"/>
  <c r="AB13" i="21" l="1"/>
  <c r="S13" i="21"/>
  <c r="T13" i="21" s="1"/>
  <c r="V13" i="21" s="1"/>
  <c r="Q13" i="21"/>
  <c r="X13" i="21"/>
  <c r="AQ12" i="21"/>
  <c r="AP12" i="21"/>
  <c r="AM12" i="21"/>
  <c r="AL12" i="21"/>
  <c r="AD12" i="21"/>
  <c r="U12" i="21" a="1"/>
  <c r="U12" i="21" l="1"/>
  <c r="Q12" i="21" a="1"/>
  <c r="S12" i="21" a="1"/>
  <c r="AB12" i="21" a="1"/>
  <c r="AB12" i="21" l="1"/>
  <c r="S12" i="21"/>
  <c r="T12" i="21" s="1"/>
  <c r="V12" i="21" s="1"/>
  <c r="Q12" i="21"/>
  <c r="X12" i="21"/>
  <c r="AQ11" i="21"/>
  <c r="AP11" i="21"/>
  <c r="AM11" i="21"/>
  <c r="AL11" i="21"/>
  <c r="AD11" i="21"/>
  <c r="U11" i="21" a="1"/>
  <c r="U11" i="21" l="1"/>
  <c r="Q11" i="21" a="1"/>
  <c r="S11" i="21" a="1"/>
  <c r="AB11" i="21" a="1"/>
  <c r="AB11" i="21" l="1"/>
  <c r="S11" i="21"/>
  <c r="T11" i="21" s="1"/>
  <c r="V11" i="21" s="1"/>
  <c r="Q11" i="21"/>
  <c r="X11" i="21"/>
  <c r="AQ10" i="21"/>
  <c r="AP10" i="21"/>
  <c r="AM10" i="21"/>
  <c r="AL10" i="21"/>
  <c r="AD10" i="21"/>
  <c r="U10" i="21" a="1"/>
  <c r="U10" i="21" l="1"/>
  <c r="Q10" i="21" a="1"/>
  <c r="S10" i="21" a="1"/>
  <c r="AB10" i="21" a="1"/>
  <c r="AB10" i="21" l="1"/>
  <c r="S10" i="21"/>
  <c r="T10" i="21" s="1"/>
  <c r="V10" i="21" s="1"/>
  <c r="Q10" i="21"/>
  <c r="X10" i="21"/>
  <c r="AQ9" i="21"/>
  <c r="AP9" i="21"/>
  <c r="AM9" i="21"/>
  <c r="AL9" i="21"/>
  <c r="AD9" i="21"/>
  <c r="U9" i="21" a="1"/>
  <c r="U9" i="21" l="1"/>
  <c r="Q9" i="21" a="1"/>
  <c r="S9" i="21" a="1"/>
  <c r="AB9" i="21" a="1"/>
  <c r="AB9" i="21" l="1"/>
  <c r="S9" i="21"/>
  <c r="T9" i="21" s="1"/>
  <c r="V9" i="21" s="1"/>
  <c r="Q9" i="21"/>
  <c r="X9" i="21"/>
  <c r="AQ8" i="21"/>
  <c r="AP8" i="21"/>
  <c r="AM8" i="21"/>
  <c r="AL8" i="21"/>
  <c r="AD8" i="21"/>
  <c r="U8" i="21" a="1"/>
  <c r="U8" i="21" l="1"/>
  <c r="Q8" i="21" a="1"/>
  <c r="S8" i="21" a="1"/>
  <c r="AB8" i="21" a="1"/>
  <c r="AB8" i="21" l="1"/>
  <c r="S8" i="21"/>
  <c r="T8" i="21" s="1"/>
  <c r="V8" i="21" s="1"/>
  <c r="Q8" i="21"/>
  <c r="X8" i="21"/>
  <c r="AQ7" i="21"/>
  <c r="AP7" i="21"/>
  <c r="AM7" i="21"/>
  <c r="AL7" i="21"/>
  <c r="AD7" i="21"/>
  <c r="U7" i="21" a="1"/>
  <c r="U7" i="21" l="1"/>
  <c r="Q7" i="21" a="1"/>
  <c r="S7" i="21" a="1"/>
  <c r="AB7" i="21" a="1"/>
  <c r="AB7" i="21" l="1"/>
  <c r="S7" i="21"/>
  <c r="T7" i="21" s="1"/>
  <c r="V7" i="21" s="1"/>
  <c r="Q7" i="21"/>
  <c r="X7" i="21"/>
  <c r="AQ6" i="21"/>
  <c r="AP6" i="21"/>
  <c r="AM6" i="21"/>
  <c r="AL6" i="21"/>
  <c r="AD6" i="21"/>
  <c r="U6" i="21" a="1"/>
  <c r="U6" i="21" l="1"/>
  <c r="Q6" i="21" a="1"/>
  <c r="S6" i="21" a="1"/>
  <c r="AB6" i="21" a="1"/>
  <c r="AB6" i="21" l="1"/>
  <c r="S6" i="21"/>
  <c r="T6" i="21" s="1"/>
  <c r="V6" i="21" s="1"/>
  <c r="Q6" i="21"/>
  <c r="X6" i="21"/>
  <c r="AQ5" i="21"/>
  <c r="AP5" i="21"/>
  <c r="AM5" i="21"/>
  <c r="AL5" i="21"/>
  <c r="AD5" i="21"/>
  <c r="U5" i="21" a="1"/>
  <c r="U5" i="21" l="1"/>
  <c r="Q5" i="21" a="1"/>
  <c r="S5" i="21" a="1"/>
  <c r="AB5" i="21" a="1"/>
  <c r="H149" i="21" l="1"/>
  <c r="H137" i="21"/>
  <c r="H140" i="21"/>
  <c r="H148" i="21"/>
  <c r="H136" i="21"/>
  <c r="H139" i="21"/>
  <c r="H147" i="21"/>
  <c r="H135" i="21"/>
  <c r="H138" i="21"/>
  <c r="H146" i="21"/>
  <c r="H145" i="21"/>
  <c r="H144" i="21"/>
  <c r="H143" i="21"/>
  <c r="H142" i="21"/>
  <c r="H141" i="21"/>
  <c r="H134" i="21"/>
  <c r="H133" i="21"/>
  <c r="H132" i="21"/>
  <c r="H131" i="21"/>
  <c r="H130" i="21"/>
  <c r="H129" i="21"/>
  <c r="H128" i="21"/>
  <c r="H127" i="21"/>
  <c r="H126" i="2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11" i="21"/>
  <c r="H110" i="21"/>
  <c r="H109" i="21"/>
  <c r="H108" i="21"/>
  <c r="H107" i="21"/>
  <c r="H106" i="21"/>
  <c r="H105" i="21"/>
  <c r="H104" i="21"/>
  <c r="H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8" i="21"/>
  <c r="H77" i="21"/>
  <c r="H76" i="21"/>
  <c r="H75" i="21"/>
  <c r="H74" i="21"/>
  <c r="H73" i="21"/>
  <c r="H72" i="21"/>
  <c r="H71" i="21"/>
  <c r="H70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AB5" i="21"/>
  <c r="S5" i="21"/>
  <c r="T5" i="21" s="1"/>
  <c r="V5" i="21" s="1"/>
  <c r="V3" i="21" s="1"/>
  <c r="Q5" i="21"/>
  <c r="X5" i="21"/>
  <c r="Z3" i="21"/>
  <c r="Y3" i="21"/>
  <c r="M3" i="21"/>
  <c r="AX2" i="21"/>
  <c r="Y134" i="21" l="1"/>
  <c r="Z134" i="21" s="1"/>
  <c r="Y133" i="21"/>
  <c r="Z133" i="21" s="1"/>
  <c r="Y132" i="21"/>
  <c r="Z132" i="21" s="1"/>
  <c r="Y131" i="21"/>
  <c r="Z131" i="21" s="1"/>
  <c r="Y130" i="21"/>
  <c r="Z130" i="21" s="1"/>
  <c r="Y129" i="21"/>
  <c r="Z129" i="21" s="1"/>
  <c r="Y128" i="21"/>
  <c r="Z128" i="21" s="1"/>
  <c r="Y127" i="21"/>
  <c r="Z127" i="21" s="1"/>
  <c r="Y126" i="21"/>
  <c r="Z126" i="21" s="1"/>
  <c r="Y125" i="21"/>
  <c r="Z125" i="21" s="1"/>
  <c r="Y124" i="21"/>
  <c r="Z124" i="21" s="1"/>
  <c r="Y123" i="21"/>
  <c r="Z123" i="21" s="1"/>
  <c r="Y122" i="21"/>
  <c r="Z122" i="21" s="1"/>
  <c r="Y121" i="21"/>
  <c r="Z121" i="21" s="1"/>
  <c r="Y120" i="21"/>
  <c r="Z120" i="21" s="1"/>
  <c r="Y119" i="21"/>
  <c r="Z119" i="21" s="1"/>
  <c r="Y118" i="21"/>
  <c r="Z118" i="21" s="1"/>
  <c r="Y117" i="21"/>
  <c r="Z117" i="21" s="1"/>
  <c r="Y116" i="21"/>
  <c r="Z116" i="21" s="1"/>
  <c r="Y115" i="21"/>
  <c r="Z115" i="21" s="1"/>
  <c r="Y114" i="21"/>
  <c r="Z114" i="21" s="1"/>
  <c r="Y113" i="21"/>
  <c r="Z113" i="21" s="1"/>
  <c r="Y112" i="21"/>
  <c r="Z112" i="21" s="1"/>
  <c r="Y111" i="21"/>
  <c r="Z111" i="21" s="1"/>
  <c r="Y110" i="21"/>
  <c r="Z110" i="21" s="1"/>
  <c r="Y109" i="21"/>
  <c r="Z109" i="21" s="1"/>
  <c r="Y108" i="21"/>
  <c r="Z108" i="21" s="1"/>
  <c r="Y107" i="21"/>
  <c r="Z107" i="21" s="1"/>
  <c r="Y106" i="21"/>
  <c r="Z106" i="21" s="1"/>
  <c r="Y105" i="21"/>
  <c r="Z105" i="21" s="1"/>
  <c r="Y104" i="21"/>
  <c r="Z104" i="21" s="1"/>
  <c r="Y103" i="21"/>
  <c r="Z103" i="21" s="1"/>
  <c r="Y102" i="21"/>
  <c r="Z102" i="21" s="1"/>
  <c r="Y101" i="21"/>
  <c r="Z101" i="21" s="1"/>
  <c r="Y100" i="21"/>
  <c r="Z100" i="21" s="1"/>
  <c r="Y99" i="21"/>
  <c r="Z99" i="21" s="1"/>
  <c r="Y98" i="21"/>
  <c r="Z98" i="21" s="1"/>
  <c r="Y97" i="21"/>
  <c r="Z97" i="21" s="1"/>
  <c r="Y96" i="21"/>
  <c r="Z96" i="21" s="1"/>
  <c r="Y95" i="21"/>
  <c r="Z95" i="21" s="1"/>
  <c r="Y94" i="21"/>
  <c r="Z94" i="21" s="1"/>
  <c r="Y93" i="21"/>
  <c r="Z93" i="21" s="1"/>
  <c r="Y92" i="21"/>
  <c r="Z92" i="21" s="1"/>
  <c r="Y91" i="21"/>
  <c r="Z91" i="21" s="1"/>
  <c r="Y90" i="21"/>
  <c r="Z90" i="21" s="1"/>
  <c r="Y89" i="21"/>
  <c r="Z89" i="21" s="1"/>
  <c r="Y88" i="21"/>
  <c r="Z88" i="21" s="1"/>
  <c r="Y87" i="21"/>
  <c r="Z87" i="21" s="1"/>
  <c r="Y86" i="21"/>
  <c r="Z86" i="21" s="1"/>
  <c r="Y85" i="21"/>
  <c r="Z85" i="21" s="1"/>
  <c r="Y84" i="21"/>
  <c r="Z84" i="21" s="1"/>
  <c r="Y83" i="21"/>
  <c r="Z83" i="21" s="1"/>
  <c r="Y82" i="21"/>
  <c r="Z82" i="21" s="1"/>
  <c r="Y81" i="21"/>
  <c r="Z81" i="21" s="1"/>
  <c r="Y80" i="21"/>
  <c r="Z80" i="21" s="1"/>
  <c r="Y79" i="21"/>
  <c r="Z79" i="21" s="1"/>
  <c r="Y78" i="21"/>
  <c r="Z78" i="21" s="1"/>
  <c r="Y77" i="21"/>
  <c r="Z77" i="21" s="1"/>
  <c r="Y76" i="21"/>
  <c r="Z76" i="21" s="1"/>
  <c r="Y75" i="21"/>
  <c r="Z75" i="21" s="1"/>
  <c r="Y74" i="21"/>
  <c r="Z74" i="21" s="1"/>
  <c r="Y73" i="21"/>
  <c r="Z73" i="21" s="1"/>
  <c r="Y72" i="21"/>
  <c r="Z72" i="21" s="1"/>
  <c r="Y71" i="21"/>
  <c r="Z71" i="21" s="1"/>
  <c r="Y70" i="21"/>
  <c r="Z70" i="21" s="1"/>
  <c r="Y69" i="21"/>
  <c r="Z69" i="21" s="1"/>
  <c r="Y68" i="21"/>
  <c r="Z68" i="21" s="1"/>
  <c r="Y67" i="21"/>
  <c r="Z67" i="21" s="1"/>
  <c r="Y66" i="21"/>
  <c r="Z66" i="21" s="1"/>
  <c r="Y65" i="21"/>
  <c r="Z65" i="21" s="1"/>
  <c r="Y64" i="21"/>
  <c r="Z64" i="21" s="1"/>
  <c r="Y63" i="21"/>
  <c r="Z63" i="21" s="1"/>
  <c r="Y62" i="21"/>
  <c r="Z62" i="21" s="1"/>
  <c r="Y61" i="21"/>
  <c r="Z61" i="21" s="1"/>
  <c r="Y60" i="21"/>
  <c r="Z60" i="21" s="1"/>
  <c r="Y59" i="21"/>
  <c r="Z59" i="21" s="1"/>
  <c r="Y58" i="21"/>
  <c r="Z58" i="21" s="1"/>
  <c r="Y57" i="21"/>
  <c r="Z57" i="21" s="1"/>
  <c r="Y56" i="21"/>
  <c r="Z56" i="21" s="1"/>
  <c r="Y55" i="21"/>
  <c r="Z55" i="21" s="1"/>
  <c r="Y54" i="21"/>
  <c r="Z54" i="21" s="1"/>
  <c r="Y53" i="21"/>
  <c r="Z53" i="21" s="1"/>
  <c r="Y52" i="21"/>
  <c r="Z52" i="21" s="1"/>
  <c r="Y51" i="21"/>
  <c r="Z51" i="21" s="1"/>
  <c r="Y50" i="21"/>
  <c r="Z50" i="21" s="1"/>
  <c r="Y49" i="21"/>
  <c r="Z49" i="21" s="1"/>
  <c r="Y48" i="21"/>
  <c r="Z48" i="21" s="1"/>
  <c r="Y47" i="21"/>
  <c r="Z47" i="21" s="1"/>
  <c r="Y46" i="21"/>
  <c r="Z46" i="21" s="1"/>
  <c r="Y45" i="21"/>
  <c r="Z45" i="21" s="1"/>
  <c r="Y44" i="21"/>
  <c r="Z44" i="21" s="1"/>
  <c r="Y43" i="21"/>
  <c r="Z43" i="21" s="1"/>
  <c r="Y42" i="21"/>
  <c r="Z42" i="21" s="1"/>
  <c r="Y41" i="21"/>
  <c r="Z41" i="21" s="1"/>
  <c r="Y40" i="21"/>
  <c r="Z40" i="21" s="1"/>
  <c r="Y39" i="21"/>
  <c r="Z39" i="21" s="1"/>
  <c r="Y38" i="21"/>
  <c r="Z38" i="21" s="1"/>
  <c r="Y37" i="21"/>
  <c r="Z37" i="21" s="1"/>
  <c r="Y36" i="21"/>
  <c r="Z36" i="21" s="1"/>
  <c r="Y35" i="21"/>
  <c r="Z35" i="21" s="1"/>
  <c r="Y34" i="21"/>
  <c r="Z34" i="21" s="1"/>
  <c r="Y33" i="21"/>
  <c r="Z33" i="21" s="1"/>
  <c r="Y32" i="21"/>
  <c r="Z32" i="21" s="1"/>
  <c r="Y31" i="21"/>
  <c r="Z31" i="21" s="1"/>
  <c r="Y30" i="21"/>
  <c r="Z30" i="21" s="1"/>
  <c r="Y29" i="21"/>
  <c r="Z29" i="21" s="1"/>
  <c r="Y28" i="21"/>
  <c r="Z28" i="21" s="1"/>
  <c r="Y27" i="21"/>
  <c r="Z27" i="21" s="1"/>
  <c r="Y26" i="21"/>
  <c r="Z26" i="21" s="1"/>
  <c r="Y25" i="21"/>
  <c r="Z25" i="21" s="1"/>
  <c r="Y24" i="21"/>
  <c r="Z24" i="21" s="1"/>
  <c r="Y23" i="21"/>
  <c r="Z23" i="21" s="1"/>
  <c r="Y22" i="21"/>
  <c r="Z22" i="21" s="1"/>
  <c r="Y21" i="21"/>
  <c r="Z21" i="21" s="1"/>
  <c r="Y20" i="21"/>
  <c r="Z20" i="21" s="1"/>
  <c r="Y19" i="21"/>
  <c r="Z19" i="21" s="1"/>
  <c r="Y18" i="21"/>
  <c r="Z18" i="21" s="1"/>
  <c r="Y17" i="21"/>
  <c r="Z17" i="21" s="1"/>
  <c r="Y16" i="21"/>
  <c r="Z16" i="21" s="1"/>
  <c r="Y15" i="21"/>
  <c r="Z15" i="21" s="1"/>
  <c r="Y14" i="21"/>
  <c r="Z14" i="21" s="1"/>
  <c r="Y13" i="21"/>
  <c r="Z13" i="21" s="1"/>
  <c r="Y12" i="21"/>
  <c r="Z12" i="21" s="1"/>
  <c r="Y11" i="21"/>
  <c r="Z11" i="21" s="1"/>
  <c r="Y10" i="21"/>
  <c r="Z10" i="21" s="1"/>
  <c r="Y9" i="21"/>
  <c r="Z9" i="21" s="1"/>
  <c r="Y8" i="21"/>
  <c r="Z8" i="21" s="1"/>
  <c r="Y7" i="21"/>
  <c r="Z7" i="21" s="1"/>
  <c r="Y6" i="21"/>
  <c r="Z6" i="21" s="1"/>
  <c r="Y5" i="21"/>
  <c r="Z5" i="21" s="1"/>
  <c r="T3" i="21"/>
  <c r="T2" i="21" s="1"/>
  <c r="AX1" i="21"/>
  <c r="AQ40" i="2" a="1"/>
  <c r="AF64" i="21" l="1"/>
  <c r="AA64" i="21"/>
  <c r="AC64" i="21"/>
  <c r="AJ64" i="21" s="1"/>
  <c r="AF76" i="21"/>
  <c r="AA76" i="21"/>
  <c r="AC76" i="21"/>
  <c r="AJ76" i="21" s="1"/>
  <c r="AF88" i="21"/>
  <c r="AA88" i="21"/>
  <c r="AC88" i="21"/>
  <c r="AJ88" i="21" s="1"/>
  <c r="AF100" i="21"/>
  <c r="AA100" i="21"/>
  <c r="AC100" i="21"/>
  <c r="AJ100" i="21" s="1"/>
  <c r="AF112" i="21"/>
  <c r="AA112" i="21"/>
  <c r="AC112" i="21"/>
  <c r="AJ112" i="21" s="1"/>
  <c r="AF124" i="21"/>
  <c r="AA124" i="21"/>
  <c r="AC124" i="21"/>
  <c r="AJ124" i="21" s="1"/>
  <c r="AF40" i="21"/>
  <c r="AA40" i="21"/>
  <c r="AC40" i="21"/>
  <c r="AJ40" i="21" s="1"/>
  <c r="AF41" i="21"/>
  <c r="AA41" i="21"/>
  <c r="AC41" i="21"/>
  <c r="AJ41" i="21" s="1"/>
  <c r="AF42" i="21"/>
  <c r="AA42" i="21"/>
  <c r="AC42" i="21"/>
  <c r="AJ42" i="21" s="1"/>
  <c r="AF54" i="21"/>
  <c r="AA54" i="21"/>
  <c r="AC54" i="21"/>
  <c r="AJ54" i="21" s="1"/>
  <c r="AF66" i="21"/>
  <c r="AA66" i="21"/>
  <c r="AC66" i="21"/>
  <c r="AJ66" i="21" s="1"/>
  <c r="AF78" i="21"/>
  <c r="AA78" i="21"/>
  <c r="AC78" i="21"/>
  <c r="AJ78" i="21" s="1"/>
  <c r="AF90" i="21"/>
  <c r="AA90" i="21"/>
  <c r="AC90" i="21"/>
  <c r="AJ90" i="21" s="1"/>
  <c r="AF102" i="21"/>
  <c r="AA102" i="21"/>
  <c r="AC102" i="21"/>
  <c r="AJ102" i="21" s="1"/>
  <c r="AF114" i="21"/>
  <c r="AA114" i="21"/>
  <c r="AC114" i="21"/>
  <c r="AJ114" i="21" s="1"/>
  <c r="AF126" i="21"/>
  <c r="AA126" i="21"/>
  <c r="AC126" i="21"/>
  <c r="AJ126" i="21" s="1"/>
  <c r="AF125" i="21"/>
  <c r="AA125" i="21"/>
  <c r="AC125" i="21"/>
  <c r="AJ125" i="21" s="1"/>
  <c r="AF56" i="21"/>
  <c r="AA56" i="21"/>
  <c r="AC56" i="21"/>
  <c r="AJ56" i="21" s="1"/>
  <c r="AF128" i="21"/>
  <c r="AA128" i="21"/>
  <c r="AC128" i="21"/>
  <c r="AJ128" i="21" s="1"/>
  <c r="AF16" i="21"/>
  <c r="AA16" i="21"/>
  <c r="AC16" i="21"/>
  <c r="AJ16" i="21" s="1"/>
  <c r="AF101" i="21"/>
  <c r="AA101" i="21"/>
  <c r="AC101" i="21"/>
  <c r="AJ101" i="21" s="1"/>
  <c r="AF67" i="21"/>
  <c r="AA67" i="21"/>
  <c r="AC67" i="21"/>
  <c r="AJ67" i="21" s="1"/>
  <c r="AF32" i="21"/>
  <c r="AA32" i="21"/>
  <c r="AC32" i="21"/>
  <c r="AJ32" i="21" s="1"/>
  <c r="AF116" i="21"/>
  <c r="AA116" i="21"/>
  <c r="AC116" i="21"/>
  <c r="AJ116" i="21" s="1"/>
  <c r="AF21" i="21"/>
  <c r="AA21" i="21"/>
  <c r="AC21" i="21"/>
  <c r="AJ21" i="21" s="1"/>
  <c r="AF33" i="21"/>
  <c r="AA33" i="21"/>
  <c r="AC33" i="21"/>
  <c r="AJ33" i="21" s="1"/>
  <c r="AF45" i="21"/>
  <c r="AA45" i="21"/>
  <c r="AC45" i="21"/>
  <c r="AJ45" i="21" s="1"/>
  <c r="AF57" i="21"/>
  <c r="AA57" i="21"/>
  <c r="AC57" i="21"/>
  <c r="AJ57" i="21" s="1"/>
  <c r="AF69" i="21"/>
  <c r="AA69" i="21"/>
  <c r="AC69" i="21"/>
  <c r="AJ69" i="21" s="1"/>
  <c r="AF81" i="21"/>
  <c r="AA81" i="21"/>
  <c r="AC81" i="21"/>
  <c r="AJ81" i="21" s="1"/>
  <c r="AF93" i="21"/>
  <c r="AA93" i="21"/>
  <c r="AC93" i="21"/>
  <c r="AJ93" i="21" s="1"/>
  <c r="AF105" i="21"/>
  <c r="AA105" i="21"/>
  <c r="AC105" i="21"/>
  <c r="AJ105" i="21" s="1"/>
  <c r="AF117" i="21"/>
  <c r="AA117" i="21"/>
  <c r="AC117" i="21"/>
  <c r="AJ117" i="21" s="1"/>
  <c r="AF129" i="21"/>
  <c r="AA129" i="21"/>
  <c r="AC129" i="21"/>
  <c r="AJ129" i="21" s="1"/>
  <c r="AF17" i="21"/>
  <c r="AA17" i="21"/>
  <c r="AC17" i="21"/>
  <c r="AJ17" i="21" s="1"/>
  <c r="AF113" i="21"/>
  <c r="AA113" i="21"/>
  <c r="AC113" i="21"/>
  <c r="AJ113" i="21" s="1"/>
  <c r="AF43" i="21"/>
  <c r="AA43" i="21"/>
  <c r="AC43" i="21"/>
  <c r="AJ43" i="21" s="1"/>
  <c r="AF115" i="21"/>
  <c r="AA115" i="21"/>
  <c r="AC115" i="21"/>
  <c r="AJ115" i="21" s="1"/>
  <c r="AF44" i="21"/>
  <c r="AA44" i="21"/>
  <c r="AC44" i="21"/>
  <c r="AJ44" i="21" s="1"/>
  <c r="AF104" i="21"/>
  <c r="AA104" i="21"/>
  <c r="AC104" i="21"/>
  <c r="AJ104" i="21" s="1"/>
  <c r="AF9" i="21"/>
  <c r="AA9" i="21"/>
  <c r="AC9" i="21"/>
  <c r="AJ9" i="21" s="1"/>
  <c r="AF10" i="21"/>
  <c r="AA10" i="21"/>
  <c r="AC10" i="21"/>
  <c r="AJ10" i="21" s="1"/>
  <c r="AF22" i="21"/>
  <c r="AA22" i="21"/>
  <c r="AC22" i="21"/>
  <c r="AJ22" i="21" s="1"/>
  <c r="AF34" i="21"/>
  <c r="AA34" i="21"/>
  <c r="AC34" i="21"/>
  <c r="AJ34" i="21" s="1"/>
  <c r="AF46" i="21"/>
  <c r="AA46" i="21"/>
  <c r="AC46" i="21"/>
  <c r="AJ46" i="21" s="1"/>
  <c r="AF58" i="21"/>
  <c r="AA58" i="21"/>
  <c r="AC58" i="21"/>
  <c r="AJ58" i="21" s="1"/>
  <c r="AF70" i="21"/>
  <c r="AA70" i="21"/>
  <c r="AC70" i="21"/>
  <c r="AJ70" i="21" s="1"/>
  <c r="AF82" i="21"/>
  <c r="AA82" i="21"/>
  <c r="AC82" i="21"/>
  <c r="AJ82" i="21" s="1"/>
  <c r="AF94" i="21"/>
  <c r="AA94" i="21"/>
  <c r="AC94" i="21"/>
  <c r="AJ94" i="21" s="1"/>
  <c r="AF106" i="21"/>
  <c r="AA106" i="21"/>
  <c r="AC106" i="21"/>
  <c r="AJ106" i="21" s="1"/>
  <c r="AF118" i="21"/>
  <c r="AA118" i="21"/>
  <c r="AC118" i="21"/>
  <c r="AJ118" i="21" s="1"/>
  <c r="AF130" i="21"/>
  <c r="AA130" i="21"/>
  <c r="AC130" i="21"/>
  <c r="AJ130" i="21" s="1"/>
  <c r="AF28" i="21"/>
  <c r="AA28" i="21"/>
  <c r="AC28" i="21"/>
  <c r="AJ28" i="21" s="1"/>
  <c r="AF29" i="21"/>
  <c r="AA29" i="21"/>
  <c r="AC29" i="21"/>
  <c r="AJ29" i="21" s="1"/>
  <c r="AF6" i="21"/>
  <c r="AA6" i="21"/>
  <c r="AC6" i="21"/>
  <c r="AJ6" i="21" s="1"/>
  <c r="AF127" i="21"/>
  <c r="AA127" i="21"/>
  <c r="AC127" i="21"/>
  <c r="AJ127" i="21" s="1"/>
  <c r="AF20" i="21"/>
  <c r="AA20" i="21"/>
  <c r="AC20" i="21"/>
  <c r="AJ20" i="21" s="1"/>
  <c r="AF35" i="21"/>
  <c r="AA35" i="21"/>
  <c r="AC35" i="21"/>
  <c r="AJ35" i="21" s="1"/>
  <c r="AF47" i="21"/>
  <c r="AA47" i="21"/>
  <c r="AC47" i="21"/>
  <c r="AJ47" i="21" s="1"/>
  <c r="AF59" i="21"/>
  <c r="AA59" i="21"/>
  <c r="AC59" i="21"/>
  <c r="AJ59" i="21" s="1"/>
  <c r="AF71" i="21"/>
  <c r="AA71" i="21"/>
  <c r="AC71" i="21"/>
  <c r="AJ71" i="21" s="1"/>
  <c r="AF83" i="21"/>
  <c r="AA83" i="21"/>
  <c r="AC83" i="21"/>
  <c r="AJ83" i="21" s="1"/>
  <c r="AF95" i="21"/>
  <c r="AA95" i="21"/>
  <c r="AC95" i="21"/>
  <c r="AJ95" i="21" s="1"/>
  <c r="AF107" i="21"/>
  <c r="AA107" i="21"/>
  <c r="AC107" i="21"/>
  <c r="AJ107" i="21" s="1"/>
  <c r="AF119" i="21"/>
  <c r="AA119" i="21"/>
  <c r="AC119" i="21"/>
  <c r="AJ119" i="21" s="1"/>
  <c r="AF131" i="21"/>
  <c r="AA131" i="21"/>
  <c r="AC131" i="21"/>
  <c r="AJ131" i="21" s="1"/>
  <c r="AF52" i="21"/>
  <c r="AA52" i="21"/>
  <c r="AC52" i="21"/>
  <c r="AJ52" i="21" s="1"/>
  <c r="AF53" i="21"/>
  <c r="AA53" i="21"/>
  <c r="AC53" i="21"/>
  <c r="AJ53" i="21" s="1"/>
  <c r="AF18" i="21"/>
  <c r="AA18" i="21"/>
  <c r="AC18" i="21"/>
  <c r="AJ18" i="21" s="1"/>
  <c r="AF91" i="21"/>
  <c r="AA91" i="21"/>
  <c r="AC91" i="21"/>
  <c r="AJ91" i="21" s="1"/>
  <c r="AF8" i="21"/>
  <c r="AA8" i="21"/>
  <c r="AC8" i="21"/>
  <c r="AJ8" i="21" s="1"/>
  <c r="AF24" i="21"/>
  <c r="AA24" i="21"/>
  <c r="AC24" i="21"/>
  <c r="AJ24" i="21" s="1"/>
  <c r="AF72" i="21"/>
  <c r="AA72" i="21"/>
  <c r="AC72" i="21"/>
  <c r="AJ72" i="21" s="1"/>
  <c r="AF84" i="21"/>
  <c r="AA84" i="21"/>
  <c r="AC84" i="21"/>
  <c r="AJ84" i="21" s="1"/>
  <c r="AF96" i="21"/>
  <c r="AA96" i="21"/>
  <c r="AC96" i="21"/>
  <c r="AJ96" i="21" s="1"/>
  <c r="AF108" i="21"/>
  <c r="AA108" i="21"/>
  <c r="AC108" i="21"/>
  <c r="AJ108" i="21" s="1"/>
  <c r="AF120" i="21"/>
  <c r="AA120" i="21"/>
  <c r="AC120" i="21"/>
  <c r="AJ120" i="21" s="1"/>
  <c r="AF132" i="21"/>
  <c r="AA132" i="21"/>
  <c r="AC132" i="21"/>
  <c r="AJ132" i="21" s="1"/>
  <c r="AF89" i="21"/>
  <c r="AA89" i="21"/>
  <c r="AC89" i="21"/>
  <c r="AJ89" i="21" s="1"/>
  <c r="AF19" i="21"/>
  <c r="AA19" i="21"/>
  <c r="AC19" i="21"/>
  <c r="AJ19" i="21" s="1"/>
  <c r="AF103" i="21"/>
  <c r="AA103" i="21"/>
  <c r="AC103" i="21"/>
  <c r="AJ103" i="21" s="1"/>
  <c r="AF80" i="21"/>
  <c r="AA80" i="21"/>
  <c r="AC80" i="21"/>
  <c r="AJ80" i="21" s="1"/>
  <c r="AF23" i="21"/>
  <c r="AA23" i="21"/>
  <c r="AC23" i="21"/>
  <c r="AJ23" i="21" s="1"/>
  <c r="AF36" i="21"/>
  <c r="AA36" i="21"/>
  <c r="AC36" i="21"/>
  <c r="AJ36" i="21" s="1"/>
  <c r="AF25" i="21"/>
  <c r="AA25" i="21"/>
  <c r="AC25" i="21"/>
  <c r="AJ25" i="21" s="1"/>
  <c r="AF37" i="21"/>
  <c r="AA37" i="21"/>
  <c r="AC37" i="21"/>
  <c r="AJ37" i="21" s="1"/>
  <c r="AF49" i="21"/>
  <c r="AA49" i="21"/>
  <c r="AC49" i="21"/>
  <c r="AJ49" i="21" s="1"/>
  <c r="AF61" i="21"/>
  <c r="AA61" i="21"/>
  <c r="AC61" i="21"/>
  <c r="AJ61" i="21" s="1"/>
  <c r="AF73" i="21"/>
  <c r="AA73" i="21"/>
  <c r="AC73" i="21"/>
  <c r="AJ73" i="21" s="1"/>
  <c r="AF85" i="21"/>
  <c r="AA85" i="21"/>
  <c r="AC85" i="21"/>
  <c r="AJ85" i="21" s="1"/>
  <c r="AF97" i="21"/>
  <c r="AA97" i="21"/>
  <c r="AC97" i="21"/>
  <c r="AJ97" i="21" s="1"/>
  <c r="AF109" i="21"/>
  <c r="AA109" i="21"/>
  <c r="AC109" i="21"/>
  <c r="AJ109" i="21" s="1"/>
  <c r="AF121" i="21"/>
  <c r="AA121" i="21"/>
  <c r="AC121" i="21"/>
  <c r="AJ121" i="21" s="1"/>
  <c r="AF133" i="21"/>
  <c r="AA133" i="21"/>
  <c r="AC133" i="21"/>
  <c r="AJ133" i="21" s="1"/>
  <c r="AF77" i="21"/>
  <c r="AA77" i="21"/>
  <c r="AC77" i="21"/>
  <c r="AJ77" i="21" s="1"/>
  <c r="AF30" i="21"/>
  <c r="AA30" i="21"/>
  <c r="AC30" i="21"/>
  <c r="AJ30" i="21" s="1"/>
  <c r="AF31" i="21"/>
  <c r="AA31" i="21"/>
  <c r="AC31" i="21"/>
  <c r="AJ31" i="21" s="1"/>
  <c r="AF55" i="21"/>
  <c r="AA55" i="21"/>
  <c r="AC55" i="21"/>
  <c r="AJ55" i="21" s="1"/>
  <c r="AF68" i="21"/>
  <c r="AA68" i="21"/>
  <c r="AC68" i="21"/>
  <c r="AJ68" i="21" s="1"/>
  <c r="AF11" i="21"/>
  <c r="AA11" i="21"/>
  <c r="AC11" i="21"/>
  <c r="AJ11" i="21" s="1"/>
  <c r="AF48" i="21"/>
  <c r="AA48" i="21"/>
  <c r="AC48" i="21"/>
  <c r="AJ48" i="21" s="1"/>
  <c r="AF26" i="21"/>
  <c r="AA26" i="21"/>
  <c r="AC26" i="21"/>
  <c r="AJ26" i="21" s="1"/>
  <c r="AF50" i="21"/>
  <c r="AA50" i="21"/>
  <c r="AC50" i="21"/>
  <c r="AJ50" i="21" s="1"/>
  <c r="AF62" i="21"/>
  <c r="AA62" i="21"/>
  <c r="AC62" i="21"/>
  <c r="AJ62" i="21" s="1"/>
  <c r="AF74" i="21"/>
  <c r="AA74" i="21"/>
  <c r="AC74" i="21"/>
  <c r="AJ74" i="21" s="1"/>
  <c r="AF86" i="21"/>
  <c r="AA86" i="21"/>
  <c r="AC86" i="21"/>
  <c r="AJ86" i="21" s="1"/>
  <c r="AF98" i="21"/>
  <c r="AA98" i="21"/>
  <c r="AC98" i="21"/>
  <c r="AJ98" i="21" s="1"/>
  <c r="AF110" i="21"/>
  <c r="AA110" i="21"/>
  <c r="AC110" i="21"/>
  <c r="AJ110" i="21" s="1"/>
  <c r="AF122" i="21"/>
  <c r="AA122" i="21"/>
  <c r="AC122" i="21"/>
  <c r="AJ122" i="21" s="1"/>
  <c r="AF134" i="21"/>
  <c r="AA134" i="21"/>
  <c r="AC134" i="21"/>
  <c r="AJ134" i="21" s="1"/>
  <c r="AF5" i="21"/>
  <c r="AA5" i="21"/>
  <c r="AF65" i="21"/>
  <c r="AA65" i="21"/>
  <c r="AC65" i="21"/>
  <c r="AJ65" i="21" s="1"/>
  <c r="AF7" i="21"/>
  <c r="AA7" i="21"/>
  <c r="AC7" i="21"/>
  <c r="AJ7" i="21" s="1"/>
  <c r="AF79" i="21"/>
  <c r="AA79" i="21"/>
  <c r="AC79" i="21"/>
  <c r="AJ79" i="21" s="1"/>
  <c r="AF92" i="21"/>
  <c r="AA92" i="21"/>
  <c r="AC92" i="21"/>
  <c r="AJ92" i="21" s="1"/>
  <c r="AF12" i="21"/>
  <c r="AA12" i="21"/>
  <c r="AC12" i="21"/>
  <c r="AJ12" i="21" s="1"/>
  <c r="AF60" i="21"/>
  <c r="AA60" i="21"/>
  <c r="AC60" i="21"/>
  <c r="AJ60" i="21" s="1"/>
  <c r="AF13" i="21"/>
  <c r="AA13" i="21"/>
  <c r="AC13" i="21"/>
  <c r="AJ13" i="21" s="1"/>
  <c r="AC5" i="21"/>
  <c r="AF14" i="21"/>
  <c r="AA14" i="21"/>
  <c r="AC14" i="21"/>
  <c r="AJ14" i="21" s="1"/>
  <c r="AF38" i="21"/>
  <c r="AA38" i="21"/>
  <c r="AC38" i="21"/>
  <c r="AJ38" i="21" s="1"/>
  <c r="AF15" i="21"/>
  <c r="AA15" i="21"/>
  <c r="AC15" i="21"/>
  <c r="AJ15" i="21" s="1"/>
  <c r="AF27" i="21"/>
  <c r="AA27" i="21"/>
  <c r="AC27" i="21"/>
  <c r="AJ27" i="21" s="1"/>
  <c r="AF39" i="21"/>
  <c r="AA39" i="21"/>
  <c r="AC39" i="21"/>
  <c r="AJ39" i="21" s="1"/>
  <c r="AF51" i="21"/>
  <c r="AA51" i="21"/>
  <c r="AC51" i="21"/>
  <c r="AJ51" i="21" s="1"/>
  <c r="AF63" i="21"/>
  <c r="AA63" i="21"/>
  <c r="AC63" i="21"/>
  <c r="AJ63" i="21" s="1"/>
  <c r="AF75" i="21"/>
  <c r="AA75" i="21"/>
  <c r="AC75" i="21"/>
  <c r="AJ75" i="21" s="1"/>
  <c r="AF87" i="21"/>
  <c r="AA87" i="21"/>
  <c r="AC87" i="21"/>
  <c r="AJ87" i="21" s="1"/>
  <c r="AF99" i="21"/>
  <c r="AA99" i="21"/>
  <c r="AC99" i="21"/>
  <c r="AJ99" i="21" s="1"/>
  <c r="AF111" i="21"/>
  <c r="AA111" i="21"/>
  <c r="AC111" i="21"/>
  <c r="AJ111" i="21" s="1"/>
  <c r="AF123" i="21"/>
  <c r="AA123" i="21"/>
  <c r="AC123" i="21"/>
  <c r="AJ123" i="21" s="1"/>
  <c r="AQ40" i="2"/>
  <c r="AC26" i="2" a="1"/>
  <c r="AI60" i="21" l="1"/>
  <c r="AG60" i="21"/>
  <c r="AO60" i="21"/>
  <c r="AN60" i="21"/>
  <c r="AH60" i="21"/>
  <c r="AI7" i="21"/>
  <c r="AO7" i="21"/>
  <c r="AN7" i="21"/>
  <c r="AG7" i="21"/>
  <c r="AH7" i="21"/>
  <c r="AI99" i="21"/>
  <c r="AG99" i="21"/>
  <c r="AN99" i="21"/>
  <c r="AO99" i="21"/>
  <c r="AH99" i="21"/>
  <c r="AI51" i="21"/>
  <c r="AG51" i="21"/>
  <c r="AO51" i="21"/>
  <c r="AN51" i="21"/>
  <c r="AH51" i="21"/>
  <c r="AI38" i="21"/>
  <c r="AG38" i="21"/>
  <c r="AO38" i="21"/>
  <c r="AN38" i="21"/>
  <c r="AH38" i="21"/>
  <c r="AI110" i="21"/>
  <c r="AG110" i="21"/>
  <c r="AO110" i="21"/>
  <c r="AN110" i="21"/>
  <c r="AH110" i="21"/>
  <c r="AI62" i="21"/>
  <c r="AG62" i="21"/>
  <c r="AO62" i="21"/>
  <c r="AN62" i="21"/>
  <c r="AH62" i="21"/>
  <c r="AI11" i="21"/>
  <c r="AO11" i="21"/>
  <c r="AG11" i="21"/>
  <c r="AN11" i="21"/>
  <c r="AH11" i="21"/>
  <c r="AI30" i="21"/>
  <c r="AG30" i="21"/>
  <c r="AO30" i="21"/>
  <c r="AN30" i="21"/>
  <c r="AH30" i="21"/>
  <c r="AI109" i="21"/>
  <c r="AG109" i="21"/>
  <c r="AN109" i="21"/>
  <c r="AO109" i="21"/>
  <c r="AH109" i="21"/>
  <c r="AI61" i="21"/>
  <c r="AO61" i="21"/>
  <c r="AN61" i="21"/>
  <c r="AG61" i="21"/>
  <c r="AH61" i="21"/>
  <c r="AI36" i="21"/>
  <c r="AG36" i="21"/>
  <c r="AO36" i="21"/>
  <c r="AN36" i="21"/>
  <c r="AH36" i="21"/>
  <c r="AI19" i="21"/>
  <c r="AG19" i="21"/>
  <c r="AN19" i="21"/>
  <c r="AO19" i="21"/>
  <c r="AH19" i="21"/>
  <c r="AI108" i="21"/>
  <c r="AG108" i="21"/>
  <c r="AO108" i="21"/>
  <c r="AN108" i="21"/>
  <c r="AH108" i="21"/>
  <c r="AI24" i="21"/>
  <c r="AG24" i="21"/>
  <c r="AO24" i="21"/>
  <c r="AN24" i="21"/>
  <c r="AH24" i="21"/>
  <c r="AI53" i="21"/>
  <c r="AG53" i="21"/>
  <c r="AN53" i="21"/>
  <c r="AO53" i="21"/>
  <c r="AH53" i="21"/>
  <c r="AG107" i="21"/>
  <c r="AN107" i="21"/>
  <c r="AI107" i="21"/>
  <c r="AO107" i="21"/>
  <c r="AH107" i="21"/>
  <c r="AI59" i="21"/>
  <c r="AG59" i="21"/>
  <c r="AN59" i="21"/>
  <c r="AO59" i="21"/>
  <c r="AH59" i="21"/>
  <c r="AI127" i="21"/>
  <c r="AN127" i="21"/>
  <c r="AG127" i="21"/>
  <c r="AO127" i="21"/>
  <c r="AH127" i="21"/>
  <c r="AI130" i="21"/>
  <c r="AG130" i="21"/>
  <c r="AO130" i="21"/>
  <c r="AN130" i="21"/>
  <c r="AH130" i="21"/>
  <c r="AI82" i="21"/>
  <c r="AN82" i="21"/>
  <c r="AG82" i="21"/>
  <c r="AO82" i="21"/>
  <c r="AH82" i="21"/>
  <c r="AI34" i="21"/>
  <c r="AG34" i="21"/>
  <c r="AO34" i="21"/>
  <c r="AN34" i="21"/>
  <c r="AH34" i="21"/>
  <c r="AI104" i="21"/>
  <c r="AN104" i="21"/>
  <c r="AG104" i="21"/>
  <c r="AO104" i="21"/>
  <c r="AH104" i="21"/>
  <c r="AI113" i="21"/>
  <c r="AG113" i="21"/>
  <c r="AN113" i="21"/>
  <c r="AO113" i="21"/>
  <c r="AH113" i="21"/>
  <c r="AI105" i="21"/>
  <c r="AG105" i="21"/>
  <c r="AN105" i="21"/>
  <c r="AO105" i="21"/>
  <c r="AH105" i="21"/>
  <c r="AI57" i="21"/>
  <c r="AO57" i="21"/>
  <c r="AN57" i="21"/>
  <c r="AG57" i="21"/>
  <c r="AH57" i="21"/>
  <c r="AI116" i="21"/>
  <c r="AG116" i="21"/>
  <c r="AO116" i="21"/>
  <c r="AN116" i="21"/>
  <c r="AH116" i="21"/>
  <c r="AI16" i="21"/>
  <c r="AG16" i="21"/>
  <c r="AO16" i="21"/>
  <c r="AN16" i="21"/>
  <c r="AH16" i="21"/>
  <c r="AI126" i="21"/>
  <c r="AO126" i="21"/>
  <c r="AN126" i="21"/>
  <c r="AG126" i="21"/>
  <c r="AH126" i="21"/>
  <c r="AI78" i="21"/>
  <c r="AO78" i="21"/>
  <c r="AG78" i="21"/>
  <c r="AN78" i="21"/>
  <c r="AH78" i="21"/>
  <c r="AI41" i="21"/>
  <c r="AG41" i="21"/>
  <c r="AN41" i="21"/>
  <c r="AO41" i="21"/>
  <c r="AH41" i="21"/>
  <c r="AI100" i="21"/>
  <c r="AG100" i="21"/>
  <c r="AO100" i="21"/>
  <c r="AN100" i="21"/>
  <c r="AH100" i="21"/>
  <c r="AA3" i="21"/>
  <c r="AI87" i="21"/>
  <c r="AO87" i="21"/>
  <c r="AN87" i="21"/>
  <c r="AG87" i="21"/>
  <c r="AH87" i="21"/>
  <c r="AI39" i="21"/>
  <c r="AG39" i="21"/>
  <c r="AO39" i="21"/>
  <c r="AN39" i="21"/>
  <c r="AH39" i="21"/>
  <c r="AI14" i="21"/>
  <c r="AG14" i="21"/>
  <c r="AO14" i="21"/>
  <c r="AN14" i="21"/>
  <c r="AH14" i="21"/>
  <c r="AI5" i="21"/>
  <c r="AG5" i="21"/>
  <c r="AN5" i="21"/>
  <c r="AO5" i="21"/>
  <c r="AH5" i="21"/>
  <c r="AI98" i="21"/>
  <c r="AO98" i="21"/>
  <c r="AG98" i="21"/>
  <c r="AN98" i="21"/>
  <c r="AH98" i="21"/>
  <c r="AI50" i="21"/>
  <c r="AN50" i="21"/>
  <c r="AG50" i="21"/>
  <c r="AO50" i="21"/>
  <c r="AH50" i="21"/>
  <c r="AI68" i="21"/>
  <c r="AO68" i="21"/>
  <c r="AN68" i="21"/>
  <c r="AG68" i="21"/>
  <c r="AH68" i="21"/>
  <c r="AI77" i="21"/>
  <c r="AO77" i="21"/>
  <c r="AG77" i="21"/>
  <c r="AN77" i="21"/>
  <c r="AH77" i="21"/>
  <c r="AI97" i="21"/>
  <c r="AG97" i="21"/>
  <c r="AO97" i="21"/>
  <c r="AN97" i="21"/>
  <c r="AH97" i="21"/>
  <c r="AI49" i="21"/>
  <c r="AN49" i="21"/>
  <c r="AG49" i="21"/>
  <c r="AO49" i="21"/>
  <c r="AH49" i="21"/>
  <c r="AI23" i="21"/>
  <c r="AG23" i="21"/>
  <c r="AN23" i="21"/>
  <c r="AO23" i="21"/>
  <c r="AH23" i="21"/>
  <c r="AI89" i="21"/>
  <c r="AO89" i="21"/>
  <c r="AG89" i="21"/>
  <c r="AN89" i="21"/>
  <c r="AH89" i="21"/>
  <c r="AI96" i="21"/>
  <c r="AG96" i="21"/>
  <c r="AN96" i="21"/>
  <c r="AO96" i="21"/>
  <c r="AH96" i="21"/>
  <c r="AI8" i="21"/>
  <c r="AG8" i="21"/>
  <c r="AO8" i="21"/>
  <c r="AN8" i="21"/>
  <c r="AH8" i="21"/>
  <c r="AI52" i="21"/>
  <c r="AG52" i="21"/>
  <c r="AO52" i="21"/>
  <c r="AN52" i="21"/>
  <c r="AH52" i="21"/>
  <c r="AI95" i="21"/>
  <c r="AG95" i="21"/>
  <c r="AO95" i="21"/>
  <c r="AN95" i="21"/>
  <c r="AH95" i="21"/>
  <c r="AI47" i="21"/>
  <c r="AG47" i="21"/>
  <c r="AO47" i="21"/>
  <c r="AN47" i="21"/>
  <c r="AH47" i="21"/>
  <c r="AI6" i="21"/>
  <c r="AG6" i="21"/>
  <c r="AN6" i="21"/>
  <c r="AO6" i="21"/>
  <c r="AH6" i="21"/>
  <c r="AI118" i="21"/>
  <c r="AG118" i="21"/>
  <c r="AO118" i="21"/>
  <c r="AN118" i="21"/>
  <c r="AH118" i="21"/>
  <c r="AI70" i="21"/>
  <c r="AO70" i="21"/>
  <c r="AG70" i="21"/>
  <c r="AN70" i="21"/>
  <c r="AH70" i="21"/>
  <c r="AI22" i="21"/>
  <c r="AG22" i="21"/>
  <c r="AO22" i="21"/>
  <c r="AN22" i="21"/>
  <c r="AH22" i="21"/>
  <c r="AI44" i="21"/>
  <c r="AG44" i="21"/>
  <c r="AO44" i="21"/>
  <c r="AN44" i="21"/>
  <c r="AH44" i="21"/>
  <c r="AI17" i="21"/>
  <c r="AG17" i="21"/>
  <c r="AO17" i="21"/>
  <c r="AN17" i="21"/>
  <c r="AH17" i="21"/>
  <c r="AI93" i="21"/>
  <c r="AG93" i="21"/>
  <c r="AO93" i="21"/>
  <c r="AN93" i="21"/>
  <c r="AH93" i="21"/>
  <c r="AI45" i="21"/>
  <c r="AG45" i="21"/>
  <c r="AO45" i="21"/>
  <c r="AN45" i="21"/>
  <c r="AH45" i="21"/>
  <c r="AI32" i="21"/>
  <c r="AG32" i="21"/>
  <c r="AN32" i="21"/>
  <c r="AO32" i="21"/>
  <c r="AH32" i="21"/>
  <c r="AO128" i="21"/>
  <c r="AN128" i="21"/>
  <c r="AI128" i="21"/>
  <c r="AG128" i="21"/>
  <c r="AH128" i="21"/>
  <c r="AI114" i="21"/>
  <c r="AG114" i="21"/>
  <c r="AO114" i="21"/>
  <c r="AN114" i="21"/>
  <c r="AH114" i="21"/>
  <c r="AI66" i="21"/>
  <c r="AG66" i="21"/>
  <c r="AN66" i="21"/>
  <c r="AO66" i="21"/>
  <c r="AH66" i="21"/>
  <c r="AI40" i="21"/>
  <c r="AG40" i="21"/>
  <c r="AO40" i="21"/>
  <c r="AN40" i="21"/>
  <c r="AH40" i="21"/>
  <c r="AI88" i="21"/>
  <c r="AO88" i="21"/>
  <c r="AN88" i="21"/>
  <c r="AG88" i="21"/>
  <c r="AH88" i="21"/>
  <c r="AI65" i="21"/>
  <c r="AN65" i="21"/>
  <c r="AG65" i="21"/>
  <c r="AO65" i="21"/>
  <c r="AH65" i="21"/>
  <c r="AI12" i="21"/>
  <c r="AG12" i="21"/>
  <c r="AN12" i="21"/>
  <c r="AO12" i="21"/>
  <c r="AH12" i="21"/>
  <c r="AI123" i="21"/>
  <c r="AG123" i="21"/>
  <c r="AO123" i="21"/>
  <c r="AN123" i="21"/>
  <c r="AH123" i="21"/>
  <c r="AI75" i="21"/>
  <c r="AG75" i="21"/>
  <c r="AO75" i="21"/>
  <c r="AN75" i="21"/>
  <c r="AH75" i="21"/>
  <c r="AI27" i="21"/>
  <c r="AG27" i="21"/>
  <c r="AO27" i="21"/>
  <c r="AN27" i="21"/>
  <c r="AH27" i="21"/>
  <c r="AO134" i="21"/>
  <c r="AN134" i="21"/>
  <c r="AI134" i="21"/>
  <c r="AG134" i="21"/>
  <c r="AH134" i="21"/>
  <c r="AI86" i="21"/>
  <c r="AG86" i="21"/>
  <c r="AO86" i="21"/>
  <c r="AN86" i="21"/>
  <c r="AH86" i="21"/>
  <c r="AI26" i="21"/>
  <c r="AO26" i="21"/>
  <c r="AN26" i="21"/>
  <c r="AG26" i="21"/>
  <c r="AH26" i="21"/>
  <c r="AI55" i="21"/>
  <c r="AO55" i="21"/>
  <c r="AN55" i="21"/>
  <c r="AG55" i="21"/>
  <c r="AH55" i="21"/>
  <c r="AI133" i="21"/>
  <c r="AG133" i="21"/>
  <c r="AO133" i="21"/>
  <c r="AN133" i="21"/>
  <c r="AH133" i="21"/>
  <c r="AI85" i="21"/>
  <c r="AG85" i="21"/>
  <c r="AO85" i="21"/>
  <c r="AN85" i="21"/>
  <c r="AH85" i="21"/>
  <c r="AI37" i="21"/>
  <c r="AG37" i="21"/>
  <c r="AO37" i="21"/>
  <c r="AN37" i="21"/>
  <c r="AH37" i="21"/>
  <c r="AI80" i="21"/>
  <c r="AG80" i="21"/>
  <c r="AO80" i="21"/>
  <c r="AN80" i="21"/>
  <c r="AH80" i="21"/>
  <c r="AI132" i="21"/>
  <c r="AG132" i="21"/>
  <c r="AN132" i="21"/>
  <c r="AO132" i="21"/>
  <c r="AH132" i="21"/>
  <c r="AI84" i="21"/>
  <c r="AG84" i="21"/>
  <c r="AN84" i="21"/>
  <c r="AO84" i="21"/>
  <c r="AH84" i="21"/>
  <c r="AI91" i="21"/>
  <c r="AG91" i="21"/>
  <c r="AO91" i="21"/>
  <c r="AN91" i="21"/>
  <c r="AH91" i="21"/>
  <c r="AI131" i="21"/>
  <c r="AG131" i="21"/>
  <c r="AO131" i="21"/>
  <c r="AN131" i="21"/>
  <c r="AH131" i="21"/>
  <c r="AI83" i="21"/>
  <c r="AG83" i="21"/>
  <c r="AO83" i="21"/>
  <c r="AN83" i="21"/>
  <c r="AH83" i="21"/>
  <c r="AI35" i="21"/>
  <c r="AG35" i="21"/>
  <c r="AN35" i="21"/>
  <c r="AO35" i="21"/>
  <c r="AH35" i="21"/>
  <c r="AI29" i="21"/>
  <c r="AG29" i="21"/>
  <c r="AO29" i="21"/>
  <c r="AN29" i="21"/>
  <c r="AH29" i="21"/>
  <c r="AI106" i="21"/>
  <c r="AG106" i="21"/>
  <c r="AN106" i="21"/>
  <c r="AO106" i="21"/>
  <c r="AH106" i="21"/>
  <c r="AI58" i="21"/>
  <c r="AG58" i="21"/>
  <c r="AO58" i="21"/>
  <c r="AN58" i="21"/>
  <c r="AH58" i="21"/>
  <c r="AI10" i="21"/>
  <c r="AO10" i="21"/>
  <c r="AN10" i="21"/>
  <c r="AG10" i="21"/>
  <c r="AH10" i="21"/>
  <c r="AI115" i="21"/>
  <c r="AG115" i="21"/>
  <c r="AN115" i="21"/>
  <c r="AO115" i="21"/>
  <c r="AH115" i="21"/>
  <c r="AI129" i="21"/>
  <c r="AO129" i="21"/>
  <c r="AG129" i="21"/>
  <c r="AN129" i="21"/>
  <c r="AH129" i="21"/>
  <c r="AI81" i="21"/>
  <c r="AO81" i="21"/>
  <c r="AN81" i="21"/>
  <c r="AG81" i="21"/>
  <c r="AH81" i="21"/>
  <c r="AI33" i="21"/>
  <c r="AG33" i="21"/>
  <c r="AN33" i="21"/>
  <c r="AO33" i="21"/>
  <c r="AH33" i="21"/>
  <c r="AI67" i="21"/>
  <c r="AG67" i="21"/>
  <c r="AO67" i="21"/>
  <c r="AN67" i="21"/>
  <c r="AH67" i="21"/>
  <c r="AI56" i="21"/>
  <c r="AO56" i="21"/>
  <c r="AG56" i="21"/>
  <c r="AN56" i="21"/>
  <c r="AH56" i="21"/>
  <c r="AI102" i="21"/>
  <c r="AN102" i="21"/>
  <c r="AG102" i="21"/>
  <c r="AO102" i="21"/>
  <c r="AH102" i="21"/>
  <c r="AI54" i="21"/>
  <c r="AO54" i="21"/>
  <c r="AG54" i="21"/>
  <c r="AN54" i="21"/>
  <c r="AH54" i="21"/>
  <c r="AI124" i="21"/>
  <c r="AN124" i="21"/>
  <c r="AG124" i="21"/>
  <c r="AO124" i="21"/>
  <c r="AH124" i="21"/>
  <c r="AI76" i="21"/>
  <c r="AG76" i="21"/>
  <c r="AO76" i="21"/>
  <c r="AN76" i="21"/>
  <c r="AH76" i="21"/>
  <c r="AI92" i="21"/>
  <c r="AG92" i="21"/>
  <c r="AO92" i="21"/>
  <c r="AN92" i="21"/>
  <c r="AH92" i="21"/>
  <c r="AJ5" i="21"/>
  <c r="AC3" i="21"/>
  <c r="AI13" i="21"/>
  <c r="AO13" i="21"/>
  <c r="AG13" i="21"/>
  <c r="AN13" i="21"/>
  <c r="AH13" i="21"/>
  <c r="AI79" i="21"/>
  <c r="AO79" i="21"/>
  <c r="AN79" i="21"/>
  <c r="AG79" i="21"/>
  <c r="AH79" i="21"/>
  <c r="AI111" i="21"/>
  <c r="AN111" i="21"/>
  <c r="AG111" i="21"/>
  <c r="AO111" i="21"/>
  <c r="AH111" i="21"/>
  <c r="AI63" i="21"/>
  <c r="AG63" i="21"/>
  <c r="AO63" i="21"/>
  <c r="AN63" i="21"/>
  <c r="AH63" i="21"/>
  <c r="AI15" i="21"/>
  <c r="AN15" i="21"/>
  <c r="AO15" i="21"/>
  <c r="AG15" i="21"/>
  <c r="AH15" i="21"/>
  <c r="AI122" i="21"/>
  <c r="AO122" i="21"/>
  <c r="AN122" i="21"/>
  <c r="AG122" i="21"/>
  <c r="AH122" i="21"/>
  <c r="AI74" i="21"/>
  <c r="AO74" i="21"/>
  <c r="AN74" i="21"/>
  <c r="AG74" i="21"/>
  <c r="AH74" i="21"/>
  <c r="AI48" i="21"/>
  <c r="AO48" i="21"/>
  <c r="AN48" i="21"/>
  <c r="AG48" i="21"/>
  <c r="AH48" i="21"/>
  <c r="AI31" i="21"/>
  <c r="AG31" i="21"/>
  <c r="AO31" i="21"/>
  <c r="AN31" i="21"/>
  <c r="AH31" i="21"/>
  <c r="AI121" i="21"/>
  <c r="AG121" i="21"/>
  <c r="AO121" i="21"/>
  <c r="AN121" i="21"/>
  <c r="AH121" i="21"/>
  <c r="AI73" i="21"/>
  <c r="AG73" i="21"/>
  <c r="AO73" i="21"/>
  <c r="AN73" i="21"/>
  <c r="AH73" i="21"/>
  <c r="AI25" i="21"/>
  <c r="AO25" i="21"/>
  <c r="AN25" i="21"/>
  <c r="AG25" i="21"/>
  <c r="AH25" i="21"/>
  <c r="AI103" i="21"/>
  <c r="AG103" i="21"/>
  <c r="AO103" i="21"/>
  <c r="AN103" i="21"/>
  <c r="AH103" i="21"/>
  <c r="AI120" i="21"/>
  <c r="AN120" i="21"/>
  <c r="AG120" i="21"/>
  <c r="AO120" i="21"/>
  <c r="AH120" i="21"/>
  <c r="AI72" i="21"/>
  <c r="AG72" i="21"/>
  <c r="AN72" i="21"/>
  <c r="AO72" i="21"/>
  <c r="AH72" i="21"/>
  <c r="AI18" i="21"/>
  <c r="AG18" i="21"/>
  <c r="AO18" i="21"/>
  <c r="AN18" i="21"/>
  <c r="AH18" i="21"/>
  <c r="AI119" i="21"/>
  <c r="AG119" i="21"/>
  <c r="AO119" i="21"/>
  <c r="AN119" i="21"/>
  <c r="AH119" i="21"/>
  <c r="AI71" i="21"/>
  <c r="AG71" i="21"/>
  <c r="AO71" i="21"/>
  <c r="AN71" i="21"/>
  <c r="AH71" i="21"/>
  <c r="AI20" i="21"/>
  <c r="AN20" i="21"/>
  <c r="AG20" i="21"/>
  <c r="AO20" i="21"/>
  <c r="AH20" i="21"/>
  <c r="AI28" i="21"/>
  <c r="AG28" i="21"/>
  <c r="AN28" i="21"/>
  <c r="AO28" i="21"/>
  <c r="AH28" i="21"/>
  <c r="AI94" i="21"/>
  <c r="AG94" i="21"/>
  <c r="AN94" i="21"/>
  <c r="AO94" i="21"/>
  <c r="AH94" i="21"/>
  <c r="AI46" i="21"/>
  <c r="AN46" i="21"/>
  <c r="AG46" i="21"/>
  <c r="AO46" i="21"/>
  <c r="AH46" i="21"/>
  <c r="AI9" i="21"/>
  <c r="AO9" i="21"/>
  <c r="AN9" i="21"/>
  <c r="AG9" i="21"/>
  <c r="AH9" i="21"/>
  <c r="AI43" i="21"/>
  <c r="AG43" i="21"/>
  <c r="AO43" i="21"/>
  <c r="AN43" i="21"/>
  <c r="AH43" i="21"/>
  <c r="AI117" i="21"/>
  <c r="AO117" i="21"/>
  <c r="AG117" i="21"/>
  <c r="AN117" i="21"/>
  <c r="AH117" i="21"/>
  <c r="AI69" i="21"/>
  <c r="AG69" i="21"/>
  <c r="AN69" i="21"/>
  <c r="AO69" i="21"/>
  <c r="AH69" i="21"/>
  <c r="AI21" i="21"/>
  <c r="AG21" i="21"/>
  <c r="AO21" i="21"/>
  <c r="AN21" i="21"/>
  <c r="AH21" i="21"/>
  <c r="AI101" i="21"/>
  <c r="AG101" i="21"/>
  <c r="AO101" i="21"/>
  <c r="AN101" i="21"/>
  <c r="AH101" i="21"/>
  <c r="AI125" i="21"/>
  <c r="AG125" i="21"/>
  <c r="AO125" i="21"/>
  <c r="AN125" i="21"/>
  <c r="AH125" i="21"/>
  <c r="AI90" i="21"/>
  <c r="AG90" i="21"/>
  <c r="AO90" i="21"/>
  <c r="AN90" i="21"/>
  <c r="AH90" i="21"/>
  <c r="AI42" i="21"/>
  <c r="AO42" i="21"/>
  <c r="AG42" i="21"/>
  <c r="AN42" i="21"/>
  <c r="AH42" i="21"/>
  <c r="AI112" i="21"/>
  <c r="AO112" i="21"/>
  <c r="AN112" i="21"/>
  <c r="AG112" i="21"/>
  <c r="AH112" i="21"/>
  <c r="AI64" i="21"/>
  <c r="AG64" i="21"/>
  <c r="AO64" i="21"/>
  <c r="AN64" i="21"/>
  <c r="AH64" i="21"/>
  <c r="AC26" i="2"/>
  <c r="AG26" i="2" a="1"/>
  <c r="AG3" i="21" l="1"/>
  <c r="AG2" i="21" s="1"/>
  <c r="AH3" i="21"/>
  <c r="AG26" i="2"/>
  <c r="C42" i="2" a="1"/>
  <c r="AH2" i="21" l="1"/>
  <c r="AW3" i="21"/>
  <c r="C42" i="2"/>
  <c r="Q29" i="14" a="1"/>
  <c r="Q29" i="14"/>
  <c r="D40" i="2" a="1"/>
  <c r="D40" i="2"/>
  <c r="BR30" i="2" a="1"/>
  <c r="BR30" i="2"/>
  <c r="AB495" i="16" a="1"/>
  <c r="AB495" i="16"/>
  <c r="AB65" i="13" a="1"/>
  <c r="AB65" i="13"/>
  <c r="AB65" i="15" a="1"/>
  <c r="AB65" i="15"/>
  <c r="AB434" i="17" a="1"/>
  <c r="AB434" i="17"/>
  <c r="AB35" i="14" a="1"/>
  <c r="AB35" i="14"/>
  <c r="AQ15" i="2" a="1"/>
  <c r="AQ15" i="2"/>
  <c r="Z30" i="2" a="1"/>
  <c r="Z30" i="2"/>
  <c r="C23" i="2" a="1"/>
  <c r="C23" i="2"/>
  <c r="Q30" i="14" a="1"/>
  <c r="Q30" i="14"/>
  <c r="M38" i="2" a="1"/>
  <c r="M38" i="2"/>
  <c r="Z38" i="2" a="1"/>
  <c r="Z38" i="2"/>
  <c r="O15" i="2" a="1"/>
  <c r="O15" i="2"/>
  <c r="O42" i="2" a="1"/>
  <c r="O42" i="2"/>
  <c r="Z23" i="2" a="1"/>
  <c r="Z23" i="2"/>
  <c r="D38" i="2" a="1"/>
  <c r="D38" i="2"/>
  <c r="C26" i="2" a="1"/>
  <c r="C26" i="2"/>
  <c r="AG40" i="2" a="1"/>
  <c r="AG40" i="2"/>
  <c r="AQ36" i="2" a="1"/>
  <c r="AQ36" i="2"/>
  <c r="AQ30" i="2" a="1"/>
  <c r="AQ30" i="2"/>
  <c r="M30" i="2" a="1"/>
  <c r="M30" i="2"/>
  <c r="AQ26" i="2" a="1"/>
  <c r="AQ26" i="2"/>
  <c r="AG15" i="2" a="1"/>
  <c r="AG15" i="2"/>
  <c r="M40" i="2" a="1"/>
  <c r="M40" i="2"/>
  <c r="AC38" i="2" a="1"/>
  <c r="AC38" i="2"/>
  <c r="Z40" i="2" a="1"/>
  <c r="Z40" i="2"/>
  <c r="D43" i="2" a="1"/>
  <c r="D43" i="2"/>
  <c r="O43" i="2" a="1"/>
  <c r="O43" i="2"/>
  <c r="AC36" i="2" a="1"/>
  <c r="AC36" i="2"/>
  <c r="Z15" i="2" a="1"/>
  <c r="Z15" i="2"/>
  <c r="M41" i="2" a="1"/>
  <c r="M41" i="2"/>
  <c r="AC30" i="2" a="1"/>
  <c r="AC30" i="2"/>
  <c r="Z43" i="2" a="1"/>
  <c r="Z43" i="2"/>
  <c r="BR15" i="2" a="1"/>
  <c r="BR15" i="2"/>
  <c r="AC40" i="2" a="1"/>
  <c r="AC40" i="2"/>
  <c r="AC43" i="2" a="1"/>
  <c r="AC43" i="2"/>
  <c r="D30" i="2" a="1"/>
  <c r="D30" i="2"/>
  <c r="M23" i="2" a="1"/>
  <c r="M23" i="2"/>
  <c r="D15" i="2" a="1"/>
  <c r="D15" i="2"/>
  <c r="M42" i="2" a="1"/>
  <c r="M42" i="2"/>
  <c r="C43" i="2" a="1"/>
  <c r="C43" i="2"/>
  <c r="Q64" i="13" a="1"/>
  <c r="Q64" i="13"/>
  <c r="Q64" i="15" a="1"/>
  <c r="Q64" i="15"/>
  <c r="Q23" i="14" a="1"/>
  <c r="Q23" i="14"/>
  <c r="C15" i="2" a="1"/>
  <c r="C15" i="2"/>
  <c r="Z36" i="2" a="1"/>
  <c r="Z36" i="2"/>
  <c r="M15" i="2" a="1"/>
  <c r="M15" i="2"/>
  <c r="C30" i="2" a="1"/>
  <c r="C30" i="2"/>
  <c r="Q495" i="16" a="1"/>
  <c r="Q495" i="16"/>
  <c r="Q65" i="13" a="1"/>
  <c r="Q65" i="13"/>
  <c r="Q65" i="15" a="1"/>
  <c r="Q65" i="15"/>
  <c r="Q434" i="17" a="1"/>
  <c r="Q434" i="17"/>
  <c r="Q35" i="14" a="1"/>
  <c r="Q35" i="14"/>
  <c r="AG38" i="2" a="1"/>
  <c r="AG38" i="2"/>
  <c r="AG23" i="2" a="1"/>
  <c r="AG23" i="2"/>
  <c r="O38" i="2" a="1"/>
  <c r="O38" i="2"/>
  <c r="Z42" i="2" a="1"/>
  <c r="Z42" i="2"/>
  <c r="AG36" i="2" a="1"/>
  <c r="AG36" i="2"/>
  <c r="BR43" i="2" a="1"/>
  <c r="BR43" i="2"/>
  <c r="AB64" i="13" a="1"/>
  <c r="AB64" i="13"/>
  <c r="AB64" i="15" a="1"/>
  <c r="AB64" i="15"/>
  <c r="AB23" i="14" a="1"/>
  <c r="AB23" i="14"/>
  <c r="AG43" i="2" a="1"/>
  <c r="AG43" i="2"/>
  <c r="BR41" i="2" a="1"/>
  <c r="BR41" i="2"/>
  <c r="AB31" i="14" a="1"/>
  <c r="AB31" i="14"/>
  <c r="AG42" i="2" a="1"/>
  <c r="AG42" i="2"/>
  <c r="M26" i="2" a="1"/>
  <c r="M26" i="2"/>
  <c r="AC41" i="2" a="1"/>
  <c r="AC41" i="2"/>
  <c r="BR42" i="2" a="1"/>
  <c r="BR42" i="2"/>
  <c r="AB29" i="14" a="1"/>
  <c r="AB29" i="14"/>
  <c r="D23" i="2" a="1"/>
  <c r="D23" i="2"/>
  <c r="D26" i="2" a="1"/>
  <c r="D26" i="2"/>
  <c r="BR26" i="2" a="1"/>
  <c r="BR26" i="2"/>
  <c r="C40" i="2" a="1"/>
  <c r="C40" i="2"/>
  <c r="Q33" i="14" a="1"/>
  <c r="Q33" i="14"/>
  <c r="Q10" i="14" a="1"/>
  <c r="Q10" i="14"/>
  <c r="C36" i="2" a="1"/>
  <c r="C36" i="2"/>
  <c r="Q32" i="14" a="1"/>
  <c r="Q32" i="14"/>
  <c r="BR36" i="2" a="1"/>
  <c r="BR36" i="2"/>
  <c r="AB32" i="14" a="1"/>
  <c r="AB32" i="14"/>
  <c r="BR23" i="2" a="1"/>
  <c r="BR23" i="2"/>
  <c r="AB30" i="14" a="1"/>
  <c r="AB30" i="14"/>
  <c r="BR40" i="2" a="1"/>
  <c r="BR40" i="2"/>
  <c r="AB33" i="14" a="1"/>
  <c r="AB33" i="14"/>
  <c r="AB10" i="14" a="1"/>
  <c r="AB10" i="14"/>
  <c r="D42" i="2" a="1"/>
  <c r="D42" i="2"/>
  <c r="C41" i="2" a="1"/>
  <c r="C41" i="2"/>
  <c r="Q31" i="14" a="1"/>
  <c r="Q31" i="14"/>
  <c r="BR38" i="2" a="1"/>
  <c r="BR38" i="2"/>
  <c r="Z26" i="2" a="1"/>
  <c r="Z26" i="2"/>
  <c r="AQ43" i="2" a="1"/>
  <c r="AQ43" i="2"/>
  <c r="AG41" i="2" a="1"/>
  <c r="AG41" i="2"/>
  <c r="AQ23" i="2" a="1"/>
  <c r="AQ23" i="2"/>
  <c r="O23" i="2" a="1"/>
  <c r="O23" i="2"/>
  <c r="AQ42" i="2" a="1"/>
  <c r="AQ42" i="2"/>
  <c r="M36" i="2" a="1"/>
  <c r="M36" i="2"/>
  <c r="C38" i="2" a="1"/>
  <c r="C38" i="2"/>
  <c r="O30" i="2" a="1"/>
  <c r="O30" i="2"/>
  <c r="Z41" i="2" a="1"/>
  <c r="Z41" i="2"/>
  <c r="O41" i="2" a="1"/>
  <c r="O41" i="2"/>
  <c r="AC15" i="2" a="1"/>
  <c r="AC15" i="2"/>
  <c r="D36" i="2" a="1"/>
  <c r="D36" i="2"/>
  <c r="AQ38" i="2" a="1"/>
  <c r="AQ38" i="2"/>
  <c r="O40" i="2" a="1"/>
  <c r="O40" i="2"/>
  <c r="O36" i="2" a="1"/>
  <c r="O36" i="2"/>
  <c r="O26" i="2" a="1"/>
  <c r="O26" i="2"/>
  <c r="AQ41" i="2" a="1"/>
  <c r="AQ41" i="2"/>
  <c r="AC42" i="2" a="1"/>
  <c r="AC42" i="2"/>
  <c r="AG30" i="2" a="1"/>
  <c r="AG30" i="2"/>
  <c r="M43" i="2" a="1"/>
  <c r="M43" i="2"/>
  <c r="D41" i="2" a="1"/>
  <c r="D41" i="2"/>
  <c r="AC23" i="2" a="1"/>
  <c r="AC23" i="2"/>
  <c r="AQ19" i="2" a="1"/>
  <c r="AQ19" i="2"/>
  <c r="Z16" i="2" a="1"/>
  <c r="Z16" i="2"/>
  <c r="AQ16" i="2" a="1"/>
  <c r="AQ16" i="2"/>
  <c r="O19" i="2" a="1"/>
  <c r="O19" i="2"/>
  <c r="O31" i="2" a="1"/>
  <c r="O31" i="2"/>
  <c r="BR31" i="2" a="1"/>
  <c r="BR31" i="2"/>
  <c r="AB27" i="14" a="1"/>
  <c r="AB27" i="14"/>
  <c r="D13" i="2" a="1"/>
  <c r="D13" i="2"/>
  <c r="Z19" i="2" a="1"/>
  <c r="Z19" i="2"/>
  <c r="O13" i="2" a="1"/>
  <c r="O13" i="2"/>
  <c r="AC13" i="2" a="1"/>
  <c r="AC13" i="2"/>
  <c r="AG33" i="2" a="1"/>
  <c r="AG33" i="2"/>
  <c r="D31" i="2" a="1"/>
  <c r="D31" i="2"/>
  <c r="C27" i="2" a="1"/>
  <c r="C27" i="2"/>
  <c r="AQ39" i="2" a="1"/>
  <c r="AQ39" i="2"/>
  <c r="AC33" i="2" a="1"/>
  <c r="AC33" i="2"/>
  <c r="O35" i="2" a="1"/>
  <c r="O35" i="2"/>
  <c r="AG35" i="2" a="1"/>
  <c r="AG35" i="2"/>
  <c r="C34" i="2" a="1"/>
  <c r="C34" i="2"/>
  <c r="Q34" i="14" a="1"/>
  <c r="Q34" i="14"/>
  <c r="AC35" i="2" a="1"/>
  <c r="AC35" i="2"/>
  <c r="O33" i="2" a="1"/>
  <c r="O33" i="2"/>
  <c r="BR35" i="2" a="1"/>
  <c r="BR35" i="2"/>
  <c r="O34" i="2" a="1"/>
  <c r="O34" i="2"/>
  <c r="AC31" i="2" a="1"/>
  <c r="AC31" i="2"/>
  <c r="D27" i="2" a="1"/>
  <c r="D27" i="2"/>
  <c r="Z34" i="2" a="1"/>
  <c r="Z34" i="2"/>
  <c r="BR34" i="2" a="1"/>
  <c r="BR34" i="2"/>
  <c r="AB34" i="14" a="1"/>
  <c r="AB34" i="14"/>
  <c r="BR16" i="2" a="1"/>
  <c r="BR16" i="2"/>
  <c r="AB24" i="14" a="1"/>
  <c r="AB24" i="14"/>
  <c r="C16" i="2" a="1"/>
  <c r="C16" i="2"/>
  <c r="Q24" i="14" a="1"/>
  <c r="Q24" i="14"/>
  <c r="C39" i="2" a="1"/>
  <c r="C39" i="2"/>
  <c r="Q28" i="14" a="1"/>
  <c r="Q28" i="14"/>
  <c r="BR19" i="2" a="1"/>
  <c r="BR19" i="2"/>
  <c r="AB40" i="14" a="1"/>
  <c r="AB40" i="14"/>
  <c r="AG19" i="2" a="1"/>
  <c r="AG19" i="2"/>
  <c r="AC27" i="2" a="1"/>
  <c r="AC27" i="2"/>
  <c r="M39" i="2" a="1"/>
  <c r="M39" i="2"/>
  <c r="M16" i="2" a="1"/>
  <c r="M16" i="2"/>
  <c r="D19" i="2" a="1"/>
  <c r="D19" i="2"/>
  <c r="AC39" i="2" a="1"/>
  <c r="AC39" i="2"/>
  <c r="AG34" i="2" a="1"/>
  <c r="AG34" i="2"/>
  <c r="O39" i="2" a="1"/>
  <c r="O39" i="2"/>
  <c r="AQ33" i="2" a="1"/>
  <c r="AQ33" i="2"/>
  <c r="AQ27" i="2" a="1"/>
  <c r="AQ27" i="2"/>
  <c r="AQ35" i="2" a="1"/>
  <c r="AQ35" i="2"/>
  <c r="AQ13" i="2" a="1"/>
  <c r="AQ13" i="2"/>
  <c r="M31" i="2" a="1"/>
  <c r="M31" i="2"/>
  <c r="M27" i="2" a="1"/>
  <c r="M27" i="2"/>
  <c r="D16" i="2" a="1"/>
  <c r="D16" i="2"/>
  <c r="D33" i="2" a="1"/>
  <c r="D33" i="2"/>
  <c r="AG13" i="2" a="1"/>
  <c r="AG13" i="2"/>
  <c r="Z13" i="2" a="1"/>
  <c r="Z13" i="2"/>
  <c r="Z27" i="2" a="1"/>
  <c r="Z27" i="2"/>
  <c r="Z35" i="2" a="1"/>
  <c r="Z35" i="2"/>
  <c r="O27" i="2" a="1"/>
  <c r="O27" i="2"/>
  <c r="C31" i="2" a="1"/>
  <c r="C31" i="2"/>
  <c r="Q27" i="14" a="1"/>
  <c r="Q27" i="14"/>
  <c r="AC16" i="2" a="1"/>
  <c r="AC16" i="2"/>
  <c r="D39" i="2" a="1"/>
  <c r="D39" i="2"/>
  <c r="AC19" i="2" a="1"/>
  <c r="AC19" i="2"/>
  <c r="Z31" i="2" a="1"/>
  <c r="Z31" i="2"/>
  <c r="BR39" i="2" a="1"/>
  <c r="BR39" i="2"/>
  <c r="AB28" i="14" a="1"/>
  <c r="AB28" i="14"/>
  <c r="AC34" i="2" a="1"/>
  <c r="AC34" i="2"/>
  <c r="C13" i="2" a="1"/>
  <c r="C13" i="2"/>
  <c r="AQ31" i="2" a="1"/>
  <c r="AQ31" i="2"/>
  <c r="D34" i="2" a="1"/>
  <c r="D34" i="2"/>
  <c r="M19" i="2" a="1"/>
  <c r="M19" i="2"/>
  <c r="M13" i="2" a="1"/>
  <c r="M13" i="2"/>
  <c r="AG31" i="2" a="1"/>
  <c r="AG31" i="2"/>
  <c r="AG27" i="2" a="1"/>
  <c r="AG27" i="2"/>
  <c r="D35" i="2" a="1"/>
  <c r="D35" i="2"/>
  <c r="C33" i="2" a="1"/>
  <c r="C33" i="2"/>
  <c r="O16" i="2" a="1"/>
  <c r="O16" i="2"/>
  <c r="C35" i="2" a="1"/>
  <c r="C35" i="2"/>
  <c r="BR27" i="2" a="1"/>
  <c r="BR27" i="2"/>
  <c r="M34" i="2" a="1"/>
  <c r="M34" i="2"/>
  <c r="M33" i="2" a="1"/>
  <c r="M33" i="2"/>
  <c r="C19" i="2" a="1"/>
  <c r="C19" i="2"/>
  <c r="Q40" i="14" a="1"/>
  <c r="Q40" i="14"/>
  <c r="M35" i="2" a="1"/>
  <c r="M35" i="2"/>
  <c r="BR13" i="2" a="1"/>
  <c r="BR13" i="2"/>
  <c r="BR33" i="2" a="1"/>
  <c r="BR33" i="2"/>
  <c r="Z33" i="2" a="1"/>
  <c r="Z33" i="2"/>
  <c r="AQ34" i="2" a="1"/>
  <c r="AQ34" i="2"/>
  <c r="AG39" i="2" a="1"/>
  <c r="AG39" i="2"/>
  <c r="AG16" i="2" a="1"/>
  <c r="AG16" i="2"/>
  <c r="Z39" i="2" a="1"/>
  <c r="Z39" i="2"/>
  <c r="U13" i="13" a="1"/>
  <c r="U13" i="13"/>
  <c r="U15" i="15" a="1"/>
  <c r="U15" i="15"/>
  <c r="C25" i="2" a="1"/>
  <c r="C25" i="2"/>
  <c r="Q25" i="14" a="1"/>
  <c r="Q25" i="14"/>
  <c r="O20" i="2" a="1"/>
  <c r="O20" i="2"/>
  <c r="Z37" i="2" a="1"/>
  <c r="Z37" i="2"/>
  <c r="C28" i="2" a="1"/>
  <c r="C28" i="2"/>
  <c r="Q36" i="14" a="1"/>
  <c r="Q36" i="14"/>
  <c r="Z32" i="2" a="1"/>
  <c r="Z32" i="2"/>
  <c r="AG24" i="2" a="1"/>
  <c r="AG24" i="2"/>
  <c r="AC24" i="2" a="1"/>
  <c r="AC24" i="2"/>
  <c r="AC28" i="2" a="1"/>
  <c r="AC28" i="2"/>
  <c r="AC14" i="2" a="1"/>
  <c r="AC14" i="2"/>
  <c r="AQ28" i="2" a="1"/>
  <c r="AQ28" i="2"/>
  <c r="AQ14" i="2" a="1"/>
  <c r="AQ14" i="2"/>
  <c r="BR37" i="2" a="1"/>
  <c r="BR37" i="2"/>
  <c r="AB42" i="14" a="1"/>
  <c r="AB42" i="14"/>
  <c r="AC25" i="2" a="1"/>
  <c r="AC25" i="2"/>
  <c r="BR18" i="2" a="1"/>
  <c r="BR18" i="2"/>
  <c r="O32" i="2" a="1"/>
  <c r="O32" i="2"/>
  <c r="O29" i="2" a="1"/>
  <c r="O29" i="2"/>
  <c r="AC37" i="2" a="1"/>
  <c r="AC37" i="2"/>
  <c r="C29" i="2" a="1"/>
  <c r="C29" i="2"/>
  <c r="Q26" i="14" a="1"/>
  <c r="Q26" i="14"/>
  <c r="BR32" i="2" a="1"/>
  <c r="BR32" i="2"/>
  <c r="AC20" i="2" a="1"/>
  <c r="AC20" i="2"/>
  <c r="M25" i="2" a="1"/>
  <c r="M25" i="2"/>
  <c r="AG20" i="2" a="1"/>
  <c r="AG20" i="2"/>
  <c r="AQ29" i="2" a="1"/>
  <c r="AQ29" i="2"/>
  <c r="O18" i="2" a="1"/>
  <c r="O18" i="2"/>
  <c r="D18" i="2" a="1"/>
  <c r="D18" i="2"/>
  <c r="D14" i="2" a="1"/>
  <c r="D14" i="2"/>
  <c r="AQ20" i="2" a="1"/>
  <c r="AQ20" i="2"/>
  <c r="AG21" i="2" a="1"/>
  <c r="AG21" i="2"/>
  <c r="O21" i="2" a="1"/>
  <c r="O21" i="2"/>
  <c r="AC32" i="2" a="1"/>
  <c r="AC32" i="2"/>
  <c r="Z24" i="2" a="1"/>
  <c r="Z24" i="2"/>
  <c r="M21" i="2" a="1"/>
  <c r="M21" i="2"/>
  <c r="BR24" i="2" a="1"/>
  <c r="BR24" i="2"/>
  <c r="AB39" i="14" a="1"/>
  <c r="AB39" i="14"/>
  <c r="M18" i="2" a="1"/>
  <c r="M18" i="2"/>
  <c r="BR14" i="2" a="1"/>
  <c r="BR14" i="2"/>
  <c r="Z18" i="2" a="1"/>
  <c r="Z18" i="2"/>
  <c r="M24" i="2" a="1"/>
  <c r="M24" i="2"/>
  <c r="BR20" i="2" a="1"/>
  <c r="BR20" i="2"/>
  <c r="AB38" i="14" a="1"/>
  <c r="AB38" i="14"/>
  <c r="BR25" i="2" a="1"/>
  <c r="BR25" i="2"/>
  <c r="AB25" i="14" a="1"/>
  <c r="AB25" i="14"/>
  <c r="AQ21" i="2" a="1"/>
  <c r="AQ21" i="2"/>
  <c r="D32" i="2" a="1"/>
  <c r="D32" i="2"/>
  <c r="C14" i="2" a="1"/>
  <c r="C14" i="2"/>
  <c r="BR29" i="2" a="1"/>
  <c r="BR29" i="2"/>
  <c r="AB26" i="14" a="1"/>
  <c r="AB26" i="14"/>
  <c r="Z25" i="2" a="1"/>
  <c r="Z25" i="2"/>
  <c r="AG32" i="2" a="1"/>
  <c r="AG32" i="2"/>
  <c r="Z14" i="2" a="1"/>
  <c r="Z14" i="2"/>
  <c r="M14" i="2" a="1"/>
  <c r="M14" i="2"/>
  <c r="AG29" i="2" a="1"/>
  <c r="AG29" i="2"/>
  <c r="O25" i="2" a="1"/>
  <c r="O25" i="2"/>
  <c r="D24" i="2" a="1"/>
  <c r="D24" i="2"/>
  <c r="Z21" i="2" a="1"/>
  <c r="Z21" i="2"/>
  <c r="AG25" i="2" a="1"/>
  <c r="AG25" i="2"/>
  <c r="C20" i="2" a="1"/>
  <c r="C20" i="2"/>
  <c r="Q38" i="14" a="1"/>
  <c r="Q38" i="14"/>
  <c r="C24" i="2" a="1"/>
  <c r="C24" i="2"/>
  <c r="Q39" i="14" a="1"/>
  <c r="Q39" i="14"/>
  <c r="C18" i="2" a="1"/>
  <c r="C18" i="2"/>
  <c r="O37" i="2" a="1"/>
  <c r="O37" i="2"/>
  <c r="Z29" i="2" a="1"/>
  <c r="Z29" i="2"/>
  <c r="AG28" i="2" a="1"/>
  <c r="AG28" i="2"/>
  <c r="D21" i="2" a="1"/>
  <c r="D21" i="2"/>
  <c r="Z28" i="2" a="1"/>
  <c r="Z28" i="2"/>
  <c r="AQ24" i="2" a="1"/>
  <c r="AQ24" i="2"/>
  <c r="C21" i="2" a="1"/>
  <c r="C21" i="2"/>
  <c r="Q37" i="14" a="1"/>
  <c r="Q37" i="14"/>
  <c r="AQ32" i="2" a="1"/>
  <c r="AQ32" i="2"/>
  <c r="D28" i="2" a="1"/>
  <c r="D28" i="2"/>
  <c r="BR21" i="2" a="1"/>
  <c r="BR21" i="2"/>
  <c r="AB37" i="14" a="1"/>
  <c r="AB37" i="14"/>
  <c r="M37" i="2" a="1"/>
  <c r="M37" i="2"/>
  <c r="O14" i="2" a="1"/>
  <c r="O14" i="2"/>
  <c r="AC18" i="2" a="1"/>
  <c r="AC18" i="2"/>
  <c r="M28" i="2" a="1"/>
  <c r="M28" i="2"/>
  <c r="D20" i="2" a="1"/>
  <c r="D20" i="2"/>
  <c r="M20" i="2" a="1"/>
  <c r="M20" i="2"/>
  <c r="BR28" i="2" a="1"/>
  <c r="BR28" i="2"/>
  <c r="AB36" i="14" a="1"/>
  <c r="AB36" i="14"/>
  <c r="M29" i="2" a="1"/>
  <c r="M29" i="2"/>
  <c r="AC29" i="2" a="1"/>
  <c r="AC29" i="2"/>
  <c r="D25" i="2" a="1"/>
  <c r="D25" i="2"/>
  <c r="M32" i="2" a="1"/>
  <c r="M32" i="2"/>
  <c r="AG18" i="2" a="1"/>
  <c r="AG18" i="2"/>
  <c r="AQ37" i="2" a="1"/>
  <c r="AQ37" i="2"/>
  <c r="C37" i="2" a="1"/>
  <c r="C37" i="2"/>
  <c r="Q42" i="14" a="1"/>
  <c r="Q42" i="14"/>
  <c r="AG37" i="2" a="1"/>
  <c r="AG37" i="2"/>
  <c r="D29" i="2" a="1"/>
  <c r="D29" i="2"/>
  <c r="AQ18" i="2" a="1"/>
  <c r="AQ18" i="2"/>
  <c r="AQ25" i="2" a="1"/>
  <c r="AQ25" i="2"/>
  <c r="AC21" i="2" a="1"/>
  <c r="AC21" i="2"/>
  <c r="Z20" i="2" a="1"/>
  <c r="Z20" i="2"/>
  <c r="O28" i="2" a="1"/>
  <c r="O28" i="2"/>
  <c r="D37" i="2" a="1"/>
  <c r="D37" i="2"/>
  <c r="C32" i="2" a="1"/>
  <c r="C32" i="2"/>
  <c r="O24" i="2" a="1"/>
  <c r="O24" i="2"/>
  <c r="AG14" i="2" a="1"/>
  <c r="AG14" i="2"/>
  <c r="S495" i="16" a="1"/>
  <c r="S495" i="16"/>
  <c r="S65" i="13" a="1"/>
  <c r="S65" i="13"/>
  <c r="S65" i="15" a="1"/>
  <c r="S65" i="15"/>
  <c r="S434" i="17" a="1"/>
  <c r="S434" i="17"/>
  <c r="S35" i="14" a="1"/>
  <c r="S35" i="14"/>
  <c r="S54" i="13" a="1"/>
  <c r="S54" i="13"/>
  <c r="S55" i="15" a="1"/>
  <c r="S55" i="15"/>
  <c r="R44" i="13" a="1"/>
  <c r="R44" i="13"/>
  <c r="S49" i="13" a="1"/>
  <c r="S49" i="13"/>
  <c r="S50" i="15" a="1"/>
  <c r="S50" i="15"/>
  <c r="R58" i="13" a="1"/>
  <c r="R58" i="13"/>
  <c r="S47" i="13" a="1"/>
  <c r="S47" i="13"/>
  <c r="S48" i="15" a="1"/>
  <c r="S48" i="15"/>
  <c r="R47" i="13" a="1"/>
  <c r="R47" i="13"/>
  <c r="R48" i="15" a="1"/>
  <c r="R48" i="15"/>
  <c r="S42" i="13" a="1"/>
  <c r="S42" i="13"/>
  <c r="S44" i="15" a="1"/>
  <c r="S44" i="15"/>
  <c r="R40" i="13" a="1"/>
  <c r="R40" i="13"/>
  <c r="R43" i="13" a="1"/>
  <c r="R43" i="13"/>
  <c r="R45" i="15" a="1"/>
  <c r="R45" i="15"/>
  <c r="R65" i="13" a="1"/>
  <c r="R65" i="13"/>
  <c r="R65" i="15" a="1"/>
  <c r="R65" i="15"/>
  <c r="S58" i="13" a="1"/>
  <c r="S58" i="13"/>
  <c r="S43" i="13" a="1"/>
  <c r="S43" i="13"/>
  <c r="S45" i="15" a="1"/>
  <c r="S45" i="15"/>
  <c r="S44" i="13" a="1"/>
  <c r="S44" i="13"/>
  <c r="R42" i="13" a="1"/>
  <c r="R42" i="13"/>
  <c r="R44" i="15" a="1"/>
  <c r="R44" i="15"/>
  <c r="R54" i="13" a="1"/>
  <c r="R54" i="13"/>
  <c r="R55" i="15" a="1"/>
  <c r="R55" i="15"/>
  <c r="R46" i="13" a="1"/>
  <c r="R46" i="13"/>
  <c r="R47" i="15" a="1"/>
  <c r="R47" i="15"/>
  <c r="S46" i="13" a="1"/>
  <c r="S46" i="13"/>
  <c r="S47" i="15" a="1"/>
  <c r="S47" i="15"/>
  <c r="R49" i="13" a="1"/>
  <c r="R49" i="13"/>
  <c r="R50" i="15" a="1"/>
  <c r="R50" i="15"/>
  <c r="S40" i="13" a="1"/>
  <c r="S40" i="13"/>
  <c r="AB35" i="13" a="1"/>
  <c r="AB35" i="13"/>
  <c r="AB38" i="15" a="1"/>
  <c r="AB38" i="15"/>
  <c r="AB5" i="13" a="1"/>
  <c r="AB5" i="13"/>
  <c r="AB5" i="15" a="1"/>
  <c r="AB5" i="15"/>
  <c r="R7" i="15" a="1"/>
  <c r="R7" i="15"/>
  <c r="Q28" i="13" a="1"/>
  <c r="Q28" i="13"/>
  <c r="Q8" i="13" a="1"/>
  <c r="Q8" i="13"/>
  <c r="Q9" i="15" a="1"/>
  <c r="Q9" i="15"/>
  <c r="Q35" i="13" a="1"/>
  <c r="Q35" i="13"/>
  <c r="Q38" i="15" a="1"/>
  <c r="Q38" i="15"/>
  <c r="R13" i="13" a="1"/>
  <c r="R13" i="13"/>
  <c r="R15" i="15" a="1"/>
  <c r="R15" i="15"/>
  <c r="Q6" i="13" a="1"/>
  <c r="Q6" i="13"/>
  <c r="Q6" i="15" a="1"/>
  <c r="Q6" i="15"/>
  <c r="R6" i="13" a="1"/>
  <c r="R6" i="13"/>
  <c r="R6" i="15" a="1"/>
  <c r="R6" i="15"/>
  <c r="Q12" i="13" a="1"/>
  <c r="Q12" i="13"/>
  <c r="Q14" i="15" a="1"/>
  <c r="Q14" i="15"/>
  <c r="S346" i="16" a="1"/>
  <c r="S346" i="16"/>
  <c r="S13" i="13" a="1"/>
  <c r="S13" i="13"/>
  <c r="S15" i="15" a="1"/>
  <c r="S15" i="15"/>
  <c r="S329" i="17" a="1"/>
  <c r="S329" i="17"/>
  <c r="AB7" i="15" a="1"/>
  <c r="AB7" i="15"/>
  <c r="AB36" i="13" a="1"/>
  <c r="AB36" i="13"/>
  <c r="AB39" i="15" a="1"/>
  <c r="AB39" i="15"/>
  <c r="AB28" i="13" a="1"/>
  <c r="AB28" i="13"/>
  <c r="S28" i="13" a="1"/>
  <c r="S28" i="13"/>
  <c r="Q11" i="13" a="1"/>
  <c r="Q11" i="13"/>
  <c r="Q12" i="15" a="1"/>
  <c r="Q12" i="15"/>
  <c r="AB12" i="13" a="1"/>
  <c r="AB12" i="13"/>
  <c r="AB14" i="15" a="1"/>
  <c r="AB14" i="15"/>
  <c r="Q5" i="13" a="1"/>
  <c r="Q5" i="13"/>
  <c r="Q5" i="15" a="1"/>
  <c r="Q5" i="15"/>
  <c r="AB8" i="13" a="1"/>
  <c r="AB8" i="13"/>
  <c r="AB9" i="15" a="1"/>
  <c r="AB9" i="15"/>
  <c r="S5" i="13" a="1"/>
  <c r="S5" i="13"/>
  <c r="S5" i="15" a="1"/>
  <c r="S5" i="15"/>
  <c r="AB11" i="13" a="1"/>
  <c r="AB11" i="13"/>
  <c r="AB12" i="15" a="1"/>
  <c r="AB12" i="15"/>
  <c r="S36" i="13" a="1"/>
  <c r="S36" i="13"/>
  <c r="S39" i="15" a="1"/>
  <c r="S39" i="15"/>
  <c r="S11" i="13" a="1"/>
  <c r="S11" i="13"/>
  <c r="S12" i="15" a="1"/>
  <c r="S12" i="15"/>
  <c r="Q7" i="15" a="1"/>
  <c r="Q7" i="15"/>
  <c r="Q36" i="13" a="1"/>
  <c r="Q36" i="13"/>
  <c r="Q39" i="15" a="1"/>
  <c r="Q39" i="15"/>
  <c r="Q346" i="16" a="1"/>
  <c r="Q346" i="16"/>
  <c r="Q13" i="13" a="1"/>
  <c r="Q13" i="13"/>
  <c r="Q15" i="15" a="1"/>
  <c r="Q15" i="15"/>
  <c r="Q329" i="17" a="1"/>
  <c r="Q329" i="17"/>
  <c r="R12" i="13" a="1"/>
  <c r="R12" i="13"/>
  <c r="R14" i="15" a="1"/>
  <c r="R14" i="15"/>
  <c r="AB6" i="13" a="1"/>
  <c r="AB6" i="13"/>
  <c r="AB6" i="15" a="1"/>
  <c r="AB6" i="15"/>
  <c r="S8" i="13" a="1"/>
  <c r="S8" i="13"/>
  <c r="S9" i="15" a="1"/>
  <c r="S9" i="15"/>
  <c r="S35" i="13" a="1"/>
  <c r="S35" i="13"/>
  <c r="S38" i="15" a="1"/>
  <c r="S38" i="15"/>
  <c r="R36" i="13" a="1"/>
  <c r="R36" i="13"/>
  <c r="R39" i="15" a="1"/>
  <c r="R39" i="15"/>
  <c r="S12" i="13" a="1"/>
  <c r="S12" i="13"/>
  <c r="S14" i="15" a="1"/>
  <c r="S14" i="15"/>
  <c r="S7" i="15" a="1"/>
  <c r="S7" i="15"/>
  <c r="R5" i="13" a="1"/>
  <c r="R5" i="13"/>
  <c r="R5" i="15" a="1"/>
  <c r="R5" i="15"/>
  <c r="R28" i="13" a="1"/>
  <c r="R28" i="13"/>
  <c r="R35" i="13" a="1"/>
  <c r="R35" i="13"/>
  <c r="R38" i="15" a="1"/>
  <c r="R38" i="15"/>
  <c r="R8" i="13" a="1"/>
  <c r="R8" i="13"/>
  <c r="R9" i="15" a="1"/>
  <c r="R9" i="15"/>
  <c r="S6" i="13" a="1"/>
  <c r="S6" i="13"/>
  <c r="S6" i="15" a="1"/>
  <c r="S6" i="15"/>
  <c r="R11" i="13" a="1"/>
  <c r="R11" i="13"/>
  <c r="R12" i="15" a="1"/>
  <c r="R12" i="15"/>
  <c r="AB346" i="16" a="1"/>
  <c r="AB346" i="16"/>
  <c r="AB13" i="13" a="1"/>
  <c r="AB13" i="13"/>
  <c r="AB15" i="15" a="1"/>
  <c r="AB15" i="15"/>
  <c r="AB329" i="17" a="1"/>
  <c r="AB329" i="17"/>
  <c r="S410" i="16" a="1"/>
  <c r="S410" i="16"/>
  <c r="S379" i="17" a="1"/>
  <c r="S379" i="17"/>
  <c r="AB174" i="16" a="1"/>
  <c r="AB174" i="16"/>
  <c r="AB239" i="17" a="1"/>
  <c r="AB239" i="17"/>
  <c r="AB410" i="16" a="1"/>
  <c r="AB410" i="16"/>
  <c r="AB379" i="17" a="1"/>
  <c r="AB379" i="17"/>
  <c r="Q44" i="16" a="1"/>
  <c r="Q44" i="16"/>
  <c r="Q50" i="17" a="1"/>
  <c r="Q50" i="17"/>
  <c r="Q247" i="16" a="1"/>
  <c r="Q247" i="16"/>
  <c r="Q249" i="17" a="1"/>
  <c r="Q249" i="17"/>
  <c r="AB351" i="16" a="1"/>
  <c r="AB351" i="16"/>
  <c r="AB347" i="16" a="1"/>
  <c r="AB347" i="16"/>
  <c r="AB332" i="17" a="1"/>
  <c r="AB332" i="17"/>
  <c r="AB330" i="17" a="1"/>
  <c r="AB330" i="17"/>
  <c r="S67" i="16" a="1"/>
  <c r="S67" i="16"/>
  <c r="S60" i="17" a="1"/>
  <c r="S60" i="17"/>
  <c r="AB44" i="16" a="1"/>
  <c r="AB44" i="16"/>
  <c r="AB50" i="17" a="1"/>
  <c r="AB50" i="17"/>
  <c r="AB247" i="16" a="1"/>
  <c r="AB247" i="16"/>
  <c r="AB249" i="17" a="1"/>
  <c r="AB249" i="17"/>
  <c r="AB27" i="16" a="1"/>
  <c r="AB27" i="16"/>
  <c r="AB19" i="17" a="1"/>
  <c r="AB19" i="17"/>
  <c r="Q374" i="16" a="1"/>
  <c r="Q374" i="16"/>
  <c r="Q362" i="17" a="1"/>
  <c r="Q362" i="17"/>
  <c r="Q27" i="16" a="1"/>
  <c r="Q27" i="16"/>
  <c r="Q19" i="17" a="1"/>
  <c r="Q19" i="17"/>
  <c r="AB451" i="16" a="1"/>
  <c r="AB451" i="16"/>
  <c r="AB162" i="17" a="1"/>
  <c r="AB162" i="17"/>
  <c r="S374" i="16" a="1"/>
  <c r="S374" i="16"/>
  <c r="S362" i="17" a="1"/>
  <c r="S362" i="17"/>
  <c r="S247" i="16" a="1"/>
  <c r="S247" i="16"/>
  <c r="S249" i="17" a="1"/>
  <c r="S249" i="17"/>
  <c r="S351" i="16" a="1"/>
  <c r="S351" i="16"/>
  <c r="S347" i="16" a="1"/>
  <c r="S347" i="16"/>
  <c r="S332" i="17" a="1"/>
  <c r="S332" i="17"/>
  <c r="S330" i="17" a="1"/>
  <c r="S330" i="17"/>
  <c r="S27" i="16" a="1"/>
  <c r="S27" i="16"/>
  <c r="S19" i="17" a="1"/>
  <c r="S19" i="17"/>
  <c r="S44" i="16" a="1"/>
  <c r="S44" i="16"/>
  <c r="S50" i="17" a="1"/>
  <c r="S50" i="17"/>
  <c r="S451" i="16" a="1"/>
  <c r="S451" i="16"/>
  <c r="S162" i="17" a="1"/>
  <c r="S162" i="17"/>
  <c r="Q67" i="16" a="1"/>
  <c r="Q67" i="16"/>
  <c r="Q60" i="17" a="1"/>
  <c r="Q60" i="17"/>
  <c r="AB374" i="16" a="1"/>
  <c r="AB374" i="16"/>
  <c r="AB362" i="17" a="1"/>
  <c r="AB362" i="17"/>
  <c r="Q410" i="16" a="1"/>
  <c r="Q410" i="16"/>
  <c r="Q379" i="17" a="1"/>
  <c r="Q379" i="17"/>
  <c r="AB67" i="16" a="1"/>
  <c r="AB67" i="16"/>
  <c r="AB60" i="17" a="1"/>
  <c r="AB60" i="17"/>
  <c r="Q451" i="16" a="1"/>
  <c r="Q451" i="16"/>
  <c r="Q162" i="17" a="1"/>
  <c r="Q162" i="17"/>
  <c r="S174" i="16" a="1"/>
  <c r="S174" i="16"/>
  <c r="S239" i="17" a="1"/>
  <c r="S239" i="17"/>
  <c r="Q174" i="16" a="1"/>
  <c r="Q174" i="16"/>
  <c r="Q239" i="17" a="1"/>
  <c r="Q239" i="17"/>
  <c r="Q351" i="16" a="1"/>
  <c r="Q351" i="16"/>
  <c r="Q347" i="16" a="1"/>
  <c r="Q347" i="16"/>
  <c r="Q332" i="17" a="1"/>
  <c r="Q332" i="17"/>
  <c r="Q330" i="17" a="1"/>
  <c r="Q330" i="17"/>
  <c r="S59" i="13" a="1"/>
  <c r="S59" i="13"/>
  <c r="S59" i="15" a="1"/>
  <c r="S59" i="15"/>
  <c r="AB39" i="13" a="1"/>
  <c r="AB39" i="13"/>
  <c r="AB42" i="15" a="1"/>
  <c r="AB42" i="15"/>
  <c r="R55" i="13" a="1"/>
  <c r="R55" i="13"/>
  <c r="R56" i="15" a="1"/>
  <c r="R56" i="15"/>
  <c r="R14" i="13" a="1"/>
  <c r="R14" i="13"/>
  <c r="R16" i="15" a="1"/>
  <c r="R16" i="15"/>
  <c r="AB14" i="13" a="1"/>
  <c r="AB14" i="13"/>
  <c r="AB16" i="15" a="1"/>
  <c r="AB16" i="15"/>
  <c r="R7" i="13" a="1"/>
  <c r="R7" i="13"/>
  <c r="R8" i="15" a="1"/>
  <c r="R8" i="15"/>
  <c r="AB9" i="13" a="1"/>
  <c r="AB9" i="13"/>
  <c r="AB10" i="15" a="1"/>
  <c r="AB10" i="15"/>
  <c r="Q9" i="13" a="1"/>
  <c r="Q9" i="13"/>
  <c r="Q10" i="15" a="1"/>
  <c r="Q10" i="15"/>
  <c r="Q14" i="13" a="1"/>
  <c r="Q14" i="13"/>
  <c r="Q16" i="15" a="1"/>
  <c r="Q16" i="15"/>
  <c r="R56" i="13" a="1"/>
  <c r="R56" i="13"/>
  <c r="R57" i="15" a="1"/>
  <c r="R57" i="15"/>
  <c r="Q59" i="13" a="1"/>
  <c r="Q59" i="13"/>
  <c r="Q59" i="15" a="1"/>
  <c r="Q59" i="15"/>
  <c r="Q7" i="13" a="1"/>
  <c r="Q7" i="13"/>
  <c r="Q8" i="15" a="1"/>
  <c r="Q8" i="15"/>
  <c r="AB55" i="13" a="1"/>
  <c r="AB55" i="13"/>
  <c r="AB56" i="15" a="1"/>
  <c r="AB56" i="15"/>
  <c r="S9" i="13" a="1"/>
  <c r="S9" i="13"/>
  <c r="S10" i="15" a="1"/>
  <c r="S10" i="15"/>
  <c r="S10" i="13" a="1"/>
  <c r="S10" i="13"/>
  <c r="S11" i="15" a="1"/>
  <c r="S11" i="15"/>
  <c r="Q10" i="13" a="1"/>
  <c r="Q10" i="13"/>
  <c r="Q11" i="15" a="1"/>
  <c r="Q11" i="15"/>
  <c r="R10" i="13" a="1"/>
  <c r="R10" i="13"/>
  <c r="R11" i="15" a="1"/>
  <c r="R11" i="15"/>
  <c r="S39" i="13" a="1"/>
  <c r="S39" i="13"/>
  <c r="S42" i="15" a="1"/>
  <c r="S42" i="15"/>
  <c r="AB7" i="13" a="1"/>
  <c r="AB7" i="13"/>
  <c r="AB8" i="15" a="1"/>
  <c r="AB8" i="15"/>
  <c r="S55" i="13" a="1"/>
  <c r="S55" i="13"/>
  <c r="S56" i="15" a="1"/>
  <c r="S56" i="15"/>
  <c r="S56" i="13" a="1"/>
  <c r="S56" i="13"/>
  <c r="S57" i="15" a="1"/>
  <c r="S57" i="15"/>
  <c r="Q13" i="15" a="1"/>
  <c r="Q13" i="15"/>
  <c r="S13" i="15" a="1"/>
  <c r="S13" i="15"/>
  <c r="AB59" i="13" a="1"/>
  <c r="AB59" i="13"/>
  <c r="AB59" i="15" a="1"/>
  <c r="AB59" i="15"/>
  <c r="S14" i="13" a="1"/>
  <c r="S14" i="13"/>
  <c r="S16" i="15" a="1"/>
  <c r="S16" i="15"/>
  <c r="Q55" i="13" a="1"/>
  <c r="Q55" i="13"/>
  <c r="Q56" i="15" a="1"/>
  <c r="Q56" i="15"/>
  <c r="AB56" i="13" a="1"/>
  <c r="AB56" i="13"/>
  <c r="AB57" i="15" a="1"/>
  <c r="AB57" i="15"/>
  <c r="R59" i="13" a="1"/>
  <c r="R59" i="13"/>
  <c r="R59" i="15" a="1"/>
  <c r="R59" i="15"/>
  <c r="R39" i="13" a="1"/>
  <c r="R39" i="13"/>
  <c r="R42" i="15" a="1"/>
  <c r="R42" i="15"/>
  <c r="R13" i="15" a="1"/>
  <c r="R13" i="15"/>
  <c r="AB13" i="15" a="1"/>
  <c r="AB13" i="15"/>
  <c r="AB10" i="13" a="1"/>
  <c r="AB10" i="13"/>
  <c r="AB11" i="15" a="1"/>
  <c r="AB11" i="15"/>
  <c r="Q56" i="13" a="1"/>
  <c r="Q56" i="13"/>
  <c r="Q57" i="15" a="1"/>
  <c r="Q57" i="15"/>
  <c r="S7" i="13" a="1"/>
  <c r="S7" i="13"/>
  <c r="S8" i="15" a="1"/>
  <c r="S8" i="15"/>
  <c r="Q39" i="13" a="1"/>
  <c r="Q39" i="13"/>
  <c r="Q42" i="15" a="1"/>
  <c r="Q42" i="15"/>
  <c r="R9" i="13" a="1"/>
  <c r="R9" i="13"/>
  <c r="R10" i="15" a="1"/>
  <c r="R10" i="15"/>
  <c r="R62" i="13" a="1"/>
  <c r="R62" i="13"/>
  <c r="R62" i="15" a="1"/>
  <c r="R62" i="15"/>
  <c r="R48" i="13" a="1"/>
  <c r="R48" i="13"/>
  <c r="R49" i="15" a="1"/>
  <c r="R49" i="15"/>
  <c r="S41" i="13" a="1"/>
  <c r="S41" i="13"/>
  <c r="S43" i="15" a="1"/>
  <c r="S43" i="15"/>
  <c r="S48" i="13" a="1"/>
  <c r="S48" i="13"/>
  <c r="S49" i="15" a="1"/>
  <c r="S49" i="15"/>
  <c r="R41" i="13" a="1"/>
  <c r="R41" i="13"/>
  <c r="R43" i="15" a="1"/>
  <c r="R43" i="15"/>
  <c r="S62" i="13" a="1"/>
  <c r="S62" i="13"/>
  <c r="S62" i="15" a="1"/>
  <c r="S62" i="15"/>
  <c r="S172" i="16" a="1"/>
  <c r="S172" i="16"/>
  <c r="S315" i="17" a="1"/>
  <c r="S315" i="17"/>
  <c r="S42" i="16" a="1"/>
  <c r="S42" i="16"/>
  <c r="S325" i="17" a="1"/>
  <c r="S325" i="17"/>
  <c r="AB172" i="16" a="1"/>
  <c r="AB172" i="16"/>
  <c r="AB315" i="17" a="1"/>
  <c r="AB315" i="17"/>
  <c r="Q42" i="16" a="1"/>
  <c r="Q42" i="16"/>
  <c r="Q325" i="17" a="1"/>
  <c r="Q325" i="17"/>
  <c r="Q172" i="16" a="1"/>
  <c r="Q172" i="16"/>
  <c r="Q315" i="17" a="1"/>
  <c r="Q315" i="17"/>
  <c r="AB42" i="16" a="1"/>
  <c r="AB42" i="16"/>
  <c r="AB325" i="17" a="1"/>
  <c r="AB325" i="17"/>
  <c r="U59" i="16" a="1"/>
  <c r="U59" i="16"/>
  <c r="U9" i="17" a="1"/>
  <c r="U9" i="17"/>
  <c r="U36" i="16" a="1"/>
  <c r="U36" i="16"/>
  <c r="O68" i="2" a="1"/>
  <c r="O68" i="2"/>
  <c r="O67" i="2" a="1"/>
  <c r="O67" i="2"/>
  <c r="AC66" i="2" a="1"/>
  <c r="AC66" i="2"/>
  <c r="AG72" i="2" a="1"/>
  <c r="AG72" i="2"/>
  <c r="O65" i="2" a="1"/>
  <c r="O65" i="2"/>
  <c r="AC68" i="2" a="1"/>
  <c r="AC68" i="2"/>
  <c r="AC67" i="2" a="1"/>
  <c r="AC67" i="2"/>
  <c r="Z70" i="2" a="1"/>
  <c r="Z70" i="2"/>
  <c r="Z69" i="2" a="1"/>
  <c r="Z69" i="2"/>
  <c r="A70" i="2" a="1"/>
  <c r="A70" i="2"/>
  <c r="A69" i="2" a="1"/>
  <c r="A69" i="2"/>
  <c r="O77" i="2" a="1"/>
  <c r="O77" i="2"/>
  <c r="AC65" i="2" a="1"/>
  <c r="AC65" i="2"/>
  <c r="A79" i="2" a="1"/>
  <c r="A79" i="2"/>
  <c r="Z68" i="2" a="1"/>
  <c r="Z68" i="2"/>
  <c r="Z67" i="2" a="1"/>
  <c r="Z67" i="2"/>
  <c r="BR59" i="2" a="1"/>
  <c r="BR59" i="2"/>
  <c r="BR58" i="2" a="1"/>
  <c r="BR58" i="2"/>
  <c r="AB469" i="16" a="1"/>
  <c r="AB469" i="16"/>
  <c r="AB57" i="13" a="1"/>
  <c r="AB57" i="13"/>
  <c r="AB58" i="15" a="1"/>
  <c r="AB58" i="15"/>
  <c r="AB422" i="17" a="1"/>
  <c r="AB422" i="17"/>
  <c r="C64" i="2" a="1"/>
  <c r="C64" i="2"/>
  <c r="Q62" i="13" a="1"/>
  <c r="Q62" i="13"/>
  <c r="Q62" i="15" a="1"/>
  <c r="Q62" i="15"/>
  <c r="M65" i="2" a="1"/>
  <c r="M65" i="2"/>
  <c r="BR79" i="2" a="1"/>
  <c r="BR79" i="2"/>
  <c r="AG70" i="2" a="1"/>
  <c r="AG70" i="2"/>
  <c r="AG69" i="2" a="1"/>
  <c r="AG69" i="2"/>
  <c r="Z79" i="2" a="1"/>
  <c r="Z79" i="2"/>
  <c r="AC59" i="2" a="1"/>
  <c r="AC59" i="2"/>
  <c r="AC58" i="2" a="1"/>
  <c r="AC58" i="2"/>
  <c r="O79" i="2" a="1"/>
  <c r="O79" i="2"/>
  <c r="D59" i="2" a="1"/>
  <c r="D59" i="2"/>
  <c r="D58" i="2" a="1"/>
  <c r="D58" i="2"/>
  <c r="A65" i="2" a="1"/>
  <c r="A65" i="2"/>
  <c r="D64" i="2" a="1"/>
  <c r="D64" i="2"/>
  <c r="AG50" i="2" a="1"/>
  <c r="AG50" i="2"/>
  <c r="M77" i="2" a="1"/>
  <c r="M77" i="2"/>
  <c r="C79" i="2" a="1"/>
  <c r="C79" i="2"/>
  <c r="A72" i="2" a="1"/>
  <c r="A72" i="2"/>
  <c r="Z59" i="2" a="1"/>
  <c r="Z59" i="2"/>
  <c r="Z58" i="2" a="1"/>
  <c r="Z58" i="2"/>
  <c r="C66" i="2" a="1"/>
  <c r="C66" i="2"/>
  <c r="BR50" i="2" a="1"/>
  <c r="BR50" i="2"/>
  <c r="Z77" i="2" a="1"/>
  <c r="Z77" i="2"/>
  <c r="D77" i="2" a="1"/>
  <c r="D77" i="2"/>
  <c r="M79" i="2" a="1"/>
  <c r="M79" i="2"/>
  <c r="O66" i="2" a="1"/>
  <c r="O66" i="2"/>
  <c r="D50" i="2" a="1"/>
  <c r="D50" i="2"/>
  <c r="C70" i="2" a="1"/>
  <c r="C70" i="2"/>
  <c r="C69" i="2" a="1"/>
  <c r="C69" i="2"/>
  <c r="M64" i="2" a="1"/>
  <c r="M64" i="2"/>
  <c r="A77" i="2" a="1"/>
  <c r="A77" i="2"/>
  <c r="M59" i="2" a="1"/>
  <c r="M59" i="2"/>
  <c r="M58" i="2" a="1"/>
  <c r="M58" i="2"/>
  <c r="C65" i="2" a="1"/>
  <c r="C65" i="2"/>
  <c r="Q49" i="13" a="1"/>
  <c r="Q49" i="13"/>
  <c r="Q50" i="15" a="1"/>
  <c r="Q50" i="15"/>
  <c r="C68" i="2" a="1"/>
  <c r="C68" i="2"/>
  <c r="C67" i="2" a="1"/>
  <c r="C67" i="2"/>
  <c r="Q44" i="13" a="1"/>
  <c r="Q44" i="13"/>
  <c r="O50" i="2" a="1"/>
  <c r="O50" i="2"/>
  <c r="AC64" i="2" a="1"/>
  <c r="AC64" i="2"/>
  <c r="Z65" i="2" a="1"/>
  <c r="Z65" i="2"/>
  <c r="O59" i="2" a="1"/>
  <c r="O59" i="2"/>
  <c r="O58" i="2" a="1"/>
  <c r="O58" i="2"/>
  <c r="D65" i="2" a="1"/>
  <c r="D65" i="2"/>
  <c r="C72" i="2" a="1"/>
  <c r="C72" i="2"/>
  <c r="Q54" i="13" a="1"/>
  <c r="Q54" i="13"/>
  <c r="Q55" i="15" a="1"/>
  <c r="Q55" i="15"/>
  <c r="BR72" i="2" a="1"/>
  <c r="BR72" i="2"/>
  <c r="AB54" i="13" a="1"/>
  <c r="AB54" i="13"/>
  <c r="AB55" i="15" a="1"/>
  <c r="AB55" i="15"/>
  <c r="BR66" i="2" a="1"/>
  <c r="BR66" i="2"/>
  <c r="M68" i="2" a="1"/>
  <c r="M68" i="2"/>
  <c r="M67" i="2" a="1"/>
  <c r="M67" i="2"/>
  <c r="AC72" i="2" a="1"/>
  <c r="AC72" i="2"/>
  <c r="AG79" i="2" a="1"/>
  <c r="AG79" i="2"/>
  <c r="AG59" i="2" a="1"/>
  <c r="AG59" i="2"/>
  <c r="AG58" i="2" a="1"/>
  <c r="AG58" i="2"/>
  <c r="BR77" i="2" a="1"/>
  <c r="BR77" i="2"/>
  <c r="AB48" i="13" a="1"/>
  <c r="AB48" i="13"/>
  <c r="AB49" i="15" a="1"/>
  <c r="AB49" i="15"/>
  <c r="AG68" i="2" a="1"/>
  <c r="AG68" i="2"/>
  <c r="AG67" i="2" a="1"/>
  <c r="AG67" i="2"/>
  <c r="AG66" i="2" a="1"/>
  <c r="AG66" i="2"/>
  <c r="Z66" i="2" a="1"/>
  <c r="Z66" i="2"/>
  <c r="M72" i="2" a="1"/>
  <c r="M72" i="2"/>
  <c r="Z72" i="2" a="1"/>
  <c r="Z72" i="2"/>
  <c r="D70" i="2" a="1"/>
  <c r="D70" i="2"/>
  <c r="D69" i="2" a="1"/>
  <c r="D69" i="2"/>
  <c r="A68" i="2" a="1"/>
  <c r="A68" i="2"/>
  <c r="A67" i="2" a="1"/>
  <c r="A67" i="2"/>
  <c r="AG77" i="2" a="1"/>
  <c r="AG77" i="2"/>
  <c r="Z50" i="2" a="1"/>
  <c r="Z50" i="2"/>
  <c r="A66" i="2" a="1"/>
  <c r="A66" i="2"/>
  <c r="BR70" i="2" a="1"/>
  <c r="BR70" i="2"/>
  <c r="BR69" i="2" a="1"/>
  <c r="BR69" i="2"/>
  <c r="O64" i="2" a="1"/>
  <c r="O64" i="2"/>
  <c r="BR65" i="2" a="1"/>
  <c r="BR65" i="2"/>
  <c r="AB49" i="13" a="1"/>
  <c r="AB49" i="13"/>
  <c r="AB50" i="15" a="1"/>
  <c r="AB50" i="15"/>
  <c r="AC50" i="2" a="1"/>
  <c r="AC50" i="2"/>
  <c r="AG64" i="2" a="1"/>
  <c r="AG64" i="2"/>
  <c r="A64" i="2" a="1"/>
  <c r="A64" i="2"/>
  <c r="O72" i="2" a="1"/>
  <c r="O72" i="2"/>
  <c r="AC77" i="2" a="1"/>
  <c r="AC77" i="2"/>
  <c r="Z64" i="2" a="1"/>
  <c r="Z64" i="2"/>
  <c r="BR68" i="2" a="1"/>
  <c r="BR68" i="2"/>
  <c r="BR67" i="2" a="1"/>
  <c r="BR67" i="2"/>
  <c r="AB44" i="13" a="1"/>
  <c r="AB44" i="13"/>
  <c r="D79" i="2" a="1"/>
  <c r="D79" i="2"/>
  <c r="A50" i="2" a="1"/>
  <c r="A50" i="2"/>
  <c r="M50" i="2" a="1"/>
  <c r="M50" i="2"/>
  <c r="BR64" i="2" a="1"/>
  <c r="BR64" i="2"/>
  <c r="AB62" i="13" a="1"/>
  <c r="AB62" i="13"/>
  <c r="AB62" i="15" a="1"/>
  <c r="AB62" i="15"/>
  <c r="C77" i="2" a="1"/>
  <c r="C77" i="2"/>
  <c r="Q48" i="13" a="1"/>
  <c r="Q48" i="13"/>
  <c r="Q49" i="15" a="1"/>
  <c r="Q49" i="15"/>
  <c r="M70" i="2" a="1"/>
  <c r="M70" i="2"/>
  <c r="M69" i="2" a="1"/>
  <c r="M69" i="2"/>
  <c r="O70" i="2" a="1"/>
  <c r="O70" i="2"/>
  <c r="O69" i="2" a="1"/>
  <c r="O69" i="2"/>
  <c r="D68" i="2" a="1"/>
  <c r="D68" i="2"/>
  <c r="D67" i="2" a="1"/>
  <c r="D67" i="2"/>
  <c r="AC70" i="2" a="1"/>
  <c r="AC70" i="2"/>
  <c r="AC69" i="2" a="1"/>
  <c r="AC69" i="2"/>
  <c r="D72" i="2" a="1"/>
  <c r="D72" i="2"/>
  <c r="M66" i="2" a="1"/>
  <c r="M66" i="2"/>
  <c r="A59" i="2" a="1"/>
  <c r="A59" i="2"/>
  <c r="A58" i="2" a="1"/>
  <c r="A58" i="2"/>
  <c r="AG65" i="2" a="1"/>
  <c r="AG65" i="2"/>
  <c r="C50" i="2" a="1"/>
  <c r="C50" i="2"/>
  <c r="C59" i="2" a="1"/>
  <c r="C59" i="2"/>
  <c r="C58" i="2" a="1"/>
  <c r="C58" i="2"/>
  <c r="Q469" i="16" a="1"/>
  <c r="Q469" i="16"/>
  <c r="Q57" i="13" a="1"/>
  <c r="Q57" i="13"/>
  <c r="Q58" i="15" a="1"/>
  <c r="Q58" i="15"/>
  <c r="Q422" i="17" a="1"/>
  <c r="Q422" i="17"/>
  <c r="D66" i="2" a="1"/>
  <c r="D66" i="2"/>
  <c r="AC79" i="2" a="1"/>
  <c r="AC79" i="2"/>
  <c r="S39" i="14" a="1"/>
  <c r="S39" i="14"/>
  <c r="S30" i="14" a="1"/>
  <c r="S30" i="14"/>
  <c r="S40" i="14" a="1"/>
  <c r="S40" i="14"/>
  <c r="S43" i="14" a="1"/>
  <c r="S43" i="14"/>
  <c r="S27" i="14" a="1"/>
  <c r="S27" i="14"/>
  <c r="S33" i="14" a="1"/>
  <c r="S33" i="14"/>
  <c r="S10" i="14" a="1"/>
  <c r="S10" i="14"/>
  <c r="S37" i="14" a="1"/>
  <c r="S37" i="14"/>
  <c r="S24" i="14" a="1"/>
  <c r="S24" i="14"/>
  <c r="AB472" i="16" a="1"/>
  <c r="AB472" i="16"/>
  <c r="AB60" i="13" a="1"/>
  <c r="AB60" i="13"/>
  <c r="AB60" i="15" a="1"/>
  <c r="AB60" i="15"/>
  <c r="AB426" i="17" a="1"/>
  <c r="AB426" i="17"/>
  <c r="AB22" i="14" a="1"/>
  <c r="AB22" i="14"/>
  <c r="R50" i="13" a="1"/>
  <c r="R50" i="13"/>
  <c r="R51" i="15" a="1"/>
  <c r="R51" i="15"/>
  <c r="Q460" i="16" a="1"/>
  <c r="Q460" i="16"/>
  <c r="Q45" i="13" a="1"/>
  <c r="Q45" i="13"/>
  <c r="Q46" i="15" a="1"/>
  <c r="Q46" i="15"/>
  <c r="Q409" i="17" a="1"/>
  <c r="Q409" i="17"/>
  <c r="S14" i="16" a="1"/>
  <c r="S14" i="16"/>
  <c r="S24" i="13" a="1"/>
  <c r="S24" i="13"/>
  <c r="S26" i="15" a="1"/>
  <c r="S26" i="15"/>
  <c r="S16" i="17" a="1"/>
  <c r="S16" i="17"/>
  <c r="AB336" i="16" a="1"/>
  <c r="AB336" i="16"/>
  <c r="AB37" i="13" a="1"/>
  <c r="AB37" i="13"/>
  <c r="AB40" i="15" a="1"/>
  <c r="AB40" i="15"/>
  <c r="AB314" i="17" a="1"/>
  <c r="AB314" i="17"/>
  <c r="S460" i="16" a="1"/>
  <c r="S460" i="16"/>
  <c r="S45" i="13" a="1"/>
  <c r="S45" i="13"/>
  <c r="S46" i="15" a="1"/>
  <c r="S46" i="15"/>
  <c r="S409" i="17" a="1"/>
  <c r="S409" i="17"/>
  <c r="R23" i="13" a="1"/>
  <c r="R23" i="13"/>
  <c r="R25" i="15" a="1"/>
  <c r="R25" i="15"/>
  <c r="S66" i="13" a="1"/>
  <c r="S66" i="13"/>
  <c r="S66" i="15" a="1"/>
  <c r="S66" i="15"/>
  <c r="S41" i="14" a="1"/>
  <c r="S41" i="14"/>
  <c r="AB12" i="16" a="1"/>
  <c r="AB12" i="16"/>
  <c r="AB23" i="13" a="1"/>
  <c r="AB23" i="13"/>
  <c r="AB25" i="15" a="1"/>
  <c r="AB25" i="15"/>
  <c r="AB10" i="17" a="1"/>
  <c r="AB10" i="17"/>
  <c r="S50" i="13" a="1"/>
  <c r="S50" i="13"/>
  <c r="S51" i="15" a="1"/>
  <c r="S51" i="15"/>
  <c r="S17" i="16" a="1"/>
  <c r="S17" i="16"/>
  <c r="S25" i="13" a="1"/>
  <c r="S25" i="13"/>
  <c r="S27" i="15" a="1"/>
  <c r="S27" i="15"/>
  <c r="S17" i="17" a="1"/>
  <c r="S17" i="17"/>
  <c r="Q12" i="16" a="1"/>
  <c r="Q12" i="16"/>
  <c r="Q23" i="13" a="1"/>
  <c r="Q23" i="13"/>
  <c r="Q25" i="15" a="1"/>
  <c r="Q25" i="15"/>
  <c r="Q10" i="17" a="1"/>
  <c r="Q10" i="17"/>
  <c r="Q17" i="16" a="1"/>
  <c r="Q17" i="16"/>
  <c r="Q25" i="13" a="1"/>
  <c r="Q25" i="13"/>
  <c r="Q27" i="15" a="1"/>
  <c r="Q27" i="15"/>
  <c r="Q17" i="17" a="1"/>
  <c r="Q17" i="17"/>
  <c r="R60" i="13" a="1"/>
  <c r="R60" i="13"/>
  <c r="R60" i="15" a="1"/>
  <c r="R60" i="15"/>
  <c r="Q472" i="16" a="1"/>
  <c r="Q472" i="16"/>
  <c r="Q60" i="13" a="1"/>
  <c r="Q60" i="13"/>
  <c r="Q60" i="15" a="1"/>
  <c r="Q60" i="15"/>
  <c r="Q426" i="17" a="1"/>
  <c r="Q426" i="17"/>
  <c r="Q22" i="14" a="1"/>
  <c r="Q22" i="14"/>
  <c r="Q66" i="13" a="1"/>
  <c r="Q66" i="13"/>
  <c r="Q66" i="15" a="1"/>
  <c r="Q66" i="15"/>
  <c r="Q41" i="14" a="1"/>
  <c r="Q41" i="14"/>
  <c r="AB50" i="13" a="1"/>
  <c r="AB50" i="13"/>
  <c r="AB51" i="15" a="1"/>
  <c r="AB51" i="15"/>
  <c r="AB61" i="13" a="1"/>
  <c r="AB61" i="13"/>
  <c r="AB61" i="15" a="1"/>
  <c r="AB61" i="15"/>
  <c r="R37" i="13" a="1"/>
  <c r="R37" i="13"/>
  <c r="R40" i="15" a="1"/>
  <c r="R40" i="15"/>
  <c r="R61" i="13" a="1"/>
  <c r="R61" i="13"/>
  <c r="R61" i="15" a="1"/>
  <c r="R61" i="15"/>
  <c r="Q336" i="16" a="1"/>
  <c r="Q336" i="16"/>
  <c r="Q37" i="13" a="1"/>
  <c r="Q37" i="13"/>
  <c r="Q40" i="15" a="1"/>
  <c r="Q40" i="15"/>
  <c r="Q314" i="17" a="1"/>
  <c r="Q314" i="17"/>
  <c r="AB460" i="16" a="1"/>
  <c r="AB460" i="16"/>
  <c r="AB45" i="13" a="1"/>
  <c r="AB45" i="13"/>
  <c r="AB46" i="15" a="1"/>
  <c r="AB46" i="15"/>
  <c r="AB409" i="17" a="1"/>
  <c r="AB409" i="17"/>
  <c r="AB14" i="16" a="1"/>
  <c r="AB14" i="16"/>
  <c r="AB24" i="13" a="1"/>
  <c r="AB24" i="13"/>
  <c r="AB26" i="15" a="1"/>
  <c r="AB26" i="15"/>
  <c r="AB16" i="17" a="1"/>
  <c r="AB16" i="17"/>
  <c r="Q61" i="13" a="1"/>
  <c r="Q61" i="13"/>
  <c r="Q61" i="15" a="1"/>
  <c r="Q61" i="15"/>
  <c r="AB66" i="13" a="1"/>
  <c r="AB66" i="13"/>
  <c r="AB66" i="15" a="1"/>
  <c r="AB66" i="15"/>
  <c r="AB41" i="14" a="1"/>
  <c r="AB41" i="14"/>
  <c r="S342" i="16" a="1"/>
  <c r="S342" i="16"/>
  <c r="S38" i="13" a="1"/>
  <c r="S38" i="13"/>
  <c r="S41" i="15" a="1"/>
  <c r="S41" i="15"/>
  <c r="S324" i="17" a="1"/>
  <c r="S324" i="17"/>
  <c r="R45" i="13" a="1"/>
  <c r="R45" i="13"/>
  <c r="R46" i="15" a="1"/>
  <c r="R46" i="15"/>
  <c r="AB342" i="16" a="1"/>
  <c r="AB342" i="16"/>
  <c r="AB38" i="13" a="1"/>
  <c r="AB38" i="13"/>
  <c r="AB41" i="15" a="1"/>
  <c r="AB41" i="15"/>
  <c r="AB324" i="17" a="1"/>
  <c r="AB324" i="17"/>
  <c r="Q14" i="16" a="1"/>
  <c r="Q14" i="16"/>
  <c r="Q24" i="13" a="1"/>
  <c r="Q24" i="13"/>
  <c r="Q26" i="15" a="1"/>
  <c r="Q26" i="15"/>
  <c r="Q16" i="17" a="1"/>
  <c r="Q16" i="17"/>
  <c r="R38" i="13" a="1"/>
  <c r="R38" i="13"/>
  <c r="R41" i="15" a="1"/>
  <c r="R41" i="15"/>
  <c r="S336" i="16" a="1"/>
  <c r="S336" i="16"/>
  <c r="S37" i="13" a="1"/>
  <c r="S37" i="13"/>
  <c r="S40" i="15" a="1"/>
  <c r="S40" i="15"/>
  <c r="S314" i="17" a="1"/>
  <c r="S314" i="17"/>
  <c r="R66" i="13" a="1"/>
  <c r="R66" i="13"/>
  <c r="R66" i="15" a="1"/>
  <c r="R66" i="15"/>
  <c r="Q342" i="16" a="1"/>
  <c r="Q342" i="16"/>
  <c r="Q38" i="13" a="1"/>
  <c r="Q38" i="13"/>
  <c r="Q41" i="15" a="1"/>
  <c r="Q41" i="15"/>
  <c r="Q324" i="17" a="1"/>
  <c r="Q324" i="17"/>
  <c r="R24" i="13" a="1"/>
  <c r="R24" i="13"/>
  <c r="R26" i="15" a="1"/>
  <c r="R26" i="15"/>
  <c r="S61" i="13" a="1"/>
  <c r="S61" i="13"/>
  <c r="S61" i="15" a="1"/>
  <c r="S61" i="15"/>
  <c r="AB17" i="16" a="1"/>
  <c r="AB17" i="16"/>
  <c r="AB25" i="13" a="1"/>
  <c r="AB25" i="13"/>
  <c r="AB27" i="15" a="1"/>
  <c r="AB27" i="15"/>
  <c r="AB17" i="17" a="1"/>
  <c r="AB17" i="17"/>
  <c r="Q50" i="13" a="1"/>
  <c r="Q50" i="13"/>
  <c r="Q51" i="15" a="1"/>
  <c r="Q51" i="15"/>
  <c r="S472" i="16" a="1"/>
  <c r="S472" i="16"/>
  <c r="S60" i="13" a="1"/>
  <c r="S60" i="13"/>
  <c r="S60" i="15" a="1"/>
  <c r="S60" i="15"/>
  <c r="S426" i="17" a="1"/>
  <c r="S426" i="17"/>
  <c r="S22" i="14" a="1"/>
  <c r="S22" i="14"/>
  <c r="R25" i="13" a="1"/>
  <c r="R25" i="13"/>
  <c r="R27" i="15" a="1"/>
  <c r="R27" i="15"/>
  <c r="S12" i="16" a="1"/>
  <c r="S12" i="16"/>
  <c r="S23" i="13" a="1"/>
  <c r="S23" i="13"/>
  <c r="S25" i="15" a="1"/>
  <c r="S25" i="15"/>
  <c r="S10" i="17" a="1"/>
  <c r="S10" i="17"/>
  <c r="U36" i="17" a="1"/>
  <c r="U36" i="17"/>
  <c r="U69" i="16" a="1"/>
  <c r="U69" i="16"/>
  <c r="U391" i="16" a="1"/>
  <c r="U391" i="16"/>
  <c r="U390" i="16" a="1"/>
  <c r="U390" i="16"/>
  <c r="U380" i="16" a="1"/>
  <c r="U380" i="16"/>
  <c r="U365" i="16" a="1"/>
  <c r="U365" i="16"/>
  <c r="U364" i="16" a="1"/>
  <c r="U364" i="16"/>
  <c r="U363" i="16" a="1"/>
  <c r="U363" i="16"/>
  <c r="U362" i="16" a="1"/>
  <c r="U362" i="16"/>
  <c r="U361" i="16" a="1"/>
  <c r="U361" i="16"/>
  <c r="U360" i="16" a="1"/>
  <c r="U360" i="16"/>
  <c r="U359" i="16" a="1"/>
  <c r="U359" i="16"/>
  <c r="U358" i="16" a="1"/>
  <c r="U358" i="16"/>
  <c r="U357" i="16" a="1"/>
  <c r="U357" i="16"/>
  <c r="U356" i="16" a="1"/>
  <c r="U356" i="16"/>
  <c r="U355" i="16" a="1"/>
  <c r="U355" i="16"/>
  <c r="U354" i="16" a="1"/>
  <c r="U354" i="16"/>
  <c r="U353" i="16" a="1"/>
  <c r="U353" i="16"/>
  <c r="U352" i="16" a="1"/>
  <c r="U352" i="16"/>
  <c r="U340" i="16" a="1"/>
  <c r="U340" i="16"/>
  <c r="U334" i="16" a="1"/>
  <c r="U334" i="16"/>
  <c r="U333" i="16" a="1"/>
  <c r="U333" i="16"/>
  <c r="U321" i="16" a="1"/>
  <c r="U321" i="16"/>
  <c r="U220" i="16" a="1"/>
  <c r="U220" i="16"/>
  <c r="U179" i="16" a="1"/>
  <c r="U179" i="16"/>
  <c r="U450" i="16" a="1"/>
  <c r="U450" i="16"/>
  <c r="U310" i="17" a="1"/>
  <c r="U310" i="17"/>
  <c r="U309" i="17" a="1"/>
  <c r="U309" i="17"/>
  <c r="U308" i="17" a="1"/>
  <c r="U308" i="17"/>
  <c r="U307" i="17" a="1"/>
  <c r="U307" i="17"/>
  <c r="U22" i="17" a="1"/>
  <c r="U22" i="17"/>
  <c r="U423" i="17" a="1"/>
  <c r="U423" i="17"/>
  <c r="U38" i="17" a="1"/>
  <c r="U38" i="17"/>
  <c r="U34" i="17" a="1"/>
  <c r="U34" i="17"/>
  <c r="U26" i="17" a="1"/>
  <c r="U26" i="17"/>
  <c r="U235" i="17" a="1"/>
  <c r="U235" i="17"/>
  <c r="U234" i="17" a="1"/>
  <c r="U234" i="17"/>
  <c r="U233" i="17" a="1"/>
  <c r="U233" i="17"/>
  <c r="U232" i="17" a="1"/>
  <c r="U232" i="17"/>
  <c r="U231" i="17" a="1"/>
  <c r="U231" i="17"/>
  <c r="U230" i="17" a="1"/>
  <c r="U230" i="17"/>
  <c r="U229" i="17" a="1"/>
  <c r="U229" i="17"/>
  <c r="U228" i="17" a="1"/>
  <c r="U228" i="17"/>
  <c r="U227" i="17" a="1"/>
  <c r="U227" i="17"/>
  <c r="U226" i="17" a="1"/>
  <c r="U226" i="17"/>
  <c r="U225" i="17" a="1"/>
  <c r="U225" i="17"/>
  <c r="U224" i="17" a="1"/>
  <c r="U224" i="17"/>
  <c r="U223" i="17" a="1"/>
  <c r="U223" i="17"/>
  <c r="U222" i="17" a="1"/>
  <c r="U222" i="17"/>
  <c r="U221" i="17" a="1"/>
  <c r="U221" i="17"/>
  <c r="U220" i="17" a="1"/>
  <c r="U220" i="17"/>
  <c r="U219" i="17" a="1"/>
  <c r="U219" i="17"/>
  <c r="U218" i="17" a="1"/>
  <c r="U218" i="17"/>
  <c r="U12" i="17" a="1"/>
  <c r="U12" i="17"/>
  <c r="U11" i="17" a="1"/>
  <c r="U11" i="17"/>
  <c r="U55" i="16" a="1"/>
  <c r="U55" i="16"/>
  <c r="U150" i="16" a="1"/>
  <c r="U150" i="16"/>
  <c r="U149" i="16" a="1"/>
  <c r="U149" i="16"/>
  <c r="U148" i="16" a="1"/>
  <c r="U148" i="16"/>
  <c r="U147" i="16" a="1"/>
  <c r="U147" i="16"/>
  <c r="U146" i="16" a="1"/>
  <c r="U146" i="16"/>
  <c r="U145" i="16" a="1"/>
  <c r="U145" i="16"/>
  <c r="U420" i="16" a="1"/>
  <c r="U420" i="16"/>
  <c r="U428" i="17" a="1"/>
  <c r="U428" i="17"/>
  <c r="U324" i="17" a="1"/>
  <c r="U324" i="17"/>
  <c r="U323" i="17" a="1"/>
  <c r="U323" i="17"/>
  <c r="U322" i="17" a="1"/>
  <c r="U322" i="17"/>
  <c r="U321" i="17" a="1"/>
  <c r="U321" i="17"/>
  <c r="U320" i="17" a="1"/>
  <c r="U320" i="17"/>
  <c r="U319" i="17" a="1"/>
  <c r="U319" i="17"/>
  <c r="U318" i="17" a="1"/>
  <c r="U318" i="17"/>
  <c r="U317" i="17" a="1"/>
  <c r="U317" i="17"/>
  <c r="U316" i="17" a="1"/>
  <c r="U316" i="17"/>
  <c r="U314" i="17" a="1"/>
  <c r="U314" i="17"/>
  <c r="U268" i="17" a="1"/>
  <c r="U268" i="17"/>
  <c r="U267" i="17" a="1"/>
  <c r="U267" i="17"/>
  <c r="U124" i="17" a="1"/>
  <c r="U124" i="17"/>
  <c r="U123" i="17" a="1"/>
  <c r="U123" i="17"/>
  <c r="U122" i="17" a="1"/>
  <c r="U122" i="17"/>
  <c r="U121" i="17" a="1"/>
  <c r="U121" i="17"/>
  <c r="U78" i="17" a="1"/>
  <c r="U78" i="17"/>
  <c r="U77" i="17" a="1"/>
  <c r="U77" i="17"/>
  <c r="U76" i="17" a="1"/>
  <c r="U76" i="17"/>
  <c r="U75" i="17" a="1"/>
  <c r="U75" i="17"/>
  <c r="U74" i="17" a="1"/>
  <c r="U74" i="17"/>
  <c r="U73" i="17" a="1"/>
  <c r="U73" i="17"/>
  <c r="U72" i="17" a="1"/>
  <c r="U72" i="17"/>
  <c r="U71" i="17" a="1"/>
  <c r="U71" i="17"/>
  <c r="U70" i="17" a="1"/>
  <c r="U70" i="17"/>
  <c r="U69" i="17" a="1"/>
  <c r="U69" i="17"/>
  <c r="U408" i="17" a="1"/>
  <c r="U408" i="17"/>
  <c r="U264" i="17" a="1"/>
  <c r="U264" i="17"/>
  <c r="U248" i="17" a="1"/>
  <c r="U248" i="17"/>
  <c r="U82" i="16" a="1"/>
  <c r="U82" i="16"/>
  <c r="U307" i="16" a="1"/>
  <c r="U307" i="16"/>
  <c r="U306" i="16" a="1"/>
  <c r="U306" i="16"/>
  <c r="U305" i="16" a="1"/>
  <c r="U305" i="16"/>
  <c r="U304" i="16" a="1"/>
  <c r="U304" i="16"/>
  <c r="U303" i="16" a="1"/>
  <c r="U303" i="16"/>
  <c r="U302" i="16" a="1"/>
  <c r="U302" i="16"/>
  <c r="U121" i="16" a="1"/>
  <c r="U121" i="16"/>
  <c r="AB32" i="16" a="1"/>
  <c r="AB32" i="16"/>
  <c r="AB51" i="17" a="1"/>
  <c r="AB51" i="17"/>
  <c r="S444" i="16" a="1"/>
  <c r="S444" i="16"/>
  <c r="S163" i="17" a="1"/>
  <c r="S163" i="17"/>
  <c r="AB478" i="16" a="1"/>
  <c r="AB478" i="16"/>
  <c r="AB331" i="17" a="1"/>
  <c r="AB331" i="17"/>
  <c r="Q389" i="16" a="1"/>
  <c r="Q389" i="16"/>
  <c r="Q375" i="17" a="1"/>
  <c r="Q375" i="17"/>
  <c r="AB394" i="17" a="1"/>
  <c r="AB394" i="17"/>
  <c r="AB444" i="16" a="1"/>
  <c r="AB444" i="16"/>
  <c r="AB163" i="17" a="1"/>
  <c r="AB163" i="17"/>
  <c r="AB389" i="16" a="1"/>
  <c r="AB389" i="16"/>
  <c r="AB375" i="17" a="1"/>
  <c r="AB375" i="17"/>
  <c r="S370" i="16" a="1"/>
  <c r="S370" i="16"/>
  <c r="S333" i="17" a="1"/>
  <c r="S333" i="17"/>
  <c r="Q478" i="16" a="1"/>
  <c r="Q478" i="16"/>
  <c r="Q331" i="17" a="1"/>
  <c r="Q331" i="17"/>
  <c r="AB159" i="16" a="1"/>
  <c r="AB159" i="16"/>
  <c r="AB159" i="17" a="1"/>
  <c r="AB159" i="17"/>
  <c r="S163" i="16" a="1"/>
  <c r="S163" i="16"/>
  <c r="S394" i="17" a="1"/>
  <c r="S394" i="17"/>
  <c r="AB30" i="16" a="1"/>
  <c r="AB30" i="16"/>
  <c r="AB34" i="17" a="1"/>
  <c r="AB34" i="17"/>
  <c r="Q30" i="16" a="1"/>
  <c r="Q30" i="16"/>
  <c r="Q34" i="17" a="1"/>
  <c r="Q34" i="17"/>
  <c r="S159" i="16" a="1"/>
  <c r="S159" i="16"/>
  <c r="S159" i="17" a="1"/>
  <c r="S159" i="17"/>
  <c r="Q163" i="16" a="1"/>
  <c r="Q163" i="16"/>
  <c r="Q370" i="16" a="1"/>
  <c r="Q370" i="16"/>
  <c r="Q333" i="17" a="1"/>
  <c r="Q333" i="17"/>
  <c r="Q444" i="16" a="1"/>
  <c r="Q444" i="16"/>
  <c r="Q163" i="17" a="1"/>
  <c r="Q163" i="17"/>
  <c r="AB163" i="16" a="1"/>
  <c r="AB163" i="16"/>
  <c r="Q32" i="16" a="1"/>
  <c r="Q32" i="16"/>
  <c r="Q51" i="17" a="1"/>
  <c r="Q51" i="17"/>
  <c r="S32" i="16" a="1"/>
  <c r="S32" i="16"/>
  <c r="S51" i="17" a="1"/>
  <c r="S51" i="17"/>
  <c r="S30" i="16" a="1"/>
  <c r="S30" i="16"/>
  <c r="S34" i="17" a="1"/>
  <c r="S34" i="17"/>
  <c r="S478" i="16" a="1"/>
  <c r="S478" i="16"/>
  <c r="S331" i="17" a="1"/>
  <c r="S331" i="17"/>
  <c r="AB370" i="16" a="1"/>
  <c r="AB370" i="16"/>
  <c r="AB333" i="17" a="1"/>
  <c r="AB333" i="17"/>
  <c r="Q159" i="16" a="1"/>
  <c r="Q159" i="16"/>
  <c r="Q159" i="17" a="1"/>
  <c r="Q159" i="17"/>
  <c r="S389" i="16" a="1"/>
  <c r="S389" i="16"/>
  <c r="S375" i="17" a="1"/>
  <c r="S375" i="17"/>
  <c r="Q394" i="17" a="1"/>
  <c r="Q394" i="17"/>
  <c r="U8" i="16" a="1"/>
  <c r="U8" i="16"/>
  <c r="U243" i="16" a="1"/>
  <c r="U243" i="16"/>
  <c r="U242" i="16" a="1"/>
  <c r="U242" i="16"/>
  <c r="U241" i="16" a="1"/>
  <c r="U241" i="16"/>
  <c r="U240" i="16" a="1"/>
  <c r="U240" i="16"/>
  <c r="U239" i="16" a="1"/>
  <c r="U239" i="16"/>
  <c r="U238" i="16" a="1"/>
  <c r="U238" i="16"/>
  <c r="U18" i="16" a="1"/>
  <c r="U18" i="16"/>
  <c r="U17" i="16" a="1"/>
  <c r="U17" i="16"/>
  <c r="U15" i="16" a="1"/>
  <c r="U15" i="16"/>
  <c r="U14" i="16" a="1"/>
  <c r="U14" i="16"/>
  <c r="U13" i="16" a="1"/>
  <c r="U13" i="16"/>
  <c r="U12" i="16" a="1"/>
  <c r="U12" i="16"/>
  <c r="U11" i="16" a="1"/>
  <c r="U11" i="16"/>
  <c r="U417" i="17" a="1"/>
  <c r="U417" i="17"/>
  <c r="U306" i="17" a="1"/>
  <c r="U306" i="17"/>
  <c r="U305" i="17" a="1"/>
  <c r="U305" i="17"/>
  <c r="U33" i="17" a="1"/>
  <c r="U33" i="17"/>
  <c r="U406" i="16" a="1"/>
  <c r="U406" i="16"/>
  <c r="U405" i="16" a="1"/>
  <c r="U405" i="16"/>
  <c r="U404" i="16" a="1"/>
  <c r="U404" i="16"/>
  <c r="U403" i="16" a="1"/>
  <c r="U403" i="16"/>
  <c r="U402" i="16" a="1"/>
  <c r="U402" i="16"/>
  <c r="U401" i="16" a="1"/>
  <c r="U401" i="16"/>
  <c r="U400" i="16" a="1"/>
  <c r="U400" i="16"/>
  <c r="U399" i="16" a="1"/>
  <c r="U399" i="16"/>
  <c r="U398" i="16" a="1"/>
  <c r="U398" i="16"/>
  <c r="U397" i="16" a="1"/>
  <c r="U397" i="16"/>
  <c r="U396" i="16" a="1"/>
  <c r="U396" i="16"/>
  <c r="U395" i="16" a="1"/>
  <c r="U395" i="16"/>
  <c r="U394" i="16" a="1"/>
  <c r="U394" i="16"/>
  <c r="U393" i="16" a="1"/>
  <c r="U393" i="16"/>
  <c r="U37" i="16" a="1"/>
  <c r="U37" i="16"/>
  <c r="U342" i="16" a="1"/>
  <c r="U342" i="16"/>
  <c r="U336" i="16" a="1"/>
  <c r="U336" i="16"/>
  <c r="U331" i="16" a="1"/>
  <c r="U331" i="16"/>
  <c r="U326" i="16" a="1"/>
  <c r="U326" i="16"/>
  <c r="U25" i="16" a="1"/>
  <c r="U25" i="16"/>
  <c r="U328" i="17" a="1"/>
  <c r="U328" i="17"/>
  <c r="U327" i="17" a="1"/>
  <c r="U327" i="17"/>
  <c r="U14" i="17" a="1"/>
  <c r="U14" i="17"/>
  <c r="U287" i="17" a="1"/>
  <c r="U287" i="17"/>
  <c r="U286" i="17" a="1"/>
  <c r="U286" i="17"/>
  <c r="U285" i="17" a="1"/>
  <c r="U285" i="17"/>
  <c r="U284" i="17" a="1"/>
  <c r="U284" i="17"/>
  <c r="U283" i="17" a="1"/>
  <c r="U283" i="17"/>
  <c r="U282" i="17" a="1"/>
  <c r="U282" i="17"/>
  <c r="U281" i="17" a="1"/>
  <c r="U281" i="17"/>
  <c r="U280" i="17" a="1"/>
  <c r="U280" i="17"/>
  <c r="U251" i="17" a="1"/>
  <c r="U251" i="17"/>
  <c r="U97" i="16" a="1"/>
  <c r="U97" i="16"/>
  <c r="U96" i="16" a="1"/>
  <c r="U96" i="16"/>
  <c r="U95" i="16" a="1"/>
  <c r="U95" i="16"/>
  <c r="U94" i="16" a="1"/>
  <c r="U94" i="16"/>
  <c r="U93" i="16" a="1"/>
  <c r="U93" i="16"/>
  <c r="U92" i="16" a="1"/>
  <c r="U92" i="16"/>
  <c r="U91" i="16" a="1"/>
  <c r="U91" i="16"/>
  <c r="U90" i="16" a="1"/>
  <c r="U90" i="16"/>
  <c r="U89" i="16" a="1"/>
  <c r="U89" i="16"/>
  <c r="U88" i="16" a="1"/>
  <c r="U88" i="16"/>
  <c r="U87" i="16" a="1"/>
  <c r="U87" i="16"/>
  <c r="U86" i="16" a="1"/>
  <c r="U86" i="16"/>
  <c r="U76" i="16" a="1"/>
  <c r="U76" i="16"/>
  <c r="U471" i="16" a="1"/>
  <c r="U471" i="16"/>
  <c r="U454" i="16" a="1"/>
  <c r="U454" i="16"/>
  <c r="U39" i="16" a="1"/>
  <c r="U39" i="16"/>
  <c r="U385" i="16" a="1"/>
  <c r="U385" i="16"/>
  <c r="U384" i="16" a="1"/>
  <c r="U384" i="16"/>
  <c r="U383" i="16" a="1"/>
  <c r="U383" i="16"/>
  <c r="U382" i="16" a="1"/>
  <c r="U382" i="16"/>
  <c r="U338" i="16" a="1"/>
  <c r="U338" i="16"/>
  <c r="U30" i="16" a="1"/>
  <c r="U30" i="16"/>
  <c r="U29" i="16" a="1"/>
  <c r="U29" i="16"/>
  <c r="U246" i="16" a="1"/>
  <c r="U246" i="16"/>
  <c r="U245" i="16" a="1"/>
  <c r="U245" i="16"/>
  <c r="U131" i="16" a="1"/>
  <c r="U131" i="16"/>
  <c r="U118" i="16" a="1"/>
  <c r="U118" i="16"/>
  <c r="U45" i="14" a="1"/>
  <c r="U45" i="14"/>
  <c r="U44" i="14" a="1"/>
  <c r="U44" i="14"/>
  <c r="U16" i="14" a="1"/>
  <c r="U16" i="14"/>
  <c r="U15" i="14" a="1"/>
  <c r="U15" i="14"/>
  <c r="U11" i="14" a="1"/>
  <c r="U11" i="14"/>
  <c r="U8" i="17" a="1"/>
  <c r="U8" i="17"/>
  <c r="U7" i="17" a="1"/>
  <c r="U7" i="17"/>
  <c r="U21" i="17" a="1"/>
  <c r="U21" i="17"/>
  <c r="U18" i="17" a="1"/>
  <c r="U18" i="17"/>
  <c r="U17" i="17" a="1"/>
  <c r="U17" i="17"/>
  <c r="U16" i="17" a="1"/>
  <c r="U16" i="17"/>
  <c r="U13" i="17" a="1"/>
  <c r="U13" i="17"/>
  <c r="U10" i="17" a="1"/>
  <c r="U10" i="17"/>
  <c r="U361" i="17" a="1"/>
  <c r="U361" i="17"/>
  <c r="U54" i="16" a="1"/>
  <c r="U54" i="16"/>
  <c r="U459" i="16" a="1"/>
  <c r="U459" i="16"/>
  <c r="U350" i="16" a="1"/>
  <c r="U350" i="16"/>
  <c r="U349" i="16" a="1"/>
  <c r="U349" i="16"/>
  <c r="S20" i="16" a="1"/>
  <c r="S20" i="16"/>
  <c r="S326" i="17" a="1"/>
  <c r="S326" i="17"/>
  <c r="AB49" i="16" a="1"/>
  <c r="AB49" i="16"/>
  <c r="AB39" i="17" a="1"/>
  <c r="AB39" i="17"/>
  <c r="S75" i="16" a="1"/>
  <c r="S75" i="16"/>
  <c r="S31" i="17" a="1"/>
  <c r="S31" i="17"/>
  <c r="Q49" i="16" a="1"/>
  <c r="Q49" i="16"/>
  <c r="Q39" i="17" a="1"/>
  <c r="Q39" i="17"/>
  <c r="Q321" i="16" a="1"/>
  <c r="Q321" i="16"/>
  <c r="Q264" i="17" a="1"/>
  <c r="Q264" i="17"/>
  <c r="S131" i="16" a="1"/>
  <c r="S131" i="16"/>
  <c r="S12" i="17" a="1"/>
  <c r="S12" i="17"/>
  <c r="Q11" i="16" a="1"/>
  <c r="Q11" i="16"/>
  <c r="Q8" i="17" a="1"/>
  <c r="Q8" i="17"/>
  <c r="AB321" i="16" a="1"/>
  <c r="AB321" i="16"/>
  <c r="AB264" i="17" a="1"/>
  <c r="AB264" i="17"/>
  <c r="Q417" i="16" a="1"/>
  <c r="Q417" i="16"/>
  <c r="Q382" i="17" a="1"/>
  <c r="Q382" i="17"/>
  <c r="Q84" i="16" a="1"/>
  <c r="Q84" i="16"/>
  <c r="Q269" i="17" a="1"/>
  <c r="Q269" i="17"/>
  <c r="AB20" i="16" a="1"/>
  <c r="AB20" i="16"/>
  <c r="AB326" i="17" a="1"/>
  <c r="AB326" i="17"/>
  <c r="AB84" i="16" a="1"/>
  <c r="AB84" i="16"/>
  <c r="AB269" i="17" a="1"/>
  <c r="AB269" i="17"/>
  <c r="Q7" i="16" a="1"/>
  <c r="Q7" i="16"/>
  <c r="Q43" i="17" a="1"/>
  <c r="Q43" i="17"/>
  <c r="S11" i="16" a="1"/>
  <c r="S11" i="16"/>
  <c r="S8" i="17" a="1"/>
  <c r="S8" i="17"/>
  <c r="AB75" i="16" a="1"/>
  <c r="AB75" i="16"/>
  <c r="AB31" i="17" a="1"/>
  <c r="AB31" i="17"/>
  <c r="AB63" i="16" a="1"/>
  <c r="AB63" i="16"/>
  <c r="AB57" i="17" a="1"/>
  <c r="AB57" i="17"/>
  <c r="AB131" i="16" a="1"/>
  <c r="AB131" i="16"/>
  <c r="AB12" i="17" a="1"/>
  <c r="AB12" i="17"/>
  <c r="AB11" i="16" a="1"/>
  <c r="AB11" i="16"/>
  <c r="AB8" i="17" a="1"/>
  <c r="AB8" i="17"/>
  <c r="Q63" i="16" a="1"/>
  <c r="Q63" i="16"/>
  <c r="Q57" i="17" a="1"/>
  <c r="Q57" i="17"/>
  <c r="Q20" i="16" a="1"/>
  <c r="Q20" i="16"/>
  <c r="Q326" i="17" a="1"/>
  <c r="Q326" i="17"/>
  <c r="Q131" i="16" a="1"/>
  <c r="Q131" i="16"/>
  <c r="Q12" i="17" a="1"/>
  <c r="Q12" i="17"/>
  <c r="S7" i="16" a="1"/>
  <c r="S7" i="16"/>
  <c r="S43" i="17" a="1"/>
  <c r="S43" i="17"/>
  <c r="S417" i="16" a="1"/>
  <c r="S417" i="16"/>
  <c r="S382" i="17" a="1"/>
  <c r="S382" i="17"/>
  <c r="S84" i="16" a="1"/>
  <c r="S84" i="16"/>
  <c r="S269" i="17" a="1"/>
  <c r="S269" i="17"/>
  <c r="S321" i="16" a="1"/>
  <c r="S321" i="16"/>
  <c r="S264" i="17" a="1"/>
  <c r="S264" i="17"/>
  <c r="S49" i="16" a="1"/>
  <c r="S49" i="16"/>
  <c r="S39" i="17" a="1"/>
  <c r="S39" i="17"/>
  <c r="AB7" i="16" a="1"/>
  <c r="AB7" i="16"/>
  <c r="AB43" i="17" a="1"/>
  <c r="AB43" i="17"/>
  <c r="Q75" i="16" a="1"/>
  <c r="Q75" i="16"/>
  <c r="Q31" i="17" a="1"/>
  <c r="Q31" i="17"/>
  <c r="S63" i="16" a="1"/>
  <c r="S63" i="16"/>
  <c r="S57" i="17" a="1"/>
  <c r="S57" i="17"/>
  <c r="AB417" i="16" a="1"/>
  <c r="AB417" i="16"/>
  <c r="AB382" i="17" a="1"/>
  <c r="AB382" i="17"/>
  <c r="S48" i="16" a="1"/>
  <c r="S48" i="16"/>
  <c r="S376" i="17" a="1"/>
  <c r="S376" i="17"/>
  <c r="Q387" i="16" a="1"/>
  <c r="Q387" i="16"/>
  <c r="AB57" i="16" a="1"/>
  <c r="AB57" i="16"/>
  <c r="AB54" i="17" a="1"/>
  <c r="AB54" i="17"/>
  <c r="S220" i="16" a="1"/>
  <c r="S220" i="16"/>
  <c r="S248" i="17" a="1"/>
  <c r="S248" i="17"/>
  <c r="AB387" i="16" a="1"/>
  <c r="AB387" i="16"/>
  <c r="AB376" i="16" a="1"/>
  <c r="AB376" i="16"/>
  <c r="AB363" i="17" a="1"/>
  <c r="AB363" i="17"/>
  <c r="Q421" i="16" a="1"/>
  <c r="Q421" i="16"/>
  <c r="Q383" i="17" a="1"/>
  <c r="Q383" i="17"/>
  <c r="S15" i="14" a="1"/>
  <c r="S15" i="14"/>
  <c r="Q220" i="16" a="1"/>
  <c r="Q220" i="16"/>
  <c r="Q248" i="17" a="1"/>
  <c r="Q248" i="17"/>
  <c r="AB6" i="16" a="1"/>
  <c r="AB6" i="16"/>
  <c r="AB87" i="17" a="1"/>
  <c r="AB87" i="17"/>
  <c r="S57" i="16" a="1"/>
  <c r="S57" i="16"/>
  <c r="S54" i="17" a="1"/>
  <c r="S54" i="17"/>
  <c r="Q16" i="14" a="1"/>
  <c r="Q16" i="14"/>
  <c r="S376" i="16" a="1"/>
  <c r="S376" i="16"/>
  <c r="S363" i="17" a="1"/>
  <c r="S363" i="17"/>
  <c r="AB48" i="16" a="1"/>
  <c r="AB48" i="16"/>
  <c r="AB376" i="17" a="1"/>
  <c r="AB376" i="17"/>
  <c r="S16" i="14" a="1"/>
  <c r="S16" i="14"/>
  <c r="AB15" i="14" a="1"/>
  <c r="AB15" i="14"/>
  <c r="S421" i="16" a="1"/>
  <c r="S421" i="16"/>
  <c r="S383" i="17" a="1"/>
  <c r="S383" i="17"/>
  <c r="Q376" i="16" a="1"/>
  <c r="Q376" i="16"/>
  <c r="Q363" i="17" a="1"/>
  <c r="Q363" i="17"/>
  <c r="S387" i="16" a="1"/>
  <c r="S387" i="16"/>
  <c r="Q48" i="16" a="1"/>
  <c r="Q48" i="16"/>
  <c r="Q376" i="17" a="1"/>
  <c r="Q376" i="17"/>
  <c r="S6" i="16" a="1"/>
  <c r="S6" i="16"/>
  <c r="S87" i="17" a="1"/>
  <c r="S87" i="17"/>
  <c r="Q15" i="14" a="1"/>
  <c r="Q15" i="14"/>
  <c r="AB16" i="14" a="1"/>
  <c r="AB16" i="14"/>
  <c r="Q57" i="16" a="1"/>
  <c r="Q57" i="16"/>
  <c r="Q54" i="17" a="1"/>
  <c r="Q54" i="17"/>
  <c r="AB421" i="16" a="1"/>
  <c r="AB421" i="16"/>
  <c r="AB383" i="17" a="1"/>
  <c r="AB383" i="17"/>
  <c r="AB220" i="16" a="1"/>
  <c r="AB220" i="16"/>
  <c r="AB248" i="17" a="1"/>
  <c r="AB248" i="17"/>
  <c r="Q6" i="16" a="1"/>
  <c r="Q6" i="16"/>
  <c r="Q87" i="17" a="1"/>
  <c r="Q87" i="17"/>
  <c r="U98" i="16" a="1"/>
  <c r="U98" i="16"/>
  <c r="U9" i="16" a="1"/>
  <c r="U9" i="16"/>
  <c r="U83" i="16" a="1"/>
  <c r="U83" i="16"/>
  <c r="U81" i="16" a="1"/>
  <c r="U81" i="16"/>
  <c r="U79" i="16" a="1"/>
  <c r="U79" i="16"/>
  <c r="U68" i="16" a="1"/>
  <c r="U68" i="16"/>
  <c r="U65" i="16" a="1"/>
  <c r="U65" i="16"/>
  <c r="U62" i="16" a="1"/>
  <c r="U62" i="16"/>
  <c r="U61" i="16" a="1"/>
  <c r="U61" i="16"/>
  <c r="U50" i="16" a="1"/>
  <c r="U50" i="16"/>
  <c r="U5" i="16" a="1"/>
  <c r="U5" i="16"/>
  <c r="U496" i="16" a="1"/>
  <c r="U496" i="16"/>
  <c r="U494" i="16" a="1"/>
  <c r="U494" i="16"/>
  <c r="U48" i="16" a="1"/>
  <c r="U48" i="16"/>
  <c r="U479" i="16" a="1"/>
  <c r="U479" i="16"/>
  <c r="U478" i="16" a="1"/>
  <c r="U478" i="16"/>
  <c r="U476" i="16" a="1"/>
  <c r="U476" i="16"/>
  <c r="U462" i="16" a="1"/>
  <c r="U462" i="16"/>
  <c r="U458" i="16" a="1"/>
  <c r="U458" i="16"/>
  <c r="U457" i="16" a="1"/>
  <c r="U457" i="16"/>
  <c r="U455" i="16" a="1"/>
  <c r="U455" i="16"/>
  <c r="U453" i="16" a="1"/>
  <c r="U453" i="16"/>
  <c r="U452" i="16" a="1"/>
  <c r="U452" i="16"/>
  <c r="U448" i="16" a="1"/>
  <c r="U448" i="16"/>
  <c r="U447" i="16" a="1"/>
  <c r="U447" i="16"/>
  <c r="U446" i="16" a="1"/>
  <c r="U446" i="16"/>
  <c r="U445" i="16" a="1"/>
  <c r="U445" i="16"/>
  <c r="U443" i="16" a="1"/>
  <c r="U443" i="16"/>
  <c r="U442" i="16" a="1"/>
  <c r="U442" i="16"/>
  <c r="U441" i="16" a="1"/>
  <c r="U441" i="16"/>
  <c r="U440" i="16" a="1"/>
  <c r="U440" i="16"/>
  <c r="U439" i="16" a="1"/>
  <c r="U439" i="16"/>
  <c r="U438" i="16" a="1"/>
  <c r="U438" i="16"/>
  <c r="U437" i="16" a="1"/>
  <c r="U437" i="16"/>
  <c r="U436" i="16" a="1"/>
  <c r="U436" i="16"/>
  <c r="U435" i="16" a="1"/>
  <c r="U435" i="16"/>
  <c r="U434" i="16" a="1"/>
  <c r="U434" i="16"/>
  <c r="U433" i="16" a="1"/>
  <c r="U433" i="16"/>
  <c r="U432" i="16" a="1"/>
  <c r="U432" i="16"/>
  <c r="U431" i="16" a="1"/>
  <c r="U431" i="16"/>
  <c r="U430" i="16" a="1"/>
  <c r="U430" i="16"/>
  <c r="U429" i="16" a="1"/>
  <c r="U429" i="16"/>
  <c r="U428" i="16" a="1"/>
  <c r="U428" i="16"/>
  <c r="U427" i="16" a="1"/>
  <c r="U427" i="16"/>
  <c r="U426" i="16" a="1"/>
  <c r="U426" i="16"/>
  <c r="U425" i="16" a="1"/>
  <c r="U425" i="16"/>
  <c r="U424" i="16" a="1"/>
  <c r="U424" i="16"/>
  <c r="U423" i="16" a="1"/>
  <c r="U423" i="16"/>
  <c r="U422" i="16" a="1"/>
  <c r="U422" i="16"/>
  <c r="U421" i="16" a="1"/>
  <c r="U421" i="16"/>
  <c r="U417" i="16" a="1"/>
  <c r="U417" i="16"/>
  <c r="U416" i="16" a="1"/>
  <c r="U416" i="16"/>
  <c r="U415" i="16" a="1"/>
  <c r="U415" i="16"/>
  <c r="U414" i="16" a="1"/>
  <c r="U414" i="16"/>
  <c r="U412" i="16" a="1"/>
  <c r="U412" i="16"/>
  <c r="U409" i="16" a="1"/>
  <c r="U409" i="16"/>
  <c r="U408" i="16" a="1"/>
  <c r="U408" i="16"/>
  <c r="U407" i="16" a="1"/>
  <c r="U407" i="16"/>
  <c r="U40" i="16" a="1"/>
  <c r="U40" i="16"/>
  <c r="U4" i="16" a="1"/>
  <c r="U4" i="16"/>
  <c r="U389" i="16" a="1"/>
  <c r="U389" i="16"/>
  <c r="U388" i="16" a="1"/>
  <c r="U388" i="16"/>
  <c r="U387" i="16" a="1"/>
  <c r="U387" i="16"/>
  <c r="U386" i="16" a="1"/>
  <c r="U386" i="16"/>
  <c r="U38" i="16" a="1"/>
  <c r="U38" i="16"/>
  <c r="U379" i="16" a="1"/>
  <c r="U379" i="16"/>
  <c r="U378" i="16" a="1"/>
  <c r="U378" i="16"/>
  <c r="U376" i="16" a="1"/>
  <c r="U376" i="16"/>
  <c r="U375" i="16" a="1"/>
  <c r="U375" i="16"/>
  <c r="U369" i="16" a="1"/>
  <c r="U369" i="16"/>
  <c r="U367" i="16" a="1"/>
  <c r="U367" i="16"/>
  <c r="U35" i="16" a="1"/>
  <c r="U35" i="16"/>
  <c r="U348" i="16" a="1"/>
  <c r="U348" i="16"/>
  <c r="U345" i="16" a="1"/>
  <c r="U345" i="16"/>
  <c r="U341" i="16" a="1"/>
  <c r="U341" i="16"/>
  <c r="U34" i="16" a="1"/>
  <c r="U34" i="16"/>
  <c r="U339" i="16" a="1"/>
  <c r="U339" i="16"/>
  <c r="U337" i="16" a="1"/>
  <c r="U337" i="16"/>
  <c r="U329" i="16" a="1"/>
  <c r="U329" i="16"/>
  <c r="U328" i="16" a="1"/>
  <c r="U328" i="16"/>
  <c r="U327" i="16" a="1"/>
  <c r="U327" i="16"/>
  <c r="U324" i="16" a="1"/>
  <c r="U324" i="16"/>
  <c r="U31" i="16" a="1"/>
  <c r="U31" i="16"/>
  <c r="U28" i="16" a="1"/>
  <c r="U28" i="16"/>
  <c r="U248" i="16" a="1"/>
  <c r="U248" i="16"/>
  <c r="U244" i="16" a="1"/>
  <c r="U244" i="16"/>
  <c r="U24" i="16" a="1"/>
  <c r="U24" i="16"/>
  <c r="U23" i="16" a="1"/>
  <c r="U23" i="16"/>
  <c r="U221" i="16" a="1"/>
  <c r="U221" i="16"/>
  <c r="U219" i="16" a="1"/>
  <c r="U219" i="16"/>
  <c r="U218" i="16" a="1"/>
  <c r="U218" i="16"/>
  <c r="U217" i="16" a="1"/>
  <c r="U217" i="16"/>
  <c r="U216" i="16" a="1"/>
  <c r="U216" i="16"/>
  <c r="U215" i="16" a="1"/>
  <c r="U215" i="16"/>
  <c r="U214" i="16" a="1"/>
  <c r="U214" i="16"/>
  <c r="U213" i="16" a="1"/>
  <c r="U213" i="16"/>
  <c r="U212" i="16" a="1"/>
  <c r="U212" i="16"/>
  <c r="U211" i="16" a="1"/>
  <c r="U211" i="16"/>
  <c r="U210" i="16" a="1"/>
  <c r="U210" i="16"/>
  <c r="U209" i="16" a="1"/>
  <c r="U209" i="16"/>
  <c r="U208" i="16" a="1"/>
  <c r="U208" i="16"/>
  <c r="U207" i="16" a="1"/>
  <c r="U207" i="16"/>
  <c r="U206" i="16" a="1"/>
  <c r="U206" i="16"/>
  <c r="U205" i="16" a="1"/>
  <c r="U205" i="16"/>
  <c r="U204" i="16" a="1"/>
  <c r="U204" i="16"/>
  <c r="U203" i="16" a="1"/>
  <c r="U203" i="16"/>
  <c r="U202" i="16" a="1"/>
  <c r="U202" i="16"/>
  <c r="U201" i="16" a="1"/>
  <c r="U201" i="16"/>
  <c r="U200" i="16" a="1"/>
  <c r="U200" i="16"/>
  <c r="U19" i="16" a="1"/>
  <c r="U19" i="16"/>
  <c r="U180" i="16" a="1"/>
  <c r="U180" i="16"/>
  <c r="U176" i="16" a="1"/>
  <c r="U176" i="16"/>
  <c r="U171" i="16" a="1"/>
  <c r="U171" i="16"/>
  <c r="U166" i="16" a="1"/>
  <c r="U166" i="16"/>
  <c r="U165" i="16" a="1"/>
  <c r="U165" i="16"/>
  <c r="U163" i="16" a="1"/>
  <c r="U163" i="16"/>
  <c r="U162" i="16" a="1"/>
  <c r="U162" i="16"/>
  <c r="U16" i="16" a="1"/>
  <c r="U16" i="16"/>
  <c r="U157" i="16" a="1"/>
  <c r="U157" i="16"/>
  <c r="U156" i="16" a="1"/>
  <c r="U156" i="16"/>
  <c r="U155" i="16" a="1"/>
  <c r="U155" i="16"/>
  <c r="U144" i="16" a="1"/>
  <c r="U144" i="16"/>
  <c r="U143" i="16" a="1"/>
  <c r="U143" i="16"/>
  <c r="U142" i="16" a="1"/>
  <c r="U142" i="16"/>
  <c r="U141" i="16" a="1"/>
  <c r="U141" i="16"/>
  <c r="U140" i="16" a="1"/>
  <c r="U140" i="16"/>
  <c r="U139" i="16" a="1"/>
  <c r="U139" i="16"/>
  <c r="U138" i="16" a="1"/>
  <c r="U138" i="16"/>
  <c r="U137" i="16" a="1"/>
  <c r="U137" i="16"/>
  <c r="U136" i="16" a="1"/>
  <c r="U136" i="16"/>
  <c r="U135" i="16" a="1"/>
  <c r="U135" i="16"/>
  <c r="U134" i="16" a="1"/>
  <c r="U134" i="16"/>
  <c r="U133" i="16" a="1"/>
  <c r="U133" i="16"/>
  <c r="U132" i="16" a="1"/>
  <c r="U132" i="16"/>
  <c r="U127" i="16" a="1"/>
  <c r="U127" i="16"/>
  <c r="U126" i="16" a="1"/>
  <c r="U126" i="16"/>
  <c r="U120" i="16" a="1"/>
  <c r="U120" i="16"/>
  <c r="U113" i="16" a="1"/>
  <c r="U113" i="16"/>
  <c r="U112" i="16" a="1"/>
  <c r="U112" i="16"/>
  <c r="U111" i="16" a="1"/>
  <c r="U111" i="16"/>
  <c r="U110" i="16" a="1"/>
  <c r="U110" i="16"/>
  <c r="U109" i="16" a="1"/>
  <c r="U109" i="16"/>
  <c r="U107" i="16" a="1"/>
  <c r="U107" i="16"/>
  <c r="U105" i="16" a="1"/>
  <c r="U105" i="16"/>
  <c r="U9" i="14" a="1"/>
  <c r="U9" i="14"/>
  <c r="U19" i="14" a="1"/>
  <c r="U19" i="14"/>
  <c r="U18" i="14" a="1"/>
  <c r="U18" i="14"/>
  <c r="U17" i="14" a="1"/>
  <c r="U17" i="14"/>
  <c r="U14" i="14" a="1"/>
  <c r="U14" i="14"/>
  <c r="U90" i="17" a="1"/>
  <c r="U90" i="17"/>
  <c r="U66" i="17" a="1"/>
  <c r="U66" i="17"/>
  <c r="U58" i="17" a="1"/>
  <c r="U58" i="17"/>
  <c r="U431" i="17" a="1"/>
  <c r="U431" i="17"/>
  <c r="U426" i="17" a="1"/>
  <c r="U426" i="17"/>
  <c r="U422" i="17" a="1"/>
  <c r="U422" i="17"/>
  <c r="U419" i="17" a="1"/>
  <c r="U419" i="17"/>
  <c r="U418" i="17" a="1"/>
  <c r="U418" i="17"/>
  <c r="U413" i="17" a="1"/>
  <c r="U413" i="17"/>
  <c r="U409" i="17" a="1"/>
  <c r="U409" i="17"/>
  <c r="U387" i="17" a="1"/>
  <c r="U387" i="17"/>
  <c r="U35" i="17" a="1"/>
  <c r="U35" i="17"/>
  <c r="U313" i="17" a="1"/>
  <c r="U313" i="17"/>
  <c r="U311" i="17" a="1"/>
  <c r="U311" i="17"/>
  <c r="U304" i="17" a="1"/>
  <c r="U304" i="17"/>
  <c r="U193" i="17" a="1"/>
  <c r="U193" i="17"/>
  <c r="U192" i="17" a="1"/>
  <c r="U192" i="17"/>
  <c r="U191" i="17" a="1"/>
  <c r="U191" i="17"/>
  <c r="U190" i="17" a="1"/>
  <c r="U190" i="17"/>
  <c r="U189" i="17" a="1"/>
  <c r="U189" i="17"/>
  <c r="U188" i="17" a="1"/>
  <c r="U188" i="17"/>
  <c r="U64" i="17" a="1"/>
  <c r="U64" i="17"/>
  <c r="U63" i="17" a="1"/>
  <c r="U63" i="17"/>
  <c r="U416" i="17" a="1"/>
  <c r="U416" i="17"/>
  <c r="U385" i="17" a="1"/>
  <c r="U385" i="17"/>
  <c r="U85" i="16" a="1"/>
  <c r="U85" i="16"/>
  <c r="U84" i="16" a="1"/>
  <c r="U84" i="16"/>
  <c r="U43" i="16" a="1"/>
  <c r="U43" i="16"/>
  <c r="U411" i="16" a="1"/>
  <c r="U411" i="16"/>
  <c r="U372" i="16" a="1"/>
  <c r="U372" i="16"/>
  <c r="U371" i="16" a="1"/>
  <c r="U371" i="16"/>
  <c r="U320" i="16" a="1"/>
  <c r="U320" i="16"/>
  <c r="U237" i="16" a="1"/>
  <c r="U237" i="16"/>
  <c r="U236" i="16" a="1"/>
  <c r="U236" i="16"/>
  <c r="U235" i="16" a="1"/>
  <c r="U235" i="16"/>
  <c r="U234" i="16" a="1"/>
  <c r="U234" i="16"/>
  <c r="U233" i="16" a="1"/>
  <c r="U233" i="16"/>
  <c r="U232" i="16" a="1"/>
  <c r="U232" i="16"/>
  <c r="U231" i="16" a="1"/>
  <c r="U231" i="16"/>
  <c r="U230" i="16" a="1"/>
  <c r="U230" i="16"/>
  <c r="U229" i="16" a="1"/>
  <c r="U229" i="16"/>
  <c r="U228" i="16" a="1"/>
  <c r="U228" i="16"/>
  <c r="U227" i="16" a="1"/>
  <c r="U227" i="16"/>
  <c r="U226" i="16" a="1"/>
  <c r="U226" i="16"/>
  <c r="U225" i="16" a="1"/>
  <c r="U225" i="16"/>
  <c r="U224" i="16" a="1"/>
  <c r="U224" i="16"/>
  <c r="U223" i="16" a="1"/>
  <c r="U223" i="16"/>
  <c r="U222" i="16" a="1"/>
  <c r="U222" i="16"/>
  <c r="U20" i="16" a="1"/>
  <c r="U20" i="16"/>
  <c r="U151" i="16" a="1"/>
  <c r="U151" i="16"/>
  <c r="U128" i="16" a="1"/>
  <c r="U128" i="16"/>
  <c r="U117" i="16" a="1"/>
  <c r="U117" i="16"/>
  <c r="U74" i="16" a="1"/>
  <c r="U74" i="16"/>
  <c r="U73" i="16" a="1"/>
  <c r="U73" i="16"/>
  <c r="U72" i="16" a="1"/>
  <c r="U72" i="16"/>
  <c r="U71" i="16" a="1"/>
  <c r="U71" i="16"/>
  <c r="U47" i="16" a="1"/>
  <c r="U47" i="16"/>
  <c r="U368" i="16" a="1"/>
  <c r="U368" i="16"/>
  <c r="U60" i="16" a="1"/>
  <c r="U60" i="16"/>
  <c r="U477" i="16" a="1"/>
  <c r="U477" i="16"/>
  <c r="U467" i="16" a="1"/>
  <c r="U467" i="16"/>
  <c r="U466" i="16" a="1"/>
  <c r="U466" i="16"/>
  <c r="U465" i="16" a="1"/>
  <c r="U465" i="16"/>
  <c r="U464" i="16" a="1"/>
  <c r="U464" i="16"/>
  <c r="U332" i="16" a="1"/>
  <c r="U332" i="16"/>
  <c r="U32" i="16" a="1"/>
  <c r="U32" i="16"/>
  <c r="U277" i="16" a="1"/>
  <c r="U277" i="16"/>
  <c r="U276" i="16" a="1"/>
  <c r="U276" i="16"/>
  <c r="U275" i="16" a="1"/>
  <c r="U275" i="16"/>
  <c r="U274" i="16" a="1"/>
  <c r="U274" i="16"/>
  <c r="U273" i="16" a="1"/>
  <c r="U273" i="16"/>
  <c r="U272" i="16" a="1"/>
  <c r="U272" i="16"/>
  <c r="U271" i="16" a="1"/>
  <c r="U271" i="16"/>
  <c r="U270" i="16" a="1"/>
  <c r="U270" i="16"/>
  <c r="U269" i="16" a="1"/>
  <c r="U269" i="16"/>
  <c r="U268" i="16" a="1"/>
  <c r="U268" i="16"/>
  <c r="U267" i="16" a="1"/>
  <c r="U267" i="16"/>
  <c r="U266" i="16" a="1"/>
  <c r="U266" i="16"/>
  <c r="U265" i="16" a="1"/>
  <c r="U265" i="16"/>
  <c r="U264" i="16" a="1"/>
  <c r="U264" i="16"/>
  <c r="U263" i="16" a="1"/>
  <c r="U263" i="16"/>
  <c r="U262" i="16" a="1"/>
  <c r="U262" i="16"/>
  <c r="U261" i="16" a="1"/>
  <c r="U261" i="16"/>
  <c r="U260" i="16" a="1"/>
  <c r="U260" i="16"/>
  <c r="U259" i="16" a="1"/>
  <c r="U259" i="16"/>
  <c r="U258" i="16" a="1"/>
  <c r="U258" i="16"/>
  <c r="U257" i="16" a="1"/>
  <c r="U257" i="16"/>
  <c r="U256" i="16" a="1"/>
  <c r="U256" i="16"/>
  <c r="U255" i="16" a="1"/>
  <c r="U255" i="16"/>
  <c r="U175" i="16" a="1"/>
  <c r="U175" i="16"/>
  <c r="U168" i="16" a="1"/>
  <c r="U168" i="16"/>
  <c r="U167" i="16" a="1"/>
  <c r="U167" i="16"/>
  <c r="U164" i="16" a="1"/>
  <c r="U164" i="16"/>
  <c r="U159" i="16" a="1"/>
  <c r="U159" i="16"/>
  <c r="U154" i="16" a="1"/>
  <c r="U154" i="16"/>
  <c r="U153" i="16" a="1"/>
  <c r="U153" i="16"/>
  <c r="U116" i="16" a="1"/>
  <c r="U116" i="16"/>
  <c r="U493" i="16" a="1"/>
  <c r="U493" i="16"/>
  <c r="U492" i="16" a="1"/>
  <c r="U492" i="16"/>
  <c r="U491" i="16" a="1"/>
  <c r="U491" i="16"/>
  <c r="U490" i="16" a="1"/>
  <c r="U490" i="16"/>
  <c r="U489" i="16" a="1"/>
  <c r="U489" i="16"/>
  <c r="U488" i="16" a="1"/>
  <c r="U488" i="16"/>
  <c r="U487" i="16" a="1"/>
  <c r="U487" i="16"/>
  <c r="U486" i="16" a="1"/>
  <c r="U486" i="16"/>
  <c r="U485" i="16" a="1"/>
  <c r="U485" i="16"/>
  <c r="U484" i="16" a="1"/>
  <c r="U484" i="16"/>
  <c r="U483" i="16" a="1"/>
  <c r="U483" i="16"/>
  <c r="U482" i="16" a="1"/>
  <c r="U482" i="16"/>
  <c r="U481" i="16" a="1"/>
  <c r="U481" i="16"/>
  <c r="U480" i="16" a="1"/>
  <c r="U480" i="16"/>
  <c r="U468" i="16" a="1"/>
  <c r="U468" i="16"/>
  <c r="U46" i="16" a="1"/>
  <c r="U46" i="16"/>
  <c r="U86" i="17" a="1"/>
  <c r="U86" i="17"/>
  <c r="U414" i="17" a="1"/>
  <c r="U414" i="17"/>
  <c r="U301" i="17" a="1"/>
  <c r="U301" i="17"/>
  <c r="U300" i="17" a="1"/>
  <c r="U300" i="17"/>
  <c r="U299" i="17" a="1"/>
  <c r="U299" i="17"/>
  <c r="U298" i="17" a="1"/>
  <c r="U298" i="17"/>
  <c r="U297" i="17" a="1"/>
  <c r="U297" i="17"/>
  <c r="U296" i="17" a="1"/>
  <c r="U296" i="17"/>
  <c r="U295" i="17" a="1"/>
  <c r="U295" i="17"/>
  <c r="U294" i="17" a="1"/>
  <c r="U294" i="17"/>
  <c r="U293" i="17" a="1"/>
  <c r="U293" i="17"/>
  <c r="U292" i="17" a="1"/>
  <c r="U292" i="17"/>
  <c r="U291" i="17" a="1"/>
  <c r="U291" i="17"/>
  <c r="U290" i="17" a="1"/>
  <c r="U290" i="17"/>
  <c r="U289" i="17" a="1"/>
  <c r="U289" i="17"/>
  <c r="U288" i="17" a="1"/>
  <c r="U288" i="17"/>
  <c r="U244" i="17" a="1"/>
  <c r="U244" i="17"/>
  <c r="U163" i="17" a="1"/>
  <c r="U163" i="17"/>
  <c r="U91" i="17" a="1"/>
  <c r="U91" i="17"/>
  <c r="U89" i="17" a="1"/>
  <c r="U89" i="17"/>
  <c r="U87" i="17" a="1"/>
  <c r="U87" i="17"/>
  <c r="U59" i="17" a="1"/>
  <c r="U59" i="17"/>
  <c r="U57" i="17" a="1"/>
  <c r="U57" i="17"/>
  <c r="U55" i="17" a="1"/>
  <c r="U55" i="17"/>
  <c r="U54" i="17" a="1"/>
  <c r="U54" i="17"/>
  <c r="U52" i="17" a="1"/>
  <c r="U52" i="17"/>
  <c r="U46" i="17" a="1"/>
  <c r="U46" i="17"/>
  <c r="U43" i="17" a="1"/>
  <c r="U43" i="17"/>
  <c r="U429" i="17" a="1"/>
  <c r="U429" i="17"/>
  <c r="U427" i="17" a="1"/>
  <c r="U427" i="17"/>
  <c r="U412" i="17" a="1"/>
  <c r="U412" i="17"/>
  <c r="U41" i="17" a="1"/>
  <c r="U41" i="17"/>
  <c r="U40" i="17" a="1"/>
  <c r="U40" i="17"/>
  <c r="U396" i="17" a="1"/>
  <c r="U396" i="17"/>
  <c r="U394" i="17" a="1"/>
  <c r="U394" i="17"/>
  <c r="U39" i="17" a="1"/>
  <c r="U39" i="17"/>
  <c r="U360" i="17" a="1"/>
  <c r="U360" i="17"/>
  <c r="U359" i="17" a="1"/>
  <c r="U359" i="17"/>
  <c r="U31" i="17" a="1"/>
  <c r="U31" i="17"/>
  <c r="U28" i="17" a="1"/>
  <c r="U28" i="17"/>
  <c r="U266" i="17" a="1"/>
  <c r="U266" i="17"/>
  <c r="U265" i="17" a="1"/>
  <c r="U265" i="17"/>
  <c r="U242" i="17" a="1"/>
  <c r="U242" i="17"/>
  <c r="U125" i="17" a="1"/>
  <c r="U125" i="17"/>
  <c r="S28" i="14" a="1"/>
  <c r="S28" i="14"/>
  <c r="S42" i="14" a="1"/>
  <c r="S42" i="14"/>
  <c r="S31" i="14" a="1"/>
  <c r="S31" i="14"/>
  <c r="S29" i="14" a="1"/>
  <c r="S29" i="14"/>
  <c r="S36" i="14" a="1"/>
  <c r="S36" i="14"/>
  <c r="S26" i="14" a="1"/>
  <c r="S26" i="14"/>
  <c r="S25" i="14" a="1"/>
  <c r="S25" i="14"/>
  <c r="S32" i="14" a="1"/>
  <c r="S32" i="14"/>
  <c r="S38" i="14" a="1"/>
  <c r="S38" i="14"/>
  <c r="S34" i="14" a="1"/>
  <c r="S34" i="14"/>
  <c r="AB447" i="16" a="1"/>
  <c r="AB447" i="16"/>
  <c r="AB386" i="17" a="1"/>
  <c r="AB386" i="17"/>
  <c r="S153" i="16" a="1"/>
  <c r="S153" i="16"/>
  <c r="S118" i="17" a="1"/>
  <c r="S118" i="17"/>
  <c r="S373" i="16" a="1"/>
  <c r="S373" i="16"/>
  <c r="S323" i="16" a="1"/>
  <c r="S323" i="16"/>
  <c r="S322" i="16" a="1"/>
  <c r="S322" i="16"/>
  <c r="S360" i="17" a="1"/>
  <c r="S360" i="17"/>
  <c r="S265" i="17" a="1"/>
  <c r="S265" i="17"/>
  <c r="S242" i="17" a="1"/>
  <c r="S242" i="17"/>
  <c r="AB83" i="16" a="1"/>
  <c r="AB83" i="16"/>
  <c r="AB436" i="17" a="1"/>
  <c r="AB436" i="17"/>
  <c r="AB474" i="16" a="1"/>
  <c r="AB474" i="16"/>
  <c r="AB473" i="16" a="1"/>
  <c r="AB473" i="16"/>
  <c r="AB108" i="16" a="1"/>
  <c r="AB108" i="16"/>
  <c r="AB89" i="17" a="1"/>
  <c r="AB89" i="17"/>
  <c r="AB46" i="17" a="1"/>
  <c r="AB46" i="17"/>
  <c r="AB266" i="17" a="1"/>
  <c r="AB266" i="17"/>
  <c r="S474" i="16" a="1"/>
  <c r="S474" i="16"/>
  <c r="S473" i="16" a="1"/>
  <c r="S473" i="16"/>
  <c r="S108" i="16" a="1"/>
  <c r="S108" i="16"/>
  <c r="S89" i="17" a="1"/>
  <c r="S89" i="17"/>
  <c r="S46" i="17" a="1"/>
  <c r="S46" i="17"/>
  <c r="S266" i="17" a="1"/>
  <c r="S266" i="17"/>
  <c r="S52" i="16" a="1"/>
  <c r="S52" i="16"/>
  <c r="S41" i="17" a="1"/>
  <c r="S41" i="17"/>
  <c r="S409" i="16" a="1"/>
  <c r="S409" i="16"/>
  <c r="AB19" i="14" a="1"/>
  <c r="AB19" i="14"/>
  <c r="Q164" i="16" a="1"/>
  <c r="Q164" i="16"/>
  <c r="Q194" i="17" a="1"/>
  <c r="Q194" i="17"/>
  <c r="Q153" i="16" a="1"/>
  <c r="Q153" i="16"/>
  <c r="Q118" i="17" a="1"/>
  <c r="Q118" i="17"/>
  <c r="AB409" i="16" a="1"/>
  <c r="AB409" i="16"/>
  <c r="S19" i="14" a="1"/>
  <c r="S19" i="14"/>
  <c r="Q373" i="16" a="1"/>
  <c r="Q373" i="16"/>
  <c r="Q323" i="16" a="1"/>
  <c r="Q323" i="16"/>
  <c r="Q322" i="16" a="1"/>
  <c r="Q322" i="16"/>
  <c r="Q360" i="17" a="1"/>
  <c r="Q360" i="17"/>
  <c r="Q265" i="17" a="1"/>
  <c r="Q265" i="17"/>
  <c r="Q242" i="17" a="1"/>
  <c r="Q242" i="17"/>
  <c r="Q51" i="16" a="1"/>
  <c r="Q51" i="16"/>
  <c r="Q106" i="16" a="1"/>
  <c r="Q106" i="16"/>
  <c r="Q66" i="17" a="1"/>
  <c r="Q66" i="17"/>
  <c r="Q313" i="17" a="1"/>
  <c r="Q313" i="17"/>
  <c r="AB164" i="16" a="1"/>
  <c r="AB164" i="16"/>
  <c r="AB194" i="17" a="1"/>
  <c r="AB194" i="17"/>
  <c r="S51" i="16" a="1"/>
  <c r="S51" i="16"/>
  <c r="S106" i="16" a="1"/>
  <c r="S106" i="16"/>
  <c r="S66" i="17" a="1"/>
  <c r="S66" i="17"/>
  <c r="S313" i="17" a="1"/>
  <c r="S313" i="17"/>
  <c r="S83" i="16" a="1"/>
  <c r="S83" i="16"/>
  <c r="S436" i="17" a="1"/>
  <c r="S436" i="17"/>
  <c r="Q52" i="16" a="1"/>
  <c r="Q52" i="16"/>
  <c r="Q41" i="17" a="1"/>
  <c r="Q41" i="17"/>
  <c r="Q447" i="16" a="1"/>
  <c r="Q447" i="16"/>
  <c r="Q386" i="17" a="1"/>
  <c r="Q386" i="17"/>
  <c r="Q474" i="16" a="1"/>
  <c r="Q474" i="16"/>
  <c r="Q473" i="16" a="1"/>
  <c r="Q473" i="16"/>
  <c r="Q108" i="16" a="1"/>
  <c r="Q108" i="16"/>
  <c r="Q89" i="17" a="1"/>
  <c r="Q89" i="17"/>
  <c r="Q46" i="17" a="1"/>
  <c r="Q46" i="17"/>
  <c r="Q266" i="17" a="1"/>
  <c r="Q266" i="17"/>
  <c r="AB153" i="16" a="1"/>
  <c r="AB153" i="16"/>
  <c r="AB118" i="17" a="1"/>
  <c r="AB118" i="17"/>
  <c r="AB373" i="16" a="1"/>
  <c r="AB373" i="16"/>
  <c r="AB323" i="16" a="1"/>
  <c r="AB323" i="16"/>
  <c r="AB322" i="16" a="1"/>
  <c r="AB322" i="16"/>
  <c r="AB360" i="17" a="1"/>
  <c r="AB360" i="17"/>
  <c r="AB265" i="17" a="1"/>
  <c r="AB265" i="17"/>
  <c r="AB242" i="17" a="1"/>
  <c r="AB242" i="17"/>
  <c r="AB51" i="16" a="1"/>
  <c r="AB51" i="16"/>
  <c r="AB106" i="16" a="1"/>
  <c r="AB106" i="16"/>
  <c r="AB66" i="17" a="1"/>
  <c r="AB66" i="17"/>
  <c r="AB313" i="17" a="1"/>
  <c r="AB313" i="17"/>
  <c r="S164" i="16" a="1"/>
  <c r="S164" i="16"/>
  <c r="S194" i="17" a="1"/>
  <c r="S194" i="17"/>
  <c r="AB52" i="16" a="1"/>
  <c r="AB52" i="16"/>
  <c r="AB41" i="17" a="1"/>
  <c r="AB41" i="17"/>
  <c r="Q19" i="14" a="1"/>
  <c r="Q19" i="14"/>
  <c r="Q409" i="16" a="1"/>
  <c r="Q409" i="16"/>
  <c r="S447" i="16" a="1"/>
  <c r="S447" i="16"/>
  <c r="S386" i="17" a="1"/>
  <c r="S386" i="17"/>
  <c r="Q83" i="16" a="1"/>
  <c r="Q83" i="16"/>
  <c r="Q436" i="17" a="1"/>
  <c r="Q436" i="17"/>
  <c r="S62" i="16" a="1"/>
  <c r="S62" i="16"/>
  <c r="S243" i="17" a="1"/>
  <c r="S243" i="17"/>
  <c r="Q29" i="16" a="1"/>
  <c r="Q29" i="16"/>
  <c r="Q26" i="17" a="1"/>
  <c r="Q26" i="17"/>
  <c r="AB408" i="16" a="1"/>
  <c r="AB408" i="16"/>
  <c r="AB377" i="17" a="1"/>
  <c r="AB377" i="17"/>
  <c r="S55" i="17" a="1"/>
  <c r="S55" i="17"/>
  <c r="AB21" i="16" a="1"/>
  <c r="AB21" i="16"/>
  <c r="AB86" i="17" a="1"/>
  <c r="AB86" i="17"/>
  <c r="S331" i="16" a="1"/>
  <c r="S331" i="16"/>
  <c r="S268" i="17" a="1"/>
  <c r="S268" i="17"/>
  <c r="Q326" i="16" a="1"/>
  <c r="Q326" i="16"/>
  <c r="Q267" i="17" a="1"/>
  <c r="Q267" i="17"/>
  <c r="AB29" i="16" a="1"/>
  <c r="AB29" i="16"/>
  <c r="AB26" i="17" a="1"/>
  <c r="AB26" i="17"/>
  <c r="AB331" i="16" a="1"/>
  <c r="AB331" i="16"/>
  <c r="AB268" i="17" a="1"/>
  <c r="AB268" i="17"/>
  <c r="S326" i="16" a="1"/>
  <c r="S326" i="16"/>
  <c r="S267" i="17" a="1"/>
  <c r="S267" i="17"/>
  <c r="S413" i="16" a="1"/>
  <c r="S413" i="16"/>
  <c r="S40" i="17" a="1"/>
  <c r="S40" i="17"/>
  <c r="Q55" i="17" a="1"/>
  <c r="Q55" i="17"/>
  <c r="S18" i="16" a="1"/>
  <c r="S18" i="16"/>
  <c r="S18" i="17" a="1"/>
  <c r="S18" i="17"/>
  <c r="Q154" i="16" a="1"/>
  <c r="Q154" i="16"/>
  <c r="Q120" i="17" a="1"/>
  <c r="Q120" i="17"/>
  <c r="S21" i="16" a="1"/>
  <c r="S21" i="16"/>
  <c r="S86" i="17" a="1"/>
  <c r="S86" i="17"/>
  <c r="Q408" i="16" a="1"/>
  <c r="Q408" i="16"/>
  <c r="Q377" i="17" a="1"/>
  <c r="Q377" i="17"/>
  <c r="AB413" i="16" a="1"/>
  <c r="AB413" i="16"/>
  <c r="AB40" i="17" a="1"/>
  <c r="AB40" i="17"/>
  <c r="AB18" i="16" a="1"/>
  <c r="AB18" i="16"/>
  <c r="AB18" i="17" a="1"/>
  <c r="AB18" i="17"/>
  <c r="S29" i="16" a="1"/>
  <c r="S29" i="16"/>
  <c r="S26" i="17" a="1"/>
  <c r="S26" i="17"/>
  <c r="Q331" i="16" a="1"/>
  <c r="Q331" i="16"/>
  <c r="Q268" i="17" a="1"/>
  <c r="Q268" i="17"/>
  <c r="S408" i="16" a="1"/>
  <c r="S408" i="16"/>
  <c r="S377" i="17" a="1"/>
  <c r="S377" i="17"/>
  <c r="AB326" i="16" a="1"/>
  <c r="AB326" i="16"/>
  <c r="AB267" i="17" a="1"/>
  <c r="AB267" i="17"/>
  <c r="S154" i="16" a="1"/>
  <c r="S154" i="16"/>
  <c r="S120" i="17" a="1"/>
  <c r="S120" i="17"/>
  <c r="Q18" i="16" a="1"/>
  <c r="Q18" i="16"/>
  <c r="Q18" i="17" a="1"/>
  <c r="Q18" i="17"/>
  <c r="AB55" i="17" a="1"/>
  <c r="AB55" i="17"/>
  <c r="AB62" i="16" a="1"/>
  <c r="AB62" i="16"/>
  <c r="AB243" i="17" a="1"/>
  <c r="AB243" i="17"/>
  <c r="Q21" i="16" a="1"/>
  <c r="Q21" i="16"/>
  <c r="Q86" i="17" a="1"/>
  <c r="Q86" i="17"/>
  <c r="Q413" i="16" a="1"/>
  <c r="Q413" i="16"/>
  <c r="Q40" i="17" a="1"/>
  <c r="Q40" i="17"/>
  <c r="Q62" i="16" a="1"/>
  <c r="Q62" i="16"/>
  <c r="Q243" i="17" a="1"/>
  <c r="Q243" i="17"/>
  <c r="AB154" i="16" a="1"/>
  <c r="AB154" i="16"/>
  <c r="AB120" i="17" a="1"/>
  <c r="AB120" i="17"/>
  <c r="U344" i="16" a="1"/>
  <c r="U344" i="16"/>
  <c r="U343" i="16" a="1"/>
  <c r="U343" i="16"/>
  <c r="U26" i="16" a="1"/>
  <c r="U26" i="16"/>
  <c r="U75" i="16" a="1"/>
  <c r="U75" i="16"/>
  <c r="U7" i="16" a="1"/>
  <c r="U7" i="16"/>
  <c r="U64" i="16" a="1"/>
  <c r="U64" i="16"/>
  <c r="U63" i="16" a="1"/>
  <c r="U63" i="16"/>
  <c r="U6" i="16" a="1"/>
  <c r="U6" i="16"/>
  <c r="U58" i="16" a="1"/>
  <c r="U58" i="16"/>
  <c r="U57" i="16" a="1"/>
  <c r="U57" i="16"/>
  <c r="U53" i="16" a="1"/>
  <c r="U53" i="16"/>
  <c r="U52" i="16" a="1"/>
  <c r="U52" i="16"/>
  <c r="U49" i="16" a="1"/>
  <c r="U49" i="16"/>
  <c r="U474" i="16" a="1"/>
  <c r="U474" i="16"/>
  <c r="U473" i="16" a="1"/>
  <c r="U473" i="16"/>
  <c r="U456" i="16" a="1"/>
  <c r="U456" i="16"/>
  <c r="U413" i="16" a="1"/>
  <c r="U413" i="16"/>
  <c r="U373" i="16" a="1"/>
  <c r="U373" i="16"/>
  <c r="U323" i="16" a="1"/>
  <c r="U323" i="16"/>
  <c r="U322" i="16" a="1"/>
  <c r="U322" i="16"/>
  <c r="U319" i="16" a="1"/>
  <c r="U319" i="16"/>
  <c r="U308" i="16" a="1"/>
  <c r="U308" i="16"/>
  <c r="U181" i="16" a="1"/>
  <c r="U181" i="16"/>
  <c r="U173" i="16" a="1"/>
  <c r="U173" i="16"/>
  <c r="U114" i="16" a="1"/>
  <c r="U114" i="16"/>
  <c r="U108" i="16" a="1"/>
  <c r="U108" i="16"/>
  <c r="U12" i="14" a="1"/>
  <c r="U12" i="14"/>
  <c r="U123" i="16" a="1"/>
  <c r="U123" i="16"/>
  <c r="U384" i="17" a="1"/>
  <c r="U384" i="17"/>
  <c r="U6" i="17" a="1"/>
  <c r="U6" i="17"/>
  <c r="U45" i="17" a="1"/>
  <c r="U45" i="17"/>
  <c r="U406" i="17" a="1"/>
  <c r="U406" i="17"/>
  <c r="U405" i="17" a="1"/>
  <c r="U405" i="17"/>
  <c r="U404" i="17" a="1"/>
  <c r="U404" i="17"/>
  <c r="U403" i="17" a="1"/>
  <c r="U403" i="17"/>
  <c r="U402" i="17" a="1"/>
  <c r="U402" i="17"/>
  <c r="U401" i="17" a="1"/>
  <c r="U401" i="17"/>
  <c r="U400" i="17" a="1"/>
  <c r="U400" i="17"/>
  <c r="U399" i="17" a="1"/>
  <c r="U399" i="17"/>
  <c r="U398" i="17" a="1"/>
  <c r="U398" i="17"/>
  <c r="U397" i="17" a="1"/>
  <c r="U397" i="17"/>
  <c r="U374" i="17" a="1"/>
  <c r="U374" i="17"/>
  <c r="U373" i="17" a="1"/>
  <c r="U373" i="17"/>
  <c r="U372" i="17" a="1"/>
  <c r="U372" i="17"/>
  <c r="U371" i="17" a="1"/>
  <c r="U371" i="17"/>
  <c r="U370" i="17" a="1"/>
  <c r="U370" i="17"/>
  <c r="U369" i="17" a="1"/>
  <c r="U369" i="17"/>
  <c r="U368" i="17" a="1"/>
  <c r="U368" i="17"/>
  <c r="U367" i="17" a="1"/>
  <c r="U367" i="17"/>
  <c r="U366" i="17" a="1"/>
  <c r="U366" i="17"/>
  <c r="U365" i="17" a="1"/>
  <c r="U365" i="17"/>
  <c r="U364" i="17" a="1"/>
  <c r="U364" i="17"/>
  <c r="U326" i="17" a="1"/>
  <c r="U326" i="17"/>
  <c r="U302" i="17" a="1"/>
  <c r="U302" i="17"/>
  <c r="U269" i="17" a="1"/>
  <c r="U269" i="17"/>
  <c r="U392" i="16" a="1"/>
  <c r="U392" i="16"/>
  <c r="U199" i="16" a="1"/>
  <c r="U199" i="16"/>
  <c r="U198" i="16" a="1"/>
  <c r="U198" i="16"/>
  <c r="U197" i="16" a="1"/>
  <c r="U197" i="16"/>
  <c r="U196" i="16" a="1"/>
  <c r="U196" i="16"/>
  <c r="U195" i="16" a="1"/>
  <c r="U195" i="16"/>
  <c r="U194" i="16" a="1"/>
  <c r="U194" i="16"/>
  <c r="U193" i="16" a="1"/>
  <c r="U193" i="16"/>
  <c r="U192" i="16" a="1"/>
  <c r="U192" i="16"/>
  <c r="U191" i="16" a="1"/>
  <c r="U191" i="16"/>
  <c r="U190" i="16" a="1"/>
  <c r="U190" i="16"/>
  <c r="U189" i="16" a="1"/>
  <c r="U189" i="16"/>
  <c r="U188" i="16" a="1"/>
  <c r="U188" i="16"/>
  <c r="U187" i="16" a="1"/>
  <c r="U187" i="16"/>
  <c r="U186" i="16" a="1"/>
  <c r="U186" i="16"/>
  <c r="U185" i="16" a="1"/>
  <c r="U185" i="16"/>
  <c r="U184" i="16" a="1"/>
  <c r="U184" i="16"/>
  <c r="U183" i="16" a="1"/>
  <c r="U183" i="16"/>
  <c r="U182" i="16" a="1"/>
  <c r="U182" i="16"/>
  <c r="U119" i="16" a="1"/>
  <c r="U119" i="16"/>
  <c r="U437" i="17" a="1"/>
  <c r="U437" i="17"/>
  <c r="U99" i="16" a="1"/>
  <c r="U99" i="16"/>
  <c r="U104" i="16" a="1"/>
  <c r="U104" i="16"/>
  <c r="U103" i="16" a="1"/>
  <c r="U103" i="16"/>
  <c r="U102" i="16" a="1"/>
  <c r="U102" i="16"/>
  <c r="U101" i="16" a="1"/>
  <c r="U101" i="16"/>
  <c r="U100" i="16" a="1"/>
  <c r="U100" i="16"/>
  <c r="U10" i="16" a="1"/>
  <c r="U10" i="16"/>
  <c r="U51" i="17" a="1"/>
  <c r="U51" i="17"/>
  <c r="U49" i="17" a="1"/>
  <c r="U49" i="17"/>
  <c r="U47" i="17" a="1"/>
  <c r="U47" i="17"/>
  <c r="U411" i="17" a="1"/>
  <c r="U411" i="17"/>
  <c r="U410" i="17" a="1"/>
  <c r="U410" i="17"/>
  <c r="U241" i="17" a="1"/>
  <c r="U241" i="17"/>
  <c r="U217" i="17" a="1"/>
  <c r="U217" i="17"/>
  <c r="U216" i="17" a="1"/>
  <c r="U216" i="17"/>
  <c r="U215" i="17" a="1"/>
  <c r="U215" i="17"/>
  <c r="U214" i="17" a="1"/>
  <c r="U214" i="17"/>
  <c r="U213" i="17" a="1"/>
  <c r="U213" i="17"/>
  <c r="U212" i="17" a="1"/>
  <c r="U212" i="17"/>
  <c r="U211" i="17" a="1"/>
  <c r="U211" i="17"/>
  <c r="U210" i="17" a="1"/>
  <c r="U210" i="17"/>
  <c r="U209" i="17" a="1"/>
  <c r="U209" i="17"/>
  <c r="U208" i="17" a="1"/>
  <c r="U208" i="17"/>
  <c r="U207" i="17" a="1"/>
  <c r="U207" i="17"/>
  <c r="U206" i="17" a="1"/>
  <c r="U206" i="17"/>
  <c r="U205" i="17" a="1"/>
  <c r="U205" i="17"/>
  <c r="U204" i="17" a="1"/>
  <c r="U204" i="17"/>
  <c r="U203" i="17" a="1"/>
  <c r="U203" i="17"/>
  <c r="U202" i="17" a="1"/>
  <c r="U202" i="17"/>
  <c r="U201" i="17" a="1"/>
  <c r="U201" i="17"/>
  <c r="U200" i="17" a="1"/>
  <c r="U200" i="17"/>
  <c r="U199" i="17" a="1"/>
  <c r="U199" i="17"/>
  <c r="U198" i="17" a="1"/>
  <c r="U198" i="17"/>
  <c r="U197" i="17" a="1"/>
  <c r="U197" i="17"/>
  <c r="U196" i="17" a="1"/>
  <c r="U196" i="17"/>
  <c r="U195" i="17" a="1"/>
  <c r="U195" i="17"/>
  <c r="U194" i="17" a="1"/>
  <c r="U194" i="17"/>
  <c r="U161" i="17" a="1"/>
  <c r="U161" i="17"/>
  <c r="U160" i="17" a="1"/>
  <c r="U160" i="17"/>
  <c r="U159" i="17" a="1"/>
  <c r="U159" i="17"/>
  <c r="U120" i="17" a="1"/>
  <c r="U120" i="17"/>
  <c r="U118" i="17" a="1"/>
  <c r="U118" i="17"/>
  <c r="U34" i="13" a="1"/>
  <c r="U34" i="13"/>
  <c r="U33" i="13" a="1"/>
  <c r="U33" i="13"/>
  <c r="U32" i="13" a="1"/>
  <c r="U32" i="13"/>
  <c r="U31" i="13" a="1"/>
  <c r="U31" i="13"/>
  <c r="U30" i="13" a="1"/>
  <c r="U30" i="13"/>
  <c r="U29" i="13" a="1"/>
  <c r="U29" i="13"/>
  <c r="U27" i="13" a="1"/>
  <c r="U27" i="13"/>
  <c r="U26" i="13" a="1"/>
  <c r="U26" i="13"/>
  <c r="U22" i="13" a="1"/>
  <c r="U22" i="13"/>
  <c r="U21" i="13" a="1"/>
  <c r="U21" i="13"/>
  <c r="U20" i="13" a="1"/>
  <c r="U20" i="13"/>
  <c r="U19" i="13" a="1"/>
  <c r="U19" i="13"/>
  <c r="U18" i="13" a="1"/>
  <c r="U18" i="13"/>
  <c r="U17" i="13" a="1"/>
  <c r="U17" i="13"/>
  <c r="U15" i="13" a="1"/>
  <c r="U15" i="13"/>
  <c r="U37" i="15" a="1"/>
  <c r="U37" i="15"/>
  <c r="U36" i="15" a="1"/>
  <c r="U36" i="15"/>
  <c r="U35" i="15" a="1"/>
  <c r="U35" i="15"/>
  <c r="U34" i="15" a="1"/>
  <c r="U34" i="15"/>
  <c r="U33" i="15" a="1"/>
  <c r="U33" i="15"/>
  <c r="U32" i="15" a="1"/>
  <c r="U32" i="15"/>
  <c r="U31" i="15" a="1"/>
  <c r="U31" i="15"/>
  <c r="U30" i="15" a="1"/>
  <c r="U30" i="15"/>
  <c r="U29" i="15" a="1"/>
  <c r="U29" i="15"/>
  <c r="U28" i="15" a="1"/>
  <c r="U28" i="15"/>
  <c r="U24" i="15" a="1"/>
  <c r="U24" i="15"/>
  <c r="U23" i="15" a="1"/>
  <c r="U23" i="15"/>
  <c r="U22" i="15" a="1"/>
  <c r="U22" i="15"/>
  <c r="U21" i="15" a="1"/>
  <c r="U21" i="15"/>
  <c r="U20" i="15" a="1"/>
  <c r="U20" i="15"/>
  <c r="U19" i="15" a="1"/>
  <c r="U19" i="15"/>
  <c r="U17" i="15" a="1"/>
  <c r="U17" i="15"/>
  <c r="U82" i="17" a="1"/>
  <c r="U82" i="17"/>
  <c r="U66" i="16" a="1"/>
  <c r="U66" i="16"/>
  <c r="U41" i="16" a="1"/>
  <c r="U41" i="16"/>
  <c r="U370" i="16" a="1"/>
  <c r="U370" i="16"/>
  <c r="U33" i="16" a="1"/>
  <c r="U33" i="16"/>
  <c r="U420" i="17" a="1"/>
  <c r="U420" i="17"/>
  <c r="U263" i="17" a="1"/>
  <c r="U263" i="17"/>
  <c r="U254" i="17" a="1"/>
  <c r="U254" i="17"/>
  <c r="U158" i="17" a="1"/>
  <c r="U158" i="17"/>
  <c r="U157" i="17" a="1"/>
  <c r="U157" i="17"/>
  <c r="U156" i="17" a="1"/>
  <c r="U156" i="17"/>
  <c r="U155" i="17" a="1"/>
  <c r="U155" i="17"/>
  <c r="U154" i="17" a="1"/>
  <c r="U154" i="17"/>
  <c r="U153" i="17" a="1"/>
  <c r="U153" i="17"/>
  <c r="U152" i="17" a="1"/>
  <c r="U152" i="17"/>
  <c r="U151" i="17" a="1"/>
  <c r="U151" i="17"/>
  <c r="U150" i="17" a="1"/>
  <c r="U150" i="17"/>
  <c r="U149" i="17" a="1"/>
  <c r="U149" i="17"/>
  <c r="U148" i="17" a="1"/>
  <c r="U148" i="17"/>
  <c r="U147" i="17" a="1"/>
  <c r="U147" i="17"/>
  <c r="U146" i="17" a="1"/>
  <c r="U146" i="17"/>
  <c r="U145" i="17" a="1"/>
  <c r="U145" i="17"/>
  <c r="U144" i="17" a="1"/>
  <c r="U144" i="17"/>
  <c r="U143" i="17" a="1"/>
  <c r="U143" i="17"/>
  <c r="U142" i="17" a="1"/>
  <c r="U142" i="17"/>
  <c r="U141" i="17" a="1"/>
  <c r="U141" i="17"/>
  <c r="U140" i="17" a="1"/>
  <c r="U140" i="17"/>
  <c r="U139" i="17" a="1"/>
  <c r="U139" i="17"/>
  <c r="U119" i="17" a="1"/>
  <c r="U119" i="17"/>
  <c r="U62" i="17" a="1"/>
  <c r="U62" i="17"/>
  <c r="U61" i="17" a="1"/>
  <c r="U61" i="17"/>
  <c r="U44" i="17" a="1"/>
  <c r="U44" i="17"/>
  <c r="U23" i="17" a="1"/>
  <c r="U23" i="17"/>
  <c r="U137" i="17" a="1"/>
  <c r="U137" i="17"/>
  <c r="U136" i="17" a="1"/>
  <c r="U136" i="17"/>
  <c r="U135" i="17" a="1"/>
  <c r="U135" i="17"/>
  <c r="U134" i="17" a="1"/>
  <c r="U134" i="17"/>
  <c r="U133" i="17" a="1"/>
  <c r="U133" i="17"/>
  <c r="U132" i="17" a="1"/>
  <c r="U132" i="17"/>
  <c r="U131" i="17" a="1"/>
  <c r="U131" i="17"/>
  <c r="U130" i="17" a="1"/>
  <c r="U130" i="17"/>
  <c r="U129" i="17" a="1"/>
  <c r="U129" i="17"/>
  <c r="U128" i="17" a="1"/>
  <c r="U128" i="17"/>
  <c r="U127" i="17" a="1"/>
  <c r="U127" i="17"/>
  <c r="U126" i="17" a="1"/>
  <c r="U126" i="17"/>
  <c r="Q455" i="16" a="1"/>
  <c r="Q455" i="16"/>
  <c r="Q421" i="17" a="1"/>
  <c r="Q421" i="17"/>
  <c r="S341" i="16" a="1"/>
  <c r="S341" i="16"/>
  <c r="S391" i="17" a="1"/>
  <c r="S391" i="17"/>
  <c r="Q446" i="16" a="1"/>
  <c r="Q446" i="16"/>
  <c r="S462" i="16" a="1"/>
  <c r="S462" i="16"/>
  <c r="S438" i="17" a="1"/>
  <c r="S438" i="17"/>
  <c r="S217" i="16" a="1"/>
  <c r="S217" i="16"/>
  <c r="S380" i="17" a="1"/>
  <c r="S380" i="17"/>
  <c r="Q217" i="16" a="1"/>
  <c r="Q217" i="16"/>
  <c r="Q380" i="17" a="1"/>
  <c r="Q380" i="17"/>
  <c r="AB173" i="16" a="1"/>
  <c r="AB173" i="16"/>
  <c r="AB125" i="17" a="1"/>
  <c r="AB125" i="17"/>
  <c r="Q173" i="16" a="1"/>
  <c r="Q173" i="16"/>
  <c r="Q125" i="17" a="1"/>
  <c r="Q125" i="17"/>
  <c r="AB446" i="16" a="1"/>
  <c r="AB446" i="16"/>
  <c r="S455" i="16" a="1"/>
  <c r="S455" i="16"/>
  <c r="S421" i="17" a="1"/>
  <c r="S421" i="17"/>
  <c r="AB53" i="16" a="1"/>
  <c r="AB53" i="16"/>
  <c r="AB52" i="17" a="1"/>
  <c r="AB52" i="17"/>
  <c r="Q53" i="16" a="1"/>
  <c r="Q53" i="16"/>
  <c r="Q52" i="17" a="1"/>
  <c r="Q52" i="17"/>
  <c r="AB458" i="16" a="1"/>
  <c r="AB458" i="16"/>
  <c r="AB388" i="17" a="1"/>
  <c r="AB388" i="17"/>
  <c r="Q341" i="16" a="1"/>
  <c r="Q341" i="16"/>
  <c r="Q391" i="17" a="1"/>
  <c r="Q391" i="17"/>
  <c r="AB462" i="16" a="1"/>
  <c r="AB462" i="16"/>
  <c r="AB438" i="17" a="1"/>
  <c r="AB438" i="17"/>
  <c r="S43" i="16" a="1"/>
  <c r="S43" i="16"/>
  <c r="S302" i="17" a="1"/>
  <c r="S302" i="17"/>
  <c r="Q458" i="16" a="1"/>
  <c r="Q458" i="16"/>
  <c r="Q388" i="17" a="1"/>
  <c r="Q388" i="17"/>
  <c r="Q43" i="16" a="1"/>
  <c r="Q43" i="16"/>
  <c r="Q302" i="17" a="1"/>
  <c r="Q302" i="17"/>
  <c r="S458" i="16" a="1"/>
  <c r="S458" i="16"/>
  <c r="S388" i="17" a="1"/>
  <c r="S388" i="17"/>
  <c r="AB341" i="16" a="1"/>
  <c r="AB341" i="16"/>
  <c r="AB391" i="17" a="1"/>
  <c r="AB391" i="17"/>
  <c r="S446" i="16" a="1"/>
  <c r="S446" i="16"/>
  <c r="S53" i="16" a="1"/>
  <c r="S53" i="16"/>
  <c r="S52" i="17" a="1"/>
  <c r="S52" i="17"/>
  <c r="AB217" i="16" a="1"/>
  <c r="AB217" i="16"/>
  <c r="AB380" i="17" a="1"/>
  <c r="AB380" i="17"/>
  <c r="Q462" i="16" a="1"/>
  <c r="Q462" i="16"/>
  <c r="Q438" i="17" a="1"/>
  <c r="Q438" i="17"/>
  <c r="AB43" i="16" a="1"/>
  <c r="AB43" i="16"/>
  <c r="AB302" i="17" a="1"/>
  <c r="AB302" i="17"/>
  <c r="S173" i="16" a="1"/>
  <c r="S173" i="16"/>
  <c r="S125" i="17" a="1"/>
  <c r="S125" i="17"/>
  <c r="AB455" i="16" a="1"/>
  <c r="AB455" i="16"/>
  <c r="AB421" i="17" a="1"/>
  <c r="AB421" i="17"/>
  <c r="AB412" i="16" a="1"/>
  <c r="AB412" i="16"/>
  <c r="S319" i="16" a="1"/>
  <c r="S319" i="16"/>
  <c r="S28" i="17" a="1"/>
  <c r="S28" i="17"/>
  <c r="S13" i="16" a="1"/>
  <c r="S13" i="16"/>
  <c r="S13" i="17" a="1"/>
  <c r="S13" i="17"/>
  <c r="Q175" i="16" a="1"/>
  <c r="Q175" i="16"/>
  <c r="Q241" i="17" a="1"/>
  <c r="Q241" i="17"/>
  <c r="AB344" i="16" a="1"/>
  <c r="AB344" i="16"/>
  <c r="AB328" i="17" a="1"/>
  <c r="AB328" i="17"/>
  <c r="Q343" i="16" a="1"/>
  <c r="Q343" i="16"/>
  <c r="Q327" i="17" a="1"/>
  <c r="Q327" i="17"/>
  <c r="S64" i="16" a="1"/>
  <c r="S64" i="16"/>
  <c r="S59" i="17" a="1"/>
  <c r="S59" i="17"/>
  <c r="AB456" i="16" a="1"/>
  <c r="AB456" i="16"/>
  <c r="AB396" i="17" a="1"/>
  <c r="AB396" i="17"/>
  <c r="Q178" i="16" a="1"/>
  <c r="Q178" i="16"/>
  <c r="Q244" i="17" a="1"/>
  <c r="Q244" i="17"/>
  <c r="S412" i="16" a="1"/>
  <c r="S412" i="16"/>
  <c r="Q319" i="16" a="1"/>
  <c r="Q319" i="16"/>
  <c r="Q28" i="17" a="1"/>
  <c r="Q28" i="17"/>
  <c r="Q456" i="16" a="1"/>
  <c r="Q456" i="16"/>
  <c r="Q396" i="17" a="1"/>
  <c r="Q396" i="17"/>
  <c r="AB64" i="16" a="1"/>
  <c r="AB64" i="16"/>
  <c r="AB59" i="17" a="1"/>
  <c r="AB59" i="17"/>
  <c r="S343" i="16" a="1"/>
  <c r="S343" i="16"/>
  <c r="S327" i="17" a="1"/>
  <c r="S327" i="17"/>
  <c r="Q8" i="16" a="1"/>
  <c r="Q8" i="16"/>
  <c r="Q7" i="17" a="1"/>
  <c r="Q7" i="17"/>
  <c r="S344" i="16" a="1"/>
  <c r="S344" i="16"/>
  <c r="S328" i="17" a="1"/>
  <c r="S328" i="17"/>
  <c r="AB175" i="16" a="1"/>
  <c r="AB175" i="16"/>
  <c r="AB241" i="17" a="1"/>
  <c r="AB241" i="17"/>
  <c r="S8" i="16" a="1"/>
  <c r="S8" i="16"/>
  <c r="S7" i="17" a="1"/>
  <c r="S7" i="17"/>
  <c r="Q13" i="16" a="1"/>
  <c r="Q13" i="16"/>
  <c r="Q13" i="17" a="1"/>
  <c r="Q13" i="17"/>
  <c r="S178" i="16" a="1"/>
  <c r="S178" i="16"/>
  <c r="S244" i="17" a="1"/>
  <c r="S244" i="17"/>
  <c r="Q64" i="16" a="1"/>
  <c r="Q64" i="16"/>
  <c r="Q59" i="17" a="1"/>
  <c r="Q59" i="17"/>
  <c r="AB178" i="16" a="1"/>
  <c r="AB178" i="16"/>
  <c r="AB244" i="17" a="1"/>
  <c r="AB244" i="17"/>
  <c r="AB319" i="16" a="1"/>
  <c r="AB319" i="16"/>
  <c r="AB28" i="17" a="1"/>
  <c r="AB28" i="17"/>
  <c r="Q344" i="16" a="1"/>
  <c r="Q344" i="16"/>
  <c r="Q328" i="17" a="1"/>
  <c r="Q328" i="17"/>
  <c r="AB13" i="16" a="1"/>
  <c r="AB13" i="16"/>
  <c r="AB13" i="17" a="1"/>
  <c r="AB13" i="17"/>
  <c r="S175" i="16" a="1"/>
  <c r="S175" i="16"/>
  <c r="S241" i="17" a="1"/>
  <c r="S241" i="17"/>
  <c r="Q412" i="16" a="1"/>
  <c r="Q412" i="16"/>
  <c r="S456" i="16" a="1"/>
  <c r="S456" i="16"/>
  <c r="S396" i="17" a="1"/>
  <c r="S396" i="17"/>
  <c r="AB8" i="16" a="1"/>
  <c r="AB8" i="16"/>
  <c r="AB7" i="17" a="1"/>
  <c r="AB7" i="17"/>
  <c r="AB343" i="16" a="1"/>
  <c r="AB343" i="16"/>
  <c r="AB327" i="17" a="1"/>
  <c r="AB327" i="17"/>
  <c r="Q407" i="16" a="1"/>
  <c r="Q407" i="16"/>
  <c r="Q389" i="17" a="1"/>
  <c r="Q389" i="17"/>
  <c r="S337" i="16" a="1"/>
  <c r="S337" i="16"/>
  <c r="AB332" i="16" a="1"/>
  <c r="AB332" i="16"/>
  <c r="AB49" i="17" a="1"/>
  <c r="AB49" i="17"/>
  <c r="Q332" i="16" a="1"/>
  <c r="Q332" i="16"/>
  <c r="Q49" i="17" a="1"/>
  <c r="Q49" i="17"/>
  <c r="S407" i="16" a="1"/>
  <c r="S407" i="16"/>
  <c r="S389" i="17" a="1"/>
  <c r="S389" i="17"/>
  <c r="AB407" i="16" a="1"/>
  <c r="AB407" i="16"/>
  <c r="AB389" i="17" a="1"/>
  <c r="AB389" i="17"/>
  <c r="AB337" i="16" a="1"/>
  <c r="AB337" i="16"/>
  <c r="S332" i="16" a="1"/>
  <c r="S332" i="16"/>
  <c r="S49" i="17" a="1"/>
  <c r="S49" i="17"/>
  <c r="Q337" i="16" a="1"/>
  <c r="Q337" i="16"/>
  <c r="R57" i="13" a="1"/>
  <c r="R57" i="13"/>
  <c r="R58" i="15" a="1"/>
  <c r="R58" i="15"/>
  <c r="S64" i="13" a="1"/>
  <c r="S64" i="13"/>
  <c r="S64" i="15" a="1"/>
  <c r="S64" i="15"/>
  <c r="S23" i="14" a="1"/>
  <c r="S23" i="14"/>
  <c r="S469" i="16" a="1"/>
  <c r="S469" i="16"/>
  <c r="S57" i="13" a="1"/>
  <c r="S57" i="13"/>
  <c r="S58" i="15" a="1"/>
  <c r="S58" i="15"/>
  <c r="S422" i="17" a="1"/>
  <c r="S422" i="17"/>
  <c r="R64" i="13" a="1"/>
  <c r="R64" i="13"/>
  <c r="R64" i="15" a="1"/>
  <c r="R64" i="15"/>
  <c r="S461" i="16" a="1"/>
  <c r="S461" i="16"/>
  <c r="S52" i="13" a="1"/>
  <c r="S52" i="13"/>
  <c r="S53" i="15" a="1"/>
  <c r="S53" i="15"/>
  <c r="S418" i="17" a="1"/>
  <c r="S418" i="17"/>
  <c r="S20" i="14" a="1"/>
  <c r="S20" i="14"/>
  <c r="R52" i="13" a="1"/>
  <c r="R52" i="13"/>
  <c r="R53" i="15" a="1"/>
  <c r="R53" i="15"/>
  <c r="Q463" i="16" a="1"/>
  <c r="Q463" i="16"/>
  <c r="Q53" i="13" a="1"/>
  <c r="Q53" i="13"/>
  <c r="Q54" i="15" a="1"/>
  <c r="Q54" i="15"/>
  <c r="Q419" i="17" a="1"/>
  <c r="Q419" i="17"/>
  <c r="Q21" i="14" a="1"/>
  <c r="Q21" i="14"/>
  <c r="R51" i="13" a="1"/>
  <c r="R51" i="13"/>
  <c r="R52" i="15" a="1"/>
  <c r="R52" i="15"/>
  <c r="S51" i="13" a="1"/>
  <c r="S51" i="13"/>
  <c r="S52" i="15" a="1"/>
  <c r="S52" i="15"/>
  <c r="R53" i="13" a="1"/>
  <c r="R53" i="13"/>
  <c r="R54" i="15" a="1"/>
  <c r="R54" i="15"/>
  <c r="R63" i="13" a="1"/>
  <c r="R63" i="13"/>
  <c r="R63" i="15" a="1"/>
  <c r="R63" i="15"/>
  <c r="AB51" i="13" a="1"/>
  <c r="AB51" i="13"/>
  <c r="AB52" i="15" a="1"/>
  <c r="AB52" i="15"/>
  <c r="Q51" i="13" a="1"/>
  <c r="Q51" i="13"/>
  <c r="Q52" i="15" a="1"/>
  <c r="Q52" i="15"/>
  <c r="AB463" i="16" a="1"/>
  <c r="AB463" i="16"/>
  <c r="AB53" i="13" a="1"/>
  <c r="AB53" i="13"/>
  <c r="AB54" i="15" a="1"/>
  <c r="AB54" i="15"/>
  <c r="AB419" i="17" a="1"/>
  <c r="AB419" i="17"/>
  <c r="AB21" i="14" a="1"/>
  <c r="AB21" i="14"/>
  <c r="Q475" i="16" a="1"/>
  <c r="Q475" i="16"/>
  <c r="Q63" i="13" a="1"/>
  <c r="Q63" i="13"/>
  <c r="Q63" i="15" a="1"/>
  <c r="Q63" i="15"/>
  <c r="Q431" i="17" a="1"/>
  <c r="Q431" i="17"/>
  <c r="S475" i="16" a="1"/>
  <c r="S475" i="16"/>
  <c r="S63" i="13" a="1"/>
  <c r="S63" i="13"/>
  <c r="S63" i="15" a="1"/>
  <c r="S63" i="15"/>
  <c r="S431" i="17" a="1"/>
  <c r="S431" i="17"/>
  <c r="S463" i="16" a="1"/>
  <c r="S463" i="16"/>
  <c r="S53" i="13" a="1"/>
  <c r="S53" i="13"/>
  <c r="S54" i="15" a="1"/>
  <c r="S54" i="15"/>
  <c r="S419" i="17" a="1"/>
  <c r="S419" i="17"/>
  <c r="S21" i="14" a="1"/>
  <c r="S21" i="14"/>
  <c r="AB475" i="16" a="1"/>
  <c r="AB475" i="16"/>
  <c r="AB63" i="13" a="1"/>
  <c r="AB63" i="13"/>
  <c r="AB63" i="15" a="1"/>
  <c r="AB63" i="15"/>
  <c r="AB431" i="17" a="1"/>
  <c r="AB431" i="17"/>
  <c r="U80" i="16" a="1"/>
  <c r="U80" i="16"/>
  <c r="U444" i="16" a="1"/>
  <c r="U444" i="16"/>
  <c r="U318" i="16" a="1"/>
  <c r="U318" i="16"/>
  <c r="U317" i="16" a="1"/>
  <c r="U317" i="16"/>
  <c r="U316" i="16" a="1"/>
  <c r="U316" i="16"/>
  <c r="U315" i="16" a="1"/>
  <c r="U315" i="16"/>
  <c r="U314" i="16" a="1"/>
  <c r="U314" i="16"/>
  <c r="U313" i="16" a="1"/>
  <c r="U313" i="16"/>
  <c r="U312" i="16" a="1"/>
  <c r="U312" i="16"/>
  <c r="U311" i="16" a="1"/>
  <c r="U311" i="16"/>
  <c r="U310" i="16" a="1"/>
  <c r="U310" i="16"/>
  <c r="U309" i="16" a="1"/>
  <c r="U309" i="16"/>
  <c r="U21" i="16" a="1"/>
  <c r="U21" i="16"/>
  <c r="U178" i="16" a="1"/>
  <c r="U178" i="16"/>
  <c r="U333" i="17" a="1"/>
  <c r="U333" i="17"/>
  <c r="A73" i="2" a="1"/>
  <c r="A73" i="2"/>
  <c r="A57" i="2" a="1"/>
  <c r="A57" i="2"/>
  <c r="M73" i="2" a="1"/>
  <c r="M73" i="2"/>
  <c r="BR73" i="2" a="1"/>
  <c r="BR73" i="2"/>
  <c r="AC73" i="2" a="1"/>
  <c r="AC73" i="2"/>
  <c r="M57" i="2" a="1"/>
  <c r="M57" i="2"/>
  <c r="M53" i="2" a="1"/>
  <c r="M53" i="2"/>
  <c r="O52" i="2" a="1"/>
  <c r="O52" i="2"/>
  <c r="O57" i="2" a="1"/>
  <c r="O57" i="2"/>
  <c r="Z76" i="2" a="1"/>
  <c r="Z76" i="2"/>
  <c r="A53" i="2" a="1"/>
  <c r="A53" i="2"/>
  <c r="AG53" i="2" a="1"/>
  <c r="AG53" i="2"/>
  <c r="Z73" i="2" a="1"/>
  <c r="Z73" i="2"/>
  <c r="Z53" i="2" a="1"/>
  <c r="Z53" i="2"/>
  <c r="BR76" i="2" a="1"/>
  <c r="BR76" i="2"/>
  <c r="C53" i="2" a="1"/>
  <c r="C53" i="2"/>
  <c r="BR57" i="2" a="1"/>
  <c r="BR57" i="2"/>
  <c r="C57" i="2" a="1"/>
  <c r="C57" i="2"/>
  <c r="AC53" i="2" a="1"/>
  <c r="AC53" i="2"/>
  <c r="D52" i="2" a="1"/>
  <c r="D52" i="2"/>
  <c r="O76" i="2" a="1"/>
  <c r="O76" i="2"/>
  <c r="A52" i="2" a="1"/>
  <c r="A52" i="2"/>
  <c r="AG76" i="2" a="1"/>
  <c r="AG76" i="2"/>
  <c r="Z57" i="2" a="1"/>
  <c r="Z57" i="2"/>
  <c r="O53" i="2" a="1"/>
  <c r="O53" i="2"/>
  <c r="AC76" i="2" a="1"/>
  <c r="AC76" i="2"/>
  <c r="O73" i="2" a="1"/>
  <c r="O73" i="2"/>
  <c r="C76" i="2" a="1"/>
  <c r="C76" i="2"/>
  <c r="D76" i="2" a="1"/>
  <c r="D76" i="2"/>
  <c r="M52" i="2" a="1"/>
  <c r="M52" i="2"/>
  <c r="BR53" i="2" a="1"/>
  <c r="BR53" i="2"/>
  <c r="A76" i="2" a="1"/>
  <c r="A76" i="2"/>
  <c r="AG73" i="2" a="1"/>
  <c r="AG73" i="2"/>
  <c r="C52" i="2" a="1"/>
  <c r="C52" i="2"/>
  <c r="D53" i="2" a="1"/>
  <c r="D53" i="2"/>
  <c r="D57" i="2" a="1"/>
  <c r="D57" i="2"/>
  <c r="M76" i="2" a="1"/>
  <c r="M76" i="2"/>
  <c r="AG52" i="2" a="1"/>
  <c r="AG52" i="2"/>
  <c r="AG57" i="2" a="1"/>
  <c r="AG57" i="2"/>
  <c r="C73" i="2" a="1"/>
  <c r="C73" i="2"/>
  <c r="Z52" i="2" a="1"/>
  <c r="Z52" i="2"/>
  <c r="BR52" i="2" a="1"/>
  <c r="BR52" i="2"/>
  <c r="AC57" i="2" a="1"/>
  <c r="AC57" i="2"/>
  <c r="AC52" i="2" a="1"/>
  <c r="AC52" i="2"/>
  <c r="D73" i="2" a="1"/>
  <c r="D73" i="2"/>
  <c r="AC74" i="2" a="1"/>
  <c r="AC74" i="2"/>
  <c r="AC80" i="2" a="1"/>
  <c r="AC80" i="2"/>
  <c r="D75" i="2" a="1"/>
  <c r="D75" i="2"/>
  <c r="M49" i="2" a="1"/>
  <c r="M49" i="2"/>
  <c r="BR60" i="2" a="1"/>
  <c r="BR60" i="2"/>
  <c r="AG63" i="2" a="1"/>
  <c r="AG63" i="2"/>
  <c r="AG62" i="2" a="1"/>
  <c r="AG62" i="2"/>
  <c r="AG61" i="2" a="1"/>
  <c r="AG61" i="2"/>
  <c r="AG74" i="2" a="1"/>
  <c r="AG74" i="2"/>
  <c r="A80" i="2" a="1"/>
  <c r="A80" i="2"/>
  <c r="A63" i="2" a="1"/>
  <c r="A63" i="2"/>
  <c r="A62" i="2" a="1"/>
  <c r="A62" i="2"/>
  <c r="A61" i="2" a="1"/>
  <c r="A61" i="2"/>
  <c r="O51" i="2" a="1"/>
  <c r="O51" i="2"/>
  <c r="A51" i="2" a="1"/>
  <c r="A51" i="2"/>
  <c r="BR56" i="2" a="1"/>
  <c r="BR56" i="2"/>
  <c r="BR55" i="2" a="1"/>
  <c r="BR55" i="2"/>
  <c r="BR54" i="2" a="1"/>
  <c r="BR54" i="2"/>
  <c r="C63" i="2" a="1"/>
  <c r="C63" i="2"/>
  <c r="C62" i="2" a="1"/>
  <c r="C62" i="2"/>
  <c r="C61" i="2" a="1"/>
  <c r="C61" i="2"/>
  <c r="Z78" i="2" a="1"/>
  <c r="Z78" i="2"/>
  <c r="O80" i="2" a="1"/>
  <c r="O80" i="2"/>
  <c r="AC60" i="2" a="1"/>
  <c r="AC60" i="2"/>
  <c r="BR78" i="2" a="1"/>
  <c r="BR78" i="2"/>
  <c r="M80" i="2" a="1"/>
  <c r="M80" i="2"/>
  <c r="Z56" i="2" a="1"/>
  <c r="Z56" i="2"/>
  <c r="Z55" i="2" a="1"/>
  <c r="Z55" i="2"/>
  <c r="Z54" i="2" a="1"/>
  <c r="Z54" i="2"/>
  <c r="BR74" i="2" a="1"/>
  <c r="BR74" i="2"/>
  <c r="M63" i="2" a="1"/>
  <c r="M63" i="2"/>
  <c r="M62" i="2" a="1"/>
  <c r="M62" i="2"/>
  <c r="M61" i="2" a="1"/>
  <c r="M61" i="2"/>
  <c r="AG71" i="2" a="1"/>
  <c r="AG71" i="2"/>
  <c r="Z51" i="2" a="1"/>
  <c r="Z51" i="2"/>
  <c r="A49" i="2" a="1"/>
  <c r="A49" i="2"/>
  <c r="D78" i="2" a="1"/>
  <c r="D78" i="2"/>
  <c r="D74" i="2" a="1"/>
  <c r="D74" i="2"/>
  <c r="BR75" i="2" a="1"/>
  <c r="BR75" i="2"/>
  <c r="Z74" i="2" a="1"/>
  <c r="Z74" i="2"/>
  <c r="M71" i="2" a="1"/>
  <c r="M71" i="2"/>
  <c r="A78" i="2" a="1"/>
  <c r="A78" i="2"/>
  <c r="O75" i="2" a="1"/>
  <c r="O75" i="2"/>
  <c r="AC71" i="2" a="1"/>
  <c r="AC71" i="2"/>
  <c r="Z60" i="2" a="1"/>
  <c r="Z60" i="2"/>
  <c r="A60" i="2" a="1"/>
  <c r="A60" i="2"/>
  <c r="M51" i="2" a="1"/>
  <c r="M51" i="2"/>
  <c r="D56" i="2" a="1"/>
  <c r="D56" i="2"/>
  <c r="D55" i="2" a="1"/>
  <c r="D55" i="2"/>
  <c r="D54" i="2" a="1"/>
  <c r="D54" i="2"/>
  <c r="C71" i="2" a="1"/>
  <c r="C71" i="2"/>
  <c r="AC51" i="2" a="1"/>
  <c r="AC51" i="2"/>
  <c r="A74" i="2" a="1"/>
  <c r="A74" i="2"/>
  <c r="AC75" i="2" a="1"/>
  <c r="AC75" i="2"/>
  <c r="AG56" i="2" a="1"/>
  <c r="AG56" i="2"/>
  <c r="AG55" i="2" a="1"/>
  <c r="AG55" i="2"/>
  <c r="AG54" i="2" a="1"/>
  <c r="AG54" i="2"/>
  <c r="Z75" i="2" a="1"/>
  <c r="Z75" i="2"/>
  <c r="D60" i="2" a="1"/>
  <c r="D60" i="2"/>
  <c r="Z71" i="2" a="1"/>
  <c r="Z71" i="2"/>
  <c r="AG78" i="2" a="1"/>
  <c r="AG78" i="2"/>
  <c r="O49" i="2" a="1"/>
  <c r="O49" i="2"/>
  <c r="C51" i="2" a="1"/>
  <c r="C51" i="2"/>
  <c r="C56" i="2" a="1"/>
  <c r="C56" i="2"/>
  <c r="C55" i="2" a="1"/>
  <c r="C55" i="2"/>
  <c r="C54" i="2" a="1"/>
  <c r="C54" i="2"/>
  <c r="D80" i="2" a="1"/>
  <c r="D80" i="2"/>
  <c r="M78" i="2" a="1"/>
  <c r="M78" i="2"/>
  <c r="O56" i="2" a="1"/>
  <c r="O56" i="2"/>
  <c r="O55" i="2" a="1"/>
  <c r="O55" i="2"/>
  <c r="O54" i="2" a="1"/>
  <c r="O54" i="2"/>
  <c r="AG51" i="2" a="1"/>
  <c r="AG51" i="2"/>
  <c r="BR80" i="2" a="1"/>
  <c r="BR80" i="2"/>
  <c r="O71" i="2" a="1"/>
  <c r="O71" i="2"/>
  <c r="Z63" i="2" a="1"/>
  <c r="Z63" i="2"/>
  <c r="Z62" i="2" a="1"/>
  <c r="Z62" i="2"/>
  <c r="Z61" i="2" a="1"/>
  <c r="Z61" i="2"/>
  <c r="AG80" i="2" a="1"/>
  <c r="AG80" i="2"/>
  <c r="AC78" i="2" a="1"/>
  <c r="AC78" i="2"/>
  <c r="C49" i="2" a="1"/>
  <c r="C49" i="2"/>
  <c r="O63" i="2" a="1"/>
  <c r="O63" i="2"/>
  <c r="O62" i="2" a="1"/>
  <c r="O62" i="2"/>
  <c r="O61" i="2" a="1"/>
  <c r="O61" i="2"/>
  <c r="AC63" i="2" a="1"/>
  <c r="AC63" i="2"/>
  <c r="AC62" i="2" a="1"/>
  <c r="AC62" i="2"/>
  <c r="AC61" i="2" a="1"/>
  <c r="AC61" i="2"/>
  <c r="D49" i="2" a="1"/>
  <c r="D49" i="2"/>
  <c r="C78" i="2" a="1"/>
  <c r="C78" i="2"/>
  <c r="AG60" i="2" a="1"/>
  <c r="AG60" i="2"/>
  <c r="A56" i="2" a="1"/>
  <c r="A56" i="2"/>
  <c r="A55" i="2" a="1"/>
  <c r="A55" i="2"/>
  <c r="A54" i="2" a="1"/>
  <c r="A54" i="2"/>
  <c r="D51" i="2" a="1"/>
  <c r="D51" i="2"/>
  <c r="C80" i="2" a="1"/>
  <c r="C80" i="2"/>
  <c r="BR49" i="2" a="1"/>
  <c r="BR49" i="2"/>
  <c r="D71" i="2" a="1"/>
  <c r="D71" i="2"/>
  <c r="BR63" i="2" a="1"/>
  <c r="BR63" i="2"/>
  <c r="BR62" i="2" a="1"/>
  <c r="BR62" i="2"/>
  <c r="BR61" i="2" a="1"/>
  <c r="BR61" i="2"/>
  <c r="C60" i="2" a="1"/>
  <c r="C60" i="2"/>
  <c r="O60" i="2" a="1"/>
  <c r="O60" i="2"/>
  <c r="AG49" i="2" a="1"/>
  <c r="AG49" i="2"/>
  <c r="A71" i="2" a="1"/>
  <c r="A71" i="2"/>
  <c r="M60" i="2" a="1"/>
  <c r="M60" i="2"/>
  <c r="Z49" i="2" a="1"/>
  <c r="Z49" i="2"/>
  <c r="AG75" i="2" a="1"/>
  <c r="AG75" i="2"/>
  <c r="BR51" i="2" a="1"/>
  <c r="BR51" i="2"/>
  <c r="BR71" i="2" a="1"/>
  <c r="BR71" i="2"/>
  <c r="M75" i="2" a="1"/>
  <c r="M75" i="2"/>
  <c r="AC56" i="2" a="1"/>
  <c r="AC56" i="2"/>
  <c r="AC55" i="2" a="1"/>
  <c r="AC55" i="2"/>
  <c r="AC54" i="2" a="1"/>
  <c r="AC54" i="2"/>
  <c r="AC49" i="2" a="1"/>
  <c r="AC49" i="2"/>
  <c r="O74" i="2" a="1"/>
  <c r="O74" i="2"/>
  <c r="C75" i="2" a="1"/>
  <c r="C75" i="2"/>
  <c r="C74" i="2" a="1"/>
  <c r="C74" i="2"/>
  <c r="M74" i="2" a="1"/>
  <c r="M74" i="2"/>
  <c r="O78" i="2" a="1"/>
  <c r="O78" i="2"/>
  <c r="M56" i="2" a="1"/>
  <c r="M56" i="2"/>
  <c r="M55" i="2" a="1"/>
  <c r="M55" i="2"/>
  <c r="M54" i="2" a="1"/>
  <c r="M54" i="2"/>
  <c r="Z80" i="2" a="1"/>
  <c r="Z80" i="2"/>
  <c r="D63" i="2" a="1"/>
  <c r="D63" i="2"/>
  <c r="D62" i="2" a="1"/>
  <c r="D62" i="2"/>
  <c r="D61" i="2" a="1"/>
  <c r="D61" i="2"/>
  <c r="A75" i="2" a="1"/>
  <c r="A75" i="2"/>
  <c r="AL47" i="2" a="1"/>
  <c r="AL47" i="2"/>
  <c r="AL57" i="2" a="1"/>
  <c r="AL57" i="2"/>
  <c r="AK57" i="2" a="1"/>
  <c r="AK57" i="2"/>
  <c r="AK47" i="2" a="1"/>
  <c r="AK47" i="2"/>
  <c r="AL59" i="2" a="1"/>
  <c r="AL59" i="2"/>
  <c r="AK59" i="2" a="1"/>
  <c r="AK59" i="2"/>
  <c r="AK56" i="2" a="1"/>
  <c r="AK56" i="2"/>
  <c r="AK55" i="2" a="1"/>
  <c r="AK55" i="2"/>
  <c r="AK61" i="2" a="1"/>
  <c r="AK61" i="2"/>
  <c r="AL48" i="2" a="1"/>
  <c r="AL48" i="2"/>
  <c r="AK49" i="2" a="1"/>
  <c r="AK49" i="2"/>
  <c r="AL55" i="2" a="1"/>
  <c r="AL55" i="2"/>
  <c r="AL61" i="2" a="1"/>
  <c r="AL61" i="2"/>
  <c r="AK48" i="2" a="1"/>
  <c r="AK48" i="2"/>
  <c r="AL52" i="2" a="1"/>
  <c r="AL52" i="2"/>
  <c r="AL49" i="2" a="1"/>
  <c r="AL49" i="2"/>
  <c r="AL56" i="2" a="1"/>
  <c r="AL56" i="2"/>
  <c r="AK58" i="2" a="1"/>
  <c r="AK58" i="2"/>
  <c r="AL58" i="2" a="1"/>
  <c r="AL58" i="2"/>
  <c r="AK52" i="2" a="1"/>
  <c r="AK52" i="2"/>
  <c r="A27" i="6" a="1"/>
  <c r="A27" i="6"/>
  <c r="A26" i="6" a="1"/>
  <c r="A26" i="6"/>
  <c r="A38" i="6" a="1"/>
  <c r="A38" i="6"/>
  <c r="A37" i="6" a="1"/>
  <c r="A37" i="6"/>
  <c r="A36" i="6" a="1"/>
  <c r="A36" i="6"/>
  <c r="A35" i="6" a="1"/>
  <c r="A35" i="6"/>
  <c r="A22" i="6" a="1"/>
  <c r="A22" i="6"/>
  <c r="A54" i="6" a="1"/>
  <c r="A54" i="6"/>
  <c r="A8" i="6" a="1"/>
  <c r="A8" i="6"/>
  <c r="A33" i="6" a="1"/>
  <c r="A33" i="6"/>
  <c r="A32" i="6" a="1"/>
  <c r="A32" i="6"/>
  <c r="A31" i="6" a="1"/>
  <c r="A31" i="6"/>
  <c r="A30" i="6" a="1"/>
  <c r="A30" i="6"/>
  <c r="A29" i="6" a="1"/>
  <c r="A29" i="6"/>
  <c r="A28" i="6" a="1"/>
  <c r="A28" i="6"/>
  <c r="A56" i="6" a="1"/>
  <c r="A56" i="6"/>
  <c r="A50" i="6" a="1"/>
  <c r="A50" i="6"/>
  <c r="A49" i="6" a="1"/>
  <c r="A49" i="6"/>
  <c r="A48" i="6" a="1"/>
  <c r="A48" i="6"/>
  <c r="A47" i="6" a="1"/>
  <c r="A47" i="6"/>
  <c r="A46" i="6" a="1"/>
  <c r="A46" i="6"/>
  <c r="A45" i="6" a="1"/>
  <c r="A45" i="6"/>
  <c r="A13" i="6" a="1"/>
  <c r="A13" i="6"/>
  <c r="A14" i="6" a="1"/>
  <c r="A14" i="6"/>
  <c r="AL51" i="2" a="1"/>
  <c r="AL51" i="2"/>
  <c r="AK54" i="2" a="1"/>
  <c r="AK54" i="2"/>
  <c r="AL50" i="2" a="1"/>
  <c r="AL50" i="2"/>
  <c r="AL53" i="2" a="1"/>
  <c r="AL53" i="2"/>
  <c r="AL60" i="2" a="1"/>
  <c r="AL60" i="2"/>
  <c r="AK51" i="2" a="1"/>
  <c r="AK51" i="2"/>
  <c r="AK50" i="2" a="1"/>
  <c r="AK50" i="2"/>
  <c r="AK60" i="2" a="1"/>
  <c r="AK60" i="2"/>
  <c r="AK53" i="2" a="1"/>
  <c r="AK53" i="2"/>
  <c r="AL54" i="2" a="1"/>
  <c r="AL54" i="2"/>
  <c r="A4" i="15"/>
  <c r="A3" i="17"/>
  <c r="A4" i="14"/>
  <c r="A3" i="16"/>
  <c r="B2" i="6"/>
  <c r="A4" i="13"/>
  <c r="C181" i="10"/>
  <c r="C166" i="10"/>
  <c r="C123" i="10"/>
  <c r="C160" i="10"/>
  <c r="C122" i="10"/>
  <c r="C150" i="10"/>
  <c r="C130" i="10"/>
  <c r="C170" i="10"/>
  <c r="C17" i="2" a="1"/>
  <c r="C17" i="2"/>
  <c r="C22" i="2" a="1"/>
  <c r="C22" i="2"/>
  <c r="M17" i="2" a="1"/>
  <c r="M17" i="2"/>
  <c r="AG22" i="2" a="1"/>
  <c r="AG22" i="2"/>
  <c r="C12" i="2" a="1"/>
  <c r="C12" i="2"/>
  <c r="O12" i="2" a="1"/>
  <c r="O12" i="2"/>
  <c r="D17" i="2" a="1"/>
  <c r="D17" i="2"/>
  <c r="O17" i="2" a="1"/>
  <c r="O17" i="2"/>
  <c r="AC12" i="2" a="1"/>
  <c r="AC12" i="2"/>
  <c r="BR22" i="2" a="1"/>
  <c r="BR22" i="2"/>
  <c r="D22" i="2" a="1"/>
  <c r="D22" i="2"/>
  <c r="AG17" i="2" a="1"/>
  <c r="AG17" i="2"/>
  <c r="AG12" i="2" a="1"/>
  <c r="AG12" i="2"/>
  <c r="D12" i="2" a="1"/>
  <c r="D12" i="2"/>
  <c r="M12" i="2" a="1"/>
  <c r="M12" i="2"/>
  <c r="AC22" i="2" a="1"/>
  <c r="AC22" i="2"/>
  <c r="O22" i="2" a="1"/>
  <c r="O22" i="2"/>
  <c r="M22" i="2" a="1"/>
  <c r="M22" i="2"/>
  <c r="AC17" i="2" a="1"/>
  <c r="AC17" i="2"/>
  <c r="BR12" i="2" a="1"/>
  <c r="BR12" i="2"/>
  <c r="BR17" i="2" a="1"/>
  <c r="BR17" i="2"/>
  <c r="AG12" i="18" a="1"/>
  <c r="AG12" i="18"/>
  <c r="AG12" i="23" a="1"/>
  <c r="AG12" i="23"/>
  <c r="AG10" i="18" a="1"/>
  <c r="AG10" i="18"/>
  <c r="AG10" i="23" a="1"/>
  <c r="AG10" i="23"/>
  <c r="C167" i="10"/>
  <c r="C169" i="10"/>
  <c r="C163" i="10"/>
  <c r="C140" i="10"/>
  <c r="C143" i="10"/>
  <c r="C178" i="10"/>
  <c r="C120" i="10"/>
  <c r="O246" i="17" a="1"/>
  <c r="O246" i="17"/>
  <c r="R325" i="16" a="1"/>
  <c r="R325" i="16"/>
  <c r="R245" i="17" a="1"/>
  <c r="R245" i="17"/>
  <c r="R20" i="17" a="1"/>
  <c r="R20" i="17"/>
  <c r="O27" i="16" a="1"/>
  <c r="O27" i="16"/>
  <c r="O19" i="17" a="1"/>
  <c r="O19" i="17"/>
  <c r="P335" i="16" a="1"/>
  <c r="P335" i="16"/>
  <c r="O78" i="16" a="1"/>
  <c r="O78" i="16"/>
  <c r="O470" i="16" a="1"/>
  <c r="O470" i="16"/>
  <c r="O65" i="17" a="1"/>
  <c r="O65" i="17"/>
  <c r="O32" i="17" a="1"/>
  <c r="O32" i="17"/>
  <c r="P67" i="16" a="1"/>
  <c r="P67" i="16"/>
  <c r="P60" i="17" a="1"/>
  <c r="P60" i="17"/>
  <c r="R67" i="16" a="1"/>
  <c r="R67" i="16"/>
  <c r="R60" i="17" a="1"/>
  <c r="R60" i="17"/>
  <c r="O325" i="16" a="1"/>
  <c r="O325" i="16"/>
  <c r="AV16" i="13" a="1"/>
  <c r="AV16" i="13"/>
  <c r="AV18" i="15" a="1"/>
  <c r="AV18" i="15"/>
  <c r="O245" i="17" a="1"/>
  <c r="O245" i="17"/>
  <c r="R246" i="17" a="1"/>
  <c r="R246" i="17"/>
  <c r="R59" i="16" a="1"/>
  <c r="R59" i="16"/>
  <c r="P42" i="16" a="1"/>
  <c r="P42" i="16" l="1"/>
  <c r="P325" i="17" a="1"/>
  <c r="P325" i="17"/>
  <c r="R27" i="16" a="1"/>
  <c r="R27" i="16"/>
  <c r="R19" i="17" a="1"/>
  <c r="R19" i="17"/>
  <c r="R42" i="16" a="1"/>
  <c r="R42" i="16"/>
  <c r="R325" i="17" a="1"/>
  <c r="R325" i="17"/>
  <c r="P59" i="16" a="1"/>
  <c r="P59" i="16"/>
  <c r="O335" i="16" a="1"/>
  <c r="O335" i="16"/>
  <c r="P36" i="16" a="1"/>
  <c r="P36" i="16"/>
  <c r="P9" i="17" a="1"/>
  <c r="P9" i="17"/>
  <c r="R36" i="16" a="1"/>
  <c r="R36" i="16"/>
  <c r="R9" i="17" a="1"/>
  <c r="R9" i="17"/>
  <c r="R78" i="16" a="1"/>
  <c r="R78" i="16"/>
  <c r="R470" i="16" a="1"/>
  <c r="R470" i="16"/>
  <c r="R65" i="17" a="1"/>
  <c r="R65" i="17"/>
  <c r="R32" i="17" a="1"/>
  <c r="R32" i="17"/>
  <c r="P20" i="17" a="1"/>
  <c r="P20" i="17"/>
  <c r="P27" i="16" a="1"/>
  <c r="P27" i="16"/>
  <c r="P19" i="17" a="1"/>
  <c r="P19" i="17"/>
  <c r="P325" i="16" a="1"/>
  <c r="P325" i="16"/>
  <c r="P16" i="13" a="1"/>
  <c r="P16" i="13"/>
  <c r="P18" i="15" a="1"/>
  <c r="P18" i="15"/>
  <c r="P245" i="17" a="1"/>
  <c r="P245" i="17"/>
  <c r="A39" i="6" a="1"/>
  <c r="A39" i="6"/>
  <c r="O42" i="16" a="1"/>
  <c r="O42" i="16"/>
  <c r="O325" i="17" a="1"/>
  <c r="O325" i="17"/>
  <c r="O67" i="16" a="1"/>
  <c r="O67" i="16"/>
  <c r="O60" i="17" a="1"/>
  <c r="O60" i="17"/>
  <c r="P78" i="16" a="1"/>
  <c r="P78" i="16"/>
  <c r="P470" i="16" a="1"/>
  <c r="P470" i="16"/>
  <c r="P65" i="17" a="1"/>
  <c r="P65" i="17"/>
  <c r="P32" i="17" a="1"/>
  <c r="P32" i="17"/>
  <c r="P246" i="17" a="1"/>
  <c r="P246" i="17"/>
  <c r="O36" i="16" a="1"/>
  <c r="O36" i="16"/>
  <c r="O9" i="17" a="1"/>
  <c r="O9" i="17"/>
  <c r="O20" i="17" a="1"/>
  <c r="O20" i="17"/>
  <c r="O59" i="16" a="1"/>
  <c r="O59" i="16"/>
  <c r="R335" i="16" a="1"/>
  <c r="R335" i="16"/>
  <c r="R158" i="16" a="1"/>
  <c r="R158" i="16"/>
  <c r="O240" i="17" a="1"/>
  <c r="O240" i="17"/>
  <c r="R152" i="16" a="1"/>
  <c r="R152" i="16"/>
  <c r="R117" i="17" a="1"/>
  <c r="R117" i="17"/>
  <c r="O45" i="16" a="1"/>
  <c r="O45" i="16"/>
  <c r="R30" i="17" a="1"/>
  <c r="R30" i="17"/>
  <c r="O432" i="17" a="1"/>
  <c r="O432" i="17"/>
  <c r="P240" i="17" a="1"/>
  <c r="P240" i="17"/>
  <c r="R122" i="16" a="1"/>
  <c r="R122" i="16"/>
  <c r="R250" i="17" a="1"/>
  <c r="R250" i="17"/>
  <c r="P432" i="17" a="1"/>
  <c r="P432" i="17"/>
  <c r="R346" i="16" a="1"/>
  <c r="R346" i="16"/>
  <c r="R329" i="17" a="1"/>
  <c r="R329" i="17"/>
  <c r="O346" i="16" a="1"/>
  <c r="O346" i="16"/>
  <c r="AV13" i="13" a="1"/>
  <c r="AV13" i="13"/>
  <c r="AV15" i="15" a="1"/>
  <c r="AV15" i="15"/>
  <c r="O329" i="17" a="1"/>
  <c r="O329" i="17"/>
  <c r="P30" i="17" a="1"/>
  <c r="P30" i="17"/>
  <c r="R254" i="16" a="1"/>
  <c r="R254" i="16"/>
  <c r="R253" i="16" a="1"/>
  <c r="R253" i="16"/>
  <c r="R252" i="16" a="1"/>
  <c r="R252" i="16"/>
  <c r="R251" i="16" a="1"/>
  <c r="R251" i="16"/>
  <c r="R250" i="16" a="1"/>
  <c r="R250" i="16"/>
  <c r="R249" i="16" a="1"/>
  <c r="R249" i="16"/>
  <c r="R279" i="17" a="1"/>
  <c r="R279" i="17"/>
  <c r="R278" i="17" a="1"/>
  <c r="R278" i="17"/>
  <c r="R277" i="17" a="1"/>
  <c r="R277" i="17"/>
  <c r="R276" i="17" a="1"/>
  <c r="R276" i="17"/>
  <c r="R275" i="17" a="1"/>
  <c r="R275" i="17"/>
  <c r="R274" i="17" a="1"/>
  <c r="R274" i="17"/>
  <c r="R273" i="17" a="1"/>
  <c r="R273" i="17"/>
  <c r="R272" i="17" a="1"/>
  <c r="R272" i="17"/>
  <c r="R271" i="17" a="1"/>
  <c r="R271" i="17"/>
  <c r="R270" i="17" a="1"/>
  <c r="R270" i="17"/>
  <c r="P254" i="16" a="1"/>
  <c r="P254" i="16"/>
  <c r="P253" i="16" a="1"/>
  <c r="P253" i="16"/>
  <c r="P252" i="16" a="1"/>
  <c r="P252" i="16"/>
  <c r="P251" i="16" a="1"/>
  <c r="P251" i="16"/>
  <c r="P250" i="16" a="1"/>
  <c r="P250" i="16"/>
  <c r="P249" i="16" a="1"/>
  <c r="P249" i="16"/>
  <c r="P279" i="17" a="1"/>
  <c r="P279" i="17"/>
  <c r="P278" i="17" a="1"/>
  <c r="P278" i="17"/>
  <c r="P277" i="17" a="1"/>
  <c r="P277" i="17"/>
  <c r="P276" i="17" a="1"/>
  <c r="P276" i="17"/>
  <c r="P275" i="17" a="1"/>
  <c r="P275" i="17"/>
  <c r="P274" i="17" a="1"/>
  <c r="P274" i="17"/>
  <c r="P273" i="17" a="1"/>
  <c r="P273" i="17"/>
  <c r="P272" i="17" a="1"/>
  <c r="P272" i="17"/>
  <c r="P271" i="17" a="1"/>
  <c r="P271" i="17"/>
  <c r="P270" i="17" a="1"/>
  <c r="P270" i="17"/>
  <c r="O152" i="16" a="1"/>
  <c r="O152" i="16"/>
  <c r="O117" i="17" a="1"/>
  <c r="O117" i="17"/>
  <c r="O158" i="16" a="1"/>
  <c r="O158" i="16"/>
  <c r="P45" i="16" a="1"/>
  <c r="P45" i="16"/>
  <c r="R240" i="17" a="1"/>
  <c r="R240" i="17"/>
  <c r="P122" i="16" a="1"/>
  <c r="P122" i="16"/>
  <c r="P250" i="17" a="1"/>
  <c r="P250" i="17"/>
  <c r="R45" i="16" a="1"/>
  <c r="R45" i="16" l="1"/>
  <c r="O122" i="16" a="1"/>
  <c r="O122" i="16"/>
  <c r="O250" i="17" a="1"/>
  <c r="O250" i="17"/>
  <c r="P346" i="16" a="1"/>
  <c r="P346" i="16"/>
  <c r="P13" i="13" a="1"/>
  <c r="P13" i="13"/>
  <c r="P15" i="15" a="1"/>
  <c r="P15" i="15"/>
  <c r="P329" i="17" a="1"/>
  <c r="P329" i="17"/>
  <c r="P158" i="16" a="1"/>
  <c r="P158" i="16"/>
  <c r="O254" i="16" a="1"/>
  <c r="O254" i="16"/>
  <c r="O253" i="16" a="1"/>
  <c r="O253" i="16"/>
  <c r="O252" i="16" a="1"/>
  <c r="O252" i="16"/>
  <c r="O251" i="16" a="1"/>
  <c r="O251" i="16"/>
  <c r="O250" i="16" a="1"/>
  <c r="O250" i="16"/>
  <c r="O249" i="16" a="1"/>
  <c r="O249" i="16"/>
  <c r="O279" i="17" a="1"/>
  <c r="O279" i="17"/>
  <c r="O278" i="17" a="1"/>
  <c r="O278" i="17"/>
  <c r="O277" i="17" a="1"/>
  <c r="O277" i="17"/>
  <c r="O276" i="17" a="1"/>
  <c r="O276" i="17"/>
  <c r="O275" i="17" a="1"/>
  <c r="O275" i="17"/>
  <c r="O274" i="17" a="1"/>
  <c r="O274" i="17"/>
  <c r="O273" i="17" a="1"/>
  <c r="O273" i="17"/>
  <c r="O272" i="17" a="1"/>
  <c r="O272" i="17"/>
  <c r="O271" i="17" a="1"/>
  <c r="O271" i="17"/>
  <c r="O270" i="17" a="1"/>
  <c r="O270" i="17"/>
  <c r="R432" i="17" a="1"/>
  <c r="R432" i="17"/>
  <c r="O30" i="17" a="1"/>
  <c r="O30" i="17"/>
  <c r="P152" i="16" a="1"/>
  <c r="P152" i="16"/>
  <c r="P117" i="17" a="1"/>
  <c r="P117" i="17"/>
  <c r="C155" i="10"/>
  <c r="C161" i="10"/>
  <c r="C158" i="10"/>
  <c r="C159" i="10"/>
  <c r="AG14" i="18" a="1"/>
  <c r="AG14" i="18"/>
  <c r="AG14" i="23" a="1"/>
  <c r="AG14" i="23"/>
  <c r="C188" i="10"/>
  <c r="C127" i="10"/>
  <c r="C126" i="10"/>
  <c r="C149" i="10"/>
  <c r="C137" i="10"/>
  <c r="C139" i="10"/>
  <c r="C148" i="10"/>
  <c r="C184" i="10"/>
  <c r="C189" i="10"/>
  <c r="C138" i="10"/>
  <c r="AG11" i="18" a="1"/>
  <c r="AG11" i="18"/>
  <c r="AG11" i="23" a="1"/>
  <c r="AG11" i="23"/>
  <c r="C165" i="10"/>
  <c r="C185" i="10"/>
  <c r="C168" i="10"/>
  <c r="C145" i="10"/>
  <c r="P40" i="13" a="1"/>
  <c r="P40" i="13"/>
  <c r="AV46" i="13" a="1"/>
  <c r="AV46" i="13"/>
  <c r="AV47" i="15" a="1"/>
  <c r="AV47" i="15"/>
  <c r="AV59" i="13" a="1"/>
  <c r="AV59" i="13"/>
  <c r="AV59" i="15" a="1"/>
  <c r="AV59" i="15"/>
  <c r="P43" i="13" a="1"/>
  <c r="P43" i="13"/>
  <c r="P45" i="15" a="1"/>
  <c r="P45" i="15"/>
  <c r="AV14" i="13" a="1"/>
  <c r="AV14" i="13"/>
  <c r="AV16" i="15" a="1"/>
  <c r="AV16" i="15"/>
  <c r="AV12" i="13" a="1"/>
  <c r="AV12" i="13"/>
  <c r="AV14" i="15" a="1"/>
  <c r="AV14" i="15"/>
  <c r="P46" i="13" a="1"/>
  <c r="P46" i="13"/>
  <c r="P47" i="15" a="1"/>
  <c r="P47" i="15"/>
  <c r="P5" i="13" a="1"/>
  <c r="P5" i="13"/>
  <c r="P5" i="15" a="1"/>
  <c r="P5" i="15"/>
  <c r="AV40" i="13" a="1"/>
  <c r="AV40" i="13"/>
  <c r="P8" i="13" a="1"/>
  <c r="P8" i="13"/>
  <c r="P9" i="15" a="1"/>
  <c r="P9" i="15"/>
  <c r="P12" i="13" a="1"/>
  <c r="P12" i="13"/>
  <c r="P14" i="15" a="1"/>
  <c r="P14" i="15"/>
  <c r="AV10" i="13" a="1"/>
  <c r="AV10" i="13"/>
  <c r="AV11" i="15" a="1"/>
  <c r="AV11" i="15"/>
  <c r="P13" i="15" a="1"/>
  <c r="P13" i="15"/>
  <c r="P59" i="13" a="1"/>
  <c r="P59" i="13"/>
  <c r="P59" i="15" a="1"/>
  <c r="P59" i="15"/>
  <c r="AV43" i="13" a="1"/>
  <c r="AV43" i="13"/>
  <c r="AV45" i="15" a="1"/>
  <c r="AV45" i="15"/>
  <c r="AV5" i="13" a="1"/>
  <c r="AV5" i="13"/>
  <c r="AV5" i="15" a="1"/>
  <c r="AV5" i="15"/>
  <c r="AV13" i="15" a="1"/>
  <c r="AV13" i="15"/>
  <c r="P14" i="13" a="1"/>
  <c r="P14" i="13"/>
  <c r="P16" i="15" a="1"/>
  <c r="P16" i="15"/>
  <c r="AV8" i="13" a="1"/>
  <c r="AV8" i="13"/>
  <c r="AV9" i="15" a="1"/>
  <c r="AV9" i="15"/>
  <c r="P10" i="13" a="1"/>
  <c r="P10" i="13"/>
  <c r="P11" i="15" a="1"/>
  <c r="P11" i="15"/>
  <c r="P125" i="16" a="1"/>
  <c r="P125" i="16"/>
  <c r="P124" i="16" a="1"/>
  <c r="P124" i="16"/>
  <c r="P247" i="16" a="1"/>
  <c r="P247" i="16"/>
  <c r="P249" i="17" a="1"/>
  <c r="P249" i="17"/>
  <c r="R374" i="16" a="1"/>
  <c r="R374" i="16"/>
  <c r="R362" i="17" a="1"/>
  <c r="R362" i="17"/>
  <c r="O125" i="16" a="1"/>
  <c r="O125" i="16"/>
  <c r="O124" i="16" a="1"/>
  <c r="O124" i="16"/>
  <c r="O425" i="17" a="1"/>
  <c r="O425" i="17"/>
  <c r="R410" i="16" a="1"/>
  <c r="R410" i="16"/>
  <c r="R379" i="17" a="1"/>
  <c r="R379" i="17"/>
  <c r="R451" i="16" a="1"/>
  <c r="R451" i="16"/>
  <c r="R162" i="17" a="1"/>
  <c r="R162" i="17"/>
  <c r="R22" i="16" a="1"/>
  <c r="R22" i="16"/>
  <c r="P495" i="16" a="1"/>
  <c r="P495" i="16"/>
  <c r="P65" i="13" a="1"/>
  <c r="P65" i="13"/>
  <c r="P65" i="15" a="1"/>
  <c r="P65" i="15"/>
  <c r="P434" i="17" a="1"/>
  <c r="P434" i="17"/>
  <c r="P35" i="14" a="1"/>
  <c r="P35" i="14"/>
  <c r="A51" i="6" a="1"/>
  <c r="A51" i="6"/>
  <c r="O451" i="16" a="1"/>
  <c r="O451" i="16"/>
  <c r="O162" i="17" a="1"/>
  <c r="O162" i="17"/>
  <c r="O247" i="16" a="1"/>
  <c r="O247" i="16"/>
  <c r="O249" i="17" a="1"/>
  <c r="O249" i="17"/>
  <c r="P419" i="16" a="1"/>
  <c r="P419" i="16"/>
  <c r="P418" i="16" a="1"/>
  <c r="P418" i="16"/>
  <c r="P84" i="17" a="1"/>
  <c r="P84" i="17"/>
  <c r="P83" i="17" a="1"/>
  <c r="P83" i="17"/>
  <c r="P377" i="16" a="1"/>
  <c r="P377" i="16"/>
  <c r="P410" i="16" a="1"/>
  <c r="P410" i="16"/>
  <c r="P379" i="17" a="1"/>
  <c r="P379" i="17"/>
  <c r="R425" i="17" a="1"/>
  <c r="R425" i="17"/>
  <c r="O374" i="16" a="1"/>
  <c r="O374" i="16"/>
  <c r="O362" i="17" a="1"/>
  <c r="O362" i="17"/>
  <c r="O377" i="16" a="1"/>
  <c r="O377" i="16"/>
  <c r="O22" i="16" a="1"/>
  <c r="O22" i="16"/>
  <c r="R495" i="16" a="1"/>
  <c r="R495" i="16"/>
  <c r="R434" i="17" a="1"/>
  <c r="R434" i="17"/>
  <c r="R35" i="14" a="1"/>
  <c r="R35" i="14"/>
  <c r="R419" i="16" a="1"/>
  <c r="R419" i="16"/>
  <c r="R418" i="16" a="1"/>
  <c r="R418" i="16"/>
  <c r="R84" i="17" a="1"/>
  <c r="R84" i="17"/>
  <c r="R83" i="17" a="1"/>
  <c r="R83" i="17"/>
  <c r="R125" i="16" a="1"/>
  <c r="R125" i="16"/>
  <c r="R124" i="16" a="1"/>
  <c r="R124" i="16"/>
  <c r="P22" i="16" a="1"/>
  <c r="P22" i="16"/>
  <c r="P451" i="16" a="1"/>
  <c r="P451" i="16"/>
  <c r="P162" i="17" a="1"/>
  <c r="P162" i="17"/>
  <c r="R247" i="16" a="1"/>
  <c r="R247" i="16"/>
  <c r="R249" i="17" a="1"/>
  <c r="R249" i="17"/>
  <c r="O419" i="16" a="1"/>
  <c r="O419" i="16"/>
  <c r="O418" i="16" a="1"/>
  <c r="O418" i="16"/>
  <c r="O84" i="17" a="1"/>
  <c r="O84" i="17"/>
  <c r="O83" i="17" a="1"/>
  <c r="O83" i="17"/>
  <c r="O495" i="16" a="1"/>
  <c r="O495" i="16"/>
  <c r="AV65" i="13" a="1"/>
  <c r="AV65" i="13"/>
  <c r="AV65" i="15" a="1"/>
  <c r="AV65" i="15"/>
  <c r="O434" i="17" a="1"/>
  <c r="O434" i="17"/>
  <c r="AV35" i="14" a="1"/>
  <c r="AV35" i="14"/>
  <c r="P425" i="17" a="1"/>
  <c r="P425" i="17"/>
  <c r="P374" i="16" a="1"/>
  <c r="P374" i="16"/>
  <c r="P362" i="17" a="1"/>
  <c r="P362" i="17"/>
  <c r="R377" i="16" a="1"/>
  <c r="R377" i="16"/>
  <c r="O410" i="16" a="1"/>
  <c r="O410" i="16"/>
  <c r="O379" i="17" a="1"/>
  <c r="O379" i="17"/>
  <c r="C141" i="10"/>
  <c r="C131" i="10"/>
  <c r="AG13" i="18" a="1"/>
  <c r="AG13" i="18"/>
  <c r="AG13" i="23" a="1"/>
  <c r="AG13" i="23"/>
  <c r="C156" i="10"/>
  <c r="C174" i="10"/>
  <c r="C171" i="10"/>
  <c r="C173" i="10"/>
  <c r="C133" i="10"/>
  <c r="C182" i="10"/>
  <c r="C152" i="10"/>
  <c r="C129" i="10"/>
  <c r="C142" i="10"/>
  <c r="C151" i="10"/>
  <c r="C124" i="10"/>
  <c r="C153" i="10"/>
  <c r="C183" i="10"/>
  <c r="C177" i="10"/>
  <c r="C186" i="10"/>
  <c r="AG15" i="18" a="1"/>
  <c r="AG15" i="18"/>
  <c r="AG15" i="23" a="1"/>
  <c r="AG15" i="23"/>
  <c r="C176" i="10"/>
  <c r="R407" i="17" a="1"/>
  <c r="R407" i="17"/>
  <c r="R115" i="16" a="1"/>
  <c r="R115" i="16"/>
  <c r="R7" i="14" a="1"/>
  <c r="R7" i="14"/>
  <c r="O407" i="17" a="1"/>
  <c r="O407" i="17" l="1"/>
  <c r="R449" i="16" a="1"/>
  <c r="R449" i="16"/>
  <c r="P177" i="16" a="1"/>
  <c r="P177" i="16"/>
  <c r="O351" i="16" a="1"/>
  <c r="O351" i="16"/>
  <c r="O347" i="16" a="1"/>
  <c r="O347" i="16"/>
  <c r="O332" i="17" a="1"/>
  <c r="O332" i="17"/>
  <c r="O330" i="17" a="1"/>
  <c r="O330" i="17"/>
  <c r="R172" i="16" a="1"/>
  <c r="R172" i="16"/>
  <c r="R315" i="17" a="1"/>
  <c r="R315" i="17"/>
  <c r="O172" i="16" a="1"/>
  <c r="O172" i="16"/>
  <c r="O315" i="17" a="1"/>
  <c r="O315" i="17"/>
  <c r="P351" i="16" a="1"/>
  <c r="P351" i="16"/>
  <c r="P347" i="16" a="1"/>
  <c r="P347" i="16"/>
  <c r="P332" i="17" a="1"/>
  <c r="P332" i="17"/>
  <c r="P330" i="17" a="1"/>
  <c r="P330" i="17"/>
  <c r="P174" i="16" a="1"/>
  <c r="P174" i="16"/>
  <c r="P239" i="17" a="1"/>
  <c r="P239" i="17"/>
  <c r="P7" i="14" a="1"/>
  <c r="P7" i="14"/>
  <c r="P449" i="16" a="1"/>
  <c r="P449" i="16"/>
  <c r="O115" i="16" a="1"/>
  <c r="O115" i="16"/>
  <c r="O174" i="16" a="1"/>
  <c r="O174" i="16"/>
  <c r="O239" i="17" a="1"/>
  <c r="O239" i="17"/>
  <c r="O44" i="16" a="1"/>
  <c r="O44" i="16"/>
  <c r="O50" i="17" a="1"/>
  <c r="O50" i="17"/>
  <c r="O177" i="16" a="1"/>
  <c r="O177" i="16"/>
  <c r="P44" i="16" a="1"/>
  <c r="P44" i="16"/>
  <c r="P50" i="17" a="1"/>
  <c r="P50" i="17"/>
  <c r="R177" i="16" a="1"/>
  <c r="R177" i="16"/>
  <c r="AV7" i="14" a="1"/>
  <c r="AV7" i="14"/>
  <c r="P172" i="16" a="1"/>
  <c r="P172" i="16"/>
  <c r="P315" i="17" a="1"/>
  <c r="P315" i="17"/>
  <c r="R44" i="16" a="1"/>
  <c r="R44" i="16"/>
  <c r="R50" i="17" a="1"/>
  <c r="R50" i="17"/>
  <c r="R351" i="16" a="1"/>
  <c r="R351" i="16"/>
  <c r="R347" i="16" a="1"/>
  <c r="R347" i="16"/>
  <c r="R332" i="17" a="1"/>
  <c r="R332" i="17"/>
  <c r="R330" i="17" a="1"/>
  <c r="R330" i="17"/>
  <c r="R174" i="16" a="1"/>
  <c r="R174" i="16"/>
  <c r="R239" i="17" a="1"/>
  <c r="R239" i="17"/>
  <c r="P407" i="17" a="1"/>
  <c r="P407" i="17"/>
  <c r="O449" i="16" a="1"/>
  <c r="O449" i="16"/>
  <c r="P115" i="16" a="1"/>
  <c r="P115" i="16"/>
  <c r="U722" i="16" a="1"/>
  <c r="U722" i="16"/>
  <c r="U721" i="16" a="1"/>
  <c r="U721" i="16"/>
  <c r="U720" i="16" a="1"/>
  <c r="U720" i="16"/>
  <c r="U719" i="16" a="1"/>
  <c r="U719" i="16"/>
  <c r="U718" i="16" a="1"/>
  <c r="U718" i="16"/>
  <c r="U717" i="16" a="1"/>
  <c r="U717" i="16"/>
  <c r="U716" i="16" a="1"/>
  <c r="U716" i="16"/>
  <c r="U715" i="16" a="1"/>
  <c r="U715" i="16"/>
  <c r="U714" i="16" a="1"/>
  <c r="U714" i="16"/>
  <c r="U713" i="16" a="1"/>
  <c r="U713" i="16"/>
  <c r="U712" i="16" a="1"/>
  <c r="U712" i="16"/>
  <c r="U711" i="16" a="1"/>
  <c r="U711" i="16"/>
  <c r="U710" i="16" a="1"/>
  <c r="U710" i="16"/>
  <c r="U709" i="16" a="1"/>
  <c r="U709" i="16"/>
  <c r="U708" i="16" a="1"/>
  <c r="U708" i="16"/>
  <c r="U707" i="16" a="1"/>
  <c r="U707" i="16"/>
  <c r="U706" i="16" a="1"/>
  <c r="U706" i="16"/>
  <c r="U705" i="16" a="1"/>
  <c r="U705" i="16"/>
  <c r="U704" i="16" a="1"/>
  <c r="U704" i="16"/>
  <c r="U703" i="16" a="1"/>
  <c r="U703" i="16"/>
  <c r="U702" i="16" a="1"/>
  <c r="U702" i="16"/>
  <c r="U701" i="16" a="1"/>
  <c r="U701" i="16"/>
  <c r="U700" i="16" a="1"/>
  <c r="U700" i="16"/>
  <c r="U699" i="16" a="1"/>
  <c r="U699" i="16"/>
  <c r="U698" i="16" a="1"/>
  <c r="U698" i="16"/>
  <c r="U697" i="16" a="1"/>
  <c r="U697" i="16"/>
  <c r="U696" i="16" a="1"/>
  <c r="U696" i="16"/>
  <c r="U695" i="16" a="1"/>
  <c r="U695" i="16"/>
  <c r="U694" i="16" a="1"/>
  <c r="U694" i="16"/>
  <c r="U693" i="16" a="1"/>
  <c r="U693" i="16"/>
  <c r="U692" i="16" a="1"/>
  <c r="U692" i="16"/>
  <c r="U691" i="16" a="1"/>
  <c r="U691" i="16"/>
  <c r="U690" i="16" a="1"/>
  <c r="U690" i="16"/>
  <c r="U689" i="16" a="1"/>
  <c r="U689" i="16"/>
  <c r="U688" i="16" a="1"/>
  <c r="U688" i="16"/>
  <c r="U687" i="16" a="1"/>
  <c r="U687" i="16"/>
  <c r="U686" i="16" a="1"/>
  <c r="U686" i="16"/>
  <c r="U685" i="16" a="1"/>
  <c r="U685" i="16"/>
  <c r="U684" i="16" a="1"/>
  <c r="U684" i="16"/>
  <c r="U683" i="16" a="1"/>
  <c r="U683" i="16"/>
  <c r="U682" i="16" a="1"/>
  <c r="U682" i="16"/>
  <c r="U681" i="16" a="1"/>
  <c r="U681" i="16"/>
  <c r="U680" i="16" a="1"/>
  <c r="U680" i="16"/>
  <c r="U679" i="16" a="1"/>
  <c r="U679" i="16"/>
  <c r="U678" i="16" a="1"/>
  <c r="U678" i="16"/>
  <c r="U677" i="16" a="1"/>
  <c r="U677" i="16"/>
  <c r="U676" i="16" a="1"/>
  <c r="U676" i="16"/>
  <c r="U675" i="16" a="1"/>
  <c r="U675" i="16"/>
  <c r="U674" i="16" a="1"/>
  <c r="U674" i="16"/>
  <c r="U673" i="16" a="1"/>
  <c r="U673" i="16"/>
  <c r="U672" i="16" a="1"/>
  <c r="U672" i="16"/>
  <c r="U671" i="16" a="1"/>
  <c r="U671" i="16"/>
  <c r="U670" i="16" a="1"/>
  <c r="U670" i="16"/>
  <c r="U669" i="16" a="1"/>
  <c r="U669" i="16"/>
  <c r="U668" i="16" a="1"/>
  <c r="U668" i="16"/>
  <c r="U667" i="16" a="1"/>
  <c r="U667" i="16"/>
  <c r="U666" i="16" a="1"/>
  <c r="U666" i="16"/>
  <c r="U665" i="16" a="1"/>
  <c r="U665" i="16"/>
  <c r="U664" i="16" a="1"/>
  <c r="U664" i="16"/>
  <c r="U663" i="16" a="1"/>
  <c r="U663" i="16"/>
  <c r="U662" i="16" a="1"/>
  <c r="U662" i="16"/>
  <c r="U661" i="16" a="1"/>
  <c r="U661" i="16"/>
  <c r="U660" i="16" a="1"/>
  <c r="U660" i="16"/>
  <c r="U659" i="16" a="1"/>
  <c r="U659" i="16"/>
  <c r="U658" i="16" a="1"/>
  <c r="U658" i="16"/>
  <c r="U657" i="16" a="1"/>
  <c r="U657" i="16"/>
  <c r="U656" i="16" a="1"/>
  <c r="U656" i="16"/>
  <c r="U655" i="16" a="1"/>
  <c r="U655" i="16"/>
  <c r="U654" i="16" a="1"/>
  <c r="U654" i="16"/>
  <c r="U653" i="16" a="1"/>
  <c r="U653" i="16"/>
  <c r="U652" i="16" a="1"/>
  <c r="U652" i="16"/>
  <c r="U651" i="16" a="1"/>
  <c r="U651" i="16"/>
  <c r="U650" i="16" a="1"/>
  <c r="U650" i="16"/>
  <c r="U649" i="16" a="1"/>
  <c r="U649" i="16"/>
  <c r="U648" i="16" a="1"/>
  <c r="U648" i="16"/>
  <c r="U647" i="16" a="1"/>
  <c r="U647" i="16"/>
  <c r="U646" i="16" a="1"/>
  <c r="U646" i="16"/>
  <c r="U645" i="16" a="1"/>
  <c r="U645" i="16"/>
  <c r="U644" i="16" a="1"/>
  <c r="U644" i="16"/>
  <c r="U643" i="16" a="1"/>
  <c r="U643" i="16"/>
  <c r="U642" i="16" a="1"/>
  <c r="U642" i="16"/>
  <c r="U641" i="16" a="1"/>
  <c r="U641" i="16"/>
  <c r="U640" i="16" a="1"/>
  <c r="U640" i="16"/>
  <c r="U639" i="16" a="1"/>
  <c r="U639" i="16"/>
  <c r="U638" i="16" a="1"/>
  <c r="U638" i="16"/>
  <c r="U637" i="16" a="1"/>
  <c r="U637" i="16"/>
  <c r="U636" i="16" a="1"/>
  <c r="U636" i="16"/>
  <c r="U635" i="16" a="1"/>
  <c r="U635" i="16"/>
  <c r="U634" i="16" a="1"/>
  <c r="U634" i="16"/>
  <c r="U633" i="16" a="1"/>
  <c r="U633" i="16"/>
  <c r="U632" i="16" a="1"/>
  <c r="U632" i="16"/>
  <c r="U631" i="16" a="1"/>
  <c r="U631" i="16"/>
  <c r="U630" i="16" a="1"/>
  <c r="U630" i="16"/>
  <c r="U629" i="16" a="1"/>
  <c r="U629" i="16"/>
  <c r="U628" i="16" a="1"/>
  <c r="U628" i="16"/>
  <c r="U627" i="16" a="1"/>
  <c r="U627" i="16"/>
  <c r="U626" i="16" a="1"/>
  <c r="U626" i="16"/>
  <c r="U625" i="16" a="1"/>
  <c r="U625" i="16"/>
  <c r="U624" i="16" a="1"/>
  <c r="U624" i="16"/>
  <c r="U623" i="16" a="1"/>
  <c r="U623" i="16"/>
  <c r="U622" i="16" a="1"/>
  <c r="U622" i="16"/>
  <c r="U621" i="16" a="1"/>
  <c r="U621" i="16"/>
  <c r="U620" i="16" a="1"/>
  <c r="U620" i="16"/>
  <c r="U619" i="16" a="1"/>
  <c r="U619" i="16"/>
  <c r="U618" i="16" a="1"/>
  <c r="U618" i="16"/>
  <c r="U617" i="16" a="1"/>
  <c r="U617" i="16"/>
  <c r="U616" i="16" a="1"/>
  <c r="U616" i="16"/>
  <c r="U615" i="16" a="1"/>
  <c r="U615" i="16"/>
  <c r="U614" i="16" a="1"/>
  <c r="U614" i="16"/>
  <c r="U613" i="16" a="1"/>
  <c r="U613" i="16"/>
  <c r="U612" i="16" a="1"/>
  <c r="U612" i="16"/>
  <c r="U611" i="16" a="1"/>
  <c r="U611" i="16"/>
  <c r="U610" i="16" a="1"/>
  <c r="U610" i="16"/>
  <c r="U609" i="16" a="1"/>
  <c r="U609" i="16"/>
  <c r="U608" i="16" a="1"/>
  <c r="U608" i="16"/>
  <c r="U607" i="16" a="1"/>
  <c r="U607" i="16"/>
  <c r="U606" i="16" a="1"/>
  <c r="U606" i="16"/>
  <c r="U605" i="16" a="1"/>
  <c r="U605" i="16"/>
  <c r="U604" i="16" a="1"/>
  <c r="U604" i="16"/>
  <c r="U603" i="16" a="1"/>
  <c r="U603" i="16"/>
  <c r="U602" i="16" a="1"/>
  <c r="U602" i="16"/>
  <c r="U601" i="16" a="1"/>
  <c r="U601" i="16"/>
  <c r="U600" i="16" a="1"/>
  <c r="U600" i="16"/>
  <c r="U599" i="16" a="1"/>
  <c r="U599" i="16"/>
  <c r="U598" i="16" a="1"/>
  <c r="U598" i="16"/>
  <c r="U597" i="16" a="1"/>
  <c r="U597" i="16"/>
  <c r="U596" i="16" a="1"/>
  <c r="U596" i="16"/>
  <c r="U595" i="16" a="1"/>
  <c r="U595" i="16"/>
  <c r="U594" i="16" a="1"/>
  <c r="U594" i="16"/>
  <c r="U593" i="16" a="1"/>
  <c r="U593" i="16"/>
  <c r="U592" i="16" a="1"/>
  <c r="U592" i="16"/>
  <c r="U591" i="16" a="1"/>
  <c r="U591" i="16"/>
  <c r="U590" i="16" a="1"/>
  <c r="U590" i="16"/>
  <c r="U589" i="16" a="1"/>
  <c r="U589" i="16"/>
  <c r="U588" i="16" a="1"/>
  <c r="U588" i="16"/>
  <c r="U587" i="16" a="1"/>
  <c r="U587" i="16"/>
  <c r="U586" i="16" a="1"/>
  <c r="U586" i="16"/>
  <c r="U585" i="16" a="1"/>
  <c r="U585" i="16"/>
  <c r="U584" i="16" a="1"/>
  <c r="U584" i="16"/>
  <c r="U583" i="16" a="1"/>
  <c r="U583" i="16"/>
  <c r="U582" i="16" a="1"/>
  <c r="U582" i="16"/>
  <c r="U581" i="16" a="1"/>
  <c r="U581" i="16"/>
  <c r="U580" i="16" a="1"/>
  <c r="U580" i="16"/>
  <c r="U579" i="16" a="1"/>
  <c r="U579" i="16"/>
  <c r="U578" i="16" a="1"/>
  <c r="U578" i="16"/>
  <c r="U577" i="16" a="1"/>
  <c r="U577" i="16"/>
  <c r="U576" i="16" a="1"/>
  <c r="U576" i="16"/>
  <c r="U575" i="16" a="1"/>
  <c r="U575" i="16"/>
  <c r="U574" i="16" a="1"/>
  <c r="U574" i="16"/>
  <c r="U573" i="16" a="1"/>
  <c r="U573" i="16"/>
  <c r="U572" i="16" a="1"/>
  <c r="U572" i="16"/>
  <c r="U571" i="16" a="1"/>
  <c r="U571" i="16"/>
  <c r="U570" i="16" a="1"/>
  <c r="U570" i="16"/>
  <c r="U569" i="16" a="1"/>
  <c r="U569" i="16"/>
  <c r="U568" i="16" a="1"/>
  <c r="U568" i="16"/>
  <c r="U567" i="16" a="1"/>
  <c r="U567" i="16"/>
  <c r="U566" i="16" a="1"/>
  <c r="U566" i="16"/>
  <c r="U565" i="16" a="1"/>
  <c r="U565" i="16"/>
  <c r="U564" i="16" a="1"/>
  <c r="U564" i="16"/>
  <c r="U563" i="16" a="1"/>
  <c r="U563" i="16"/>
  <c r="U562" i="16" a="1"/>
  <c r="U562" i="16"/>
  <c r="U561" i="16" a="1"/>
  <c r="U561" i="16"/>
  <c r="U560" i="16" a="1"/>
  <c r="U560" i="16"/>
  <c r="U559" i="16" a="1"/>
  <c r="U559" i="16"/>
  <c r="U558" i="16" a="1"/>
  <c r="U558" i="16"/>
  <c r="U557" i="16" a="1"/>
  <c r="U557" i="16"/>
  <c r="U556" i="16" a="1"/>
  <c r="U556" i="16"/>
  <c r="U555" i="16" a="1"/>
  <c r="U555" i="16"/>
  <c r="U554" i="16" a="1"/>
  <c r="U554" i="16"/>
  <c r="U553" i="16" a="1"/>
  <c r="U553" i="16"/>
  <c r="U552" i="16" a="1"/>
  <c r="U552" i="16"/>
  <c r="U551" i="16" a="1"/>
  <c r="U551" i="16"/>
  <c r="U550" i="16" a="1"/>
  <c r="U550" i="16"/>
  <c r="U549" i="16" a="1"/>
  <c r="U549" i="16"/>
  <c r="U548" i="16" a="1"/>
  <c r="U548" i="16"/>
  <c r="U547" i="16" a="1"/>
  <c r="U547" i="16"/>
  <c r="U546" i="16" a="1"/>
  <c r="U546" i="16"/>
  <c r="U545" i="16" a="1"/>
  <c r="U545" i="16"/>
  <c r="U544" i="16" a="1"/>
  <c r="U544" i="16"/>
  <c r="U543" i="16" a="1"/>
  <c r="U543" i="16"/>
  <c r="U542" i="16" a="1"/>
  <c r="U542" i="16"/>
  <c r="U541" i="16" a="1"/>
  <c r="U541" i="16"/>
  <c r="U540" i="16" a="1"/>
  <c r="U540" i="16"/>
  <c r="U539" i="16" a="1"/>
  <c r="U539" i="16"/>
  <c r="U538" i="16" a="1"/>
  <c r="U538" i="16"/>
  <c r="U537" i="16" a="1"/>
  <c r="U537" i="16"/>
  <c r="U536" i="16" a="1"/>
  <c r="U536" i="16"/>
  <c r="U535" i="16" a="1"/>
  <c r="U535" i="16"/>
  <c r="U534" i="16" a="1"/>
  <c r="U534" i="16"/>
  <c r="U533" i="16" a="1"/>
  <c r="U533" i="16"/>
  <c r="U532" i="16" a="1"/>
  <c r="U532" i="16"/>
  <c r="U531" i="16" a="1"/>
  <c r="U531" i="16"/>
  <c r="U530" i="16" a="1"/>
  <c r="U530" i="16"/>
  <c r="U529" i="16" a="1"/>
  <c r="U529" i="16"/>
  <c r="U528" i="16" a="1"/>
  <c r="U528" i="16"/>
  <c r="U527" i="16" a="1"/>
  <c r="U527" i="16"/>
  <c r="U526" i="16" a="1"/>
  <c r="U526" i="16"/>
  <c r="U525" i="16" a="1"/>
  <c r="U525" i="16"/>
  <c r="U524" i="16" a="1"/>
  <c r="U524" i="16"/>
  <c r="U523" i="16" a="1"/>
  <c r="U523" i="16"/>
  <c r="U522" i="16" a="1"/>
  <c r="U522" i="16"/>
  <c r="U521" i="16" a="1"/>
  <c r="U521" i="16"/>
  <c r="U520" i="16" a="1"/>
  <c r="U520" i="16"/>
  <c r="U519" i="16" a="1"/>
  <c r="U519" i="16"/>
  <c r="U518" i="16" a="1"/>
  <c r="U518" i="16"/>
  <c r="U517" i="16" a="1"/>
  <c r="U517" i="16"/>
  <c r="U516" i="16" a="1"/>
  <c r="U516" i="16"/>
  <c r="U515" i="16" a="1"/>
  <c r="U515" i="16"/>
  <c r="U514" i="16" a="1"/>
  <c r="U514" i="16"/>
  <c r="U513" i="16" a="1"/>
  <c r="U513" i="16"/>
  <c r="U512" i="16" a="1"/>
  <c r="U512" i="16"/>
  <c r="U511" i="16" a="1"/>
  <c r="U511" i="16"/>
  <c r="U510" i="16" a="1"/>
  <c r="U510" i="16"/>
  <c r="U509" i="16" a="1"/>
  <c r="U509" i="16"/>
  <c r="U508" i="16" a="1"/>
  <c r="U508" i="16"/>
  <c r="U507" i="16" a="1"/>
  <c r="U507" i="16"/>
  <c r="U506" i="16" a="1"/>
  <c r="U506" i="16"/>
  <c r="U505" i="16" a="1"/>
  <c r="U505" i="16"/>
  <c r="U504" i="16" a="1"/>
  <c r="U504" i="16"/>
  <c r="U503" i="16" a="1"/>
  <c r="U503" i="16"/>
  <c r="U502" i="16" a="1"/>
  <c r="U502" i="16"/>
  <c r="U501" i="16" a="1"/>
  <c r="U501" i="16"/>
  <c r="U500" i="16" a="1"/>
  <c r="U500" i="16"/>
  <c r="U499" i="16" a="1"/>
  <c r="U499" i="16"/>
  <c r="U498" i="16" a="1"/>
  <c r="U498" i="16"/>
  <c r="U497" i="16" a="1"/>
  <c r="U497" i="16"/>
  <c r="C179" i="10"/>
  <c r="C162" i="10"/>
  <c r="C187" i="10"/>
  <c r="C135" i="10"/>
  <c r="C136" i="10"/>
  <c r="C180" i="10"/>
  <c r="U500" i="17" a="1"/>
  <c r="U500" i="17"/>
  <c r="U499" i="17" a="1"/>
  <c r="U499" i="17"/>
  <c r="U498" i="17" a="1"/>
  <c r="U498" i="17"/>
  <c r="U497" i="17" a="1"/>
  <c r="U497" i="17"/>
  <c r="U496" i="17" a="1"/>
  <c r="U496" i="17"/>
  <c r="U495" i="17" a="1"/>
  <c r="U495" i="17"/>
  <c r="U494" i="17" a="1"/>
  <c r="U494" i="17"/>
  <c r="U493" i="17" a="1"/>
  <c r="U493" i="17"/>
  <c r="U492" i="17" a="1"/>
  <c r="U492" i="17"/>
  <c r="U491" i="17" a="1"/>
  <c r="U491" i="17"/>
  <c r="U490" i="17" a="1"/>
  <c r="U490" i="17"/>
  <c r="U489" i="17" a="1"/>
  <c r="U489" i="17"/>
  <c r="U488" i="17" a="1"/>
  <c r="U488" i="17"/>
  <c r="U487" i="17" a="1"/>
  <c r="U487" i="17"/>
  <c r="U486" i="17" a="1"/>
  <c r="U486" i="17"/>
  <c r="U485" i="17" a="1"/>
  <c r="U485" i="17"/>
  <c r="U484" i="17" a="1"/>
  <c r="U484" i="17"/>
  <c r="U483" i="17" a="1"/>
  <c r="U483" i="17"/>
  <c r="U482" i="17" a="1"/>
  <c r="U482" i="17"/>
  <c r="U481" i="17" a="1"/>
  <c r="U481" i="17"/>
  <c r="U480" i="17" a="1"/>
  <c r="U480" i="17"/>
  <c r="U479" i="17" a="1"/>
  <c r="U479" i="17"/>
  <c r="U478" i="17" a="1"/>
  <c r="U478" i="17"/>
  <c r="U477" i="17" a="1"/>
  <c r="U477" i="17"/>
  <c r="U476" i="17" a="1"/>
  <c r="U476" i="17"/>
  <c r="U475" i="17" a="1"/>
  <c r="U475" i="17"/>
  <c r="U474" i="17" a="1"/>
  <c r="U474" i="17"/>
  <c r="U473" i="17" a="1"/>
  <c r="U473" i="17"/>
  <c r="U472" i="17" a="1"/>
  <c r="U472" i="17"/>
  <c r="U471" i="17" a="1"/>
  <c r="U471" i="17"/>
  <c r="U470" i="17" a="1"/>
  <c r="U470" i="17"/>
  <c r="U469" i="17" a="1"/>
  <c r="U469" i="17"/>
  <c r="U468" i="17" a="1"/>
  <c r="U468" i="17"/>
  <c r="U467" i="17" a="1"/>
  <c r="U467" i="17"/>
  <c r="U466" i="17" a="1"/>
  <c r="U466" i="17"/>
  <c r="U465" i="17" a="1"/>
  <c r="U465" i="17"/>
  <c r="U464" i="17" a="1"/>
  <c r="U464" i="17"/>
  <c r="U463" i="17" a="1"/>
  <c r="U463" i="17"/>
  <c r="U462" i="17" a="1"/>
  <c r="U462" i="17"/>
  <c r="U461" i="17" a="1"/>
  <c r="U461" i="17"/>
  <c r="U460" i="17" a="1"/>
  <c r="U460" i="17"/>
  <c r="U459" i="17" a="1"/>
  <c r="U459" i="17"/>
  <c r="U458" i="17" a="1"/>
  <c r="U458" i="17"/>
  <c r="U457" i="17" a="1"/>
  <c r="U457" i="17"/>
  <c r="U456" i="17" a="1"/>
  <c r="U456" i="17"/>
  <c r="U455" i="17" a="1"/>
  <c r="U455" i="17"/>
  <c r="U454" i="17" a="1"/>
  <c r="U454" i="17"/>
  <c r="U453" i="17" a="1"/>
  <c r="U453" i="17"/>
  <c r="U452" i="17" a="1"/>
  <c r="U452" i="17"/>
  <c r="U451" i="17" a="1"/>
  <c r="U451" i="17"/>
  <c r="U450" i="17" a="1"/>
  <c r="U450" i="17"/>
  <c r="U449" i="17" a="1"/>
  <c r="U449" i="17"/>
  <c r="U448" i="17" a="1"/>
  <c r="U448" i="17"/>
  <c r="U447" i="17" a="1"/>
  <c r="U447" i="17"/>
  <c r="U446" i="17" a="1"/>
  <c r="U446" i="17"/>
  <c r="U445" i="17" a="1"/>
  <c r="U445" i="17"/>
  <c r="U444" i="17" a="1"/>
  <c r="U444" i="17"/>
  <c r="U443" i="17" a="1"/>
  <c r="U443" i="17"/>
  <c r="U442" i="17" a="1"/>
  <c r="U442" i="17"/>
  <c r="U441" i="17" a="1"/>
  <c r="U441" i="17"/>
  <c r="U440" i="17" a="1"/>
  <c r="U440" i="17"/>
  <c r="U439" i="17" a="1"/>
  <c r="U439" i="17"/>
  <c r="C121" i="10"/>
  <c r="C175" i="10"/>
  <c r="C146" i="10"/>
  <c r="C172" i="10"/>
  <c r="C125" i="10"/>
  <c r="C132" i="10"/>
  <c r="C134" i="10"/>
  <c r="C147" i="10"/>
  <c r="AG6" i="18" a="1"/>
  <c r="AG6" i="18"/>
  <c r="AG6" i="23" a="1"/>
  <c r="AG6" i="23"/>
  <c r="C164" i="10"/>
  <c r="C157" i="10"/>
  <c r="C128" i="10"/>
  <c r="P58" i="13" a="1"/>
  <c r="P58" i="13"/>
  <c r="AV28" i="13" a="1"/>
  <c r="AV28" i="13"/>
  <c r="P44" i="13" a="1"/>
  <c r="P44" i="13"/>
  <c r="P49" i="13" a="1"/>
  <c r="P49" i="13"/>
  <c r="P50" i="15" a="1"/>
  <c r="P50" i="15"/>
  <c r="AV62" i="13" a="1"/>
  <c r="AV62" i="13"/>
  <c r="AV62" i="15" a="1"/>
  <c r="AV62" i="15"/>
  <c r="P11" i="13" a="1"/>
  <c r="P11" i="13"/>
  <c r="P12" i="15" a="1"/>
  <c r="P12" i="15"/>
  <c r="AV48" i="13" a="1"/>
  <c r="AV48" i="13"/>
  <c r="AV49" i="15" a="1"/>
  <c r="AV49" i="15"/>
  <c r="AV7" i="15" a="1"/>
  <c r="AV7" i="15"/>
  <c r="AV39" i="13" a="1"/>
  <c r="AV39" i="13"/>
  <c r="AV42" i="15" a="1"/>
  <c r="AV42" i="15"/>
  <c r="AV47" i="13" a="1"/>
  <c r="AV47" i="13"/>
  <c r="AV48" i="15" a="1"/>
  <c r="AV48" i="15"/>
  <c r="P9" i="13" a="1"/>
  <c r="P9" i="13"/>
  <c r="P10" i="15" a="1"/>
  <c r="P10" i="15"/>
  <c r="P6" i="13" a="1"/>
  <c r="P6" i="13"/>
  <c r="P6" i="15" a="1"/>
  <c r="P6" i="15"/>
  <c r="AV6" i="13" a="1"/>
  <c r="AV6" i="13"/>
  <c r="AV6" i="15" a="1"/>
  <c r="AV6" i="15"/>
  <c r="P48" i="13" a="1"/>
  <c r="P48" i="13"/>
  <c r="P49" i="15" a="1"/>
  <c r="P49" i="15"/>
  <c r="P35" i="13" a="1"/>
  <c r="P35" i="13"/>
  <c r="P38" i="15" a="1"/>
  <c r="P38" i="15"/>
  <c r="AV36" i="13" a="1"/>
  <c r="AV36" i="13"/>
  <c r="AV39" i="15" a="1"/>
  <c r="AV39" i="15"/>
  <c r="P54" i="13" a="1"/>
  <c r="P54" i="13"/>
  <c r="P55" i="15" a="1"/>
  <c r="P55" i="15"/>
  <c r="P55" i="13" a="1"/>
  <c r="P55" i="13"/>
  <c r="P56" i="15" a="1"/>
  <c r="P56" i="15"/>
  <c r="AV54" i="13" a="1"/>
  <c r="AV54" i="13"/>
  <c r="AV55" i="15" a="1"/>
  <c r="AV55" i="15"/>
  <c r="AV35" i="13" a="1"/>
  <c r="AV35" i="13"/>
  <c r="AV38" i="15" a="1"/>
  <c r="AV38" i="15"/>
  <c r="P7" i="13" a="1"/>
  <c r="P7" i="13"/>
  <c r="P8" i="15" a="1"/>
  <c r="P8" i="15"/>
  <c r="P39" i="13" a="1"/>
  <c r="P39" i="13"/>
  <c r="P42" i="15" a="1"/>
  <c r="P42" i="15"/>
  <c r="AV49" i="13" a="1"/>
  <c r="AV49" i="13"/>
  <c r="AV50" i="15" a="1"/>
  <c r="AV50" i="15"/>
  <c r="AV55" i="13" a="1"/>
  <c r="AV55" i="13"/>
  <c r="AV56" i="15" a="1"/>
  <c r="AV56" i="15"/>
  <c r="AV7" i="13" a="1"/>
  <c r="AV7" i="13"/>
  <c r="AV8" i="15" a="1"/>
  <c r="AV8" i="15"/>
  <c r="P42" i="13" a="1"/>
  <c r="P42" i="13"/>
  <c r="P44" i="15" a="1"/>
  <c r="P44" i="15"/>
  <c r="P36" i="13" a="1"/>
  <c r="P36" i="13"/>
  <c r="P39" i="15" a="1"/>
  <c r="P39" i="15"/>
  <c r="P47" i="13" a="1"/>
  <c r="P47" i="13"/>
  <c r="P48" i="15" a="1"/>
  <c r="P48" i="15"/>
  <c r="P41" i="13" a="1"/>
  <c r="P41" i="13"/>
  <c r="P43" i="15" a="1"/>
  <c r="P43" i="15"/>
  <c r="AV56" i="13" a="1"/>
  <c r="AV56" i="13"/>
  <c r="AV57" i="15" a="1"/>
  <c r="AV57" i="15"/>
  <c r="P28" i="13" a="1"/>
  <c r="P28" i="13"/>
  <c r="AV58" i="13" a="1"/>
  <c r="AV58" i="13"/>
  <c r="AV42" i="13" a="1"/>
  <c r="AV42" i="13"/>
  <c r="AV44" i="15" a="1"/>
  <c r="AV44" i="15"/>
  <c r="P62" i="13" a="1"/>
  <c r="P62" i="13"/>
  <c r="P62" i="15" a="1"/>
  <c r="P62" i="15"/>
  <c r="P56" i="13" a="1"/>
  <c r="P56" i="13"/>
  <c r="P57" i="15" a="1"/>
  <c r="P57" i="15"/>
  <c r="AV41" i="13" a="1"/>
  <c r="AV41" i="13"/>
  <c r="AV43" i="15" a="1"/>
  <c r="AV43" i="15"/>
  <c r="AV44" i="13" a="1"/>
  <c r="AV44" i="13"/>
  <c r="AV9" i="13" a="1"/>
  <c r="AV9" i="13"/>
  <c r="AV10" i="15" a="1"/>
  <c r="AV10" i="15"/>
  <c r="P7" i="15" a="1"/>
  <c r="P7" i="15"/>
  <c r="AV11" i="13" a="1"/>
  <c r="AV11" i="13"/>
  <c r="AV12" i="15" a="1"/>
  <c r="AV12" i="15"/>
  <c r="C154" i="10"/>
  <c r="C144" i="10"/>
  <c r="I1" i="17" a="1"/>
  <c r="I1" i="17"/>
  <c r="I2" i="13" a="1"/>
  <c r="I2" i="13"/>
  <c r="I1" i="16" a="1"/>
  <c r="I1" i="16"/>
  <c r="C9" i="2" a="1"/>
  <c r="C9" i="2"/>
  <c r="I2" i="14" a="1"/>
  <c r="I2" i="14"/>
  <c r="AV50" i="13" a="1"/>
  <c r="AV50" i="13"/>
  <c r="AV51" i="15" a="1"/>
  <c r="AV51" i="15"/>
  <c r="P50" i="13" a="1"/>
  <c r="P50" i="13"/>
  <c r="P51" i="15" a="1"/>
  <c r="P51" i="15"/>
  <c r="R161" i="16" a="1"/>
  <c r="R161" i="16"/>
  <c r="R160" i="16" a="1"/>
  <c r="R160" i="16"/>
  <c r="R336" i="16" a="1"/>
  <c r="R336" i="16"/>
  <c r="R314" i="17" a="1"/>
  <c r="R314" i="17"/>
  <c r="P76" i="16" a="1"/>
  <c r="P76" i="16"/>
  <c r="P17" i="13" a="1"/>
  <c r="P17" i="13"/>
  <c r="P19" i="15" a="1"/>
  <c r="P19" i="15"/>
  <c r="P11" i="17" a="1"/>
  <c r="P11" i="17"/>
  <c r="P11" i="14" a="1"/>
  <c r="P11" i="14"/>
  <c r="A15" i="6" a="1"/>
  <c r="A15" i="6"/>
  <c r="R334" i="16" a="1"/>
  <c r="R334" i="16"/>
  <c r="R333" i="16" a="1"/>
  <c r="R333" i="16"/>
  <c r="O308" i="16" a="1"/>
  <c r="O308" i="16"/>
  <c r="O76" i="16" a="1"/>
  <c r="O76" i="16"/>
  <c r="AV17" i="13" a="1"/>
  <c r="AV17" i="13"/>
  <c r="AV19" i="15" a="1"/>
  <c r="AV19" i="15"/>
  <c r="O11" i="17" a="1"/>
  <c r="O11" i="17"/>
  <c r="AV11" i="14" a="1"/>
  <c r="AV11" i="14"/>
  <c r="R323" i="17" a="1"/>
  <c r="R323" i="17"/>
  <c r="R322" i="17" a="1"/>
  <c r="R322" i="17"/>
  <c r="R321" i="17" a="1"/>
  <c r="R321" i="17"/>
  <c r="R320" i="17" a="1"/>
  <c r="R320" i="17"/>
  <c r="R319" i="17" a="1"/>
  <c r="R319" i="17"/>
  <c r="R318" i="17" a="1"/>
  <c r="R318" i="17"/>
  <c r="R317" i="17" a="1"/>
  <c r="R317" i="17"/>
  <c r="R316" i="17" a="1"/>
  <c r="R316" i="17"/>
  <c r="R15" i="17" a="1"/>
  <c r="R15" i="17"/>
  <c r="O334" i="16" a="1"/>
  <c r="O334" i="16"/>
  <c r="O333" i="16" a="1"/>
  <c r="O333" i="16"/>
  <c r="R376" i="16" a="1"/>
  <c r="R376" i="16"/>
  <c r="R363" i="17" a="1"/>
  <c r="R363" i="17"/>
  <c r="P336" i="16" a="1"/>
  <c r="P336" i="16"/>
  <c r="P37" i="13" a="1"/>
  <c r="P37" i="13"/>
  <c r="P40" i="15" a="1"/>
  <c r="P40" i="15"/>
  <c r="P314" i="17" a="1"/>
  <c r="P314" i="17"/>
  <c r="O376" i="16" a="1"/>
  <c r="O376" i="16"/>
  <c r="O363" i="17" a="1"/>
  <c r="O363" i="17"/>
  <c r="P15" i="17" a="1"/>
  <c r="P15" i="17"/>
  <c r="P308" i="16" a="1"/>
  <c r="P308" i="16"/>
  <c r="P5" i="16" a="1"/>
  <c r="P5" i="16"/>
  <c r="O123" i="16" a="1"/>
  <c r="O123" i="16"/>
  <c r="O384" i="17" a="1"/>
  <c r="O384" i="17"/>
  <c r="P323" i="17" a="1"/>
  <c r="P323" i="17"/>
  <c r="P322" i="17" a="1"/>
  <c r="P322" i="17"/>
  <c r="P321" i="17" a="1"/>
  <c r="P321" i="17"/>
  <c r="P320" i="17" a="1"/>
  <c r="P320" i="17"/>
  <c r="P319" i="17" a="1"/>
  <c r="P319" i="17"/>
  <c r="P318" i="17" a="1"/>
  <c r="P318" i="17"/>
  <c r="P317" i="17" a="1"/>
  <c r="P317" i="17"/>
  <c r="P316" i="17" a="1"/>
  <c r="P316" i="17"/>
  <c r="R5" i="16" a="1"/>
  <c r="R5" i="16"/>
  <c r="O161" i="16" a="1"/>
  <c r="O161" i="16"/>
  <c r="O160" i="16" a="1"/>
  <c r="O160" i="16"/>
  <c r="R123" i="16" a="1"/>
  <c r="R123" i="16"/>
  <c r="R384" i="17" a="1"/>
  <c r="R384" i="17"/>
  <c r="P161" i="16" a="1"/>
  <c r="P161" i="16" l="1"/>
  <c r="P160" i="16" a="1"/>
  <c r="P160" i="16"/>
  <c r="O323" i="17" a="1"/>
  <c r="O323" i="17"/>
  <c r="O322" i="17" a="1"/>
  <c r="O322" i="17"/>
  <c r="O321" i="17" a="1"/>
  <c r="O321" i="17"/>
  <c r="O320" i="17" a="1"/>
  <c r="O320" i="17"/>
  <c r="O319" i="17" a="1"/>
  <c r="O319" i="17"/>
  <c r="O318" i="17" a="1"/>
  <c r="O318" i="17"/>
  <c r="O317" i="17" a="1"/>
  <c r="O317" i="17"/>
  <c r="O316" i="17" a="1"/>
  <c r="O316" i="17"/>
  <c r="O336" i="16" a="1"/>
  <c r="O336" i="16"/>
  <c r="AV37" i="13" a="1"/>
  <c r="AV37" i="13"/>
  <c r="AV40" i="15" a="1"/>
  <c r="AV40" i="15"/>
  <c r="O314" i="17" a="1"/>
  <c r="O314" i="17"/>
  <c r="R308" i="16" a="1"/>
  <c r="R308" i="16"/>
  <c r="O15" i="17" a="1"/>
  <c r="O15" i="17"/>
  <c r="R76" i="16" a="1"/>
  <c r="R76" i="16"/>
  <c r="R11" i="17" a="1"/>
  <c r="R11" i="17"/>
  <c r="R11" i="14" a="1"/>
  <c r="R11" i="14"/>
  <c r="P123" i="16" a="1"/>
  <c r="P123" i="16" l="1"/>
  <c r="P384" i="17" a="1"/>
  <c r="P384" i="17"/>
  <c r="O5" i="16" a="1"/>
  <c r="O5" i="16"/>
  <c r="P334" i="16" a="1"/>
  <c r="P334" i="16"/>
  <c r="P333" i="16" a="1"/>
  <c r="P333" i="16"/>
  <c r="P376" i="16" a="1"/>
  <c r="P376" i="16"/>
  <c r="P363" i="17" a="1"/>
  <c r="P363" i="17"/>
  <c r="O496" i="16" a="1"/>
  <c r="O496" i="16"/>
  <c r="O435" i="17" a="1"/>
  <c r="O435" i="17"/>
  <c r="R53" i="16" a="1"/>
  <c r="R53" i="16"/>
  <c r="R52" i="17" a="1"/>
  <c r="R52" i="17"/>
  <c r="O53" i="16" a="1"/>
  <c r="O53" i="16"/>
  <c r="O52" i="17" a="1"/>
  <c r="O52" i="17"/>
  <c r="R60" i="16" a="1"/>
  <c r="R60" i="16"/>
  <c r="O421" i="16" a="1"/>
  <c r="O421" i="16"/>
  <c r="O383" i="17" a="1"/>
  <c r="O383" i="17"/>
  <c r="O131" i="16" a="1"/>
  <c r="O131" i="16"/>
  <c r="O12" i="17" a="1"/>
  <c r="O12" i="17"/>
  <c r="R472" i="16" a="1"/>
  <c r="R472" i="16"/>
  <c r="R426" i="17" a="1"/>
  <c r="R426" i="17"/>
  <c r="R22" i="14" a="1"/>
  <c r="R22" i="14"/>
  <c r="P472" i="16" a="1"/>
  <c r="P472" i="16"/>
  <c r="P60" i="13" a="1"/>
  <c r="P60" i="13"/>
  <c r="P60" i="15" a="1"/>
  <c r="P60" i="15"/>
  <c r="P426" i="17" a="1"/>
  <c r="P426" i="17"/>
  <c r="P22" i="14" a="1"/>
  <c r="P22" i="14"/>
  <c r="A21" i="6" a="1"/>
  <c r="A21" i="6"/>
  <c r="O38" i="16" a="1"/>
  <c r="O38" i="16"/>
  <c r="O60" i="16" a="1"/>
  <c r="O60" i="16"/>
  <c r="O58" i="16" a="1"/>
  <c r="O58" i="16"/>
  <c r="R66" i="16" a="1"/>
  <c r="R66" i="16"/>
  <c r="R36" i="17" a="1"/>
  <c r="R36" i="17"/>
  <c r="P131" i="16" a="1"/>
  <c r="P131" i="16" l="1"/>
  <c r="P12" i="17" a="1"/>
  <c r="P12" i="17"/>
  <c r="R496" i="16" a="1"/>
  <c r="R496" i="16"/>
  <c r="R435" i="17" a="1"/>
  <c r="R435" i="17"/>
  <c r="P221" i="16" a="1"/>
  <c r="P221" i="16"/>
  <c r="P22" i="13" a="1"/>
  <c r="P22" i="13"/>
  <c r="P24" i="15" a="1"/>
  <c r="P24" i="15"/>
  <c r="P395" i="17" a="1"/>
  <c r="P395" i="17"/>
  <c r="P14" i="14" a="1"/>
  <c r="P14" i="14"/>
  <c r="R58" i="16" a="1"/>
  <c r="R58" i="16"/>
  <c r="P66" i="16" a="1"/>
  <c r="P66" i="16"/>
  <c r="P36" i="17" a="1"/>
  <c r="P36" i="17"/>
  <c r="P421" i="16" a="1"/>
  <c r="P421" i="16"/>
  <c r="P383" i="17" a="1"/>
  <c r="P383" i="17"/>
  <c r="R221" i="16" a="1"/>
  <c r="R221" i="16"/>
  <c r="R395" i="17" a="1"/>
  <c r="R395" i="17"/>
  <c r="R14" i="14" a="1"/>
  <c r="R14" i="14"/>
  <c r="O221" i="16" a="1"/>
  <c r="O221" i="16" l="1"/>
  <c r="AV22" i="13" a="1"/>
  <c r="AV22" i="13"/>
  <c r="AV24" i="15" a="1"/>
  <c r="AV24" i="15"/>
  <c r="O395" i="17" a="1"/>
  <c r="O395" i="17"/>
  <c r="AV14" i="14" a="1"/>
  <c r="AV14" i="14"/>
  <c r="R131" i="16" a="1"/>
  <c r="R131" i="16"/>
  <c r="R12" i="17" a="1"/>
  <c r="R12" i="17"/>
  <c r="P496" i="16" a="1"/>
  <c r="P496" i="16"/>
  <c r="P435" i="17" a="1"/>
  <c r="P435" i="17"/>
  <c r="O66" i="16" a="1"/>
  <c r="O66" i="16"/>
  <c r="O36" i="17" a="1"/>
  <c r="O36" i="17"/>
  <c r="P38" i="16" a="1"/>
  <c r="P38" i="16"/>
  <c r="R38" i="16" a="1"/>
  <c r="R38" i="16"/>
  <c r="O472" i="16" a="1"/>
  <c r="O472" i="16"/>
  <c r="AV60" i="13" a="1"/>
  <c r="AV60" i="13"/>
  <c r="AV60" i="15" a="1"/>
  <c r="AV60" i="15"/>
  <c r="O426" i="17" a="1"/>
  <c r="O426" i="17"/>
  <c r="AV22" i="14" a="1"/>
  <c r="AV22" i="14"/>
  <c r="P53" i="16" a="1"/>
  <c r="P53" i="16"/>
  <c r="P52" i="17" a="1"/>
  <c r="P52" i="17"/>
  <c r="P58" i="16" a="1"/>
  <c r="P58" i="16"/>
  <c r="R421" i="16" a="1"/>
  <c r="R421" i="16"/>
  <c r="R383" i="17" a="1"/>
  <c r="R383" i="17"/>
  <c r="P60" i="16" a="1"/>
  <c r="P60" i="16"/>
  <c r="M11" i="2" a="1"/>
  <c r="M11" i="2"/>
  <c r="AC11" i="2" a="1"/>
  <c r="AC11" i="2"/>
  <c r="BR11" i="2" a="1"/>
  <c r="BR11" i="2"/>
  <c r="O11" i="2" a="1"/>
  <c r="O11" i="2"/>
  <c r="C11" i="2" a="1"/>
  <c r="C11" i="2"/>
  <c r="AG11" i="2" a="1"/>
  <c r="AG11" i="2"/>
  <c r="AQ11" i="2" a="1"/>
  <c r="AQ11" i="2"/>
  <c r="D11" i="2" a="1"/>
  <c r="D11" i="2"/>
  <c r="P40" i="16" a="1"/>
  <c r="P40" i="16"/>
  <c r="P4" i="17" a="1"/>
  <c r="P4" i="17"/>
  <c r="O367" i="16" a="1"/>
  <c r="O367" i="16"/>
  <c r="AV29" i="14" a="1"/>
  <c r="AV29" i="14"/>
  <c r="R359" i="17" a="1"/>
  <c r="R359" i="17"/>
  <c r="R367" i="16" a="1"/>
  <c r="R367" i="16"/>
  <c r="P29" i="14" a="1"/>
  <c r="P29" i="14"/>
  <c r="A20" i="6" a="1"/>
  <c r="A20" i="6"/>
  <c r="R84" i="16" a="1"/>
  <c r="R84" i="16"/>
  <c r="R269" i="17" a="1"/>
  <c r="R269" i="17"/>
  <c r="O406" i="16" a="1"/>
  <c r="O406" i="16"/>
  <c r="O405" i="16" a="1"/>
  <c r="O405" i="16"/>
  <c r="O404" i="16" a="1"/>
  <c r="O404" i="16"/>
  <c r="O403" i="16" a="1"/>
  <c r="O403" i="16"/>
  <c r="O402" i="16" a="1"/>
  <c r="O402" i="16"/>
  <c r="O401" i="16" a="1"/>
  <c r="O401" i="16"/>
  <c r="O400" i="16" a="1"/>
  <c r="O400" i="16"/>
  <c r="O399" i="16" a="1"/>
  <c r="O399" i="16"/>
  <c r="O398" i="16" a="1"/>
  <c r="O398" i="16"/>
  <c r="O397" i="16" a="1"/>
  <c r="O397" i="16"/>
  <c r="O396" i="16" a="1"/>
  <c r="O396" i="16"/>
  <c r="O395" i="16" a="1"/>
  <c r="O395" i="16"/>
  <c r="O394" i="16" a="1"/>
  <c r="O394" i="16"/>
  <c r="O393" i="16" a="1"/>
  <c r="O393" i="16"/>
  <c r="AV30" i="13" a="1"/>
  <c r="AV30" i="13"/>
  <c r="AV29" i="13" a="1"/>
  <c r="AV29" i="13"/>
  <c r="AV31" i="15" a="1"/>
  <c r="AV31" i="15"/>
  <c r="AV30" i="15" a="1"/>
  <c r="AV30" i="15"/>
  <c r="O124" i="17" a="1"/>
  <c r="O124" i="17"/>
  <c r="O123" i="17" a="1"/>
  <c r="O123" i="17"/>
  <c r="O122" i="17" a="1"/>
  <c r="O122" i="17"/>
  <c r="O121" i="17" a="1"/>
  <c r="O121" i="17"/>
  <c r="O84" i="16" a="1"/>
  <c r="O84" i="16"/>
  <c r="O269" i="17" a="1"/>
  <c r="O269" i="17"/>
  <c r="O474" i="16" a="1"/>
  <c r="O474" i="16"/>
  <c r="O473" i="16" a="1"/>
  <c r="O473" i="16"/>
  <c r="O108" i="16" a="1"/>
  <c r="O108" i="16"/>
  <c r="O89" i="17" a="1"/>
  <c r="O89" i="17"/>
  <c r="O46" i="17" a="1"/>
  <c r="O46" i="17"/>
  <c r="O266" i="17" a="1"/>
  <c r="O266" i="17"/>
  <c r="O387" i="16" a="1"/>
  <c r="O387" i="16"/>
  <c r="P387" i="16" a="1"/>
  <c r="P387" i="16"/>
  <c r="O40" i="16" a="1"/>
  <c r="O40" i="16"/>
  <c r="O4" i="17" a="1"/>
  <c r="O4" i="17"/>
  <c r="P17" i="16" a="1"/>
  <c r="P17" i="16"/>
  <c r="P25" i="13" a="1"/>
  <c r="P25" i="13"/>
  <c r="P27" i="15" a="1"/>
  <c r="P27" i="15"/>
  <c r="P17" i="17" a="1"/>
  <c r="P17" i="17"/>
  <c r="O394" i="17" a="1"/>
  <c r="O394" i="17"/>
  <c r="P406" i="16" a="1"/>
  <c r="P406" i="16"/>
  <c r="P405" i="16" a="1"/>
  <c r="P405" i="16"/>
  <c r="P404" i="16" a="1"/>
  <c r="P404" i="16"/>
  <c r="P403" i="16" a="1"/>
  <c r="P403" i="16"/>
  <c r="P402" i="16" a="1"/>
  <c r="P402" i="16"/>
  <c r="P401" i="16" a="1"/>
  <c r="P401" i="16"/>
  <c r="P400" i="16" a="1"/>
  <c r="P400" i="16"/>
  <c r="P399" i="16" a="1"/>
  <c r="P399" i="16"/>
  <c r="P398" i="16" a="1"/>
  <c r="P398" i="16"/>
  <c r="P397" i="16" a="1"/>
  <c r="P397" i="16"/>
  <c r="P396" i="16" a="1"/>
  <c r="P396" i="16"/>
  <c r="P395" i="16" a="1"/>
  <c r="P395" i="16"/>
  <c r="P394" i="16" a="1"/>
  <c r="P394" i="16"/>
  <c r="P393" i="16" a="1"/>
  <c r="P393" i="16"/>
  <c r="P30" i="13" a="1"/>
  <c r="P30" i="13"/>
  <c r="P29" i="13" a="1"/>
  <c r="P29" i="13"/>
  <c r="P31" i="15" a="1"/>
  <c r="P31" i="15"/>
  <c r="P30" i="15" a="1"/>
  <c r="P30" i="15"/>
  <c r="P124" i="17" a="1"/>
  <c r="P124" i="17"/>
  <c r="P123" i="17" a="1"/>
  <c r="P123" i="17"/>
  <c r="P122" i="17" a="1"/>
  <c r="P122" i="17"/>
  <c r="P121" i="17" a="1"/>
  <c r="P121" i="17"/>
  <c r="P394" i="17" a="1"/>
  <c r="P394" i="17"/>
  <c r="P474" i="16" a="1"/>
  <c r="P474" i="16"/>
  <c r="P473" i="16" a="1"/>
  <c r="P473" i="16"/>
  <c r="P108" i="16" a="1"/>
  <c r="P108" i="16"/>
  <c r="P89" i="17" a="1"/>
  <c r="P89" i="17"/>
  <c r="P46" i="17" a="1"/>
  <c r="P46" i="17"/>
  <c r="P266" i="17" a="1"/>
  <c r="P266" i="17"/>
  <c r="O17" i="16" a="1"/>
  <c r="O17" i="16"/>
  <c r="AV25" i="13" a="1"/>
  <c r="AV25" i="13"/>
  <c r="AV27" i="15" a="1"/>
  <c r="AV27" i="15"/>
  <c r="O17" i="17" a="1"/>
  <c r="O17" i="17"/>
  <c r="P359" i="17" a="1"/>
  <c r="P359" i="17"/>
  <c r="P84" i="16" a="1"/>
  <c r="P84" i="16"/>
  <c r="P269" i="17" a="1"/>
  <c r="P269" i="17"/>
  <c r="R29" i="14" a="1"/>
  <c r="R29" i="14"/>
  <c r="R40" i="16" a="1"/>
  <c r="R40" i="16"/>
  <c r="R4" i="17" a="1"/>
  <c r="R4" i="17"/>
  <c r="R394" i="17" a="1"/>
  <c r="R394" i="17"/>
  <c r="R17" i="16" a="1"/>
  <c r="R17" i="16"/>
  <c r="R17" i="17" a="1"/>
  <c r="R17" i="17"/>
  <c r="P367" i="16" a="1"/>
  <c r="P367" i="16"/>
  <c r="R387" i="16" a="1"/>
  <c r="R387" i="16"/>
  <c r="R406" i="16" a="1"/>
  <c r="R406" i="16"/>
  <c r="R405" i="16" a="1"/>
  <c r="R405" i="16"/>
  <c r="R404" i="16" a="1"/>
  <c r="R404" i="16"/>
  <c r="R403" i="16" a="1"/>
  <c r="R403" i="16"/>
  <c r="R402" i="16" a="1"/>
  <c r="R402" i="16"/>
  <c r="R401" i="16" a="1"/>
  <c r="R401" i="16"/>
  <c r="R400" i="16" a="1"/>
  <c r="R400" i="16"/>
  <c r="R399" i="16" a="1"/>
  <c r="R399" i="16"/>
  <c r="R398" i="16" a="1"/>
  <c r="R398" i="16"/>
  <c r="R397" i="16" a="1"/>
  <c r="R397" i="16"/>
  <c r="R396" i="16" a="1"/>
  <c r="R396" i="16"/>
  <c r="R395" i="16" a="1"/>
  <c r="R395" i="16"/>
  <c r="R394" i="16" a="1"/>
  <c r="R394" i="16"/>
  <c r="R393" i="16" a="1"/>
  <c r="R393" i="16"/>
  <c r="R124" i="17" a="1"/>
  <c r="R124" i="17"/>
  <c r="R123" i="17" a="1"/>
  <c r="R123" i="17"/>
  <c r="R122" i="17" a="1"/>
  <c r="R122" i="17"/>
  <c r="R121" i="17" a="1"/>
  <c r="R121" i="17"/>
  <c r="R474" i="16" a="1"/>
  <c r="R474" i="16"/>
  <c r="R473" i="16" a="1"/>
  <c r="R473" i="16"/>
  <c r="R108" i="16" a="1"/>
  <c r="R108" i="16"/>
  <c r="R89" i="17" a="1"/>
  <c r="R89" i="17"/>
  <c r="R46" i="17" a="1"/>
  <c r="R46" i="17"/>
  <c r="R266" i="17" a="1"/>
  <c r="R266" i="17"/>
  <c r="O359" i="17" a="1"/>
  <c r="O359" i="17"/>
  <c r="A48" i="2" a="1"/>
  <c r="A48" i="2"/>
  <c r="A47" i="2" a="1"/>
  <c r="A47" i="2"/>
  <c r="BR48" i="2" a="1"/>
  <c r="BR48" i="2"/>
  <c r="BR47" i="2" a="1"/>
  <c r="BR47" i="2"/>
  <c r="O48" i="2" a="1"/>
  <c r="O48" i="2"/>
  <c r="O47" i="2" a="1"/>
  <c r="O47" i="2"/>
  <c r="AC48" i="2" a="1"/>
  <c r="AC48" i="2"/>
  <c r="AC47" i="2" a="1"/>
  <c r="AC47" i="2"/>
  <c r="M48" i="2" a="1"/>
  <c r="M48" i="2"/>
  <c r="M47" i="2" a="1"/>
  <c r="M47" i="2"/>
  <c r="AG48" i="2" a="1"/>
  <c r="AG48" i="2"/>
  <c r="AG47" i="2" a="1"/>
  <c r="AG47" i="2"/>
  <c r="C48" i="2" a="1"/>
  <c r="C48" i="2"/>
  <c r="C47" i="2" a="1"/>
  <c r="C47" i="2"/>
  <c r="D48" i="2" a="1"/>
  <c r="D48" i="2"/>
  <c r="D47" i="2" a="1"/>
  <c r="D47" i="2"/>
  <c r="P450" i="16" a="1"/>
  <c r="P450" i="16"/>
  <c r="O80" i="17" a="1"/>
  <c r="O80" i="17"/>
  <c r="R80" i="17" a="1"/>
  <c r="R80" i="17"/>
  <c r="P454" i="16" a="1"/>
  <c r="P454" i="16"/>
  <c r="P39" i="16" a="1"/>
  <c r="P39" i="16"/>
  <c r="P423" i="17" a="1"/>
  <c r="P423" i="17"/>
  <c r="P38" i="17" a="1"/>
  <c r="P38" i="17"/>
  <c r="O453" i="16" a="1"/>
  <c r="O453" i="16"/>
  <c r="O452" i="16" a="1"/>
  <c r="O452" i="16"/>
  <c r="O348" i="16" a="1"/>
  <c r="O348" i="16"/>
  <c r="AV15" i="13" a="1"/>
  <c r="AV15" i="13"/>
  <c r="AV17" i="15" a="1"/>
  <c r="AV17" i="15"/>
  <c r="O67" i="17" a="1"/>
  <c r="O67" i="17"/>
  <c r="O393" i="17" a="1"/>
  <c r="O393" i="17"/>
  <c r="O392" i="17" a="1"/>
  <c r="O392" i="17"/>
  <c r="AV9" i="14" a="1"/>
  <c r="AV9" i="14"/>
  <c r="O454" i="16" a="1"/>
  <c r="O454" i="16"/>
  <c r="O39" i="16" a="1"/>
  <c r="O39" i="16"/>
  <c r="O423" i="17" a="1"/>
  <c r="O423" i="17"/>
  <c r="O38" i="17" a="1"/>
  <c r="O38" i="17"/>
  <c r="R121" i="16" a="1"/>
  <c r="R121" i="16"/>
  <c r="R251" i="17" a="1"/>
  <c r="R251" i="17"/>
  <c r="O6" i="16" a="1"/>
  <c r="O6" i="16" l="1"/>
  <c r="O87" i="17" a="1"/>
  <c r="O87" i="17"/>
  <c r="P98" i="16" a="1"/>
  <c r="P98" i="16"/>
  <c r="O156" i="16" a="1"/>
  <c r="O156" i="16"/>
  <c r="O155" i="16" a="1"/>
  <c r="O155" i="16"/>
  <c r="P38" i="14" a="1"/>
  <c r="P38" i="14"/>
  <c r="A18" i="6" a="1"/>
  <c r="A18" i="6"/>
  <c r="R28" i="16" a="1"/>
  <c r="R28" i="16"/>
  <c r="R85" i="17" a="1"/>
  <c r="R85" i="17"/>
  <c r="O450" i="16" a="1"/>
  <c r="O450" i="16"/>
  <c r="R156" i="16" a="1"/>
  <c r="R156" i="16"/>
  <c r="R155" i="16" a="1"/>
  <c r="R155" i="16"/>
  <c r="P453" i="16" a="1"/>
  <c r="P453" i="16"/>
  <c r="P452" i="16" a="1"/>
  <c r="P452" i="16"/>
  <c r="P348" i="16" a="1"/>
  <c r="P348" i="16"/>
  <c r="P15" i="13" a="1"/>
  <c r="P15" i="13"/>
  <c r="P17" i="15" a="1"/>
  <c r="P17" i="15"/>
  <c r="P67" i="17" a="1"/>
  <c r="P67" i="17"/>
  <c r="P393" i="17" a="1"/>
  <c r="P393" i="17"/>
  <c r="P392" i="17" a="1"/>
  <c r="P392" i="17"/>
  <c r="P9" i="14" a="1"/>
  <c r="P9" i="14"/>
  <c r="R6" i="16" a="1"/>
  <c r="R6" i="16"/>
  <c r="R87" i="17" a="1"/>
  <c r="R87" i="17"/>
  <c r="P121" i="16" a="1"/>
  <c r="P121" i="16"/>
  <c r="P251" i="17" a="1"/>
  <c r="P251" i="17"/>
  <c r="AV38" i="14" a="1"/>
  <c r="AV38" i="14"/>
  <c r="R98" i="16" a="1"/>
  <c r="R98" i="16"/>
  <c r="P28" i="16" a="1"/>
  <c r="P28" i="16"/>
  <c r="P85" i="17" a="1"/>
  <c r="P85" i="17"/>
  <c r="R454" i="16" a="1"/>
  <c r="R454" i="16"/>
  <c r="R39" i="16" a="1"/>
  <c r="R39" i="16"/>
  <c r="R423" i="17" a="1"/>
  <c r="R423" i="17"/>
  <c r="R38" i="17" a="1"/>
  <c r="R38" i="17"/>
  <c r="O28" i="16" a="1"/>
  <c r="O28" i="16"/>
  <c r="O85" i="17" a="1"/>
  <c r="O85" i="17"/>
  <c r="P6" i="16" a="1"/>
  <c r="P6" i="16"/>
  <c r="P87" i="17" a="1"/>
  <c r="P87" i="17"/>
  <c r="R453" i="16" a="1"/>
  <c r="R453" i="16"/>
  <c r="R452" i="16" a="1"/>
  <c r="R452" i="16"/>
  <c r="R348" i="16" a="1"/>
  <c r="R348" i="16"/>
  <c r="R67" i="17" a="1"/>
  <c r="R67" i="17"/>
  <c r="R393" i="17" a="1"/>
  <c r="R393" i="17"/>
  <c r="R392" i="17" a="1"/>
  <c r="R392" i="17"/>
  <c r="R9" i="14" a="1"/>
  <c r="R9" i="14"/>
  <c r="P156" i="16" a="1"/>
  <c r="P156" i="16"/>
  <c r="P155" i="16" a="1"/>
  <c r="P155" i="16"/>
  <c r="O121" i="16" a="1"/>
  <c r="O121" i="16"/>
  <c r="O251" i="17" a="1"/>
  <c r="O251" i="17"/>
  <c r="O98" i="16" a="1"/>
  <c r="O98" i="16"/>
  <c r="R38" i="14" a="1"/>
  <c r="R38" i="14"/>
  <c r="R450" i="16" a="1"/>
  <c r="R450" i="16"/>
  <c r="P80" i="17" a="1"/>
  <c r="P80" i="17"/>
  <c r="O324" i="16" a="1"/>
  <c r="O324" i="16"/>
  <c r="O55" i="16" a="1"/>
  <c r="O55" i="16"/>
  <c r="O417" i="17" a="1"/>
  <c r="O417" i="17"/>
  <c r="P47" i="16" a="1"/>
  <c r="P47" i="16"/>
  <c r="P22" i="17" a="1"/>
  <c r="P22" i="17"/>
  <c r="O42" i="17" a="1"/>
  <c r="O42" i="17"/>
  <c r="P345" i="16" a="1"/>
  <c r="P345" i="16"/>
  <c r="R411" i="16" a="1"/>
  <c r="R411" i="16"/>
  <c r="R6" i="17" a="1"/>
  <c r="R6" i="17"/>
  <c r="O378" i="17" a="1"/>
  <c r="O378" i="17" l="1"/>
  <c r="R83" i="16" a="1"/>
  <c r="R83" i="16"/>
  <c r="R436" i="17" a="1"/>
  <c r="R436" i="17"/>
  <c r="O411" i="16" a="1"/>
  <c r="O411" i="16"/>
  <c r="AV21" i="13" a="1"/>
  <c r="AV21" i="13"/>
  <c r="AV23" i="15" a="1"/>
  <c r="AV23" i="15"/>
  <c r="O6" i="17" a="1"/>
  <c r="O6" i="17"/>
  <c r="O47" i="16" a="1"/>
  <c r="O47" i="16"/>
  <c r="O22" i="17" a="1"/>
  <c r="O22" i="17"/>
  <c r="O11" i="16" a="1"/>
  <c r="O11" i="16"/>
  <c r="O8" i="17" a="1"/>
  <c r="O8" i="17"/>
  <c r="R378" i="17" a="1"/>
  <c r="R378" i="17"/>
  <c r="R42" i="17" a="1"/>
  <c r="R42" i="17"/>
  <c r="P11" i="16" a="1"/>
  <c r="P11" i="16"/>
  <c r="P8" i="17" a="1"/>
  <c r="P8" i="17"/>
  <c r="O83" i="16" a="1"/>
  <c r="O83" i="16"/>
  <c r="O436" i="17" a="1"/>
  <c r="O436" i="17"/>
  <c r="R345" i="16" a="1"/>
  <c r="R345" i="16"/>
  <c r="P324" i="16" a="1"/>
  <c r="P324" i="16"/>
  <c r="P220" i="16" a="1"/>
  <c r="P220" i="16"/>
  <c r="P248" i="17" a="1"/>
  <c r="P248" i="17"/>
  <c r="P411" i="16" a="1"/>
  <c r="P411" i="16"/>
  <c r="P21" i="13" a="1"/>
  <c r="P21" i="13"/>
  <c r="P23" i="15" a="1"/>
  <c r="P23" i="15"/>
  <c r="P6" i="17" a="1"/>
  <c r="P6" i="17"/>
  <c r="R47" i="16" a="1"/>
  <c r="R47" i="16"/>
  <c r="R22" i="17" a="1"/>
  <c r="R22" i="17"/>
  <c r="P83" i="16" a="1"/>
  <c r="P83" i="16" l="1"/>
  <c r="P436" i="17" a="1"/>
  <c r="P436" i="17"/>
  <c r="R55" i="16" a="1"/>
  <c r="R55" i="16"/>
  <c r="R417" i="17" a="1"/>
  <c r="R417" i="17"/>
  <c r="O220" i="16" a="1"/>
  <c r="O220" i="16"/>
  <c r="O248" i="17" a="1"/>
  <c r="O248" i="17"/>
  <c r="R324" i="16" a="1"/>
  <c r="R324" i="16"/>
  <c r="P378" i="17" a="1"/>
  <c r="P378" i="17"/>
  <c r="P55" i="16" a="1"/>
  <c r="P55" i="16"/>
  <c r="P417" i="17" a="1"/>
  <c r="P417" i="17"/>
  <c r="P42" i="17" a="1"/>
  <c r="P42" i="17"/>
  <c r="R11" i="16" a="1"/>
  <c r="R11" i="16"/>
  <c r="R8" i="17" a="1"/>
  <c r="R8" i="17"/>
  <c r="O345" i="16" a="1"/>
  <c r="O345" i="16"/>
  <c r="R220" i="16" a="1"/>
  <c r="R220" i="16"/>
  <c r="R248" i="17" a="1"/>
  <c r="R248" i="17"/>
  <c r="O166" i="16" a="1"/>
  <c r="O166" i="16"/>
  <c r="R467" i="16" a="1"/>
  <c r="R467" i="16"/>
  <c r="R466" i="16" a="1"/>
  <c r="R466" i="16"/>
  <c r="R465" i="16" a="1"/>
  <c r="R465" i="16"/>
  <c r="R464" i="16" a="1"/>
  <c r="R464" i="16"/>
  <c r="R411" i="17" a="1"/>
  <c r="R411" i="17"/>
  <c r="R410" i="17" a="1"/>
  <c r="R410" i="17"/>
  <c r="R35" i="16" a="1"/>
  <c r="R35" i="16"/>
  <c r="R37" i="17" a="1"/>
  <c r="R37" i="17"/>
  <c r="R162" i="16" a="1"/>
  <c r="R162" i="16"/>
  <c r="R64" i="16" a="1"/>
  <c r="R64" i="16"/>
  <c r="R59" i="17" a="1"/>
  <c r="R59" i="17"/>
  <c r="P467" i="16" a="1"/>
  <c r="P467" i="16"/>
  <c r="P466" i="16" a="1"/>
  <c r="P466" i="16"/>
  <c r="P465" i="16" a="1"/>
  <c r="P465" i="16"/>
  <c r="P464" i="16" a="1"/>
  <c r="P464" i="16"/>
  <c r="P411" i="17" a="1"/>
  <c r="P411" i="17"/>
  <c r="P410" i="17" a="1"/>
  <c r="P410" i="17"/>
  <c r="R81" i="16" a="1"/>
  <c r="R81" i="16"/>
  <c r="R166" i="16" a="1"/>
  <c r="R166" i="16"/>
  <c r="O460" i="16" a="1"/>
  <c r="O460" i="16"/>
  <c r="AV45" i="13" a="1"/>
  <c r="AV45" i="13"/>
  <c r="AV46" i="15" a="1"/>
  <c r="AV46" i="15"/>
  <c r="O409" i="17" a="1"/>
  <c r="O409" i="17"/>
  <c r="P162" i="16" a="1"/>
  <c r="P162" i="16"/>
  <c r="P25" i="14" a="1"/>
  <c r="P25" i="14"/>
  <c r="A16" i="6" a="1"/>
  <c r="A16" i="6"/>
  <c r="AV25" i="14" a="1"/>
  <c r="AV25" i="14"/>
  <c r="O81" i="16" a="1"/>
  <c r="O81" i="16"/>
  <c r="P34" i="16" a="1"/>
  <c r="P34" i="16"/>
  <c r="P165" i="17" a="1"/>
  <c r="P165" i="17"/>
  <c r="P35" i="16" a="1"/>
  <c r="P35" i="16"/>
  <c r="P37" i="17" a="1"/>
  <c r="P37" i="17"/>
  <c r="P64" i="16" a="1"/>
  <c r="P64" i="16"/>
  <c r="P59" i="17" a="1"/>
  <c r="P59" i="17"/>
  <c r="P460" i="16" a="1"/>
  <c r="P460" i="16"/>
  <c r="P45" i="13" a="1"/>
  <c r="P45" i="13"/>
  <c r="P46" i="15" a="1"/>
  <c r="P46" i="15"/>
  <c r="P409" i="17" a="1"/>
  <c r="P409" i="17"/>
  <c r="R493" i="16" a="1"/>
  <c r="R493" i="16"/>
  <c r="R492" i="16" a="1"/>
  <c r="R492" i="16"/>
  <c r="R491" i="16" a="1"/>
  <c r="R491" i="16"/>
  <c r="R490" i="16" a="1"/>
  <c r="R490" i="16"/>
  <c r="R489" i="16" a="1"/>
  <c r="R489" i="16"/>
  <c r="R488" i="16" a="1"/>
  <c r="R488" i="16"/>
  <c r="R487" i="16" a="1"/>
  <c r="R487" i="16"/>
  <c r="R486" i="16" a="1"/>
  <c r="R486" i="16"/>
  <c r="R485" i="16" a="1"/>
  <c r="R485" i="16"/>
  <c r="R484" i="16" a="1"/>
  <c r="R484" i="16"/>
  <c r="R483" i="16" a="1"/>
  <c r="R483" i="16"/>
  <c r="R482" i="16" a="1"/>
  <c r="R482" i="16"/>
  <c r="R481" i="16" a="1"/>
  <c r="R481" i="16"/>
  <c r="R480" i="16" a="1"/>
  <c r="R480" i="16"/>
  <c r="R158" i="17" a="1"/>
  <c r="R158" i="17"/>
  <c r="R157" i="17" a="1"/>
  <c r="R157" i="17"/>
  <c r="R156" i="17" a="1"/>
  <c r="R156" i="17"/>
  <c r="R155" i="17" a="1"/>
  <c r="R155" i="17"/>
  <c r="R154" i="17" a="1"/>
  <c r="R154" i="17"/>
  <c r="R153" i="17" a="1"/>
  <c r="R153" i="17"/>
  <c r="R152" i="17" a="1"/>
  <c r="R152" i="17"/>
  <c r="R151" i="17" a="1"/>
  <c r="R151" i="17"/>
  <c r="R150" i="17" a="1"/>
  <c r="R150" i="17"/>
  <c r="R149" i="17" a="1"/>
  <c r="R149" i="17"/>
  <c r="R148" i="17" a="1"/>
  <c r="R148" i="17"/>
  <c r="R147" i="17" a="1"/>
  <c r="R147" i="17"/>
  <c r="R146" i="17" a="1"/>
  <c r="R146" i="17"/>
  <c r="R145" i="17" a="1"/>
  <c r="R145" i="17"/>
  <c r="R144" i="17" a="1"/>
  <c r="R144" i="17"/>
  <c r="R143" i="17" a="1"/>
  <c r="R143" i="17"/>
  <c r="R142" i="17" a="1"/>
  <c r="R142" i="17"/>
  <c r="R141" i="17" a="1"/>
  <c r="R141" i="17"/>
  <c r="R140" i="17" a="1"/>
  <c r="R140" i="17"/>
  <c r="R139" i="17" a="1"/>
  <c r="R139" i="17"/>
  <c r="R34" i="16" a="1"/>
  <c r="R34" i="16"/>
  <c r="R165" i="17" a="1"/>
  <c r="R165" i="17"/>
  <c r="O493" i="16" a="1"/>
  <c r="O493" i="16"/>
  <c r="O492" i="16" a="1"/>
  <c r="O492" i="16"/>
  <c r="O491" i="16" a="1"/>
  <c r="O491" i="16"/>
  <c r="O490" i="16" a="1"/>
  <c r="O490" i="16"/>
  <c r="O489" i="16" a="1"/>
  <c r="O489" i="16"/>
  <c r="O488" i="16" a="1"/>
  <c r="O488" i="16"/>
  <c r="O487" i="16" a="1"/>
  <c r="O487" i="16"/>
  <c r="O486" i="16" a="1"/>
  <c r="O486" i="16"/>
  <c r="O485" i="16" a="1"/>
  <c r="O485" i="16"/>
  <c r="O484" i="16" a="1"/>
  <c r="O484" i="16"/>
  <c r="O483" i="16" a="1"/>
  <c r="O483" i="16"/>
  <c r="O482" i="16" a="1"/>
  <c r="O482" i="16"/>
  <c r="O481" i="16" a="1"/>
  <c r="O481" i="16"/>
  <c r="O480" i="16" a="1"/>
  <c r="O480" i="16"/>
  <c r="O158" i="17" a="1"/>
  <c r="O158" i="17"/>
  <c r="O157" i="17" a="1"/>
  <c r="O157" i="17"/>
  <c r="O156" i="17" a="1"/>
  <c r="O156" i="17"/>
  <c r="O155" i="17" a="1"/>
  <c r="O155" i="17"/>
  <c r="O154" i="17" a="1"/>
  <c r="O154" i="17"/>
  <c r="O153" i="17" a="1"/>
  <c r="O153" i="17"/>
  <c r="O152" i="17" a="1"/>
  <c r="O152" i="17"/>
  <c r="O151" i="17" a="1"/>
  <c r="O151" i="17"/>
  <c r="O150" i="17" a="1"/>
  <c r="O150" i="17"/>
  <c r="O149" i="17" a="1"/>
  <c r="O149" i="17"/>
  <c r="O148" i="17" a="1"/>
  <c r="O148" i="17"/>
  <c r="O147" i="17" a="1"/>
  <c r="O147" i="17"/>
  <c r="O146" i="17" a="1"/>
  <c r="O146" i="17"/>
  <c r="O145" i="17" a="1"/>
  <c r="O145" i="17"/>
  <c r="O144" i="17" a="1"/>
  <c r="O144" i="17"/>
  <c r="O143" i="17" a="1"/>
  <c r="O143" i="17"/>
  <c r="O142" i="17" a="1"/>
  <c r="O142" i="17"/>
  <c r="O141" i="17" a="1"/>
  <c r="O141" i="17"/>
  <c r="O140" i="17" a="1"/>
  <c r="O140" i="17"/>
  <c r="O139" i="17" a="1"/>
  <c r="O139" i="17"/>
  <c r="P493" i="16" a="1"/>
  <c r="P493" i="16"/>
  <c r="P492" i="16" a="1"/>
  <c r="P492" i="16"/>
  <c r="P491" i="16" a="1"/>
  <c r="P491" i="16"/>
  <c r="P490" i="16" a="1"/>
  <c r="P490" i="16"/>
  <c r="P489" i="16" a="1"/>
  <c r="P489" i="16"/>
  <c r="P488" i="16" a="1"/>
  <c r="P488" i="16"/>
  <c r="P487" i="16" a="1"/>
  <c r="P487" i="16"/>
  <c r="P486" i="16" a="1"/>
  <c r="P486" i="16"/>
  <c r="P485" i="16" a="1"/>
  <c r="P485" i="16"/>
  <c r="P484" i="16" a="1"/>
  <c r="P484" i="16"/>
  <c r="P483" i="16" a="1"/>
  <c r="P483" i="16"/>
  <c r="P482" i="16" a="1"/>
  <c r="P482" i="16"/>
  <c r="P481" i="16" a="1"/>
  <c r="P481" i="16"/>
  <c r="P480" i="16" a="1"/>
  <c r="P480" i="16"/>
  <c r="P158" i="17" a="1"/>
  <c r="P158" i="17"/>
  <c r="P157" i="17" a="1"/>
  <c r="P157" i="17"/>
  <c r="P156" i="17" a="1"/>
  <c r="P156" i="17"/>
  <c r="P155" i="17" a="1"/>
  <c r="P155" i="17"/>
  <c r="P154" i="17" a="1"/>
  <c r="P154" i="17"/>
  <c r="P153" i="17" a="1"/>
  <c r="P153" i="17"/>
  <c r="P152" i="17" a="1"/>
  <c r="P152" i="17"/>
  <c r="P151" i="17" a="1"/>
  <c r="P151" i="17"/>
  <c r="P150" i="17" a="1"/>
  <c r="P150" i="17"/>
  <c r="P149" i="17" a="1"/>
  <c r="P149" i="17"/>
  <c r="P148" i="17" a="1"/>
  <c r="P148" i="17"/>
  <c r="P147" i="17" a="1"/>
  <c r="P147" i="17"/>
  <c r="P146" i="17" a="1"/>
  <c r="P146" i="17"/>
  <c r="P145" i="17" a="1"/>
  <c r="P145" i="17"/>
  <c r="P144" i="17" a="1"/>
  <c r="P144" i="17"/>
  <c r="P143" i="17" a="1"/>
  <c r="P143" i="17"/>
  <c r="P142" i="17" a="1"/>
  <c r="P142" i="17"/>
  <c r="P141" i="17" a="1"/>
  <c r="P141" i="17"/>
  <c r="P140" i="17" a="1"/>
  <c r="P140" i="17"/>
  <c r="P139" i="17" a="1"/>
  <c r="P139" i="17"/>
  <c r="P81" i="16" a="1"/>
  <c r="P81" i="16"/>
  <c r="P166" i="16" a="1"/>
  <c r="P166" i="16"/>
  <c r="O64" i="16" a="1"/>
  <c r="O64" i="16"/>
  <c r="O59" i="17" a="1"/>
  <c r="O59" i="17"/>
  <c r="O467" i="16" a="1"/>
  <c r="O467" i="16"/>
  <c r="O466" i="16" a="1"/>
  <c r="O466" i="16"/>
  <c r="O465" i="16" a="1"/>
  <c r="O465" i="16"/>
  <c r="O464" i="16" a="1"/>
  <c r="O464" i="16"/>
  <c r="O411" i="17" a="1"/>
  <c r="O411" i="17"/>
  <c r="O410" i="17" a="1"/>
  <c r="O410" i="17"/>
  <c r="O35" i="16" a="1"/>
  <c r="O35" i="16"/>
  <c r="O37" i="17" a="1"/>
  <c r="O37" i="17"/>
  <c r="O34" i="16" a="1"/>
  <c r="O34" i="16"/>
  <c r="O165" i="17" a="1"/>
  <c r="O165" i="17"/>
  <c r="R460" i="16" a="1"/>
  <c r="R460" i="16"/>
  <c r="R409" i="17" a="1"/>
  <c r="R409" i="17"/>
  <c r="R25" i="14" a="1"/>
  <c r="R25" i="14"/>
  <c r="O162" i="16" a="1"/>
  <c r="O162" i="16"/>
  <c r="R88" i="17" a="1"/>
  <c r="R88" i="17"/>
  <c r="R427" i="17" a="1"/>
  <c r="R427" i="17"/>
  <c r="O442" i="16" a="1"/>
  <c r="O442" i="16"/>
  <c r="O441" i="16" a="1"/>
  <c r="O441" i="16"/>
  <c r="O440" i="16" a="1"/>
  <c r="O440" i="16"/>
  <c r="O439" i="16" a="1"/>
  <c r="O439" i="16"/>
  <c r="O438" i="16" a="1"/>
  <c r="O438" i="16"/>
  <c r="O437" i="16" a="1"/>
  <c r="O437" i="16"/>
  <c r="O436" i="16" a="1"/>
  <c r="O436" i="16"/>
  <c r="O435" i="16" a="1"/>
  <c r="O435" i="16"/>
  <c r="O434" i="16" a="1"/>
  <c r="O434" i="16"/>
  <c r="O433" i="16" a="1"/>
  <c r="O433" i="16"/>
  <c r="O432" i="16" a="1"/>
  <c r="O432" i="16"/>
  <c r="O431" i="16" a="1"/>
  <c r="O431" i="16"/>
  <c r="O430" i="16" a="1"/>
  <c r="O430" i="16"/>
  <c r="O429" i="16" a="1"/>
  <c r="O429" i="16"/>
  <c r="O428" i="16" a="1"/>
  <c r="O428" i="16"/>
  <c r="O427" i="16" a="1"/>
  <c r="O427" i="16"/>
  <c r="O426" i="16" a="1"/>
  <c r="O426" i="16"/>
  <c r="O425" i="16" a="1"/>
  <c r="O425" i="16"/>
  <c r="O424" i="16" a="1"/>
  <c r="O424" i="16"/>
  <c r="O423" i="16" a="1"/>
  <c r="O423" i="16"/>
  <c r="O422" i="16" a="1"/>
  <c r="O422" i="16"/>
  <c r="AV34" i="13" a="1"/>
  <c r="AV34" i="13"/>
  <c r="AV33" i="13" a="1"/>
  <c r="AV33" i="13"/>
  <c r="AV37" i="15" a="1"/>
  <c r="AV37" i="15"/>
  <c r="AV36" i="15" a="1"/>
  <c r="AV36" i="15"/>
  <c r="O358" i="17" a="1"/>
  <c r="O358" i="17"/>
  <c r="O357" i="17" a="1"/>
  <c r="O357" i="17"/>
  <c r="O356" i="17" a="1"/>
  <c r="O356" i="17"/>
  <c r="O355" i="17" a="1"/>
  <c r="O355" i="17"/>
  <c r="O354" i="17" a="1"/>
  <c r="O354" i="17"/>
  <c r="O353" i="17" a="1"/>
  <c r="O353" i="17"/>
  <c r="O352" i="17" a="1"/>
  <c r="O352" i="17"/>
  <c r="O351" i="17" a="1"/>
  <c r="O351" i="17"/>
  <c r="O350" i="17" a="1"/>
  <c r="O350" i="17"/>
  <c r="O349" i="17" a="1"/>
  <c r="O349" i="17"/>
  <c r="O348" i="17" a="1"/>
  <c r="O348" i="17"/>
  <c r="O347" i="17" a="1"/>
  <c r="O347" i="17"/>
  <c r="O346" i="17" a="1"/>
  <c r="O346" i="17"/>
  <c r="O345" i="17" a="1"/>
  <c r="O345" i="17"/>
  <c r="O344" i="17" a="1"/>
  <c r="O344" i="17"/>
  <c r="O343" i="17" a="1"/>
  <c r="O343" i="17"/>
  <c r="O342" i="17" a="1"/>
  <c r="O342" i="17"/>
  <c r="O341" i="17" a="1"/>
  <c r="O341" i="17"/>
  <c r="O340" i="17" a="1"/>
  <c r="O340" i="17"/>
  <c r="O339" i="17" a="1"/>
  <c r="O339" i="17"/>
  <c r="O338" i="17" a="1"/>
  <c r="O338" i="17"/>
  <c r="O337" i="17" a="1"/>
  <c r="O337" i="17"/>
  <c r="O336" i="17" a="1"/>
  <c r="O336" i="17"/>
  <c r="O335" i="17" a="1"/>
  <c r="O335" i="17"/>
  <c r="O334" i="17" a="1"/>
  <c r="O334" i="17"/>
  <c r="AV18" i="14" a="1"/>
  <c r="AV18" i="14"/>
  <c r="AV17" i="14" a="1"/>
  <c r="AV17" i="14"/>
  <c r="R126" i="16" a="1"/>
  <c r="R126" i="16"/>
  <c r="P161" i="17" a="1"/>
  <c r="P161" i="17"/>
  <c r="P160" i="17" a="1"/>
  <c r="P160" i="17"/>
  <c r="R164" i="17" a="1"/>
  <c r="R164" i="17"/>
  <c r="R457" i="16" a="1"/>
  <c r="R457" i="16"/>
  <c r="R341" i="16" a="1"/>
  <c r="R341" i="16"/>
  <c r="R391" i="17" a="1"/>
  <c r="R391" i="17"/>
  <c r="O126" i="16" a="1"/>
  <c r="O126" i="16"/>
  <c r="P427" i="17" a="1"/>
  <c r="P427" i="17"/>
  <c r="P164" i="17" a="1"/>
  <c r="P164" i="17"/>
  <c r="AV6" i="14" a="1"/>
  <c r="AV6" i="14"/>
  <c r="O88" i="17" a="1"/>
  <c r="O88" i="17"/>
  <c r="P248" i="16" a="1"/>
  <c r="P248" i="16"/>
  <c r="P457" i="16" a="1"/>
  <c r="P457" i="16"/>
  <c r="P341" i="16" a="1"/>
  <c r="P341" i="16"/>
  <c r="P391" i="17" a="1"/>
  <c r="P391" i="17"/>
  <c r="P442" i="16" a="1"/>
  <c r="P442" i="16"/>
  <c r="P441" i="16" a="1"/>
  <c r="P441" i="16"/>
  <c r="P440" i="16" a="1"/>
  <c r="P440" i="16"/>
  <c r="P439" i="16" a="1"/>
  <c r="P439" i="16"/>
  <c r="P438" i="16" a="1"/>
  <c r="P438" i="16"/>
  <c r="P437" i="16" a="1"/>
  <c r="P437" i="16"/>
  <c r="P436" i="16" a="1"/>
  <c r="P436" i="16"/>
  <c r="P435" i="16" a="1"/>
  <c r="P435" i="16"/>
  <c r="P434" i="16" a="1"/>
  <c r="P434" i="16"/>
  <c r="P433" i="16" a="1"/>
  <c r="P433" i="16"/>
  <c r="P432" i="16" a="1"/>
  <c r="P432" i="16"/>
  <c r="P431" i="16" a="1"/>
  <c r="P431" i="16"/>
  <c r="P430" i="16" a="1"/>
  <c r="P430" i="16"/>
  <c r="P429" i="16" a="1"/>
  <c r="P429" i="16"/>
  <c r="P428" i="16" a="1"/>
  <c r="P428" i="16"/>
  <c r="P427" i="16" a="1"/>
  <c r="P427" i="16"/>
  <c r="P426" i="16" a="1"/>
  <c r="P426" i="16"/>
  <c r="P425" i="16" a="1"/>
  <c r="P425" i="16"/>
  <c r="P424" i="16" a="1"/>
  <c r="P424" i="16"/>
  <c r="P423" i="16" a="1"/>
  <c r="P423" i="16"/>
  <c r="P422" i="16" a="1"/>
  <c r="P422" i="16"/>
  <c r="P34" i="13" a="1"/>
  <c r="P34" i="13"/>
  <c r="P33" i="13" a="1"/>
  <c r="P33" i="13"/>
  <c r="P37" i="15" a="1"/>
  <c r="P37" i="15"/>
  <c r="P36" i="15" a="1"/>
  <c r="P36" i="15"/>
  <c r="P358" i="17" a="1"/>
  <c r="P358" i="17"/>
  <c r="P357" i="17" a="1"/>
  <c r="P357" i="17"/>
  <c r="P356" i="17" a="1"/>
  <c r="P356" i="17"/>
  <c r="P355" i="17" a="1"/>
  <c r="P355" i="17"/>
  <c r="P354" i="17" a="1"/>
  <c r="P354" i="17"/>
  <c r="P353" i="17" a="1"/>
  <c r="P353" i="17"/>
  <c r="P352" i="17" a="1"/>
  <c r="P352" i="17"/>
  <c r="P351" i="17" a="1"/>
  <c r="P351" i="17"/>
  <c r="P350" i="17" a="1"/>
  <c r="P350" i="17"/>
  <c r="P349" i="17" a="1"/>
  <c r="P349" i="17"/>
  <c r="P348" i="17" a="1"/>
  <c r="P348" i="17"/>
  <c r="P347" i="17" a="1"/>
  <c r="P347" i="17"/>
  <c r="P346" i="17" a="1"/>
  <c r="P346" i="17"/>
  <c r="P345" i="17" a="1"/>
  <c r="P345" i="17"/>
  <c r="P344" i="17" a="1"/>
  <c r="P344" i="17"/>
  <c r="P343" i="17" a="1"/>
  <c r="P343" i="17"/>
  <c r="P342" i="17" a="1"/>
  <c r="P342" i="17"/>
  <c r="P341" i="17" a="1"/>
  <c r="P341" i="17"/>
  <c r="P340" i="17" a="1"/>
  <c r="P340" i="17"/>
  <c r="P339" i="17" a="1"/>
  <c r="P339" i="17"/>
  <c r="P338" i="17" a="1"/>
  <c r="P338" i="17"/>
  <c r="P337" i="17" a="1"/>
  <c r="P337" i="17"/>
  <c r="P336" i="17" a="1"/>
  <c r="P336" i="17"/>
  <c r="P335" i="17" a="1"/>
  <c r="P335" i="17"/>
  <c r="P334" i="17" a="1"/>
  <c r="P334" i="17"/>
  <c r="P18" i="14" a="1"/>
  <c r="P18" i="14"/>
  <c r="P17" i="14" a="1"/>
  <c r="P17" i="14"/>
  <c r="R6" i="14" a="1"/>
  <c r="R6" i="14"/>
  <c r="R161" i="17" a="1"/>
  <c r="R161" i="17"/>
  <c r="R160" i="17" a="1"/>
  <c r="R160" i="17"/>
  <c r="R248" i="16" a="1"/>
  <c r="R248" i="16"/>
  <c r="O161" i="17" a="1"/>
  <c r="O161" i="17"/>
  <c r="O160" i="17" a="1"/>
  <c r="O160" i="17"/>
  <c r="O341" i="16" a="1"/>
  <c r="O341" i="16"/>
  <c r="O391" i="17" a="1"/>
  <c r="O391" i="17"/>
  <c r="O457" i="16" a="1"/>
  <c r="O457" i="16"/>
  <c r="O427" i="17" a="1"/>
  <c r="O427" i="17"/>
  <c r="P6" i="14" a="1"/>
  <c r="P6" i="14"/>
  <c r="O248" i="16" a="1"/>
  <c r="O248" i="16"/>
  <c r="R442" i="16" a="1"/>
  <c r="R442" i="16"/>
  <c r="R441" i="16" a="1"/>
  <c r="R441" i="16"/>
  <c r="R440" i="16" a="1"/>
  <c r="R440" i="16"/>
  <c r="R439" i="16" a="1"/>
  <c r="R439" i="16"/>
  <c r="R438" i="16" a="1"/>
  <c r="R438" i="16"/>
  <c r="R437" i="16" a="1"/>
  <c r="R437" i="16"/>
  <c r="R436" i="16" a="1"/>
  <c r="R436" i="16"/>
  <c r="R435" i="16" a="1"/>
  <c r="R435" i="16"/>
  <c r="R434" i="16" a="1"/>
  <c r="R434" i="16"/>
  <c r="R433" i="16" a="1"/>
  <c r="R433" i="16"/>
  <c r="R432" i="16" a="1"/>
  <c r="R432" i="16"/>
  <c r="R431" i="16" a="1"/>
  <c r="R431" i="16"/>
  <c r="R430" i="16" a="1"/>
  <c r="R430" i="16"/>
  <c r="R429" i="16" a="1"/>
  <c r="R429" i="16"/>
  <c r="R428" i="16" a="1"/>
  <c r="R428" i="16"/>
  <c r="R427" i="16" a="1"/>
  <c r="R427" i="16"/>
  <c r="R426" i="16" a="1"/>
  <c r="R426" i="16"/>
  <c r="R425" i="16" a="1"/>
  <c r="R425" i="16"/>
  <c r="R424" i="16" a="1"/>
  <c r="R424" i="16"/>
  <c r="R423" i="16" a="1"/>
  <c r="R423" i="16"/>
  <c r="R422" i="16" a="1"/>
  <c r="R422" i="16"/>
  <c r="R358" i="17" a="1"/>
  <c r="R358" i="17"/>
  <c r="R357" i="17" a="1"/>
  <c r="R357" i="17"/>
  <c r="R356" i="17" a="1"/>
  <c r="R356" i="17"/>
  <c r="R355" i="17" a="1"/>
  <c r="R355" i="17"/>
  <c r="R354" i="17" a="1"/>
  <c r="R354" i="17"/>
  <c r="R353" i="17" a="1"/>
  <c r="R353" i="17"/>
  <c r="R352" i="17" a="1"/>
  <c r="R352" i="17"/>
  <c r="R351" i="17" a="1"/>
  <c r="R351" i="17"/>
  <c r="R350" i="17" a="1"/>
  <c r="R350" i="17"/>
  <c r="R349" i="17" a="1"/>
  <c r="R349" i="17"/>
  <c r="R348" i="17" a="1"/>
  <c r="R348" i="17"/>
  <c r="R347" i="17" a="1"/>
  <c r="R347" i="17"/>
  <c r="R346" i="17" a="1"/>
  <c r="R346" i="17"/>
  <c r="R345" i="17" a="1"/>
  <c r="R345" i="17"/>
  <c r="R344" i="17" a="1"/>
  <c r="R344" i="17"/>
  <c r="R343" i="17" a="1"/>
  <c r="R343" i="17"/>
  <c r="R342" i="17" a="1"/>
  <c r="R342" i="17"/>
  <c r="R341" i="17" a="1"/>
  <c r="R341" i="17"/>
  <c r="R340" i="17" a="1"/>
  <c r="R340" i="17"/>
  <c r="R339" i="17" a="1"/>
  <c r="R339" i="17"/>
  <c r="R338" i="17" a="1"/>
  <c r="R338" i="17"/>
  <c r="R337" i="17" a="1"/>
  <c r="R337" i="17"/>
  <c r="R336" i="17" a="1"/>
  <c r="R336" i="17"/>
  <c r="R335" i="17" a="1"/>
  <c r="R335" i="17"/>
  <c r="R334" i="17" a="1"/>
  <c r="R334" i="17"/>
  <c r="R18" i="14" a="1"/>
  <c r="R18" i="14"/>
  <c r="R17" i="14" a="1"/>
  <c r="R17" i="14"/>
  <c r="P126" i="16" a="1"/>
  <c r="P126" i="16"/>
  <c r="P88" i="17" a="1"/>
  <c r="P88" i="17"/>
  <c r="O164" i="17" a="1"/>
  <c r="O164" i="17"/>
  <c r="R237" i="17" a="1"/>
  <c r="R237" i="17"/>
  <c r="O237" i="17" a="1"/>
  <c r="O237" i="17"/>
  <c r="P237" i="17" a="1"/>
  <c r="P237" i="17"/>
  <c r="R2" i="2" a="1"/>
  <c r="R2" i="2"/>
  <c r="V2" i="2" a="1"/>
  <c r="V2" i="2"/>
  <c r="R77" i="16" a="1"/>
  <c r="R77" i="16"/>
  <c r="AV42" i="14" a="1"/>
  <c r="AV42" i="14"/>
  <c r="AV19" i="14" a="1"/>
  <c r="AV19" i="14"/>
  <c r="P42" i="14" a="1"/>
  <c r="P42" i="14"/>
  <c r="A11" i="6" a="1"/>
  <c r="A11" i="6"/>
  <c r="O77" i="16" a="1"/>
  <c r="O77" i="16"/>
  <c r="P151" i="16" a="1"/>
  <c r="P151" i="16"/>
  <c r="P374" i="17" a="1"/>
  <c r="P374" i="17"/>
  <c r="P373" i="17" a="1"/>
  <c r="P373" i="17"/>
  <c r="P372" i="17" a="1"/>
  <c r="P372" i="17"/>
  <c r="P371" i="17" a="1"/>
  <c r="P371" i="17"/>
  <c r="P370" i="17" a="1"/>
  <c r="P370" i="17"/>
  <c r="P369" i="17" a="1"/>
  <c r="P369" i="17"/>
  <c r="P368" i="17" a="1"/>
  <c r="P368" i="17"/>
  <c r="P367" i="17" a="1"/>
  <c r="P367" i="17"/>
  <c r="P366" i="17" a="1"/>
  <c r="P366" i="17"/>
  <c r="P365" i="17" a="1"/>
  <c r="P365" i="17"/>
  <c r="P364" i="17" a="1"/>
  <c r="P364" i="17"/>
  <c r="P31" i="14" a="1"/>
  <c r="P31" i="14"/>
  <c r="A58" i="6" a="1"/>
  <c r="A58" i="6"/>
  <c r="O75" i="16" a="1"/>
  <c r="O75" i="16"/>
  <c r="O31" i="17" a="1"/>
  <c r="O31" i="17"/>
  <c r="P19" i="14" a="1"/>
  <c r="P19" i="14"/>
  <c r="A34" i="6" a="1"/>
  <c r="A34" i="6"/>
  <c r="P4" i="16" a="1"/>
  <c r="P4" i="16"/>
  <c r="P5" i="17" a="1"/>
  <c r="P5" i="17"/>
  <c r="P199" i="16" a="1"/>
  <c r="P199" i="16"/>
  <c r="P198" i="16" a="1"/>
  <c r="P198" i="16"/>
  <c r="P197" i="16" a="1"/>
  <c r="P197" i="16"/>
  <c r="P196" i="16" a="1"/>
  <c r="P196" i="16"/>
  <c r="P195" i="16" a="1"/>
  <c r="P195" i="16"/>
  <c r="P194" i="16" a="1"/>
  <c r="P194" i="16"/>
  <c r="P193" i="16" a="1"/>
  <c r="P193" i="16"/>
  <c r="P192" i="16" a="1"/>
  <c r="P192" i="16"/>
  <c r="P191" i="16" a="1"/>
  <c r="P191" i="16"/>
  <c r="P190" i="16" a="1"/>
  <c r="P190" i="16"/>
  <c r="P189" i="16" a="1"/>
  <c r="P189" i="16"/>
  <c r="P188" i="16" a="1"/>
  <c r="P188" i="16"/>
  <c r="P187" i="16" a="1"/>
  <c r="P187" i="16"/>
  <c r="P186" i="16" a="1"/>
  <c r="P186" i="16"/>
  <c r="P185" i="16" a="1"/>
  <c r="P185" i="16"/>
  <c r="P184" i="16" a="1"/>
  <c r="P184" i="16"/>
  <c r="P183" i="16" a="1"/>
  <c r="P183" i="16"/>
  <c r="P182" i="16" a="1"/>
  <c r="P182" i="16"/>
  <c r="P137" i="17" a="1"/>
  <c r="P137" i="17"/>
  <c r="P136" i="17" a="1"/>
  <c r="P136" i="17"/>
  <c r="P135" i="17" a="1"/>
  <c r="P135" i="17"/>
  <c r="P134" i="17" a="1"/>
  <c r="P134" i="17"/>
  <c r="P133" i="17" a="1"/>
  <c r="P133" i="17"/>
  <c r="P132" i="17" a="1"/>
  <c r="P132" i="17"/>
  <c r="P131" i="17" a="1"/>
  <c r="P131" i="17"/>
  <c r="P130" i="17" a="1"/>
  <c r="P130" i="17"/>
  <c r="P129" i="17" a="1"/>
  <c r="P129" i="17"/>
  <c r="P128" i="17" a="1"/>
  <c r="P128" i="17"/>
  <c r="P127" i="17" a="1"/>
  <c r="P127" i="17"/>
  <c r="P126" i="17" a="1"/>
  <c r="P126" i="17"/>
  <c r="O4" i="16" a="1"/>
  <c r="O4" i="16"/>
  <c r="O5" i="17" a="1"/>
  <c r="O5" i="17"/>
  <c r="R31" i="14" a="1"/>
  <c r="R31" i="14"/>
  <c r="R199" i="16" a="1"/>
  <c r="R199" i="16"/>
  <c r="R198" i="16" a="1"/>
  <c r="R198" i="16"/>
  <c r="R197" i="16" a="1"/>
  <c r="R197" i="16"/>
  <c r="R196" i="16" a="1"/>
  <c r="R196" i="16"/>
  <c r="R195" i="16" a="1"/>
  <c r="R195" i="16"/>
  <c r="R194" i="16" a="1"/>
  <c r="R194" i="16"/>
  <c r="R193" i="16" a="1"/>
  <c r="R193" i="16"/>
  <c r="R192" i="16" a="1"/>
  <c r="R192" i="16"/>
  <c r="R191" i="16" a="1"/>
  <c r="R191" i="16"/>
  <c r="R190" i="16" a="1"/>
  <c r="R190" i="16"/>
  <c r="R189" i="16" a="1"/>
  <c r="R189" i="16"/>
  <c r="R188" i="16" a="1"/>
  <c r="R188" i="16"/>
  <c r="R187" i="16" a="1"/>
  <c r="R187" i="16"/>
  <c r="R186" i="16" a="1"/>
  <c r="R186" i="16"/>
  <c r="R185" i="16" a="1"/>
  <c r="R185" i="16"/>
  <c r="R184" i="16" a="1"/>
  <c r="R184" i="16"/>
  <c r="R183" i="16" a="1"/>
  <c r="R183" i="16"/>
  <c r="R182" i="16" a="1"/>
  <c r="R182" i="16"/>
  <c r="R137" i="17" a="1"/>
  <c r="R137" i="17"/>
  <c r="R136" i="17" a="1"/>
  <c r="R136" i="17"/>
  <c r="R135" i="17" a="1"/>
  <c r="R135" i="17"/>
  <c r="R134" i="17" a="1"/>
  <c r="R134" i="17"/>
  <c r="R133" i="17" a="1"/>
  <c r="R133" i="17"/>
  <c r="R132" i="17" a="1"/>
  <c r="R132" i="17"/>
  <c r="R131" i="17" a="1"/>
  <c r="R131" i="17"/>
  <c r="R130" i="17" a="1"/>
  <c r="R130" i="17"/>
  <c r="R129" i="17" a="1"/>
  <c r="R129" i="17"/>
  <c r="R128" i="17" a="1"/>
  <c r="R128" i="17"/>
  <c r="R127" i="17" a="1"/>
  <c r="R127" i="17"/>
  <c r="R126" i="17" a="1"/>
  <c r="R126" i="17"/>
  <c r="R75" i="16" a="1"/>
  <c r="R75" i="16"/>
  <c r="R31" i="17" a="1"/>
  <c r="R31" i="17"/>
  <c r="O151" i="16" a="1"/>
  <c r="O151" i="16"/>
  <c r="O374" i="17" a="1"/>
  <c r="O374" i="17"/>
  <c r="O373" i="17" a="1"/>
  <c r="O373" i="17"/>
  <c r="O372" i="17" a="1"/>
  <c r="O372" i="17"/>
  <c r="O371" i="17" a="1"/>
  <c r="O371" i="17"/>
  <c r="O370" i="17" a="1"/>
  <c r="O370" i="17"/>
  <c r="O369" i="17" a="1"/>
  <c r="O369" i="17"/>
  <c r="O368" i="17" a="1"/>
  <c r="O368" i="17"/>
  <c r="O367" i="17" a="1"/>
  <c r="O367" i="17"/>
  <c r="O366" i="17" a="1"/>
  <c r="O366" i="17"/>
  <c r="O365" i="17" a="1"/>
  <c r="O365" i="17"/>
  <c r="O364" i="17" a="1"/>
  <c r="O364" i="17"/>
  <c r="R19" i="14" a="1"/>
  <c r="R19" i="14"/>
  <c r="R372" i="16" a="1"/>
  <c r="R372" i="16"/>
  <c r="R371" i="16" a="1"/>
  <c r="R371" i="16"/>
  <c r="P170" i="16" a="1"/>
  <c r="P170" i="16"/>
  <c r="P169" i="16" a="1"/>
  <c r="P169" i="16"/>
  <c r="O199" i="16" a="1"/>
  <c r="O199" i="16"/>
  <c r="O198" i="16" a="1"/>
  <c r="O198" i="16"/>
  <c r="O197" i="16" a="1"/>
  <c r="O197" i="16"/>
  <c r="O196" i="16" a="1"/>
  <c r="O196" i="16"/>
  <c r="O195" i="16" a="1"/>
  <c r="O195" i="16"/>
  <c r="O194" i="16" a="1"/>
  <c r="O194" i="16"/>
  <c r="O193" i="16" a="1"/>
  <c r="O193" i="16"/>
  <c r="O192" i="16" a="1"/>
  <c r="O192" i="16"/>
  <c r="O191" i="16" a="1"/>
  <c r="O191" i="16"/>
  <c r="O190" i="16" a="1"/>
  <c r="O190" i="16"/>
  <c r="O189" i="16" a="1"/>
  <c r="O189" i="16"/>
  <c r="O188" i="16" a="1"/>
  <c r="O188" i="16"/>
  <c r="O187" i="16" a="1"/>
  <c r="O187" i="16"/>
  <c r="O186" i="16" a="1"/>
  <c r="O186" i="16"/>
  <c r="O185" i="16" a="1"/>
  <c r="O185" i="16"/>
  <c r="O184" i="16" a="1"/>
  <c r="O184" i="16"/>
  <c r="O183" i="16" a="1"/>
  <c r="O183" i="16"/>
  <c r="O182" i="16" a="1"/>
  <c r="O182" i="16"/>
  <c r="O137" i="17" a="1"/>
  <c r="O137" i="17"/>
  <c r="O136" i="17" a="1"/>
  <c r="O136" i="17"/>
  <c r="O135" i="17" a="1"/>
  <c r="O135" i="17"/>
  <c r="O134" i="17" a="1"/>
  <c r="O134" i="17"/>
  <c r="O133" i="17" a="1"/>
  <c r="O133" i="17"/>
  <c r="O132" i="17" a="1"/>
  <c r="O132" i="17"/>
  <c r="O131" i="17" a="1"/>
  <c r="O131" i="17"/>
  <c r="O130" i="17" a="1"/>
  <c r="O130" i="17"/>
  <c r="O129" i="17" a="1"/>
  <c r="O129" i="17"/>
  <c r="O128" i="17" a="1"/>
  <c r="O128" i="17"/>
  <c r="O127" i="17" a="1"/>
  <c r="O127" i="17"/>
  <c r="O126" i="17" a="1"/>
  <c r="O126" i="17"/>
  <c r="P372" i="16" a="1"/>
  <c r="P372" i="16"/>
  <c r="P371" i="16" a="1"/>
  <c r="P371" i="16"/>
  <c r="O170" i="16" a="1"/>
  <c r="O170" i="16"/>
  <c r="O169" i="16" a="1"/>
  <c r="O169" i="16"/>
  <c r="P77" i="16" a="1"/>
  <c r="P77" i="16"/>
  <c r="R4" i="16" a="1"/>
  <c r="R4" i="16"/>
  <c r="R5" i="17" a="1"/>
  <c r="R5" i="17"/>
  <c r="R151" i="16" a="1"/>
  <c r="R151" i="16"/>
  <c r="R374" i="17" a="1"/>
  <c r="R374" i="17"/>
  <c r="R373" i="17" a="1"/>
  <c r="R373" i="17"/>
  <c r="R372" i="17" a="1"/>
  <c r="R372" i="17"/>
  <c r="R371" i="17" a="1"/>
  <c r="R371" i="17"/>
  <c r="R370" i="17" a="1"/>
  <c r="R370" i="17"/>
  <c r="R369" i="17" a="1"/>
  <c r="R369" i="17"/>
  <c r="R368" i="17" a="1"/>
  <c r="R368" i="17"/>
  <c r="R367" i="17" a="1"/>
  <c r="R367" i="17"/>
  <c r="R366" i="17" a="1"/>
  <c r="R366" i="17"/>
  <c r="R365" i="17" a="1"/>
  <c r="R365" i="17"/>
  <c r="R364" i="17" a="1"/>
  <c r="R364" i="17"/>
  <c r="P75" i="16" a="1"/>
  <c r="P75" i="16"/>
  <c r="P31" i="17" a="1"/>
  <c r="P31" i="17"/>
  <c r="O372" i="16" a="1"/>
  <c r="O372" i="16"/>
  <c r="O371" i="16" a="1"/>
  <c r="O371" i="16"/>
  <c r="AV31" i="14" a="1"/>
  <c r="AV31" i="14"/>
  <c r="R170" i="16" a="1"/>
  <c r="R170" i="16"/>
  <c r="R169" i="16" a="1"/>
  <c r="R169" i="16"/>
  <c r="R42" i="14" a="1"/>
  <c r="R42" i="14"/>
  <c r="P420" i="16" a="1"/>
  <c r="P420" i="16"/>
  <c r="P82" i="17" a="1"/>
  <c r="P82" i="17"/>
  <c r="P238" i="17" a="1"/>
  <c r="P238" i="17"/>
  <c r="P350" i="16" a="1"/>
  <c r="P350" i="16"/>
  <c r="P349" i="16" a="1"/>
  <c r="P349" i="16"/>
  <c r="P64" i="17" a="1"/>
  <c r="P64" i="17"/>
  <c r="P63" i="17" a="1"/>
  <c r="P63" i="17"/>
  <c r="O79" i="16" a="1"/>
  <c r="O79" i="16"/>
  <c r="O79" i="17" a="1"/>
  <c r="O79" i="17"/>
  <c r="R343" i="16" a="1"/>
  <c r="R343" i="16"/>
  <c r="R327" i="17" a="1"/>
  <c r="R327" i="17"/>
  <c r="P143" i="16" a="1"/>
  <c r="P143" i="16"/>
  <c r="P142" i="16" a="1"/>
  <c r="P142" i="16"/>
  <c r="P141" i="16" a="1"/>
  <c r="P141" i="16"/>
  <c r="P140" i="16" a="1"/>
  <c r="P140" i="16"/>
  <c r="P139" i="16" a="1"/>
  <c r="P139" i="16"/>
  <c r="P138" i="16" a="1"/>
  <c r="P138" i="16"/>
  <c r="P137" i="16" a="1"/>
  <c r="P137" i="16"/>
  <c r="P136" i="16" a="1"/>
  <c r="P136" i="16"/>
  <c r="P135" i="16" a="1"/>
  <c r="P135" i="16"/>
  <c r="P134" i="16" a="1"/>
  <c r="P134" i="16"/>
  <c r="P133" i="16" a="1"/>
  <c r="P133" i="16"/>
  <c r="P132" i="16" a="1"/>
  <c r="P132" i="16"/>
  <c r="P262" i="17" a="1"/>
  <c r="P262" i="17"/>
  <c r="P261" i="17" a="1"/>
  <c r="P261" i="17"/>
  <c r="P260" i="17" a="1"/>
  <c r="P260" i="17"/>
  <c r="P259" i="17" a="1"/>
  <c r="P259" i="17"/>
  <c r="P258" i="17" a="1"/>
  <c r="P258" i="17"/>
  <c r="P257" i="17" a="1"/>
  <c r="P257" i="17"/>
  <c r="P256" i="17" a="1"/>
  <c r="P256" i="17"/>
  <c r="P255" i="17" a="1"/>
  <c r="P255" i="17"/>
  <c r="R46" i="16" a="1"/>
  <c r="R46" i="16"/>
  <c r="R254" i="17" a="1"/>
  <c r="R254" i="17"/>
  <c r="R79" i="16" a="1"/>
  <c r="R79" i="16"/>
  <c r="R79" i="17" a="1"/>
  <c r="R79" i="17"/>
  <c r="P46" i="16" a="1"/>
  <c r="P46" i="16"/>
  <c r="P254" i="17" a="1"/>
  <c r="P254" i="17"/>
  <c r="O238" i="17" a="1"/>
  <c r="O238" i="17"/>
  <c r="O143" i="16" a="1"/>
  <c r="O143" i="16"/>
  <c r="O142" i="16" a="1"/>
  <c r="O142" i="16"/>
  <c r="O141" i="16" a="1"/>
  <c r="O141" i="16"/>
  <c r="O140" i="16" a="1"/>
  <c r="O140" i="16"/>
  <c r="O139" i="16" a="1"/>
  <c r="O139" i="16"/>
  <c r="O138" i="16" a="1"/>
  <c r="O138" i="16"/>
  <c r="O137" i="16" a="1"/>
  <c r="O137" i="16"/>
  <c r="O136" i="16" a="1"/>
  <c r="O136" i="16"/>
  <c r="O135" i="16" a="1"/>
  <c r="O135" i="16"/>
  <c r="O134" i="16" a="1"/>
  <c r="O134" i="16"/>
  <c r="O133" i="16" a="1"/>
  <c r="O133" i="16"/>
  <c r="O132" i="16" a="1"/>
  <c r="O132" i="16"/>
  <c r="O262" i="17" a="1"/>
  <c r="O262" i="17"/>
  <c r="O261" i="17" a="1"/>
  <c r="O261" i="17"/>
  <c r="O260" i="17" a="1"/>
  <c r="O260" i="17"/>
  <c r="O259" i="17" a="1"/>
  <c r="O259" i="17"/>
  <c r="O258" i="17" a="1"/>
  <c r="O258" i="17"/>
  <c r="O257" i="17" a="1"/>
  <c r="O257" i="17"/>
  <c r="O256" i="17" a="1"/>
  <c r="O256" i="17"/>
  <c r="O255" i="17" a="1"/>
  <c r="O255" i="17"/>
  <c r="P163" i="16" a="1"/>
  <c r="P163" i="16"/>
  <c r="P343" i="16" a="1"/>
  <c r="P343" i="16"/>
  <c r="P327" i="17" a="1"/>
  <c r="P327" i="17"/>
  <c r="AV27" i="14" a="1"/>
  <c r="AV27" i="14"/>
  <c r="O350" i="16" a="1"/>
  <c r="O350" i="16"/>
  <c r="O349" i="16" a="1"/>
  <c r="O349" i="16"/>
  <c r="O64" i="17" a="1"/>
  <c r="O64" i="17"/>
  <c r="O63" i="17" a="1"/>
  <c r="O63" i="17"/>
  <c r="R163" i="16" a="1"/>
  <c r="R163" i="16"/>
  <c r="R389" i="16" a="1"/>
  <c r="R389" i="16"/>
  <c r="R375" i="17" a="1"/>
  <c r="R375" i="17"/>
  <c r="R27" i="14" a="1"/>
  <c r="R27" i="14"/>
  <c r="P389" i="16" a="1"/>
  <c r="P389" i="16"/>
  <c r="P375" i="17" a="1"/>
  <c r="P375" i="17"/>
  <c r="O420" i="16" a="1"/>
  <c r="O420" i="16"/>
  <c r="O82" i="17" a="1"/>
  <c r="O82" i="17"/>
  <c r="P79" i="16" a="1"/>
  <c r="P79" i="16"/>
  <c r="P79" i="17" a="1"/>
  <c r="P79" i="17"/>
  <c r="P27" i="14" a="1"/>
  <c r="P27" i="14"/>
  <c r="A25" i="6" a="1"/>
  <c r="A25" i="6"/>
  <c r="R420" i="16" a="1"/>
  <c r="R420" i="16"/>
  <c r="R82" i="17" a="1"/>
  <c r="R82" i="17"/>
  <c r="O163" i="16" a="1"/>
  <c r="O163" i="16" l="1"/>
  <c r="O343" i="16" a="1"/>
  <c r="O343" i="16"/>
  <c r="O327" i="17" a="1"/>
  <c r="O327" i="17"/>
  <c r="R350" i="16" a="1"/>
  <c r="R350" i="16"/>
  <c r="R349" i="16" a="1"/>
  <c r="R349" i="16"/>
  <c r="R64" i="17" a="1"/>
  <c r="R64" i="17"/>
  <c r="R63" i="17" a="1"/>
  <c r="R63" i="17"/>
  <c r="O46" i="16" a="1"/>
  <c r="O46" i="16"/>
  <c r="O254" i="17" a="1"/>
  <c r="O254" i="17"/>
  <c r="R143" i="16" a="1"/>
  <c r="R143" i="16"/>
  <c r="R142" i="16" a="1"/>
  <c r="R142" i="16"/>
  <c r="R141" i="16" a="1"/>
  <c r="R141" i="16"/>
  <c r="R140" i="16" a="1"/>
  <c r="R140" i="16"/>
  <c r="R139" i="16" a="1"/>
  <c r="R139" i="16"/>
  <c r="R138" i="16" a="1"/>
  <c r="R138" i="16"/>
  <c r="R137" i="16" a="1"/>
  <c r="R137" i="16"/>
  <c r="R136" i="16" a="1"/>
  <c r="R136" i="16"/>
  <c r="R135" i="16" a="1"/>
  <c r="R135" i="16"/>
  <c r="R134" i="16" a="1"/>
  <c r="R134" i="16"/>
  <c r="R133" i="16" a="1"/>
  <c r="R133" i="16"/>
  <c r="R132" i="16" a="1"/>
  <c r="R132" i="16"/>
  <c r="R262" i="17" a="1"/>
  <c r="R262" i="17"/>
  <c r="R261" i="17" a="1"/>
  <c r="R261" i="17"/>
  <c r="R260" i="17" a="1"/>
  <c r="R260" i="17"/>
  <c r="R259" i="17" a="1"/>
  <c r="R259" i="17"/>
  <c r="R258" i="17" a="1"/>
  <c r="R258" i="17"/>
  <c r="R257" i="17" a="1"/>
  <c r="R257" i="17"/>
  <c r="R256" i="17" a="1"/>
  <c r="R256" i="17"/>
  <c r="R255" i="17" a="1"/>
  <c r="R255" i="17"/>
  <c r="O389" i="16" a="1"/>
  <c r="O389" i="16"/>
  <c r="O375" i="17" a="1"/>
  <c r="O375" i="17"/>
  <c r="R238" i="17" a="1"/>
  <c r="R238" i="17"/>
  <c r="O417" i="16" a="1"/>
  <c r="O417" i="16"/>
  <c r="O382" i="17" a="1"/>
  <c r="O382" i="17"/>
  <c r="P332" i="16" a="1"/>
  <c r="P332" i="16"/>
  <c r="P49" i="17" a="1"/>
  <c r="P49" i="17"/>
  <c r="P56" i="17" a="1"/>
  <c r="P56" i="17"/>
  <c r="O107" i="16" a="1"/>
  <c r="O107" i="16"/>
  <c r="P417" i="16" a="1"/>
  <c r="P417" i="16"/>
  <c r="P382" i="17" a="1"/>
  <c r="P382" i="17"/>
  <c r="R56" i="17" a="1"/>
  <c r="R56" i="17"/>
  <c r="P105" i="16" a="1"/>
  <c r="P105" i="16"/>
  <c r="O381" i="16" a="1"/>
  <c r="O381" i="16"/>
  <c r="AV19" i="13" a="1"/>
  <c r="AV19" i="13"/>
  <c r="AV21" i="15" a="1"/>
  <c r="AV21" i="15"/>
  <c r="O35" i="17" a="1"/>
  <c r="O35" i="17"/>
  <c r="AV13" i="14" a="1"/>
  <c r="AV13" i="14"/>
  <c r="P368" i="16" a="1"/>
  <c r="P368" i="16"/>
  <c r="P437" i="17" a="1"/>
  <c r="P437" i="17"/>
  <c r="P319" i="16" a="1"/>
  <c r="P319" i="16"/>
  <c r="P28" i="17" a="1"/>
  <c r="P28" i="17"/>
  <c r="O105" i="16" a="1"/>
  <c r="O105" i="16"/>
  <c r="R381" i="16" a="1"/>
  <c r="R381" i="16"/>
  <c r="R35" i="17" a="1"/>
  <c r="R35" i="17"/>
  <c r="R13" i="14" a="1"/>
  <c r="R13" i="14"/>
  <c r="R445" i="16" a="1"/>
  <c r="R445" i="16"/>
  <c r="R107" i="16" a="1"/>
  <c r="R107" i="16"/>
  <c r="R246" i="16" a="1"/>
  <c r="R246" i="16"/>
  <c r="R245" i="16" a="1"/>
  <c r="R245" i="16"/>
  <c r="P246" i="16" a="1"/>
  <c r="P246" i="16"/>
  <c r="P245" i="16" a="1"/>
  <c r="P245" i="16"/>
  <c r="O368" i="16" a="1"/>
  <c r="O368" i="16"/>
  <c r="O437" i="17" a="1"/>
  <c r="O437" i="17"/>
  <c r="O445" i="16" a="1"/>
  <c r="O445" i="16"/>
  <c r="O319" i="16" a="1"/>
  <c r="O319" i="16"/>
  <c r="O28" i="17" a="1"/>
  <c r="O28" i="17"/>
  <c r="R332" i="16" a="1"/>
  <c r="R332" i="16"/>
  <c r="R49" i="17" a="1"/>
  <c r="R49" i="17"/>
  <c r="R417" i="16" a="1"/>
  <c r="R417" i="16"/>
  <c r="R382" i="17" a="1"/>
  <c r="R382" i="17"/>
  <c r="O332" i="16" a="1"/>
  <c r="O332" i="16"/>
  <c r="O49" i="17" a="1"/>
  <c r="O49" i="17"/>
  <c r="O246" i="16" a="1"/>
  <c r="O246" i="16"/>
  <c r="O245" i="16" a="1"/>
  <c r="O245" i="16"/>
  <c r="P107" i="16" a="1"/>
  <c r="P107" i="16"/>
  <c r="R319" i="16" a="1"/>
  <c r="R319" i="16"/>
  <c r="R28" i="17" a="1"/>
  <c r="R28" i="17"/>
  <c r="P381" i="16" a="1"/>
  <c r="P381" i="16"/>
  <c r="P19" i="13" a="1"/>
  <c r="P19" i="13"/>
  <c r="P21" i="15" a="1"/>
  <c r="P21" i="15"/>
  <c r="P35" i="17" a="1"/>
  <c r="P35" i="17"/>
  <c r="P13" i="14" a="1"/>
  <c r="P13" i="14"/>
  <c r="A55" i="6" a="1"/>
  <c r="A55" i="6"/>
  <c r="O56" i="17" a="1"/>
  <c r="O56" i="17"/>
  <c r="R368" i="16" a="1"/>
  <c r="R368" i="16"/>
  <c r="R437" i="17" a="1"/>
  <c r="R437" i="17"/>
  <c r="R105" i="16" a="1"/>
  <c r="R105" i="16" l="1"/>
  <c r="P445" i="16" a="1"/>
  <c r="P445" i="16"/>
  <c r="P23" i="16" a="1"/>
  <c r="P23" i="16"/>
  <c r="P253" i="17" a="1"/>
  <c r="P253" i="17"/>
  <c r="P70" i="16" a="1"/>
  <c r="P70" i="16"/>
  <c r="P311" i="17" a="1"/>
  <c r="P311" i="17"/>
  <c r="P328" i="16" a="1"/>
  <c r="P328" i="16"/>
  <c r="O318" i="16" a="1"/>
  <c r="O318" i="16"/>
  <c r="O317" i="16" a="1"/>
  <c r="O317" i="16"/>
  <c r="O316" i="16" a="1"/>
  <c r="O316" i="16"/>
  <c r="O315" i="16" a="1"/>
  <c r="O315" i="16"/>
  <c r="O314" i="16" a="1"/>
  <c r="O314" i="16"/>
  <c r="O313" i="16" a="1"/>
  <c r="O313" i="16"/>
  <c r="O312" i="16" a="1"/>
  <c r="O312" i="16"/>
  <c r="O311" i="16" a="1"/>
  <c r="O311" i="16"/>
  <c r="O310" i="16" a="1"/>
  <c r="O310" i="16"/>
  <c r="O309" i="16" a="1"/>
  <c r="O309" i="16"/>
  <c r="O301" i="17" a="1"/>
  <c r="O301" i="17"/>
  <c r="O300" i="17" a="1"/>
  <c r="O300" i="17"/>
  <c r="O299" i="17" a="1"/>
  <c r="O299" i="17"/>
  <c r="O298" i="17" a="1"/>
  <c r="O298" i="17"/>
  <c r="O297" i="17" a="1"/>
  <c r="O297" i="17"/>
  <c r="O296" i="17" a="1"/>
  <c r="O296" i="17"/>
  <c r="O295" i="17" a="1"/>
  <c r="O295" i="17"/>
  <c r="O294" i="17" a="1"/>
  <c r="O294" i="17"/>
  <c r="O293" i="17" a="1"/>
  <c r="O293" i="17"/>
  <c r="O292" i="17" a="1"/>
  <c r="O292" i="17"/>
  <c r="O291" i="17" a="1"/>
  <c r="O291" i="17"/>
  <c r="O290" i="17" a="1"/>
  <c r="O290" i="17"/>
  <c r="O289" i="17" a="1"/>
  <c r="O289" i="17"/>
  <c r="O288" i="17" a="1"/>
  <c r="O288" i="17"/>
  <c r="O369" i="16" a="1"/>
  <c r="O369" i="16"/>
  <c r="O48" i="16" a="1"/>
  <c r="O48" i="16"/>
  <c r="O376" i="17" a="1"/>
  <c r="O376" i="17"/>
  <c r="R494" i="16" a="1"/>
  <c r="R494" i="16"/>
  <c r="R244" i="16" a="1"/>
  <c r="R244" i="16"/>
  <c r="R424" i="17" a="1"/>
  <c r="R424" i="17"/>
  <c r="O339" i="16" a="1"/>
  <c r="O339" i="16"/>
  <c r="R369" i="16" a="1"/>
  <c r="R369" i="16"/>
  <c r="O247" i="17" a="1"/>
  <c r="O247" i="17"/>
  <c r="R48" i="16" a="1"/>
  <c r="R48" i="16"/>
  <c r="R376" i="17" a="1"/>
  <c r="R376" i="17"/>
  <c r="R23" i="16" a="1"/>
  <c r="R23" i="16"/>
  <c r="R253" i="17" a="1"/>
  <c r="R253" i="17"/>
  <c r="P339" i="16" a="1"/>
  <c r="P339" i="16"/>
  <c r="P318" i="16" a="1"/>
  <c r="P318" i="16"/>
  <c r="P317" i="16" a="1"/>
  <c r="P317" i="16"/>
  <c r="P316" i="16" a="1"/>
  <c r="P316" i="16"/>
  <c r="P315" i="16" a="1"/>
  <c r="P315" i="16"/>
  <c r="P314" i="16" a="1"/>
  <c r="P314" i="16"/>
  <c r="P313" i="16" a="1"/>
  <c r="P313" i="16"/>
  <c r="P312" i="16" a="1"/>
  <c r="P312" i="16"/>
  <c r="P311" i="16" a="1"/>
  <c r="P311" i="16"/>
  <c r="P310" i="16" a="1"/>
  <c r="P310" i="16"/>
  <c r="P309" i="16" a="1"/>
  <c r="P309" i="16"/>
  <c r="P301" i="17" a="1"/>
  <c r="P301" i="17"/>
  <c r="P300" i="17" a="1"/>
  <c r="P300" i="17"/>
  <c r="P299" i="17" a="1"/>
  <c r="P299" i="17"/>
  <c r="P298" i="17" a="1"/>
  <c r="P298" i="17"/>
  <c r="P297" i="17" a="1"/>
  <c r="P297" i="17"/>
  <c r="P296" i="17" a="1"/>
  <c r="P296" i="17"/>
  <c r="P295" i="17" a="1"/>
  <c r="P295" i="17"/>
  <c r="P294" i="17" a="1"/>
  <c r="P294" i="17"/>
  <c r="P293" i="17" a="1"/>
  <c r="P293" i="17"/>
  <c r="P292" i="17" a="1"/>
  <c r="P292" i="17"/>
  <c r="P291" i="17" a="1"/>
  <c r="P291" i="17"/>
  <c r="P290" i="17" a="1"/>
  <c r="P290" i="17"/>
  <c r="P289" i="17" a="1"/>
  <c r="P289" i="17"/>
  <c r="P288" i="17" a="1"/>
  <c r="P288" i="17"/>
  <c r="R328" i="16" a="1"/>
  <c r="R328" i="16"/>
  <c r="P244" i="16" a="1"/>
  <c r="P244" i="16"/>
  <c r="P424" i="17" a="1"/>
  <c r="P424" i="17"/>
  <c r="O70" i="16" a="1"/>
  <c r="O70" i="16"/>
  <c r="O311" i="17" a="1"/>
  <c r="O311" i="17"/>
  <c r="P247" i="17" a="1"/>
  <c r="P247" i="17"/>
  <c r="R339" i="16" a="1"/>
  <c r="R339" i="16"/>
  <c r="P494" i="16" a="1"/>
  <c r="P494" i="16"/>
  <c r="O23" i="16" a="1"/>
  <c r="O23" i="16"/>
  <c r="O253" i="17" a="1"/>
  <c r="O253" i="17"/>
  <c r="O244" i="16" a="1"/>
  <c r="O244" i="16"/>
  <c r="O424" i="17" a="1"/>
  <c r="O424" i="17"/>
  <c r="R247" i="17" a="1"/>
  <c r="R247" i="17"/>
  <c r="O494" i="16" a="1"/>
  <c r="O494" i="16"/>
  <c r="O328" i="16" a="1"/>
  <c r="O328" i="16"/>
  <c r="R318" i="16" a="1"/>
  <c r="R318" i="16"/>
  <c r="R317" i="16" a="1"/>
  <c r="R317" i="16"/>
  <c r="R316" i="16" a="1"/>
  <c r="R316" i="16"/>
  <c r="R315" i="16" a="1"/>
  <c r="R315" i="16"/>
  <c r="R314" i="16" a="1"/>
  <c r="R314" i="16"/>
  <c r="R313" i="16" a="1"/>
  <c r="R313" i="16"/>
  <c r="R312" i="16" a="1"/>
  <c r="R312" i="16"/>
  <c r="R311" i="16" a="1"/>
  <c r="R311" i="16"/>
  <c r="R310" i="16" a="1"/>
  <c r="R310" i="16"/>
  <c r="R309" i="16" a="1"/>
  <c r="R309" i="16"/>
  <c r="R301" i="17" a="1"/>
  <c r="R301" i="17"/>
  <c r="R300" i="17" a="1"/>
  <c r="R300" i="17"/>
  <c r="R299" i="17" a="1"/>
  <c r="R299" i="17"/>
  <c r="R298" i="17" a="1"/>
  <c r="R298" i="17"/>
  <c r="R297" i="17" a="1"/>
  <c r="R297" i="17"/>
  <c r="R296" i="17" a="1"/>
  <c r="R296" i="17"/>
  <c r="R295" i="17" a="1"/>
  <c r="R295" i="17"/>
  <c r="R294" i="17" a="1"/>
  <c r="R294" i="17"/>
  <c r="R293" i="17" a="1"/>
  <c r="R293" i="17"/>
  <c r="R292" i="17" a="1"/>
  <c r="R292" i="17"/>
  <c r="R291" i="17" a="1"/>
  <c r="R291" i="17"/>
  <c r="R290" i="17" a="1"/>
  <c r="R290" i="17"/>
  <c r="R289" i="17" a="1"/>
  <c r="R289" i="17"/>
  <c r="R288" i="17" a="1"/>
  <c r="R288" i="17"/>
  <c r="R70" i="16" a="1"/>
  <c r="R70" i="16"/>
  <c r="R311" i="17" a="1"/>
  <c r="R311" i="17"/>
  <c r="P48" i="16" a="1"/>
  <c r="P48" i="16"/>
  <c r="P376" i="17" a="1"/>
  <c r="P376" i="17"/>
  <c r="P369" i="16" a="1"/>
  <c r="P369" i="16"/>
  <c r="P388" i="16" a="1"/>
  <c r="P388" i="16"/>
  <c r="R117" i="16" a="1"/>
  <c r="R117" i="16"/>
  <c r="O407" i="16" a="1"/>
  <c r="O407" i="16"/>
  <c r="O389" i="17" a="1"/>
  <c r="O389" i="17"/>
  <c r="R366" i="16" a="1"/>
  <c r="R366" i="16" l="1"/>
  <c r="R219" i="16" a="1"/>
  <c r="R219" i="16"/>
  <c r="R218" i="16" a="1"/>
  <c r="R218" i="16"/>
  <c r="O219" i="16" a="1"/>
  <c r="O219" i="16"/>
  <c r="O218" i="16" a="1"/>
  <c r="O218" i="16"/>
  <c r="O154" i="16" a="1"/>
  <c r="O154" i="16"/>
  <c r="O120" i="17" a="1"/>
  <c r="O120" i="17"/>
  <c r="R114" i="16" a="1"/>
  <c r="R114" i="16"/>
  <c r="R91" i="17" a="1"/>
  <c r="R91" i="17"/>
  <c r="P154" i="16" a="1"/>
  <c r="P154" i="16"/>
  <c r="P120" i="17" a="1"/>
  <c r="P120" i="17"/>
  <c r="O32" i="16" a="1"/>
  <c r="O32" i="16"/>
  <c r="O51" i="17" a="1"/>
  <c r="O51" i="17"/>
  <c r="R10" i="16" a="1"/>
  <c r="R10" i="16"/>
  <c r="R44" i="17" a="1"/>
  <c r="R44" i="17"/>
  <c r="O10" i="16" a="1"/>
  <c r="O10" i="16"/>
  <c r="O44" i="17" a="1"/>
  <c r="O44" i="17"/>
  <c r="O366" i="16" a="1"/>
  <c r="O366" i="16"/>
  <c r="O388" i="16" a="1"/>
  <c r="O388" i="16"/>
  <c r="R32" i="16" a="1"/>
  <c r="R32" i="16"/>
  <c r="R51" i="17" a="1"/>
  <c r="R51" i="17"/>
  <c r="R407" i="16" a="1"/>
  <c r="R407" i="16"/>
  <c r="R389" i="17" a="1"/>
  <c r="R389" i="17"/>
  <c r="O117" i="16" a="1"/>
  <c r="O117" i="16"/>
  <c r="O114" i="16" a="1"/>
  <c r="O114" i="16"/>
  <c r="O91" i="17" a="1"/>
  <c r="O91" i="17"/>
  <c r="R154" i="16" a="1"/>
  <c r="R154" i="16"/>
  <c r="R120" i="17" a="1"/>
  <c r="R120" i="17"/>
  <c r="P117" i="16" a="1"/>
  <c r="P117" i="16"/>
  <c r="P219" i="16" a="1"/>
  <c r="P219" i="16"/>
  <c r="P218" i="16" a="1"/>
  <c r="P218" i="16"/>
  <c r="P32" i="16" a="1"/>
  <c r="P32" i="16"/>
  <c r="P51" i="17" a="1"/>
  <c r="P51" i="17"/>
  <c r="P10" i="16" a="1"/>
  <c r="P10" i="16"/>
  <c r="P44" i="17" a="1"/>
  <c r="P44" i="17"/>
  <c r="P407" i="16" a="1"/>
  <c r="P407" i="16"/>
  <c r="P389" i="17" a="1"/>
  <c r="P389" i="17"/>
  <c r="P366" i="16" a="1"/>
  <c r="P366" i="16"/>
  <c r="P114" i="16" a="1"/>
  <c r="P114" i="16"/>
  <c r="P91" i="17" a="1"/>
  <c r="P91" i="17"/>
  <c r="R388" i="16" a="1"/>
  <c r="R388" i="16"/>
  <c r="R50" i="16" a="1"/>
  <c r="R50" i="16"/>
  <c r="R21" i="16" a="1"/>
  <c r="R21" i="16"/>
  <c r="R86" i="17" a="1"/>
  <c r="R86" i="17"/>
  <c r="O30" i="16" a="1"/>
  <c r="O30" i="16"/>
  <c r="O34" i="17" a="1"/>
  <c r="O34" i="17"/>
  <c r="R327" i="16" a="1"/>
  <c r="R327" i="16"/>
  <c r="R81" i="17" a="1"/>
  <c r="R81" i="17"/>
  <c r="R391" i="16" a="1"/>
  <c r="R391" i="16"/>
  <c r="R390" i="16" a="1"/>
  <c r="R390" i="16"/>
  <c r="P461" i="16" a="1"/>
  <c r="P461" i="16"/>
  <c r="P52" i="13" a="1"/>
  <c r="P52" i="13"/>
  <c r="P53" i="15" a="1"/>
  <c r="P53" i="15"/>
  <c r="P418" i="17" a="1"/>
  <c r="P418" i="17"/>
  <c r="P20" i="14" a="1"/>
  <c r="P20" i="14"/>
  <c r="A42" i="6" a="1"/>
  <c r="A42" i="6"/>
  <c r="P433" i="17" a="1"/>
  <c r="P433" i="17"/>
  <c r="O443" i="16" a="1"/>
  <c r="O443" i="16"/>
  <c r="P252" i="17" a="1"/>
  <c r="P252" i="17"/>
  <c r="R144" i="16" a="1"/>
  <c r="R144" i="16"/>
  <c r="O82" i="16" a="1"/>
  <c r="O82" i="16"/>
  <c r="P342" i="16" a="1"/>
  <c r="P342" i="16"/>
  <c r="P38" i="13" a="1"/>
  <c r="P38" i="13"/>
  <c r="P41" i="15" a="1"/>
  <c r="P41" i="15"/>
  <c r="P324" i="17" a="1"/>
  <c r="P324" i="17"/>
  <c r="P379" i="16" a="1"/>
  <c r="P379" i="16"/>
  <c r="P25" i="17" a="1"/>
  <c r="P25" i="17"/>
  <c r="P21" i="16" a="1"/>
  <c r="P21" i="16"/>
  <c r="P86" i="17" a="1"/>
  <c r="P86" i="17"/>
  <c r="P144" i="16" a="1"/>
  <c r="P144" i="16"/>
  <c r="R392" i="16" a="1"/>
  <c r="R392" i="16"/>
  <c r="R119" i="17" a="1"/>
  <c r="R119" i="17"/>
  <c r="R82" i="16" a="1"/>
  <c r="R82" i="16"/>
  <c r="R62" i="16" a="1"/>
  <c r="R62" i="16"/>
  <c r="R243" i="17" a="1"/>
  <c r="R243" i="17"/>
  <c r="R443" i="16" a="1"/>
  <c r="R443" i="16"/>
  <c r="R379" i="16" a="1"/>
  <c r="R379" i="16"/>
  <c r="R25" i="17" a="1"/>
  <c r="R25" i="17"/>
  <c r="P51" i="16" a="1"/>
  <c r="P51" i="16"/>
  <c r="P106" i="16" a="1"/>
  <c r="P106" i="16"/>
  <c r="P66" i="17" a="1"/>
  <c r="P66" i="17"/>
  <c r="P313" i="17" a="1"/>
  <c r="P313" i="17"/>
  <c r="P50" i="16" a="1"/>
  <c r="P50" i="16"/>
  <c r="R301" i="16" a="1"/>
  <c r="R301" i="16"/>
  <c r="R300" i="16" a="1"/>
  <c r="R300" i="16"/>
  <c r="R299" i="16" a="1"/>
  <c r="R299" i="16"/>
  <c r="R298" i="16" a="1"/>
  <c r="R298" i="16"/>
  <c r="R297" i="16" a="1"/>
  <c r="R297" i="16"/>
  <c r="R296" i="16" a="1"/>
  <c r="R296" i="16"/>
  <c r="R295" i="16" a="1"/>
  <c r="R295" i="16"/>
  <c r="R294" i="16" a="1"/>
  <c r="R294" i="16"/>
  <c r="R293" i="16" a="1"/>
  <c r="R293" i="16"/>
  <c r="R292" i="16" a="1"/>
  <c r="R292" i="16"/>
  <c r="R291" i="16" a="1"/>
  <c r="R291" i="16"/>
  <c r="R290" i="16" a="1"/>
  <c r="R290" i="16"/>
  <c r="R289" i="16" a="1"/>
  <c r="R289" i="16"/>
  <c r="R288" i="16" a="1"/>
  <c r="R288" i="16"/>
  <c r="R287" i="16" a="1"/>
  <c r="R287" i="16"/>
  <c r="R286" i="16" a="1"/>
  <c r="R286" i="16"/>
  <c r="R285" i="16" a="1"/>
  <c r="R285" i="16"/>
  <c r="R284" i="16" a="1"/>
  <c r="R284" i="16"/>
  <c r="R283" i="16" a="1"/>
  <c r="R283" i="16"/>
  <c r="R282" i="16" a="1"/>
  <c r="R282" i="16"/>
  <c r="R281" i="16" a="1"/>
  <c r="R281" i="16"/>
  <c r="R280" i="16" a="1"/>
  <c r="R280" i="16"/>
  <c r="R279" i="16" a="1"/>
  <c r="R279" i="16"/>
  <c r="R278" i="16" a="1"/>
  <c r="R278" i="16"/>
  <c r="R193" i="17" a="1"/>
  <c r="R193" i="17"/>
  <c r="R192" i="17" a="1"/>
  <c r="R192" i="17"/>
  <c r="R191" i="17" a="1"/>
  <c r="R191" i="17"/>
  <c r="R190" i="17" a="1"/>
  <c r="R190" i="17"/>
  <c r="R189" i="17" a="1"/>
  <c r="R189" i="17"/>
  <c r="R188" i="17" a="1"/>
  <c r="R188" i="17"/>
  <c r="P327" i="16" a="1"/>
  <c r="P327" i="16"/>
  <c r="P81" i="17" a="1"/>
  <c r="P81" i="17"/>
  <c r="O391" i="16" a="1"/>
  <c r="O391" i="16"/>
  <c r="O390" i="16" a="1"/>
  <c r="O390" i="16"/>
  <c r="R33" i="16" a="1"/>
  <c r="R33" i="16"/>
  <c r="R361" i="17" a="1"/>
  <c r="R361" i="17"/>
  <c r="P392" i="16" a="1"/>
  <c r="P392" i="16"/>
  <c r="P119" i="17" a="1"/>
  <c r="P119" i="17"/>
  <c r="O462" i="16" a="1"/>
  <c r="O462" i="16"/>
  <c r="O438" i="17" a="1"/>
  <c r="O438" i="17"/>
  <c r="O252" i="17" a="1"/>
  <c r="O252" i="17"/>
  <c r="O33" i="16" a="1"/>
  <c r="O33" i="16"/>
  <c r="O361" i="17" a="1"/>
  <c r="O361" i="17"/>
  <c r="O342" i="16" a="1"/>
  <c r="O342" i="16"/>
  <c r="AV38" i="13" a="1"/>
  <c r="AV38" i="13"/>
  <c r="AV41" i="15" a="1"/>
  <c r="AV41" i="15"/>
  <c r="O324" i="17" a="1"/>
  <c r="O324" i="17"/>
  <c r="P30" i="16" a="1"/>
  <c r="P30" i="16"/>
  <c r="P34" i="17" a="1"/>
  <c r="P34" i="17"/>
  <c r="P113" i="16" a="1"/>
  <c r="P113" i="16"/>
  <c r="P112" i="16" a="1"/>
  <c r="P112" i="16"/>
  <c r="P111" i="16" a="1"/>
  <c r="P111" i="16"/>
  <c r="P110" i="16" a="1"/>
  <c r="P110" i="16"/>
  <c r="P109" i="16" a="1"/>
  <c r="P109" i="16"/>
  <c r="P32" i="13" a="1"/>
  <c r="P32" i="13"/>
  <c r="P31" i="13" a="1"/>
  <c r="P31" i="13"/>
  <c r="P33" i="15" a="1"/>
  <c r="P33" i="15"/>
  <c r="P32" i="15" a="1"/>
  <c r="P32" i="15"/>
  <c r="P99" i="17" a="1"/>
  <c r="P99" i="17"/>
  <c r="P98" i="17" a="1"/>
  <c r="P98" i="17"/>
  <c r="P97" i="17" a="1"/>
  <c r="P97" i="17"/>
  <c r="P96" i="17" a="1"/>
  <c r="P96" i="17"/>
  <c r="P95" i="17" a="1"/>
  <c r="P95" i="17"/>
  <c r="P94" i="17" a="1"/>
  <c r="P94" i="17"/>
  <c r="P93" i="17" a="1"/>
  <c r="P93" i="17"/>
  <c r="P92" i="17" a="1"/>
  <c r="P92" i="17"/>
  <c r="P116" i="17" a="1"/>
  <c r="P116" i="17"/>
  <c r="P115" i="17" a="1"/>
  <c r="P115" i="17"/>
  <c r="P114" i="17" a="1"/>
  <c r="P114" i="17"/>
  <c r="P113" i="17" a="1"/>
  <c r="P113" i="17"/>
  <c r="P112" i="17" a="1"/>
  <c r="P112" i="17"/>
  <c r="P111" i="17" a="1"/>
  <c r="P111" i="17"/>
  <c r="P110" i="17" a="1"/>
  <c r="P110" i="17"/>
  <c r="P109" i="17" a="1"/>
  <c r="P109" i="17"/>
  <c r="P108" i="17" a="1"/>
  <c r="P108" i="17"/>
  <c r="P107" i="17" a="1"/>
  <c r="P107" i="17"/>
  <c r="P106" i="17" a="1"/>
  <c r="P106" i="17"/>
  <c r="P105" i="17" a="1"/>
  <c r="P105" i="17"/>
  <c r="P104" i="17" a="1"/>
  <c r="P104" i="17"/>
  <c r="P103" i="17" a="1"/>
  <c r="P103" i="17"/>
  <c r="P102" i="17" a="1"/>
  <c r="P102" i="17"/>
  <c r="P101" i="17" a="1"/>
  <c r="P101" i="17"/>
  <c r="P100" i="17" a="1"/>
  <c r="P100" i="17"/>
  <c r="O51" i="16" a="1"/>
  <c r="O51" i="16"/>
  <c r="O106" i="16" a="1"/>
  <c r="O106" i="16"/>
  <c r="O66" i="17" a="1"/>
  <c r="O66" i="17"/>
  <c r="O313" i="17" a="1"/>
  <c r="O313" i="17"/>
  <c r="R113" i="16" a="1"/>
  <c r="R113" i="16"/>
  <c r="R112" i="16" a="1"/>
  <c r="R112" i="16"/>
  <c r="R111" i="16" a="1"/>
  <c r="R111" i="16"/>
  <c r="R110" i="16" a="1"/>
  <c r="R110" i="16"/>
  <c r="R109" i="16" a="1"/>
  <c r="R109" i="16"/>
  <c r="R99" i="17" a="1"/>
  <c r="R99" i="17"/>
  <c r="R98" i="17" a="1"/>
  <c r="R98" i="17"/>
  <c r="R97" i="17" a="1"/>
  <c r="R97" i="17"/>
  <c r="R96" i="17" a="1"/>
  <c r="R96" i="17"/>
  <c r="R95" i="17" a="1"/>
  <c r="R95" i="17"/>
  <c r="R94" i="17" a="1"/>
  <c r="R94" i="17"/>
  <c r="R93" i="17" a="1"/>
  <c r="R93" i="17"/>
  <c r="R92" i="17" a="1"/>
  <c r="R92" i="17"/>
  <c r="R116" i="17" a="1"/>
  <c r="R116" i="17"/>
  <c r="R115" i="17" a="1"/>
  <c r="R115" i="17"/>
  <c r="R114" i="17" a="1"/>
  <c r="R114" i="17"/>
  <c r="R113" i="17" a="1"/>
  <c r="R113" i="17"/>
  <c r="R112" i="17" a="1"/>
  <c r="R112" i="17"/>
  <c r="R111" i="17" a="1"/>
  <c r="R111" i="17"/>
  <c r="R110" i="17" a="1"/>
  <c r="R110" i="17"/>
  <c r="R109" i="17" a="1"/>
  <c r="R109" i="17"/>
  <c r="R108" i="17" a="1"/>
  <c r="R108" i="17"/>
  <c r="R107" i="17" a="1"/>
  <c r="R107" i="17"/>
  <c r="R106" i="17" a="1"/>
  <c r="R106" i="17"/>
  <c r="R105" i="17" a="1"/>
  <c r="R105" i="17"/>
  <c r="R104" i="17" a="1"/>
  <c r="R104" i="17"/>
  <c r="R103" i="17" a="1"/>
  <c r="R103" i="17"/>
  <c r="R102" i="17" a="1"/>
  <c r="R102" i="17"/>
  <c r="R101" i="17" a="1"/>
  <c r="R101" i="17"/>
  <c r="R100" i="17" a="1"/>
  <c r="R100" i="17"/>
  <c r="O62" i="16" a="1"/>
  <c r="O62" i="16"/>
  <c r="O243" i="17" a="1"/>
  <c r="O243" i="17"/>
  <c r="R462" i="16" a="1"/>
  <c r="R462" i="16"/>
  <c r="R438" i="17" a="1"/>
  <c r="R438" i="17"/>
  <c r="P62" i="16" a="1"/>
  <c r="P62" i="16"/>
  <c r="P243" i="17" a="1"/>
  <c r="P243" i="17"/>
  <c r="P462" i="16" a="1"/>
  <c r="P462" i="16"/>
  <c r="P438" i="17" a="1"/>
  <c r="P438" i="17"/>
  <c r="P391" i="16" a="1"/>
  <c r="P391" i="16"/>
  <c r="P390" i="16" a="1"/>
  <c r="P390" i="16"/>
  <c r="P82" i="16" a="1"/>
  <c r="P82" i="16"/>
  <c r="O50" i="16" a="1"/>
  <c r="O50" i="16"/>
  <c r="O21" i="16" a="1"/>
  <c r="O21" i="16"/>
  <c r="O86" i="17" a="1"/>
  <c r="O86" i="17"/>
  <c r="R342" i="16" a="1"/>
  <c r="R342" i="16"/>
  <c r="R324" i="17" a="1"/>
  <c r="R324" i="17"/>
  <c r="O379" i="16" a="1"/>
  <c r="O379" i="16"/>
  <c r="O25" i="17" a="1"/>
  <c r="O25" i="17"/>
  <c r="P33" i="16" a="1"/>
  <c r="P33" i="16"/>
  <c r="P361" i="17" a="1"/>
  <c r="P361" i="17"/>
  <c r="R252" i="17" a="1"/>
  <c r="R252" i="17"/>
  <c r="P301" i="16" a="1"/>
  <c r="P301" i="16"/>
  <c r="P300" i="16" a="1"/>
  <c r="P300" i="16"/>
  <c r="P299" i="16" a="1"/>
  <c r="P299" i="16"/>
  <c r="P298" i="16" a="1"/>
  <c r="P298" i="16"/>
  <c r="P297" i="16" a="1"/>
  <c r="P297" i="16"/>
  <c r="P296" i="16" a="1"/>
  <c r="P296" i="16"/>
  <c r="P295" i="16" a="1"/>
  <c r="P295" i="16"/>
  <c r="P294" i="16" a="1"/>
  <c r="P294" i="16"/>
  <c r="P293" i="16" a="1"/>
  <c r="P293" i="16"/>
  <c r="P292" i="16" a="1"/>
  <c r="P292" i="16"/>
  <c r="P291" i="16" a="1"/>
  <c r="P291" i="16"/>
  <c r="P290" i="16" a="1"/>
  <c r="P290" i="16"/>
  <c r="P289" i="16" a="1"/>
  <c r="P289" i="16"/>
  <c r="P288" i="16" a="1"/>
  <c r="P288" i="16"/>
  <c r="P287" i="16" a="1"/>
  <c r="P287" i="16"/>
  <c r="P286" i="16" a="1"/>
  <c r="P286" i="16"/>
  <c r="P285" i="16" a="1"/>
  <c r="P285" i="16"/>
  <c r="P284" i="16" a="1"/>
  <c r="P284" i="16"/>
  <c r="P283" i="16" a="1"/>
  <c r="P283" i="16"/>
  <c r="P282" i="16" a="1"/>
  <c r="P282" i="16"/>
  <c r="P281" i="16" a="1"/>
  <c r="P281" i="16"/>
  <c r="P280" i="16" a="1"/>
  <c r="P280" i="16"/>
  <c r="P279" i="16" a="1"/>
  <c r="P279" i="16"/>
  <c r="P278" i="16" a="1"/>
  <c r="P278" i="16"/>
  <c r="P193" i="17" a="1"/>
  <c r="P193" i="17"/>
  <c r="P192" i="17" a="1"/>
  <c r="P192" i="17"/>
  <c r="P191" i="17" a="1"/>
  <c r="P191" i="17"/>
  <c r="P190" i="17" a="1"/>
  <c r="P190" i="17"/>
  <c r="P189" i="17" a="1"/>
  <c r="P189" i="17"/>
  <c r="P188" i="17" a="1"/>
  <c r="P188" i="17"/>
  <c r="R461" i="16" a="1"/>
  <c r="R461" i="16"/>
  <c r="R418" i="17" a="1"/>
  <c r="R418" i="17"/>
  <c r="R20" i="14" a="1"/>
  <c r="R20" i="14"/>
  <c r="R433" i="17" a="1"/>
  <c r="R433" i="17"/>
  <c r="O461" i="16" a="1"/>
  <c r="O461" i="16"/>
  <c r="AV52" i="13" a="1"/>
  <c r="AV52" i="13"/>
  <c r="AV53" i="15" a="1"/>
  <c r="AV53" i="15"/>
  <c r="O418" i="17" a="1"/>
  <c r="O418" i="17"/>
  <c r="AV20" i="14" a="1"/>
  <c r="AV20" i="14"/>
  <c r="O113" i="16" a="1"/>
  <c r="O113" i="16"/>
  <c r="O112" i="16" a="1"/>
  <c r="O112" i="16"/>
  <c r="O111" i="16" a="1"/>
  <c r="O111" i="16"/>
  <c r="O110" i="16" a="1"/>
  <c r="O110" i="16"/>
  <c r="O109" i="16" a="1"/>
  <c r="O109" i="16"/>
  <c r="AV32" i="13" a="1"/>
  <c r="AV32" i="13"/>
  <c r="AV31" i="13" a="1"/>
  <c r="AV31" i="13"/>
  <c r="AV33" i="15" a="1"/>
  <c r="AV33" i="15"/>
  <c r="AV32" i="15" a="1"/>
  <c r="AV32" i="15"/>
  <c r="O99" i="17" a="1"/>
  <c r="O99" i="17"/>
  <c r="O98" i="17" a="1"/>
  <c r="O98" i="17"/>
  <c r="O97" i="17" a="1"/>
  <c r="O97" i="17"/>
  <c r="O96" i="17" a="1"/>
  <c r="O96" i="17"/>
  <c r="O95" i="17" a="1"/>
  <c r="O95" i="17"/>
  <c r="O94" i="17" a="1"/>
  <c r="O94" i="17"/>
  <c r="O93" i="17" a="1"/>
  <c r="O93" i="17"/>
  <c r="O92" i="17" a="1"/>
  <c r="O92" i="17"/>
  <c r="O116" i="17" a="1"/>
  <c r="O116" i="17"/>
  <c r="O115" i="17" a="1"/>
  <c r="O115" i="17"/>
  <c r="O114" i="17" a="1"/>
  <c r="O114" i="17"/>
  <c r="O113" i="17" a="1"/>
  <c r="O113" i="17"/>
  <c r="O112" i="17" a="1"/>
  <c r="O112" i="17"/>
  <c r="O111" i="17" a="1"/>
  <c r="O111" i="17"/>
  <c r="O110" i="17" a="1"/>
  <c r="O110" i="17"/>
  <c r="O109" i="17" a="1"/>
  <c r="O109" i="17"/>
  <c r="O108" i="17" a="1"/>
  <c r="O108" i="17"/>
  <c r="O107" i="17" a="1"/>
  <c r="O107" i="17"/>
  <c r="O106" i="17" a="1"/>
  <c r="O106" i="17"/>
  <c r="O105" i="17" a="1"/>
  <c r="O105" i="17"/>
  <c r="O104" i="17" a="1"/>
  <c r="O104" i="17"/>
  <c r="O103" i="17" a="1"/>
  <c r="O103" i="17"/>
  <c r="O102" i="17" a="1"/>
  <c r="O102" i="17"/>
  <c r="O101" i="17" a="1"/>
  <c r="O101" i="17"/>
  <c r="O100" i="17" a="1"/>
  <c r="O100" i="17"/>
  <c r="O144" i="16" a="1"/>
  <c r="O144" i="16"/>
  <c r="P443" i="16" a="1"/>
  <c r="P443" i="16"/>
  <c r="O327" i="16" a="1"/>
  <c r="O327" i="16"/>
  <c r="O81" i="17" a="1"/>
  <c r="O81" i="17"/>
  <c r="O392" i="16" a="1"/>
  <c r="O392" i="16"/>
  <c r="O119" i="17" a="1"/>
  <c r="O119" i="17"/>
  <c r="R51" i="16" a="1"/>
  <c r="R51" i="16"/>
  <c r="R106" i="16" a="1"/>
  <c r="R106" i="16"/>
  <c r="R66" i="17" a="1"/>
  <c r="R66" i="17"/>
  <c r="R313" i="17" a="1"/>
  <c r="R313" i="17"/>
  <c r="O433" i="17" a="1"/>
  <c r="O433" i="17"/>
  <c r="O301" i="16" a="1"/>
  <c r="O301" i="16"/>
  <c r="O300" i="16" a="1"/>
  <c r="O300" i="16"/>
  <c r="O299" i="16" a="1"/>
  <c r="O299" i="16"/>
  <c r="O298" i="16" a="1"/>
  <c r="O298" i="16"/>
  <c r="O297" i="16" a="1"/>
  <c r="O297" i="16"/>
  <c r="O296" i="16" a="1"/>
  <c r="O296" i="16"/>
  <c r="O295" i="16" a="1"/>
  <c r="O295" i="16"/>
  <c r="O294" i="16" a="1"/>
  <c r="O294" i="16"/>
  <c r="O293" i="16" a="1"/>
  <c r="O293" i="16"/>
  <c r="O292" i="16" a="1"/>
  <c r="O292" i="16"/>
  <c r="O291" i="16" a="1"/>
  <c r="O291" i="16"/>
  <c r="O290" i="16" a="1"/>
  <c r="O290" i="16"/>
  <c r="O289" i="16" a="1"/>
  <c r="O289" i="16"/>
  <c r="O288" i="16" a="1"/>
  <c r="O288" i="16"/>
  <c r="O287" i="16" a="1"/>
  <c r="O287" i="16"/>
  <c r="O286" i="16" a="1"/>
  <c r="O286" i="16"/>
  <c r="O285" i="16" a="1"/>
  <c r="O285" i="16"/>
  <c r="O284" i="16" a="1"/>
  <c r="O284" i="16"/>
  <c r="O283" i="16" a="1"/>
  <c r="O283" i="16"/>
  <c r="O282" i="16" a="1"/>
  <c r="O282" i="16"/>
  <c r="O281" i="16" a="1"/>
  <c r="O281" i="16"/>
  <c r="O280" i="16" a="1"/>
  <c r="O280" i="16"/>
  <c r="O279" i="16" a="1"/>
  <c r="O279" i="16"/>
  <c r="O278" i="16" a="1"/>
  <c r="O278" i="16"/>
  <c r="O193" i="17" a="1"/>
  <c r="O193" i="17"/>
  <c r="O192" i="17" a="1"/>
  <c r="O192" i="17"/>
  <c r="O191" i="17" a="1"/>
  <c r="O191" i="17"/>
  <c r="O190" i="17" a="1"/>
  <c r="O190" i="17"/>
  <c r="O189" i="17" a="1"/>
  <c r="O189" i="17"/>
  <c r="O188" i="17" a="1"/>
  <c r="O188" i="17"/>
  <c r="R30" i="16" a="1"/>
  <c r="R30" i="16"/>
  <c r="R34" i="17" a="1"/>
  <c r="R34" i="17"/>
  <c r="R380" i="16" a="1"/>
  <c r="R380" i="16"/>
  <c r="R468" i="16" a="1"/>
  <c r="R468" i="16"/>
  <c r="R263" i="17" a="1"/>
  <c r="R263" i="17"/>
  <c r="O127" i="16" a="1"/>
  <c r="O127" i="16" l="1"/>
  <c r="P127" i="16" a="1"/>
  <c r="P127" i="16"/>
  <c r="R16" i="16" a="1"/>
  <c r="R16" i="16"/>
  <c r="R187" i="17" a="1"/>
  <c r="R187" i="17"/>
  <c r="O468" i="16" a="1"/>
  <c r="O468" i="16"/>
  <c r="O263" i="17" a="1"/>
  <c r="O263" i="17"/>
  <c r="R303" i="17" a="1"/>
  <c r="R303" i="17"/>
  <c r="O14" i="16" a="1"/>
  <c r="O14" i="16"/>
  <c r="AV24" i="13" a="1"/>
  <c r="AV24" i="13"/>
  <c r="AV26" i="15" a="1"/>
  <c r="AV26" i="15"/>
  <c r="O16" i="17" a="1"/>
  <c r="O16" i="17"/>
  <c r="R387" i="17" a="1"/>
  <c r="R387" i="17"/>
  <c r="P26" i="14" a="1"/>
  <c r="P26" i="14"/>
  <c r="A7" i="6" a="1"/>
  <c r="A7" i="6"/>
  <c r="P380" i="16" a="1"/>
  <c r="P380" i="16"/>
  <c r="P64" i="13" a="1"/>
  <c r="P64" i="13"/>
  <c r="P64" i="15" a="1"/>
  <c r="P64" i="15"/>
  <c r="P23" i="14" a="1"/>
  <c r="P23" i="14"/>
  <c r="A40" i="6" a="1"/>
  <c r="A40" i="6"/>
  <c r="P387" i="17" a="1"/>
  <c r="P387" i="17"/>
  <c r="R14" i="16" a="1"/>
  <c r="R14" i="16"/>
  <c r="R16" i="17" a="1"/>
  <c r="R16" i="17"/>
  <c r="O340" i="16" a="1"/>
  <c r="O340" i="16"/>
  <c r="AV26" i="14" a="1"/>
  <c r="AV26" i="14"/>
  <c r="P16" i="16" a="1"/>
  <c r="P16" i="16"/>
  <c r="P187" i="17" a="1"/>
  <c r="P187" i="17"/>
  <c r="R340" i="16" a="1"/>
  <c r="R340" i="16"/>
  <c r="AV64" i="13" a="1"/>
  <c r="AV64" i="13"/>
  <c r="AV64" i="15" a="1"/>
  <c r="AV64" i="15"/>
  <c r="AV23" i="14" a="1"/>
  <c r="AV23" i="14"/>
  <c r="O303" i="17" a="1"/>
  <c r="O303" i="17"/>
  <c r="R127" i="16" a="1"/>
  <c r="R127" i="16"/>
  <c r="O387" i="17" a="1"/>
  <c r="O387" i="17"/>
  <c r="R26" i="14" a="1"/>
  <c r="R26" i="14"/>
  <c r="O380" i="16" a="1"/>
  <c r="O380" i="16"/>
  <c r="P468" i="16" a="1"/>
  <c r="P468" i="16"/>
  <c r="P263" i="17" a="1"/>
  <c r="P263" i="17"/>
  <c r="R23" i="14" a="1"/>
  <c r="R23" i="14"/>
  <c r="P340" i="16" a="1"/>
  <c r="P340" i="16"/>
  <c r="P14" i="16" a="1"/>
  <c r="P14" i="16"/>
  <c r="P24" i="13" a="1"/>
  <c r="P24" i="13"/>
  <c r="P26" i="15" a="1"/>
  <c r="P26" i="15"/>
  <c r="P16" i="17" a="1"/>
  <c r="P16" i="17"/>
  <c r="P303" i="17" a="1"/>
  <c r="P303" i="17"/>
  <c r="O16" i="16" a="1"/>
  <c r="O16" i="16"/>
  <c r="O187" i="17" a="1"/>
  <c r="O187" i="17"/>
  <c r="R344" i="16" a="1"/>
  <c r="R344" i="16"/>
  <c r="R328" i="17" a="1"/>
  <c r="R328" i="17"/>
  <c r="R159" i="16" a="1"/>
  <c r="R159" i="16"/>
  <c r="R159" i="17" a="1"/>
  <c r="R159" i="17"/>
  <c r="R153" i="16" a="1"/>
  <c r="R153" i="16"/>
  <c r="R118" i="17" a="1"/>
  <c r="R118" i="17"/>
  <c r="O304" i="17" a="1"/>
  <c r="O304" i="17"/>
  <c r="P304" i="17" a="1"/>
  <c r="P304" i="17"/>
  <c r="O8" i="16" a="1"/>
  <c r="O8" i="16"/>
  <c r="O7" i="17" a="1"/>
  <c r="O7" i="17"/>
  <c r="R409" i="16" a="1"/>
  <c r="R409" i="16"/>
  <c r="O157" i="16" a="1"/>
  <c r="O157" i="16"/>
  <c r="O68" i="17" a="1"/>
  <c r="O68" i="17"/>
  <c r="P153" i="16" a="1"/>
  <c r="P153" i="16"/>
  <c r="P118" i="17" a="1"/>
  <c r="P118" i="17"/>
  <c r="R65" i="16" a="1"/>
  <c r="R65" i="16"/>
  <c r="P344" i="16" a="1"/>
  <c r="P344" i="16"/>
  <c r="P328" i="17" a="1"/>
  <c r="P328" i="17"/>
  <c r="P159" i="16" a="1"/>
  <c r="P159" i="16"/>
  <c r="P159" i="17" a="1"/>
  <c r="P159" i="17"/>
  <c r="O116" i="16" a="1"/>
  <c r="O116" i="16"/>
  <c r="R8" i="16" a="1"/>
  <c r="R8" i="16"/>
  <c r="R7" i="17" a="1"/>
  <c r="R7" i="17"/>
  <c r="P409" i="16" a="1"/>
  <c r="P409" i="16"/>
  <c r="P116" i="16" a="1"/>
  <c r="P116" i="16"/>
  <c r="P65" i="16" a="1"/>
  <c r="P65" i="16"/>
  <c r="R55" i="17" a="1"/>
  <c r="R55" i="17"/>
  <c r="R157" i="16" a="1"/>
  <c r="R157" i="16"/>
  <c r="R68" i="17" a="1"/>
  <c r="R68" i="17"/>
  <c r="O409" i="16" a="1"/>
  <c r="O409" i="16"/>
  <c r="O153" i="16" a="1"/>
  <c r="O153" i="16"/>
  <c r="O118" i="17" a="1"/>
  <c r="O118" i="17"/>
  <c r="P55" i="17" a="1"/>
  <c r="P55" i="17"/>
  <c r="P8" i="16" a="1"/>
  <c r="P8" i="16"/>
  <c r="P7" i="17" a="1"/>
  <c r="P7" i="17"/>
  <c r="O55" i="17" a="1"/>
  <c r="O55" i="17"/>
  <c r="R116" i="16" a="1"/>
  <c r="R116" i="16"/>
  <c r="O159" i="16" a="1"/>
  <c r="O159" i="16"/>
  <c r="O159" i="17" a="1"/>
  <c r="O159" i="17"/>
  <c r="O344" i="16" a="1"/>
  <c r="O344" i="16"/>
  <c r="O328" i="17" a="1"/>
  <c r="O328" i="17"/>
  <c r="O65" i="16" a="1"/>
  <c r="O65" i="16"/>
  <c r="P157" i="16" a="1"/>
  <c r="P157" i="16"/>
  <c r="P68" i="17" a="1"/>
  <c r="P68" i="17"/>
  <c r="R304" i="17" a="1"/>
  <c r="R304" i="17"/>
  <c r="R216" i="16" a="1"/>
  <c r="R216" i="16"/>
  <c r="R215" i="16" a="1"/>
  <c r="R215" i="16"/>
  <c r="R214" i="16" a="1"/>
  <c r="R214" i="16"/>
  <c r="R213" i="16" a="1"/>
  <c r="R213" i="16"/>
  <c r="R212" i="16" a="1"/>
  <c r="R212" i="16"/>
  <c r="R211" i="16" a="1"/>
  <c r="R211" i="16"/>
  <c r="R210" i="16" a="1"/>
  <c r="R210" i="16"/>
  <c r="R209" i="16" a="1"/>
  <c r="R209" i="16"/>
  <c r="R208" i="16" a="1"/>
  <c r="R208" i="16"/>
  <c r="R207" i="16" a="1"/>
  <c r="R207" i="16"/>
  <c r="R206" i="16" a="1"/>
  <c r="R206" i="16"/>
  <c r="R205" i="16" a="1"/>
  <c r="R205" i="16"/>
  <c r="R204" i="16" a="1"/>
  <c r="R204" i="16"/>
  <c r="R203" i="16" a="1"/>
  <c r="R203" i="16"/>
  <c r="R202" i="16" a="1"/>
  <c r="R202" i="16"/>
  <c r="R201" i="16" a="1"/>
  <c r="R201" i="16"/>
  <c r="R200" i="16" a="1"/>
  <c r="R200" i="16"/>
  <c r="R186" i="17" a="1"/>
  <c r="R186" i="17"/>
  <c r="R185" i="17" a="1"/>
  <c r="R185" i="17"/>
  <c r="R184" i="17" a="1"/>
  <c r="R184" i="17"/>
  <c r="R183" i="17" a="1"/>
  <c r="R183" i="17"/>
  <c r="R182" i="17" a="1"/>
  <c r="R182" i="17"/>
  <c r="R181" i="17" a="1"/>
  <c r="R181" i="17"/>
  <c r="R180" i="17" a="1"/>
  <c r="R180" i="17"/>
  <c r="R179" i="17" a="1"/>
  <c r="R179" i="17"/>
  <c r="R178" i="17" a="1"/>
  <c r="R178" i="17"/>
  <c r="R177" i="17" a="1"/>
  <c r="R177" i="17"/>
  <c r="R176" i="17" a="1"/>
  <c r="R176" i="17"/>
  <c r="R175" i="17" a="1"/>
  <c r="R175" i="17"/>
  <c r="R174" i="17" a="1"/>
  <c r="R174" i="17"/>
  <c r="R173" i="17" a="1"/>
  <c r="R173" i="17"/>
  <c r="R172" i="17" a="1"/>
  <c r="R172" i="17"/>
  <c r="R171" i="17" a="1"/>
  <c r="R171" i="17"/>
  <c r="R170" i="17" a="1"/>
  <c r="R170" i="17"/>
  <c r="R169" i="17" a="1"/>
  <c r="R169" i="17"/>
  <c r="R168" i="17" a="1"/>
  <c r="R168" i="17"/>
  <c r="R167" i="17" a="1"/>
  <c r="R167" i="17"/>
  <c r="R166" i="17" a="1"/>
  <c r="R166" i="17"/>
  <c r="P326" i="16" a="1"/>
  <c r="P326" i="16"/>
  <c r="P267" i="17" a="1"/>
  <c r="P267" i="17"/>
  <c r="O471" i="16" a="1"/>
  <c r="O471" i="16"/>
  <c r="O12" i="16" a="1"/>
  <c r="O12" i="16"/>
  <c r="AV23" i="13" a="1"/>
  <c r="AV23" i="13"/>
  <c r="AV25" i="15" a="1"/>
  <c r="AV25" i="15"/>
  <c r="O10" i="17" a="1"/>
  <c r="O10" i="17"/>
  <c r="O373" i="16" a="1"/>
  <c r="O373" i="16"/>
  <c r="O323" i="16" a="1"/>
  <c r="O323" i="16"/>
  <c r="O322" i="16" a="1"/>
  <c r="O322" i="16"/>
  <c r="O360" i="17" a="1"/>
  <c r="O360" i="17"/>
  <c r="O265" i="17" a="1"/>
  <c r="O265" i="17"/>
  <c r="O242" i="17" a="1"/>
  <c r="O242" i="17"/>
  <c r="R63" i="16" a="1"/>
  <c r="R63" i="16"/>
  <c r="R57" i="17" a="1"/>
  <c r="R57" i="17"/>
  <c r="P40" i="14" a="1"/>
  <c r="P40" i="14"/>
  <c r="A57" i="6" a="1"/>
  <c r="A57" i="6"/>
  <c r="O63" i="16" a="1"/>
  <c r="O63" i="16"/>
  <c r="O57" i="17" a="1"/>
  <c r="O57" i="17"/>
  <c r="O57" i="16" a="1"/>
  <c r="O57" i="16"/>
  <c r="O54" i="17" a="1"/>
  <c r="O54" i="17"/>
  <c r="R57" i="16" a="1"/>
  <c r="R57" i="16"/>
  <c r="R54" i="17" a="1"/>
  <c r="R54" i="17"/>
  <c r="R471" i="16" a="1"/>
  <c r="R471" i="16"/>
  <c r="P216" i="16" a="1"/>
  <c r="P216" i="16"/>
  <c r="P215" i="16" a="1"/>
  <c r="P215" i="16"/>
  <c r="P214" i="16" a="1"/>
  <c r="P214" i="16"/>
  <c r="P213" i="16" a="1"/>
  <c r="P213" i="16"/>
  <c r="P212" i="16" a="1"/>
  <c r="P212" i="16"/>
  <c r="P211" i="16" a="1"/>
  <c r="P211" i="16"/>
  <c r="P210" i="16" a="1"/>
  <c r="P210" i="16"/>
  <c r="P209" i="16" a="1"/>
  <c r="P209" i="16"/>
  <c r="P208" i="16" a="1"/>
  <c r="P208" i="16"/>
  <c r="P207" i="16" a="1"/>
  <c r="P207" i="16"/>
  <c r="P206" i="16" a="1"/>
  <c r="P206" i="16"/>
  <c r="P205" i="16" a="1"/>
  <c r="P205" i="16"/>
  <c r="P204" i="16" a="1"/>
  <c r="P204" i="16"/>
  <c r="P203" i="16" a="1"/>
  <c r="P203" i="16"/>
  <c r="P202" i="16" a="1"/>
  <c r="P202" i="16"/>
  <c r="P201" i="16" a="1"/>
  <c r="P201" i="16"/>
  <c r="P200" i="16" a="1"/>
  <c r="P200" i="16"/>
  <c r="P27" i="13" a="1"/>
  <c r="P27" i="13"/>
  <c r="P26" i="13" a="1"/>
  <c r="P26" i="13"/>
  <c r="P29" i="15" a="1"/>
  <c r="P29" i="15"/>
  <c r="P28" i="15" a="1"/>
  <c r="P28" i="15"/>
  <c r="P186" i="17" a="1"/>
  <c r="P186" i="17"/>
  <c r="P185" i="17" a="1"/>
  <c r="P185" i="17"/>
  <c r="P184" i="17" a="1"/>
  <c r="P184" i="17"/>
  <c r="P183" i="17" a="1"/>
  <c r="P183" i="17"/>
  <c r="P182" i="17" a="1"/>
  <c r="P182" i="17"/>
  <c r="P181" i="17" a="1"/>
  <c r="P181" i="17"/>
  <c r="P180" i="17" a="1"/>
  <c r="P180" i="17"/>
  <c r="P179" i="17" a="1"/>
  <c r="P179" i="17"/>
  <c r="P178" i="17" a="1"/>
  <c r="P178" i="17"/>
  <c r="P177" i="17" a="1"/>
  <c r="P177" i="17"/>
  <c r="P176" i="17" a="1"/>
  <c r="P176" i="17"/>
  <c r="P175" i="17" a="1"/>
  <c r="P175" i="17"/>
  <c r="P174" i="17" a="1"/>
  <c r="P174" i="17"/>
  <c r="P173" i="17" a="1"/>
  <c r="P173" i="17"/>
  <c r="P172" i="17" a="1"/>
  <c r="P172" i="17"/>
  <c r="P171" i="17" a="1"/>
  <c r="P171" i="17"/>
  <c r="P170" i="17" a="1"/>
  <c r="P170" i="17"/>
  <c r="P169" i="17" a="1"/>
  <c r="P169" i="17"/>
  <c r="P168" i="17" a="1"/>
  <c r="P168" i="17"/>
  <c r="P167" i="17" a="1"/>
  <c r="P167" i="17"/>
  <c r="P166" i="17" a="1"/>
  <c r="P166" i="17"/>
  <c r="R326" i="16" a="1"/>
  <c r="R326" i="16"/>
  <c r="R267" i="17" a="1"/>
  <c r="R267" i="17"/>
  <c r="R373" i="16" a="1"/>
  <c r="R373" i="16"/>
  <c r="R323" i="16" a="1"/>
  <c r="R323" i="16"/>
  <c r="R322" i="16" a="1"/>
  <c r="R322" i="16"/>
  <c r="R360" i="17" a="1"/>
  <c r="R360" i="17"/>
  <c r="R265" i="17" a="1"/>
  <c r="R265" i="17"/>
  <c r="R242" i="17" a="1"/>
  <c r="R242" i="17"/>
  <c r="O413" i="17" a="1"/>
  <c r="O413" i="17"/>
  <c r="R12" i="16" a="1"/>
  <c r="R12" i="16"/>
  <c r="R10" i="17" a="1"/>
  <c r="R10" i="17"/>
  <c r="AV43" i="14" a="1"/>
  <c r="AV43" i="14"/>
  <c r="R43" i="14" a="1"/>
  <c r="R43" i="14"/>
  <c r="P413" i="17" a="1"/>
  <c r="P413" i="17"/>
  <c r="P12" i="16" a="1"/>
  <c r="P12" i="16"/>
  <c r="P23" i="13" a="1"/>
  <c r="P23" i="13"/>
  <c r="P25" i="15" a="1"/>
  <c r="P25" i="15"/>
  <c r="P10" i="17" a="1"/>
  <c r="P10" i="17"/>
  <c r="P43" i="14" a="1"/>
  <c r="P43" i="14"/>
  <c r="A41" i="6" a="1"/>
  <c r="A41" i="6"/>
  <c r="P57" i="16" a="1"/>
  <c r="P57" i="16"/>
  <c r="P54" i="17" a="1"/>
  <c r="P54" i="17"/>
  <c r="P63" i="16" a="1"/>
  <c r="P63" i="16"/>
  <c r="P57" i="17" a="1"/>
  <c r="P57" i="17"/>
  <c r="O326" i="16" a="1"/>
  <c r="O326" i="16"/>
  <c r="O267" i="17" a="1"/>
  <c r="O267" i="17"/>
  <c r="R413" i="17" a="1"/>
  <c r="R413" i="17"/>
  <c r="P471" i="16" a="1"/>
  <c r="P471" i="16"/>
  <c r="P373" i="16" a="1"/>
  <c r="P373" i="16"/>
  <c r="P323" i="16" a="1"/>
  <c r="P323" i="16"/>
  <c r="P322" i="16" a="1"/>
  <c r="P322" i="16"/>
  <c r="P360" i="17" a="1"/>
  <c r="P360" i="17"/>
  <c r="P265" i="17" a="1"/>
  <c r="P265" i="17"/>
  <c r="P242" i="17" a="1"/>
  <c r="P242" i="17"/>
  <c r="AV40" i="14" a="1"/>
  <c r="AV40" i="14"/>
  <c r="O216" i="16" a="1"/>
  <c r="O216" i="16"/>
  <c r="O215" i="16" a="1"/>
  <c r="O215" i="16"/>
  <c r="O214" i="16" a="1"/>
  <c r="O214" i="16"/>
  <c r="O213" i="16" a="1"/>
  <c r="O213" i="16"/>
  <c r="O212" i="16" a="1"/>
  <c r="O212" i="16"/>
  <c r="O211" i="16" a="1"/>
  <c r="O211" i="16"/>
  <c r="O210" i="16" a="1"/>
  <c r="O210" i="16"/>
  <c r="O209" i="16" a="1"/>
  <c r="O209" i="16"/>
  <c r="O208" i="16" a="1"/>
  <c r="O208" i="16"/>
  <c r="O207" i="16" a="1"/>
  <c r="O207" i="16"/>
  <c r="O206" i="16" a="1"/>
  <c r="O206" i="16"/>
  <c r="O205" i="16" a="1"/>
  <c r="O205" i="16"/>
  <c r="O204" i="16" a="1"/>
  <c r="O204" i="16"/>
  <c r="O203" i="16" a="1"/>
  <c r="O203" i="16"/>
  <c r="O202" i="16" a="1"/>
  <c r="O202" i="16"/>
  <c r="O201" i="16" a="1"/>
  <c r="O201" i="16"/>
  <c r="O200" i="16" a="1"/>
  <c r="O200" i="16"/>
  <c r="AV27" i="13" a="1"/>
  <c r="AV27" i="13"/>
  <c r="AV26" i="13" a="1"/>
  <c r="AV26" i="13"/>
  <c r="AV29" i="15" a="1"/>
  <c r="AV29" i="15"/>
  <c r="AV28" i="15" a="1"/>
  <c r="AV28" i="15"/>
  <c r="O186" i="17" a="1"/>
  <c r="O186" i="17"/>
  <c r="O185" i="17" a="1"/>
  <c r="O185" i="17"/>
  <c r="O184" i="17" a="1"/>
  <c r="O184" i="17"/>
  <c r="O183" i="17" a="1"/>
  <c r="O183" i="17"/>
  <c r="O182" i="17" a="1"/>
  <c r="O182" i="17"/>
  <c r="O181" i="17" a="1"/>
  <c r="O181" i="17"/>
  <c r="O180" i="17" a="1"/>
  <c r="O180" i="17"/>
  <c r="O179" i="17" a="1"/>
  <c r="O179" i="17"/>
  <c r="O178" i="17" a="1"/>
  <c r="O178" i="17"/>
  <c r="O177" i="17" a="1"/>
  <c r="O177" i="17"/>
  <c r="O176" i="17" a="1"/>
  <c r="O176" i="17"/>
  <c r="O175" i="17" a="1"/>
  <c r="O175" i="17"/>
  <c r="O174" i="17" a="1"/>
  <c r="O174" i="17"/>
  <c r="O173" i="17" a="1"/>
  <c r="O173" i="17"/>
  <c r="O172" i="17" a="1"/>
  <c r="O172" i="17"/>
  <c r="O171" i="17" a="1"/>
  <c r="O171" i="17"/>
  <c r="O170" i="17" a="1"/>
  <c r="O170" i="17"/>
  <c r="O169" i="17" a="1"/>
  <c r="O169" i="17"/>
  <c r="O168" i="17" a="1"/>
  <c r="O168" i="17"/>
  <c r="O167" i="17" a="1"/>
  <c r="O167" i="17"/>
  <c r="O166" i="17" a="1"/>
  <c r="O166" i="17"/>
  <c r="R40" i="14" a="1"/>
  <c r="R40" i="14"/>
  <c r="P29" i="16" a="1"/>
  <c r="P29" i="16" l="1"/>
  <c r="P26" i="17" a="1"/>
  <c r="P26" i="17"/>
  <c r="P90" i="17" a="1"/>
  <c r="P90" i="17"/>
  <c r="R171" i="16" a="1"/>
  <c r="R171" i="16"/>
  <c r="O29" i="16" a="1"/>
  <c r="O29" i="16"/>
  <c r="O26" i="17" a="1"/>
  <c r="O26" i="17"/>
  <c r="O173" i="16" a="1"/>
  <c r="O173" i="16"/>
  <c r="O125" i="17" a="1"/>
  <c r="O125" i="17"/>
  <c r="O58" i="17" a="1"/>
  <c r="O58" i="17"/>
  <c r="P173" i="16" a="1"/>
  <c r="P173" i="16"/>
  <c r="P125" i="17" a="1"/>
  <c r="P125" i="17"/>
  <c r="P20" i="16" a="1"/>
  <c r="P20" i="16"/>
  <c r="P326" i="17" a="1"/>
  <c r="P326" i="17"/>
  <c r="O277" i="16" a="1"/>
  <c r="O277" i="16"/>
  <c r="O276" i="16" a="1"/>
  <c r="O276" i="16"/>
  <c r="O275" i="16" a="1"/>
  <c r="O275" i="16"/>
  <c r="O274" i="16" a="1"/>
  <c r="O274" i="16"/>
  <c r="O273" i="16" a="1"/>
  <c r="O273" i="16"/>
  <c r="O272" i="16" a="1"/>
  <c r="O272" i="16"/>
  <c r="O271" i="16" a="1"/>
  <c r="O271" i="16"/>
  <c r="O270" i="16" a="1"/>
  <c r="O270" i="16"/>
  <c r="O269" i="16" a="1"/>
  <c r="O269" i="16"/>
  <c r="O268" i="16" a="1"/>
  <c r="O268" i="16"/>
  <c r="O267" i="16" a="1"/>
  <c r="O267" i="16"/>
  <c r="O266" i="16" a="1"/>
  <c r="O266" i="16"/>
  <c r="O265" i="16" a="1"/>
  <c r="O265" i="16"/>
  <c r="O264" i="16" a="1"/>
  <c r="O264" i="16"/>
  <c r="O263" i="16" a="1"/>
  <c r="O263" i="16"/>
  <c r="O262" i="16" a="1"/>
  <c r="O262" i="16"/>
  <c r="O261" i="16" a="1"/>
  <c r="O261" i="16"/>
  <c r="O260" i="16" a="1"/>
  <c r="O260" i="16"/>
  <c r="O259" i="16" a="1"/>
  <c r="O259" i="16"/>
  <c r="O258" i="16" a="1"/>
  <c r="O258" i="16"/>
  <c r="O257" i="16" a="1"/>
  <c r="O257" i="16"/>
  <c r="O256" i="16" a="1"/>
  <c r="O256" i="16"/>
  <c r="O255" i="16" a="1"/>
  <c r="O255" i="16"/>
  <c r="O217" i="17" a="1"/>
  <c r="O217" i="17"/>
  <c r="O216" i="17" a="1"/>
  <c r="O216" i="17"/>
  <c r="O215" i="17" a="1"/>
  <c r="O215" i="17"/>
  <c r="O214" i="17" a="1"/>
  <c r="O214" i="17"/>
  <c r="O213" i="17" a="1"/>
  <c r="O213" i="17"/>
  <c r="O212" i="17" a="1"/>
  <c r="O212" i="17"/>
  <c r="O211" i="17" a="1"/>
  <c r="O211" i="17"/>
  <c r="O210" i="17" a="1"/>
  <c r="O210" i="17"/>
  <c r="O209" i="17" a="1"/>
  <c r="O209" i="17"/>
  <c r="O208" i="17" a="1"/>
  <c r="O208" i="17"/>
  <c r="O207" i="17" a="1"/>
  <c r="O207" i="17"/>
  <c r="O206" i="17" a="1"/>
  <c r="O206" i="17"/>
  <c r="O205" i="17" a="1"/>
  <c r="O205" i="17"/>
  <c r="O204" i="17" a="1"/>
  <c r="O204" i="17"/>
  <c r="O203" i="17" a="1"/>
  <c r="O203" i="17"/>
  <c r="O202" i="17" a="1"/>
  <c r="O202" i="17"/>
  <c r="O201" i="17" a="1"/>
  <c r="O201" i="17"/>
  <c r="O200" i="17" a="1"/>
  <c r="O200" i="17"/>
  <c r="O199" i="17" a="1"/>
  <c r="O199" i="17"/>
  <c r="O198" i="17" a="1"/>
  <c r="O198" i="17"/>
  <c r="O197" i="17" a="1"/>
  <c r="O197" i="17"/>
  <c r="O196" i="17" a="1"/>
  <c r="O196" i="17"/>
  <c r="O195" i="17" a="1"/>
  <c r="O195" i="17"/>
  <c r="R20" i="16" a="1"/>
  <c r="R20" i="16"/>
  <c r="R326" i="17" a="1"/>
  <c r="R326" i="17"/>
  <c r="P15" i="14" a="1"/>
  <c r="P15" i="14"/>
  <c r="A9" i="6" a="1"/>
  <c r="A9" i="6"/>
  <c r="O90" i="17" a="1"/>
  <c r="O90" i="17"/>
  <c r="R58" i="17" a="1"/>
  <c r="R58" i="17"/>
  <c r="P277" i="16" a="1"/>
  <c r="P277" i="16"/>
  <c r="P276" i="16" a="1"/>
  <c r="P276" i="16"/>
  <c r="P275" i="16" a="1"/>
  <c r="P275" i="16"/>
  <c r="P274" i="16" a="1"/>
  <c r="P274" i="16"/>
  <c r="P273" i="16" a="1"/>
  <c r="P273" i="16"/>
  <c r="P272" i="16" a="1"/>
  <c r="P272" i="16"/>
  <c r="P271" i="16" a="1"/>
  <c r="P271" i="16"/>
  <c r="P270" i="16" a="1"/>
  <c r="P270" i="16"/>
  <c r="P269" i="16" a="1"/>
  <c r="P269" i="16"/>
  <c r="P268" i="16" a="1"/>
  <c r="P268" i="16"/>
  <c r="P267" i="16" a="1"/>
  <c r="P267" i="16"/>
  <c r="P266" i="16" a="1"/>
  <c r="P266" i="16"/>
  <c r="P265" i="16" a="1"/>
  <c r="P265" i="16"/>
  <c r="P264" i="16" a="1"/>
  <c r="P264" i="16"/>
  <c r="P263" i="16" a="1"/>
  <c r="P263" i="16"/>
  <c r="P262" i="16" a="1"/>
  <c r="P262" i="16"/>
  <c r="P261" i="16" a="1"/>
  <c r="P261" i="16"/>
  <c r="P260" i="16" a="1"/>
  <c r="P260" i="16"/>
  <c r="P259" i="16" a="1"/>
  <c r="P259" i="16"/>
  <c r="P258" i="16" a="1"/>
  <c r="P258" i="16"/>
  <c r="P257" i="16" a="1"/>
  <c r="P257" i="16"/>
  <c r="P256" i="16" a="1"/>
  <c r="P256" i="16"/>
  <c r="P255" i="16" a="1"/>
  <c r="P255" i="16"/>
  <c r="P217" i="17" a="1"/>
  <c r="P217" i="17"/>
  <c r="P216" i="17" a="1"/>
  <c r="P216" i="17"/>
  <c r="P215" i="17" a="1"/>
  <c r="P215" i="17"/>
  <c r="P214" i="17" a="1"/>
  <c r="P214" i="17"/>
  <c r="P213" i="17" a="1"/>
  <c r="P213" i="17"/>
  <c r="P212" i="17" a="1"/>
  <c r="P212" i="17"/>
  <c r="P211" i="17" a="1"/>
  <c r="P211" i="17"/>
  <c r="P210" i="17" a="1"/>
  <c r="P210" i="17"/>
  <c r="P209" i="17" a="1"/>
  <c r="P209" i="17"/>
  <c r="P208" i="17" a="1"/>
  <c r="P208" i="17"/>
  <c r="P207" i="17" a="1"/>
  <c r="P207" i="17"/>
  <c r="P206" i="17" a="1"/>
  <c r="P206" i="17"/>
  <c r="P205" i="17" a="1"/>
  <c r="P205" i="17"/>
  <c r="P204" i="17" a="1"/>
  <c r="P204" i="17"/>
  <c r="P203" i="17" a="1"/>
  <c r="P203" i="17"/>
  <c r="P202" i="17" a="1"/>
  <c r="P202" i="17"/>
  <c r="P201" i="17" a="1"/>
  <c r="P201" i="17"/>
  <c r="P200" i="17" a="1"/>
  <c r="P200" i="17"/>
  <c r="P199" i="17" a="1"/>
  <c r="P199" i="17"/>
  <c r="P198" i="17" a="1"/>
  <c r="P198" i="17"/>
  <c r="P197" i="17" a="1"/>
  <c r="P197" i="17"/>
  <c r="P196" i="17" a="1"/>
  <c r="P196" i="17"/>
  <c r="P195" i="17" a="1"/>
  <c r="P195" i="17"/>
  <c r="P171" i="16" a="1"/>
  <c r="P171" i="16"/>
  <c r="R15" i="14" a="1"/>
  <c r="R15" i="14"/>
  <c r="O20" i="16" a="1"/>
  <c r="O20" i="16"/>
  <c r="O326" i="17" a="1"/>
  <c r="O326" i="17"/>
  <c r="R90" i="17" a="1"/>
  <c r="R90" i="17"/>
  <c r="P58" i="17" a="1"/>
  <c r="P58" i="17"/>
  <c r="R277" i="16" a="1"/>
  <c r="R277" i="16"/>
  <c r="R276" i="16" a="1"/>
  <c r="R276" i="16"/>
  <c r="R275" i="16" a="1"/>
  <c r="R275" i="16"/>
  <c r="R274" i="16" a="1"/>
  <c r="R274" i="16"/>
  <c r="R273" i="16" a="1"/>
  <c r="R273" i="16"/>
  <c r="R272" i="16" a="1"/>
  <c r="R272" i="16"/>
  <c r="R271" i="16" a="1"/>
  <c r="R271" i="16"/>
  <c r="R270" i="16" a="1"/>
  <c r="R270" i="16"/>
  <c r="R269" i="16" a="1"/>
  <c r="R269" i="16"/>
  <c r="R268" i="16" a="1"/>
  <c r="R268" i="16"/>
  <c r="R267" i="16" a="1"/>
  <c r="R267" i="16"/>
  <c r="R266" i="16" a="1"/>
  <c r="R266" i="16"/>
  <c r="R265" i="16" a="1"/>
  <c r="R265" i="16"/>
  <c r="R264" i="16" a="1"/>
  <c r="R264" i="16"/>
  <c r="R263" i="16" a="1"/>
  <c r="R263" i="16"/>
  <c r="R262" i="16" a="1"/>
  <c r="R262" i="16"/>
  <c r="R261" i="16" a="1"/>
  <c r="R261" i="16"/>
  <c r="R260" i="16" a="1"/>
  <c r="R260" i="16"/>
  <c r="R259" i="16" a="1"/>
  <c r="R259" i="16"/>
  <c r="R258" i="16" a="1"/>
  <c r="R258" i="16"/>
  <c r="R257" i="16" a="1"/>
  <c r="R257" i="16"/>
  <c r="R256" i="16" a="1"/>
  <c r="R256" i="16"/>
  <c r="R255" i="16" a="1"/>
  <c r="R255" i="16"/>
  <c r="R217" i="17" a="1"/>
  <c r="R217" i="17"/>
  <c r="R216" i="17" a="1"/>
  <c r="R216" i="17"/>
  <c r="R215" i="17" a="1"/>
  <c r="R215" i="17"/>
  <c r="R214" i="17" a="1"/>
  <c r="R214" i="17"/>
  <c r="R213" i="17" a="1"/>
  <c r="R213" i="17"/>
  <c r="R212" i="17" a="1"/>
  <c r="R212" i="17"/>
  <c r="R211" i="17" a="1"/>
  <c r="R211" i="17"/>
  <c r="R210" i="17" a="1"/>
  <c r="R210" i="17"/>
  <c r="R209" i="17" a="1"/>
  <c r="R209" i="17"/>
  <c r="R208" i="17" a="1"/>
  <c r="R208" i="17"/>
  <c r="R207" i="17" a="1"/>
  <c r="R207" i="17"/>
  <c r="R206" i="17" a="1"/>
  <c r="R206" i="17"/>
  <c r="R205" i="17" a="1"/>
  <c r="R205" i="17"/>
  <c r="R204" i="17" a="1"/>
  <c r="R204" i="17"/>
  <c r="R203" i="17" a="1"/>
  <c r="R203" i="17"/>
  <c r="R202" i="17" a="1"/>
  <c r="R202" i="17"/>
  <c r="R201" i="17" a="1"/>
  <c r="R201" i="17"/>
  <c r="R200" i="17" a="1"/>
  <c r="R200" i="17"/>
  <c r="R199" i="17" a="1"/>
  <c r="R199" i="17"/>
  <c r="R198" i="17" a="1"/>
  <c r="R198" i="17"/>
  <c r="R197" i="17" a="1"/>
  <c r="R197" i="17"/>
  <c r="R196" i="17" a="1"/>
  <c r="R196" i="17"/>
  <c r="R195" i="17" a="1"/>
  <c r="R195" i="17"/>
  <c r="AV15" i="14" a="1"/>
  <c r="AV15" i="14"/>
  <c r="O171" i="16" a="1"/>
  <c r="O171" i="16"/>
  <c r="R29" i="16" a="1"/>
  <c r="R29" i="16"/>
  <c r="R26" i="17" a="1"/>
  <c r="R26" i="17"/>
  <c r="R173" i="16" a="1"/>
  <c r="R173" i="16"/>
  <c r="R125" i="17" a="1"/>
  <c r="R125" i="17"/>
  <c r="P130" i="16" a="1"/>
  <c r="P130" i="16"/>
  <c r="P129" i="16" a="1"/>
  <c r="P129" i="16"/>
  <c r="R24" i="14" a="1"/>
  <c r="R24" i="14"/>
  <c r="R56" i="16" a="1"/>
  <c r="R56" i="16"/>
  <c r="P56" i="16" a="1"/>
  <c r="P56" i="16"/>
  <c r="R74" i="16" a="1"/>
  <c r="R74" i="16"/>
  <c r="R73" i="16" a="1"/>
  <c r="R73" i="16"/>
  <c r="R72" i="16" a="1"/>
  <c r="R72" i="16"/>
  <c r="R71" i="16" a="1"/>
  <c r="R71" i="16"/>
  <c r="R310" i="17" a="1"/>
  <c r="R310" i="17"/>
  <c r="R309" i="17" a="1"/>
  <c r="R309" i="17"/>
  <c r="R308" i="17" a="1"/>
  <c r="R308" i="17"/>
  <c r="R307" i="17" a="1"/>
  <c r="R307" i="17"/>
  <c r="P13" i="16" a="1"/>
  <c r="P13" i="16"/>
  <c r="P13" i="17" a="1"/>
  <c r="P13" i="17"/>
  <c r="R18" i="16" a="1"/>
  <c r="R18" i="16"/>
  <c r="R18" i="17" a="1"/>
  <c r="R18" i="17"/>
  <c r="R408" i="16" a="1"/>
  <c r="R408" i="16"/>
  <c r="R377" i="17" a="1"/>
  <c r="R377" i="17"/>
  <c r="P29" i="17" a="1"/>
  <c r="P29" i="17"/>
  <c r="P469" i="16" a="1"/>
  <c r="P469" i="16"/>
  <c r="P57" i="13" a="1"/>
  <c r="P57" i="13"/>
  <c r="P58" i="15" a="1"/>
  <c r="P58" i="15"/>
  <c r="P422" i="17" a="1"/>
  <c r="P422" i="17"/>
  <c r="P18" i="16" a="1"/>
  <c r="P18" i="16"/>
  <c r="P18" i="17" a="1"/>
  <c r="P18" i="17"/>
  <c r="P74" i="16" a="1"/>
  <c r="P74" i="16" l="1"/>
  <c r="P73" i="16" a="1"/>
  <c r="P73" i="16"/>
  <c r="P72" i="16" a="1"/>
  <c r="P72" i="16"/>
  <c r="P71" i="16" a="1"/>
  <c r="P71" i="16"/>
  <c r="P310" i="17" a="1"/>
  <c r="P310" i="17"/>
  <c r="P309" i="17" a="1"/>
  <c r="P309" i="17"/>
  <c r="P308" i="17" a="1"/>
  <c r="P308" i="17"/>
  <c r="P307" i="17" a="1"/>
  <c r="P307" i="17"/>
  <c r="O469" i="16" a="1"/>
  <c r="O469" i="16"/>
  <c r="AV57" i="13" a="1"/>
  <c r="AV57" i="13"/>
  <c r="AV58" i="15" a="1"/>
  <c r="AV58" i="15"/>
  <c r="O422" i="17" a="1"/>
  <c r="O422" i="17"/>
  <c r="R130" i="16" a="1"/>
  <c r="R130" i="16"/>
  <c r="R129" i="16" a="1"/>
  <c r="R129" i="16"/>
  <c r="O13" i="16" a="1"/>
  <c r="O13" i="16"/>
  <c r="O13" i="17" a="1"/>
  <c r="O13" i="17"/>
  <c r="P24" i="14" a="1"/>
  <c r="P24" i="14"/>
  <c r="A24" i="6" a="1"/>
  <c r="A24" i="6"/>
  <c r="O408" i="16" a="1"/>
  <c r="O408" i="16"/>
  <c r="O377" i="17" a="1"/>
  <c r="O377" i="17"/>
  <c r="P408" i="16" a="1"/>
  <c r="P408" i="16"/>
  <c r="P377" i="17" a="1"/>
  <c r="P377" i="17"/>
  <c r="O18" i="16" a="1"/>
  <c r="O18" i="16"/>
  <c r="O18" i="17" a="1"/>
  <c r="O18" i="17"/>
  <c r="O56" i="16" a="1"/>
  <c r="O56" i="16"/>
  <c r="O130" i="16" a="1"/>
  <c r="O130" i="16"/>
  <c r="O129" i="16" a="1"/>
  <c r="O129" i="16"/>
  <c r="R29" i="17" a="1"/>
  <c r="R29" i="17"/>
  <c r="R13" i="16" a="1"/>
  <c r="R13" i="16"/>
  <c r="R13" i="17" a="1"/>
  <c r="R13" i="17"/>
  <c r="O29" i="17" a="1"/>
  <c r="O29" i="17"/>
  <c r="O74" i="16" a="1"/>
  <c r="O74" i="16"/>
  <c r="O73" i="16" a="1"/>
  <c r="O73" i="16"/>
  <c r="O72" i="16" a="1"/>
  <c r="O72" i="16"/>
  <c r="O71" i="16" a="1"/>
  <c r="O71" i="16"/>
  <c r="O310" i="17" a="1"/>
  <c r="O310" i="17"/>
  <c r="O309" i="17" a="1"/>
  <c r="O309" i="17"/>
  <c r="O308" i="17" a="1"/>
  <c r="O308" i="17"/>
  <c r="O307" i="17" a="1"/>
  <c r="O307" i="17"/>
  <c r="AV24" i="14" a="1"/>
  <c r="AV24" i="14"/>
  <c r="R469" i="16" a="1"/>
  <c r="R469" i="16"/>
  <c r="R422" i="17" a="1"/>
  <c r="R422" i="17"/>
  <c r="P338" i="16" a="1"/>
  <c r="P338" i="16"/>
  <c r="O338" i="16" a="1"/>
  <c r="O338" i="16"/>
  <c r="P164" i="16" a="1"/>
  <c r="P164" i="16"/>
  <c r="P194" i="17" a="1"/>
  <c r="P194" i="17"/>
  <c r="O49" i="16" a="1"/>
  <c r="O49" i="16"/>
  <c r="O39" i="17" a="1"/>
  <c r="O39" i="17"/>
  <c r="P25" i="16" a="1"/>
  <c r="P25" i="16"/>
  <c r="P20" i="13" a="1"/>
  <c r="P20" i="13"/>
  <c r="P22" i="15" a="1"/>
  <c r="P22" i="15"/>
  <c r="P428" i="17" a="1"/>
  <c r="P428" i="17"/>
  <c r="O444" i="16" a="1"/>
  <c r="O444" i="16"/>
  <c r="O163" i="17" a="1"/>
  <c r="O163" i="17"/>
  <c r="P52" i="16" a="1"/>
  <c r="P52" i="16"/>
  <c r="P41" i="17" a="1"/>
  <c r="P41" i="17"/>
  <c r="O477" i="16" a="1"/>
  <c r="O477" i="16"/>
  <c r="O47" i="17" a="1"/>
  <c r="O47" i="17"/>
  <c r="P337" i="16" a="1"/>
  <c r="P337" i="16"/>
  <c r="R164" i="16" a="1"/>
  <c r="R164" i="16"/>
  <c r="R194" i="17" a="1"/>
  <c r="R194" i="17"/>
  <c r="O478" i="16" a="1"/>
  <c r="O478" i="16"/>
  <c r="O331" i="17" a="1"/>
  <c r="O331" i="17"/>
  <c r="R477" i="16" a="1"/>
  <c r="R477" i="16"/>
  <c r="R47" i="17" a="1"/>
  <c r="R47" i="17"/>
  <c r="P463" i="16" a="1"/>
  <c r="P463" i="16"/>
  <c r="P53" i="13" a="1"/>
  <c r="P53" i="13"/>
  <c r="P54" i="15" a="1"/>
  <c r="P54" i="15"/>
  <c r="P419" i="17" a="1"/>
  <c r="P419" i="17"/>
  <c r="P21" i="14" a="1"/>
  <c r="P21" i="14"/>
  <c r="A44" i="6" a="1"/>
  <c r="A44" i="6"/>
  <c r="R25" i="16" a="1"/>
  <c r="R25" i="16"/>
  <c r="R428" i="17" a="1"/>
  <c r="R428" i="17"/>
  <c r="O463" i="16" a="1"/>
  <c r="O463" i="16" l="1"/>
  <c r="AV53" i="13" a="1"/>
  <c r="AV53" i="13"/>
  <c r="AV54" i="15" a="1"/>
  <c r="AV54" i="15"/>
  <c r="O419" i="17" a="1"/>
  <c r="O419" i="17"/>
  <c r="AV21" i="14" a="1"/>
  <c r="AV21" i="14"/>
  <c r="R478" i="16" a="1"/>
  <c r="R478" i="16"/>
  <c r="R331" i="17" a="1"/>
  <c r="R331" i="17"/>
  <c r="O337" i="16" a="1"/>
  <c r="O337" i="16"/>
  <c r="R52" i="16" a="1"/>
  <c r="R52" i="16"/>
  <c r="R41" i="17" a="1"/>
  <c r="R41" i="17"/>
  <c r="P49" i="16" a="1"/>
  <c r="P49" i="16"/>
  <c r="P39" i="17" a="1"/>
  <c r="P39" i="17"/>
  <c r="P444" i="16" a="1"/>
  <c r="P444" i="16"/>
  <c r="P163" i="17" a="1"/>
  <c r="P163" i="17"/>
  <c r="R337" i="16" a="1"/>
  <c r="R337" i="16"/>
  <c r="P478" i="16" a="1"/>
  <c r="P478" i="16"/>
  <c r="P331" i="17" a="1"/>
  <c r="P331" i="17"/>
  <c r="O52" i="16" a="1"/>
  <c r="O52" i="16"/>
  <c r="O41" i="17" a="1"/>
  <c r="O41" i="17"/>
  <c r="O25" i="16" a="1"/>
  <c r="O25" i="16"/>
  <c r="AV20" i="13" a="1"/>
  <c r="AV20" i="13"/>
  <c r="AV22" i="15" a="1"/>
  <c r="AV22" i="15"/>
  <c r="O428" i="17" a="1"/>
  <c r="O428" i="17"/>
  <c r="R49" i="16" a="1"/>
  <c r="R49" i="16"/>
  <c r="R39" i="17" a="1"/>
  <c r="R39" i="17"/>
  <c r="P477" i="16" a="1"/>
  <c r="P477" i="16"/>
  <c r="P47" i="17" a="1"/>
  <c r="P47" i="17"/>
  <c r="R338" i="16" a="1"/>
  <c r="R338" i="16"/>
  <c r="R444" i="16" a="1"/>
  <c r="R444" i="16"/>
  <c r="R163" i="17" a="1"/>
  <c r="R163" i="17"/>
  <c r="R463" i="16" a="1"/>
  <c r="R463" i="16"/>
  <c r="R419" i="17" a="1"/>
  <c r="R419" i="17"/>
  <c r="R21" i="14" a="1"/>
  <c r="R21" i="14"/>
  <c r="O164" i="16" a="1"/>
  <c r="O164" i="16"/>
  <c r="O194" i="17" a="1"/>
  <c r="O194" i="17"/>
  <c r="O61" i="16" a="1"/>
  <c r="O61" i="16"/>
  <c r="O381" i="17" a="1"/>
  <c r="O381" i="17"/>
  <c r="P43" i="16" a="1"/>
  <c r="P43" i="16"/>
  <c r="P302" i="17" a="1"/>
  <c r="P302" i="17"/>
  <c r="P370" i="16" a="1"/>
  <c r="P370" i="16"/>
  <c r="P333" i="17" a="1"/>
  <c r="P333" i="17"/>
  <c r="O476" i="16" a="1"/>
  <c r="O476" i="16"/>
  <c r="O48" i="17" a="1"/>
  <c r="O48" i="17"/>
  <c r="O85" i="16" a="1"/>
  <c r="O85" i="16"/>
  <c r="O45" i="17" a="1"/>
  <c r="O45" i="17"/>
  <c r="O80" i="16" a="1"/>
  <c r="O80" i="16"/>
  <c r="O414" i="17" a="1"/>
  <c r="O414" i="17"/>
  <c r="O175" i="16" a="1"/>
  <c r="O175" i="16"/>
  <c r="O241" i="17" a="1"/>
  <c r="O241" i="17"/>
  <c r="P5" i="14" a="1"/>
  <c r="P5" i="14"/>
  <c r="R320" i="16" a="1"/>
  <c r="R320" i="16"/>
  <c r="R80" i="16" a="1"/>
  <c r="R80" i="16"/>
  <c r="R414" i="17" a="1"/>
  <c r="R414" i="17"/>
  <c r="O331" i="16" a="1"/>
  <c r="O331" i="16" l="1"/>
  <c r="O268" i="17" a="1"/>
  <c r="O268" i="17"/>
  <c r="R43" i="16" a="1"/>
  <c r="R43" i="16"/>
  <c r="R302" i="17" a="1"/>
  <c r="R302" i="17"/>
  <c r="R28" i="14" a="1"/>
  <c r="R28" i="14"/>
  <c r="AV5" i="14" a="1"/>
  <c r="AV5" i="14"/>
  <c r="R26" i="16" a="1"/>
  <c r="R26" i="16"/>
  <c r="R14" i="17" a="1"/>
  <c r="R14" i="17"/>
  <c r="R329" i="16" a="1"/>
  <c r="R329" i="16" l="1"/>
  <c r="P165" i="16" a="1"/>
  <c r="P165" i="16"/>
  <c r="R370" i="16" a="1"/>
  <c r="R370" i="16"/>
  <c r="R333" i="17" a="1"/>
  <c r="R333" i="17"/>
  <c r="R446" i="16" a="1"/>
  <c r="R446" i="16"/>
  <c r="R175" i="16" a="1"/>
  <c r="R175" i="16"/>
  <c r="R241" i="17" a="1"/>
  <c r="R241" i="17"/>
  <c r="P446" i="16" a="1"/>
  <c r="P446" i="16"/>
  <c r="R420" i="17" a="1"/>
  <c r="R420" i="17"/>
  <c r="P28" i="14" a="1"/>
  <c r="P28" i="14"/>
  <c r="A23" i="6" a="1"/>
  <c r="A23" i="6"/>
  <c r="P420" i="17" a="1"/>
  <c r="P420" i="17"/>
  <c r="P26" i="16" a="1"/>
  <c r="P26" i="16"/>
  <c r="P14" i="17" a="1"/>
  <c r="P14" i="17"/>
  <c r="R331" i="16" a="1"/>
  <c r="R331" i="16"/>
  <c r="R268" i="17" a="1"/>
  <c r="R268" i="17"/>
  <c r="R54" i="16" a="1"/>
  <c r="R54" i="16"/>
  <c r="R416" i="17" a="1"/>
  <c r="R416" i="17"/>
  <c r="P85" i="16" a="1"/>
  <c r="P85" i="16"/>
  <c r="P45" i="17" a="1"/>
  <c r="P45" i="17"/>
  <c r="P9" i="16" a="1"/>
  <c r="P9" i="16"/>
  <c r="O446" i="16" a="1"/>
  <c r="O446" i="16"/>
  <c r="O320" i="16" a="1"/>
  <c r="O320" i="16"/>
  <c r="P80" i="16" a="1"/>
  <c r="P80" i="16"/>
  <c r="P414" i="17" a="1"/>
  <c r="P414" i="17"/>
  <c r="P331" i="16" a="1"/>
  <c r="P331" i="16"/>
  <c r="P268" i="17" a="1"/>
  <c r="P268" i="17"/>
  <c r="O370" i="16" a="1"/>
  <c r="O370" i="16"/>
  <c r="O333" i="17" a="1"/>
  <c r="O333" i="17"/>
  <c r="P175" i="16" a="1"/>
  <c r="P175" i="16"/>
  <c r="P241" i="17" a="1"/>
  <c r="P241" i="17"/>
  <c r="O43" i="16" a="1"/>
  <c r="O43" i="16"/>
  <c r="O302" i="17" a="1"/>
  <c r="O302" i="17"/>
  <c r="R5" i="14" a="1"/>
  <c r="R5" i="14"/>
  <c r="O420" i="17" a="1"/>
  <c r="O420" i="17"/>
  <c r="R85" i="16" a="1"/>
  <c r="R85" i="16"/>
  <c r="R45" i="17" a="1"/>
  <c r="R45" i="17"/>
  <c r="AV28" i="14" a="1"/>
  <c r="AV28" i="14"/>
  <c r="O54" i="16" a="1"/>
  <c r="O54" i="16"/>
  <c r="O416" i="17" a="1"/>
  <c r="O416" i="17"/>
  <c r="R33" i="14" a="1"/>
  <c r="R33" i="14"/>
  <c r="R10" i="14" a="1"/>
  <c r="R10" i="14"/>
  <c r="P329" i="16" a="1"/>
  <c r="P329" i="16"/>
  <c r="R178" i="16" a="1"/>
  <c r="R178" i="16"/>
  <c r="R244" i="17" a="1"/>
  <c r="R244" i="17"/>
  <c r="R9" i="16" a="1"/>
  <c r="R9" i="16"/>
  <c r="P61" i="16" a="1"/>
  <c r="P61" i="16"/>
  <c r="P381" i="17" a="1"/>
  <c r="P381" i="17"/>
  <c r="R165" i="16" a="1"/>
  <c r="R165" i="16"/>
  <c r="P178" i="16" a="1"/>
  <c r="P178" i="16"/>
  <c r="P244" i="17" a="1"/>
  <c r="P244" i="17"/>
  <c r="P33" i="14" a="1"/>
  <c r="P33" i="14"/>
  <c r="P10" i="14" a="1"/>
  <c r="P10" i="14"/>
  <c r="A53" i="6" a="1"/>
  <c r="A53" i="6"/>
  <c r="R476" i="16" a="1"/>
  <c r="R476" i="16"/>
  <c r="R48" i="17" a="1"/>
  <c r="R48" i="17"/>
  <c r="O178" i="16" a="1"/>
  <c r="O178" i="16"/>
  <c r="O244" i="17" a="1"/>
  <c r="O244" i="17"/>
  <c r="O165" i="16" a="1"/>
  <c r="O165" i="16"/>
  <c r="R61" i="16" a="1"/>
  <c r="R61" i="16"/>
  <c r="R381" i="17" a="1"/>
  <c r="R381" i="17"/>
  <c r="O26" i="16" a="1"/>
  <c r="O26" i="16"/>
  <c r="O14" i="17" a="1"/>
  <c r="O14" i="17"/>
  <c r="P320" i="16" a="1"/>
  <c r="P320" i="16"/>
  <c r="O329" i="16" a="1"/>
  <c r="O329" i="16"/>
  <c r="AV33" i="14" a="1"/>
  <c r="AV33" i="14"/>
  <c r="AV10" i="14" a="1"/>
  <c r="AV10" i="14"/>
  <c r="O9" i="16" a="1"/>
  <c r="O9" i="16"/>
  <c r="P476" i="16" a="1"/>
  <c r="P476" i="16"/>
  <c r="P48" i="17" a="1"/>
  <c r="P48" i="17"/>
  <c r="P54" i="16" a="1"/>
  <c r="P54" i="16"/>
  <c r="P416" i="17" a="1"/>
  <c r="P416" i="17"/>
  <c r="R307" i="16" a="1"/>
  <c r="R307" i="16"/>
  <c r="R306" i="16" a="1"/>
  <c r="R306" i="16"/>
  <c r="R305" i="16" a="1"/>
  <c r="R305" i="16"/>
  <c r="R304" i="16" a="1"/>
  <c r="R304" i="16"/>
  <c r="R303" i="16" a="1"/>
  <c r="R303" i="16"/>
  <c r="R302" i="16" a="1"/>
  <c r="R302" i="16"/>
  <c r="R287" i="17" a="1"/>
  <c r="R287" i="17"/>
  <c r="R286" i="17" a="1"/>
  <c r="R286" i="17"/>
  <c r="R285" i="17" a="1"/>
  <c r="R285" i="17"/>
  <c r="R284" i="17" a="1"/>
  <c r="R284" i="17"/>
  <c r="R283" i="17" a="1"/>
  <c r="R283" i="17"/>
  <c r="R282" i="17" a="1"/>
  <c r="R282" i="17"/>
  <c r="R281" i="17" a="1"/>
  <c r="R281" i="17"/>
  <c r="R280" i="17" a="1"/>
  <c r="R280" i="17"/>
  <c r="P39" i="14" a="1"/>
  <c r="P39" i="14"/>
  <c r="A43" i="6" a="1"/>
  <c r="A43" i="6"/>
  <c r="O307" i="16" a="1"/>
  <c r="O307" i="16"/>
  <c r="O306" i="16" a="1"/>
  <c r="O306" i="16"/>
  <c r="O305" i="16" a="1"/>
  <c r="O305" i="16"/>
  <c r="O304" i="16" a="1"/>
  <c r="O304" i="16"/>
  <c r="O303" i="16" a="1"/>
  <c r="O303" i="16"/>
  <c r="O302" i="16" a="1"/>
  <c r="O302" i="16"/>
  <c r="O287" i="17" a="1"/>
  <c r="O287" i="17"/>
  <c r="O286" i="17" a="1"/>
  <c r="O286" i="17"/>
  <c r="O285" i="17" a="1"/>
  <c r="O285" i="17"/>
  <c r="O284" i="17" a="1"/>
  <c r="O284" i="17"/>
  <c r="O283" i="17" a="1"/>
  <c r="O283" i="17"/>
  <c r="O282" i="17" a="1"/>
  <c r="O282" i="17"/>
  <c r="O281" i="17" a="1"/>
  <c r="O281" i="17"/>
  <c r="O280" i="17" a="1"/>
  <c r="O280" i="17"/>
  <c r="R97" i="16" a="1"/>
  <c r="R97" i="16"/>
  <c r="R96" i="16" a="1"/>
  <c r="R96" i="16"/>
  <c r="R95" i="16" a="1"/>
  <c r="R95" i="16"/>
  <c r="R94" i="16" a="1"/>
  <c r="R94" i="16"/>
  <c r="R93" i="16" a="1"/>
  <c r="R93" i="16"/>
  <c r="R92" i="16" a="1"/>
  <c r="R92" i="16"/>
  <c r="R91" i="16" a="1"/>
  <c r="R91" i="16"/>
  <c r="R90" i="16" a="1"/>
  <c r="R90" i="16"/>
  <c r="R89" i="16" a="1"/>
  <c r="R89" i="16"/>
  <c r="R88" i="16" a="1"/>
  <c r="R88" i="16"/>
  <c r="R87" i="16" a="1"/>
  <c r="R87" i="16"/>
  <c r="R86" i="16" a="1"/>
  <c r="R86" i="16"/>
  <c r="R458" i="16" a="1"/>
  <c r="R458" i="16"/>
  <c r="R388" i="17" a="1"/>
  <c r="R388" i="17"/>
  <c r="R237" i="16" a="1"/>
  <c r="R237" i="16"/>
  <c r="R236" i="16" a="1"/>
  <c r="R236" i="16"/>
  <c r="R235" i="16" a="1"/>
  <c r="R235" i="16"/>
  <c r="R234" i="16" a="1"/>
  <c r="R234" i="16"/>
  <c r="R233" i="16" a="1"/>
  <c r="R233" i="16"/>
  <c r="R232" i="16" a="1"/>
  <c r="R232" i="16"/>
  <c r="R231" i="16" a="1"/>
  <c r="R231" i="16"/>
  <c r="R230" i="16" a="1"/>
  <c r="R230" i="16"/>
  <c r="R229" i="16" a="1"/>
  <c r="R229" i="16"/>
  <c r="R228" i="16" a="1"/>
  <c r="R228" i="16"/>
  <c r="R227" i="16" a="1"/>
  <c r="R227" i="16"/>
  <c r="R226" i="16" a="1"/>
  <c r="R226" i="16"/>
  <c r="R225" i="16" a="1"/>
  <c r="R225" i="16"/>
  <c r="R224" i="16" a="1"/>
  <c r="R224" i="16"/>
  <c r="R223" i="16" a="1"/>
  <c r="R223" i="16"/>
  <c r="R222" i="16" a="1"/>
  <c r="R222" i="16"/>
  <c r="R406" i="17" a="1"/>
  <c r="R406" i="17"/>
  <c r="R405" i="17" a="1"/>
  <c r="R405" i="17"/>
  <c r="R404" i="17" a="1"/>
  <c r="R404" i="17"/>
  <c r="R403" i="17" a="1"/>
  <c r="R403" i="17"/>
  <c r="R402" i="17" a="1"/>
  <c r="R402" i="17"/>
  <c r="R401" i="17" a="1"/>
  <c r="R401" i="17"/>
  <c r="R400" i="17" a="1"/>
  <c r="R400" i="17"/>
  <c r="R399" i="17" a="1"/>
  <c r="R399" i="17"/>
  <c r="R398" i="17" a="1"/>
  <c r="R398" i="17"/>
  <c r="R397" i="17" a="1"/>
  <c r="R397" i="17"/>
  <c r="R150" i="16" a="1"/>
  <c r="R150" i="16"/>
  <c r="R149" i="16" a="1"/>
  <c r="R149" i="16"/>
  <c r="R148" i="16" a="1"/>
  <c r="R148" i="16"/>
  <c r="R147" i="16" a="1"/>
  <c r="R147" i="16"/>
  <c r="R146" i="16" a="1"/>
  <c r="R146" i="16"/>
  <c r="R145" i="16" a="1"/>
  <c r="R145" i="16"/>
  <c r="R306" i="17" a="1"/>
  <c r="R306" i="17"/>
  <c r="R305" i="17" a="1"/>
  <c r="R305" i="17"/>
  <c r="R447" i="16" a="1"/>
  <c r="R447" i="16"/>
  <c r="R386" i="17" a="1"/>
  <c r="R386" i="17"/>
  <c r="O37" i="16" a="1"/>
  <c r="O37" i="16"/>
  <c r="O412" i="16" a="1"/>
  <c r="O412" i="16"/>
  <c r="R386" i="16" a="1"/>
  <c r="R386" i="16"/>
  <c r="R53" i="17" a="1"/>
  <c r="R53" i="17"/>
  <c r="O120" i="16" a="1"/>
  <c r="O120" i="16"/>
  <c r="R475" i="16" a="1"/>
  <c r="R475" i="16"/>
  <c r="R431" i="17" a="1"/>
  <c r="R431" i="17"/>
  <c r="O237" i="16" a="1"/>
  <c r="O237" i="16"/>
  <c r="O236" i="16" a="1"/>
  <c r="O236" i="16"/>
  <c r="O235" i="16" a="1"/>
  <c r="O235" i="16"/>
  <c r="O234" i="16" a="1"/>
  <c r="O234" i="16"/>
  <c r="O233" i="16" a="1"/>
  <c r="O233" i="16"/>
  <c r="O232" i="16" a="1"/>
  <c r="O232" i="16"/>
  <c r="O231" i="16" a="1"/>
  <c r="O231" i="16"/>
  <c r="O230" i="16" a="1"/>
  <c r="O230" i="16"/>
  <c r="O229" i="16" a="1"/>
  <c r="O229" i="16"/>
  <c r="O228" i="16" a="1"/>
  <c r="O228" i="16"/>
  <c r="O227" i="16" a="1"/>
  <c r="O227" i="16"/>
  <c r="O226" i="16" a="1"/>
  <c r="O226" i="16"/>
  <c r="O225" i="16" a="1"/>
  <c r="O225" i="16"/>
  <c r="O224" i="16" a="1"/>
  <c r="O224" i="16"/>
  <c r="O223" i="16" a="1"/>
  <c r="O223" i="16"/>
  <c r="O222" i="16" a="1"/>
  <c r="O222" i="16"/>
  <c r="O406" i="17" a="1"/>
  <c r="O406" i="17"/>
  <c r="O405" i="17" a="1"/>
  <c r="O405" i="17"/>
  <c r="O404" i="17" a="1"/>
  <c r="O404" i="17"/>
  <c r="O403" i="17" a="1"/>
  <c r="O403" i="17"/>
  <c r="O402" i="17" a="1"/>
  <c r="O402" i="17"/>
  <c r="O401" i="17" a="1"/>
  <c r="O401" i="17"/>
  <c r="O400" i="17" a="1"/>
  <c r="O400" i="17"/>
  <c r="O399" i="17" a="1"/>
  <c r="O399" i="17"/>
  <c r="O398" i="17" a="1"/>
  <c r="O398" i="17"/>
  <c r="O397" i="17" a="1"/>
  <c r="O397" i="17"/>
  <c r="R217" i="16" a="1"/>
  <c r="R217" i="16"/>
  <c r="R380" i="17" a="1"/>
  <c r="R380" i="17"/>
  <c r="AV37" i="14" a="1"/>
  <c r="AV37" i="14"/>
  <c r="R236" i="17" a="1"/>
  <c r="R236" i="17"/>
  <c r="O386" i="16" a="1"/>
  <c r="O386" i="16"/>
  <c r="O53" i="17" a="1"/>
  <c r="O53" i="17"/>
  <c r="O414" i="16" a="1"/>
  <c r="O414" i="16"/>
  <c r="P176" i="16" a="1"/>
  <c r="P176" i="16"/>
  <c r="P479" i="16" a="1"/>
  <c r="P479" i="16"/>
  <c r="P138" i="17" a="1"/>
  <c r="P138" i="17"/>
  <c r="P414" i="16" a="1"/>
  <c r="P414" i="16"/>
  <c r="AV39" i="14" a="1"/>
  <c r="AV39" i="14"/>
  <c r="P447" i="16" a="1"/>
  <c r="P447" i="16"/>
  <c r="P386" i="17" a="1"/>
  <c r="P386" i="17"/>
  <c r="R41" i="14" a="1"/>
  <c r="R41" i="14"/>
  <c r="P412" i="16" a="1"/>
  <c r="P412" i="16"/>
  <c r="O475" i="16" a="1"/>
  <c r="O475" i="16"/>
  <c r="AV63" i="13" a="1"/>
  <c r="AV63" i="13"/>
  <c r="AV63" i="15" a="1"/>
  <c r="AV63" i="15"/>
  <c r="O431" i="17" a="1"/>
  <c r="O431" i="17"/>
  <c r="R479" i="16" a="1"/>
  <c r="R479" i="16"/>
  <c r="R138" i="17" a="1"/>
  <c r="R138" i="17"/>
  <c r="O176" i="16" a="1"/>
  <c r="O176" i="16"/>
  <c r="O455" i="16" a="1"/>
  <c r="O455" i="16"/>
  <c r="O421" i="17" a="1"/>
  <c r="O421" i="17"/>
  <c r="R37" i="14" a="1"/>
  <c r="R37" i="14"/>
  <c r="AV66" i="13" a="1"/>
  <c r="AV66" i="13"/>
  <c r="AV66" i="15" a="1"/>
  <c r="AV66" i="15"/>
  <c r="AV41" i="14" a="1"/>
  <c r="AV41" i="14"/>
  <c r="P236" i="17" a="1"/>
  <c r="P236" i="17"/>
  <c r="R37" i="16" a="1"/>
  <c r="R37" i="16"/>
  <c r="R455" i="16" a="1"/>
  <c r="R455" i="16"/>
  <c r="R421" i="17" a="1"/>
  <c r="R421" i="17"/>
  <c r="O458" i="16" a="1"/>
  <c r="O458" i="16"/>
  <c r="O388" i="17" a="1"/>
  <c r="O388" i="17"/>
  <c r="O150" i="16" a="1"/>
  <c r="O150" i="16"/>
  <c r="O149" i="16" a="1"/>
  <c r="O149" i="16"/>
  <c r="O148" i="16" a="1"/>
  <c r="O148" i="16"/>
  <c r="O147" i="16" a="1"/>
  <c r="O147" i="16"/>
  <c r="O146" i="16" a="1"/>
  <c r="O146" i="16"/>
  <c r="O145" i="16" a="1"/>
  <c r="O145" i="16"/>
  <c r="O306" i="17" a="1"/>
  <c r="O306" i="17"/>
  <c r="O305" i="17" a="1"/>
  <c r="O305" i="17"/>
  <c r="P217" i="16" a="1"/>
  <c r="P217" i="16"/>
  <c r="P380" i="17" a="1"/>
  <c r="P380" i="17"/>
  <c r="O97" i="16" a="1"/>
  <c r="O97" i="16"/>
  <c r="O96" i="16" a="1"/>
  <c r="O96" i="16"/>
  <c r="O95" i="16" a="1"/>
  <c r="O95" i="16"/>
  <c r="O94" i="16" a="1"/>
  <c r="O94" i="16"/>
  <c r="O93" i="16" a="1"/>
  <c r="O93" i="16"/>
  <c r="O92" i="16" a="1"/>
  <c r="O92" i="16"/>
  <c r="O91" i="16" a="1"/>
  <c r="O91" i="16"/>
  <c r="O90" i="16" a="1"/>
  <c r="O90" i="16"/>
  <c r="O89" i="16" a="1"/>
  <c r="O89" i="16"/>
  <c r="O88" i="16" a="1"/>
  <c r="O88" i="16"/>
  <c r="O87" i="16" a="1"/>
  <c r="O87" i="16"/>
  <c r="O86" i="16" a="1"/>
  <c r="O86" i="16"/>
  <c r="R120" i="16" a="1"/>
  <c r="R120" i="16"/>
  <c r="P37" i="14" a="1"/>
  <c r="P37" i="14"/>
  <c r="A19" i="6" a="1"/>
  <c r="A19" i="6"/>
  <c r="P66" i="13" a="1"/>
  <c r="P66" i="13"/>
  <c r="P66" i="15" a="1"/>
  <c r="P66" i="15"/>
  <c r="P41" i="14" a="1"/>
  <c r="P41" i="14"/>
  <c r="A12" i="6" a="1"/>
  <c r="A12" i="6"/>
  <c r="P120" i="16" a="1"/>
  <c r="P120" i="16"/>
  <c r="P307" i="16" a="1"/>
  <c r="P307" i="16"/>
  <c r="P306" i="16" a="1"/>
  <c r="P306" i="16"/>
  <c r="P305" i="16" a="1"/>
  <c r="P305" i="16"/>
  <c r="P304" i="16" a="1"/>
  <c r="P304" i="16"/>
  <c r="P303" i="16" a="1"/>
  <c r="P303" i="16"/>
  <c r="P302" i="16" a="1"/>
  <c r="P302" i="16"/>
  <c r="P287" i="17" a="1"/>
  <c r="P287" i="17"/>
  <c r="P286" i="17" a="1"/>
  <c r="P286" i="17"/>
  <c r="P285" i="17" a="1"/>
  <c r="P285" i="17"/>
  <c r="P284" i="17" a="1"/>
  <c r="P284" i="17"/>
  <c r="P283" i="17" a="1"/>
  <c r="P283" i="17"/>
  <c r="P282" i="17" a="1"/>
  <c r="P282" i="17"/>
  <c r="P281" i="17" a="1"/>
  <c r="P281" i="17"/>
  <c r="P280" i="17" a="1"/>
  <c r="P280" i="17"/>
  <c r="R39" i="14" a="1"/>
  <c r="R39" i="14"/>
  <c r="P455" i="16" a="1"/>
  <c r="P455" i="16"/>
  <c r="P421" i="17" a="1"/>
  <c r="P421" i="17"/>
  <c r="O217" i="16" a="1"/>
  <c r="O217" i="16"/>
  <c r="O380" i="17" a="1"/>
  <c r="O380" i="17"/>
  <c r="P37" i="16" a="1"/>
  <c r="P37" i="16"/>
  <c r="P386" i="16" a="1"/>
  <c r="P386" i="16"/>
  <c r="P53" i="17" a="1"/>
  <c r="P53" i="17"/>
  <c r="R412" i="16" a="1"/>
  <c r="R412" i="16"/>
  <c r="P458" i="16" a="1"/>
  <c r="P458" i="16"/>
  <c r="P388" i="17" a="1"/>
  <c r="P388" i="17"/>
  <c r="R176" i="16" a="1"/>
  <c r="R176" i="16"/>
  <c r="O479" i="16" a="1"/>
  <c r="O479" i="16"/>
  <c r="O138" i="17" a="1"/>
  <c r="O138" i="17"/>
  <c r="R414" i="16" a="1"/>
  <c r="R414" i="16"/>
  <c r="P150" i="16" a="1"/>
  <c r="P150" i="16"/>
  <c r="P149" i="16" a="1"/>
  <c r="P149" i="16"/>
  <c r="P148" i="16" a="1"/>
  <c r="P148" i="16"/>
  <c r="P147" i="16" a="1"/>
  <c r="P147" i="16"/>
  <c r="P146" i="16" a="1"/>
  <c r="P146" i="16"/>
  <c r="P145" i="16" a="1"/>
  <c r="P145" i="16"/>
  <c r="P306" i="17" a="1"/>
  <c r="P306" i="17"/>
  <c r="P305" i="17" a="1"/>
  <c r="P305" i="17"/>
  <c r="O236" i="17" a="1"/>
  <c r="O236" i="17"/>
  <c r="P475" i="16" a="1"/>
  <c r="P475" i="16"/>
  <c r="P63" i="13" a="1"/>
  <c r="P63" i="13"/>
  <c r="P63" i="15" a="1"/>
  <c r="P63" i="15"/>
  <c r="P431" i="17" a="1"/>
  <c r="P431" i="17"/>
  <c r="O447" i="16" a="1"/>
  <c r="O447" i="16"/>
  <c r="O386" i="17" a="1"/>
  <c r="O386" i="17"/>
  <c r="P97" i="16" a="1"/>
  <c r="P97" i="16"/>
  <c r="P96" i="16" a="1"/>
  <c r="P96" i="16"/>
  <c r="P95" i="16" a="1"/>
  <c r="P95" i="16"/>
  <c r="P94" i="16" a="1"/>
  <c r="P94" i="16"/>
  <c r="P93" i="16" a="1"/>
  <c r="P93" i="16"/>
  <c r="P92" i="16" a="1"/>
  <c r="P92" i="16"/>
  <c r="P91" i="16" a="1"/>
  <c r="P91" i="16"/>
  <c r="P90" i="16" a="1"/>
  <c r="P90" i="16"/>
  <c r="P89" i="16" a="1"/>
  <c r="P89" i="16"/>
  <c r="P88" i="16" a="1"/>
  <c r="P88" i="16"/>
  <c r="P87" i="16" a="1"/>
  <c r="P87" i="16"/>
  <c r="P86" i="16" a="1"/>
  <c r="P86" i="16"/>
  <c r="P237" i="16" a="1"/>
  <c r="P237" i="16"/>
  <c r="P236" i="16" a="1"/>
  <c r="P236" i="16"/>
  <c r="P235" i="16" a="1"/>
  <c r="P235" i="16"/>
  <c r="P234" i="16" a="1"/>
  <c r="P234" i="16"/>
  <c r="P233" i="16" a="1"/>
  <c r="P233" i="16"/>
  <c r="P232" i="16" a="1"/>
  <c r="P232" i="16"/>
  <c r="P231" i="16" a="1"/>
  <c r="P231" i="16"/>
  <c r="P230" i="16" a="1"/>
  <c r="P230" i="16"/>
  <c r="P229" i="16" a="1"/>
  <c r="P229" i="16"/>
  <c r="P228" i="16" a="1"/>
  <c r="P228" i="16"/>
  <c r="P227" i="16" a="1"/>
  <c r="P227" i="16"/>
  <c r="P226" i="16" a="1"/>
  <c r="P226" i="16"/>
  <c r="P225" i="16" a="1"/>
  <c r="P225" i="16"/>
  <c r="P224" i="16" a="1"/>
  <c r="P224" i="16"/>
  <c r="P223" i="16" a="1"/>
  <c r="P223" i="16"/>
  <c r="P222" i="16" a="1"/>
  <c r="P222" i="16"/>
  <c r="P406" i="17" a="1"/>
  <c r="P406" i="17"/>
  <c r="P405" i="17" a="1"/>
  <c r="P405" i="17"/>
  <c r="P404" i="17" a="1"/>
  <c r="P404" i="17"/>
  <c r="P403" i="17" a="1"/>
  <c r="P403" i="17"/>
  <c r="P402" i="17" a="1"/>
  <c r="P402" i="17"/>
  <c r="P401" i="17" a="1"/>
  <c r="P401" i="17"/>
  <c r="P400" i="17" a="1"/>
  <c r="P400" i="17"/>
  <c r="P399" i="17" a="1"/>
  <c r="P399" i="17"/>
  <c r="P398" i="17" a="1"/>
  <c r="P398" i="17"/>
  <c r="P397" i="17" a="1"/>
  <c r="P397" i="17"/>
  <c r="O385" i="16" a="1"/>
  <c r="O385" i="16"/>
  <c r="O384" i="16" a="1"/>
  <c r="O384" i="16"/>
  <c r="O383" i="16" a="1"/>
  <c r="O383" i="16"/>
  <c r="O382" i="16" a="1"/>
  <c r="O382" i="16"/>
  <c r="O235" i="17" a="1"/>
  <c r="O235" i="17"/>
  <c r="O234" i="17" a="1"/>
  <c r="O234" i="17"/>
  <c r="O233" i="17" a="1"/>
  <c r="O233" i="17"/>
  <c r="O232" i="17" a="1"/>
  <c r="O232" i="17"/>
  <c r="O231" i="17" a="1"/>
  <c r="O231" i="17"/>
  <c r="O230" i="17" a="1"/>
  <c r="O230" i="17"/>
  <c r="O229" i="17" a="1"/>
  <c r="O229" i="17"/>
  <c r="O228" i="17" a="1"/>
  <c r="O228" i="17"/>
  <c r="O227" i="17" a="1"/>
  <c r="O227" i="17"/>
  <c r="O226" i="17" a="1"/>
  <c r="O226" i="17"/>
  <c r="O225" i="17" a="1"/>
  <c r="O225" i="17"/>
  <c r="O224" i="17" a="1"/>
  <c r="O224" i="17"/>
  <c r="O223" i="17" a="1"/>
  <c r="O223" i="17"/>
  <c r="O222" i="17" a="1"/>
  <c r="O222" i="17"/>
  <c r="O221" i="17" a="1"/>
  <c r="O221" i="17"/>
  <c r="O220" i="17" a="1"/>
  <c r="O220" i="17"/>
  <c r="O219" i="17" a="1"/>
  <c r="O219" i="17"/>
  <c r="O218" i="17" a="1"/>
  <c r="O218" i="17"/>
  <c r="AV45" i="14" a="1"/>
  <c r="AV45" i="14"/>
  <c r="AV44" i="14" a="1"/>
  <c r="AV44" i="14"/>
  <c r="R119" i="16" a="1"/>
  <c r="R119" i="16"/>
  <c r="R23" i="17" a="1"/>
  <c r="R23" i="17"/>
  <c r="R118" i="16" a="1"/>
  <c r="R118" i="16"/>
  <c r="O459" i="16" a="1"/>
  <c r="O459" i="16"/>
  <c r="O385" i="17" a="1"/>
  <c r="O385" i="17"/>
  <c r="R243" i="16" a="1"/>
  <c r="R243" i="16"/>
  <c r="R242" i="16" a="1"/>
  <c r="R242" i="16"/>
  <c r="R241" i="16" a="1"/>
  <c r="R241" i="16"/>
  <c r="R240" i="16" a="1"/>
  <c r="R240" i="16"/>
  <c r="R239" i="16" a="1"/>
  <c r="R239" i="16"/>
  <c r="R238" i="16" a="1"/>
  <c r="R238" i="16"/>
  <c r="O118" i="16" a="1"/>
  <c r="O118" i="16"/>
  <c r="R34" i="14" a="1"/>
  <c r="R34" i="14"/>
  <c r="P119" i="16" a="1"/>
  <c r="P119" i="16"/>
  <c r="P23" i="17" a="1"/>
  <c r="P23" i="17"/>
  <c r="P243" i="16" a="1"/>
  <c r="P243" i="16"/>
  <c r="P242" i="16" a="1"/>
  <c r="P242" i="16"/>
  <c r="P241" i="16" a="1"/>
  <c r="P241" i="16"/>
  <c r="P240" i="16" a="1"/>
  <c r="P240" i="16"/>
  <c r="P239" i="16" a="1"/>
  <c r="P239" i="16"/>
  <c r="P238" i="16" a="1"/>
  <c r="P238" i="16"/>
  <c r="P35" i="15" a="1"/>
  <c r="P35" i="15"/>
  <c r="P34" i="15" a="1"/>
  <c r="P34" i="15"/>
  <c r="O312" i="17" a="1"/>
  <c r="O312" i="17"/>
  <c r="P32" i="14" a="1"/>
  <c r="P32" i="14"/>
  <c r="A52" i="6" a="1"/>
  <c r="A52" i="6"/>
  <c r="O41" i="16" a="1"/>
  <c r="O41" i="16"/>
  <c r="O33" i="17" a="1"/>
  <c r="O33" i="17"/>
  <c r="O19" i="16" a="1"/>
  <c r="O19" i="16"/>
  <c r="R312" i="17" a="1"/>
  <c r="R312" i="17"/>
  <c r="R41" i="16" a="1"/>
  <c r="R41" i="16"/>
  <c r="R33" i="17" a="1"/>
  <c r="R33" i="17"/>
  <c r="R19" i="16" a="1"/>
  <c r="R19" i="16" l="1"/>
  <c r="R459" i="16" a="1"/>
  <c r="R459" i="16"/>
  <c r="R385" i="17" a="1"/>
  <c r="R385" i="17"/>
  <c r="P385" i="16" a="1"/>
  <c r="P385" i="16" l="1"/>
  <c r="P384" i="16" a="1"/>
  <c r="P384" i="16"/>
  <c r="P383" i="16" a="1"/>
  <c r="P383" i="16"/>
  <c r="P382" i="16" a="1"/>
  <c r="P382" i="16"/>
  <c r="P235" i="17" a="1"/>
  <c r="P235" i="17"/>
  <c r="P234" i="17" a="1"/>
  <c r="P234" i="17"/>
  <c r="P233" i="17" a="1"/>
  <c r="P233" i="17"/>
  <c r="P232" i="17" a="1"/>
  <c r="P232" i="17"/>
  <c r="P231" i="17" a="1"/>
  <c r="P231" i="17"/>
  <c r="P230" i="17" a="1"/>
  <c r="P230" i="17"/>
  <c r="P229" i="17" a="1"/>
  <c r="P229" i="17"/>
  <c r="P228" i="17" a="1"/>
  <c r="P228" i="17"/>
  <c r="P227" i="17" a="1"/>
  <c r="P227" i="17"/>
  <c r="P226" i="17" a="1"/>
  <c r="P226" i="17"/>
  <c r="P225" i="17" a="1"/>
  <c r="P225" i="17"/>
  <c r="P224" i="17" a="1"/>
  <c r="P224" i="17"/>
  <c r="P223" i="17" a="1"/>
  <c r="P223" i="17"/>
  <c r="P222" i="17" a="1"/>
  <c r="P222" i="17"/>
  <c r="P221" i="17" a="1"/>
  <c r="P221" i="17"/>
  <c r="P220" i="17" a="1"/>
  <c r="P220" i="17"/>
  <c r="P219" i="17" a="1"/>
  <c r="P219" i="17"/>
  <c r="P218" i="17" a="1"/>
  <c r="P218" i="17"/>
  <c r="P45" i="14" a="1"/>
  <c r="P45" i="14"/>
  <c r="P44" i="14" a="1"/>
  <c r="P44" i="14"/>
  <c r="AV34" i="14" a="1"/>
  <c r="AV34" i="14"/>
  <c r="AV32" i="14" a="1"/>
  <c r="AV32" i="14"/>
  <c r="R385" i="16" a="1"/>
  <c r="R385" i="16"/>
  <c r="R384" i="16" a="1"/>
  <c r="R384" i="16"/>
  <c r="R383" i="16" a="1"/>
  <c r="R383" i="16"/>
  <c r="R382" i="16" a="1"/>
  <c r="R382" i="16"/>
  <c r="R235" i="17" a="1"/>
  <c r="R235" i="17"/>
  <c r="R234" i="17" a="1"/>
  <c r="R234" i="17"/>
  <c r="R233" i="17" a="1"/>
  <c r="R233" i="17"/>
  <c r="R232" i="17" a="1"/>
  <c r="R232" i="17"/>
  <c r="R231" i="17" a="1"/>
  <c r="R231" i="17"/>
  <c r="R230" i="17" a="1"/>
  <c r="R230" i="17"/>
  <c r="R229" i="17" a="1"/>
  <c r="R229" i="17"/>
  <c r="R228" i="17" a="1"/>
  <c r="R228" i="17"/>
  <c r="R227" i="17" a="1"/>
  <c r="R227" i="17"/>
  <c r="R226" i="17" a="1"/>
  <c r="R226" i="17"/>
  <c r="R225" i="17" a="1"/>
  <c r="R225" i="17"/>
  <c r="R224" i="17" a="1"/>
  <c r="R224" i="17"/>
  <c r="R223" i="17" a="1"/>
  <c r="R223" i="17"/>
  <c r="R222" i="17" a="1"/>
  <c r="R222" i="17"/>
  <c r="R221" i="17" a="1"/>
  <c r="R221" i="17"/>
  <c r="R220" i="17" a="1"/>
  <c r="R220" i="17"/>
  <c r="R219" i="17" a="1"/>
  <c r="R219" i="17"/>
  <c r="R218" i="17" a="1"/>
  <c r="R218" i="17"/>
  <c r="R45" i="14" a="1"/>
  <c r="R45" i="14"/>
  <c r="R44" i="14" a="1"/>
  <c r="R44" i="14"/>
  <c r="P312" i="17" a="1"/>
  <c r="P312" i="17"/>
  <c r="R32" i="14" a="1"/>
  <c r="R32" i="14"/>
  <c r="P41" i="16" a="1"/>
  <c r="P41" i="16"/>
  <c r="P33" i="17" a="1"/>
  <c r="P33" i="17"/>
  <c r="P19" i="16" a="1"/>
  <c r="P19" i="16"/>
  <c r="O243" i="16" a="1"/>
  <c r="O243" i="16"/>
  <c r="O242" i="16" a="1"/>
  <c r="O242" i="16"/>
  <c r="O241" i="16" a="1"/>
  <c r="O241" i="16"/>
  <c r="O240" i="16" a="1"/>
  <c r="O240" i="16"/>
  <c r="O239" i="16" a="1"/>
  <c r="O239" i="16"/>
  <c r="O238" i="16" a="1"/>
  <c r="O238" i="16"/>
  <c r="AV35" i="15" a="1"/>
  <c r="AV35" i="15"/>
  <c r="AV34" i="15" a="1"/>
  <c r="AV34" i="15"/>
  <c r="P34" i="14" a="1"/>
  <c r="P34" i="14"/>
  <c r="A6" i="6" a="1"/>
  <c r="A6" i="6"/>
  <c r="P459" i="16" a="1"/>
  <c r="P459" i="16"/>
  <c r="P385" i="17" a="1"/>
  <c r="P385" i="17"/>
  <c r="P118" i="16" a="1"/>
  <c r="P118" i="16"/>
  <c r="O119" i="16" a="1"/>
  <c r="O119" i="16"/>
  <c r="O23" i="17" a="1"/>
  <c r="O23" i="17"/>
  <c r="R69" i="16" a="1"/>
  <c r="R69" i="16"/>
  <c r="R408" i="17" a="1"/>
  <c r="R408" i="17"/>
  <c r="O69" i="16" a="1"/>
  <c r="O69" i="16" l="1"/>
  <c r="O408" i="17" a="1"/>
  <c r="O408" i="17"/>
  <c r="O7" i="16" a="1"/>
  <c r="O7" i="16"/>
  <c r="O43" i="17" a="1"/>
  <c r="O43" i="17"/>
  <c r="R330" i="16" a="1"/>
  <c r="R330" i="16"/>
  <c r="P128" i="16" a="1"/>
  <c r="P128" i="16"/>
  <c r="R36" i="14" a="1"/>
  <c r="R36" i="14"/>
  <c r="P51" i="13" a="1"/>
  <c r="P51" i="13"/>
  <c r="P52" i="15" a="1"/>
  <c r="P52" i="15"/>
  <c r="R456" i="16" a="1"/>
  <c r="R456" i="16" l="1"/>
  <c r="R396" i="17" a="1"/>
  <c r="R396" i="17"/>
  <c r="O378" i="16" a="1"/>
  <c r="O378" i="16"/>
  <c r="O27" i="17" a="1"/>
  <c r="O27" i="17"/>
  <c r="P330" i="16" a="1"/>
  <c r="P330" i="16"/>
  <c r="P30" i="14" a="1"/>
  <c r="P30" i="14"/>
  <c r="A5" i="6" a="1"/>
  <c r="A5" i="6"/>
  <c r="O128" i="16" a="1"/>
  <c r="O128" i="16"/>
  <c r="AV36" i="14" a="1"/>
  <c r="AV36" i="14"/>
  <c r="P378" i="16" a="1"/>
  <c r="P378" i="16"/>
  <c r="P27" i="17" a="1"/>
  <c r="P27" i="17"/>
  <c r="AV30" i="14" a="1"/>
  <c r="AV30" i="14"/>
  <c r="P456" i="16" a="1"/>
  <c r="P456" i="16"/>
  <c r="P396" i="17" a="1"/>
  <c r="P396" i="17"/>
  <c r="R128" i="16" a="1"/>
  <c r="R128" i="16"/>
  <c r="P69" i="16" a="1"/>
  <c r="P69" i="16"/>
  <c r="P408" i="17" a="1"/>
  <c r="P408" i="17"/>
  <c r="O330" i="16" a="1"/>
  <c r="O330" i="16"/>
  <c r="O456" i="16" a="1"/>
  <c r="O456" i="16"/>
  <c r="O396" i="17" a="1"/>
  <c r="O396" i="17"/>
  <c r="P36" i="14" a="1"/>
  <c r="P36" i="14"/>
  <c r="A10" i="6" a="1"/>
  <c r="A10" i="6"/>
  <c r="R378" i="16" a="1"/>
  <c r="R378" i="16"/>
  <c r="R27" i="17" a="1"/>
  <c r="R27" i="17"/>
  <c r="AV51" i="13" a="1"/>
  <c r="AV51" i="13"/>
  <c r="AV52" i="15" a="1"/>
  <c r="AV52" i="15"/>
  <c r="P7" i="16" a="1"/>
  <c r="P7" i="16"/>
  <c r="P43" i="17" a="1"/>
  <c r="P43" i="17"/>
  <c r="R30" i="14" a="1"/>
  <c r="R30" i="14"/>
  <c r="R7" i="16" a="1"/>
  <c r="R7" i="16"/>
  <c r="R43" i="17" a="1"/>
  <c r="R43" i="17"/>
  <c r="P416" i="16" a="1"/>
  <c r="P416" i="16"/>
  <c r="P415" i="16" a="1"/>
  <c r="P415" i="16"/>
  <c r="O15" i="16" a="1"/>
  <c r="O15" i="16"/>
  <c r="O21" i="17" a="1"/>
  <c r="O21" i="17"/>
  <c r="P415" i="17" a="1"/>
  <c r="P415" i="17"/>
  <c r="P24" i="16" a="1"/>
  <c r="P24" i="16"/>
  <c r="P24" i="17" a="1"/>
  <c r="P24" i="17"/>
  <c r="O68" i="16" a="1"/>
  <c r="O68" i="16"/>
  <c r="P375" i="16" a="1"/>
  <c r="P375" i="16"/>
  <c r="P31" i="16" a="1"/>
  <c r="P31" i="16"/>
  <c r="R180" i="16" a="1"/>
  <c r="R180" i="16"/>
  <c r="R430" i="17" a="1"/>
  <c r="R430" i="17"/>
  <c r="O180" i="16" a="1"/>
  <c r="O180" i="16"/>
  <c r="O430" i="17" a="1"/>
  <c r="O430" i="17"/>
  <c r="P8" i="14" a="1"/>
  <c r="P8" i="14"/>
  <c r="P16" i="14" a="1"/>
  <c r="P16" i="14"/>
  <c r="A4" i="6" a="1"/>
  <c r="A4" i="6"/>
  <c r="R415" i="17" a="1"/>
  <c r="R415" i="17"/>
  <c r="P412" i="17" a="1"/>
  <c r="P412" i="17"/>
  <c r="O416" i="16" a="1"/>
  <c r="O416" i="16"/>
  <c r="O415" i="16" a="1"/>
  <c r="O415" i="16"/>
  <c r="R448" i="16" a="1"/>
  <c r="R448" i="16"/>
  <c r="R390" i="17" a="1"/>
  <c r="R390" i="17"/>
  <c r="O168" i="16" a="1"/>
  <c r="O168" i="16"/>
  <c r="O167" i="16" a="1"/>
  <c r="O167" i="16"/>
  <c r="R31" i="16" a="1"/>
  <c r="R31" i="16"/>
  <c r="R8" i="14" a="1"/>
  <c r="R8" i="14"/>
  <c r="P181" i="16" a="1"/>
  <c r="P181" i="16"/>
  <c r="P18" i="13" a="1"/>
  <c r="P18" i="13"/>
  <c r="P20" i="15" a="1"/>
  <c r="P20" i="15"/>
  <c r="P429" i="17" a="1"/>
  <c r="P429" i="17"/>
  <c r="P12" i="14" a="1"/>
  <c r="P12" i="14"/>
  <c r="A17" i="6" a="1"/>
  <c r="A17" i="6"/>
  <c r="R16" i="14" a="1"/>
  <c r="R16" i="14"/>
  <c r="O179" i="16" a="1"/>
  <c r="O179" i="16"/>
  <c r="O181" i="16" a="1"/>
  <c r="O181" i="16"/>
  <c r="AV18" i="13" a="1"/>
  <c r="AV18" i="13"/>
  <c r="AV20" i="15" a="1"/>
  <c r="AV20" i="15"/>
  <c r="O429" i="17" a="1"/>
  <c r="O429" i="17"/>
  <c r="AV12" i="14" a="1"/>
  <c r="AV12" i="14"/>
  <c r="P61" i="13" a="1"/>
  <c r="P61" i="13"/>
  <c r="P61" i="15" a="1"/>
  <c r="P61" i="15"/>
  <c r="P179" i="16" a="1"/>
  <c r="P179" i="16" l="1"/>
  <c r="O412" i="17" a="1"/>
  <c r="O412" i="17"/>
  <c r="P15" i="16" a="1"/>
  <c r="P15" i="16"/>
  <c r="P21" i="17" a="1"/>
  <c r="P21" i="17"/>
  <c r="P68" i="16" a="1"/>
  <c r="P68" i="16"/>
  <c r="R168" i="16" a="1"/>
  <c r="R168" i="16"/>
  <c r="R167" i="16" a="1"/>
  <c r="R167" i="16"/>
  <c r="P448" i="16" a="1"/>
  <c r="P448" i="16"/>
  <c r="P390" i="17" a="1"/>
  <c r="P390" i="17"/>
  <c r="O99" i="16" a="1"/>
  <c r="O99" i="16"/>
  <c r="O104" i="16" a="1"/>
  <c r="O104" i="16"/>
  <c r="O103" i="16" a="1"/>
  <c r="O103" i="16"/>
  <c r="O102" i="16" a="1"/>
  <c r="O102" i="16"/>
  <c r="O101" i="16" a="1"/>
  <c r="O101" i="16"/>
  <c r="O100" i="16" a="1"/>
  <c r="O100" i="16"/>
  <c r="O62" i="17" a="1"/>
  <c r="O62" i="17"/>
  <c r="O61" i="17" a="1"/>
  <c r="O61" i="17"/>
  <c r="O321" i="16" a="1"/>
  <c r="O321" i="16"/>
  <c r="O264" i="17" a="1"/>
  <c r="O264" i="17"/>
  <c r="R375" i="16" a="1"/>
  <c r="R375" i="16"/>
  <c r="O365" i="16" a="1"/>
  <c r="O365" i="16"/>
  <c r="O364" i="16" a="1"/>
  <c r="O364" i="16"/>
  <c r="O363" i="16" a="1"/>
  <c r="O363" i="16"/>
  <c r="O362" i="16" a="1"/>
  <c r="O362" i="16"/>
  <c r="O361" i="16" a="1"/>
  <c r="O361" i="16"/>
  <c r="O360" i="16" a="1"/>
  <c r="O360" i="16"/>
  <c r="O359" i="16" a="1"/>
  <c r="O359" i="16"/>
  <c r="O358" i="16" a="1"/>
  <c r="O358" i="16"/>
  <c r="O357" i="16" a="1"/>
  <c r="O357" i="16"/>
  <c r="O356" i="16" a="1"/>
  <c r="O356" i="16"/>
  <c r="O355" i="16" a="1"/>
  <c r="O355" i="16"/>
  <c r="O354" i="16" a="1"/>
  <c r="O354" i="16"/>
  <c r="O353" i="16" a="1"/>
  <c r="O353" i="16"/>
  <c r="O352" i="16" a="1"/>
  <c r="O352" i="16"/>
  <c r="O78" i="17" a="1"/>
  <c r="O78" i="17"/>
  <c r="O77" i="17" a="1"/>
  <c r="O77" i="17"/>
  <c r="O76" i="17" a="1"/>
  <c r="O76" i="17"/>
  <c r="O75" i="17" a="1"/>
  <c r="O75" i="17"/>
  <c r="O74" i="17" a="1"/>
  <c r="O74" i="17"/>
  <c r="O73" i="17" a="1"/>
  <c r="O73" i="17"/>
  <c r="O72" i="17" a="1"/>
  <c r="O72" i="17"/>
  <c r="O71" i="17" a="1"/>
  <c r="O71" i="17"/>
  <c r="O70" i="17" a="1"/>
  <c r="O70" i="17"/>
  <c r="O69" i="17" a="1"/>
  <c r="O69" i="17"/>
  <c r="O24" i="16" a="1"/>
  <c r="O24" i="16"/>
  <c r="O24" i="17" a="1"/>
  <c r="O24" i="17"/>
  <c r="P365" i="16" a="1"/>
  <c r="P365" i="16"/>
  <c r="P364" i="16" a="1"/>
  <c r="P364" i="16"/>
  <c r="P363" i="16" a="1"/>
  <c r="P363" i="16"/>
  <c r="P362" i="16" a="1"/>
  <c r="P362" i="16"/>
  <c r="P361" i="16" a="1"/>
  <c r="P361" i="16"/>
  <c r="P360" i="16" a="1"/>
  <c r="P360" i="16"/>
  <c r="P359" i="16" a="1"/>
  <c r="P359" i="16"/>
  <c r="P358" i="16" a="1"/>
  <c r="P358" i="16"/>
  <c r="P357" i="16" a="1"/>
  <c r="P357" i="16"/>
  <c r="P356" i="16" a="1"/>
  <c r="P356" i="16"/>
  <c r="P355" i="16" a="1"/>
  <c r="P355" i="16"/>
  <c r="P354" i="16" a="1"/>
  <c r="P354" i="16"/>
  <c r="P353" i="16" a="1"/>
  <c r="P353" i="16"/>
  <c r="P352" i="16" a="1"/>
  <c r="P352" i="16"/>
  <c r="P78" i="17" a="1"/>
  <c r="P78" i="17"/>
  <c r="P77" i="17" a="1"/>
  <c r="P77" i="17"/>
  <c r="P76" i="17" a="1"/>
  <c r="P76" i="17"/>
  <c r="P75" i="17" a="1"/>
  <c r="P75" i="17"/>
  <c r="P74" i="17" a="1"/>
  <c r="P74" i="17"/>
  <c r="P73" i="17" a="1"/>
  <c r="P73" i="17"/>
  <c r="P72" i="17" a="1"/>
  <c r="P72" i="17"/>
  <c r="P71" i="17" a="1"/>
  <c r="P71" i="17"/>
  <c r="P70" i="17" a="1"/>
  <c r="P70" i="17"/>
  <c r="P69" i="17" a="1"/>
  <c r="P69" i="17"/>
  <c r="R99" i="16" a="1"/>
  <c r="R99" i="16"/>
  <c r="R104" i="16" a="1"/>
  <c r="R104" i="16"/>
  <c r="R103" i="16" a="1"/>
  <c r="R103" i="16"/>
  <c r="R102" i="16" a="1"/>
  <c r="R102" i="16"/>
  <c r="R101" i="16" a="1"/>
  <c r="R101" i="16"/>
  <c r="R100" i="16" a="1"/>
  <c r="R100" i="16"/>
  <c r="R62" i="17" a="1"/>
  <c r="R62" i="17"/>
  <c r="R61" i="17" a="1"/>
  <c r="R61" i="17"/>
  <c r="P321" i="16" a="1"/>
  <c r="P321" i="16"/>
  <c r="P264" i="17" a="1"/>
  <c r="P264" i="17"/>
  <c r="R413" i="16" a="1"/>
  <c r="R413" i="16"/>
  <c r="R40" i="17" a="1"/>
  <c r="R40" i="17"/>
  <c r="P413" i="16" a="1"/>
  <c r="P413" i="16"/>
  <c r="P40" i="17" a="1"/>
  <c r="P40" i="17"/>
  <c r="O375" i="16" a="1"/>
  <c r="O375" i="16"/>
  <c r="O415" i="17" a="1"/>
  <c r="O415" i="17"/>
  <c r="O31" i="16" a="1"/>
  <c r="O31" i="16"/>
  <c r="R179" i="16" a="1"/>
  <c r="R179" i="16"/>
  <c r="R68" i="16" a="1"/>
  <c r="R68" i="16"/>
  <c r="P168" i="16" a="1"/>
  <c r="P168" i="16"/>
  <c r="P167" i="16" a="1"/>
  <c r="P167" i="16"/>
  <c r="P180" i="16" a="1"/>
  <c r="P180" i="16"/>
  <c r="P430" i="17" a="1"/>
  <c r="P430" i="17"/>
  <c r="R365" i="16" a="1"/>
  <c r="R365" i="16"/>
  <c r="R364" i="16" a="1"/>
  <c r="R364" i="16"/>
  <c r="R363" i="16" a="1"/>
  <c r="R363" i="16"/>
  <c r="R362" i="16" a="1"/>
  <c r="R362" i="16"/>
  <c r="R361" i="16" a="1"/>
  <c r="R361" i="16"/>
  <c r="R360" i="16" a="1"/>
  <c r="R360" i="16"/>
  <c r="R359" i="16" a="1"/>
  <c r="R359" i="16"/>
  <c r="R358" i="16" a="1"/>
  <c r="R358" i="16"/>
  <c r="R357" i="16" a="1"/>
  <c r="R357" i="16"/>
  <c r="R356" i="16" a="1"/>
  <c r="R356" i="16"/>
  <c r="R355" i="16" a="1"/>
  <c r="R355" i="16"/>
  <c r="R354" i="16" a="1"/>
  <c r="R354" i="16"/>
  <c r="R353" i="16" a="1"/>
  <c r="R353" i="16"/>
  <c r="R352" i="16" a="1"/>
  <c r="R352" i="16"/>
  <c r="R78" i="17" a="1"/>
  <c r="R78" i="17"/>
  <c r="R77" i="17" a="1"/>
  <c r="R77" i="17"/>
  <c r="R76" i="17" a="1"/>
  <c r="R76" i="17"/>
  <c r="R75" i="17" a="1"/>
  <c r="R75" i="17"/>
  <c r="R74" i="17" a="1"/>
  <c r="R74" i="17"/>
  <c r="R73" i="17" a="1"/>
  <c r="R73" i="17"/>
  <c r="R72" i="17" a="1"/>
  <c r="R72" i="17"/>
  <c r="R71" i="17" a="1"/>
  <c r="R71" i="17"/>
  <c r="R70" i="17" a="1"/>
  <c r="R70" i="17"/>
  <c r="R69" i="17" a="1"/>
  <c r="R69" i="17"/>
  <c r="O413" i="16" a="1"/>
  <c r="O413" i="16"/>
  <c r="O40" i="17" a="1"/>
  <c r="O40" i="17"/>
  <c r="AV16" i="14" a="1"/>
  <c r="AV16" i="14"/>
  <c r="R181" i="16" a="1"/>
  <c r="R181" i="16"/>
  <c r="R429" i="17" a="1"/>
  <c r="R429" i="17"/>
  <c r="R12" i="14" a="1"/>
  <c r="R12" i="14"/>
  <c r="AV8" i="14" a="1"/>
  <c r="AV8" i="14" l="1"/>
  <c r="O448" i="16" a="1"/>
  <c r="O448" i="16"/>
  <c r="O390" i="17" a="1"/>
  <c r="O390" i="17"/>
  <c r="R412" i="17" a="1"/>
  <c r="R412" i="17"/>
  <c r="AV61" i="13" a="1"/>
  <c r="AV61" i="13"/>
  <c r="AV61" i="15" a="1"/>
  <c r="AV61" i="15"/>
  <c r="P99" i="16" a="1"/>
  <c r="P99" i="16"/>
  <c r="P104" i="16" a="1"/>
  <c r="P104" i="16"/>
  <c r="P103" i="16" a="1"/>
  <c r="P103" i="16"/>
  <c r="P102" i="16" a="1"/>
  <c r="P102" i="16"/>
  <c r="P101" i="16" a="1"/>
  <c r="P101" i="16"/>
  <c r="P100" i="16" a="1"/>
  <c r="P100" i="16"/>
  <c r="P62" i="17" a="1"/>
  <c r="P62" i="17"/>
  <c r="P61" i="17" a="1"/>
  <c r="P61" i="17"/>
  <c r="R416" i="16" a="1"/>
  <c r="R416" i="16"/>
  <c r="R415" i="16" a="1"/>
  <c r="R415" i="16"/>
  <c r="R15" i="16" a="1"/>
  <c r="R15" i="16"/>
  <c r="R21" i="17" a="1"/>
  <c r="R21" i="17"/>
  <c r="R321" i="16" a="1"/>
  <c r="R321" i="16"/>
  <c r="R264" i="17" a="1"/>
  <c r="R264" i="17"/>
  <c r="R24" i="16" a="1"/>
  <c r="R24" i="16"/>
  <c r="R24" i="17" a="1"/>
  <c r="R24" i="17"/>
  <c r="U78" i="16" a="1"/>
  <c r="U78" i="16"/>
  <c r="U77" i="16" a="1"/>
  <c r="U77" i="16"/>
  <c r="U70" i="16" a="1"/>
  <c r="U70" i="16"/>
  <c r="U67" i="16" a="1"/>
  <c r="U67" i="16"/>
  <c r="U56" i="16" a="1"/>
  <c r="U56" i="16"/>
  <c r="U51" i="16" a="1"/>
  <c r="U51" i="16"/>
  <c r="U495" i="16" a="1"/>
  <c r="U495" i="16"/>
  <c r="U475" i="16" a="1"/>
  <c r="U475" i="16"/>
  <c r="U472" i="16" a="1"/>
  <c r="U472" i="16"/>
  <c r="U470" i="16" a="1"/>
  <c r="U470" i="16"/>
  <c r="U469" i="16" a="1"/>
  <c r="U469" i="16"/>
  <c r="U463" i="16" a="1"/>
  <c r="U463" i="16"/>
  <c r="U461" i="16" a="1"/>
  <c r="U461" i="16"/>
  <c r="U460" i="16" a="1"/>
  <c r="U460" i="16"/>
  <c r="U451" i="16" a="1"/>
  <c r="U451" i="16"/>
  <c r="U45" i="16" a="1"/>
  <c r="U45" i="16"/>
  <c r="U449" i="16" a="1"/>
  <c r="U449" i="16"/>
  <c r="U44" i="16" a="1"/>
  <c r="U44" i="16"/>
  <c r="U42" i="16" a="1"/>
  <c r="U42" i="16"/>
  <c r="U419" i="16" a="1"/>
  <c r="U419" i="16"/>
  <c r="U418" i="16" a="1"/>
  <c r="U418" i="16"/>
  <c r="U410" i="16" a="1"/>
  <c r="U410" i="16"/>
  <c r="U381" i="16" a="1"/>
  <c r="U381" i="16"/>
  <c r="U377" i="16" a="1"/>
  <c r="U377" i="16"/>
  <c r="U374" i="16" a="1"/>
  <c r="U374" i="16"/>
  <c r="U366" i="16" a="1"/>
  <c r="U366" i="16"/>
  <c r="U351" i="16" a="1"/>
  <c r="U351" i="16"/>
  <c r="U347" i="16" a="1"/>
  <c r="U347" i="16"/>
  <c r="U346" i="16" a="1"/>
  <c r="U346" i="16"/>
  <c r="U335" i="16" a="1"/>
  <c r="U335" i="16"/>
  <c r="U330" i="16" a="1"/>
  <c r="U330" i="16"/>
  <c r="U325" i="16" a="1"/>
  <c r="U325" i="16"/>
  <c r="U301" i="16" a="1"/>
  <c r="U301" i="16"/>
  <c r="U300" i="16" a="1"/>
  <c r="U300" i="16"/>
  <c r="U299" i="16" a="1"/>
  <c r="U299" i="16"/>
  <c r="U298" i="16" a="1"/>
  <c r="U298" i="16"/>
  <c r="U297" i="16" a="1"/>
  <c r="U297" i="16"/>
  <c r="U296" i="16" a="1"/>
  <c r="U296" i="16"/>
  <c r="U295" i="16" a="1"/>
  <c r="U295" i="16"/>
  <c r="U294" i="16" a="1"/>
  <c r="U294" i="16"/>
  <c r="U293" i="16" a="1"/>
  <c r="U293" i="16"/>
  <c r="U292" i="16" a="1"/>
  <c r="U292" i="16"/>
  <c r="U291" i="16" a="1"/>
  <c r="U291" i="16"/>
  <c r="U290" i="16" a="1"/>
  <c r="U290" i="16"/>
  <c r="U289" i="16" a="1"/>
  <c r="U289" i="16"/>
  <c r="U288" i="16" a="1"/>
  <c r="U288" i="16"/>
  <c r="U287" i="16" a="1"/>
  <c r="U287" i="16"/>
  <c r="U286" i="16" a="1"/>
  <c r="U286" i="16"/>
  <c r="U285" i="16" a="1"/>
  <c r="U285" i="16"/>
  <c r="U284" i="16" a="1"/>
  <c r="U284" i="16"/>
  <c r="U283" i="16" a="1"/>
  <c r="U283" i="16"/>
  <c r="U282" i="16" a="1"/>
  <c r="U282" i="16"/>
  <c r="U281" i="16" a="1"/>
  <c r="U281" i="16"/>
  <c r="U280" i="16" a="1"/>
  <c r="U280" i="16"/>
  <c r="U279" i="16" a="1"/>
  <c r="U279" i="16"/>
  <c r="U278" i="16" a="1"/>
  <c r="U278" i="16"/>
  <c r="U27" i="16" a="1"/>
  <c r="U27" i="16"/>
  <c r="U254" i="16" a="1"/>
  <c r="U254" i="16"/>
  <c r="U253" i="16" a="1"/>
  <c r="U253" i="16"/>
  <c r="U252" i="16" a="1"/>
  <c r="U252" i="16"/>
  <c r="U251" i="16" a="1"/>
  <c r="U251" i="16"/>
  <c r="U250" i="16" a="1"/>
  <c r="U250" i="16"/>
  <c r="U249" i="16" a="1"/>
  <c r="U249" i="16"/>
  <c r="U247" i="16" a="1"/>
  <c r="U247" i="16"/>
  <c r="U22" i="16" a="1"/>
  <c r="U22" i="16"/>
  <c r="U177" i="16" a="1"/>
  <c r="U177" i="16"/>
  <c r="U174" i="16" a="1"/>
  <c r="U174" i="16"/>
  <c r="U172" i="16" a="1"/>
  <c r="U172" i="16"/>
  <c r="U170" i="16" a="1"/>
  <c r="U170" i="16"/>
  <c r="U169" i="16" a="1"/>
  <c r="U169" i="16"/>
  <c r="U161" i="16" a="1"/>
  <c r="U161" i="16"/>
  <c r="U160" i="16" a="1"/>
  <c r="U160" i="16"/>
  <c r="U158" i="16" a="1"/>
  <c r="U158" i="16"/>
  <c r="U152" i="16" a="1"/>
  <c r="U152" i="16"/>
  <c r="U130" i="16" a="1"/>
  <c r="U130" i="16"/>
  <c r="U129" i="16" a="1"/>
  <c r="U129" i="16"/>
  <c r="U125" i="16" a="1"/>
  <c r="U125" i="16"/>
  <c r="U124" i="16" a="1"/>
  <c r="U124" i="16"/>
  <c r="U122" i="16" a="1"/>
  <c r="U122" i="16"/>
  <c r="U115" i="16" a="1"/>
  <c r="U115" i="16"/>
  <c r="U106" i="16" a="1"/>
  <c r="U106" i="16"/>
  <c r="U8" i="14" a="1"/>
  <c r="U8" i="14"/>
  <c r="U7" i="14" a="1"/>
  <c r="U7" i="14"/>
  <c r="U6" i="14" a="1"/>
  <c r="U6" i="14"/>
  <c r="U5" i="14" a="1"/>
  <c r="U5" i="14"/>
  <c r="U43" i="14" a="1"/>
  <c r="U43" i="14"/>
  <c r="U42" i="14" a="1"/>
  <c r="U42" i="14"/>
  <c r="U41" i="14" a="1"/>
  <c r="U41" i="14"/>
  <c r="U40" i="14" a="1"/>
  <c r="U40" i="14"/>
  <c r="U39" i="14" a="1"/>
  <c r="U39" i="14"/>
  <c r="U38" i="14" a="1"/>
  <c r="U38" i="14"/>
  <c r="U37" i="14" a="1"/>
  <c r="U37" i="14"/>
  <c r="U36" i="14" a="1"/>
  <c r="U36" i="14"/>
  <c r="U35" i="14" a="1"/>
  <c r="U35" i="14"/>
  <c r="U34" i="14" a="1"/>
  <c r="U34" i="14"/>
  <c r="U33" i="14" a="1"/>
  <c r="U33" i="14"/>
  <c r="U32" i="14" a="1"/>
  <c r="U32" i="14"/>
  <c r="U31" i="14" a="1"/>
  <c r="U31" i="14"/>
  <c r="U30" i="14" a="1"/>
  <c r="U30" i="14"/>
  <c r="U29" i="14" a="1"/>
  <c r="U29" i="14"/>
  <c r="U28" i="14" a="1"/>
  <c r="U28" i="14"/>
  <c r="U27" i="14" a="1"/>
  <c r="U27" i="14"/>
  <c r="U26" i="14" a="1"/>
  <c r="U26" i="14"/>
  <c r="U25" i="14" a="1"/>
  <c r="U25" i="14"/>
  <c r="U24" i="14" a="1"/>
  <c r="U24" i="14"/>
  <c r="U23" i="14" a="1"/>
  <c r="U23" i="14"/>
  <c r="U22" i="14" a="1"/>
  <c r="U22" i="14"/>
  <c r="U21" i="14" a="1"/>
  <c r="U21" i="14"/>
  <c r="U20" i="14" a="1"/>
  <c r="U20" i="14"/>
  <c r="U13" i="14" a="1"/>
  <c r="U13" i="14"/>
  <c r="U10" i="14" a="1"/>
  <c r="U10" i="14"/>
  <c r="U99" i="17" a="1"/>
  <c r="U99" i="17"/>
  <c r="U98" i="17" a="1"/>
  <c r="U98" i="17"/>
  <c r="U97" i="17" a="1"/>
  <c r="U97" i="17"/>
  <c r="U96" i="17" a="1"/>
  <c r="U96" i="17"/>
  <c r="U95" i="17" a="1"/>
  <c r="U95" i="17"/>
  <c r="U94" i="17" a="1"/>
  <c r="U94" i="17"/>
  <c r="U93" i="17" a="1"/>
  <c r="U93" i="17"/>
  <c r="U92" i="17" a="1"/>
  <c r="U92" i="17"/>
  <c r="U88" i="17" a="1"/>
  <c r="U88" i="17"/>
  <c r="U85" i="17" a="1"/>
  <c r="U85" i="17"/>
  <c r="U84" i="17" a="1"/>
  <c r="U84" i="17"/>
  <c r="U83" i="17" a="1"/>
  <c r="U83" i="17"/>
  <c r="U81" i="17" a="1"/>
  <c r="U81" i="17"/>
  <c r="U80" i="17" a="1"/>
  <c r="U80" i="17"/>
  <c r="U79" i="17" a="1"/>
  <c r="U79" i="17"/>
  <c r="U68" i="17" a="1"/>
  <c r="U68" i="17"/>
  <c r="U67" i="17" a="1"/>
  <c r="U67" i="17"/>
  <c r="U65" i="17" a="1"/>
  <c r="U65" i="17"/>
  <c r="U60" i="17" a="1"/>
  <c r="U60" i="17"/>
  <c r="U56" i="17" a="1"/>
  <c r="U56" i="17"/>
  <c r="U53" i="17" a="1"/>
  <c r="U53" i="17"/>
  <c r="U50" i="17" a="1"/>
  <c r="U50" i="17"/>
  <c r="U5" i="17" a="1"/>
  <c r="U5" i="17"/>
  <c r="U48" i="17" a="1"/>
  <c r="U48" i="17"/>
  <c r="U438" i="17" a="1"/>
  <c r="U438" i="17"/>
  <c r="U436" i="17" a="1"/>
  <c r="U436" i="17"/>
  <c r="U435" i="17" a="1"/>
  <c r="U435" i="17"/>
  <c r="U434" i="17" a="1"/>
  <c r="U434" i="17"/>
  <c r="U433" i="17" a="1"/>
  <c r="U433" i="17"/>
  <c r="U432" i="17" a="1"/>
  <c r="U432" i="17"/>
  <c r="U430" i="17" a="1"/>
  <c r="U430" i="17"/>
  <c r="U425" i="17" a="1"/>
  <c r="U425" i="17"/>
  <c r="U424" i="17" a="1"/>
  <c r="U424" i="17"/>
  <c r="U421" i="17" a="1"/>
  <c r="U421" i="17"/>
  <c r="U42" i="17" a="1"/>
  <c r="U42" i="17"/>
  <c r="U415" i="17" a="1"/>
  <c r="U415" i="17"/>
  <c r="U407" i="17" a="1"/>
  <c r="U407" i="17"/>
  <c r="U4" i="17" a="1"/>
  <c r="U4" i="17"/>
  <c r="U395" i="17" a="1"/>
  <c r="U395" i="17"/>
  <c r="U393" i="17" a="1"/>
  <c r="U393" i="17"/>
  <c r="U392" i="17" a="1"/>
  <c r="U392" i="17"/>
  <c r="U391" i="17" a="1"/>
  <c r="U391" i="17"/>
  <c r="U390" i="17" a="1"/>
  <c r="U390" i="17"/>
  <c r="U389" i="17" a="1"/>
  <c r="U389" i="17"/>
  <c r="U388" i="17" a="1"/>
  <c r="U388" i="17"/>
  <c r="U386" i="17" a="1"/>
  <c r="U386" i="17"/>
  <c r="U383" i="17" a="1"/>
  <c r="U383" i="17"/>
  <c r="U382" i="17" a="1"/>
  <c r="U382" i="17"/>
  <c r="U381" i="17" a="1"/>
  <c r="U381" i="17"/>
  <c r="U380" i="17" a="1"/>
  <c r="U380" i="17"/>
  <c r="U379" i="17" a="1"/>
  <c r="U379" i="17"/>
  <c r="U378" i="17" a="1"/>
  <c r="U378" i="17"/>
  <c r="U377" i="17" a="1"/>
  <c r="U377" i="17"/>
  <c r="U376" i="17" a="1"/>
  <c r="U376" i="17"/>
  <c r="U375" i="17" a="1"/>
  <c r="U375" i="17"/>
  <c r="U37" i="17" a="1"/>
  <c r="U37" i="17"/>
  <c r="U363" i="17" a="1"/>
  <c r="U363" i="17"/>
  <c r="U362" i="17" a="1"/>
  <c r="U362" i="17"/>
  <c r="U358" i="17" a="1"/>
  <c r="U358" i="17"/>
  <c r="U357" i="17" a="1"/>
  <c r="U357" i="17"/>
  <c r="U356" i="17" a="1"/>
  <c r="U356" i="17"/>
  <c r="U355" i="17" a="1"/>
  <c r="U355" i="17"/>
  <c r="U354" i="17" a="1"/>
  <c r="U354" i="17"/>
  <c r="U353" i="17" a="1"/>
  <c r="U353" i="17"/>
  <c r="U352" i="17" a="1"/>
  <c r="U352" i="17"/>
  <c r="U351" i="17" a="1"/>
  <c r="U351" i="17"/>
  <c r="U350" i="17" a="1"/>
  <c r="U350" i="17"/>
  <c r="U349" i="17" a="1"/>
  <c r="U349" i="17"/>
  <c r="U348" i="17" a="1"/>
  <c r="U348" i="17"/>
  <c r="U347" i="17" a="1"/>
  <c r="U347" i="17"/>
  <c r="U346" i="17" a="1"/>
  <c r="U346" i="17"/>
  <c r="U345" i="17" a="1"/>
  <c r="U345" i="17"/>
  <c r="U344" i="17" a="1"/>
  <c r="U344" i="17"/>
  <c r="U343" i="17" a="1"/>
  <c r="U343" i="17"/>
  <c r="U342" i="17" a="1"/>
  <c r="U342" i="17"/>
  <c r="U341" i="17" a="1"/>
  <c r="U341" i="17"/>
  <c r="U340" i="17" a="1"/>
  <c r="U340" i="17"/>
  <c r="U339" i="17" a="1"/>
  <c r="U339" i="17"/>
  <c r="U338" i="17" a="1"/>
  <c r="U338" i="17"/>
  <c r="U337" i="17" a="1"/>
  <c r="U337" i="17"/>
  <c r="U336" i="17" a="1"/>
  <c r="U336" i="17"/>
  <c r="U335" i="17" a="1"/>
  <c r="U335" i="17"/>
  <c r="U334" i="17" a="1"/>
  <c r="U334" i="17"/>
  <c r="U332" i="17" a="1"/>
  <c r="U332" i="17"/>
  <c r="U331" i="17" a="1"/>
  <c r="U331" i="17"/>
  <c r="U330" i="17" a="1"/>
  <c r="U330" i="17"/>
  <c r="U329" i="17" a="1"/>
  <c r="U329" i="17"/>
  <c r="U325" i="17" a="1"/>
  <c r="U325" i="17"/>
  <c r="U32" i="17" a="1"/>
  <c r="U32" i="17"/>
  <c r="U315" i="17" a="1"/>
  <c r="U315" i="17"/>
  <c r="U312" i="17" a="1"/>
  <c r="U312" i="17"/>
  <c r="U303" i="17" a="1"/>
  <c r="U303" i="17"/>
  <c r="U30" i="17" a="1"/>
  <c r="U30" i="17"/>
  <c r="U29" i="17" a="1"/>
  <c r="U29" i="17"/>
  <c r="U279" i="17" a="1"/>
  <c r="U279" i="17"/>
  <c r="U278" i="17" a="1"/>
  <c r="U278" i="17"/>
  <c r="U277" i="17" a="1"/>
  <c r="U277" i="17"/>
  <c r="U276" i="17" a="1"/>
  <c r="U276" i="17"/>
  <c r="U275" i="17" a="1"/>
  <c r="U275" i="17"/>
  <c r="U274" i="17" a="1"/>
  <c r="U274" i="17"/>
  <c r="U273" i="17" a="1"/>
  <c r="U273" i="17"/>
  <c r="U272" i="17" a="1"/>
  <c r="U272" i="17"/>
  <c r="U271" i="17" a="1"/>
  <c r="U271" i="17"/>
  <c r="U270" i="17" a="1"/>
  <c r="U270" i="17"/>
  <c r="U27" i="17" a="1"/>
  <c r="U27" i="17"/>
  <c r="U262" i="17" a="1"/>
  <c r="U262" i="17"/>
  <c r="U261" i="17" a="1"/>
  <c r="U261" i="17"/>
  <c r="U260" i="17" a="1"/>
  <c r="U260" i="17"/>
  <c r="U259" i="17" a="1"/>
  <c r="U259" i="17"/>
  <c r="U258" i="17" a="1"/>
  <c r="U258" i="17"/>
  <c r="U257" i="17" a="1"/>
  <c r="U257" i="17"/>
  <c r="U256" i="17" a="1"/>
  <c r="U256" i="17"/>
  <c r="U255" i="17" a="1"/>
  <c r="U255" i="17"/>
  <c r="U253" i="17" a="1"/>
  <c r="U253" i="17"/>
  <c r="U252" i="17" a="1"/>
  <c r="U252" i="17"/>
  <c r="U250" i="17" a="1"/>
  <c r="U250" i="17"/>
  <c r="U25" i="17" a="1"/>
  <c r="U25" i="17"/>
  <c r="U249" i="17" a="1"/>
  <c r="U249" i="17"/>
  <c r="U247" i="17" a="1"/>
  <c r="U247" i="17"/>
  <c r="U246" i="17" a="1"/>
  <c r="U246" i="17"/>
  <c r="U245" i="17" a="1"/>
  <c r="U245" i="17"/>
  <c r="U243" i="17" a="1"/>
  <c r="U243" i="17"/>
  <c r="U240" i="17" a="1"/>
  <c r="U240" i="17"/>
  <c r="U24" i="17" a="1"/>
  <c r="U24" i="17"/>
  <c r="U239" i="17" a="1"/>
  <c r="U239" i="17"/>
  <c r="U238" i="17" a="1"/>
  <c r="U238" i="17"/>
  <c r="U237" i="17" a="1"/>
  <c r="U237" i="17"/>
  <c r="U236" i="17" a="1"/>
  <c r="U236" i="17"/>
  <c r="U20" i="17" a="1"/>
  <c r="U20" i="17"/>
  <c r="U19" i="17" a="1"/>
  <c r="U19" i="17"/>
  <c r="U187" i="17" a="1"/>
  <c r="U187" i="17"/>
  <c r="U186" i="17" a="1"/>
  <c r="U186" i="17"/>
  <c r="U185" i="17" a="1"/>
  <c r="U185" i="17"/>
  <c r="U184" i="17" a="1"/>
  <c r="U184" i="17"/>
  <c r="U183" i="17" a="1"/>
  <c r="U183" i="17"/>
  <c r="U182" i="17" a="1"/>
  <c r="U182" i="17"/>
  <c r="U181" i="17" a="1"/>
  <c r="U181" i="17"/>
  <c r="U180" i="17" a="1"/>
  <c r="U180" i="17"/>
  <c r="U179" i="17" a="1"/>
  <c r="U179" i="17"/>
  <c r="U178" i="17" a="1"/>
  <c r="U178" i="17"/>
  <c r="U177" i="17" a="1"/>
  <c r="U177" i="17"/>
  <c r="U176" i="17" a="1"/>
  <c r="U176" i="17"/>
  <c r="U175" i="17" a="1"/>
  <c r="U175" i="17"/>
  <c r="U174" i="17" a="1"/>
  <c r="U174" i="17"/>
  <c r="U173" i="17" a="1"/>
  <c r="U173" i="17"/>
  <c r="U172" i="17" a="1"/>
  <c r="U172" i="17"/>
  <c r="U171" i="17" a="1"/>
  <c r="U171" i="17"/>
  <c r="U170" i="17" a="1"/>
  <c r="U170" i="17"/>
  <c r="U169" i="17" a="1"/>
  <c r="U169" i="17"/>
  <c r="U168" i="17" a="1"/>
  <c r="U168" i="17"/>
  <c r="U167" i="17" a="1"/>
  <c r="U167" i="17"/>
  <c r="U166" i="17" a="1"/>
  <c r="U166" i="17"/>
  <c r="U165" i="17" a="1"/>
  <c r="U165" i="17"/>
  <c r="U164" i="17" a="1"/>
  <c r="U164" i="17"/>
  <c r="U162" i="17" a="1"/>
  <c r="U162" i="17"/>
  <c r="U15" i="17" a="1"/>
  <c r="U15" i="17"/>
  <c r="U138" i="17" a="1"/>
  <c r="U138" i="17"/>
  <c r="U117" i="17" a="1"/>
  <c r="U117" i="17"/>
  <c r="U116" i="17" a="1"/>
  <c r="U116" i="17"/>
  <c r="U115" i="17" a="1"/>
  <c r="U115" i="17"/>
  <c r="U114" i="17" a="1"/>
  <c r="U114" i="17"/>
  <c r="U113" i="17" a="1"/>
  <c r="U113" i="17"/>
  <c r="U112" i="17" a="1"/>
  <c r="U112" i="17"/>
  <c r="U111" i="17" a="1"/>
  <c r="U111" i="17"/>
  <c r="U110" i="17" a="1"/>
  <c r="U110" i="17"/>
  <c r="U109" i="17" a="1"/>
  <c r="U109" i="17"/>
  <c r="U108" i="17" a="1"/>
  <c r="U108" i="17"/>
  <c r="U107" i="17" a="1"/>
  <c r="U107" i="17"/>
  <c r="U106" i="17" a="1"/>
  <c r="U106" i="17"/>
  <c r="U105" i="17" a="1"/>
  <c r="U105" i="17"/>
  <c r="U104" i="17" a="1"/>
  <c r="U104" i="17"/>
  <c r="U103" i="17" a="1"/>
  <c r="U103" i="17"/>
  <c r="U102" i="17" a="1"/>
  <c r="U102" i="17"/>
  <c r="U101" i="17" a="1"/>
  <c r="U101" i="17"/>
  <c r="U100" i="17" a="1"/>
  <c r="U100" i="17"/>
  <c r="O722" i="16" a="1"/>
  <c r="O722" i="16"/>
  <c r="O721" i="16" a="1"/>
  <c r="O721" i="16"/>
  <c r="O720" i="16" a="1"/>
  <c r="O720" i="16"/>
  <c r="O719" i="16" a="1"/>
  <c r="O719" i="16"/>
  <c r="O718" i="16" a="1"/>
  <c r="O718" i="16"/>
  <c r="O717" i="16" a="1"/>
  <c r="O717" i="16"/>
  <c r="O716" i="16" a="1"/>
  <c r="O716" i="16"/>
  <c r="O715" i="16" a="1"/>
  <c r="O715" i="16"/>
  <c r="O714" i="16" a="1"/>
  <c r="O714" i="16"/>
  <c r="O713" i="16" a="1"/>
  <c r="O713" i="16"/>
  <c r="O712" i="16" a="1"/>
  <c r="O712" i="16"/>
  <c r="O711" i="16" a="1"/>
  <c r="O711" i="16"/>
  <c r="O710" i="16" a="1"/>
  <c r="O710" i="16"/>
  <c r="O709" i="16" a="1"/>
  <c r="O709" i="16"/>
  <c r="O708" i="16" a="1"/>
  <c r="O708" i="16"/>
  <c r="O707" i="16" a="1"/>
  <c r="O707" i="16"/>
  <c r="O706" i="16" a="1"/>
  <c r="O706" i="16"/>
  <c r="O705" i="16" a="1"/>
  <c r="O705" i="16"/>
  <c r="O704" i="16" a="1"/>
  <c r="O704" i="16"/>
  <c r="O703" i="16" a="1"/>
  <c r="O703" i="16"/>
  <c r="O702" i="16" a="1"/>
  <c r="O702" i="16"/>
  <c r="O701" i="16" a="1"/>
  <c r="O701" i="16"/>
  <c r="O700" i="16" a="1"/>
  <c r="O700" i="16"/>
  <c r="O699" i="16" a="1"/>
  <c r="O699" i="16"/>
  <c r="O698" i="16" a="1"/>
  <c r="O698" i="16"/>
  <c r="O697" i="16" a="1"/>
  <c r="O697" i="16"/>
  <c r="O696" i="16" a="1"/>
  <c r="O696" i="16"/>
  <c r="O695" i="16" a="1"/>
  <c r="O695" i="16"/>
  <c r="O694" i="16" a="1"/>
  <c r="O694" i="16"/>
  <c r="O693" i="16" a="1"/>
  <c r="O693" i="16"/>
  <c r="O692" i="16" a="1"/>
  <c r="O692" i="16"/>
  <c r="O691" i="16" a="1"/>
  <c r="O691" i="16"/>
  <c r="O690" i="16" a="1"/>
  <c r="O690" i="16"/>
  <c r="O689" i="16" a="1"/>
  <c r="O689" i="16"/>
  <c r="O688" i="16" a="1"/>
  <c r="O688" i="16"/>
  <c r="O687" i="16" a="1"/>
  <c r="O687" i="16"/>
  <c r="O686" i="16" a="1"/>
  <c r="O686" i="16"/>
  <c r="O685" i="16" a="1"/>
  <c r="O685" i="16"/>
  <c r="O684" i="16" a="1"/>
  <c r="O684" i="16"/>
  <c r="O683" i="16" a="1"/>
  <c r="O683" i="16"/>
  <c r="O682" i="16" a="1"/>
  <c r="O682" i="16"/>
  <c r="O681" i="16" a="1"/>
  <c r="O681" i="16"/>
  <c r="O680" i="16" a="1"/>
  <c r="O680" i="16"/>
  <c r="O679" i="16" a="1"/>
  <c r="O679" i="16"/>
  <c r="O678" i="16" a="1"/>
  <c r="O678" i="16"/>
  <c r="O677" i="16" a="1"/>
  <c r="O677" i="16"/>
  <c r="O676" i="16" a="1"/>
  <c r="O676" i="16"/>
  <c r="O675" i="16" a="1"/>
  <c r="O675" i="16"/>
  <c r="O674" i="16" a="1"/>
  <c r="O674" i="16"/>
  <c r="O673" i="16" a="1"/>
  <c r="O673" i="16"/>
  <c r="O672" i="16" a="1"/>
  <c r="O672" i="16"/>
  <c r="O671" i="16" a="1"/>
  <c r="O671" i="16"/>
  <c r="O670" i="16" a="1"/>
  <c r="O670" i="16"/>
  <c r="O669" i="16" a="1"/>
  <c r="O669" i="16"/>
  <c r="O668" i="16" a="1"/>
  <c r="O668" i="16"/>
  <c r="O667" i="16" a="1"/>
  <c r="O667" i="16"/>
  <c r="O666" i="16" a="1"/>
  <c r="O666" i="16"/>
  <c r="O665" i="16" a="1"/>
  <c r="O665" i="16"/>
  <c r="O664" i="16" a="1"/>
  <c r="O664" i="16"/>
  <c r="O663" i="16" a="1"/>
  <c r="O663" i="16"/>
  <c r="O662" i="16" a="1"/>
  <c r="O662" i="16"/>
  <c r="O661" i="16" a="1"/>
  <c r="O661" i="16"/>
  <c r="O660" i="16" a="1"/>
  <c r="O660" i="16"/>
  <c r="O659" i="16" a="1"/>
  <c r="O659" i="16"/>
  <c r="O658" i="16" a="1"/>
  <c r="O658" i="16"/>
  <c r="O657" i="16" a="1"/>
  <c r="O657" i="16"/>
  <c r="O656" i="16" a="1"/>
  <c r="O656" i="16"/>
  <c r="O655" i="16" a="1"/>
  <c r="O655" i="16"/>
  <c r="O654" i="16" a="1"/>
  <c r="O654" i="16"/>
  <c r="O653" i="16" a="1"/>
  <c r="O653" i="16"/>
  <c r="O652" i="16" a="1"/>
  <c r="O652" i="16"/>
  <c r="O651" i="16" a="1"/>
  <c r="O651" i="16"/>
  <c r="O650" i="16" a="1"/>
  <c r="O650" i="16"/>
  <c r="O649" i="16" a="1"/>
  <c r="O649" i="16"/>
  <c r="O648" i="16" a="1"/>
  <c r="O648" i="16"/>
  <c r="O647" i="16" a="1"/>
  <c r="O647" i="16"/>
  <c r="O646" i="16" a="1"/>
  <c r="O646" i="16"/>
  <c r="O645" i="16" a="1"/>
  <c r="O645" i="16"/>
  <c r="O644" i="16" a="1"/>
  <c r="O644" i="16"/>
  <c r="O643" i="16" a="1"/>
  <c r="O643" i="16"/>
  <c r="O642" i="16" a="1"/>
  <c r="O642" i="16"/>
  <c r="O641" i="16" a="1"/>
  <c r="O641" i="16"/>
  <c r="O640" i="16" a="1"/>
  <c r="O640" i="16"/>
  <c r="O639" i="16" a="1"/>
  <c r="O639" i="16"/>
  <c r="O638" i="16" a="1"/>
  <c r="O638" i="16"/>
  <c r="O637" i="16" a="1"/>
  <c r="O637" i="16"/>
  <c r="O636" i="16" a="1"/>
  <c r="O636" i="16"/>
  <c r="O635" i="16" a="1"/>
  <c r="O635" i="16"/>
  <c r="O634" i="16" a="1"/>
  <c r="O634" i="16"/>
  <c r="O633" i="16" a="1"/>
  <c r="O633" i="16"/>
  <c r="O632" i="16" a="1"/>
  <c r="O632" i="16"/>
  <c r="O631" i="16" a="1"/>
  <c r="O631" i="16"/>
  <c r="O630" i="16" a="1"/>
  <c r="O630" i="16"/>
  <c r="O629" i="16" a="1"/>
  <c r="O629" i="16"/>
  <c r="O628" i="16" a="1"/>
  <c r="O628" i="16"/>
  <c r="O627" i="16" a="1"/>
  <c r="O627" i="16"/>
  <c r="O626" i="16" a="1"/>
  <c r="O626" i="16"/>
  <c r="O625" i="16" a="1"/>
  <c r="O625" i="16"/>
  <c r="O624" i="16" a="1"/>
  <c r="O624" i="16"/>
  <c r="O623" i="16" a="1"/>
  <c r="O623" i="16"/>
  <c r="O622" i="16" a="1"/>
  <c r="O622" i="16"/>
  <c r="O621" i="16" a="1"/>
  <c r="O621" i="16"/>
  <c r="O620" i="16" a="1"/>
  <c r="O620" i="16"/>
  <c r="O619" i="16" a="1"/>
  <c r="O619" i="16"/>
  <c r="O618" i="16" a="1"/>
  <c r="O618" i="16"/>
  <c r="O617" i="16" a="1"/>
  <c r="O617" i="16"/>
  <c r="O616" i="16" a="1"/>
  <c r="O616" i="16"/>
  <c r="O615" i="16" a="1"/>
  <c r="O615" i="16"/>
  <c r="O614" i="16" a="1"/>
  <c r="O614" i="16"/>
  <c r="O613" i="16" a="1"/>
  <c r="O613" i="16"/>
  <c r="O612" i="16" a="1"/>
  <c r="O612" i="16"/>
  <c r="O611" i="16" a="1"/>
  <c r="O611" i="16"/>
  <c r="O610" i="16" a="1"/>
  <c r="O610" i="16"/>
  <c r="O609" i="16" a="1"/>
  <c r="O609" i="16"/>
  <c r="O608" i="16" a="1"/>
  <c r="O608" i="16"/>
  <c r="O607" i="16" a="1"/>
  <c r="O607" i="16"/>
  <c r="O606" i="16" a="1"/>
  <c r="O606" i="16"/>
  <c r="O605" i="16" a="1"/>
  <c r="O605" i="16"/>
  <c r="O604" i="16" a="1"/>
  <c r="O604" i="16"/>
  <c r="O603" i="16" a="1"/>
  <c r="O603" i="16"/>
  <c r="O602" i="16" a="1"/>
  <c r="O602" i="16"/>
  <c r="O601" i="16" a="1"/>
  <c r="O601" i="16"/>
  <c r="O600" i="16" a="1"/>
  <c r="O600" i="16"/>
  <c r="O599" i="16" a="1"/>
  <c r="O599" i="16"/>
  <c r="O598" i="16" a="1"/>
  <c r="O598" i="16"/>
  <c r="O597" i="16" a="1"/>
  <c r="O597" i="16"/>
  <c r="O596" i="16" a="1"/>
  <c r="O596" i="16"/>
  <c r="O595" i="16" a="1"/>
  <c r="O595" i="16"/>
  <c r="O594" i="16" a="1"/>
  <c r="O594" i="16"/>
  <c r="O593" i="16" a="1"/>
  <c r="O593" i="16"/>
  <c r="O592" i="16" a="1"/>
  <c r="O592" i="16"/>
  <c r="O591" i="16" a="1"/>
  <c r="O591" i="16"/>
  <c r="O590" i="16" a="1"/>
  <c r="O590" i="16"/>
  <c r="O589" i="16" a="1"/>
  <c r="O589" i="16"/>
  <c r="O588" i="16" a="1"/>
  <c r="O588" i="16"/>
  <c r="O587" i="16" a="1"/>
  <c r="O587" i="16"/>
  <c r="O586" i="16" a="1"/>
  <c r="O586" i="16"/>
  <c r="O585" i="16" a="1"/>
  <c r="O585" i="16"/>
  <c r="O584" i="16" a="1"/>
  <c r="O584" i="16"/>
  <c r="O583" i="16" a="1"/>
  <c r="O583" i="16"/>
  <c r="O582" i="16" a="1"/>
  <c r="O582" i="16"/>
  <c r="O581" i="16" a="1"/>
  <c r="O581" i="16"/>
  <c r="O580" i="16" a="1"/>
  <c r="O580" i="16"/>
  <c r="O579" i="16" a="1"/>
  <c r="O579" i="16"/>
  <c r="O578" i="16" a="1"/>
  <c r="O578" i="16"/>
  <c r="O577" i="16" a="1"/>
  <c r="O577" i="16"/>
  <c r="O576" i="16" a="1"/>
  <c r="O576" i="16"/>
  <c r="O575" i="16" a="1"/>
  <c r="O575" i="16"/>
  <c r="O574" i="16" a="1"/>
  <c r="O574" i="16"/>
  <c r="O573" i="16" a="1"/>
  <c r="O573" i="16"/>
  <c r="O572" i="16" a="1"/>
  <c r="O572" i="16"/>
  <c r="O571" i="16" a="1"/>
  <c r="O571" i="16"/>
  <c r="O570" i="16" a="1"/>
  <c r="O570" i="16"/>
  <c r="O569" i="16" a="1"/>
  <c r="O569" i="16"/>
  <c r="O568" i="16" a="1"/>
  <c r="O568" i="16"/>
  <c r="O567" i="16" a="1"/>
  <c r="O567" i="16"/>
  <c r="O566" i="16" a="1"/>
  <c r="O566" i="16"/>
  <c r="O565" i="16" a="1"/>
  <c r="O565" i="16"/>
  <c r="O564" i="16" a="1"/>
  <c r="O564" i="16"/>
  <c r="O563" i="16" a="1"/>
  <c r="O563" i="16"/>
  <c r="O562" i="16" a="1"/>
  <c r="O562" i="16"/>
  <c r="O561" i="16" a="1"/>
  <c r="O561" i="16"/>
  <c r="O560" i="16" a="1"/>
  <c r="O560" i="16"/>
  <c r="O559" i="16" a="1"/>
  <c r="O559" i="16"/>
  <c r="O558" i="16" a="1"/>
  <c r="O558" i="16"/>
  <c r="O557" i="16" a="1"/>
  <c r="O557" i="16"/>
  <c r="O556" i="16" a="1"/>
  <c r="O556" i="16"/>
  <c r="O555" i="16" a="1"/>
  <c r="O555" i="16"/>
  <c r="O554" i="16" a="1"/>
  <c r="O554" i="16"/>
  <c r="O553" i="16" a="1"/>
  <c r="O553" i="16"/>
  <c r="O552" i="16" a="1"/>
  <c r="O552" i="16"/>
  <c r="O551" i="16" a="1"/>
  <c r="O551" i="16"/>
  <c r="O550" i="16" a="1"/>
  <c r="O550" i="16"/>
  <c r="O549" i="16" a="1"/>
  <c r="O549" i="16"/>
  <c r="O548" i="16" a="1"/>
  <c r="O548" i="16"/>
  <c r="O547" i="16" a="1"/>
  <c r="O547" i="16"/>
  <c r="O546" i="16" a="1"/>
  <c r="O546" i="16"/>
  <c r="O545" i="16" a="1"/>
  <c r="O545" i="16"/>
  <c r="O544" i="16" a="1"/>
  <c r="O544" i="16"/>
  <c r="O543" i="16" a="1"/>
  <c r="O543" i="16"/>
  <c r="O542" i="16" a="1"/>
  <c r="O542" i="16"/>
  <c r="O541" i="16" a="1"/>
  <c r="O541" i="16"/>
  <c r="O540" i="16" a="1"/>
  <c r="O540" i="16"/>
  <c r="O539" i="16" a="1"/>
  <c r="O539" i="16"/>
  <c r="O538" i="16" a="1"/>
  <c r="O538" i="16"/>
  <c r="O537" i="16" a="1"/>
  <c r="O537" i="16"/>
  <c r="O536" i="16" a="1"/>
  <c r="O536" i="16"/>
  <c r="O535" i="16" a="1"/>
  <c r="O535" i="16"/>
  <c r="O534" i="16" a="1"/>
  <c r="O534" i="16"/>
  <c r="O533" i="16" a="1"/>
  <c r="O533" i="16"/>
  <c r="O532" i="16" a="1"/>
  <c r="O532" i="16"/>
  <c r="O531" i="16" a="1"/>
  <c r="O531" i="16"/>
  <c r="O530" i="16" a="1"/>
  <c r="O530" i="16"/>
  <c r="O529" i="16" a="1"/>
  <c r="O529" i="16"/>
  <c r="O528" i="16" a="1"/>
  <c r="O528" i="16"/>
  <c r="O527" i="16" a="1"/>
  <c r="O527" i="16"/>
  <c r="O526" i="16" a="1"/>
  <c r="O526" i="16"/>
  <c r="O525" i="16" a="1"/>
  <c r="O525" i="16"/>
  <c r="O524" i="16" a="1"/>
  <c r="O524" i="16"/>
  <c r="O523" i="16" a="1"/>
  <c r="O523" i="16"/>
  <c r="O522" i="16" a="1"/>
  <c r="O522" i="16"/>
  <c r="O521" i="16" a="1"/>
  <c r="O521" i="16"/>
  <c r="O520" i="16" a="1"/>
  <c r="O520" i="16"/>
  <c r="O519" i="16" a="1"/>
  <c r="O519" i="16"/>
  <c r="O518" i="16" a="1"/>
  <c r="O518" i="16"/>
  <c r="O517" i="16" a="1"/>
  <c r="O517" i="16"/>
  <c r="O516" i="16" a="1"/>
  <c r="O516" i="16"/>
  <c r="O515" i="16" a="1"/>
  <c r="O515" i="16"/>
  <c r="O514" i="16" a="1"/>
  <c r="O514" i="16"/>
  <c r="O513" i="16" a="1"/>
  <c r="O513" i="16"/>
  <c r="O512" i="16" a="1"/>
  <c r="O512" i="16"/>
  <c r="O511" i="16" a="1"/>
  <c r="O511" i="16"/>
  <c r="O510" i="16" a="1"/>
  <c r="O510" i="16"/>
  <c r="O509" i="16" a="1"/>
  <c r="O509" i="16"/>
  <c r="O508" i="16" a="1"/>
  <c r="O508" i="16"/>
  <c r="O507" i="16" a="1"/>
  <c r="O507" i="16"/>
  <c r="O506" i="16" a="1"/>
  <c r="O506" i="16"/>
  <c r="O505" i="16" a="1"/>
  <c r="O505" i="16"/>
  <c r="O504" i="16" a="1"/>
  <c r="O504" i="16"/>
  <c r="O503" i="16" a="1"/>
  <c r="O503" i="16"/>
  <c r="O502" i="16" a="1"/>
  <c r="O502" i="16"/>
  <c r="O501" i="16" a="1"/>
  <c r="O501" i="16"/>
  <c r="O500" i="16" a="1"/>
  <c r="O500" i="16"/>
  <c r="O499" i="16" a="1"/>
  <c r="O499" i="16"/>
  <c r="O498" i="16" a="1"/>
  <c r="O498" i="16"/>
  <c r="O497" i="16" a="1"/>
  <c r="O497" i="16"/>
  <c r="AV92" i="13" a="1"/>
  <c r="AV92" i="13"/>
  <c r="AV91" i="13" a="1"/>
  <c r="AV91" i="13"/>
  <c r="AV90" i="13" a="1"/>
  <c r="AV90" i="13"/>
  <c r="AV89" i="13" a="1"/>
  <c r="AV89" i="13"/>
  <c r="AV88" i="13" a="1"/>
  <c r="AV88" i="13"/>
  <c r="AV87" i="13" a="1"/>
  <c r="AV87" i="13"/>
  <c r="AV86" i="13" a="1"/>
  <c r="AV86" i="13"/>
  <c r="AV85" i="13" a="1"/>
  <c r="AV85" i="13"/>
  <c r="AV84" i="13" a="1"/>
  <c r="AV84" i="13"/>
  <c r="AV83" i="13" a="1"/>
  <c r="AV83" i="13"/>
  <c r="AV82" i="13" a="1"/>
  <c r="AV82" i="13"/>
  <c r="AV81" i="13" a="1"/>
  <c r="AV81" i="13"/>
  <c r="AV80" i="13" a="1"/>
  <c r="AV80" i="13"/>
  <c r="AV79" i="13" a="1"/>
  <c r="AV79" i="13"/>
  <c r="AV78" i="13" a="1"/>
  <c r="AV78" i="13"/>
  <c r="AV77" i="13" a="1"/>
  <c r="AV77" i="13"/>
  <c r="AV76" i="13" a="1"/>
  <c r="AV76" i="13"/>
  <c r="AV75" i="13" a="1"/>
  <c r="AV75" i="13"/>
  <c r="AV74" i="13" a="1"/>
  <c r="AV74" i="13"/>
  <c r="AV73" i="13" a="1"/>
  <c r="AV73" i="13"/>
  <c r="AV72" i="13" a="1"/>
  <c r="AV72" i="13"/>
  <c r="AV71" i="13" a="1"/>
  <c r="AV71" i="13"/>
  <c r="AV70" i="13" a="1"/>
  <c r="AV70" i="13"/>
  <c r="AV69" i="13" a="1"/>
  <c r="AV69" i="13"/>
  <c r="AV68" i="13" a="1"/>
  <c r="AV68" i="13"/>
  <c r="AV67" i="13" a="1"/>
  <c r="AV67" i="13"/>
  <c r="AV92" i="15" a="1"/>
  <c r="AV92" i="15"/>
  <c r="AV91" i="15" a="1"/>
  <c r="AV91" i="15"/>
  <c r="AV90" i="15" a="1"/>
  <c r="AV90" i="15"/>
  <c r="AV89" i="15" a="1"/>
  <c r="AV89" i="15"/>
  <c r="AV88" i="15" a="1"/>
  <c r="AV88" i="15"/>
  <c r="AV87" i="15" a="1"/>
  <c r="AV87" i="15"/>
  <c r="AV86" i="15" a="1"/>
  <c r="AV86" i="15"/>
  <c r="AV85" i="15" a="1"/>
  <c r="AV85" i="15"/>
  <c r="AV84" i="15" a="1"/>
  <c r="AV84" i="15"/>
  <c r="AV83" i="15" a="1"/>
  <c r="AV83" i="15"/>
  <c r="AV82" i="15" a="1"/>
  <c r="AV82" i="15"/>
  <c r="AV81" i="15" a="1"/>
  <c r="AV81" i="15"/>
  <c r="AV80" i="15" a="1"/>
  <c r="AV80" i="15"/>
  <c r="AV79" i="15" a="1"/>
  <c r="AV79" i="15"/>
  <c r="AV78" i="15" a="1"/>
  <c r="AV78" i="15"/>
  <c r="AV77" i="15" a="1"/>
  <c r="AV77" i="15"/>
  <c r="AV76" i="15" a="1"/>
  <c r="AV76" i="15"/>
  <c r="AV75" i="15" a="1"/>
  <c r="AV75" i="15"/>
  <c r="AV74" i="15" a="1"/>
  <c r="AV74" i="15"/>
  <c r="AV73" i="15" a="1"/>
  <c r="AV73" i="15"/>
  <c r="AV72" i="15" a="1"/>
  <c r="AV72" i="15"/>
  <c r="AV71" i="15" a="1"/>
  <c r="AV71" i="15"/>
  <c r="AV70" i="15" a="1"/>
  <c r="AV70" i="15"/>
  <c r="AV69" i="15" a="1"/>
  <c r="AV69" i="15"/>
  <c r="AV68" i="15" a="1"/>
  <c r="AV68" i="15"/>
  <c r="AV67" i="15" a="1"/>
  <c r="AV67" i="15"/>
  <c r="O500" i="17" a="1"/>
  <c r="O500" i="17"/>
  <c r="O499" i="17" a="1"/>
  <c r="O499" i="17"/>
  <c r="O498" i="17" a="1"/>
  <c r="O498" i="17"/>
  <c r="O497" i="17" a="1"/>
  <c r="O497" i="17"/>
  <c r="O496" i="17" a="1"/>
  <c r="O496" i="17"/>
  <c r="O495" i="17" a="1"/>
  <c r="O495" i="17"/>
  <c r="O494" i="17" a="1"/>
  <c r="O494" i="17"/>
  <c r="O493" i="17" a="1"/>
  <c r="O493" i="17"/>
  <c r="O492" i="17" a="1"/>
  <c r="O492" i="17"/>
  <c r="O491" i="17" a="1"/>
  <c r="O491" i="17"/>
  <c r="O490" i="17" a="1"/>
  <c r="O490" i="17"/>
  <c r="O489" i="17" a="1"/>
  <c r="O489" i="17"/>
  <c r="O488" i="17" a="1"/>
  <c r="O488" i="17"/>
  <c r="O487" i="17" a="1"/>
  <c r="O487" i="17"/>
  <c r="O486" i="17" a="1"/>
  <c r="O486" i="17"/>
  <c r="O485" i="17" a="1"/>
  <c r="O485" i="17"/>
  <c r="O484" i="17" a="1"/>
  <c r="O484" i="17"/>
  <c r="O483" i="17" a="1"/>
  <c r="O483" i="17"/>
  <c r="O482" i="17" a="1"/>
  <c r="O482" i="17"/>
  <c r="O481" i="17" a="1"/>
  <c r="O481" i="17"/>
  <c r="O480" i="17" a="1"/>
  <c r="O480" i="17"/>
  <c r="O479" i="17" a="1"/>
  <c r="O479" i="17"/>
  <c r="O478" i="17" a="1"/>
  <c r="O478" i="17"/>
  <c r="O477" i="17" a="1"/>
  <c r="O477" i="17"/>
  <c r="O476" i="17" a="1"/>
  <c r="O476" i="17"/>
  <c r="O475" i="17" a="1"/>
  <c r="O475" i="17"/>
  <c r="O474" i="17" a="1"/>
  <c r="O474" i="17"/>
  <c r="O473" i="17" a="1"/>
  <c r="O473" i="17"/>
  <c r="O472" i="17" a="1"/>
  <c r="O472" i="17"/>
  <c r="O471" i="17" a="1"/>
  <c r="O471" i="17"/>
  <c r="O470" i="17" a="1"/>
  <c r="O470" i="17"/>
  <c r="O469" i="17" a="1"/>
  <c r="O469" i="17"/>
  <c r="O468" i="17" a="1"/>
  <c r="O468" i="17"/>
  <c r="O467" i="17" a="1"/>
  <c r="O467" i="17"/>
  <c r="O466" i="17" a="1"/>
  <c r="O466" i="17"/>
  <c r="O465" i="17" a="1"/>
  <c r="O465" i="17"/>
  <c r="O464" i="17" a="1"/>
  <c r="O464" i="17"/>
  <c r="O463" i="17" a="1"/>
  <c r="O463" i="17"/>
  <c r="O462" i="17" a="1"/>
  <c r="O462" i="17"/>
  <c r="O461" i="17" a="1"/>
  <c r="O461" i="17"/>
  <c r="O460" i="17" a="1"/>
  <c r="O460" i="17"/>
  <c r="O459" i="17" a="1"/>
  <c r="O459" i="17"/>
  <c r="O458" i="17" a="1"/>
  <c r="O458" i="17"/>
  <c r="O457" i="17" a="1"/>
  <c r="O457" i="17"/>
  <c r="O456" i="17" a="1"/>
  <c r="O456" i="17"/>
  <c r="O455" i="17" a="1"/>
  <c r="O455" i="17"/>
  <c r="O454" i="17" a="1"/>
  <c r="O454" i="17"/>
  <c r="O453" i="17" a="1"/>
  <c r="O453" i="17"/>
  <c r="O452" i="17" a="1"/>
  <c r="O452" i="17"/>
  <c r="O451" i="17" a="1"/>
  <c r="O451" i="17"/>
  <c r="O450" i="17" a="1"/>
  <c r="O450" i="17"/>
  <c r="O449" i="17" a="1"/>
  <c r="O449" i="17"/>
  <c r="O448" i="17" a="1"/>
  <c r="O448" i="17"/>
  <c r="O447" i="17" a="1"/>
  <c r="O447" i="17"/>
  <c r="O446" i="17" a="1"/>
  <c r="O446" i="17"/>
  <c r="O445" i="17" a="1"/>
  <c r="O445" i="17"/>
  <c r="O444" i="17" a="1"/>
  <c r="O444" i="17"/>
  <c r="O443" i="17" a="1"/>
  <c r="O443" i="17"/>
  <c r="O442" i="17" a="1"/>
  <c r="O442" i="17"/>
  <c r="O441" i="17" a="1"/>
  <c r="O441" i="17"/>
  <c r="O440" i="17" a="1"/>
  <c r="O440" i="17"/>
  <c r="O439" i="17" a="1"/>
  <c r="O439" i="17"/>
  <c r="AV52" i="14" a="1"/>
  <c r="AV52" i="14"/>
  <c r="AV51" i="14" a="1"/>
  <c r="AV51" i="14"/>
  <c r="AV50" i="14" a="1"/>
  <c r="AV50" i="14"/>
  <c r="AV49" i="14" a="1"/>
  <c r="AV49" i="14"/>
  <c r="AV48" i="14" a="1"/>
  <c r="AV48" i="14"/>
  <c r="AV47" i="14" a="1"/>
  <c r="AV47" i="14"/>
  <c r="AV46" i="14" a="1"/>
  <c r="AV46" i="14"/>
  <c r="R722" i="16" a="1"/>
  <c r="R722" i="16"/>
  <c r="R721" i="16" a="1"/>
  <c r="R721" i="16" l="1"/>
  <c r="R720" i="16" a="1"/>
  <c r="R720" i="16" l="1"/>
  <c r="R719" i="16" a="1"/>
  <c r="R719" i="16" l="1"/>
  <c r="R718" i="16" a="1"/>
  <c r="R718" i="16" l="1"/>
  <c r="R717" i="16" a="1"/>
  <c r="R717" i="16" l="1"/>
  <c r="R716" i="16" a="1"/>
  <c r="R716" i="16" l="1"/>
  <c r="R715" i="16" a="1"/>
  <c r="R715" i="16" l="1"/>
  <c r="R714" i="16" a="1"/>
  <c r="R714" i="16" l="1"/>
  <c r="R713" i="16" a="1"/>
  <c r="R713" i="16" l="1"/>
  <c r="R712" i="16" a="1"/>
  <c r="R712" i="16" l="1"/>
  <c r="R711" i="16" a="1"/>
  <c r="R711" i="16" l="1"/>
  <c r="R710" i="16" a="1"/>
  <c r="R710" i="16" l="1"/>
  <c r="R709" i="16" a="1"/>
  <c r="R709" i="16" l="1"/>
  <c r="R708" i="16" a="1"/>
  <c r="R708" i="16" l="1"/>
  <c r="R707" i="16" a="1"/>
  <c r="R707" i="16" l="1"/>
  <c r="R706" i="16" a="1"/>
  <c r="R706" i="16" l="1"/>
  <c r="R705" i="16" a="1"/>
  <c r="R705" i="16" l="1"/>
  <c r="R704" i="16" a="1"/>
  <c r="R704" i="16" l="1"/>
  <c r="R703" i="16" a="1"/>
  <c r="R703" i="16" l="1"/>
  <c r="R702" i="16" a="1"/>
  <c r="R702" i="16" l="1"/>
  <c r="R701" i="16" a="1"/>
  <c r="R701" i="16" l="1"/>
  <c r="R700" i="16" a="1"/>
  <c r="R700" i="16" l="1"/>
  <c r="R699" i="16" a="1"/>
  <c r="R699" i="16" l="1"/>
  <c r="R698" i="16" a="1"/>
  <c r="R698" i="16" l="1"/>
  <c r="R697" i="16" a="1"/>
  <c r="R697" i="16" l="1"/>
  <c r="R696" i="16" a="1"/>
  <c r="R696" i="16" l="1"/>
  <c r="R695" i="16" a="1"/>
  <c r="R695" i="16" l="1"/>
  <c r="R694" i="16" a="1"/>
  <c r="R694" i="16" l="1"/>
  <c r="R693" i="16" a="1"/>
  <c r="R693" i="16" l="1"/>
  <c r="R692" i="16" a="1"/>
  <c r="R692" i="16" l="1"/>
  <c r="R691" i="16" a="1"/>
  <c r="R691" i="16" l="1"/>
  <c r="R690" i="16" a="1"/>
  <c r="R690" i="16" l="1"/>
  <c r="R689" i="16" a="1"/>
  <c r="R689" i="16" l="1"/>
  <c r="R688" i="16" a="1"/>
  <c r="R688" i="16" l="1"/>
  <c r="R687" i="16" a="1"/>
  <c r="R687" i="16" l="1"/>
  <c r="R686" i="16" a="1"/>
  <c r="R686" i="16" l="1"/>
  <c r="R685" i="16" a="1"/>
  <c r="R685" i="16" l="1"/>
  <c r="R684" i="16" a="1"/>
  <c r="R684" i="16" l="1"/>
  <c r="R683" i="16" a="1"/>
  <c r="R683" i="16" l="1"/>
  <c r="R682" i="16" a="1"/>
  <c r="R682" i="16" l="1"/>
  <c r="R681" i="16" a="1"/>
  <c r="R681" i="16" l="1"/>
  <c r="R680" i="16" a="1"/>
  <c r="R680" i="16" l="1"/>
  <c r="R679" i="16" a="1"/>
  <c r="R679" i="16" l="1"/>
  <c r="R678" i="16" a="1"/>
  <c r="R678" i="16" l="1"/>
  <c r="R677" i="16" a="1"/>
  <c r="R677" i="16" l="1"/>
  <c r="R676" i="16" a="1"/>
  <c r="R676" i="16" l="1"/>
  <c r="R675" i="16" a="1"/>
  <c r="R675" i="16" l="1"/>
  <c r="R674" i="16" a="1"/>
  <c r="R674" i="16" l="1"/>
  <c r="R673" i="16" a="1"/>
  <c r="R673" i="16" l="1"/>
  <c r="R672" i="16" a="1"/>
  <c r="R672" i="16" l="1"/>
  <c r="R671" i="16" a="1"/>
  <c r="R671" i="16" l="1"/>
  <c r="R670" i="16" a="1"/>
  <c r="R670" i="16" l="1"/>
  <c r="R669" i="16" a="1"/>
  <c r="R669" i="16" l="1"/>
  <c r="R668" i="16" a="1"/>
  <c r="R668" i="16" l="1"/>
  <c r="R667" i="16" a="1"/>
  <c r="R667" i="16" l="1"/>
  <c r="R666" i="16" a="1"/>
  <c r="R666" i="16" l="1"/>
  <c r="R665" i="16" a="1"/>
  <c r="R665" i="16" l="1"/>
  <c r="R664" i="16" a="1"/>
  <c r="R664" i="16" l="1"/>
  <c r="R663" i="16" a="1"/>
  <c r="R663" i="16" l="1"/>
  <c r="R662" i="16" a="1"/>
  <c r="R662" i="16" l="1"/>
  <c r="R661" i="16" a="1"/>
  <c r="R661" i="16" l="1"/>
  <c r="R660" i="16" a="1"/>
  <c r="R660" i="16" l="1"/>
  <c r="R659" i="16" a="1"/>
  <c r="R659" i="16" l="1"/>
  <c r="R658" i="16" a="1"/>
  <c r="R658" i="16" l="1"/>
  <c r="R657" i="16" a="1"/>
  <c r="R657" i="16" l="1"/>
  <c r="R656" i="16" a="1"/>
  <c r="R656" i="16" l="1"/>
  <c r="R655" i="16" a="1"/>
  <c r="R655" i="16" l="1"/>
  <c r="R654" i="16" a="1"/>
  <c r="R654" i="16" l="1"/>
  <c r="R653" i="16" a="1"/>
  <c r="R653" i="16" l="1"/>
  <c r="R652" i="16" a="1"/>
  <c r="R652" i="16" l="1"/>
  <c r="R651" i="16" a="1"/>
  <c r="R651" i="16" l="1"/>
  <c r="R650" i="16" a="1"/>
  <c r="R650" i="16" l="1"/>
  <c r="R649" i="16" a="1"/>
  <c r="R649" i="16" l="1"/>
  <c r="R648" i="16" a="1"/>
  <c r="R648" i="16" l="1"/>
  <c r="R647" i="16" a="1"/>
  <c r="R647" i="16" l="1"/>
  <c r="R646" i="16" a="1"/>
  <c r="R646" i="16" l="1"/>
  <c r="R645" i="16" a="1"/>
  <c r="R645" i="16" l="1"/>
  <c r="R644" i="16" a="1"/>
  <c r="R644" i="16" l="1"/>
  <c r="R643" i="16" a="1"/>
  <c r="R643" i="16" l="1"/>
  <c r="R642" i="16" a="1"/>
  <c r="R642" i="16" l="1"/>
  <c r="R641" i="16" a="1"/>
  <c r="R641" i="16" l="1"/>
  <c r="R640" i="16" a="1"/>
  <c r="R640" i="16" l="1"/>
  <c r="R639" i="16" a="1"/>
  <c r="R639" i="16" l="1"/>
  <c r="R638" i="16" a="1"/>
  <c r="R638" i="16" l="1"/>
  <c r="R637" i="16" a="1"/>
  <c r="R637" i="16" l="1"/>
  <c r="R636" i="16" a="1"/>
  <c r="R636" i="16" l="1"/>
  <c r="R635" i="16" a="1"/>
  <c r="R635" i="16" l="1"/>
  <c r="R634" i="16" a="1"/>
  <c r="R634" i="16" l="1"/>
  <c r="R633" i="16" a="1"/>
  <c r="R633" i="16" l="1"/>
  <c r="R632" i="16" a="1"/>
  <c r="R632" i="16" l="1"/>
  <c r="R631" i="16" a="1"/>
  <c r="R631" i="16" l="1"/>
  <c r="R630" i="16" a="1"/>
  <c r="R630" i="16" l="1"/>
  <c r="R629" i="16" a="1"/>
  <c r="R629" i="16" l="1"/>
  <c r="R628" i="16" a="1"/>
  <c r="R628" i="16" l="1"/>
  <c r="R627" i="16" a="1"/>
  <c r="R627" i="16" l="1"/>
  <c r="R626" i="16" a="1"/>
  <c r="R626" i="16" l="1"/>
  <c r="R625" i="16" a="1"/>
  <c r="R625" i="16" l="1"/>
  <c r="R624" i="16" a="1"/>
  <c r="R624" i="16" l="1"/>
  <c r="R623" i="16" a="1"/>
  <c r="R623" i="16" l="1"/>
  <c r="R622" i="16" a="1"/>
  <c r="R622" i="16" l="1"/>
  <c r="R621" i="16" a="1"/>
  <c r="R621" i="16" l="1"/>
  <c r="R620" i="16" a="1"/>
  <c r="R620" i="16" l="1"/>
  <c r="R619" i="16" a="1"/>
  <c r="R619" i="16" l="1"/>
  <c r="R618" i="16" a="1"/>
  <c r="R618" i="16" l="1"/>
  <c r="R617" i="16" a="1"/>
  <c r="R617" i="16" l="1"/>
  <c r="R616" i="16" a="1"/>
  <c r="R616" i="16" l="1"/>
  <c r="R615" i="16" a="1"/>
  <c r="R615" i="16" l="1"/>
  <c r="R614" i="16" a="1"/>
  <c r="R614" i="16" l="1"/>
  <c r="R613" i="16" a="1"/>
  <c r="R613" i="16" l="1"/>
  <c r="R612" i="16" a="1"/>
  <c r="R612" i="16" l="1"/>
  <c r="R611" i="16" a="1"/>
  <c r="R611" i="16" l="1"/>
  <c r="R610" i="16" a="1"/>
  <c r="R610" i="16" l="1"/>
  <c r="R609" i="16" a="1"/>
  <c r="R609" i="16" l="1"/>
  <c r="R608" i="16" a="1"/>
  <c r="R608" i="16" l="1"/>
  <c r="R607" i="16" a="1"/>
  <c r="R607" i="16" l="1"/>
  <c r="R606" i="16" a="1"/>
  <c r="R606" i="16" l="1"/>
  <c r="R605" i="16" a="1"/>
  <c r="R605" i="16" l="1"/>
  <c r="R604" i="16" a="1"/>
  <c r="R604" i="16" l="1"/>
  <c r="R603" i="16" a="1"/>
  <c r="R603" i="16" l="1"/>
  <c r="R602" i="16" a="1"/>
  <c r="R602" i="16" l="1"/>
  <c r="R601" i="16" a="1"/>
  <c r="R601" i="16" l="1"/>
  <c r="R600" i="16" a="1"/>
  <c r="R600" i="16" l="1"/>
  <c r="R599" i="16" a="1"/>
  <c r="R599" i="16" l="1"/>
  <c r="R598" i="16" a="1"/>
  <c r="R598" i="16" l="1"/>
  <c r="R597" i="16" a="1"/>
  <c r="R597" i="16" l="1"/>
  <c r="R596" i="16" a="1"/>
  <c r="R596" i="16" l="1"/>
  <c r="R595" i="16" a="1"/>
  <c r="R595" i="16" l="1"/>
  <c r="R594" i="16" a="1"/>
  <c r="R594" i="16" l="1"/>
  <c r="R593" i="16" a="1"/>
  <c r="R593" i="16" l="1"/>
  <c r="R592" i="16" a="1"/>
  <c r="R592" i="16" l="1"/>
  <c r="R591" i="16" a="1"/>
  <c r="R591" i="16" l="1"/>
  <c r="R590" i="16" a="1"/>
  <c r="R590" i="16" l="1"/>
  <c r="R589" i="16" a="1"/>
  <c r="R589" i="16" l="1"/>
  <c r="R588" i="16" a="1"/>
  <c r="R588" i="16" l="1"/>
  <c r="R587" i="16" a="1"/>
  <c r="R587" i="16" l="1"/>
  <c r="R586" i="16" a="1"/>
  <c r="R586" i="16" l="1"/>
  <c r="R585" i="16" a="1"/>
  <c r="R585" i="16" l="1"/>
  <c r="R584" i="16" a="1"/>
  <c r="R584" i="16" l="1"/>
  <c r="R583" i="16" a="1"/>
  <c r="R583" i="16" l="1"/>
  <c r="R582" i="16" a="1"/>
  <c r="R582" i="16" l="1"/>
  <c r="R581" i="16" a="1"/>
  <c r="R581" i="16" l="1"/>
  <c r="R580" i="16" a="1"/>
  <c r="R580" i="16" l="1"/>
  <c r="R579" i="16" a="1"/>
  <c r="R579" i="16" l="1"/>
  <c r="R578" i="16" a="1"/>
  <c r="R578" i="16" l="1"/>
  <c r="R577" i="16" a="1"/>
  <c r="R577" i="16" l="1"/>
  <c r="R576" i="16" a="1"/>
  <c r="R576" i="16" l="1"/>
  <c r="R575" i="16" a="1"/>
  <c r="R575" i="16" l="1"/>
  <c r="R574" i="16" a="1"/>
  <c r="R574" i="16" l="1"/>
  <c r="R573" i="16" a="1"/>
  <c r="R573" i="16" l="1"/>
  <c r="R572" i="16" a="1"/>
  <c r="R572" i="16" l="1"/>
  <c r="R571" i="16" a="1"/>
  <c r="R571" i="16" l="1"/>
  <c r="R570" i="16" a="1"/>
  <c r="R570" i="16" l="1"/>
  <c r="R569" i="16" a="1"/>
  <c r="R569" i="16" l="1"/>
  <c r="R568" i="16" a="1"/>
  <c r="R568" i="16" l="1"/>
  <c r="R567" i="16" a="1"/>
  <c r="R567" i="16" l="1"/>
  <c r="R566" i="16" a="1"/>
  <c r="R566" i="16" l="1"/>
  <c r="R565" i="16" a="1"/>
  <c r="R565" i="16" l="1"/>
  <c r="R564" i="16" a="1"/>
  <c r="R564" i="16" l="1"/>
  <c r="R563" i="16" a="1"/>
  <c r="R563" i="16" l="1"/>
  <c r="R562" i="16" a="1"/>
  <c r="R562" i="16" l="1"/>
  <c r="R561" i="16" a="1"/>
  <c r="R561" i="16" l="1"/>
  <c r="R560" i="16" a="1"/>
  <c r="R560" i="16" l="1"/>
  <c r="R559" i="16" a="1"/>
  <c r="R559" i="16" l="1"/>
  <c r="R558" i="16" a="1"/>
  <c r="R558" i="16" l="1"/>
  <c r="R557" i="16" a="1"/>
  <c r="R557" i="16" l="1"/>
  <c r="R556" i="16" a="1"/>
  <c r="R556" i="16" l="1"/>
  <c r="R555" i="16" a="1"/>
  <c r="R555" i="16" l="1"/>
  <c r="R554" i="16" a="1"/>
  <c r="R554" i="16" l="1"/>
  <c r="R553" i="16" a="1"/>
  <c r="R553" i="16" l="1"/>
  <c r="R552" i="16" a="1"/>
  <c r="R552" i="16" l="1"/>
  <c r="R551" i="16" a="1"/>
  <c r="R551" i="16" l="1"/>
  <c r="R550" i="16" a="1"/>
  <c r="R550" i="16" l="1"/>
  <c r="R549" i="16" a="1"/>
  <c r="R549" i="16" l="1"/>
  <c r="R548" i="16" a="1"/>
  <c r="R548" i="16" l="1"/>
  <c r="R547" i="16" a="1"/>
  <c r="R547" i="16" l="1"/>
  <c r="R546" i="16" a="1"/>
  <c r="R546" i="16" l="1"/>
  <c r="R545" i="16" a="1"/>
  <c r="R545" i="16" l="1"/>
  <c r="R544" i="16" a="1"/>
  <c r="R544" i="16" l="1"/>
  <c r="R543" i="16" a="1"/>
  <c r="R543" i="16" l="1"/>
  <c r="R542" i="16" a="1"/>
  <c r="R542" i="16" l="1"/>
  <c r="R541" i="16" a="1"/>
  <c r="R541" i="16" l="1"/>
  <c r="R540" i="16" a="1"/>
  <c r="R540" i="16" l="1"/>
  <c r="R539" i="16" a="1"/>
  <c r="R539" i="16" l="1"/>
  <c r="R538" i="16" a="1"/>
  <c r="R538" i="16" l="1"/>
  <c r="R537" i="16" a="1"/>
  <c r="R537" i="16" l="1"/>
  <c r="R536" i="16" a="1"/>
  <c r="R536" i="16" l="1"/>
  <c r="R535" i="16" a="1"/>
  <c r="R535" i="16" l="1"/>
  <c r="R534" i="16" a="1"/>
  <c r="R534" i="16" l="1"/>
  <c r="R533" i="16" a="1"/>
  <c r="R533" i="16" l="1"/>
  <c r="R532" i="16" a="1"/>
  <c r="R532" i="16" l="1"/>
  <c r="R531" i="16" a="1"/>
  <c r="R531" i="16" l="1"/>
  <c r="R530" i="16" a="1"/>
  <c r="R530" i="16" l="1"/>
  <c r="R529" i="16" a="1"/>
  <c r="R529" i="16" l="1"/>
  <c r="R528" i="16" a="1"/>
  <c r="R528" i="16" l="1"/>
  <c r="R527" i="16" a="1"/>
  <c r="R527" i="16" l="1"/>
  <c r="R526" i="16" a="1"/>
  <c r="R526" i="16" l="1"/>
  <c r="R525" i="16" a="1"/>
  <c r="R525" i="16" l="1"/>
  <c r="R524" i="16" a="1"/>
  <c r="R524" i="16" l="1"/>
  <c r="R523" i="16" a="1"/>
  <c r="R523" i="16" l="1"/>
  <c r="R522" i="16" a="1"/>
  <c r="R522" i="16" l="1"/>
  <c r="R521" i="16" a="1"/>
  <c r="R521" i="16" l="1"/>
  <c r="R520" i="16" a="1"/>
  <c r="R520" i="16" l="1"/>
  <c r="R519" i="16" a="1"/>
  <c r="R519" i="16" l="1"/>
  <c r="R518" i="16" a="1"/>
  <c r="R518" i="16" l="1"/>
  <c r="R517" i="16" a="1"/>
  <c r="R517" i="16" l="1"/>
  <c r="R516" i="16" a="1"/>
  <c r="R516" i="16" l="1"/>
  <c r="R515" i="16" a="1"/>
  <c r="R515" i="16" l="1"/>
  <c r="R514" i="16" a="1"/>
  <c r="R514" i="16" l="1"/>
  <c r="R513" i="16" a="1"/>
  <c r="R513" i="16" l="1"/>
  <c r="R512" i="16" a="1"/>
  <c r="R512" i="16" l="1"/>
  <c r="R511" i="16" a="1"/>
  <c r="R511" i="16" l="1"/>
  <c r="R510" i="16" a="1"/>
  <c r="R510" i="16" l="1"/>
  <c r="R509" i="16" a="1"/>
  <c r="R509" i="16" l="1"/>
  <c r="R508" i="16" a="1"/>
  <c r="R508" i="16" l="1"/>
  <c r="R507" i="16" a="1"/>
  <c r="R507" i="16" l="1"/>
  <c r="R506" i="16" a="1"/>
  <c r="R506" i="16" l="1"/>
  <c r="R505" i="16" a="1"/>
  <c r="R505" i="16" l="1"/>
  <c r="R504" i="16" a="1"/>
  <c r="R504" i="16" l="1"/>
  <c r="R503" i="16" a="1"/>
  <c r="R503" i="16" l="1"/>
  <c r="R502" i="16" a="1"/>
  <c r="R502" i="16" l="1"/>
  <c r="R501" i="16" a="1"/>
  <c r="R501" i="16" l="1"/>
  <c r="R500" i="16" a="1"/>
  <c r="R500" i="16" l="1"/>
  <c r="R499" i="16" a="1"/>
  <c r="R499" i="16" l="1"/>
  <c r="R498" i="16" a="1"/>
  <c r="R498" i="16" l="1"/>
  <c r="R497" i="16" a="1"/>
  <c r="R497" i="16" l="1"/>
  <c r="R500" i="17" a="1"/>
  <c r="R500" i="17" l="1"/>
  <c r="R499" i="17" a="1"/>
  <c r="R499" i="17" l="1"/>
  <c r="R498" i="17" a="1"/>
  <c r="R498" i="17" l="1"/>
  <c r="R497" i="17" a="1"/>
  <c r="R497" i="17" l="1"/>
  <c r="R496" i="17" a="1"/>
  <c r="R496" i="17" l="1"/>
  <c r="R495" i="17" a="1"/>
  <c r="R495" i="17" l="1"/>
  <c r="R494" i="17" a="1"/>
  <c r="R494" i="17" l="1"/>
  <c r="R493" i="17" a="1"/>
  <c r="R493" i="17" l="1"/>
  <c r="R492" i="17" a="1"/>
  <c r="R492" i="17" l="1"/>
  <c r="R491" i="17" a="1"/>
  <c r="R491" i="17" l="1"/>
  <c r="R490" i="17" a="1"/>
  <c r="R490" i="17" l="1"/>
  <c r="R489" i="17" a="1"/>
  <c r="R489" i="17" l="1"/>
  <c r="R488" i="17" a="1"/>
  <c r="R488" i="17" l="1"/>
  <c r="R487" i="17" a="1"/>
  <c r="R487" i="17" l="1"/>
  <c r="R486" i="17" a="1"/>
  <c r="R486" i="17" l="1"/>
  <c r="R485" i="17" a="1"/>
  <c r="R485" i="17" l="1"/>
  <c r="R484" i="17" a="1"/>
  <c r="R484" i="17" l="1"/>
  <c r="R483" i="17" a="1"/>
  <c r="R483" i="17" l="1"/>
  <c r="R482" i="17" a="1"/>
  <c r="R482" i="17" l="1"/>
  <c r="R481" i="17" a="1"/>
  <c r="R481" i="17" l="1"/>
  <c r="R480" i="17" a="1"/>
  <c r="R480" i="17" l="1"/>
  <c r="R479" i="17" a="1"/>
  <c r="R479" i="17" l="1"/>
  <c r="R478" i="17" a="1"/>
  <c r="R478" i="17" l="1"/>
  <c r="R477" i="17" a="1"/>
  <c r="R477" i="17" l="1"/>
  <c r="R476" i="17" a="1"/>
  <c r="R476" i="17" l="1"/>
  <c r="R475" i="17" a="1"/>
  <c r="R475" i="17" l="1"/>
  <c r="R474" i="17" a="1"/>
  <c r="R474" i="17" l="1"/>
  <c r="R473" i="17" a="1"/>
  <c r="R473" i="17" l="1"/>
  <c r="R472" i="17" a="1"/>
  <c r="R472" i="17" l="1"/>
  <c r="R471" i="17" a="1"/>
  <c r="R471" i="17" l="1"/>
  <c r="R470" i="17" a="1"/>
  <c r="R470" i="17" l="1"/>
  <c r="R469" i="17" a="1"/>
  <c r="R469" i="17" l="1"/>
  <c r="R468" i="17" a="1"/>
  <c r="R468" i="17" l="1"/>
  <c r="R467" i="17" a="1"/>
  <c r="R467" i="17" l="1"/>
  <c r="R466" i="17" a="1"/>
  <c r="R466" i="17" l="1"/>
  <c r="R465" i="17" a="1"/>
  <c r="R465" i="17" l="1"/>
  <c r="R464" i="17" a="1"/>
  <c r="R464" i="17" l="1"/>
  <c r="R463" i="17" a="1"/>
  <c r="R463" i="17" l="1"/>
  <c r="R462" i="17" a="1"/>
  <c r="R462" i="17" l="1"/>
  <c r="R461" i="17" a="1"/>
  <c r="R461" i="17" l="1"/>
  <c r="R460" i="17" a="1"/>
  <c r="R460" i="17" l="1"/>
  <c r="R459" i="17" a="1"/>
  <c r="R459" i="17" l="1"/>
  <c r="R458" i="17" a="1"/>
  <c r="R458" i="17" l="1"/>
  <c r="R457" i="17" a="1"/>
  <c r="R457" i="17" l="1"/>
  <c r="R456" i="17" a="1"/>
  <c r="R456" i="17" l="1"/>
  <c r="R455" i="17" a="1"/>
  <c r="R455" i="17" l="1"/>
  <c r="R454" i="17" a="1"/>
  <c r="R454" i="17" l="1"/>
  <c r="R453" i="17" a="1"/>
  <c r="R453" i="17" l="1"/>
  <c r="R452" i="17" a="1"/>
  <c r="R452" i="17" l="1"/>
  <c r="R451" i="17" a="1"/>
  <c r="R451" i="17" l="1"/>
  <c r="R450" i="17" a="1"/>
  <c r="R450" i="17" l="1"/>
  <c r="R449" i="17" a="1"/>
  <c r="R449" i="17" l="1"/>
  <c r="R448" i="17" a="1"/>
  <c r="R448" i="17" l="1"/>
  <c r="R447" i="17" a="1"/>
  <c r="R447" i="17" l="1"/>
  <c r="R446" i="17" a="1"/>
  <c r="R446" i="17" l="1"/>
  <c r="R445" i="17" a="1"/>
  <c r="R445" i="17" l="1"/>
  <c r="R444" i="17" a="1"/>
  <c r="R444" i="17" l="1"/>
  <c r="R443" i="17" a="1"/>
  <c r="R443" i="17" l="1"/>
  <c r="R442" i="17" a="1"/>
  <c r="R442" i="17" l="1"/>
  <c r="R441" i="17" a="1"/>
  <c r="R441" i="17" l="1"/>
  <c r="R440" i="17" a="1"/>
  <c r="R440" i="17" l="1"/>
  <c r="R439" i="17" a="1"/>
  <c r="R439" i="17" l="1"/>
  <c r="U60" i="13" a="1"/>
  <c r="U60" i="15" a="1"/>
  <c r="U60" i="15" l="1"/>
  <c r="U60" i="13"/>
  <c r="U46" i="15" a="1"/>
  <c r="U45" i="13" a="1"/>
  <c r="U45" i="13" l="1"/>
  <c r="U46" i="15"/>
  <c r="U41" i="15" a="1"/>
  <c r="U38" i="13" a="1"/>
  <c r="U38" i="13" l="1"/>
  <c r="U41" i="15"/>
  <c r="U65" i="13" a="1"/>
  <c r="U65" i="15" a="1"/>
  <c r="U65" i="15" l="1"/>
  <c r="U65" i="13"/>
  <c r="U51" i="13" a="1"/>
  <c r="U52" i="15" a="1"/>
  <c r="U52" i="15" l="1"/>
  <c r="U51" i="13"/>
  <c r="U53" i="13" a="1"/>
  <c r="U54" i="15" a="1"/>
  <c r="U64" i="15" a="1"/>
  <c r="U24" i="13" a="1"/>
  <c r="U26" i="15" a="1"/>
  <c r="U64" i="13" a="1"/>
  <c r="U64" i="13" l="1"/>
  <c r="U26" i="15"/>
  <c r="U24" i="13"/>
  <c r="U64" i="15"/>
  <c r="U54" i="15"/>
  <c r="U53" i="13"/>
  <c r="U57" i="13" a="1"/>
  <c r="U58" i="15" a="1"/>
  <c r="U23" i="13" a="1"/>
  <c r="U25" i="15" a="1"/>
  <c r="U25" i="15" l="1"/>
  <c r="U23" i="13"/>
  <c r="U58" i="15"/>
  <c r="U57" i="13"/>
  <c r="U66" i="15" a="1"/>
  <c r="U66" i="13" a="1"/>
  <c r="U66" i="13" l="1"/>
  <c r="U66" i="15"/>
  <c r="U40" i="15" a="1"/>
  <c r="U37" i="13" a="1"/>
  <c r="U37" i="13" l="1"/>
  <c r="U40" i="15"/>
  <c r="U25" i="13" a="1"/>
  <c r="U27" i="15" a="1"/>
  <c r="Q52" i="13" a="1"/>
  <c r="AB20" i="14" a="1"/>
  <c r="AB461" i="16" a="1"/>
  <c r="Q20" i="14" a="1"/>
  <c r="Q418" i="17" a="1"/>
  <c r="AB53" i="15" a="1"/>
  <c r="Q53" i="15" a="1"/>
  <c r="AB52" i="13" a="1"/>
  <c r="AB418" i="17" a="1"/>
  <c r="Q461" i="16" a="1"/>
  <c r="U27" i="15" l="1"/>
  <c r="U25" i="13"/>
  <c r="Q461" i="16"/>
  <c r="AB418" i="17"/>
  <c r="AB52" i="13"/>
  <c r="Q53" i="15"/>
  <c r="AB53" i="15"/>
  <c r="Q418" i="17"/>
  <c r="Q20" i="14"/>
  <c r="AB461" i="16"/>
  <c r="AB20" i="14"/>
  <c r="Q52" i="13"/>
  <c r="U53" i="15" a="1"/>
  <c r="U52" i="13" a="1"/>
  <c r="U52" i="13" l="1"/>
  <c r="U53" i="15"/>
  <c r="AB58" i="13" a="1"/>
  <c r="Q58" i="13" a="1"/>
  <c r="Q58" i="13" l="1"/>
  <c r="AB58" i="13"/>
  <c r="U7" i="15" a="1"/>
  <c r="U56" i="13" a="1"/>
  <c r="U10" i="15" a="1"/>
  <c r="U9" i="13" a="1"/>
  <c r="U12" i="15" a="1"/>
  <c r="U28" i="13" a="1"/>
  <c r="U41" i="13" a="1"/>
  <c r="U57" i="15" a="1"/>
  <c r="U44" i="15" a="1"/>
  <c r="U42" i="13" a="1"/>
  <c r="U44" i="13" a="1"/>
  <c r="U62" i="15" a="1"/>
  <c r="U58" i="13" a="1"/>
  <c r="U43" i="15" a="1"/>
  <c r="U62" i="13" a="1"/>
  <c r="U11" i="13" a="1"/>
  <c r="U61" i="13" a="1"/>
  <c r="U61" i="15" a="1"/>
  <c r="U11" i="13" l="1"/>
  <c r="U62" i="13"/>
  <c r="U43" i="15"/>
  <c r="U58" i="13"/>
  <c r="U62" i="15"/>
  <c r="U44" i="13"/>
  <c r="U42" i="13"/>
  <c r="U44" i="15"/>
  <c r="U57" i="15"/>
  <c r="U41" i="13"/>
  <c r="U28" i="13"/>
  <c r="U12" i="15"/>
  <c r="U9" i="13"/>
  <c r="U10" i="15"/>
  <c r="U56" i="13"/>
  <c r="U7" i="15"/>
  <c r="U61" i="15"/>
  <c r="U61" i="13"/>
  <c r="U55" i="13" a="1"/>
  <c r="U55" i="15" a="1"/>
  <c r="U50" i="15" a="1"/>
  <c r="U48" i="13" a="1"/>
  <c r="U54" i="13" a="1"/>
  <c r="U56" i="15" a="1"/>
  <c r="U35" i="13" a="1"/>
  <c r="U39" i="13" a="1"/>
  <c r="U49" i="13" a="1"/>
  <c r="U6" i="13" a="1"/>
  <c r="U6" i="15" a="1"/>
  <c r="U38" i="15" a="1"/>
  <c r="U49" i="15" a="1"/>
  <c r="U63" i="15" a="1"/>
  <c r="U63" i="13" a="1"/>
  <c r="Q48" i="15" a="1"/>
  <c r="Q47" i="13" a="1"/>
  <c r="AB47" i="13" a="1"/>
  <c r="AB48" i="15" a="1"/>
  <c r="U49" i="15" l="1"/>
  <c r="U38" i="15"/>
  <c r="U6" i="15"/>
  <c r="U6" i="13"/>
  <c r="U49" i="13"/>
  <c r="U39" i="13"/>
  <c r="U35" i="13"/>
  <c r="U56" i="15"/>
  <c r="U54" i="13"/>
  <c r="U48" i="13"/>
  <c r="U50" i="15"/>
  <c r="U55" i="15"/>
  <c r="U55" i="13"/>
  <c r="U63" i="13"/>
  <c r="U63" i="15"/>
  <c r="AB48" i="15"/>
  <c r="AB47" i="13"/>
  <c r="Q47" i="13"/>
  <c r="Q48" i="15"/>
  <c r="U48" i="15" a="1"/>
  <c r="U42" i="15" a="1"/>
  <c r="U36" i="13" a="1"/>
  <c r="U39" i="15" a="1"/>
  <c r="U8" i="15" a="1"/>
  <c r="U47" i="13" a="1"/>
  <c r="U7" i="13" a="1"/>
  <c r="Q47" i="15" a="1"/>
  <c r="Q43" i="13" a="1"/>
  <c r="AB43" i="13" a="1"/>
  <c r="AB47" i="15" a="1"/>
  <c r="AB46" i="13" a="1"/>
  <c r="Q40" i="13" a="1"/>
  <c r="Q45" i="15" a="1"/>
  <c r="AB45" i="15" a="1"/>
  <c r="Q46" i="13" a="1"/>
  <c r="AB40" i="13" a="1"/>
  <c r="U7" i="13" l="1"/>
  <c r="U47" i="13"/>
  <c r="U8" i="15"/>
  <c r="U39" i="15"/>
  <c r="U36" i="13"/>
  <c r="U42" i="15"/>
  <c r="U48" i="15"/>
  <c r="AB40" i="13"/>
  <c r="Q46" i="13"/>
  <c r="AB45" i="15"/>
  <c r="Q45" i="15"/>
  <c r="Q40" i="13"/>
  <c r="AB46" i="13"/>
  <c r="AB47" i="15"/>
  <c r="AB43" i="13"/>
  <c r="Q43" i="13"/>
  <c r="Q47" i="15"/>
  <c r="U5" i="13" a="1"/>
  <c r="U9" i="15" a="1"/>
  <c r="U14" i="15" a="1"/>
  <c r="U46" i="13" a="1"/>
  <c r="U13" i="15" a="1"/>
  <c r="U5" i="15" a="1"/>
  <c r="U11" i="15" a="1"/>
  <c r="U16" i="15" a="1"/>
  <c r="U59" i="15" a="1"/>
  <c r="U10" i="13" a="1"/>
  <c r="U45" i="15" a="1"/>
  <c r="U40" i="13" a="1"/>
  <c r="U59" i="13" a="1"/>
  <c r="U14" i="13" a="1"/>
  <c r="U8" i="13" a="1"/>
  <c r="U47" i="15" a="1"/>
  <c r="U12" i="13" a="1"/>
  <c r="U43" i="13" a="1"/>
  <c r="U51" i="15" a="1"/>
  <c r="U50" i="13" a="1"/>
  <c r="U43" i="13" l="1"/>
  <c r="U12" i="13"/>
  <c r="U47" i="15"/>
  <c r="U8" i="13"/>
  <c r="U14" i="13"/>
  <c r="U59" i="13"/>
  <c r="U40" i="13"/>
  <c r="U45" i="15"/>
  <c r="U10" i="13"/>
  <c r="U59" i="15"/>
  <c r="U16" i="15"/>
  <c r="U11" i="15"/>
  <c r="U5" i="15"/>
  <c r="U13" i="15"/>
  <c r="U46" i="13"/>
  <c r="U14" i="15"/>
  <c r="U9" i="15"/>
  <c r="U5" i="13"/>
  <c r="U50" i="13"/>
  <c r="U51" i="15"/>
  <c r="N207" i="24" a="1"/>
  <c r="N207" i="24"/>
  <c r="N200" i="24" a="1"/>
  <c r="N200" i="24"/>
  <c r="N205" i="24" a="1"/>
  <c r="N205" i="24"/>
  <c r="N204" i="24" a="1"/>
  <c r="N204" i="24"/>
  <c r="N218" i="24" a="1"/>
  <c r="N218" i="24"/>
  <c r="N211" i="24" a="1"/>
  <c r="N211" i="24"/>
  <c r="N213" i="24" a="1"/>
  <c r="N213" i="24"/>
  <c r="N199" i="24" a="1"/>
  <c r="N199" i="24"/>
  <c r="N217" i="24" a="1"/>
  <c r="N217" i="24"/>
  <c r="N221" i="24" a="1"/>
  <c r="N221" i="24"/>
  <c r="N203" i="24" a="1"/>
  <c r="N203" i="24"/>
  <c r="N208" i="24" a="1"/>
  <c r="N208" i="24"/>
  <c r="N209" i="24" a="1"/>
  <c r="N209" i="24"/>
  <c r="N212" i="24" a="1"/>
  <c r="N212" i="24"/>
  <c r="N206" i="24" a="1"/>
  <c r="N206" i="24"/>
  <c r="N202" i="24" a="1"/>
  <c r="N202" i="24"/>
  <c r="N215" i="24" a="1"/>
  <c r="N215" i="24"/>
  <c r="N214" i="24" a="1"/>
  <c r="N214" i="24"/>
  <c r="N201" i="24" a="1"/>
  <c r="N201" i="24"/>
  <c r="N210" i="24" a="1"/>
  <c r="N210" i="24"/>
  <c r="N220" i="24" a="1"/>
  <c r="N220" i="24" s="1"/>
  <c r="N198" i="24" a="1"/>
  <c r="N198" i="24" l="1"/>
  <c r="N148" i="24" a="1"/>
  <c r="N148" i="24" l="1"/>
  <c r="N151" i="24" a="1"/>
  <c r="N151" i="24"/>
  <c r="N163" i="24" a="1"/>
  <c r="N163" i="24"/>
  <c r="N158" i="24" a="1"/>
  <c r="N158" i="24"/>
  <c r="N165" i="24" a="1"/>
  <c r="N165" i="24"/>
  <c r="N156" i="24" a="1"/>
  <c r="N156" i="24"/>
  <c r="N152" i="24" a="1"/>
  <c r="N152" i="24"/>
  <c r="N153" i="24" a="1"/>
  <c r="N153" i="24"/>
  <c r="N155" i="24" a="1"/>
  <c r="N155" i="24"/>
  <c r="N154" i="24" a="1"/>
  <c r="N154" i="24"/>
  <c r="N143" i="24" a="1"/>
  <c r="N143" i="24"/>
  <c r="N161" i="24" a="1"/>
  <c r="N161" i="24"/>
  <c r="N144" i="24" a="1"/>
  <c r="N144" i="24"/>
  <c r="N145" i="24" a="1"/>
  <c r="N145" i="24"/>
  <c r="N149" i="24" a="1"/>
  <c r="N149" i="24"/>
  <c r="N146" i="24" a="1"/>
  <c r="N146" i="24"/>
  <c r="N159" i="24" a="1"/>
  <c r="N159" i="24"/>
  <c r="N147" i="24" a="1"/>
  <c r="N147" i="24"/>
  <c r="N150" i="24" a="1"/>
  <c r="N150" i="24"/>
  <c r="N157" i="24" a="1"/>
  <c r="N157" i="24"/>
  <c r="N162" i="24" a="1"/>
  <c r="N162" i="24"/>
  <c r="N164" i="24" a="1"/>
  <c r="N164" i="24" s="1"/>
  <c r="N142" i="24" a="1"/>
  <c r="N142" i="24" l="1"/>
  <c r="N62" i="24" a="1"/>
  <c r="N62" i="24" l="1"/>
  <c r="N61" i="24" a="1"/>
  <c r="N61" i="24"/>
  <c r="N68" i="24" a="1"/>
  <c r="N68" i="24"/>
  <c r="N69" i="24" a="1"/>
  <c r="N69" i="24"/>
  <c r="N65" i="24" a="1"/>
  <c r="N65" i="24"/>
  <c r="N70" i="24" a="1"/>
  <c r="N70" i="24"/>
  <c r="N59" i="24" a="1"/>
  <c r="N59" i="24"/>
  <c r="N67" i="24" a="1"/>
  <c r="N67" i="24"/>
  <c r="N71" i="24" a="1"/>
  <c r="N71" i="24"/>
  <c r="N76" i="24" a="1"/>
  <c r="N76" i="24"/>
  <c r="N58" i="24" a="1"/>
  <c r="N58" i="24"/>
  <c r="N57" i="24" a="1"/>
  <c r="N57" i="24"/>
  <c r="N66" i="24" a="1"/>
  <c r="N66" i="24"/>
  <c r="N63" i="24" a="1"/>
  <c r="N63" i="24"/>
  <c r="N74" i="24" a="1"/>
  <c r="N74" i="24"/>
  <c r="N64" i="24" a="1"/>
  <c r="N64" i="24"/>
  <c r="N56" i="24" a="1"/>
  <c r="N56" i="24"/>
  <c r="N78" i="24" a="1"/>
  <c r="N78" i="24"/>
  <c r="N75" i="24" a="1"/>
  <c r="N75" i="24"/>
  <c r="N60" i="24" a="1"/>
  <c r="N60" i="24"/>
  <c r="N72" i="24" a="1"/>
  <c r="N72" i="24"/>
  <c r="N77" i="24" a="1"/>
  <c r="N77" i="24" s="1"/>
  <c r="N55" i="24" a="1"/>
  <c r="N55" i="24" l="1"/>
  <c r="N262" i="24" a="1"/>
  <c r="N262" i="24" l="1"/>
  <c r="N270" i="24" a="1"/>
  <c r="N270" i="24" l="1"/>
  <c r="N259" i="24" a="1"/>
  <c r="N259" i="24"/>
  <c r="N260" i="24" a="1"/>
  <c r="N260" i="24"/>
  <c r="N263" i="24" a="1"/>
  <c r="N263" i="24"/>
  <c r="N264" i="24" a="1"/>
  <c r="N264" i="24"/>
  <c r="N268" i="24" a="1"/>
  <c r="N268" i="24"/>
  <c r="N258" i="24" a="1"/>
  <c r="N258" i="24"/>
  <c r="N256" i="24" a="1"/>
  <c r="N256" i="24"/>
  <c r="N254" i="24" a="1"/>
  <c r="N254" i="24"/>
  <c r="N265" i="24" a="1"/>
  <c r="N265" i="24"/>
  <c r="N273" i="24" a="1"/>
  <c r="N273" i="24"/>
  <c r="N272" i="24" a="1"/>
  <c r="N272" i="24"/>
  <c r="N269" i="24" a="1"/>
  <c r="N269" i="24"/>
  <c r="N261" i="24" a="1"/>
  <c r="N261" i="24"/>
  <c r="N274" i="24" a="1"/>
  <c r="N274" i="24"/>
  <c r="N257" i="24" a="1"/>
  <c r="N257" i="24"/>
  <c r="N266" i="24" a="1"/>
  <c r="N266" i="24"/>
  <c r="N255" i="24" a="1"/>
  <c r="N255" i="24"/>
  <c r="N276" i="24" a="1"/>
  <c r="N276" i="24"/>
  <c r="N267" i="24" a="1"/>
  <c r="N267" i="24"/>
  <c r="N275" i="24" a="1"/>
  <c r="N275" i="24" s="1"/>
  <c r="N253" i="24" a="1"/>
  <c r="N253" i="24" l="1"/>
  <c r="O260" i="24"/>
  <c r="O265" i="24" l="1"/>
  <c r="O269" i="24"/>
  <c r="O273" i="24"/>
  <c r="O270" i="24"/>
  <c r="O254" i="24"/>
  <c r="O274" i="24"/>
  <c r="O261" i="24"/>
  <c r="O262" i="24"/>
  <c r="O255" i="24"/>
  <c r="O267" i="24"/>
  <c r="O275" i="24"/>
  <c r="O257" i="24"/>
  <c r="O258" i="24"/>
  <c r="O266" i="24"/>
  <c r="O259" i="24"/>
  <c r="O263" i="24"/>
  <c r="O271" i="24"/>
  <c r="O256" i="24"/>
  <c r="O264" i="24"/>
  <c r="O268" i="24"/>
  <c r="O272" i="24"/>
  <c r="O276" i="24"/>
  <c r="O253" i="24" l="1"/>
  <c r="O285" i="24" s="1"/>
  <c r="Q285" i="24" s="1"/>
  <c r="S198" i="24" a="1"/>
  <c r="S198" i="24" l="1"/>
  <c r="O205" i="24"/>
  <c r="O149" i="24"/>
  <c r="O62" i="24"/>
  <c r="O206" i="24" l="1"/>
  <c r="O210" i="24"/>
  <c r="O214" i="24"/>
  <c r="O218" i="24"/>
  <c r="O199" i="24"/>
  <c r="O211" i="24"/>
  <c r="O215" i="24"/>
  <c r="O202" i="24"/>
  <c r="O203" i="24"/>
  <c r="O219" i="24"/>
  <c r="O200" i="24"/>
  <c r="O208" i="24"/>
  <c r="O220" i="24"/>
  <c r="O207" i="24"/>
  <c r="O204" i="24"/>
  <c r="O212" i="24"/>
  <c r="O216" i="24"/>
  <c r="O201" i="24"/>
  <c r="O209" i="24"/>
  <c r="O221" i="24"/>
  <c r="O213" i="24"/>
  <c r="O217" i="24"/>
  <c r="O198" i="24"/>
  <c r="O153" i="24"/>
  <c r="O157" i="24"/>
  <c r="O146" i="24"/>
  <c r="O150" i="24"/>
  <c r="O154" i="24"/>
  <c r="O158" i="24"/>
  <c r="O162" i="24"/>
  <c r="O147" i="24"/>
  <c r="O159" i="24"/>
  <c r="O151" i="24"/>
  <c r="O155" i="24"/>
  <c r="O156" i="24"/>
  <c r="O143" i="24"/>
  <c r="O163" i="24"/>
  <c r="O144" i="24"/>
  <c r="O148" i="24"/>
  <c r="O152" i="24"/>
  <c r="O160" i="24"/>
  <c r="O164" i="24"/>
  <c r="O145" i="24"/>
  <c r="O165" i="24"/>
  <c r="O161" i="24"/>
  <c r="O142" i="24"/>
  <c r="O57" i="24"/>
  <c r="O63" i="24"/>
  <c r="O69" i="24"/>
  <c r="O75" i="24"/>
  <c r="O58" i="24"/>
  <c r="O61" i="24"/>
  <c r="O56" i="24"/>
  <c r="O74" i="24"/>
  <c r="O64" i="24"/>
  <c r="O70" i="24"/>
  <c r="O76" i="24"/>
  <c r="O67" i="24"/>
  <c r="O59" i="24"/>
  <c r="O77" i="24"/>
  <c r="O73" i="24"/>
  <c r="O68" i="24"/>
  <c r="O71" i="24"/>
  <c r="O60" i="24"/>
  <c r="O78" i="24"/>
  <c r="O65" i="24"/>
  <c r="O66" i="24"/>
  <c r="O72" i="24"/>
  <c r="O55" i="24"/>
  <c r="O230" i="24" l="1"/>
  <c r="Q230" i="24" s="1"/>
  <c r="O174" i="24"/>
  <c r="Q174" i="24" s="1"/>
  <c r="O86" i="24"/>
  <c r="Q86" i="24" s="1"/>
  <c r="AH40" i="7" l="1"/>
  <c r="AH39" i="7"/>
  <c r="AH38" i="7"/>
  <c r="AF40" i="7"/>
  <c r="AF39" i="7"/>
  <c r="AF38" i="7"/>
  <c r="AE42" i="7"/>
  <c r="AE41" i="7"/>
  <c r="AF41" i="7" s="1"/>
  <c r="AH41" i="7" s="1"/>
  <c r="AE40" i="7"/>
  <c r="AE39" i="7"/>
  <c r="AE38" i="7"/>
  <c r="AE37" i="7"/>
  <c r="AF42" i="7" l="1"/>
  <c r="AH42" i="7" s="1"/>
  <c r="AH43" i="7" s="1"/>
  <c r="V213" i="23" l="1"/>
  <c r="U213" i="23"/>
  <c r="T213" i="23"/>
  <c r="S213" i="23"/>
  <c r="R213" i="23"/>
  <c r="W213" i="23" s="1"/>
  <c r="V212" i="23"/>
  <c r="U212" i="23"/>
  <c r="T212" i="23"/>
  <c r="S212" i="23"/>
  <c r="R212" i="23"/>
  <c r="W212" i="23" s="1"/>
  <c r="V211" i="23"/>
  <c r="U211" i="23"/>
  <c r="T211" i="23"/>
  <c r="S211" i="23"/>
  <c r="R211" i="23"/>
  <c r="W211" i="23" s="1"/>
  <c r="V210" i="23"/>
  <c r="U210" i="23"/>
  <c r="T210" i="23"/>
  <c r="S210" i="23"/>
  <c r="R210" i="23"/>
  <c r="W210" i="23" s="1"/>
  <c r="V209" i="23"/>
  <c r="U209" i="23"/>
  <c r="T209" i="23"/>
  <c r="S209" i="23"/>
  <c r="R209" i="23"/>
  <c r="W209" i="23" s="1"/>
  <c r="V208" i="23"/>
  <c r="U208" i="23"/>
  <c r="T208" i="23"/>
  <c r="S208" i="23"/>
  <c r="R208" i="23"/>
  <c r="W208" i="23" s="1"/>
  <c r="V207" i="23"/>
  <c r="U207" i="23"/>
  <c r="T207" i="23"/>
  <c r="S207" i="23"/>
  <c r="R207" i="23"/>
  <c r="W207" i="23" s="1"/>
  <c r="V206" i="23"/>
  <c r="U206" i="23"/>
  <c r="T206" i="23"/>
  <c r="S206" i="23"/>
  <c r="R206" i="23"/>
  <c r="W206" i="23" s="1"/>
  <c r="V205" i="23"/>
  <c r="U205" i="23"/>
  <c r="T205" i="23"/>
  <c r="S205" i="23"/>
  <c r="R205" i="23"/>
  <c r="W205" i="23" s="1"/>
  <c r="V204" i="23"/>
  <c r="U204" i="23"/>
  <c r="T204" i="23"/>
  <c r="S204" i="23"/>
  <c r="R204" i="23"/>
  <c r="W204" i="23" s="1"/>
  <c r="V203" i="23"/>
  <c r="U203" i="23"/>
  <c r="T203" i="23"/>
  <c r="S203" i="23"/>
  <c r="R203" i="23"/>
  <c r="W203" i="23" s="1"/>
  <c r="V202" i="23"/>
  <c r="U202" i="23"/>
  <c r="T202" i="23"/>
  <c r="S202" i="23"/>
  <c r="R202" i="23"/>
  <c r="W202" i="23" s="1"/>
  <c r="V201" i="23"/>
  <c r="U201" i="23"/>
  <c r="T201" i="23"/>
  <c r="S201" i="23"/>
  <c r="R201" i="23"/>
  <c r="W201" i="23" s="1"/>
  <c r="V200" i="23"/>
  <c r="U200" i="23"/>
  <c r="T200" i="23"/>
  <c r="S200" i="23"/>
  <c r="R200" i="23"/>
  <c r="W200" i="23" s="1"/>
  <c r="V199" i="23"/>
  <c r="U199" i="23"/>
  <c r="T199" i="23"/>
  <c r="S199" i="23"/>
  <c r="R199" i="23"/>
  <c r="W199" i="23" s="1"/>
  <c r="V198" i="23"/>
  <c r="U198" i="23"/>
  <c r="T198" i="23"/>
  <c r="S198" i="23"/>
  <c r="R198" i="23"/>
  <c r="W198" i="23" s="1"/>
  <c r="V197" i="23"/>
  <c r="U197" i="23"/>
  <c r="T197" i="23"/>
  <c r="S197" i="23"/>
  <c r="R197" i="23"/>
  <c r="W197" i="23" s="1"/>
  <c r="V196" i="23"/>
  <c r="U196" i="23"/>
  <c r="T196" i="23"/>
  <c r="S196" i="23"/>
  <c r="R196" i="23"/>
  <c r="W196" i="23" s="1"/>
  <c r="V195" i="23"/>
  <c r="U195" i="23"/>
  <c r="T195" i="23"/>
  <c r="S195" i="23"/>
  <c r="R195" i="23"/>
  <c r="W195" i="23" s="1"/>
  <c r="V194" i="23"/>
  <c r="U194" i="23"/>
  <c r="T194" i="23"/>
  <c r="S194" i="23"/>
  <c r="R194" i="23"/>
  <c r="W194" i="23" s="1"/>
  <c r="V193" i="23"/>
  <c r="U193" i="23"/>
  <c r="T193" i="23"/>
  <c r="S193" i="23"/>
  <c r="R193" i="23"/>
  <c r="W193" i="23" s="1"/>
  <c r="V192" i="23"/>
  <c r="U192" i="23"/>
  <c r="T192" i="23"/>
  <c r="S192" i="23"/>
  <c r="R192" i="23"/>
  <c r="W192" i="23" s="1"/>
  <c r="V191" i="23"/>
  <c r="U191" i="23"/>
  <c r="T191" i="23"/>
  <c r="S191" i="23"/>
  <c r="R191" i="23"/>
  <c r="W191" i="23" s="1"/>
  <c r="V190" i="23"/>
  <c r="U190" i="23"/>
  <c r="T190" i="23"/>
  <c r="S190" i="23"/>
  <c r="R190" i="23"/>
  <c r="W190" i="23" s="1"/>
  <c r="V189" i="23"/>
  <c r="U189" i="23"/>
  <c r="T189" i="23"/>
  <c r="S189" i="23"/>
  <c r="R189" i="23"/>
  <c r="W189" i="23" s="1"/>
  <c r="V188" i="23"/>
  <c r="U188" i="23"/>
  <c r="T188" i="23"/>
  <c r="S188" i="23"/>
  <c r="R188" i="23"/>
  <c r="W188" i="23" s="1"/>
  <c r="V187" i="23"/>
  <c r="U187" i="23"/>
  <c r="T187" i="23"/>
  <c r="S187" i="23"/>
  <c r="R187" i="23"/>
  <c r="W187" i="23" s="1"/>
  <c r="V186" i="23"/>
  <c r="U186" i="23"/>
  <c r="T186" i="23"/>
  <c r="S186" i="23"/>
  <c r="R186" i="23"/>
  <c r="W186" i="23" s="1"/>
  <c r="V185" i="23"/>
  <c r="U185" i="23"/>
  <c r="T185" i="23"/>
  <c r="S185" i="23"/>
  <c r="R185" i="23"/>
  <c r="W185" i="23" s="1"/>
  <c r="V184" i="23"/>
  <c r="U184" i="23"/>
  <c r="T184" i="23"/>
  <c r="S184" i="23"/>
  <c r="R184" i="23"/>
  <c r="W184" i="23" s="1"/>
  <c r="V183" i="23"/>
  <c r="U183" i="23"/>
  <c r="T183" i="23"/>
  <c r="S183" i="23"/>
  <c r="R183" i="23"/>
  <c r="W183" i="23" s="1"/>
  <c r="V182" i="23"/>
  <c r="U182" i="23"/>
  <c r="T182" i="23"/>
  <c r="S182" i="23"/>
  <c r="R182" i="23"/>
  <c r="W182" i="23" s="1"/>
  <c r="V181" i="23"/>
  <c r="U181" i="23"/>
  <c r="T181" i="23"/>
  <c r="S181" i="23"/>
  <c r="R181" i="23"/>
  <c r="W181" i="23" s="1"/>
  <c r="V180" i="23"/>
  <c r="U180" i="23"/>
  <c r="T180" i="23"/>
  <c r="S180" i="23"/>
  <c r="R180" i="23"/>
  <c r="W180" i="23" s="1"/>
  <c r="V179" i="23"/>
  <c r="U179" i="23"/>
  <c r="T179" i="23"/>
  <c r="S179" i="23"/>
  <c r="R179" i="23"/>
  <c r="W179" i="23" s="1"/>
  <c r="V178" i="23"/>
  <c r="U178" i="23"/>
  <c r="T178" i="23"/>
  <c r="S178" i="23"/>
  <c r="R178" i="23"/>
  <c r="W178" i="23" s="1"/>
  <c r="V177" i="23"/>
  <c r="U177" i="23"/>
  <c r="T177" i="23"/>
  <c r="S177" i="23"/>
  <c r="R177" i="23"/>
  <c r="W177" i="23" s="1"/>
  <c r="V176" i="23"/>
  <c r="U176" i="23"/>
  <c r="T176" i="23"/>
  <c r="S176" i="23"/>
  <c r="R176" i="23"/>
  <c r="W176" i="23" s="1"/>
  <c r="V175" i="23"/>
  <c r="U175" i="23"/>
  <c r="T175" i="23"/>
  <c r="S175" i="23"/>
  <c r="R175" i="23"/>
  <c r="W175" i="23" s="1"/>
  <c r="V174" i="23"/>
  <c r="U174" i="23"/>
  <c r="T174" i="23"/>
  <c r="S174" i="23"/>
  <c r="R174" i="23"/>
  <c r="W174" i="23" s="1"/>
  <c r="V173" i="23"/>
  <c r="U173" i="23"/>
  <c r="T173" i="23"/>
  <c r="S173" i="23"/>
  <c r="R173" i="23"/>
  <c r="W173" i="23" s="1"/>
  <c r="V172" i="23"/>
  <c r="U172" i="23"/>
  <c r="T172" i="23"/>
  <c r="S172" i="23"/>
  <c r="R172" i="23"/>
  <c r="W172" i="23" s="1"/>
  <c r="V171" i="23"/>
  <c r="U171" i="23"/>
  <c r="T171" i="23"/>
  <c r="S171" i="23"/>
  <c r="R171" i="23"/>
  <c r="W171" i="23" s="1"/>
  <c r="V170" i="23"/>
  <c r="U170" i="23"/>
  <c r="T170" i="23"/>
  <c r="S170" i="23"/>
  <c r="R170" i="23"/>
  <c r="W170" i="23" s="1"/>
  <c r="V169" i="23"/>
  <c r="U169" i="23"/>
  <c r="T169" i="23"/>
  <c r="S169" i="23"/>
  <c r="R169" i="23"/>
  <c r="W169" i="23" s="1"/>
  <c r="V168" i="23"/>
  <c r="U168" i="23"/>
  <c r="T168" i="23"/>
  <c r="S168" i="23"/>
  <c r="R168" i="23"/>
  <c r="W168" i="23" s="1"/>
  <c r="V167" i="23"/>
  <c r="U167" i="23"/>
  <c r="T167" i="23"/>
  <c r="S167" i="23"/>
  <c r="R167" i="23"/>
  <c r="W167" i="23" s="1"/>
  <c r="V166" i="23"/>
  <c r="U166" i="23"/>
  <c r="T166" i="23"/>
  <c r="S166" i="23"/>
  <c r="R166" i="23"/>
  <c r="W166" i="23" s="1"/>
  <c r="V165" i="23"/>
  <c r="U165" i="23"/>
  <c r="T165" i="23"/>
  <c r="S165" i="23"/>
  <c r="R165" i="23"/>
  <c r="W165" i="23" s="1"/>
  <c r="V164" i="23"/>
  <c r="U164" i="23"/>
  <c r="T164" i="23"/>
  <c r="S164" i="23"/>
  <c r="R164" i="23"/>
  <c r="W164" i="23" s="1"/>
  <c r="V163" i="23"/>
  <c r="U163" i="23"/>
  <c r="T163" i="23"/>
  <c r="S163" i="23"/>
  <c r="R163" i="23"/>
  <c r="W163" i="23" s="1"/>
  <c r="V162" i="23"/>
  <c r="U162" i="23"/>
  <c r="T162" i="23"/>
  <c r="S162" i="23"/>
  <c r="R162" i="23"/>
  <c r="W162" i="23" s="1"/>
  <c r="V161" i="23"/>
  <c r="U161" i="23"/>
  <c r="T161" i="23"/>
  <c r="S161" i="23"/>
  <c r="R161" i="23"/>
  <c r="W161" i="23" s="1"/>
  <c r="V160" i="23"/>
  <c r="U160" i="23"/>
  <c r="T160" i="23"/>
  <c r="S160" i="23"/>
  <c r="R160" i="23"/>
  <c r="W160" i="23" s="1"/>
  <c r="V159" i="23"/>
  <c r="U159" i="23"/>
  <c r="T159" i="23"/>
  <c r="S159" i="23"/>
  <c r="R159" i="23"/>
  <c r="W159" i="23" s="1"/>
  <c r="V158" i="23"/>
  <c r="U158" i="23"/>
  <c r="T158" i="23"/>
  <c r="S158" i="23"/>
  <c r="R158" i="23"/>
  <c r="W158" i="23" s="1"/>
  <c r="V157" i="23"/>
  <c r="U157" i="23"/>
  <c r="T157" i="23"/>
  <c r="S157" i="23"/>
  <c r="R157" i="23"/>
  <c r="W157" i="23" s="1"/>
  <c r="V156" i="23"/>
  <c r="U156" i="23"/>
  <c r="T156" i="23"/>
  <c r="S156" i="23"/>
  <c r="R156" i="23"/>
  <c r="W156" i="23" s="1"/>
  <c r="V155" i="23"/>
  <c r="U155" i="23"/>
  <c r="T155" i="23"/>
  <c r="S155" i="23"/>
  <c r="R155" i="23"/>
  <c r="W155" i="23" s="1"/>
  <c r="V154" i="23"/>
  <c r="U154" i="23"/>
  <c r="T154" i="23"/>
  <c r="S154" i="23"/>
  <c r="R154" i="23"/>
  <c r="W154" i="23" s="1"/>
  <c r="V153" i="23"/>
  <c r="U153" i="23"/>
  <c r="T153" i="23"/>
  <c r="S153" i="23"/>
  <c r="R153" i="23"/>
  <c r="W153" i="23" s="1"/>
  <c r="V152" i="23"/>
  <c r="U152" i="23"/>
  <c r="T152" i="23"/>
  <c r="S152" i="23"/>
  <c r="R152" i="23"/>
  <c r="W152" i="23" s="1"/>
  <c r="V151" i="23"/>
  <c r="U151" i="23"/>
  <c r="T151" i="23"/>
  <c r="S151" i="23"/>
  <c r="R151" i="23"/>
  <c r="W151" i="23" s="1"/>
  <c r="V150" i="23"/>
  <c r="U150" i="23"/>
  <c r="T150" i="23"/>
  <c r="S150" i="23"/>
  <c r="R150" i="23"/>
  <c r="W150" i="23" s="1"/>
  <c r="V149" i="23"/>
  <c r="U149" i="23"/>
  <c r="T149" i="23"/>
  <c r="S149" i="23"/>
  <c r="R149" i="23"/>
  <c r="W149" i="23" s="1"/>
  <c r="V148" i="23"/>
  <c r="U148" i="23"/>
  <c r="T148" i="23"/>
  <c r="S148" i="23"/>
  <c r="R148" i="23"/>
  <c r="W148" i="23" s="1"/>
  <c r="V147" i="23"/>
  <c r="U147" i="23"/>
  <c r="T147" i="23"/>
  <c r="S147" i="23"/>
  <c r="R147" i="23"/>
  <c r="W147" i="23" s="1"/>
  <c r="V146" i="23"/>
  <c r="U146" i="23"/>
  <c r="T146" i="23"/>
  <c r="S146" i="23"/>
  <c r="R146" i="23"/>
  <c r="W146" i="23" s="1"/>
  <c r="V145" i="23"/>
  <c r="U145" i="23"/>
  <c r="T145" i="23"/>
  <c r="S145" i="23"/>
  <c r="R145" i="23"/>
  <c r="W145" i="23" s="1"/>
  <c r="V144" i="23"/>
  <c r="U144" i="23"/>
  <c r="T144" i="23"/>
  <c r="S144" i="23"/>
  <c r="R144" i="23"/>
  <c r="W144" i="23" s="1"/>
  <c r="V143" i="23"/>
  <c r="U143" i="23"/>
  <c r="T143" i="23"/>
  <c r="S143" i="23"/>
  <c r="R143" i="23"/>
  <c r="W143" i="23" s="1"/>
  <c r="V142" i="23"/>
  <c r="U142" i="23"/>
  <c r="T142" i="23"/>
  <c r="S142" i="23"/>
  <c r="R142" i="23"/>
  <c r="W142" i="23" s="1"/>
  <c r="V141" i="23"/>
  <c r="U141" i="23"/>
  <c r="T141" i="23"/>
  <c r="S141" i="23"/>
  <c r="R141" i="23"/>
  <c r="W141" i="23" s="1"/>
  <c r="V140" i="23"/>
  <c r="U140" i="23"/>
  <c r="T140" i="23"/>
  <c r="S140" i="23"/>
  <c r="R140" i="23"/>
  <c r="W140" i="23" s="1"/>
  <c r="V139" i="23"/>
  <c r="U139" i="23"/>
  <c r="T139" i="23"/>
  <c r="S139" i="23"/>
  <c r="R139" i="23"/>
  <c r="W139" i="23" s="1"/>
  <c r="V138" i="23"/>
  <c r="U138" i="23"/>
  <c r="T138" i="23"/>
  <c r="S138" i="23"/>
  <c r="R138" i="23"/>
  <c r="W138" i="23" s="1"/>
  <c r="V137" i="23"/>
  <c r="U137" i="23"/>
  <c r="T137" i="23"/>
  <c r="S137" i="23"/>
  <c r="R137" i="23"/>
  <c r="W137" i="23" s="1"/>
  <c r="V136" i="23"/>
  <c r="U136" i="23"/>
  <c r="T136" i="23"/>
  <c r="S136" i="23"/>
  <c r="R136" i="23"/>
  <c r="W136" i="23" s="1"/>
  <c r="V135" i="23"/>
  <c r="U135" i="23"/>
  <c r="T135" i="23"/>
  <c r="S135" i="23"/>
  <c r="R135" i="23"/>
  <c r="W135" i="23" s="1"/>
  <c r="V134" i="23"/>
  <c r="U134" i="23"/>
  <c r="T134" i="23"/>
  <c r="S134" i="23"/>
  <c r="R134" i="23"/>
  <c r="W134" i="23" s="1"/>
  <c r="V133" i="23"/>
  <c r="U133" i="23"/>
  <c r="T133" i="23"/>
  <c r="S133" i="23"/>
  <c r="R133" i="23"/>
  <c r="W133" i="23" s="1"/>
  <c r="V132" i="23"/>
  <c r="U132" i="23"/>
  <c r="T132" i="23"/>
  <c r="S132" i="23"/>
  <c r="R132" i="23"/>
  <c r="W132" i="23" s="1"/>
  <c r="V131" i="23"/>
  <c r="U131" i="23"/>
  <c r="T131" i="23"/>
  <c r="S131" i="23"/>
  <c r="R131" i="23"/>
  <c r="W131" i="23" s="1"/>
  <c r="V130" i="23"/>
  <c r="U130" i="23"/>
  <c r="T130" i="23"/>
  <c r="S130" i="23"/>
  <c r="R130" i="23"/>
  <c r="W130" i="23" s="1"/>
  <c r="V129" i="23"/>
  <c r="U129" i="23"/>
  <c r="T129" i="23"/>
  <c r="S129" i="23"/>
  <c r="R129" i="23"/>
  <c r="W129" i="23" s="1"/>
  <c r="V128" i="23"/>
  <c r="U128" i="23"/>
  <c r="T128" i="23"/>
  <c r="S128" i="23"/>
  <c r="R128" i="23"/>
  <c r="W128" i="23" s="1"/>
  <c r="V127" i="23"/>
  <c r="U127" i="23"/>
  <c r="T127" i="23"/>
  <c r="S127" i="23"/>
  <c r="R127" i="23"/>
  <c r="W127" i="23" s="1"/>
  <c r="V126" i="23"/>
  <c r="U126" i="23"/>
  <c r="T126" i="23"/>
  <c r="S126" i="23"/>
  <c r="R126" i="23"/>
  <c r="W126" i="23" s="1"/>
  <c r="V125" i="23"/>
  <c r="U125" i="23"/>
  <c r="T125" i="23"/>
  <c r="S125" i="23"/>
  <c r="R125" i="23"/>
  <c r="W125" i="23" s="1"/>
  <c r="V124" i="23"/>
  <c r="U124" i="23"/>
  <c r="T124" i="23"/>
  <c r="S124" i="23"/>
  <c r="R124" i="23"/>
  <c r="W124" i="23" s="1"/>
  <c r="V123" i="23"/>
  <c r="U123" i="23"/>
  <c r="T123" i="23"/>
  <c r="S123" i="23"/>
  <c r="R123" i="23"/>
  <c r="W123" i="23" s="1"/>
  <c r="V122" i="23"/>
  <c r="U122" i="23"/>
  <c r="T122" i="23"/>
  <c r="S122" i="23"/>
  <c r="R122" i="23"/>
  <c r="W122" i="23" s="1"/>
  <c r="V121" i="23"/>
  <c r="U121" i="23"/>
  <c r="T121" i="23"/>
  <c r="S121" i="23"/>
  <c r="R121" i="23"/>
  <c r="W121" i="23" s="1"/>
  <c r="V120" i="23"/>
  <c r="U120" i="23"/>
  <c r="T120" i="23"/>
  <c r="S120" i="23"/>
  <c r="R120" i="23"/>
  <c r="W120" i="23" s="1"/>
  <c r="V119" i="23"/>
  <c r="U119" i="23"/>
  <c r="T119" i="23"/>
  <c r="S119" i="23"/>
  <c r="R119" i="23"/>
  <c r="W119" i="23" s="1"/>
  <c r="V118" i="23"/>
  <c r="U118" i="23"/>
  <c r="T118" i="23"/>
  <c r="S118" i="23"/>
  <c r="R118" i="23"/>
  <c r="W118" i="23" s="1"/>
  <c r="V117" i="23"/>
  <c r="U117" i="23"/>
  <c r="T117" i="23"/>
  <c r="S117" i="23"/>
  <c r="R117" i="23"/>
  <c r="W117" i="23" s="1"/>
  <c r="V116" i="23"/>
  <c r="U116" i="23"/>
  <c r="T116" i="23"/>
  <c r="S116" i="23"/>
  <c r="R116" i="23"/>
  <c r="W116" i="23" s="1"/>
  <c r="V115" i="23"/>
  <c r="U115" i="23"/>
  <c r="T115" i="23"/>
  <c r="S115" i="23"/>
  <c r="R115" i="23"/>
  <c r="W115" i="23" s="1"/>
  <c r="V114" i="23"/>
  <c r="U114" i="23"/>
  <c r="T114" i="23"/>
  <c r="S114" i="23"/>
  <c r="R114" i="23"/>
  <c r="W114" i="23" s="1"/>
  <c r="V113" i="23"/>
  <c r="U113" i="23"/>
  <c r="T113" i="23"/>
  <c r="S113" i="23"/>
  <c r="R113" i="23"/>
  <c r="W113" i="23" s="1"/>
  <c r="V112" i="23"/>
  <c r="U112" i="23"/>
  <c r="T112" i="23"/>
  <c r="S112" i="23"/>
  <c r="R112" i="23"/>
  <c r="W112" i="23" s="1"/>
  <c r="V111" i="23"/>
  <c r="U111" i="23"/>
  <c r="T111" i="23"/>
  <c r="S111" i="23"/>
  <c r="R111" i="23"/>
  <c r="W111" i="23" s="1"/>
  <c r="V110" i="23"/>
  <c r="U110" i="23"/>
  <c r="T110" i="23"/>
  <c r="S110" i="23"/>
  <c r="R110" i="23"/>
  <c r="W110" i="23" s="1"/>
  <c r="V109" i="23"/>
  <c r="U109" i="23"/>
  <c r="T109" i="23"/>
  <c r="S109" i="23"/>
  <c r="R109" i="23"/>
  <c r="W109" i="23" s="1"/>
  <c r="V108" i="23"/>
  <c r="U108" i="23"/>
  <c r="T108" i="23"/>
  <c r="S108" i="23"/>
  <c r="R108" i="23"/>
  <c r="W108" i="23" s="1"/>
  <c r="V107" i="23"/>
  <c r="U107" i="23"/>
  <c r="T107" i="23"/>
  <c r="S107" i="23"/>
  <c r="R107" i="23"/>
  <c r="W107" i="23" s="1"/>
  <c r="W106" i="23"/>
  <c r="V106" i="23"/>
  <c r="U106" i="23"/>
  <c r="T106" i="23"/>
  <c r="S106" i="23"/>
  <c r="R106" i="23"/>
  <c r="V105" i="23"/>
  <c r="U105" i="23"/>
  <c r="T105" i="23"/>
  <c r="S105" i="23"/>
  <c r="R105" i="23"/>
  <c r="W105" i="23" s="1"/>
  <c r="V104" i="23"/>
  <c r="U104" i="23"/>
  <c r="T104" i="23"/>
  <c r="S104" i="23"/>
  <c r="R104" i="23"/>
  <c r="W104" i="23" s="1"/>
  <c r="V103" i="23"/>
  <c r="U103" i="23"/>
  <c r="T103" i="23"/>
  <c r="S103" i="23"/>
  <c r="R103" i="23"/>
  <c r="W103" i="23" s="1"/>
  <c r="V102" i="23"/>
  <c r="U102" i="23"/>
  <c r="T102" i="23"/>
  <c r="S102" i="23"/>
  <c r="R102" i="23"/>
  <c r="W102" i="23" s="1"/>
  <c r="V101" i="23"/>
  <c r="U101" i="23"/>
  <c r="T101" i="23"/>
  <c r="S101" i="23"/>
  <c r="R101" i="23"/>
  <c r="W101" i="23" s="1"/>
  <c r="V100" i="23"/>
  <c r="U100" i="23"/>
  <c r="T100" i="23"/>
  <c r="S100" i="23"/>
  <c r="R100" i="23"/>
  <c r="W100" i="23" s="1"/>
  <c r="V99" i="23"/>
  <c r="U99" i="23"/>
  <c r="T99" i="23"/>
  <c r="S99" i="23"/>
  <c r="R99" i="23"/>
  <c r="W99" i="23" s="1"/>
  <c r="W98" i="23"/>
  <c r="V98" i="23"/>
  <c r="U98" i="23"/>
  <c r="T98" i="23"/>
  <c r="S98" i="23"/>
  <c r="R98" i="23"/>
  <c r="V97" i="23"/>
  <c r="U97" i="23"/>
  <c r="T97" i="23"/>
  <c r="S97" i="23"/>
  <c r="R97" i="23"/>
  <c r="W97" i="23" s="1"/>
  <c r="V96" i="23"/>
  <c r="U96" i="23"/>
  <c r="T96" i="23"/>
  <c r="S96" i="23"/>
  <c r="R96" i="23"/>
  <c r="W96" i="23" s="1"/>
  <c r="V95" i="23"/>
  <c r="U95" i="23"/>
  <c r="T95" i="23"/>
  <c r="S95" i="23"/>
  <c r="R95" i="23"/>
  <c r="W95" i="23" s="1"/>
  <c r="W94" i="23"/>
  <c r="V94" i="23"/>
  <c r="U94" i="23"/>
  <c r="T94" i="23"/>
  <c r="S94" i="23"/>
  <c r="R94" i="23"/>
  <c r="V93" i="23"/>
  <c r="U93" i="23"/>
  <c r="T93" i="23"/>
  <c r="S93" i="23"/>
  <c r="R93" i="23"/>
  <c r="W93" i="23" s="1"/>
  <c r="V92" i="23"/>
  <c r="U92" i="23"/>
  <c r="T92" i="23"/>
  <c r="S92" i="23"/>
  <c r="R92" i="23"/>
  <c r="W92" i="23" s="1"/>
  <c r="V91" i="23"/>
  <c r="U91" i="23"/>
  <c r="T91" i="23"/>
  <c r="S91" i="23"/>
  <c r="R91" i="23"/>
  <c r="W91" i="23" s="1"/>
  <c r="W90" i="23"/>
  <c r="V90" i="23"/>
  <c r="U90" i="23"/>
  <c r="T90" i="23"/>
  <c r="S90" i="23"/>
  <c r="R90" i="23"/>
  <c r="V89" i="23"/>
  <c r="U89" i="23"/>
  <c r="T89" i="23"/>
  <c r="S89" i="23"/>
  <c r="R89" i="23"/>
  <c r="W89" i="23" s="1"/>
  <c r="W88" i="23"/>
  <c r="V88" i="23"/>
  <c r="U88" i="23"/>
  <c r="T88" i="23"/>
  <c r="S88" i="23"/>
  <c r="R88" i="23"/>
  <c r="V87" i="23"/>
  <c r="U87" i="23"/>
  <c r="T87" i="23"/>
  <c r="S87" i="23"/>
  <c r="R87" i="23"/>
  <c r="W87" i="23" s="1"/>
  <c r="W86" i="23"/>
  <c r="V86" i="23"/>
  <c r="U86" i="23"/>
  <c r="T86" i="23"/>
  <c r="S86" i="23"/>
  <c r="R86" i="23"/>
  <c r="V85" i="23"/>
  <c r="U85" i="23"/>
  <c r="T85" i="23"/>
  <c r="S85" i="23"/>
  <c r="R85" i="23"/>
  <c r="W85" i="23" s="1"/>
  <c r="V84" i="23"/>
  <c r="U84" i="23"/>
  <c r="T84" i="23"/>
  <c r="S84" i="23"/>
  <c r="R84" i="23"/>
  <c r="W84" i="23" s="1"/>
  <c r="V83" i="23"/>
  <c r="U83" i="23"/>
  <c r="T83" i="23"/>
  <c r="S83" i="23"/>
  <c r="R83" i="23"/>
  <c r="W83" i="23" s="1"/>
  <c r="W82" i="23"/>
  <c r="V82" i="23"/>
  <c r="U82" i="23"/>
  <c r="T82" i="23"/>
  <c r="S82" i="23"/>
  <c r="R82" i="23"/>
  <c r="V81" i="23"/>
  <c r="U81" i="23"/>
  <c r="T81" i="23"/>
  <c r="S81" i="23"/>
  <c r="R81" i="23"/>
  <c r="W81" i="23" s="1"/>
  <c r="V80" i="23"/>
  <c r="U80" i="23"/>
  <c r="T80" i="23"/>
  <c r="S80" i="23"/>
  <c r="R80" i="23"/>
  <c r="W80" i="23" s="1"/>
  <c r="V79" i="23"/>
  <c r="U79" i="23"/>
  <c r="T79" i="23"/>
  <c r="S79" i="23"/>
  <c r="R79" i="23"/>
  <c r="W79" i="23" s="1"/>
  <c r="V78" i="23"/>
  <c r="U78" i="23"/>
  <c r="T78" i="23"/>
  <c r="S78" i="23"/>
  <c r="R78" i="23"/>
  <c r="W78" i="23" s="1"/>
  <c r="V77" i="23"/>
  <c r="U77" i="23"/>
  <c r="T77" i="23"/>
  <c r="S77" i="23"/>
  <c r="R77" i="23"/>
  <c r="W77" i="23" s="1"/>
  <c r="V76" i="23"/>
  <c r="U76" i="23"/>
  <c r="T76" i="23"/>
  <c r="S76" i="23"/>
  <c r="R76" i="23"/>
  <c r="W76" i="23" s="1"/>
  <c r="V75" i="23"/>
  <c r="U75" i="23"/>
  <c r="T75" i="23"/>
  <c r="S75" i="23"/>
  <c r="R75" i="23"/>
  <c r="W75" i="23" s="1"/>
  <c r="W74" i="23"/>
  <c r="V74" i="23"/>
  <c r="U74" i="23"/>
  <c r="T74" i="23"/>
  <c r="S74" i="23"/>
  <c r="R74" i="23"/>
  <c r="V73" i="23"/>
  <c r="U73" i="23"/>
  <c r="T73" i="23"/>
  <c r="S73" i="23"/>
  <c r="R73" i="23"/>
  <c r="W73" i="23" s="1"/>
  <c r="V72" i="23"/>
  <c r="U72" i="23"/>
  <c r="T72" i="23"/>
  <c r="S72" i="23"/>
  <c r="R72" i="23"/>
  <c r="W72" i="23" s="1"/>
  <c r="V71" i="23"/>
  <c r="U71" i="23"/>
  <c r="T71" i="23"/>
  <c r="S71" i="23"/>
  <c r="R71" i="23"/>
  <c r="W71" i="23" s="1"/>
  <c r="W70" i="23"/>
  <c r="V70" i="23"/>
  <c r="U70" i="23"/>
  <c r="T70" i="23"/>
  <c r="S70" i="23"/>
  <c r="R70" i="23"/>
  <c r="V69" i="23"/>
  <c r="U69" i="23"/>
  <c r="T69" i="23"/>
  <c r="S69" i="23"/>
  <c r="R69" i="23"/>
  <c r="W69" i="23" s="1"/>
  <c r="V68" i="23"/>
  <c r="U68" i="23"/>
  <c r="T68" i="23"/>
  <c r="S68" i="23"/>
  <c r="R68" i="23"/>
  <c r="W68" i="23" s="1"/>
  <c r="V67" i="23"/>
  <c r="U67" i="23"/>
  <c r="T67" i="23"/>
  <c r="S67" i="23"/>
  <c r="R67" i="23"/>
  <c r="W67" i="23" s="1"/>
  <c r="W66" i="23"/>
  <c r="V66" i="23"/>
  <c r="U66" i="23"/>
  <c r="T66" i="23"/>
  <c r="S66" i="23"/>
  <c r="R66" i="23"/>
  <c r="V65" i="23"/>
  <c r="U65" i="23"/>
  <c r="T65" i="23"/>
  <c r="S65" i="23"/>
  <c r="R65" i="23"/>
  <c r="W65" i="23" s="1"/>
  <c r="W64" i="23"/>
  <c r="V64" i="23"/>
  <c r="U64" i="23"/>
  <c r="T64" i="23"/>
  <c r="S64" i="23"/>
  <c r="R64" i="23"/>
  <c r="V63" i="23"/>
  <c r="U63" i="23"/>
  <c r="T63" i="23"/>
  <c r="S63" i="23"/>
  <c r="R63" i="23"/>
  <c r="W63" i="23" s="1"/>
  <c r="W62" i="23"/>
  <c r="V62" i="23"/>
  <c r="U62" i="23"/>
  <c r="T62" i="23"/>
  <c r="S62" i="23"/>
  <c r="R62" i="23"/>
  <c r="V61" i="23"/>
  <c r="U61" i="23"/>
  <c r="T61" i="23"/>
  <c r="S61" i="23"/>
  <c r="R61" i="23"/>
  <c r="W61" i="23" s="1"/>
  <c r="V60" i="23"/>
  <c r="U60" i="23"/>
  <c r="T60" i="23"/>
  <c r="S60" i="23"/>
  <c r="R60" i="23"/>
  <c r="W60" i="23" s="1"/>
  <c r="V59" i="23"/>
  <c r="U59" i="23"/>
  <c r="T59" i="23"/>
  <c r="S59" i="23"/>
  <c r="R59" i="23"/>
  <c r="W59" i="23" s="1"/>
  <c r="W58" i="23"/>
  <c r="V58" i="23"/>
  <c r="U58" i="23"/>
  <c r="T58" i="23"/>
  <c r="S58" i="23"/>
  <c r="R58" i="23"/>
  <c r="V57" i="23"/>
  <c r="U57" i="23"/>
  <c r="T57" i="23"/>
  <c r="S57" i="23"/>
  <c r="R57" i="23"/>
  <c r="W57" i="23" s="1"/>
  <c r="V56" i="23"/>
  <c r="U56" i="23"/>
  <c r="T56" i="23"/>
  <c r="S56" i="23"/>
  <c r="R56" i="23"/>
  <c r="W56" i="23" s="1"/>
  <c r="V55" i="23"/>
  <c r="U55" i="23"/>
  <c r="T55" i="23"/>
  <c r="S55" i="23"/>
  <c r="R55" i="23"/>
  <c r="W55" i="23" s="1"/>
  <c r="V54" i="23"/>
  <c r="U54" i="23"/>
  <c r="T54" i="23"/>
  <c r="S54" i="23"/>
  <c r="R54" i="23"/>
  <c r="W54" i="23" s="1"/>
  <c r="V53" i="23"/>
  <c r="U53" i="23"/>
  <c r="T53" i="23"/>
  <c r="S53" i="23"/>
  <c r="R53" i="23"/>
  <c r="W53" i="23" s="1"/>
  <c r="V52" i="23"/>
  <c r="U52" i="23"/>
  <c r="T52" i="23"/>
  <c r="S52" i="23"/>
  <c r="R52" i="23"/>
  <c r="W52" i="23" s="1"/>
  <c r="V51" i="23"/>
  <c r="U51" i="23"/>
  <c r="T51" i="23"/>
  <c r="S51" i="23"/>
  <c r="R51" i="23"/>
  <c r="W51" i="23" s="1"/>
  <c r="W50" i="23"/>
  <c r="V50" i="23"/>
  <c r="U50" i="23"/>
  <c r="T50" i="23"/>
  <c r="S50" i="23"/>
  <c r="R50" i="23"/>
  <c r="V49" i="23"/>
  <c r="U49" i="23"/>
  <c r="T49" i="23"/>
  <c r="S49" i="23"/>
  <c r="R49" i="23"/>
  <c r="W49" i="23" s="1"/>
  <c r="V48" i="23"/>
  <c r="U48" i="23"/>
  <c r="T48" i="23"/>
  <c r="S48" i="23"/>
  <c r="R48" i="23"/>
  <c r="W48" i="23" s="1"/>
  <c r="V47" i="23"/>
  <c r="U47" i="23"/>
  <c r="T47" i="23"/>
  <c r="S47" i="23"/>
  <c r="R47" i="23"/>
  <c r="W47" i="23" s="1"/>
  <c r="W46" i="23"/>
  <c r="V46" i="23"/>
  <c r="U46" i="23"/>
  <c r="T46" i="23"/>
  <c r="S46" i="23"/>
  <c r="R46" i="23"/>
  <c r="V45" i="23"/>
  <c r="U45" i="23"/>
  <c r="T45" i="23"/>
  <c r="S45" i="23"/>
  <c r="R45" i="23"/>
  <c r="W45" i="23" s="1"/>
  <c r="V44" i="23"/>
  <c r="U44" i="23"/>
  <c r="T44" i="23"/>
  <c r="S44" i="23"/>
  <c r="R44" i="23"/>
  <c r="W44" i="23" s="1"/>
  <c r="V43" i="23"/>
  <c r="U43" i="23"/>
  <c r="T43" i="23"/>
  <c r="S43" i="23"/>
  <c r="R43" i="23"/>
  <c r="W43" i="23" s="1"/>
  <c r="V42" i="23"/>
  <c r="U42" i="23"/>
  <c r="T42" i="23"/>
  <c r="S42" i="23"/>
  <c r="R42" i="23"/>
  <c r="W42" i="23" s="1"/>
  <c r="V41" i="23"/>
  <c r="U41" i="23"/>
  <c r="T41" i="23"/>
  <c r="S41" i="23"/>
  <c r="R41" i="23"/>
  <c r="W41" i="23" s="1"/>
  <c r="V40" i="23"/>
  <c r="U40" i="23"/>
  <c r="T40" i="23"/>
  <c r="S40" i="23"/>
  <c r="R40" i="23"/>
  <c r="W40" i="23" s="1"/>
  <c r="V39" i="23"/>
  <c r="U39" i="23"/>
  <c r="T39" i="23"/>
  <c r="S39" i="23"/>
  <c r="R39" i="23"/>
  <c r="W39" i="23" s="1"/>
  <c r="V38" i="23"/>
  <c r="U38" i="23"/>
  <c r="T38" i="23"/>
  <c r="S38" i="23"/>
  <c r="R38" i="23"/>
  <c r="W38" i="23" s="1"/>
  <c r="V37" i="23"/>
  <c r="U37" i="23"/>
  <c r="T37" i="23"/>
  <c r="S37" i="23"/>
  <c r="R37" i="23"/>
  <c r="W37" i="23" s="1"/>
  <c r="V36" i="23"/>
  <c r="U36" i="23"/>
  <c r="T36" i="23"/>
  <c r="S36" i="23"/>
  <c r="R36" i="23"/>
  <c r="W36" i="23" s="1"/>
  <c r="V35" i="23"/>
  <c r="U35" i="23"/>
  <c r="T35" i="23"/>
  <c r="S35" i="23"/>
  <c r="R35" i="23"/>
  <c r="W35" i="23" s="1"/>
  <c r="V34" i="23"/>
  <c r="U34" i="23"/>
  <c r="T34" i="23"/>
  <c r="S34" i="23"/>
  <c r="R34" i="23"/>
  <c r="W34" i="23" s="1"/>
  <c r="V33" i="23"/>
  <c r="U33" i="23"/>
  <c r="T33" i="23"/>
  <c r="S33" i="23"/>
  <c r="R33" i="23"/>
  <c r="W33" i="23" s="1"/>
  <c r="V32" i="23"/>
  <c r="U32" i="23"/>
  <c r="T32" i="23"/>
  <c r="S32" i="23"/>
  <c r="R32" i="23"/>
  <c r="W32" i="23" s="1"/>
  <c r="V31" i="23"/>
  <c r="U31" i="23"/>
  <c r="T31" i="23"/>
  <c r="S31" i="23"/>
  <c r="R31" i="23"/>
  <c r="W31" i="23" s="1"/>
  <c r="V30" i="23"/>
  <c r="U30" i="23"/>
  <c r="T30" i="23"/>
  <c r="S30" i="23"/>
  <c r="R30" i="23"/>
  <c r="W30" i="23" s="1"/>
  <c r="V29" i="23"/>
  <c r="U29" i="23"/>
  <c r="T29" i="23"/>
  <c r="S29" i="23"/>
  <c r="R29" i="23"/>
  <c r="W29" i="23" s="1"/>
  <c r="V28" i="23"/>
  <c r="U28" i="23"/>
  <c r="T28" i="23"/>
  <c r="S28" i="23"/>
  <c r="R28" i="23"/>
  <c r="W28" i="23" s="1"/>
  <c r="V27" i="23"/>
  <c r="U27" i="23"/>
  <c r="T27" i="23"/>
  <c r="S27" i="23"/>
  <c r="R27" i="23"/>
  <c r="W27" i="23" s="1"/>
  <c r="V26" i="23"/>
  <c r="U26" i="23"/>
  <c r="T26" i="23"/>
  <c r="S26" i="23"/>
  <c r="R26" i="23"/>
  <c r="W26" i="23" s="1"/>
  <c r="V25" i="23"/>
  <c r="U25" i="23"/>
  <c r="T25" i="23"/>
  <c r="S25" i="23"/>
  <c r="R25" i="23"/>
  <c r="W25" i="23" s="1"/>
  <c r="V24" i="23"/>
  <c r="U24" i="23"/>
  <c r="T24" i="23"/>
  <c r="S24" i="23"/>
  <c r="R24" i="23"/>
  <c r="W24" i="23" s="1"/>
  <c r="V23" i="23"/>
  <c r="U23" i="23"/>
  <c r="T23" i="23"/>
  <c r="S23" i="23"/>
  <c r="R23" i="23"/>
  <c r="W23" i="23" s="1"/>
  <c r="V22" i="23"/>
  <c r="U22" i="23"/>
  <c r="T22" i="23"/>
  <c r="S22" i="23"/>
  <c r="R22" i="23"/>
  <c r="W22" i="23" s="1"/>
  <c r="V21" i="23"/>
  <c r="U21" i="23"/>
  <c r="T21" i="23"/>
  <c r="S21" i="23"/>
  <c r="R21" i="23"/>
  <c r="W21" i="23" s="1"/>
  <c r="V20" i="23"/>
  <c r="U20" i="23"/>
  <c r="T20" i="23"/>
  <c r="S20" i="23"/>
  <c r="R20" i="23"/>
  <c r="W20" i="23" s="1"/>
  <c r="V19" i="23"/>
  <c r="U19" i="23"/>
  <c r="T19" i="23"/>
  <c r="S19" i="23"/>
  <c r="R19" i="23"/>
  <c r="W19" i="23" s="1"/>
  <c r="V18" i="23"/>
  <c r="U18" i="23"/>
  <c r="T18" i="23"/>
  <c r="S18" i="23"/>
  <c r="R18" i="23"/>
  <c r="W18" i="23" s="1"/>
  <c r="V17" i="23"/>
  <c r="U17" i="23"/>
  <c r="T17" i="23"/>
  <c r="S17" i="23"/>
  <c r="R17" i="23"/>
  <c r="W17" i="23" s="1"/>
  <c r="V16" i="23"/>
  <c r="U16" i="23"/>
  <c r="T16" i="23"/>
  <c r="S16" i="23"/>
  <c r="R16" i="23"/>
  <c r="W16" i="23" s="1"/>
  <c r="AI15" i="23"/>
  <c r="AH15" i="23"/>
  <c r="W15" i="23"/>
  <c r="V15" i="23"/>
  <c r="U15" i="23"/>
  <c r="T15" i="23"/>
  <c r="S15" i="23"/>
  <c r="R15" i="23"/>
  <c r="AF14" i="23"/>
  <c r="AH14" i="23" s="1"/>
  <c r="V14" i="23"/>
  <c r="U14" i="23"/>
  <c r="T14" i="23"/>
  <c r="S14" i="23"/>
  <c r="R14" i="23"/>
  <c r="W14" i="23" s="1"/>
  <c r="AH13" i="23"/>
  <c r="AF13" i="23"/>
  <c r="AI13" i="23" s="1"/>
  <c r="W13" i="23"/>
  <c r="V13" i="23"/>
  <c r="U13" i="23"/>
  <c r="T13" i="23"/>
  <c r="S13" i="23"/>
  <c r="R13" i="23"/>
  <c r="AH12" i="23"/>
  <c r="AF12" i="23"/>
  <c r="V12" i="23"/>
  <c r="U12" i="23"/>
  <c r="T12" i="23"/>
  <c r="S12" i="23"/>
  <c r="R12" i="23"/>
  <c r="W12" i="23" s="1"/>
  <c r="AH11" i="23"/>
  <c r="AF11" i="23"/>
  <c r="W11" i="23"/>
  <c r="V11" i="23"/>
  <c r="U11" i="23"/>
  <c r="T11" i="23"/>
  <c r="S11" i="23"/>
  <c r="R11" i="23"/>
  <c r="AH10" i="23"/>
  <c r="AF10" i="23"/>
  <c r="W10" i="23"/>
  <c r="V10" i="23"/>
  <c r="U10" i="23"/>
  <c r="T10" i="23"/>
  <c r="S10" i="23"/>
  <c r="R10" i="23"/>
  <c r="AH9" i="23"/>
  <c r="AF9" i="23"/>
  <c r="W9" i="23"/>
  <c r="V9" i="23"/>
  <c r="U9" i="23"/>
  <c r="T9" i="23"/>
  <c r="S9" i="23"/>
  <c r="R9" i="23"/>
  <c r="AF8" i="23"/>
  <c r="V8" i="23"/>
  <c r="U8" i="23"/>
  <c r="T8" i="23"/>
  <c r="S8" i="23"/>
  <c r="R8" i="23"/>
  <c r="W8" i="23" s="1"/>
  <c r="AI7" i="23"/>
  <c r="AI4" i="23" s="1"/>
  <c r="AF7" i="23"/>
  <c r="V7" i="23"/>
  <c r="U7" i="23"/>
  <c r="T7" i="23"/>
  <c r="S7" i="23"/>
  <c r="R7" i="23"/>
  <c r="W7" i="23" s="1"/>
  <c r="AF6" i="23"/>
  <c r="AF4" i="23" s="1"/>
  <c r="W6" i="23"/>
  <c r="V6" i="23"/>
  <c r="U6" i="23"/>
  <c r="T6" i="23"/>
  <c r="S6" i="23"/>
  <c r="R6" i="23"/>
  <c r="L4" i="23"/>
  <c r="Q42" i="13" a="1"/>
  <c r="Q44" i="15" a="1"/>
  <c r="AB43" i="15" a="1"/>
  <c r="AB42" i="13" a="1"/>
  <c r="Q41" i="13" a="1"/>
  <c r="AB41" i="13" a="1"/>
  <c r="AB44" i="15" a="1"/>
  <c r="Q43" i="15" a="1"/>
  <c r="Q44" i="15" l="1"/>
  <c r="AB44" i="15"/>
  <c r="AB41" i="13"/>
  <c r="Q42" i="13"/>
  <c r="Q41" i="13"/>
  <c r="AB43" i="15"/>
  <c r="AB42" i="13"/>
  <c r="Q43" i="15"/>
  <c r="AH6" i="23"/>
  <c r="AH4" i="23" s="1"/>
  <c r="I2" i="17" l="1"/>
  <c r="AB401" i="17" a="1"/>
  <c r="S401" i="17" a="1"/>
  <c r="S435" i="17" a="1"/>
  <c r="Q435" i="17" a="1"/>
  <c r="Q401" i="17" a="1"/>
  <c r="AB435" i="17" a="1"/>
  <c r="S435" i="17" l="1"/>
  <c r="Q435" i="17"/>
  <c r="AB435" i="17"/>
  <c r="AB401" i="17"/>
  <c r="Q401" i="17"/>
  <c r="S401" i="17"/>
  <c r="H563" i="17"/>
  <c r="H562" i="17"/>
  <c r="H561" i="17"/>
  <c r="H560" i="17"/>
  <c r="H559" i="17"/>
  <c r="H558" i="17"/>
  <c r="H557" i="17"/>
  <c r="H556" i="17"/>
  <c r="H555" i="17"/>
  <c r="H554" i="17"/>
  <c r="H553" i="17"/>
  <c r="H552" i="17"/>
  <c r="H551" i="17"/>
  <c r="H550" i="17"/>
  <c r="H549" i="17"/>
  <c r="H548" i="17"/>
  <c r="H547" i="17"/>
  <c r="H546" i="17"/>
  <c r="H545" i="17"/>
  <c r="H544" i="17"/>
  <c r="H543" i="17"/>
  <c r="H542" i="17"/>
  <c r="H541" i="17"/>
  <c r="H540" i="17"/>
  <c r="H539" i="17"/>
  <c r="H538" i="17"/>
  <c r="H537" i="17"/>
  <c r="H536" i="17"/>
  <c r="H535" i="17"/>
  <c r="H534" i="17"/>
  <c r="H533" i="17"/>
  <c r="H532" i="17"/>
  <c r="H531" i="17"/>
  <c r="H530" i="17"/>
  <c r="H529" i="17"/>
  <c r="H528" i="17"/>
  <c r="H527" i="17"/>
  <c r="H526" i="17"/>
  <c r="H525" i="17"/>
  <c r="H524" i="17"/>
  <c r="H523" i="17"/>
  <c r="H522" i="17"/>
  <c r="H521" i="17"/>
  <c r="H520" i="17"/>
  <c r="H519" i="17"/>
  <c r="H518" i="17"/>
  <c r="H517" i="17"/>
  <c r="H516" i="17"/>
  <c r="H515" i="17"/>
  <c r="H514" i="17"/>
  <c r="H513" i="17"/>
  <c r="H512" i="17"/>
  <c r="H511" i="17"/>
  <c r="H510" i="17"/>
  <c r="H509" i="17"/>
  <c r="H508" i="17"/>
  <c r="H507" i="17"/>
  <c r="H506" i="17"/>
  <c r="H505" i="17"/>
  <c r="H504" i="17"/>
  <c r="H503" i="17"/>
  <c r="H502" i="17"/>
  <c r="H501" i="17"/>
  <c r="AM500" i="17"/>
  <c r="AE500" i="17"/>
  <c r="X500" i="17"/>
  <c r="Q500" i="17" a="1"/>
  <c r="S500" i="17" a="1"/>
  <c r="AB500" i="17" a="1"/>
  <c r="AL500" i="17" l="1"/>
  <c r="AB500" i="17"/>
  <c r="S500" i="17"/>
  <c r="T500" i="17" s="1"/>
  <c r="V500" i="17" s="1"/>
  <c r="Q500" i="17"/>
  <c r="H500" i="17"/>
  <c r="AM499" i="17"/>
  <c r="AE499" i="17"/>
  <c r="X499" i="17" l="1"/>
  <c r="Q499" i="17" a="1"/>
  <c r="AB499" i="17" a="1"/>
  <c r="S499" i="17" a="1"/>
  <c r="AL499" i="17" l="1"/>
  <c r="AB499" i="17"/>
  <c r="S499" i="17"/>
  <c r="T499" i="17" s="1"/>
  <c r="V499" i="17" s="1"/>
  <c r="Q499" i="17"/>
  <c r="H499" i="17"/>
  <c r="AM498" i="17"/>
  <c r="AE498" i="17"/>
  <c r="X498" i="17" l="1"/>
  <c r="AB498" i="17" a="1"/>
  <c r="Q498" i="17" a="1"/>
  <c r="S498" i="17" a="1"/>
  <c r="AL498" i="17" l="1"/>
  <c r="AB498" i="17"/>
  <c r="S498" i="17"/>
  <c r="T498" i="17" s="1"/>
  <c r="V498" i="17" s="1"/>
  <c r="Q498" i="17"/>
  <c r="H498" i="17"/>
  <c r="AM497" i="17"/>
  <c r="AE497" i="17"/>
  <c r="X497" i="17" l="1"/>
  <c r="Q497" i="17" a="1"/>
  <c r="AB497" i="17" a="1"/>
  <c r="S497" i="17" a="1"/>
  <c r="AL497" i="17" l="1"/>
  <c r="AB497" i="17"/>
  <c r="S497" i="17"/>
  <c r="T497" i="17" s="1"/>
  <c r="V497" i="17" s="1"/>
  <c r="Q497" i="17"/>
  <c r="H497" i="17"/>
  <c r="AM496" i="17"/>
  <c r="AE496" i="17"/>
  <c r="X496" i="17" l="1"/>
  <c r="AB496" i="17" a="1"/>
  <c r="Q496" i="17" a="1"/>
  <c r="S496" i="17" a="1"/>
  <c r="AL496" i="17" l="1"/>
  <c r="AB496" i="17"/>
  <c r="S496" i="17"/>
  <c r="T496" i="17" s="1"/>
  <c r="V496" i="17" s="1"/>
  <c r="Q496" i="17"/>
  <c r="H496" i="17"/>
  <c r="AM495" i="17"/>
  <c r="AE495" i="17"/>
  <c r="X495" i="17" l="1"/>
  <c r="AB495" i="17" a="1"/>
  <c r="S495" i="17" a="1"/>
  <c r="Q495" i="17" a="1"/>
  <c r="AL495" i="17" l="1"/>
  <c r="AB495" i="17"/>
  <c r="S495" i="17"/>
  <c r="T495" i="17" s="1"/>
  <c r="V495" i="17" s="1"/>
  <c r="Q495" i="17"/>
  <c r="H495" i="17"/>
  <c r="AM494" i="17"/>
  <c r="AE494" i="17"/>
  <c r="X494" i="17" l="1"/>
  <c r="AB494" i="17" a="1"/>
  <c r="Q494" i="17" a="1"/>
  <c r="S494" i="17" a="1"/>
  <c r="AL494" i="17" l="1"/>
  <c r="AB494" i="17"/>
  <c r="S494" i="17"/>
  <c r="T494" i="17" s="1"/>
  <c r="V494" i="17" s="1"/>
  <c r="Q494" i="17"/>
  <c r="H494" i="17"/>
  <c r="AM493" i="17"/>
  <c r="AE493" i="17"/>
  <c r="X493" i="17" l="1"/>
  <c r="S493" i="17" a="1"/>
  <c r="AB493" i="17" a="1"/>
  <c r="Q493" i="17" a="1"/>
  <c r="AL493" i="17" l="1"/>
  <c r="AB493" i="17"/>
  <c r="S493" i="17"/>
  <c r="T493" i="17" s="1"/>
  <c r="V493" i="17" s="1"/>
  <c r="Q493" i="17"/>
  <c r="H493" i="17"/>
  <c r="AM492" i="17"/>
  <c r="AE492" i="17"/>
  <c r="X492" i="17" l="1"/>
  <c r="AB492" i="17" a="1"/>
  <c r="Q492" i="17" a="1"/>
  <c r="S492" i="17" a="1"/>
  <c r="AL492" i="17" l="1"/>
  <c r="AB492" i="17"/>
  <c r="S492" i="17"/>
  <c r="T492" i="17" s="1"/>
  <c r="V492" i="17" s="1"/>
  <c r="Q492" i="17"/>
  <c r="H492" i="17"/>
  <c r="AM491" i="17"/>
  <c r="AE491" i="17"/>
  <c r="X491" i="17" l="1"/>
  <c r="S491" i="17" a="1"/>
  <c r="Q491" i="17" a="1"/>
  <c r="AB491" i="17" a="1"/>
  <c r="AL491" i="17" l="1"/>
  <c r="AB491" i="17"/>
  <c r="S491" i="17"/>
  <c r="T491" i="17" s="1"/>
  <c r="V491" i="17" s="1"/>
  <c r="Q491" i="17"/>
  <c r="H491" i="17"/>
  <c r="AM490" i="17"/>
  <c r="AE490" i="17"/>
  <c r="X490" i="17" l="1"/>
  <c r="S490" i="17" a="1"/>
  <c r="Q490" i="17" a="1"/>
  <c r="AB490" i="17" a="1"/>
  <c r="AL490" i="17" l="1"/>
  <c r="AB490" i="17"/>
  <c r="S490" i="17"/>
  <c r="T490" i="17" s="1"/>
  <c r="V490" i="17" s="1"/>
  <c r="Q490" i="17"/>
  <c r="H490" i="17"/>
  <c r="AM489" i="17"/>
  <c r="AE489" i="17"/>
  <c r="X489" i="17" l="1"/>
  <c r="Q489" i="17" a="1"/>
  <c r="AB489" i="17" a="1"/>
  <c r="S489" i="17" a="1"/>
  <c r="AL489" i="17" l="1"/>
  <c r="AB489" i="17"/>
  <c r="S489" i="17"/>
  <c r="T489" i="17" s="1"/>
  <c r="V489" i="17" s="1"/>
  <c r="Q489" i="17"/>
  <c r="H489" i="17"/>
  <c r="AM488" i="17"/>
  <c r="AE488" i="17"/>
  <c r="X488" i="17" l="1"/>
  <c r="AB488" i="17" a="1"/>
  <c r="S488" i="17" a="1"/>
  <c r="Q488" i="17" a="1"/>
  <c r="AL488" i="17" l="1"/>
  <c r="AB488" i="17"/>
  <c r="S488" i="17"/>
  <c r="T488" i="17" s="1"/>
  <c r="V488" i="17" s="1"/>
  <c r="Q488" i="17"/>
  <c r="H488" i="17"/>
  <c r="AM487" i="17"/>
  <c r="AE487" i="17"/>
  <c r="X487" i="17" l="1"/>
  <c r="S487" i="17" a="1"/>
  <c r="Q487" i="17" a="1"/>
  <c r="AB487" i="17" a="1"/>
  <c r="AL487" i="17" l="1"/>
  <c r="AB487" i="17"/>
  <c r="S487" i="17"/>
  <c r="T487" i="17" s="1"/>
  <c r="V487" i="17" s="1"/>
  <c r="Q487" i="17"/>
  <c r="H487" i="17"/>
  <c r="AM486" i="17"/>
  <c r="AE486" i="17"/>
  <c r="X486" i="17" l="1"/>
  <c r="Q486" i="17" a="1"/>
  <c r="S486" i="17" a="1"/>
  <c r="AB486" i="17" a="1"/>
  <c r="AL486" i="17" l="1"/>
  <c r="AB486" i="17"/>
  <c r="S486" i="17"/>
  <c r="T486" i="17" s="1"/>
  <c r="V486" i="17" s="1"/>
  <c r="Q486" i="17"/>
  <c r="H486" i="17"/>
  <c r="AM485" i="17"/>
  <c r="AE485" i="17"/>
  <c r="X485" i="17" l="1"/>
  <c r="S485" i="17" a="1"/>
  <c r="Q485" i="17" a="1"/>
  <c r="AB485" i="17" a="1"/>
  <c r="AL485" i="17" l="1"/>
  <c r="AB485" i="17"/>
  <c r="S485" i="17"/>
  <c r="T485" i="17" s="1"/>
  <c r="V485" i="17" s="1"/>
  <c r="Q485" i="17"/>
  <c r="H485" i="17"/>
  <c r="AM484" i="17"/>
  <c r="AE484" i="17"/>
  <c r="X484" i="17" l="1"/>
  <c r="S484" i="17" a="1"/>
  <c r="Q484" i="17" a="1"/>
  <c r="AB484" i="17" a="1"/>
  <c r="AL484" i="17" l="1"/>
  <c r="AB484" i="17"/>
  <c r="S484" i="17"/>
  <c r="T484" i="17" s="1"/>
  <c r="V484" i="17" s="1"/>
  <c r="Q484" i="17"/>
  <c r="H484" i="17"/>
  <c r="AM483" i="17"/>
  <c r="AE483" i="17"/>
  <c r="X483" i="17" l="1"/>
  <c r="Q483" i="17" a="1"/>
  <c r="AB483" i="17" a="1"/>
  <c r="S483" i="17" a="1"/>
  <c r="AL483" i="17" l="1"/>
  <c r="AB483" i="17"/>
  <c r="S483" i="17"/>
  <c r="T483" i="17" s="1"/>
  <c r="V483" i="17" s="1"/>
  <c r="Q483" i="17"/>
  <c r="H483" i="17"/>
  <c r="AM482" i="17"/>
  <c r="AE482" i="17"/>
  <c r="X482" i="17" l="1"/>
  <c r="AB482" i="17" a="1"/>
  <c r="Q482" i="17" a="1"/>
  <c r="S482" i="17" a="1"/>
  <c r="AL482" i="17" l="1"/>
  <c r="AB482" i="17"/>
  <c r="S482" i="17"/>
  <c r="T482" i="17" s="1"/>
  <c r="V482" i="17" s="1"/>
  <c r="Q482" i="17"/>
  <c r="H482" i="17"/>
  <c r="AM481" i="17"/>
  <c r="AE481" i="17"/>
  <c r="X481" i="17" l="1"/>
  <c r="Q481" i="17" a="1"/>
  <c r="AB481" i="17" a="1"/>
  <c r="S481" i="17" a="1"/>
  <c r="AL481" i="17" l="1"/>
  <c r="AB481" i="17"/>
  <c r="S481" i="17"/>
  <c r="T481" i="17" s="1"/>
  <c r="V481" i="17" s="1"/>
  <c r="Q481" i="17"/>
  <c r="H481" i="17"/>
  <c r="AM480" i="17"/>
  <c r="AE480" i="17"/>
  <c r="X480" i="17" l="1"/>
  <c r="Q480" i="17" a="1"/>
  <c r="S480" i="17" a="1"/>
  <c r="AB480" i="17" a="1"/>
  <c r="AL480" i="17" l="1"/>
  <c r="AB480" i="17"/>
  <c r="S480" i="17"/>
  <c r="T480" i="17" s="1"/>
  <c r="V480" i="17" s="1"/>
  <c r="Q480" i="17"/>
  <c r="H480" i="17"/>
  <c r="AM479" i="17"/>
  <c r="AE479" i="17"/>
  <c r="X479" i="17" l="1"/>
  <c r="Q479" i="17" a="1"/>
  <c r="AB479" i="17" a="1"/>
  <c r="S479" i="17" a="1"/>
  <c r="AL479" i="17" l="1"/>
  <c r="AB479" i="17"/>
  <c r="S479" i="17"/>
  <c r="T479" i="17" s="1"/>
  <c r="V479" i="17" s="1"/>
  <c r="Q479" i="17"/>
  <c r="H479" i="17"/>
  <c r="AM478" i="17"/>
  <c r="AE478" i="17"/>
  <c r="X478" i="17" l="1"/>
  <c r="Q478" i="17" a="1"/>
  <c r="AB478" i="17" a="1"/>
  <c r="S478" i="17" a="1"/>
  <c r="AL478" i="17" l="1"/>
  <c r="AB478" i="17"/>
  <c r="S478" i="17"/>
  <c r="T478" i="17" s="1"/>
  <c r="V478" i="17" s="1"/>
  <c r="Q478" i="17"/>
  <c r="H478" i="17"/>
  <c r="AM477" i="17"/>
  <c r="AE477" i="17"/>
  <c r="X477" i="17" l="1"/>
  <c r="AB477" i="17" a="1"/>
  <c r="Q477" i="17" a="1"/>
  <c r="S477" i="17" a="1"/>
  <c r="AL477" i="17" l="1"/>
  <c r="AB477" i="17"/>
  <c r="S477" i="17"/>
  <c r="T477" i="17" s="1"/>
  <c r="V477" i="17" s="1"/>
  <c r="Q477" i="17"/>
  <c r="H477" i="17"/>
  <c r="AM476" i="17"/>
  <c r="AE476" i="17"/>
  <c r="X476" i="17" l="1"/>
  <c r="Q476" i="17" a="1"/>
  <c r="AB476" i="17" a="1"/>
  <c r="S476" i="17" a="1"/>
  <c r="AL476" i="17" l="1"/>
  <c r="AB476" i="17"/>
  <c r="S476" i="17"/>
  <c r="T476" i="17" s="1"/>
  <c r="V476" i="17" s="1"/>
  <c r="Q476" i="17"/>
  <c r="H476" i="17"/>
  <c r="AM475" i="17"/>
  <c r="AE475" i="17"/>
  <c r="X475" i="17" l="1"/>
  <c r="AB475" i="17" a="1"/>
  <c r="Q475" i="17" a="1"/>
  <c r="S475" i="17" a="1"/>
  <c r="AL475" i="17" l="1"/>
  <c r="AB475" i="17"/>
  <c r="S475" i="17"/>
  <c r="T475" i="17" s="1"/>
  <c r="V475" i="17" s="1"/>
  <c r="Q475" i="17"/>
  <c r="H475" i="17"/>
  <c r="AM474" i="17"/>
  <c r="AE474" i="17"/>
  <c r="X474" i="17" l="1"/>
  <c r="AB474" i="17" a="1"/>
  <c r="Q474" i="17" a="1"/>
  <c r="S474" i="17" a="1"/>
  <c r="AL474" i="17" l="1"/>
  <c r="AB474" i="17"/>
  <c r="S474" i="17"/>
  <c r="T474" i="17" s="1"/>
  <c r="V474" i="17" s="1"/>
  <c r="Q474" i="17"/>
  <c r="H474" i="17"/>
  <c r="AM473" i="17"/>
  <c r="AE473" i="17"/>
  <c r="X473" i="17" l="1"/>
  <c r="Q473" i="17" a="1"/>
  <c r="AB473" i="17" a="1"/>
  <c r="S473" i="17" a="1"/>
  <c r="AL473" i="17" l="1"/>
  <c r="AB473" i="17"/>
  <c r="S473" i="17"/>
  <c r="T473" i="17" s="1"/>
  <c r="V473" i="17" s="1"/>
  <c r="Q473" i="17"/>
  <c r="H473" i="17"/>
  <c r="AM472" i="17"/>
  <c r="AE472" i="17"/>
  <c r="X472" i="17" l="1"/>
  <c r="AB472" i="17" a="1"/>
  <c r="Q472" i="17" a="1"/>
  <c r="S472" i="17" a="1"/>
  <c r="AL472" i="17" l="1"/>
  <c r="AB472" i="17"/>
  <c r="S472" i="17"/>
  <c r="T472" i="17" s="1"/>
  <c r="V472" i="17" s="1"/>
  <c r="Q472" i="17"/>
  <c r="H472" i="17"/>
  <c r="AM471" i="17"/>
  <c r="AE471" i="17"/>
  <c r="X471" i="17" l="1"/>
  <c r="Q471" i="17" a="1"/>
  <c r="S471" i="17" a="1"/>
  <c r="AB471" i="17" a="1"/>
  <c r="AL471" i="17" l="1"/>
  <c r="AB471" i="17"/>
  <c r="S471" i="17"/>
  <c r="T471" i="17" s="1"/>
  <c r="V471" i="17" s="1"/>
  <c r="Q471" i="17"/>
  <c r="H471" i="17"/>
  <c r="AM470" i="17"/>
  <c r="AE470" i="17"/>
  <c r="X470" i="17" l="1"/>
  <c r="Q470" i="17" a="1"/>
  <c r="S470" i="17" a="1"/>
  <c r="AB470" i="17" a="1"/>
  <c r="AL470" i="17" l="1"/>
  <c r="AB470" i="17"/>
  <c r="S470" i="17"/>
  <c r="T470" i="17" s="1"/>
  <c r="V470" i="17" s="1"/>
  <c r="Q470" i="17"/>
  <c r="H470" i="17"/>
  <c r="AM469" i="17"/>
  <c r="AE469" i="17"/>
  <c r="X469" i="17" l="1"/>
  <c r="S469" i="17" a="1"/>
  <c r="Q469" i="17" a="1"/>
  <c r="AB469" i="17" a="1"/>
  <c r="AL469" i="17" l="1"/>
  <c r="AB469" i="17"/>
  <c r="S469" i="17"/>
  <c r="T469" i="17" s="1"/>
  <c r="V469" i="17" s="1"/>
  <c r="Q469" i="17"/>
  <c r="H469" i="17"/>
  <c r="AM468" i="17"/>
  <c r="AE468" i="17"/>
  <c r="X468" i="17" l="1"/>
  <c r="Q468" i="17" a="1"/>
  <c r="S468" i="17" a="1"/>
  <c r="AB468" i="17" a="1"/>
  <c r="AL468" i="17" l="1"/>
  <c r="AB468" i="17"/>
  <c r="S468" i="17"/>
  <c r="T468" i="17" s="1"/>
  <c r="V468" i="17" s="1"/>
  <c r="Q468" i="17"/>
  <c r="H468" i="17"/>
  <c r="AM467" i="17"/>
  <c r="AE467" i="17"/>
  <c r="X467" i="17" l="1"/>
  <c r="AB467" i="17" a="1"/>
  <c r="Q467" i="17" a="1"/>
  <c r="S467" i="17" a="1"/>
  <c r="AL467" i="17" l="1"/>
  <c r="AB467" i="17"/>
  <c r="S467" i="17"/>
  <c r="T467" i="17" s="1"/>
  <c r="V467" i="17" s="1"/>
  <c r="Q467" i="17"/>
  <c r="H467" i="17"/>
  <c r="AM466" i="17"/>
  <c r="AE466" i="17"/>
  <c r="X466" i="17" l="1"/>
  <c r="S466" i="17" a="1"/>
  <c r="AB466" i="17" a="1"/>
  <c r="Q466" i="17" a="1"/>
  <c r="AL466" i="17" l="1"/>
  <c r="AB466" i="17"/>
  <c r="S466" i="17"/>
  <c r="T466" i="17" s="1"/>
  <c r="V466" i="17" s="1"/>
  <c r="Q466" i="17"/>
  <c r="H466" i="17"/>
  <c r="AM465" i="17"/>
  <c r="AE465" i="17"/>
  <c r="X465" i="17" l="1"/>
  <c r="Q465" i="17" a="1"/>
  <c r="AB465" i="17" a="1"/>
  <c r="S465" i="17" a="1"/>
  <c r="AL465" i="17" l="1"/>
  <c r="AB465" i="17"/>
  <c r="S465" i="17"/>
  <c r="T465" i="17" s="1"/>
  <c r="V465" i="17" s="1"/>
  <c r="Q465" i="17"/>
  <c r="H465" i="17"/>
  <c r="AM464" i="17"/>
  <c r="AE464" i="17"/>
  <c r="X464" i="17" l="1"/>
  <c r="Q464" i="17" a="1"/>
  <c r="AB464" i="17" a="1"/>
  <c r="S464" i="17" a="1"/>
  <c r="AL464" i="17" l="1"/>
  <c r="AB464" i="17"/>
  <c r="S464" i="17"/>
  <c r="T464" i="17" s="1"/>
  <c r="V464" i="17" s="1"/>
  <c r="Q464" i="17"/>
  <c r="H464" i="17"/>
  <c r="AM463" i="17"/>
  <c r="AE463" i="17"/>
  <c r="X463" i="17" l="1"/>
  <c r="Q463" i="17" a="1"/>
  <c r="AB463" i="17" a="1"/>
  <c r="S463" i="17" a="1"/>
  <c r="AL463" i="17" l="1"/>
  <c r="AB463" i="17"/>
  <c r="S463" i="17"/>
  <c r="T463" i="17" s="1"/>
  <c r="V463" i="17" s="1"/>
  <c r="Q463" i="17"/>
  <c r="H463" i="17"/>
  <c r="AM462" i="17"/>
  <c r="AE462" i="17"/>
  <c r="X462" i="17" l="1"/>
  <c r="S462" i="17" a="1"/>
  <c r="AB462" i="17" a="1"/>
  <c r="Q462" i="17" a="1"/>
  <c r="AL462" i="17" l="1"/>
  <c r="AB462" i="17"/>
  <c r="S462" i="17"/>
  <c r="T462" i="17" s="1"/>
  <c r="V462" i="17" s="1"/>
  <c r="Q462" i="17"/>
  <c r="H462" i="17"/>
  <c r="AM461" i="17"/>
  <c r="AE461" i="17"/>
  <c r="X461" i="17" l="1"/>
  <c r="Q461" i="17" a="1"/>
  <c r="S461" i="17" a="1"/>
  <c r="AB461" i="17" a="1"/>
  <c r="AL461" i="17" l="1"/>
  <c r="AB461" i="17"/>
  <c r="S461" i="17"/>
  <c r="T461" i="17" s="1"/>
  <c r="V461" i="17" s="1"/>
  <c r="Q461" i="17"/>
  <c r="H461" i="17"/>
  <c r="AM460" i="17"/>
  <c r="AE460" i="17"/>
  <c r="X460" i="17" l="1"/>
  <c r="AB460" i="17" a="1"/>
  <c r="Q460" i="17" a="1"/>
  <c r="S460" i="17" a="1"/>
  <c r="AL460" i="17" l="1"/>
  <c r="AB460" i="17"/>
  <c r="S460" i="17"/>
  <c r="T460" i="17" s="1"/>
  <c r="V460" i="17" s="1"/>
  <c r="Q460" i="17"/>
  <c r="H460" i="17"/>
  <c r="AM459" i="17"/>
  <c r="AE459" i="17"/>
  <c r="X459" i="17" l="1"/>
  <c r="Q459" i="17" a="1"/>
  <c r="AB459" i="17" a="1"/>
  <c r="S459" i="17" a="1"/>
  <c r="AL459" i="17" l="1"/>
  <c r="AB459" i="17"/>
  <c r="S459" i="17"/>
  <c r="T459" i="17" s="1"/>
  <c r="V459" i="17" s="1"/>
  <c r="Q459" i="17"/>
  <c r="H459" i="17"/>
  <c r="AM458" i="17"/>
  <c r="AE458" i="17"/>
  <c r="X458" i="17" l="1"/>
  <c r="Q458" i="17" a="1"/>
  <c r="S458" i="17" a="1"/>
  <c r="AB458" i="17" a="1"/>
  <c r="AL458" i="17" l="1"/>
  <c r="AB458" i="17"/>
  <c r="S458" i="17"/>
  <c r="T458" i="17" s="1"/>
  <c r="V458" i="17" s="1"/>
  <c r="Q458" i="17"/>
  <c r="H458" i="17"/>
  <c r="AM457" i="17"/>
  <c r="AE457" i="17"/>
  <c r="X457" i="17" l="1"/>
  <c r="S457" i="17" a="1"/>
  <c r="AB457" i="17" a="1"/>
  <c r="Q457" i="17" a="1"/>
  <c r="AL457" i="17" l="1"/>
  <c r="AB457" i="17"/>
  <c r="S457" i="17"/>
  <c r="T457" i="17" s="1"/>
  <c r="V457" i="17" s="1"/>
  <c r="Q457" i="17"/>
  <c r="H457" i="17"/>
  <c r="AM456" i="17"/>
  <c r="AE456" i="17"/>
  <c r="X456" i="17" l="1"/>
  <c r="Q456" i="17" a="1"/>
  <c r="AB456" i="17" a="1"/>
  <c r="S456" i="17" a="1"/>
  <c r="AL456" i="17" l="1"/>
  <c r="AB456" i="17"/>
  <c r="S456" i="17"/>
  <c r="T456" i="17" s="1"/>
  <c r="V456" i="17" s="1"/>
  <c r="Q456" i="17"/>
  <c r="H456" i="17"/>
  <c r="AM455" i="17"/>
  <c r="AE455" i="17"/>
  <c r="X455" i="17" l="1"/>
  <c r="AB455" i="17" a="1"/>
  <c r="S455" i="17" a="1"/>
  <c r="Q455" i="17" a="1"/>
  <c r="AL455" i="17" l="1"/>
  <c r="AB455" i="17"/>
  <c r="S455" i="17"/>
  <c r="T455" i="17" s="1"/>
  <c r="V455" i="17" s="1"/>
  <c r="Q455" i="17"/>
  <c r="H455" i="17"/>
  <c r="AM454" i="17"/>
  <c r="AE454" i="17"/>
  <c r="X454" i="17" l="1"/>
  <c r="S454" i="17" a="1"/>
  <c r="AB454" i="17" a="1"/>
  <c r="Q454" i="17" a="1"/>
  <c r="AL454" i="17" l="1"/>
  <c r="AB454" i="17"/>
  <c r="S454" i="17"/>
  <c r="T454" i="17" s="1"/>
  <c r="V454" i="17" s="1"/>
  <c r="Q454" i="17"/>
  <c r="H454" i="17"/>
  <c r="AM453" i="17"/>
  <c r="AE453" i="17"/>
  <c r="X453" i="17" l="1"/>
  <c r="Q453" i="17" a="1"/>
  <c r="AB453" i="17" a="1"/>
  <c r="S453" i="17" a="1"/>
  <c r="AL453" i="17" l="1"/>
  <c r="AB453" i="17"/>
  <c r="S453" i="17"/>
  <c r="T453" i="17" s="1"/>
  <c r="V453" i="17" s="1"/>
  <c r="Q453" i="17"/>
  <c r="H453" i="17"/>
  <c r="AM452" i="17"/>
  <c r="AE452" i="17"/>
  <c r="X452" i="17" l="1"/>
  <c r="Q452" i="17" a="1"/>
  <c r="AB452" i="17" a="1"/>
  <c r="S452" i="17" a="1"/>
  <c r="AL452" i="17" l="1"/>
  <c r="AB452" i="17"/>
  <c r="S452" i="17"/>
  <c r="T452" i="17" s="1"/>
  <c r="V452" i="17" s="1"/>
  <c r="Q452" i="17"/>
  <c r="H452" i="17"/>
  <c r="AM451" i="17"/>
  <c r="AE451" i="17"/>
  <c r="X451" i="17" l="1"/>
  <c r="AB451" i="17" a="1"/>
  <c r="S451" i="17" a="1"/>
  <c r="Q451" i="17" a="1"/>
  <c r="AL451" i="17" l="1"/>
  <c r="AB451" i="17"/>
  <c r="S451" i="17"/>
  <c r="T451" i="17" s="1"/>
  <c r="V451" i="17" s="1"/>
  <c r="Q451" i="17"/>
  <c r="H451" i="17"/>
  <c r="AM450" i="17"/>
  <c r="AE450" i="17"/>
  <c r="X450" i="17" l="1"/>
  <c r="S450" i="17" a="1"/>
  <c r="AB450" i="17" a="1"/>
  <c r="Q450" i="17" a="1"/>
  <c r="AL450" i="17" l="1"/>
  <c r="AB450" i="17"/>
  <c r="S450" i="17"/>
  <c r="T450" i="17" s="1"/>
  <c r="V450" i="17" s="1"/>
  <c r="Q450" i="17"/>
  <c r="H450" i="17"/>
  <c r="AM449" i="17"/>
  <c r="AE449" i="17"/>
  <c r="X449" i="17" l="1"/>
  <c r="S449" i="17" a="1"/>
  <c r="Q449" i="17" a="1"/>
  <c r="AB449" i="17" a="1"/>
  <c r="AL449" i="17" l="1"/>
  <c r="AB449" i="17"/>
  <c r="S449" i="17"/>
  <c r="T449" i="17" s="1"/>
  <c r="V449" i="17" s="1"/>
  <c r="Q449" i="17"/>
  <c r="H449" i="17"/>
  <c r="AM448" i="17"/>
  <c r="AE448" i="17"/>
  <c r="X448" i="17" l="1"/>
  <c r="S448" i="17" a="1"/>
  <c r="Q448" i="17" a="1"/>
  <c r="AB448" i="17" a="1"/>
  <c r="AL448" i="17" l="1"/>
  <c r="AB448" i="17"/>
  <c r="S448" i="17"/>
  <c r="T448" i="17" s="1"/>
  <c r="V448" i="17" s="1"/>
  <c r="Q448" i="17"/>
  <c r="H448" i="17"/>
  <c r="AM447" i="17"/>
  <c r="AE447" i="17"/>
  <c r="X447" i="17" l="1"/>
  <c r="AB447" i="17" a="1"/>
  <c r="Q447" i="17" a="1"/>
  <c r="S447" i="17" a="1"/>
  <c r="AL447" i="17" l="1"/>
  <c r="AB447" i="17"/>
  <c r="S447" i="17"/>
  <c r="T447" i="17" s="1"/>
  <c r="V447" i="17" s="1"/>
  <c r="Q447" i="17"/>
  <c r="H447" i="17"/>
  <c r="AM446" i="17"/>
  <c r="AE446" i="17"/>
  <c r="X446" i="17" l="1"/>
  <c r="S446" i="17" a="1"/>
  <c r="Q446" i="17" a="1"/>
  <c r="AB446" i="17" a="1"/>
  <c r="AL446" i="17" l="1"/>
  <c r="AB446" i="17"/>
  <c r="S446" i="17"/>
  <c r="T446" i="17" s="1"/>
  <c r="V446" i="17" s="1"/>
  <c r="Q446" i="17"/>
  <c r="H446" i="17"/>
  <c r="AM445" i="17"/>
  <c r="AE445" i="17"/>
  <c r="X445" i="17" l="1"/>
  <c r="Q445" i="17" a="1"/>
  <c r="AB445" i="17" a="1"/>
  <c r="S445" i="17" a="1"/>
  <c r="AL445" i="17" l="1"/>
  <c r="AB445" i="17"/>
  <c r="S445" i="17"/>
  <c r="T445" i="17" s="1"/>
  <c r="V445" i="17" s="1"/>
  <c r="Q445" i="17"/>
  <c r="H445" i="17"/>
  <c r="AM444" i="17"/>
  <c r="AE444" i="17"/>
  <c r="X444" i="17" l="1"/>
  <c r="Q444" i="17" a="1"/>
  <c r="S444" i="17" a="1"/>
  <c r="AB444" i="17" a="1"/>
  <c r="AL444" i="17" l="1"/>
  <c r="AB444" i="17"/>
  <c r="S444" i="17"/>
  <c r="T444" i="17" s="1"/>
  <c r="V444" i="17" s="1"/>
  <c r="Q444" i="17"/>
  <c r="H444" i="17"/>
  <c r="AM443" i="17"/>
  <c r="AE443" i="17"/>
  <c r="X443" i="17" l="1"/>
  <c r="Q443" i="17" a="1"/>
  <c r="AB443" i="17" a="1"/>
  <c r="S443" i="17" a="1"/>
  <c r="AL443" i="17" l="1"/>
  <c r="AB443" i="17"/>
  <c r="S443" i="17"/>
  <c r="T443" i="17" s="1"/>
  <c r="V443" i="17" s="1"/>
  <c r="Q443" i="17"/>
  <c r="H443" i="17"/>
  <c r="AM442" i="17"/>
  <c r="AE442" i="17"/>
  <c r="X442" i="17" l="1"/>
  <c r="S442" i="17" a="1"/>
  <c r="AB442" i="17" a="1"/>
  <c r="Q442" i="17" a="1"/>
  <c r="AL442" i="17" l="1"/>
  <c r="AB442" i="17"/>
  <c r="S442" i="17"/>
  <c r="T442" i="17" s="1"/>
  <c r="V442" i="17" s="1"/>
  <c r="Q442" i="17"/>
  <c r="H442" i="17"/>
  <c r="AM441" i="17"/>
  <c r="AE441" i="17"/>
  <c r="X441" i="17" l="1"/>
  <c r="AB441" i="17" a="1"/>
  <c r="Q441" i="17" a="1"/>
  <c r="S441" i="17" a="1"/>
  <c r="AL441" i="17" l="1"/>
  <c r="AB441" i="17"/>
  <c r="S441" i="17"/>
  <c r="T441" i="17" s="1"/>
  <c r="V441" i="17" s="1"/>
  <c r="Q441" i="17"/>
  <c r="H441" i="17"/>
  <c r="AM440" i="17"/>
  <c r="AE440" i="17"/>
  <c r="X440" i="17" l="1"/>
  <c r="AB440" i="17" a="1"/>
  <c r="Q440" i="17" a="1"/>
  <c r="S440" i="17" a="1"/>
  <c r="AL440" i="17" l="1"/>
  <c r="AB440" i="17"/>
  <c r="S440" i="17"/>
  <c r="T440" i="17" s="1"/>
  <c r="V440" i="17" s="1"/>
  <c r="Q440" i="17"/>
  <c r="H440" i="17"/>
  <c r="AM439" i="17"/>
  <c r="AE439" i="17"/>
  <c r="X439" i="17" l="1"/>
  <c r="Q439" i="17" a="1"/>
  <c r="AB439" i="17" a="1"/>
  <c r="S439" i="17" a="1"/>
  <c r="AL439" i="17" l="1"/>
  <c r="AB439" i="17"/>
  <c r="S439" i="17"/>
  <c r="T439" i="17" s="1"/>
  <c r="V439" i="17" s="1"/>
  <c r="Q439" i="17"/>
  <c r="H439" i="17"/>
  <c r="AM436" i="17"/>
  <c r="AE436" i="17"/>
  <c r="X436" i="17" l="1"/>
  <c r="AL436" i="17" l="1"/>
  <c r="T436" i="17"/>
  <c r="V436" i="17" s="1"/>
  <c r="H438" i="17"/>
  <c r="AM437" i="17"/>
  <c r="AE437" i="17"/>
  <c r="X437" i="17" l="1"/>
  <c r="Q437" i="17" a="1"/>
  <c r="S437" i="17" a="1"/>
  <c r="AB437" i="17" a="1"/>
  <c r="AL437" i="17" l="1"/>
  <c r="AB437" i="17"/>
  <c r="S437" i="17"/>
  <c r="T437" i="17" s="1"/>
  <c r="V437" i="17" s="1"/>
  <c r="Q437" i="17"/>
  <c r="H437" i="17"/>
  <c r="AM163" i="17"/>
  <c r="AE163" i="17"/>
  <c r="X163" i="17" l="1"/>
  <c r="AL163" i="17" l="1"/>
  <c r="T163" i="17"/>
  <c r="V163" i="17" s="1"/>
  <c r="H436" i="17"/>
  <c r="AM267" i="17"/>
  <c r="AE267" i="17"/>
  <c r="X267" i="17" l="1"/>
  <c r="AL267" i="17" l="1"/>
  <c r="T267" i="17"/>
  <c r="V267" i="17" s="1"/>
  <c r="H435" i="17"/>
  <c r="AM324" i="17"/>
  <c r="AE324" i="17"/>
  <c r="X324" i="17" l="1"/>
  <c r="AL324" i="17" l="1"/>
  <c r="T324" i="17"/>
  <c r="V324" i="17" s="1"/>
  <c r="H434" i="17"/>
  <c r="AM433" i="17"/>
  <c r="AE433" i="17"/>
  <c r="X433" i="17" l="1"/>
  <c r="Q433" i="17" a="1"/>
  <c r="S433" i="17" a="1"/>
  <c r="AB433" i="17" a="1"/>
  <c r="AL433" i="17" l="1"/>
  <c r="AB433" i="17"/>
  <c r="S433" i="17"/>
  <c r="T433" i="17" s="1"/>
  <c r="V433" i="17" s="1"/>
  <c r="Q433" i="17"/>
  <c r="H433" i="17"/>
  <c r="AM432" i="17"/>
  <c r="AE432" i="17"/>
  <c r="X432" i="17" l="1"/>
  <c r="S432" i="17" a="1"/>
  <c r="AB432" i="17" a="1"/>
  <c r="Q432" i="17" a="1"/>
  <c r="AL432" i="17" l="1"/>
  <c r="AB432" i="17"/>
  <c r="S432" i="17"/>
  <c r="T432" i="17" s="1"/>
  <c r="V432" i="17" s="1"/>
  <c r="Q432" i="17"/>
  <c r="H432" i="17"/>
  <c r="AM55" i="17"/>
  <c r="AE55" i="17"/>
  <c r="X55" i="17" l="1"/>
  <c r="AL55" i="17" l="1"/>
  <c r="T55" i="17"/>
  <c r="V55" i="17" s="1"/>
  <c r="H431" i="17"/>
  <c r="AM430" i="17"/>
  <c r="AE430" i="17"/>
  <c r="X430" i="17" l="1"/>
  <c r="AB430" i="17" a="1"/>
  <c r="S430" i="17" a="1"/>
  <c r="Q430" i="17" a="1"/>
  <c r="AL430" i="17" l="1"/>
  <c r="AB430" i="17"/>
  <c r="S430" i="17"/>
  <c r="T430" i="17" s="1"/>
  <c r="V430" i="17" s="1"/>
  <c r="Q430" i="17"/>
  <c r="H430" i="17"/>
  <c r="AM429" i="17"/>
  <c r="AE429" i="17"/>
  <c r="X429" i="17" l="1"/>
  <c r="Q429" i="17" a="1"/>
  <c r="S429" i="17" a="1"/>
  <c r="AB429" i="17" a="1"/>
  <c r="AL429" i="17" l="1"/>
  <c r="AB429" i="17"/>
  <c r="S429" i="17"/>
  <c r="T429" i="17" s="1"/>
  <c r="V429" i="17" s="1"/>
  <c r="Q429" i="17"/>
  <c r="H429" i="17"/>
  <c r="AM428" i="17"/>
  <c r="AE428" i="17"/>
  <c r="X428" i="17" l="1"/>
  <c r="AB428" i="17" a="1"/>
  <c r="S428" i="17" a="1"/>
  <c r="Q428" i="17" a="1"/>
  <c r="AL428" i="17" l="1"/>
  <c r="AB428" i="17"/>
  <c r="S428" i="17"/>
  <c r="T428" i="17" s="1"/>
  <c r="V428" i="17" s="1"/>
  <c r="Q428" i="17"/>
  <c r="H428" i="17"/>
  <c r="AM427" i="17"/>
  <c r="AE427" i="17"/>
  <c r="X427" i="17" l="1"/>
  <c r="Q427" i="17" a="1"/>
  <c r="AB427" i="17" a="1"/>
  <c r="S427" i="17" a="1"/>
  <c r="AL427" i="17" l="1"/>
  <c r="AB427" i="17"/>
  <c r="S427" i="17"/>
  <c r="T427" i="17" s="1"/>
  <c r="V427" i="17" s="1"/>
  <c r="Q427" i="17"/>
  <c r="H427" i="17"/>
  <c r="AM268" i="17"/>
  <c r="AE268" i="17"/>
  <c r="X268" i="17" l="1"/>
  <c r="AL268" i="17" l="1"/>
  <c r="T268" i="17"/>
  <c r="V268" i="17" s="1"/>
  <c r="H426" i="17"/>
  <c r="AM425" i="17"/>
  <c r="AE425" i="17"/>
  <c r="X425" i="17" l="1"/>
  <c r="AB425" i="17" a="1"/>
  <c r="S425" i="17" a="1"/>
  <c r="Q425" i="17" a="1"/>
  <c r="AL425" i="17" l="1"/>
  <c r="AB425" i="17"/>
  <c r="S425" i="17"/>
  <c r="T425" i="17" s="1"/>
  <c r="V425" i="17" s="1"/>
  <c r="Q425" i="17"/>
  <c r="H425" i="17"/>
  <c r="AM424" i="17"/>
  <c r="AE424" i="17"/>
  <c r="X424" i="17" l="1"/>
  <c r="AB424" i="17" a="1"/>
  <c r="Q424" i="17" a="1"/>
  <c r="S424" i="17" a="1"/>
  <c r="AL424" i="17" l="1"/>
  <c r="AB424" i="17"/>
  <c r="S424" i="17"/>
  <c r="T424" i="17" s="1"/>
  <c r="V424" i="17" s="1"/>
  <c r="Q424" i="17"/>
  <c r="H424" i="17"/>
  <c r="AM423" i="17"/>
  <c r="AE423" i="17"/>
  <c r="X423" i="17" l="1"/>
  <c r="AB423" i="17" a="1"/>
  <c r="S423" i="17" a="1"/>
  <c r="Q423" i="17" a="1"/>
  <c r="AL423" i="17" l="1"/>
  <c r="AB423" i="17"/>
  <c r="S423" i="17"/>
  <c r="T423" i="17" s="1"/>
  <c r="V423" i="17" s="1"/>
  <c r="Q423" i="17"/>
  <c r="H423" i="17"/>
  <c r="AM38" i="17"/>
  <c r="AE38" i="17"/>
  <c r="X38" i="17" l="1"/>
  <c r="Q38" i="17" a="1"/>
  <c r="S38" i="17" a="1"/>
  <c r="AB38" i="17" a="1"/>
  <c r="AL38" i="17" l="1"/>
  <c r="AB38" i="17"/>
  <c r="S38" i="17"/>
  <c r="T38" i="17" s="1"/>
  <c r="V38" i="17" s="1"/>
  <c r="Q38" i="17"/>
  <c r="H422" i="17"/>
  <c r="AM421" i="17"/>
  <c r="AE421" i="17"/>
  <c r="X421" i="17" l="1"/>
  <c r="AL421" i="17" l="1"/>
  <c r="T421" i="17"/>
  <c r="V421" i="17" s="1"/>
  <c r="H421" i="17"/>
  <c r="AM420" i="17"/>
  <c r="AE420" i="17"/>
  <c r="X420" i="17" l="1"/>
  <c r="Q420" i="17" a="1"/>
  <c r="AB420" i="17" a="1"/>
  <c r="S420" i="17" a="1"/>
  <c r="AL420" i="17" l="1"/>
  <c r="AB420" i="17"/>
  <c r="S420" i="17"/>
  <c r="T420" i="17" s="1"/>
  <c r="V420" i="17" s="1"/>
  <c r="Q420" i="17"/>
  <c r="H420" i="17"/>
  <c r="AM26" i="17"/>
  <c r="AE26" i="17"/>
  <c r="X26" i="17" l="1"/>
  <c r="AL26" i="17" l="1"/>
  <c r="T26" i="17"/>
  <c r="V26" i="17" s="1"/>
  <c r="H419" i="17"/>
  <c r="AM5" i="17"/>
  <c r="AE5" i="17"/>
  <c r="X5" i="17" l="1"/>
  <c r="AB5" i="17" a="1"/>
  <c r="S5" i="17" a="1"/>
  <c r="Q5" i="17" a="1"/>
  <c r="AL5" i="17" l="1"/>
  <c r="AB5" i="17"/>
  <c r="S5" i="17"/>
  <c r="T5" i="17" s="1"/>
  <c r="V5" i="17" s="1"/>
  <c r="Q5" i="17"/>
  <c r="H418" i="17"/>
  <c r="AM417" i="17"/>
  <c r="AE417" i="17"/>
  <c r="X417" i="17" l="1"/>
  <c r="Q417" i="17" a="1"/>
  <c r="AB417" i="17" a="1"/>
  <c r="S417" i="17" a="1"/>
  <c r="AL417" i="17" l="1"/>
  <c r="AB417" i="17"/>
  <c r="S417" i="17"/>
  <c r="T417" i="17" s="1"/>
  <c r="V417" i="17" s="1"/>
  <c r="Q417" i="17"/>
  <c r="H417" i="17"/>
  <c r="AM416" i="17"/>
  <c r="AE416" i="17"/>
  <c r="X416" i="17" l="1"/>
  <c r="Q416" i="17" a="1"/>
  <c r="AB416" i="17" a="1"/>
  <c r="S416" i="17" a="1"/>
  <c r="AL416" i="17" l="1"/>
  <c r="AB416" i="17"/>
  <c r="S416" i="17"/>
  <c r="T416" i="17" s="1"/>
  <c r="V416" i="17" s="1"/>
  <c r="Q416" i="17"/>
  <c r="H416" i="17"/>
  <c r="AM415" i="17"/>
  <c r="AE415" i="17"/>
  <c r="X415" i="17" l="1"/>
  <c r="Q415" i="17" a="1"/>
  <c r="AB415" i="17" a="1"/>
  <c r="S415" i="17" a="1"/>
  <c r="AL415" i="17" l="1"/>
  <c r="AB415" i="17"/>
  <c r="S415" i="17"/>
  <c r="T415" i="17" s="1"/>
  <c r="V415" i="17" s="1"/>
  <c r="Q415" i="17"/>
  <c r="H415" i="17"/>
  <c r="AM414" i="17"/>
  <c r="AE414" i="17"/>
  <c r="X414" i="17" l="1"/>
  <c r="Q414" i="17" a="1"/>
  <c r="S414" i="17" a="1"/>
  <c r="AB414" i="17" a="1"/>
  <c r="AL414" i="17" l="1"/>
  <c r="AB414" i="17"/>
  <c r="S414" i="17"/>
  <c r="T414" i="17" s="1"/>
  <c r="V414" i="17" s="1"/>
  <c r="Q414" i="17"/>
  <c r="H414" i="17"/>
  <c r="AM413" i="17"/>
  <c r="AE413" i="17"/>
  <c r="X413" i="17" l="1"/>
  <c r="Q413" i="17" a="1"/>
  <c r="S413" i="17" a="1"/>
  <c r="AB413" i="17" a="1"/>
  <c r="AL413" i="17" l="1"/>
  <c r="AB413" i="17"/>
  <c r="S413" i="17"/>
  <c r="T413" i="17" s="1"/>
  <c r="V413" i="17" s="1"/>
  <c r="Q413" i="17"/>
  <c r="H413" i="17"/>
  <c r="AM412" i="17"/>
  <c r="AE412" i="17"/>
  <c r="X412" i="17" l="1"/>
  <c r="Q412" i="17" a="1"/>
  <c r="S412" i="17" a="1"/>
  <c r="AB412" i="17" a="1"/>
  <c r="AL412" i="17" l="1"/>
  <c r="AB412" i="17"/>
  <c r="S412" i="17"/>
  <c r="T412" i="17" s="1"/>
  <c r="V412" i="17" s="1"/>
  <c r="Q412" i="17"/>
  <c r="H412" i="17"/>
  <c r="AM411" i="17"/>
  <c r="AE411" i="17"/>
  <c r="X411" i="17" l="1"/>
  <c r="Q411" i="17" a="1"/>
  <c r="S411" i="17" a="1"/>
  <c r="AB411" i="17" a="1"/>
  <c r="AL411" i="17" l="1"/>
  <c r="AB411" i="17"/>
  <c r="S411" i="17"/>
  <c r="T411" i="17" s="1"/>
  <c r="V411" i="17" s="1"/>
  <c r="Q411" i="17"/>
  <c r="H411" i="17"/>
  <c r="AM410" i="17"/>
  <c r="AE410" i="17"/>
  <c r="X410" i="17" l="1"/>
  <c r="AB410" i="17" a="1"/>
  <c r="S410" i="17" a="1"/>
  <c r="Q410" i="17" a="1"/>
  <c r="AL410" i="17" l="1"/>
  <c r="AB410" i="17"/>
  <c r="S410" i="17"/>
  <c r="T410" i="17" s="1"/>
  <c r="V410" i="17" s="1"/>
  <c r="Q410" i="17"/>
  <c r="H410" i="17"/>
  <c r="AM52" i="17"/>
  <c r="AE52" i="17"/>
  <c r="X52" i="17" l="1"/>
  <c r="AL52" i="17" l="1"/>
  <c r="T52" i="17"/>
  <c r="V52" i="17" s="1"/>
  <c r="H409" i="17"/>
  <c r="AM408" i="17"/>
  <c r="AE408" i="17"/>
  <c r="X408" i="17" l="1"/>
  <c r="Q408" i="17" a="1"/>
  <c r="S408" i="17" a="1"/>
  <c r="AB408" i="17" a="1"/>
  <c r="AL408" i="17" l="1"/>
  <c r="AB408" i="17"/>
  <c r="S408" i="17"/>
  <c r="T408" i="17" s="1"/>
  <c r="V408" i="17" s="1"/>
  <c r="Q408" i="17"/>
  <c r="H408" i="17"/>
  <c r="AM407" i="17"/>
  <c r="AE407" i="17"/>
  <c r="X407" i="17" l="1"/>
  <c r="Q407" i="17" a="1"/>
  <c r="S407" i="17" a="1"/>
  <c r="AB407" i="17" a="1"/>
  <c r="AL407" i="17" l="1"/>
  <c r="AB407" i="17"/>
  <c r="S407" i="17"/>
  <c r="T407" i="17" s="1"/>
  <c r="V407" i="17" s="1"/>
  <c r="Q407" i="17"/>
  <c r="H407" i="17"/>
  <c r="AM406" i="17"/>
  <c r="AE406" i="17"/>
  <c r="X406" i="17" l="1"/>
  <c r="Q406" i="17" a="1"/>
  <c r="AB406" i="17" a="1"/>
  <c r="S406" i="17" a="1"/>
  <c r="AL406" i="17" l="1"/>
  <c r="AB406" i="17"/>
  <c r="S406" i="17"/>
  <c r="T406" i="17" s="1"/>
  <c r="V406" i="17" s="1"/>
  <c r="Q406" i="17"/>
  <c r="H406" i="17"/>
  <c r="AM405" i="17"/>
  <c r="AE405" i="17"/>
  <c r="X405" i="17" l="1"/>
  <c r="Q405" i="17" a="1"/>
  <c r="S405" i="17" a="1"/>
  <c r="AB405" i="17" a="1"/>
  <c r="AL405" i="17" l="1"/>
  <c r="AB405" i="17"/>
  <c r="S405" i="17"/>
  <c r="T405" i="17" s="1"/>
  <c r="V405" i="17" s="1"/>
  <c r="Q405" i="17"/>
  <c r="H405" i="17"/>
  <c r="AM404" i="17"/>
  <c r="AE404" i="17"/>
  <c r="X404" i="17" l="1"/>
  <c r="AB404" i="17" a="1"/>
  <c r="Q404" i="17" a="1"/>
  <c r="S404" i="17" a="1"/>
  <c r="AL404" i="17" l="1"/>
  <c r="AB404" i="17"/>
  <c r="S404" i="17"/>
  <c r="T404" i="17" s="1"/>
  <c r="V404" i="17" s="1"/>
  <c r="Q404" i="17"/>
  <c r="H404" i="17"/>
  <c r="AM403" i="17"/>
  <c r="AE403" i="17"/>
  <c r="X403" i="17" l="1"/>
  <c r="AB403" i="17" a="1"/>
  <c r="Q403" i="17" a="1"/>
  <c r="S403" i="17" a="1"/>
  <c r="AL403" i="17" l="1"/>
  <c r="AB403" i="17"/>
  <c r="S403" i="17"/>
  <c r="T403" i="17" s="1"/>
  <c r="V403" i="17" s="1"/>
  <c r="Q403" i="17"/>
  <c r="H403" i="17"/>
  <c r="AM402" i="17"/>
  <c r="AE402" i="17"/>
  <c r="X402" i="17" l="1"/>
  <c r="Q402" i="17" a="1"/>
  <c r="AB402" i="17" a="1"/>
  <c r="S402" i="17" a="1"/>
  <c r="AL402" i="17" l="1"/>
  <c r="AB402" i="17"/>
  <c r="S402" i="17"/>
  <c r="T402" i="17" s="1"/>
  <c r="V402" i="17" s="1"/>
  <c r="Q402" i="17"/>
  <c r="H402" i="17"/>
  <c r="AM401" i="17"/>
  <c r="AE401" i="17"/>
  <c r="X401" i="17" l="1"/>
  <c r="AL401" i="17" l="1"/>
  <c r="T401" i="17"/>
  <c r="V401" i="17" s="1"/>
  <c r="H401" i="17"/>
  <c r="AM400" i="17"/>
  <c r="AE400" i="17"/>
  <c r="X400" i="17" l="1"/>
  <c r="S400" i="17" a="1"/>
  <c r="Q400" i="17" a="1"/>
  <c r="AB400" i="17" a="1"/>
  <c r="AL400" i="17" l="1"/>
  <c r="AB400" i="17"/>
  <c r="S400" i="17"/>
  <c r="T400" i="17" s="1"/>
  <c r="V400" i="17" s="1"/>
  <c r="Q400" i="17"/>
  <c r="H400" i="17"/>
  <c r="AM399" i="17"/>
  <c r="AE399" i="17"/>
  <c r="X399" i="17" l="1"/>
  <c r="Q399" i="17" a="1"/>
  <c r="S399" i="17" a="1"/>
  <c r="AB399" i="17" a="1"/>
  <c r="AL399" i="17" l="1"/>
  <c r="AB399" i="17"/>
  <c r="S399" i="17"/>
  <c r="T399" i="17" s="1"/>
  <c r="V399" i="17" s="1"/>
  <c r="Q399" i="17"/>
  <c r="H399" i="17"/>
  <c r="AM398" i="17"/>
  <c r="AE398" i="17"/>
  <c r="X398" i="17" l="1"/>
  <c r="Q398" i="17" a="1"/>
  <c r="AB398" i="17" a="1"/>
  <c r="S398" i="17" a="1"/>
  <c r="AL398" i="17" l="1"/>
  <c r="AB398" i="17"/>
  <c r="S398" i="17"/>
  <c r="T398" i="17" s="1"/>
  <c r="V398" i="17" s="1"/>
  <c r="Q398" i="17"/>
  <c r="H398" i="17"/>
  <c r="AM397" i="17"/>
  <c r="AE397" i="17"/>
  <c r="X397" i="17" l="1"/>
  <c r="AB397" i="17" a="1"/>
  <c r="Q397" i="17" a="1"/>
  <c r="S397" i="17" a="1"/>
  <c r="AL397" i="17" l="1"/>
  <c r="AB397" i="17"/>
  <c r="S397" i="17"/>
  <c r="T397" i="17" s="1"/>
  <c r="V397" i="17" s="1"/>
  <c r="Q397" i="17"/>
  <c r="H397" i="17"/>
  <c r="AM54" i="17"/>
  <c r="AE54" i="17"/>
  <c r="X54" i="17" l="1"/>
  <c r="AL54" i="17" l="1"/>
  <c r="T54" i="17"/>
  <c r="V54" i="17" s="1"/>
  <c r="H396" i="17"/>
  <c r="AM395" i="17"/>
  <c r="AE395" i="17"/>
  <c r="X395" i="17" l="1"/>
  <c r="S395" i="17" a="1"/>
  <c r="AB395" i="17" a="1"/>
  <c r="Q395" i="17" a="1"/>
  <c r="AL395" i="17" l="1"/>
  <c r="AB395" i="17"/>
  <c r="S395" i="17"/>
  <c r="T395" i="17" s="1"/>
  <c r="V395" i="17" s="1"/>
  <c r="Q395" i="17"/>
  <c r="H395" i="17"/>
  <c r="AM394" i="17"/>
  <c r="AE394" i="17"/>
  <c r="X394" i="17" l="1"/>
  <c r="AL394" i="17" l="1"/>
  <c r="T394" i="17"/>
  <c r="V394" i="17" s="1"/>
  <c r="H394" i="17"/>
  <c r="AM249" i="17"/>
  <c r="AE249" i="17"/>
  <c r="X249" i="17" l="1"/>
  <c r="AL249" i="17" l="1"/>
  <c r="T249" i="17"/>
  <c r="V249" i="17" s="1"/>
  <c r="H393" i="17"/>
  <c r="AM57" i="17"/>
  <c r="AE57" i="17"/>
  <c r="X57" i="17" l="1"/>
  <c r="AL57" i="17" l="1"/>
  <c r="T57" i="17"/>
  <c r="V57" i="17" s="1"/>
  <c r="H392" i="17"/>
  <c r="AM31" i="17"/>
  <c r="AE31" i="17"/>
  <c r="X31" i="17" l="1"/>
  <c r="AL31" i="17" l="1"/>
  <c r="T31" i="17"/>
  <c r="V31" i="17" s="1"/>
  <c r="H391" i="17"/>
  <c r="AM390" i="17"/>
  <c r="AE390" i="17"/>
  <c r="X390" i="17" l="1"/>
  <c r="Q390" i="17" a="1"/>
  <c r="AB390" i="17" a="1"/>
  <c r="S390" i="17" a="1"/>
  <c r="AL390" i="17" l="1"/>
  <c r="AB390" i="17"/>
  <c r="S390" i="17"/>
  <c r="T390" i="17" s="1"/>
  <c r="V390" i="17" s="1"/>
  <c r="Q390" i="17"/>
  <c r="H390" i="17"/>
  <c r="AM162" i="17"/>
  <c r="AE162" i="17"/>
  <c r="X162" i="17" l="1"/>
  <c r="AL162" i="17" l="1"/>
  <c r="T162" i="17"/>
  <c r="V162" i="17" s="1"/>
  <c r="H389" i="17"/>
  <c r="AM388" i="17"/>
  <c r="AE388" i="17"/>
  <c r="X388" i="17" l="1"/>
  <c r="AL388" i="17" l="1"/>
  <c r="T388" i="17"/>
  <c r="V388" i="17" s="1"/>
  <c r="H388" i="17"/>
  <c r="AM387" i="17"/>
  <c r="AE387" i="17"/>
  <c r="X387" i="17" l="1"/>
  <c r="Q387" i="17" a="1"/>
  <c r="S387" i="17" a="1"/>
  <c r="AB387" i="17" a="1"/>
  <c r="AL387" i="17" l="1"/>
  <c r="AB387" i="17"/>
  <c r="S387" i="17"/>
  <c r="T387" i="17" s="1"/>
  <c r="V387" i="17" s="1"/>
  <c r="Q387" i="17"/>
  <c r="H387" i="17"/>
  <c r="AM329" i="17"/>
  <c r="AE329" i="17"/>
  <c r="X329" i="17" l="1"/>
  <c r="AL329" i="17" l="1"/>
  <c r="T329" i="17"/>
  <c r="V329" i="17" s="1"/>
  <c r="H386" i="17"/>
  <c r="AM385" i="17"/>
  <c r="AE385" i="17"/>
  <c r="X385" i="17" l="1"/>
  <c r="Q385" i="17" a="1"/>
  <c r="S385" i="17" a="1"/>
  <c r="AB385" i="17" a="1"/>
  <c r="AL385" i="17" l="1"/>
  <c r="AB385" i="17"/>
  <c r="S385" i="17"/>
  <c r="T385" i="17" s="1"/>
  <c r="V385" i="17" s="1"/>
  <c r="Q385" i="17"/>
  <c r="H385" i="17"/>
  <c r="AM384" i="17"/>
  <c r="AE384" i="17"/>
  <c r="X384" i="17" l="1"/>
  <c r="Q384" i="17" a="1"/>
  <c r="AB384" i="17" a="1"/>
  <c r="S384" i="17" a="1"/>
  <c r="AL384" i="17" l="1"/>
  <c r="AB384" i="17"/>
  <c r="S384" i="17"/>
  <c r="T384" i="17" s="1"/>
  <c r="V384" i="17" s="1"/>
  <c r="Q384" i="17"/>
  <c r="H384" i="17"/>
  <c r="AM120" i="17"/>
  <c r="AE120" i="17"/>
  <c r="X120" i="17" l="1"/>
  <c r="AL120" i="17" l="1"/>
  <c r="T120" i="17"/>
  <c r="V120" i="17" s="1"/>
  <c r="H383" i="17"/>
  <c r="AM314" i="17"/>
  <c r="AE314" i="17"/>
  <c r="X314" i="17" l="1"/>
  <c r="AL314" i="17" l="1"/>
  <c r="T314" i="17"/>
  <c r="V314" i="17" s="1"/>
  <c r="H382" i="17"/>
  <c r="AM381" i="17"/>
  <c r="AE381" i="17"/>
  <c r="X381" i="17" l="1"/>
  <c r="AB381" i="17" a="1"/>
  <c r="Q381" i="17" a="1"/>
  <c r="S381" i="17" a="1"/>
  <c r="AL381" i="17" l="1"/>
  <c r="AB381" i="17"/>
  <c r="S381" i="17"/>
  <c r="T381" i="17" s="1"/>
  <c r="V381" i="17" s="1"/>
  <c r="Q381" i="17"/>
  <c r="H381" i="17"/>
  <c r="AM125" i="17"/>
  <c r="AE125" i="17"/>
  <c r="X125" i="17" l="1"/>
  <c r="AL125" i="17" l="1"/>
  <c r="T125" i="17"/>
  <c r="V125" i="17" s="1"/>
  <c r="H380" i="17"/>
  <c r="AM37" i="17"/>
  <c r="AE37" i="17"/>
  <c r="X37" i="17" l="1"/>
  <c r="Q37" i="17" a="1"/>
  <c r="S37" i="17" a="1"/>
  <c r="AB37" i="17" a="1"/>
  <c r="AL37" i="17" l="1"/>
  <c r="AB37" i="17"/>
  <c r="S37" i="17"/>
  <c r="T37" i="17" s="1"/>
  <c r="V37" i="17" s="1"/>
  <c r="Q37" i="17"/>
  <c r="H379" i="17"/>
  <c r="AM378" i="17"/>
  <c r="AE378" i="17"/>
  <c r="X378" i="17" l="1"/>
  <c r="Q378" i="17" a="1"/>
  <c r="AB378" i="17" a="1"/>
  <c r="S378" i="17" a="1"/>
  <c r="AL378" i="17" l="1"/>
  <c r="AB378" i="17"/>
  <c r="S378" i="17"/>
  <c r="T378" i="17" s="1"/>
  <c r="V378" i="17" s="1"/>
  <c r="Q378" i="17"/>
  <c r="H378" i="17"/>
  <c r="AM382" i="17"/>
  <c r="AE382" i="17"/>
  <c r="X382" i="17" l="1"/>
  <c r="AL382" i="17" l="1"/>
  <c r="T382" i="17"/>
  <c r="V382" i="17" s="1"/>
  <c r="H377" i="17"/>
  <c r="AM315" i="17"/>
  <c r="AE315" i="17"/>
  <c r="X315" i="17" l="1"/>
  <c r="AL315" i="17" l="1"/>
  <c r="T315" i="17"/>
  <c r="V315" i="17" s="1"/>
  <c r="H376" i="17"/>
  <c r="AM159" i="17"/>
  <c r="AE159" i="17"/>
  <c r="X159" i="17" l="1"/>
  <c r="AL159" i="17" l="1"/>
  <c r="T159" i="17"/>
  <c r="V159" i="17" s="1"/>
  <c r="H375" i="17"/>
  <c r="AM374" i="17"/>
  <c r="AE374" i="17"/>
  <c r="X374" i="17" l="1"/>
  <c r="AB374" i="17" a="1"/>
  <c r="Q374" i="17" a="1"/>
  <c r="S374" i="17" a="1"/>
  <c r="AL374" i="17" l="1"/>
  <c r="AB374" i="17"/>
  <c r="S374" i="17"/>
  <c r="T374" i="17" s="1"/>
  <c r="V374" i="17" s="1"/>
  <c r="Q374" i="17"/>
  <c r="H374" i="17"/>
  <c r="AM373" i="17"/>
  <c r="AE373" i="17"/>
  <c r="X373" i="17" l="1"/>
  <c r="Q373" i="17" a="1"/>
  <c r="AB373" i="17" a="1"/>
  <c r="S373" i="17" a="1"/>
  <c r="AL373" i="17" l="1"/>
  <c r="AB373" i="17"/>
  <c r="S373" i="17"/>
  <c r="T373" i="17" s="1"/>
  <c r="V373" i="17" s="1"/>
  <c r="Q373" i="17"/>
  <c r="H373" i="17"/>
  <c r="AM372" i="17"/>
  <c r="AE372" i="17"/>
  <c r="X372" i="17" l="1"/>
  <c r="Q372" i="17" a="1"/>
  <c r="AB372" i="17" a="1"/>
  <c r="S372" i="17" a="1"/>
  <c r="AL372" i="17" l="1"/>
  <c r="AB372" i="17"/>
  <c r="S372" i="17"/>
  <c r="T372" i="17" s="1"/>
  <c r="V372" i="17" s="1"/>
  <c r="Q372" i="17"/>
  <c r="H372" i="17"/>
  <c r="AM371" i="17"/>
  <c r="AE371" i="17"/>
  <c r="X371" i="17" l="1"/>
  <c r="S371" i="17" a="1"/>
  <c r="Q371" i="17" a="1"/>
  <c r="AB371" i="17" a="1"/>
  <c r="AL371" i="17" l="1"/>
  <c r="AB371" i="17"/>
  <c r="S371" i="17"/>
  <c r="T371" i="17" s="1"/>
  <c r="V371" i="17" s="1"/>
  <c r="Q371" i="17"/>
  <c r="H371" i="17"/>
  <c r="AM370" i="17"/>
  <c r="AE370" i="17"/>
  <c r="X370" i="17" l="1"/>
  <c r="Q370" i="17" a="1"/>
  <c r="S370" i="17" a="1"/>
  <c r="AB370" i="17" a="1"/>
  <c r="AL370" i="17" l="1"/>
  <c r="AB370" i="17"/>
  <c r="S370" i="17"/>
  <c r="T370" i="17" s="1"/>
  <c r="V370" i="17" s="1"/>
  <c r="Q370" i="17"/>
  <c r="H370" i="17"/>
  <c r="AM369" i="17"/>
  <c r="AE369" i="17"/>
  <c r="X369" i="17" l="1"/>
  <c r="S369" i="17" a="1"/>
  <c r="Q369" i="17" a="1"/>
  <c r="AB369" i="17" a="1"/>
  <c r="AL369" i="17" l="1"/>
  <c r="AB369" i="17"/>
  <c r="S369" i="17"/>
  <c r="T369" i="17" s="1"/>
  <c r="V369" i="17" s="1"/>
  <c r="Q369" i="17"/>
  <c r="H369" i="17"/>
  <c r="AM368" i="17"/>
  <c r="AE368" i="17"/>
  <c r="X368" i="17" l="1"/>
  <c r="Q368" i="17" a="1"/>
  <c r="S368" i="17" a="1"/>
  <c r="AB368" i="17" a="1"/>
  <c r="AL368" i="17" l="1"/>
  <c r="AB368" i="17"/>
  <c r="S368" i="17"/>
  <c r="T368" i="17" s="1"/>
  <c r="V368" i="17" s="1"/>
  <c r="Q368" i="17"/>
  <c r="H368" i="17"/>
  <c r="AM367" i="17"/>
  <c r="AE367" i="17"/>
  <c r="X367" i="17" l="1"/>
  <c r="Q367" i="17" a="1"/>
  <c r="S367" i="17" a="1"/>
  <c r="AB367" i="17" a="1"/>
  <c r="AL367" i="17" l="1"/>
  <c r="AB367" i="17"/>
  <c r="S367" i="17"/>
  <c r="T367" i="17" s="1"/>
  <c r="V367" i="17" s="1"/>
  <c r="Q367" i="17"/>
  <c r="H367" i="17"/>
  <c r="AM366" i="17"/>
  <c r="AE366" i="17"/>
  <c r="X366" i="17" l="1"/>
  <c r="S366" i="17" a="1"/>
  <c r="AB366" i="17" a="1"/>
  <c r="Q366" i="17" a="1"/>
  <c r="AL366" i="17" l="1"/>
  <c r="AB366" i="17"/>
  <c r="S366" i="17"/>
  <c r="T366" i="17" s="1"/>
  <c r="V366" i="17" s="1"/>
  <c r="Q366" i="17"/>
  <c r="H366" i="17"/>
  <c r="AM365" i="17"/>
  <c r="AE365" i="17"/>
  <c r="X365" i="17" l="1"/>
  <c r="Q365" i="17" a="1"/>
  <c r="AB365" i="17" a="1"/>
  <c r="S365" i="17" a="1"/>
  <c r="AL365" i="17" l="1"/>
  <c r="AB365" i="17"/>
  <c r="S365" i="17"/>
  <c r="T365" i="17" s="1"/>
  <c r="V365" i="17" s="1"/>
  <c r="Q365" i="17"/>
  <c r="H365" i="17"/>
  <c r="AM364" i="17"/>
  <c r="AE364" i="17"/>
  <c r="X364" i="17" l="1"/>
  <c r="S364" i="17" a="1"/>
  <c r="AB364" i="17" a="1"/>
  <c r="Q364" i="17" a="1"/>
  <c r="AL364" i="17" l="1"/>
  <c r="AB364" i="17"/>
  <c r="S364" i="17"/>
  <c r="T364" i="17" s="1"/>
  <c r="V364" i="17" s="1"/>
  <c r="Q364" i="17"/>
  <c r="H364" i="17"/>
  <c r="AM426" i="17"/>
  <c r="AE426" i="17"/>
  <c r="X426" i="17" l="1"/>
  <c r="AL426" i="17" l="1"/>
  <c r="T426" i="17"/>
  <c r="V426" i="17" s="1"/>
  <c r="H363" i="17"/>
  <c r="AM59" i="17"/>
  <c r="AE59" i="17"/>
  <c r="X59" i="17" l="1"/>
  <c r="AL59" i="17" l="1"/>
  <c r="T59" i="17"/>
  <c r="V59" i="17" s="1"/>
  <c r="H362" i="17"/>
  <c r="AM361" i="17"/>
  <c r="AE361" i="17"/>
  <c r="X361" i="17" l="1"/>
  <c r="Q361" i="17" a="1"/>
  <c r="S361" i="17" a="1"/>
  <c r="AB361" i="17" a="1"/>
  <c r="AL361" i="17" l="1"/>
  <c r="AB361" i="17"/>
  <c r="S361" i="17"/>
  <c r="T361" i="17" s="1"/>
  <c r="V361" i="17" s="1"/>
  <c r="Q361" i="17"/>
  <c r="H361" i="17"/>
  <c r="AM377" i="17"/>
  <c r="AE377" i="17"/>
  <c r="X377" i="17" l="1"/>
  <c r="AL377" i="17" l="1"/>
  <c r="T377" i="17"/>
  <c r="V377" i="17" s="1"/>
  <c r="H360" i="17"/>
  <c r="AM359" i="17"/>
  <c r="AE359" i="17"/>
  <c r="X359" i="17" l="1"/>
  <c r="Q359" i="17" a="1"/>
  <c r="S359" i="17" a="1"/>
  <c r="AB359" i="17" a="1"/>
  <c r="AL359" i="17" l="1"/>
  <c r="AB359" i="17"/>
  <c r="S359" i="17"/>
  <c r="T359" i="17" s="1"/>
  <c r="V359" i="17" s="1"/>
  <c r="Q359" i="17"/>
  <c r="H359" i="17"/>
  <c r="AM358" i="17"/>
  <c r="AE358" i="17"/>
  <c r="X358" i="17" l="1"/>
  <c r="Q358" i="17" a="1"/>
  <c r="AB358" i="17" a="1"/>
  <c r="S358" i="17" a="1"/>
  <c r="AL358" i="17" l="1"/>
  <c r="AB358" i="17"/>
  <c r="S358" i="17"/>
  <c r="T358" i="17" s="1"/>
  <c r="V358" i="17" s="1"/>
  <c r="Q358" i="17"/>
  <c r="H358" i="17"/>
  <c r="AM357" i="17"/>
  <c r="AE357" i="17"/>
  <c r="X357" i="17" l="1"/>
  <c r="Q357" i="17" a="1"/>
  <c r="S357" i="17" a="1"/>
  <c r="AB357" i="17" a="1"/>
  <c r="AL357" i="17" l="1"/>
  <c r="AB357" i="17"/>
  <c r="S357" i="17"/>
  <c r="T357" i="17" s="1"/>
  <c r="V357" i="17" s="1"/>
  <c r="Q357" i="17"/>
  <c r="H357" i="17"/>
  <c r="AM356" i="17"/>
  <c r="AE356" i="17"/>
  <c r="X356" i="17" l="1"/>
  <c r="S356" i="17" a="1"/>
  <c r="AB356" i="17" a="1"/>
  <c r="Q356" i="17" a="1"/>
  <c r="AL356" i="17" l="1"/>
  <c r="AB356" i="17"/>
  <c r="S356" i="17"/>
  <c r="T356" i="17" s="1"/>
  <c r="V356" i="17" s="1"/>
  <c r="Q356" i="17"/>
  <c r="H356" i="17"/>
  <c r="AM355" i="17"/>
  <c r="AE355" i="17"/>
  <c r="X355" i="17" l="1"/>
  <c r="Q355" i="17" a="1"/>
  <c r="AB355" i="17" a="1"/>
  <c r="S355" i="17" a="1"/>
  <c r="AL355" i="17" l="1"/>
  <c r="AB355" i="17"/>
  <c r="S355" i="17"/>
  <c r="T355" i="17" s="1"/>
  <c r="V355" i="17" s="1"/>
  <c r="Q355" i="17"/>
  <c r="H355" i="17"/>
  <c r="AM354" i="17"/>
  <c r="AE354" i="17"/>
  <c r="X354" i="17" l="1"/>
  <c r="Q354" i="17" a="1"/>
  <c r="AB354" i="17" a="1"/>
  <c r="S354" i="17" a="1"/>
  <c r="AL354" i="17" l="1"/>
  <c r="AB354" i="17"/>
  <c r="S354" i="17"/>
  <c r="T354" i="17" s="1"/>
  <c r="V354" i="17" s="1"/>
  <c r="Q354" i="17"/>
  <c r="H354" i="17"/>
  <c r="AM353" i="17"/>
  <c r="AE353" i="17"/>
  <c r="X353" i="17" l="1"/>
  <c r="S353" i="17" a="1"/>
  <c r="Q353" i="17" a="1"/>
  <c r="AB353" i="17" a="1"/>
  <c r="AL353" i="17" l="1"/>
  <c r="AB353" i="17"/>
  <c r="S353" i="17"/>
  <c r="T353" i="17" s="1"/>
  <c r="V353" i="17" s="1"/>
  <c r="Q353" i="17"/>
  <c r="H353" i="17"/>
  <c r="AM352" i="17"/>
  <c r="AE352" i="17"/>
  <c r="X352" i="17" l="1"/>
  <c r="Q352" i="17" a="1"/>
  <c r="AB352" i="17" a="1"/>
  <c r="S352" i="17" a="1"/>
  <c r="AL352" i="17" l="1"/>
  <c r="AB352" i="17"/>
  <c r="S352" i="17"/>
  <c r="T352" i="17" s="1"/>
  <c r="V352" i="17" s="1"/>
  <c r="Q352" i="17"/>
  <c r="H352" i="17"/>
  <c r="AM351" i="17"/>
  <c r="AE351" i="17"/>
  <c r="X351" i="17" l="1"/>
  <c r="S351" i="17" a="1"/>
  <c r="Q351" i="17" a="1"/>
  <c r="AB351" i="17" a="1"/>
  <c r="AL351" i="17" l="1"/>
  <c r="AB351" i="17"/>
  <c r="S351" i="17"/>
  <c r="T351" i="17" s="1"/>
  <c r="V351" i="17" s="1"/>
  <c r="Q351" i="17"/>
  <c r="H351" i="17"/>
  <c r="AM350" i="17"/>
  <c r="AE350" i="17"/>
  <c r="X350" i="17" l="1"/>
  <c r="Q350" i="17" a="1"/>
  <c r="AB350" i="17" a="1"/>
  <c r="S350" i="17" a="1"/>
  <c r="AL350" i="17" l="1"/>
  <c r="AB350" i="17"/>
  <c r="S350" i="17"/>
  <c r="T350" i="17" s="1"/>
  <c r="V350" i="17" s="1"/>
  <c r="Q350" i="17"/>
  <c r="H350" i="17"/>
  <c r="AM349" i="17"/>
  <c r="AE349" i="17"/>
  <c r="X349" i="17" l="1"/>
  <c r="AB349" i="17" a="1"/>
  <c r="S349" i="17" a="1"/>
  <c r="Q349" i="17" a="1"/>
  <c r="AL349" i="17" l="1"/>
  <c r="AB349" i="17"/>
  <c r="S349" i="17"/>
  <c r="T349" i="17" s="1"/>
  <c r="V349" i="17" s="1"/>
  <c r="Q349" i="17"/>
  <c r="H349" i="17"/>
  <c r="AM348" i="17"/>
  <c r="AE348" i="17"/>
  <c r="X348" i="17" l="1"/>
  <c r="S348" i="17" a="1"/>
  <c r="AB348" i="17" a="1"/>
  <c r="Q348" i="17" a="1"/>
  <c r="AL348" i="17" l="1"/>
  <c r="AB348" i="17"/>
  <c r="S348" i="17"/>
  <c r="T348" i="17" s="1"/>
  <c r="V348" i="17" s="1"/>
  <c r="Q348" i="17"/>
  <c r="H348" i="17"/>
  <c r="AM347" i="17"/>
  <c r="AE347" i="17"/>
  <c r="X347" i="17" l="1"/>
  <c r="Q347" i="17" a="1"/>
  <c r="S347" i="17" a="1"/>
  <c r="AB347" i="17" a="1"/>
  <c r="AL347" i="17" l="1"/>
  <c r="AB347" i="17"/>
  <c r="S347" i="17"/>
  <c r="T347" i="17" s="1"/>
  <c r="V347" i="17" s="1"/>
  <c r="Q347" i="17"/>
  <c r="H347" i="17"/>
  <c r="AM346" i="17"/>
  <c r="AE346" i="17"/>
  <c r="X346" i="17" l="1"/>
  <c r="Q346" i="17" a="1"/>
  <c r="S346" i="17" a="1"/>
  <c r="AB346" i="17" a="1"/>
  <c r="AL346" i="17" l="1"/>
  <c r="AB346" i="17"/>
  <c r="S346" i="17"/>
  <c r="T346" i="17" s="1"/>
  <c r="V346" i="17" s="1"/>
  <c r="Q346" i="17"/>
  <c r="H346" i="17"/>
  <c r="AM345" i="17"/>
  <c r="AE345" i="17"/>
  <c r="X345" i="17" l="1"/>
  <c r="S345" i="17" a="1"/>
  <c r="Q345" i="17" a="1"/>
  <c r="AB345" i="17" a="1"/>
  <c r="AL345" i="17" l="1"/>
  <c r="AB345" i="17"/>
  <c r="S345" i="17"/>
  <c r="T345" i="17" s="1"/>
  <c r="V345" i="17" s="1"/>
  <c r="Q345" i="17"/>
  <c r="H345" i="17"/>
  <c r="AM344" i="17"/>
  <c r="AE344" i="17"/>
  <c r="X344" i="17" l="1"/>
  <c r="Q344" i="17" a="1"/>
  <c r="AB344" i="17" a="1"/>
  <c r="S344" i="17" a="1"/>
  <c r="AL344" i="17" l="1"/>
  <c r="AB344" i="17"/>
  <c r="S344" i="17"/>
  <c r="T344" i="17" s="1"/>
  <c r="V344" i="17" s="1"/>
  <c r="Q344" i="17"/>
  <c r="H344" i="17"/>
  <c r="AM343" i="17"/>
  <c r="AE343" i="17"/>
  <c r="X343" i="17" l="1"/>
  <c r="Q343" i="17" a="1"/>
  <c r="S343" i="17" a="1"/>
  <c r="AB343" i="17" a="1"/>
  <c r="AL343" i="17" l="1"/>
  <c r="AB343" i="17"/>
  <c r="S343" i="17"/>
  <c r="T343" i="17" s="1"/>
  <c r="V343" i="17" s="1"/>
  <c r="Q343" i="17"/>
  <c r="H343" i="17"/>
  <c r="AM342" i="17"/>
  <c r="AE342" i="17"/>
  <c r="X342" i="17" l="1"/>
  <c r="AB342" i="17" a="1"/>
  <c r="Q342" i="17" a="1"/>
  <c r="S342" i="17" a="1"/>
  <c r="AL342" i="17" l="1"/>
  <c r="AB342" i="17"/>
  <c r="S342" i="17"/>
  <c r="T342" i="17" s="1"/>
  <c r="V342" i="17" s="1"/>
  <c r="Q342" i="17"/>
  <c r="H342" i="17"/>
  <c r="AM341" i="17"/>
  <c r="AE341" i="17"/>
  <c r="X341" i="17" l="1"/>
  <c r="Q341" i="17" a="1"/>
  <c r="AB341" i="17" a="1"/>
  <c r="S341" i="17" a="1"/>
  <c r="AL341" i="17" l="1"/>
  <c r="AB341" i="17"/>
  <c r="S341" i="17"/>
  <c r="T341" i="17" s="1"/>
  <c r="V341" i="17" s="1"/>
  <c r="Q341" i="17"/>
  <c r="H341" i="17"/>
  <c r="AM340" i="17"/>
  <c r="AE340" i="17"/>
  <c r="X340" i="17" l="1"/>
  <c r="S340" i="17" a="1"/>
  <c r="AB340" i="17" a="1"/>
  <c r="Q340" i="17" a="1"/>
  <c r="AL340" i="17" l="1"/>
  <c r="AB340" i="17"/>
  <c r="S340" i="17"/>
  <c r="T340" i="17" s="1"/>
  <c r="V340" i="17" s="1"/>
  <c r="Q340" i="17"/>
  <c r="H340" i="17"/>
  <c r="AM339" i="17"/>
  <c r="AE339" i="17"/>
  <c r="X339" i="17" l="1"/>
  <c r="Q339" i="17" a="1"/>
  <c r="S339" i="17" a="1"/>
  <c r="AB339" i="17" a="1"/>
  <c r="AL339" i="17" l="1"/>
  <c r="AB339" i="17"/>
  <c r="S339" i="17"/>
  <c r="T339" i="17" s="1"/>
  <c r="V339" i="17" s="1"/>
  <c r="Q339" i="17"/>
  <c r="H339" i="17"/>
  <c r="AM338" i="17"/>
  <c r="AE338" i="17"/>
  <c r="X338" i="17" l="1"/>
  <c r="AB338" i="17" a="1"/>
  <c r="Q338" i="17" a="1"/>
  <c r="S338" i="17" a="1"/>
  <c r="AL338" i="17" l="1"/>
  <c r="AB338" i="17"/>
  <c r="S338" i="17"/>
  <c r="T338" i="17" s="1"/>
  <c r="V338" i="17" s="1"/>
  <c r="Q338" i="17"/>
  <c r="H338" i="17"/>
  <c r="AM337" i="17"/>
  <c r="AE337" i="17"/>
  <c r="X337" i="17" l="1"/>
  <c r="AB337" i="17" a="1"/>
  <c r="Q337" i="17" a="1"/>
  <c r="S337" i="17" a="1"/>
  <c r="AL337" i="17" l="1"/>
  <c r="AB337" i="17"/>
  <c r="S337" i="17"/>
  <c r="T337" i="17" s="1"/>
  <c r="V337" i="17" s="1"/>
  <c r="Q337" i="17"/>
  <c r="H337" i="17"/>
  <c r="AM336" i="17"/>
  <c r="AE336" i="17"/>
  <c r="X336" i="17" l="1"/>
  <c r="Q336" i="17" a="1"/>
  <c r="AB336" i="17" a="1"/>
  <c r="S336" i="17" a="1"/>
  <c r="AL336" i="17" l="1"/>
  <c r="AB336" i="17"/>
  <c r="S336" i="17"/>
  <c r="T336" i="17" s="1"/>
  <c r="V336" i="17" s="1"/>
  <c r="Q336" i="17"/>
  <c r="H336" i="17"/>
  <c r="AM335" i="17"/>
  <c r="AE335" i="17"/>
  <c r="X335" i="17" l="1"/>
  <c r="S335" i="17" a="1"/>
  <c r="Q335" i="17" a="1"/>
  <c r="AB335" i="17" a="1"/>
  <c r="AL335" i="17" l="1"/>
  <c r="AB335" i="17"/>
  <c r="S335" i="17"/>
  <c r="T335" i="17" s="1"/>
  <c r="V335" i="17" s="1"/>
  <c r="Q335" i="17"/>
  <c r="H335" i="17"/>
  <c r="AM334" i="17"/>
  <c r="AE334" i="17"/>
  <c r="X334" i="17" l="1"/>
  <c r="Q334" i="17" a="1"/>
  <c r="S334" i="17" a="1"/>
  <c r="AB334" i="17" a="1"/>
  <c r="AL334" i="17" l="1"/>
  <c r="AB334" i="17"/>
  <c r="S334" i="17"/>
  <c r="T334" i="17" s="1"/>
  <c r="V334" i="17" s="1"/>
  <c r="Q334" i="17"/>
  <c r="H334" i="17"/>
  <c r="AM7" i="17"/>
  <c r="AE7" i="17"/>
  <c r="X7" i="17" l="1"/>
  <c r="AL7" i="17" l="1"/>
  <c r="T7" i="17"/>
  <c r="V7" i="17" s="1"/>
  <c r="H333" i="17"/>
  <c r="AM34" i="17"/>
  <c r="AE34" i="17"/>
  <c r="X34" i="17" l="1"/>
  <c r="AL34" i="17" l="1"/>
  <c r="T34" i="17"/>
  <c r="V34" i="17" s="1"/>
  <c r="H332" i="17"/>
  <c r="AM269" i="17"/>
  <c r="AE269" i="17"/>
  <c r="X269" i="17" l="1"/>
  <c r="AL269" i="17" l="1"/>
  <c r="T269" i="17"/>
  <c r="V269" i="17" s="1"/>
  <c r="H331" i="17"/>
  <c r="AM409" i="17"/>
  <c r="AE409" i="17"/>
  <c r="X409" i="17" l="1"/>
  <c r="AL409" i="17" l="1"/>
  <c r="T409" i="17"/>
  <c r="V409" i="17" s="1"/>
  <c r="H330" i="17"/>
  <c r="AM379" i="17"/>
  <c r="AE379" i="17"/>
  <c r="X379" i="17" l="1"/>
  <c r="AL379" i="17" l="1"/>
  <c r="T379" i="17"/>
  <c r="V379" i="17" s="1"/>
  <c r="H329" i="17"/>
  <c r="AM332" i="17"/>
  <c r="AE332" i="17"/>
  <c r="X332" i="17" l="1"/>
  <c r="AL332" i="17" l="1"/>
  <c r="T332" i="17"/>
  <c r="V332" i="17" s="1"/>
  <c r="H328" i="17"/>
  <c r="AM330" i="17"/>
  <c r="AE330" i="17"/>
  <c r="X330" i="17" l="1"/>
  <c r="AL330" i="17" l="1"/>
  <c r="T330" i="17"/>
  <c r="V330" i="17" s="1"/>
  <c r="H327" i="17"/>
  <c r="AM391" i="17"/>
  <c r="AE391" i="17"/>
  <c r="X391" i="17" l="1"/>
  <c r="AL391" i="17" l="1"/>
  <c r="T391" i="17"/>
  <c r="V391" i="17" s="1"/>
  <c r="H326" i="17"/>
  <c r="AM380" i="17"/>
  <c r="AE380" i="17"/>
  <c r="X380" i="17" l="1"/>
  <c r="AL380" i="17" l="1"/>
  <c r="T380" i="17"/>
  <c r="V380" i="17" s="1"/>
  <c r="H325" i="17"/>
  <c r="AM327" i="17"/>
  <c r="AE327" i="17"/>
  <c r="X327" i="17" l="1"/>
  <c r="AL327" i="17" l="1"/>
  <c r="T327" i="17"/>
  <c r="V327" i="17" s="1"/>
  <c r="H324" i="17"/>
  <c r="AM323" i="17"/>
  <c r="AE323" i="17"/>
  <c r="X323" i="17" l="1"/>
  <c r="S323" i="17" a="1"/>
  <c r="AB323" i="17" a="1"/>
  <c r="Q323" i="17" a="1"/>
  <c r="AL323" i="17" l="1"/>
  <c r="AB323" i="17"/>
  <c r="S323" i="17"/>
  <c r="T323" i="17" s="1"/>
  <c r="V323" i="17" s="1"/>
  <c r="Q323" i="17"/>
  <c r="H323" i="17"/>
  <c r="AM322" i="17"/>
  <c r="AE322" i="17"/>
  <c r="X322" i="17" l="1"/>
  <c r="S322" i="17" a="1"/>
  <c r="Q322" i="17" a="1"/>
  <c r="AB322" i="17" a="1"/>
  <c r="AL322" i="17" l="1"/>
  <c r="AB322" i="17"/>
  <c r="S322" i="17"/>
  <c r="T322" i="17" s="1"/>
  <c r="V322" i="17" s="1"/>
  <c r="Q322" i="17"/>
  <c r="H322" i="17"/>
  <c r="AM321" i="17"/>
  <c r="AE321" i="17"/>
  <c r="X321" i="17" l="1"/>
  <c r="AB321" i="17" a="1"/>
  <c r="S321" i="17" a="1"/>
  <c r="Q321" i="17" a="1"/>
  <c r="AL321" i="17" l="1"/>
  <c r="AB321" i="17"/>
  <c r="S321" i="17"/>
  <c r="T321" i="17" s="1"/>
  <c r="V321" i="17" s="1"/>
  <c r="Q321" i="17"/>
  <c r="H321" i="17"/>
  <c r="AM320" i="17"/>
  <c r="AE320" i="17"/>
  <c r="X320" i="17" l="1"/>
  <c r="AB320" i="17" a="1"/>
  <c r="S320" i="17" a="1"/>
  <c r="Q320" i="17" a="1"/>
  <c r="AL320" i="17" l="1"/>
  <c r="AB320" i="17"/>
  <c r="S320" i="17"/>
  <c r="T320" i="17" s="1"/>
  <c r="V320" i="17" s="1"/>
  <c r="Q320" i="17"/>
  <c r="H320" i="17"/>
  <c r="AM319" i="17"/>
  <c r="AE319" i="17"/>
  <c r="X319" i="17" l="1"/>
  <c r="Q319" i="17" a="1"/>
  <c r="S319" i="17" a="1"/>
  <c r="AB319" i="17" a="1"/>
  <c r="AL319" i="17" l="1"/>
  <c r="AB319" i="17"/>
  <c r="S319" i="17"/>
  <c r="T319" i="17" s="1"/>
  <c r="V319" i="17" s="1"/>
  <c r="Q319" i="17"/>
  <c r="H319" i="17"/>
  <c r="AM318" i="17"/>
  <c r="AE318" i="17"/>
  <c r="X318" i="17" l="1"/>
  <c r="AB318" i="17" a="1"/>
  <c r="Q318" i="17" a="1"/>
  <c r="S318" i="17" a="1"/>
  <c r="AL318" i="17" l="1"/>
  <c r="AB318" i="17"/>
  <c r="S318" i="17"/>
  <c r="T318" i="17" s="1"/>
  <c r="V318" i="17" s="1"/>
  <c r="Q318" i="17"/>
  <c r="H318" i="17"/>
  <c r="AM317" i="17"/>
  <c r="AE317" i="17"/>
  <c r="X317" i="17" l="1"/>
  <c r="Q317" i="17" a="1"/>
  <c r="S317" i="17" a="1"/>
  <c r="AB317" i="17" a="1"/>
  <c r="AL317" i="17" l="1"/>
  <c r="AB317" i="17"/>
  <c r="S317" i="17"/>
  <c r="T317" i="17" s="1"/>
  <c r="V317" i="17" s="1"/>
  <c r="Q317" i="17"/>
  <c r="H317" i="17"/>
  <c r="AM316" i="17"/>
  <c r="AE316" i="17"/>
  <c r="X316" i="17" l="1"/>
  <c r="Q316" i="17" a="1"/>
  <c r="S316" i="17" a="1"/>
  <c r="AB316" i="17" a="1"/>
  <c r="AL316" i="17" l="1"/>
  <c r="AB316" i="17"/>
  <c r="S316" i="17"/>
  <c r="T316" i="17" s="1"/>
  <c r="V316" i="17" s="1"/>
  <c r="Q316" i="17"/>
  <c r="H316" i="17"/>
  <c r="AM50" i="17"/>
  <c r="AE50" i="17"/>
  <c r="X50" i="17" l="1"/>
  <c r="AL50" i="17" l="1"/>
  <c r="T50" i="17"/>
  <c r="V50" i="17" s="1"/>
  <c r="H315" i="17"/>
  <c r="AM66" i="17"/>
  <c r="AE66" i="17"/>
  <c r="X66" i="17" l="1"/>
  <c r="AL66" i="17" l="1"/>
  <c r="T66" i="17"/>
  <c r="V66" i="17" s="1"/>
  <c r="H314" i="17"/>
  <c r="AM313" i="17"/>
  <c r="AE313" i="17"/>
  <c r="X313" i="17" l="1"/>
  <c r="AL313" i="17" l="1"/>
  <c r="T313" i="17"/>
  <c r="V313" i="17" s="1"/>
  <c r="H313" i="17"/>
  <c r="AM312" i="17"/>
  <c r="AE312" i="17"/>
  <c r="X312" i="17" l="1"/>
  <c r="S312" i="17" a="1"/>
  <c r="AB312" i="17" a="1"/>
  <c r="Q312" i="17" a="1"/>
  <c r="AL312" i="17" l="1"/>
  <c r="AB312" i="17"/>
  <c r="S312" i="17"/>
  <c r="T312" i="17" s="1"/>
  <c r="V312" i="17" s="1"/>
  <c r="Q312" i="17"/>
  <c r="H312" i="17"/>
  <c r="AM311" i="17"/>
  <c r="AE311" i="17"/>
  <c r="X311" i="17" l="1"/>
  <c r="Q311" i="17" a="1"/>
  <c r="AB311" i="17" a="1"/>
  <c r="S311" i="17" a="1"/>
  <c r="AL311" i="17" l="1"/>
  <c r="AB311" i="17"/>
  <c r="S311" i="17"/>
  <c r="T311" i="17" s="1"/>
  <c r="V311" i="17" s="1"/>
  <c r="Q311" i="17"/>
  <c r="H311" i="17"/>
  <c r="AM310" i="17"/>
  <c r="AE310" i="17"/>
  <c r="X310" i="17" l="1"/>
  <c r="S310" i="17" a="1"/>
  <c r="AB310" i="17" a="1"/>
  <c r="Q310" i="17" a="1"/>
  <c r="AL310" i="17" l="1"/>
  <c r="AB310" i="17"/>
  <c r="S310" i="17"/>
  <c r="T310" i="17" s="1"/>
  <c r="V310" i="17" s="1"/>
  <c r="Q310" i="17"/>
  <c r="H310" i="17"/>
  <c r="AM309" i="17"/>
  <c r="AE309" i="17"/>
  <c r="X309" i="17" l="1"/>
  <c r="AB309" i="17" a="1"/>
  <c r="Q309" i="17" a="1"/>
  <c r="S309" i="17" a="1"/>
  <c r="AL309" i="17" l="1"/>
  <c r="AB309" i="17"/>
  <c r="S309" i="17"/>
  <c r="T309" i="17" s="1"/>
  <c r="V309" i="17" s="1"/>
  <c r="Q309" i="17"/>
  <c r="H309" i="17"/>
  <c r="AM308" i="17"/>
  <c r="AE308" i="17"/>
  <c r="X308" i="17" l="1"/>
  <c r="S308" i="17" a="1"/>
  <c r="Q308" i="17" a="1"/>
  <c r="AB308" i="17" a="1"/>
  <c r="AL308" i="17" l="1"/>
  <c r="AB308" i="17"/>
  <c r="S308" i="17"/>
  <c r="T308" i="17" s="1"/>
  <c r="V308" i="17" s="1"/>
  <c r="Q308" i="17"/>
  <c r="H308" i="17"/>
  <c r="AM307" i="17"/>
  <c r="AE307" i="17"/>
  <c r="X307" i="17" l="1"/>
  <c r="AB307" i="17" a="1"/>
  <c r="Q307" i="17" a="1"/>
  <c r="S307" i="17" a="1"/>
  <c r="AL307" i="17" l="1"/>
  <c r="AB307" i="17"/>
  <c r="S307" i="17"/>
  <c r="T307" i="17" s="1"/>
  <c r="V307" i="17" s="1"/>
  <c r="Q307" i="17"/>
  <c r="H307" i="17"/>
  <c r="AM306" i="17"/>
  <c r="AE306" i="17"/>
  <c r="X306" i="17" l="1"/>
  <c r="AB306" i="17" a="1"/>
  <c r="Q306" i="17" a="1"/>
  <c r="S306" i="17" a="1"/>
  <c r="AL306" i="17" l="1"/>
  <c r="AB306" i="17"/>
  <c r="S306" i="17"/>
  <c r="T306" i="17" s="1"/>
  <c r="V306" i="17" s="1"/>
  <c r="Q306" i="17"/>
  <c r="H306" i="17"/>
  <c r="AM305" i="17"/>
  <c r="AE305" i="17"/>
  <c r="X305" i="17" l="1"/>
  <c r="Q305" i="17" a="1"/>
  <c r="S305" i="17" a="1"/>
  <c r="AB305" i="17" a="1"/>
  <c r="AL305" i="17" l="1"/>
  <c r="AB305" i="17"/>
  <c r="S305" i="17"/>
  <c r="T305" i="17" s="1"/>
  <c r="V305" i="17" s="1"/>
  <c r="Q305" i="17"/>
  <c r="H305" i="17"/>
  <c r="AM304" i="17"/>
  <c r="AE304" i="17"/>
  <c r="X304" i="17" l="1"/>
  <c r="Q304" i="17" a="1"/>
  <c r="AB304" i="17" a="1"/>
  <c r="S304" i="17" a="1"/>
  <c r="AL304" i="17" l="1"/>
  <c r="AB304" i="17"/>
  <c r="S304" i="17"/>
  <c r="T304" i="17" s="1"/>
  <c r="V304" i="17" s="1"/>
  <c r="Q304" i="17"/>
  <c r="H304" i="17"/>
  <c r="AM303" i="17"/>
  <c r="AE303" i="17"/>
  <c r="X303" i="17" l="1"/>
  <c r="Q303" i="17" a="1"/>
  <c r="AB303" i="17" a="1"/>
  <c r="S303" i="17" a="1"/>
  <c r="AL303" i="17" l="1"/>
  <c r="AB303" i="17"/>
  <c r="S303" i="17"/>
  <c r="T303" i="17" s="1"/>
  <c r="V303" i="17" s="1"/>
  <c r="Q303" i="17"/>
  <c r="H303" i="17"/>
  <c r="AM28" i="17"/>
  <c r="AE28" i="17"/>
  <c r="X28" i="17" l="1"/>
  <c r="AL28" i="17" l="1"/>
  <c r="T28" i="17"/>
  <c r="V28" i="17" s="1"/>
  <c r="H302" i="17"/>
  <c r="AM301" i="17"/>
  <c r="AE301" i="17"/>
  <c r="X301" i="17" l="1"/>
  <c r="AB301" i="17" a="1"/>
  <c r="Q301" i="17" a="1"/>
  <c r="S301" i="17" a="1"/>
  <c r="AL301" i="17" l="1"/>
  <c r="AB301" i="17"/>
  <c r="S301" i="17"/>
  <c r="T301" i="17" s="1"/>
  <c r="V301" i="17" s="1"/>
  <c r="Q301" i="17"/>
  <c r="H301" i="17"/>
  <c r="AM300" i="17"/>
  <c r="AE300" i="17"/>
  <c r="X300" i="17" l="1"/>
  <c r="S300" i="17" a="1"/>
  <c r="Q300" i="17" a="1"/>
  <c r="AB300" i="17" a="1"/>
  <c r="AL300" i="17" l="1"/>
  <c r="AB300" i="17"/>
  <c r="S300" i="17"/>
  <c r="T300" i="17" s="1"/>
  <c r="V300" i="17" s="1"/>
  <c r="Q300" i="17"/>
  <c r="H300" i="17"/>
  <c r="AM299" i="17"/>
  <c r="AE299" i="17"/>
  <c r="X299" i="17" l="1"/>
  <c r="AB299" i="17" a="1"/>
  <c r="Q299" i="17" a="1"/>
  <c r="S299" i="17" a="1"/>
  <c r="AL299" i="17" l="1"/>
  <c r="AB299" i="17"/>
  <c r="S299" i="17"/>
  <c r="T299" i="17" s="1"/>
  <c r="V299" i="17" s="1"/>
  <c r="Q299" i="17"/>
  <c r="H299" i="17"/>
  <c r="AM298" i="17"/>
  <c r="AE298" i="17"/>
  <c r="X298" i="17" l="1"/>
  <c r="S298" i="17" a="1"/>
  <c r="Q298" i="17" a="1"/>
  <c r="AB298" i="17" a="1"/>
  <c r="AL298" i="17" l="1"/>
  <c r="AB298" i="17"/>
  <c r="S298" i="17"/>
  <c r="T298" i="17" s="1"/>
  <c r="V298" i="17" s="1"/>
  <c r="Q298" i="17"/>
  <c r="H298" i="17"/>
  <c r="AM297" i="17"/>
  <c r="AE297" i="17"/>
  <c r="X297" i="17" l="1"/>
  <c r="Q297" i="17" a="1"/>
  <c r="AB297" i="17" a="1"/>
  <c r="S297" i="17" a="1"/>
  <c r="AL297" i="17" l="1"/>
  <c r="AB297" i="17"/>
  <c r="S297" i="17"/>
  <c r="T297" i="17" s="1"/>
  <c r="V297" i="17" s="1"/>
  <c r="Q297" i="17"/>
  <c r="H297" i="17"/>
  <c r="AM296" i="17"/>
  <c r="AE296" i="17"/>
  <c r="X296" i="17" l="1"/>
  <c r="Q296" i="17" a="1"/>
  <c r="S296" i="17" a="1"/>
  <c r="AB296" i="17" a="1"/>
  <c r="AL296" i="17" l="1"/>
  <c r="AB296" i="17"/>
  <c r="S296" i="17"/>
  <c r="T296" i="17" s="1"/>
  <c r="V296" i="17" s="1"/>
  <c r="Q296" i="17"/>
  <c r="H296" i="17"/>
  <c r="AM295" i="17"/>
  <c r="AE295" i="17"/>
  <c r="X295" i="17" l="1"/>
  <c r="AB295" i="17" a="1"/>
  <c r="Q295" i="17" a="1"/>
  <c r="S295" i="17" a="1"/>
  <c r="AL295" i="17" l="1"/>
  <c r="AB295" i="17"/>
  <c r="S295" i="17"/>
  <c r="T295" i="17" s="1"/>
  <c r="V295" i="17" s="1"/>
  <c r="Q295" i="17"/>
  <c r="H295" i="17"/>
  <c r="AM294" i="17"/>
  <c r="AE294" i="17"/>
  <c r="X294" i="17" l="1"/>
  <c r="S294" i="17" a="1"/>
  <c r="Q294" i="17" a="1"/>
  <c r="AB294" i="17" a="1"/>
  <c r="AL294" i="17" l="1"/>
  <c r="AB294" i="17"/>
  <c r="S294" i="17"/>
  <c r="T294" i="17" s="1"/>
  <c r="V294" i="17" s="1"/>
  <c r="Q294" i="17"/>
  <c r="H294" i="17"/>
  <c r="AM293" i="17"/>
  <c r="AE293" i="17"/>
  <c r="X293" i="17" l="1"/>
  <c r="AB293" i="17" a="1"/>
  <c r="Q293" i="17" a="1"/>
  <c r="S293" i="17" a="1"/>
  <c r="AL293" i="17" l="1"/>
  <c r="AB293" i="17"/>
  <c r="S293" i="17"/>
  <c r="T293" i="17" s="1"/>
  <c r="V293" i="17" s="1"/>
  <c r="Q293" i="17"/>
  <c r="H293" i="17"/>
  <c r="AM292" i="17"/>
  <c r="AE292" i="17"/>
  <c r="X292" i="17" l="1"/>
  <c r="AB292" i="17" a="1"/>
  <c r="Q292" i="17" a="1"/>
  <c r="S292" i="17" a="1"/>
  <c r="AL292" i="17" l="1"/>
  <c r="AB292" i="17"/>
  <c r="S292" i="17"/>
  <c r="T292" i="17" s="1"/>
  <c r="V292" i="17" s="1"/>
  <c r="Q292" i="17"/>
  <c r="H292" i="17"/>
  <c r="AM291" i="17"/>
  <c r="AE291" i="17"/>
  <c r="X291" i="17" l="1"/>
  <c r="Q291" i="17" a="1"/>
  <c r="AB291" i="17" a="1"/>
  <c r="S291" i="17" a="1"/>
  <c r="AL291" i="17" l="1"/>
  <c r="AB291" i="17"/>
  <c r="S291" i="17"/>
  <c r="T291" i="17" s="1"/>
  <c r="V291" i="17" s="1"/>
  <c r="Q291" i="17"/>
  <c r="H291" i="17"/>
  <c r="AM290" i="17"/>
  <c r="AE290" i="17"/>
  <c r="X290" i="17" l="1"/>
  <c r="AB290" i="17" a="1"/>
  <c r="S290" i="17" a="1"/>
  <c r="Q290" i="17" a="1"/>
  <c r="AL290" i="17" l="1"/>
  <c r="AB290" i="17"/>
  <c r="S290" i="17"/>
  <c r="T290" i="17" s="1"/>
  <c r="V290" i="17" s="1"/>
  <c r="Q290" i="17"/>
  <c r="H290" i="17"/>
  <c r="AM289" i="17"/>
  <c r="AE289" i="17"/>
  <c r="X289" i="17" l="1"/>
  <c r="Q289" i="17" a="1"/>
  <c r="S289" i="17" a="1"/>
  <c r="AB289" i="17" a="1"/>
  <c r="AL289" i="17" l="1"/>
  <c r="AB289" i="17"/>
  <c r="S289" i="17"/>
  <c r="T289" i="17" s="1"/>
  <c r="V289" i="17" s="1"/>
  <c r="Q289" i="17"/>
  <c r="H289" i="17"/>
  <c r="AM288" i="17"/>
  <c r="AE288" i="17"/>
  <c r="X288" i="17" l="1"/>
  <c r="AB288" i="17" a="1"/>
  <c r="Q288" i="17" a="1"/>
  <c r="S288" i="17" a="1"/>
  <c r="AL288" i="17" l="1"/>
  <c r="AB288" i="17"/>
  <c r="S288" i="17"/>
  <c r="T288" i="17" s="1"/>
  <c r="V288" i="17" s="1"/>
  <c r="Q288" i="17"/>
  <c r="H288" i="17"/>
  <c r="AM287" i="17"/>
  <c r="AE287" i="17"/>
  <c r="X287" i="17" l="1"/>
  <c r="S287" i="17" a="1"/>
  <c r="Q287" i="17" a="1"/>
  <c r="AB287" i="17" a="1"/>
  <c r="AL287" i="17" l="1"/>
  <c r="AB287" i="17"/>
  <c r="S287" i="17"/>
  <c r="T287" i="17" s="1"/>
  <c r="V287" i="17" s="1"/>
  <c r="Q287" i="17"/>
  <c r="H287" i="17"/>
  <c r="AM286" i="17"/>
  <c r="AE286" i="17"/>
  <c r="X286" i="17" l="1"/>
  <c r="S286" i="17" a="1"/>
  <c r="Q286" i="17" a="1"/>
  <c r="AB286" i="17" a="1"/>
  <c r="AL286" i="17" l="1"/>
  <c r="AB286" i="17"/>
  <c r="S286" i="17"/>
  <c r="T286" i="17" s="1"/>
  <c r="V286" i="17" s="1"/>
  <c r="Q286" i="17"/>
  <c r="H286" i="17"/>
  <c r="AM285" i="17"/>
  <c r="AE285" i="17"/>
  <c r="X285" i="17" l="1"/>
  <c r="AB285" i="17" a="1"/>
  <c r="S285" i="17" a="1"/>
  <c r="Q285" i="17" a="1"/>
  <c r="AL285" i="17" l="1"/>
  <c r="AB285" i="17"/>
  <c r="S285" i="17"/>
  <c r="T285" i="17" s="1"/>
  <c r="V285" i="17" s="1"/>
  <c r="Q285" i="17"/>
  <c r="H285" i="17"/>
  <c r="AM284" i="17"/>
  <c r="AE284" i="17"/>
  <c r="X284" i="17" l="1"/>
  <c r="S284" i="17" a="1"/>
  <c r="AB284" i="17" a="1"/>
  <c r="Q284" i="17" a="1"/>
  <c r="AL284" i="17" l="1"/>
  <c r="AB284" i="17"/>
  <c r="S284" i="17"/>
  <c r="T284" i="17" s="1"/>
  <c r="V284" i="17" s="1"/>
  <c r="Q284" i="17"/>
  <c r="H284" i="17"/>
  <c r="AM283" i="17"/>
  <c r="AE283" i="17"/>
  <c r="X283" i="17" l="1"/>
  <c r="Q283" i="17" a="1"/>
  <c r="AB283" i="17" a="1"/>
  <c r="S283" i="17" a="1"/>
  <c r="AL283" i="17" l="1"/>
  <c r="AB283" i="17"/>
  <c r="S283" i="17"/>
  <c r="T283" i="17" s="1"/>
  <c r="V283" i="17" s="1"/>
  <c r="Q283" i="17"/>
  <c r="H283" i="17"/>
  <c r="AM282" i="17"/>
  <c r="AE282" i="17"/>
  <c r="X282" i="17" l="1"/>
  <c r="S282" i="17" a="1"/>
  <c r="Q282" i="17" a="1"/>
  <c r="AB282" i="17" a="1"/>
  <c r="AL282" i="17" l="1"/>
  <c r="AB282" i="17"/>
  <c r="S282" i="17"/>
  <c r="T282" i="17" s="1"/>
  <c r="V282" i="17" s="1"/>
  <c r="Q282" i="17"/>
  <c r="H282" i="17"/>
  <c r="AM281" i="17"/>
  <c r="AE281" i="17"/>
  <c r="X281" i="17" l="1"/>
  <c r="AB281" i="17" a="1"/>
  <c r="S281" i="17" a="1"/>
  <c r="Q281" i="17" a="1"/>
  <c r="AL281" i="17" l="1"/>
  <c r="AB281" i="17"/>
  <c r="S281" i="17"/>
  <c r="T281" i="17" s="1"/>
  <c r="V281" i="17" s="1"/>
  <c r="Q281" i="17"/>
  <c r="H281" i="17"/>
  <c r="AM280" i="17"/>
  <c r="AE280" i="17"/>
  <c r="X280" i="17" l="1"/>
  <c r="Q280" i="17" a="1"/>
  <c r="AB280" i="17" a="1"/>
  <c r="S280" i="17" a="1"/>
  <c r="AL280" i="17" l="1"/>
  <c r="AB280" i="17"/>
  <c r="S280" i="17"/>
  <c r="T280" i="17" s="1"/>
  <c r="V280" i="17" s="1"/>
  <c r="Q280" i="17"/>
  <c r="H280" i="17"/>
  <c r="AM279" i="17"/>
  <c r="AE279" i="17"/>
  <c r="X279" i="17" l="1"/>
  <c r="Q279" i="17" a="1"/>
  <c r="AB279" i="17" a="1"/>
  <c r="S279" i="17" a="1"/>
  <c r="AL279" i="17" l="1"/>
  <c r="AB279" i="17"/>
  <c r="S279" i="17"/>
  <c r="T279" i="17" s="1"/>
  <c r="V279" i="17" s="1"/>
  <c r="Q279" i="17"/>
  <c r="H279" i="17"/>
  <c r="AM278" i="17"/>
  <c r="AE278" i="17"/>
  <c r="X278" i="17" l="1"/>
  <c r="AB278" i="17" a="1"/>
  <c r="Q278" i="17" a="1"/>
  <c r="S278" i="17" a="1"/>
  <c r="AL278" i="17" l="1"/>
  <c r="AB278" i="17"/>
  <c r="S278" i="17"/>
  <c r="T278" i="17" s="1"/>
  <c r="V278" i="17" s="1"/>
  <c r="Q278" i="17"/>
  <c r="H278" i="17"/>
  <c r="AM277" i="17"/>
  <c r="AE277" i="17"/>
  <c r="X277" i="17" l="1"/>
  <c r="S277" i="17" a="1"/>
  <c r="AB277" i="17" a="1"/>
  <c r="Q277" i="17" a="1"/>
  <c r="AL277" i="17" l="1"/>
  <c r="AB277" i="17"/>
  <c r="S277" i="17"/>
  <c r="T277" i="17" s="1"/>
  <c r="V277" i="17" s="1"/>
  <c r="Q277" i="17"/>
  <c r="H277" i="17"/>
  <c r="AM276" i="17"/>
  <c r="AE276" i="17"/>
  <c r="X276" i="17" l="1"/>
  <c r="Q276" i="17" a="1"/>
  <c r="AB276" i="17" a="1"/>
  <c r="S276" i="17" a="1"/>
  <c r="AL276" i="17" l="1"/>
  <c r="AB276" i="17"/>
  <c r="S276" i="17"/>
  <c r="T276" i="17" s="1"/>
  <c r="V276" i="17" s="1"/>
  <c r="Q276" i="17"/>
  <c r="H276" i="17"/>
  <c r="AM275" i="17"/>
  <c r="AE275" i="17"/>
  <c r="X275" i="17" l="1"/>
  <c r="AB275" i="17" a="1"/>
  <c r="Q275" i="17" a="1"/>
  <c r="S275" i="17" a="1"/>
  <c r="AL275" i="17" l="1"/>
  <c r="AB275" i="17"/>
  <c r="S275" i="17"/>
  <c r="T275" i="17" s="1"/>
  <c r="V275" i="17" s="1"/>
  <c r="Q275" i="17"/>
  <c r="H275" i="17"/>
  <c r="AM274" i="17"/>
  <c r="AE274" i="17"/>
  <c r="X274" i="17" l="1"/>
  <c r="Q274" i="17" a="1"/>
  <c r="S274" i="17" a="1"/>
  <c r="AB274" i="17" a="1"/>
  <c r="AL274" i="17" l="1"/>
  <c r="AB274" i="17"/>
  <c r="S274" i="17"/>
  <c r="T274" i="17" s="1"/>
  <c r="V274" i="17" s="1"/>
  <c r="Q274" i="17"/>
  <c r="H274" i="17"/>
  <c r="AM273" i="17"/>
  <c r="AE273" i="17"/>
  <c r="X273" i="17" l="1"/>
  <c r="AB273" i="17" a="1"/>
  <c r="S273" i="17" a="1"/>
  <c r="Q273" i="17" a="1"/>
  <c r="AL273" i="17" l="1"/>
  <c r="AB273" i="17"/>
  <c r="S273" i="17"/>
  <c r="T273" i="17" s="1"/>
  <c r="V273" i="17" s="1"/>
  <c r="Q273" i="17"/>
  <c r="H273" i="17"/>
  <c r="AM272" i="17"/>
  <c r="AE272" i="17"/>
  <c r="X272" i="17" l="1"/>
  <c r="Q272" i="17" a="1"/>
  <c r="S272" i="17" a="1"/>
  <c r="AB272" i="17" a="1"/>
  <c r="AL272" i="17" l="1"/>
  <c r="AB272" i="17"/>
  <c r="S272" i="17"/>
  <c r="T272" i="17" s="1"/>
  <c r="V272" i="17" s="1"/>
  <c r="Q272" i="17"/>
  <c r="H272" i="17"/>
  <c r="AM271" i="17"/>
  <c r="AE271" i="17"/>
  <c r="X271" i="17" l="1"/>
  <c r="S271" i="17" a="1"/>
  <c r="Q271" i="17" a="1"/>
  <c r="AB271" i="17" a="1"/>
  <c r="AL271" i="17" l="1"/>
  <c r="AB271" i="17"/>
  <c r="S271" i="17"/>
  <c r="T271" i="17" s="1"/>
  <c r="V271" i="17" s="1"/>
  <c r="Q271" i="17"/>
  <c r="H271" i="17"/>
  <c r="AM270" i="17"/>
  <c r="AE270" i="17"/>
  <c r="X270" i="17" l="1"/>
  <c r="Q270" i="17" a="1"/>
  <c r="S270" i="17" a="1"/>
  <c r="AB270" i="17" a="1"/>
  <c r="AL270" i="17" l="1"/>
  <c r="AB270" i="17"/>
  <c r="S270" i="17"/>
  <c r="T270" i="17" s="1"/>
  <c r="V270" i="17" s="1"/>
  <c r="Q270" i="17"/>
  <c r="H270" i="17"/>
  <c r="AM32" i="17"/>
  <c r="AE32" i="17"/>
  <c r="X32" i="17" l="1"/>
  <c r="Q32" i="17" a="1"/>
  <c r="AB32" i="17" a="1"/>
  <c r="S32" i="17" a="1"/>
  <c r="AL32" i="17" l="1"/>
  <c r="AB32" i="17"/>
  <c r="S32" i="17"/>
  <c r="T32" i="17" s="1"/>
  <c r="V32" i="17" s="1"/>
  <c r="Q32" i="17"/>
  <c r="H269" i="17"/>
  <c r="AM65" i="17"/>
  <c r="AE65" i="17"/>
  <c r="X65" i="17" l="1"/>
  <c r="S65" i="17" a="1"/>
  <c r="Q65" i="17" a="1"/>
  <c r="AB65" i="17" a="1"/>
  <c r="AL65" i="17" l="1"/>
  <c r="AB65" i="17"/>
  <c r="S65" i="17"/>
  <c r="T65" i="17" s="1"/>
  <c r="V65" i="17" s="1"/>
  <c r="Q65" i="17"/>
  <c r="H268" i="17"/>
  <c r="AM89" i="17"/>
  <c r="AE89" i="17"/>
  <c r="X89" i="17" l="1"/>
  <c r="AL89" i="17" l="1"/>
  <c r="T89" i="17"/>
  <c r="V89" i="17" s="1"/>
  <c r="H267" i="17"/>
  <c r="AM266" i="17"/>
  <c r="AE266" i="17"/>
  <c r="X266" i="17" l="1"/>
  <c r="AL266" i="17" l="1"/>
  <c r="T266" i="17"/>
  <c r="V266" i="17" s="1"/>
  <c r="H266" i="17"/>
  <c r="AM46" i="17"/>
  <c r="AE46" i="17"/>
  <c r="X46" i="17" l="1"/>
  <c r="AL46" i="17" l="1"/>
  <c r="T46" i="17"/>
  <c r="V46" i="17" s="1"/>
  <c r="H265" i="17"/>
  <c r="AM10" i="17"/>
  <c r="AE10" i="17"/>
  <c r="X10" i="17" l="1"/>
  <c r="AL10" i="17" l="1"/>
  <c r="T10" i="17"/>
  <c r="V10" i="17" s="1"/>
  <c r="H264" i="17"/>
  <c r="AM263" i="17"/>
  <c r="AE263" i="17"/>
  <c r="X263" i="17" l="1"/>
  <c r="S263" i="17" a="1"/>
  <c r="AB263" i="17" a="1"/>
  <c r="Q263" i="17" a="1"/>
  <c r="AL263" i="17" l="1"/>
  <c r="AB263" i="17"/>
  <c r="S263" i="17"/>
  <c r="T263" i="17" s="1"/>
  <c r="V263" i="17" s="1"/>
  <c r="Q263" i="17"/>
  <c r="H263" i="17"/>
  <c r="AM262" i="17"/>
  <c r="AE262" i="17"/>
  <c r="X262" i="17" l="1"/>
  <c r="S262" i="17" a="1"/>
  <c r="Q262" i="17" a="1"/>
  <c r="AB262" i="17" a="1"/>
  <c r="AL262" i="17" l="1"/>
  <c r="AB262" i="17"/>
  <c r="S262" i="17"/>
  <c r="T262" i="17" s="1"/>
  <c r="V262" i="17" s="1"/>
  <c r="Q262" i="17"/>
  <c r="H262" i="17"/>
  <c r="AM261" i="17"/>
  <c r="AE261" i="17"/>
  <c r="X261" i="17" l="1"/>
  <c r="Q261" i="17" a="1"/>
  <c r="AB261" i="17" a="1"/>
  <c r="S261" i="17" a="1"/>
  <c r="AL261" i="17" l="1"/>
  <c r="AB261" i="17"/>
  <c r="S261" i="17"/>
  <c r="T261" i="17" s="1"/>
  <c r="V261" i="17" s="1"/>
  <c r="Q261" i="17"/>
  <c r="H261" i="17"/>
  <c r="AM260" i="17"/>
  <c r="AE260" i="17"/>
  <c r="X260" i="17" l="1"/>
  <c r="Q260" i="17" a="1"/>
  <c r="AB260" i="17" a="1"/>
  <c r="S260" i="17" a="1"/>
  <c r="AL260" i="17" l="1"/>
  <c r="AB260" i="17"/>
  <c r="S260" i="17"/>
  <c r="T260" i="17" s="1"/>
  <c r="V260" i="17" s="1"/>
  <c r="Q260" i="17"/>
  <c r="H260" i="17"/>
  <c r="AM259" i="17"/>
  <c r="AE259" i="17"/>
  <c r="X259" i="17" l="1"/>
  <c r="Q259" i="17" a="1"/>
  <c r="S259" i="17" a="1"/>
  <c r="AB259" i="17" a="1"/>
  <c r="AL259" i="17" l="1"/>
  <c r="AB259" i="17"/>
  <c r="S259" i="17"/>
  <c r="T259" i="17" s="1"/>
  <c r="V259" i="17" s="1"/>
  <c r="Q259" i="17"/>
  <c r="H259" i="17"/>
  <c r="AM258" i="17"/>
  <c r="AE258" i="17"/>
  <c r="X258" i="17" l="1"/>
  <c r="Q258" i="17" a="1"/>
  <c r="S258" i="17" a="1"/>
  <c r="AB258" i="17" a="1"/>
  <c r="AL258" i="17" l="1"/>
  <c r="AB258" i="17"/>
  <c r="S258" i="17"/>
  <c r="T258" i="17" s="1"/>
  <c r="V258" i="17" s="1"/>
  <c r="Q258" i="17"/>
  <c r="H258" i="17"/>
  <c r="AM257" i="17"/>
  <c r="AE257" i="17"/>
  <c r="X257" i="17" l="1"/>
  <c r="AB257" i="17" a="1"/>
  <c r="Q257" i="17" a="1"/>
  <c r="S257" i="17" a="1"/>
  <c r="AL257" i="17" l="1"/>
  <c r="AB257" i="17"/>
  <c r="S257" i="17"/>
  <c r="T257" i="17" s="1"/>
  <c r="V257" i="17" s="1"/>
  <c r="Q257" i="17"/>
  <c r="H257" i="17"/>
  <c r="AM256" i="17"/>
  <c r="AE256" i="17"/>
  <c r="X256" i="17" l="1"/>
  <c r="AB256" i="17" a="1"/>
  <c r="S256" i="17" a="1"/>
  <c r="Q256" i="17" a="1"/>
  <c r="AL256" i="17" l="1"/>
  <c r="AB256" i="17"/>
  <c r="S256" i="17"/>
  <c r="T256" i="17" s="1"/>
  <c r="V256" i="17" s="1"/>
  <c r="Q256" i="17"/>
  <c r="H256" i="17"/>
  <c r="AM255" i="17"/>
  <c r="AE255" i="17"/>
  <c r="X255" i="17" l="1"/>
  <c r="Q255" i="17" a="1"/>
  <c r="S255" i="17" a="1"/>
  <c r="AB255" i="17" a="1"/>
  <c r="AL255" i="17" l="1"/>
  <c r="AB255" i="17"/>
  <c r="S255" i="17"/>
  <c r="T255" i="17" s="1"/>
  <c r="V255" i="17" s="1"/>
  <c r="Q255" i="17"/>
  <c r="H255" i="17"/>
  <c r="AM254" i="17"/>
  <c r="AE254" i="17"/>
  <c r="X254" i="17" l="1"/>
  <c r="AB254" i="17" a="1"/>
  <c r="S254" i="17" a="1"/>
  <c r="Q254" i="17" a="1"/>
  <c r="AL254" i="17" l="1"/>
  <c r="AB254" i="17"/>
  <c r="S254" i="17"/>
  <c r="T254" i="17" s="1"/>
  <c r="V254" i="17" s="1"/>
  <c r="Q254" i="17"/>
  <c r="H254" i="17"/>
  <c r="AM253" i="17"/>
  <c r="AE253" i="17"/>
  <c r="X253" i="17" l="1"/>
  <c r="Q253" i="17" a="1"/>
  <c r="AB253" i="17" a="1"/>
  <c r="S253" i="17" a="1"/>
  <c r="AL253" i="17" l="1"/>
  <c r="AB253" i="17"/>
  <c r="S253" i="17"/>
  <c r="T253" i="17" s="1"/>
  <c r="V253" i="17" s="1"/>
  <c r="Q253" i="17"/>
  <c r="H253" i="17"/>
  <c r="AM252" i="17"/>
  <c r="AE252" i="17"/>
  <c r="X252" i="17" l="1"/>
  <c r="Q252" i="17" a="1"/>
  <c r="AB252" i="17" a="1"/>
  <c r="S252" i="17" a="1"/>
  <c r="AL252" i="17" l="1"/>
  <c r="AB252" i="17"/>
  <c r="S252" i="17"/>
  <c r="T252" i="17" s="1"/>
  <c r="V252" i="17" s="1"/>
  <c r="Q252" i="17"/>
  <c r="H252" i="17"/>
  <c r="AM251" i="17"/>
  <c r="AE251" i="17"/>
  <c r="X251" i="17" l="1"/>
  <c r="Q251" i="17" a="1"/>
  <c r="AB251" i="17" a="1"/>
  <c r="S251" i="17" a="1"/>
  <c r="AL251" i="17" l="1"/>
  <c r="AB251" i="17"/>
  <c r="S251" i="17"/>
  <c r="T251" i="17" s="1"/>
  <c r="V251" i="17" s="1"/>
  <c r="Q251" i="17"/>
  <c r="H251" i="17"/>
  <c r="AM250" i="17"/>
  <c r="AE250" i="17"/>
  <c r="X250" i="17" l="1"/>
  <c r="Q250" i="17" a="1"/>
  <c r="S250" i="17" a="1"/>
  <c r="AB250" i="17" a="1"/>
  <c r="AL250" i="17" l="1"/>
  <c r="AB250" i="17"/>
  <c r="S250" i="17"/>
  <c r="T250" i="17" s="1"/>
  <c r="V250" i="17" s="1"/>
  <c r="Q250" i="17"/>
  <c r="H250" i="17"/>
  <c r="AM41" i="17"/>
  <c r="AE41" i="17"/>
  <c r="X41" i="17" l="1"/>
  <c r="AL41" i="17" l="1"/>
  <c r="T41" i="17"/>
  <c r="V41" i="17" s="1"/>
  <c r="H249" i="17"/>
  <c r="AM328" i="17"/>
  <c r="AE328" i="17"/>
  <c r="X328" i="17" l="1"/>
  <c r="AL328" i="17" l="1"/>
  <c r="T328" i="17"/>
  <c r="V328" i="17" s="1"/>
  <c r="H248" i="17"/>
  <c r="AM247" i="17"/>
  <c r="AE247" i="17"/>
  <c r="X247" i="17" l="1"/>
  <c r="S247" i="17" a="1"/>
  <c r="Q247" i="17" a="1"/>
  <c r="AB247" i="17" a="1"/>
  <c r="AL247" i="17" l="1"/>
  <c r="AB247" i="17"/>
  <c r="S247" i="17"/>
  <c r="T247" i="17" s="1"/>
  <c r="V247" i="17" s="1"/>
  <c r="Q247" i="17"/>
  <c r="H247" i="17"/>
  <c r="AM246" i="17"/>
  <c r="AE246" i="17"/>
  <c r="X246" i="17" l="1"/>
  <c r="S246" i="17" a="1"/>
  <c r="AB246" i="17" a="1"/>
  <c r="Q246" i="17" a="1"/>
  <c r="AL246" i="17" l="1"/>
  <c r="AB246" i="17"/>
  <c r="S246" i="17"/>
  <c r="T246" i="17" s="1"/>
  <c r="V246" i="17" s="1"/>
  <c r="Q246" i="17"/>
  <c r="H246" i="17"/>
  <c r="AM245" i="17"/>
  <c r="AE245" i="17"/>
  <c r="X245" i="17" l="1"/>
  <c r="S245" i="17" a="1"/>
  <c r="AB245" i="17" a="1"/>
  <c r="Q245" i="17" a="1"/>
  <c r="AL245" i="17" l="1"/>
  <c r="AB245" i="17"/>
  <c r="S245" i="17"/>
  <c r="T245" i="17" s="1"/>
  <c r="V245" i="17" s="1"/>
  <c r="Q245" i="17"/>
  <c r="H245" i="17"/>
  <c r="AM241" i="17"/>
  <c r="AE241" i="17"/>
  <c r="X241" i="17" l="1"/>
  <c r="AL241" i="17" l="1"/>
  <c r="T241" i="17"/>
  <c r="V241" i="17" s="1"/>
  <c r="H244" i="17"/>
  <c r="AM265" i="17"/>
  <c r="AE265" i="17"/>
  <c r="X265" i="17" l="1"/>
  <c r="AL265" i="17" l="1"/>
  <c r="T265" i="17"/>
  <c r="V265" i="17" s="1"/>
  <c r="H243" i="17"/>
  <c r="AM242" i="17"/>
  <c r="AE242" i="17"/>
  <c r="X242" i="17" l="1"/>
  <c r="AL242" i="17" l="1"/>
  <c r="T242" i="17"/>
  <c r="V242" i="17" s="1"/>
  <c r="H242" i="17"/>
  <c r="AM360" i="17"/>
  <c r="AE360" i="17"/>
  <c r="X360" i="17" l="1"/>
  <c r="AL360" i="17" l="1"/>
  <c r="T360" i="17"/>
  <c r="V360" i="17" s="1"/>
  <c r="H241" i="17"/>
  <c r="AM240" i="17"/>
  <c r="AE240" i="17"/>
  <c r="X240" i="17" l="1"/>
  <c r="AB240" i="17" a="1"/>
  <c r="S240" i="17" a="1"/>
  <c r="Q240" i="17" a="1"/>
  <c r="AL240" i="17" l="1"/>
  <c r="AB240" i="17"/>
  <c r="S240" i="17"/>
  <c r="T240" i="17" s="1"/>
  <c r="V240" i="17" s="1"/>
  <c r="Q240" i="17"/>
  <c r="H240" i="17"/>
  <c r="AM13" i="17"/>
  <c r="AE13" i="17"/>
  <c r="X13" i="17" l="1"/>
  <c r="AL13" i="17" l="1"/>
  <c r="T13" i="17"/>
  <c r="V13" i="17" s="1"/>
  <c r="H239" i="17"/>
  <c r="AM238" i="17"/>
  <c r="AE238" i="17"/>
  <c r="X238" i="17" l="1"/>
  <c r="Q238" i="17" a="1"/>
  <c r="S238" i="17" a="1"/>
  <c r="AB238" i="17" a="1"/>
  <c r="AL238" i="17" l="1"/>
  <c r="AB238" i="17"/>
  <c r="S238" i="17"/>
  <c r="T238" i="17" s="1"/>
  <c r="V238" i="17" s="1"/>
  <c r="Q238" i="17"/>
  <c r="H238" i="17"/>
  <c r="AM237" i="17"/>
  <c r="AE237" i="17"/>
  <c r="X237" i="17" l="1"/>
  <c r="AB237" i="17" a="1"/>
  <c r="S237" i="17" a="1"/>
  <c r="Q237" i="17" a="1"/>
  <c r="AL237" i="17" l="1"/>
  <c r="AB237" i="17"/>
  <c r="S237" i="17"/>
  <c r="T237" i="17" s="1"/>
  <c r="V237" i="17" s="1"/>
  <c r="Q237" i="17"/>
  <c r="H237" i="17"/>
  <c r="AM236" i="17"/>
  <c r="AE236" i="17"/>
  <c r="X236" i="17" l="1"/>
  <c r="AB236" i="17" a="1"/>
  <c r="S236" i="17" a="1"/>
  <c r="Q236" i="17" a="1"/>
  <c r="AL236" i="17" l="1"/>
  <c r="AB236" i="17"/>
  <c r="S236" i="17"/>
  <c r="T236" i="17" s="1"/>
  <c r="V236" i="17" s="1"/>
  <c r="Q236" i="17"/>
  <c r="H236" i="17"/>
  <c r="AM235" i="17"/>
  <c r="AE235" i="17"/>
  <c r="X235" i="17" l="1"/>
  <c r="Q235" i="17" a="1"/>
  <c r="AB235" i="17" a="1"/>
  <c r="S235" i="17" a="1"/>
  <c r="AL235" i="17" l="1"/>
  <c r="AB235" i="17"/>
  <c r="S235" i="17"/>
  <c r="T235" i="17" s="1"/>
  <c r="V235" i="17" s="1"/>
  <c r="Q235" i="17"/>
  <c r="H235" i="17"/>
  <c r="AM234" i="17"/>
  <c r="AE234" i="17"/>
  <c r="X234" i="17" l="1"/>
  <c r="AB234" i="17" a="1"/>
  <c r="S234" i="17" a="1"/>
  <c r="Q234" i="17" a="1"/>
  <c r="AL234" i="17" l="1"/>
  <c r="AB234" i="17"/>
  <c r="S234" i="17"/>
  <c r="T234" i="17" s="1"/>
  <c r="V234" i="17" s="1"/>
  <c r="Q234" i="17"/>
  <c r="H234" i="17"/>
  <c r="AM233" i="17"/>
  <c r="AE233" i="17"/>
  <c r="X233" i="17" l="1"/>
  <c r="AB233" i="17" a="1"/>
  <c r="S233" i="17" a="1"/>
  <c r="Q233" i="17" a="1"/>
  <c r="AL233" i="17" l="1"/>
  <c r="AB233" i="17"/>
  <c r="S233" i="17"/>
  <c r="T233" i="17" s="1"/>
  <c r="V233" i="17" s="1"/>
  <c r="Q233" i="17"/>
  <c r="H233" i="17"/>
  <c r="AM232" i="17"/>
  <c r="AE232" i="17"/>
  <c r="X232" i="17" l="1"/>
  <c r="S232" i="17" a="1"/>
  <c r="Q232" i="17" a="1"/>
  <c r="AB232" i="17" a="1"/>
  <c r="AL232" i="17" l="1"/>
  <c r="AB232" i="17"/>
  <c r="S232" i="17"/>
  <c r="T232" i="17" s="1"/>
  <c r="V232" i="17" s="1"/>
  <c r="Q232" i="17"/>
  <c r="H232" i="17"/>
  <c r="AM231" i="17"/>
  <c r="AE231" i="17"/>
  <c r="X231" i="17" l="1"/>
  <c r="AB231" i="17" a="1"/>
  <c r="S231" i="17" a="1"/>
  <c r="Q231" i="17" a="1"/>
  <c r="AL231" i="17" l="1"/>
  <c r="AB231" i="17"/>
  <c r="S231" i="17"/>
  <c r="T231" i="17" s="1"/>
  <c r="V231" i="17" s="1"/>
  <c r="Q231" i="17"/>
  <c r="H231" i="17"/>
  <c r="AM230" i="17"/>
  <c r="AE230" i="17"/>
  <c r="X230" i="17" l="1"/>
  <c r="AB230" i="17" a="1"/>
  <c r="S230" i="17" a="1"/>
  <c r="Q230" i="17" a="1"/>
  <c r="AL230" i="17" l="1"/>
  <c r="AB230" i="17"/>
  <c r="S230" i="17"/>
  <c r="T230" i="17" s="1"/>
  <c r="V230" i="17" s="1"/>
  <c r="Q230" i="17"/>
  <c r="H230" i="17"/>
  <c r="AM229" i="17"/>
  <c r="AE229" i="17"/>
  <c r="X229" i="17" l="1"/>
  <c r="S229" i="17" a="1"/>
  <c r="Q229" i="17" a="1"/>
  <c r="AB229" i="17" a="1"/>
  <c r="AL229" i="17" l="1"/>
  <c r="AB229" i="17"/>
  <c r="S229" i="17"/>
  <c r="T229" i="17" s="1"/>
  <c r="V229" i="17" s="1"/>
  <c r="Q229" i="17"/>
  <c r="H229" i="17"/>
  <c r="AM228" i="17"/>
  <c r="AE228" i="17"/>
  <c r="X228" i="17" l="1"/>
  <c r="Q228" i="17" a="1"/>
  <c r="AB228" i="17" a="1"/>
  <c r="S228" i="17" a="1"/>
  <c r="AL228" i="17" l="1"/>
  <c r="AB228" i="17"/>
  <c r="S228" i="17"/>
  <c r="T228" i="17" s="1"/>
  <c r="V228" i="17" s="1"/>
  <c r="Q228" i="17"/>
  <c r="H228" i="17"/>
  <c r="AM227" i="17"/>
  <c r="AE227" i="17"/>
  <c r="X227" i="17" l="1"/>
  <c r="Q227" i="17" a="1"/>
  <c r="AB227" i="17" a="1"/>
  <c r="S227" i="17" a="1"/>
  <c r="AL227" i="17" l="1"/>
  <c r="AB227" i="17"/>
  <c r="S227" i="17"/>
  <c r="T227" i="17" s="1"/>
  <c r="V227" i="17" s="1"/>
  <c r="Q227" i="17"/>
  <c r="H227" i="17"/>
  <c r="AM226" i="17"/>
  <c r="AE226" i="17"/>
  <c r="X226" i="17" l="1"/>
  <c r="Q226" i="17" a="1"/>
  <c r="AB226" i="17" a="1"/>
  <c r="S226" i="17" a="1"/>
  <c r="AL226" i="17" l="1"/>
  <c r="AB226" i="17"/>
  <c r="S226" i="17"/>
  <c r="T226" i="17" s="1"/>
  <c r="V226" i="17" s="1"/>
  <c r="Q226" i="17"/>
  <c r="H226" i="17"/>
  <c r="AM225" i="17"/>
  <c r="AE225" i="17"/>
  <c r="X225" i="17" l="1"/>
  <c r="Q225" i="17" a="1"/>
  <c r="S225" i="17" a="1"/>
  <c r="AB225" i="17" a="1"/>
  <c r="AL225" i="17" l="1"/>
  <c r="AB225" i="17"/>
  <c r="S225" i="17"/>
  <c r="T225" i="17" s="1"/>
  <c r="V225" i="17" s="1"/>
  <c r="Q225" i="17"/>
  <c r="H225" i="17"/>
  <c r="AM224" i="17"/>
  <c r="AE224" i="17"/>
  <c r="X224" i="17" l="1"/>
  <c r="S224" i="17" a="1"/>
  <c r="Q224" i="17" a="1"/>
  <c r="AB224" i="17" a="1"/>
  <c r="AL224" i="17" l="1"/>
  <c r="AB224" i="17"/>
  <c r="S224" i="17"/>
  <c r="T224" i="17" s="1"/>
  <c r="V224" i="17" s="1"/>
  <c r="Q224" i="17"/>
  <c r="H224" i="17"/>
  <c r="AM223" i="17"/>
  <c r="AE223" i="17"/>
  <c r="X223" i="17" l="1"/>
  <c r="S223" i="17" a="1"/>
  <c r="AB223" i="17" a="1"/>
  <c r="Q223" i="17" a="1"/>
  <c r="AL223" i="17" l="1"/>
  <c r="AB223" i="17"/>
  <c r="S223" i="17"/>
  <c r="T223" i="17" s="1"/>
  <c r="V223" i="17" s="1"/>
  <c r="Q223" i="17"/>
  <c r="H223" i="17"/>
  <c r="AM222" i="17"/>
  <c r="AE222" i="17"/>
  <c r="X222" i="17" l="1"/>
  <c r="Q222" i="17" a="1"/>
  <c r="S222" i="17" a="1"/>
  <c r="AB222" i="17" a="1"/>
  <c r="AL222" i="17" l="1"/>
  <c r="AB222" i="17"/>
  <c r="S222" i="17"/>
  <c r="T222" i="17" s="1"/>
  <c r="V222" i="17" s="1"/>
  <c r="Q222" i="17"/>
  <c r="H222" i="17"/>
  <c r="AM221" i="17"/>
  <c r="AE221" i="17"/>
  <c r="X221" i="17" l="1"/>
  <c r="Q221" i="17" a="1"/>
  <c r="AB221" i="17" a="1"/>
  <c r="S221" i="17" a="1"/>
  <c r="AL221" i="17" l="1"/>
  <c r="AB221" i="17"/>
  <c r="S221" i="17"/>
  <c r="T221" i="17" s="1"/>
  <c r="V221" i="17" s="1"/>
  <c r="Q221" i="17"/>
  <c r="H221" i="17"/>
  <c r="AM220" i="17"/>
  <c r="AE220" i="17"/>
  <c r="X220" i="17" l="1"/>
  <c r="Q220" i="17" a="1"/>
  <c r="AB220" i="17" a="1"/>
  <c r="S220" i="17" a="1"/>
  <c r="AL220" i="17" l="1"/>
  <c r="AB220" i="17"/>
  <c r="S220" i="17"/>
  <c r="T220" i="17" s="1"/>
  <c r="V220" i="17" s="1"/>
  <c r="Q220" i="17"/>
  <c r="H220" i="17"/>
  <c r="AM219" i="17"/>
  <c r="AE219" i="17"/>
  <c r="X219" i="17" l="1"/>
  <c r="Q219" i="17" a="1"/>
  <c r="AB219" i="17" a="1"/>
  <c r="S219" i="17" a="1"/>
  <c r="AL219" i="17" l="1"/>
  <c r="AB219" i="17"/>
  <c r="S219" i="17"/>
  <c r="T219" i="17" s="1"/>
  <c r="V219" i="17" s="1"/>
  <c r="Q219" i="17"/>
  <c r="H219" i="17"/>
  <c r="AM218" i="17"/>
  <c r="AE218" i="17"/>
  <c r="X218" i="17" l="1"/>
  <c r="Q218" i="17" a="1"/>
  <c r="AB218" i="17" a="1"/>
  <c r="S218" i="17" a="1"/>
  <c r="AL218" i="17" l="1"/>
  <c r="AB218" i="17"/>
  <c r="S218" i="17"/>
  <c r="T218" i="17" s="1"/>
  <c r="V218" i="17" s="1"/>
  <c r="Q218" i="17"/>
  <c r="H218" i="17"/>
  <c r="AM217" i="17"/>
  <c r="AE217" i="17"/>
  <c r="X217" i="17" l="1"/>
  <c r="Q217" i="17" a="1"/>
  <c r="S217" i="17" a="1"/>
  <c r="AB217" i="17" a="1"/>
  <c r="AL217" i="17" l="1"/>
  <c r="AB217" i="17"/>
  <c r="S217" i="17"/>
  <c r="T217" i="17" s="1"/>
  <c r="V217" i="17" s="1"/>
  <c r="Q217" i="17"/>
  <c r="H217" i="17"/>
  <c r="AM216" i="17"/>
  <c r="AE216" i="17"/>
  <c r="X216" i="17" l="1"/>
  <c r="Q216" i="17" a="1"/>
  <c r="AB216" i="17" a="1"/>
  <c r="S216" i="17" a="1"/>
  <c r="AL216" i="17" l="1"/>
  <c r="AB216" i="17"/>
  <c r="S216" i="17"/>
  <c r="T216" i="17" s="1"/>
  <c r="V216" i="17" s="1"/>
  <c r="Q216" i="17"/>
  <c r="H216" i="17"/>
  <c r="AM215" i="17"/>
  <c r="AE215" i="17"/>
  <c r="X215" i="17" l="1"/>
  <c r="Q215" i="17" a="1"/>
  <c r="AB215" i="17" a="1"/>
  <c r="S215" i="17" a="1"/>
  <c r="AL215" i="17" l="1"/>
  <c r="AB215" i="17"/>
  <c r="S215" i="17"/>
  <c r="T215" i="17" s="1"/>
  <c r="V215" i="17" s="1"/>
  <c r="Q215" i="17"/>
  <c r="H215" i="17"/>
  <c r="AM214" i="17"/>
  <c r="AE214" i="17"/>
  <c r="X214" i="17" l="1"/>
  <c r="Q214" i="17" a="1"/>
  <c r="AB214" i="17" a="1"/>
  <c r="S214" i="17" a="1"/>
  <c r="AL214" i="17" l="1"/>
  <c r="AB214" i="17"/>
  <c r="S214" i="17"/>
  <c r="T214" i="17" s="1"/>
  <c r="V214" i="17" s="1"/>
  <c r="Q214" i="17"/>
  <c r="H214" i="17"/>
  <c r="AM213" i="17"/>
  <c r="AE213" i="17"/>
  <c r="X213" i="17" l="1"/>
  <c r="AB213" i="17" a="1"/>
  <c r="S213" i="17" a="1"/>
  <c r="Q213" i="17" a="1"/>
  <c r="AL213" i="17" l="1"/>
  <c r="AB213" i="17"/>
  <c r="S213" i="17"/>
  <c r="T213" i="17" s="1"/>
  <c r="V213" i="17" s="1"/>
  <c r="Q213" i="17"/>
  <c r="H213" i="17"/>
  <c r="AM212" i="17"/>
  <c r="AE212" i="17"/>
  <c r="X212" i="17" l="1"/>
  <c r="Q212" i="17" a="1"/>
  <c r="S212" i="17" a="1"/>
  <c r="AB212" i="17" a="1"/>
  <c r="AL212" i="17" l="1"/>
  <c r="AB212" i="17"/>
  <c r="S212" i="17"/>
  <c r="T212" i="17" s="1"/>
  <c r="V212" i="17" s="1"/>
  <c r="Q212" i="17"/>
  <c r="H212" i="17"/>
  <c r="AM211" i="17"/>
  <c r="AE211" i="17"/>
  <c r="X211" i="17" l="1"/>
  <c r="S211" i="17" a="1"/>
  <c r="AB211" i="17" a="1"/>
  <c r="Q211" i="17" a="1"/>
  <c r="AL211" i="17" l="1"/>
  <c r="AB211" i="17"/>
  <c r="S211" i="17"/>
  <c r="T211" i="17" s="1"/>
  <c r="V211" i="17" s="1"/>
  <c r="Q211" i="17"/>
  <c r="H211" i="17"/>
  <c r="AM210" i="17"/>
  <c r="AE210" i="17"/>
  <c r="X210" i="17" l="1"/>
  <c r="Q210" i="17" a="1"/>
  <c r="S210" i="17" a="1"/>
  <c r="AB210" i="17" a="1"/>
  <c r="AL210" i="17" l="1"/>
  <c r="AB210" i="17"/>
  <c r="S210" i="17"/>
  <c r="T210" i="17" s="1"/>
  <c r="V210" i="17" s="1"/>
  <c r="Q210" i="17"/>
  <c r="H210" i="17"/>
  <c r="AM209" i="17"/>
  <c r="AE209" i="17"/>
  <c r="X209" i="17" l="1"/>
  <c r="S209" i="17" a="1"/>
  <c r="AB209" i="17" a="1"/>
  <c r="Q209" i="17" a="1"/>
  <c r="AL209" i="17" l="1"/>
  <c r="AB209" i="17"/>
  <c r="S209" i="17"/>
  <c r="T209" i="17" s="1"/>
  <c r="V209" i="17" s="1"/>
  <c r="Q209" i="17"/>
  <c r="H209" i="17"/>
  <c r="AM208" i="17"/>
  <c r="AE208" i="17"/>
  <c r="X208" i="17" l="1"/>
  <c r="Q208" i="17" a="1"/>
  <c r="AB208" i="17" a="1"/>
  <c r="S208" i="17" a="1"/>
  <c r="AL208" i="17" l="1"/>
  <c r="AB208" i="17"/>
  <c r="S208" i="17"/>
  <c r="T208" i="17" s="1"/>
  <c r="V208" i="17" s="1"/>
  <c r="Q208" i="17"/>
  <c r="H208" i="17"/>
  <c r="AM207" i="17"/>
  <c r="AE207" i="17"/>
  <c r="X207" i="17" l="1"/>
  <c r="Q207" i="17" a="1"/>
  <c r="AB207" i="17" a="1"/>
  <c r="S207" i="17" a="1"/>
  <c r="AL207" i="17" l="1"/>
  <c r="AB207" i="17"/>
  <c r="S207" i="17"/>
  <c r="T207" i="17" s="1"/>
  <c r="V207" i="17" s="1"/>
  <c r="Q207" i="17"/>
  <c r="H207" i="17"/>
  <c r="AM206" i="17"/>
  <c r="AE206" i="17"/>
  <c r="X206" i="17" l="1"/>
  <c r="S206" i="17" a="1"/>
  <c r="AB206" i="17" a="1"/>
  <c r="Q206" i="17" a="1"/>
  <c r="AL206" i="17" l="1"/>
  <c r="AB206" i="17"/>
  <c r="S206" i="17"/>
  <c r="T206" i="17" s="1"/>
  <c r="V206" i="17" s="1"/>
  <c r="Q206" i="17"/>
  <c r="H206" i="17"/>
  <c r="AM205" i="17"/>
  <c r="AE205" i="17"/>
  <c r="X205" i="17" l="1"/>
  <c r="Q205" i="17" a="1"/>
  <c r="AB205" i="17" a="1"/>
  <c r="S205" i="17" a="1"/>
  <c r="AL205" i="17" l="1"/>
  <c r="AB205" i="17"/>
  <c r="S205" i="17"/>
  <c r="T205" i="17" s="1"/>
  <c r="V205" i="17" s="1"/>
  <c r="Q205" i="17"/>
  <c r="H205" i="17"/>
  <c r="AM204" i="17"/>
  <c r="AE204" i="17"/>
  <c r="X204" i="17" l="1"/>
  <c r="Q204" i="17" a="1"/>
  <c r="S204" i="17" a="1"/>
  <c r="AB204" i="17" a="1"/>
  <c r="AL204" i="17" l="1"/>
  <c r="AB204" i="17"/>
  <c r="S204" i="17"/>
  <c r="T204" i="17" s="1"/>
  <c r="V204" i="17" s="1"/>
  <c r="Q204" i="17"/>
  <c r="H204" i="17"/>
  <c r="AM203" i="17"/>
  <c r="AE203" i="17"/>
  <c r="X203" i="17" l="1"/>
  <c r="Q203" i="17" a="1"/>
  <c r="S203" i="17" a="1"/>
  <c r="AB203" i="17" a="1"/>
  <c r="AL203" i="17" l="1"/>
  <c r="AB203" i="17"/>
  <c r="S203" i="17"/>
  <c r="T203" i="17" s="1"/>
  <c r="V203" i="17" s="1"/>
  <c r="Q203" i="17"/>
  <c r="H203" i="17"/>
  <c r="AM202" i="17"/>
  <c r="AE202" i="17"/>
  <c r="X202" i="17" l="1"/>
  <c r="Q202" i="17" a="1"/>
  <c r="S202" i="17" a="1"/>
  <c r="AB202" i="17" a="1"/>
  <c r="AL202" i="17" l="1"/>
  <c r="AB202" i="17"/>
  <c r="S202" i="17"/>
  <c r="T202" i="17" s="1"/>
  <c r="V202" i="17" s="1"/>
  <c r="Q202" i="17"/>
  <c r="H202" i="17"/>
  <c r="AM201" i="17"/>
  <c r="AE201" i="17"/>
  <c r="X201" i="17" l="1"/>
  <c r="S201" i="17" a="1"/>
  <c r="AB201" i="17" a="1"/>
  <c r="Q201" i="17" a="1"/>
  <c r="AL201" i="17" l="1"/>
  <c r="AB201" i="17"/>
  <c r="S201" i="17"/>
  <c r="T201" i="17" s="1"/>
  <c r="V201" i="17" s="1"/>
  <c r="Q201" i="17"/>
  <c r="H201" i="17"/>
  <c r="AM200" i="17"/>
  <c r="AE200" i="17"/>
  <c r="X200" i="17" l="1"/>
  <c r="S200" i="17" a="1"/>
  <c r="Q200" i="17" a="1"/>
  <c r="AB200" i="17" a="1"/>
  <c r="AL200" i="17" l="1"/>
  <c r="AB200" i="17"/>
  <c r="S200" i="17"/>
  <c r="T200" i="17" s="1"/>
  <c r="V200" i="17" s="1"/>
  <c r="Q200" i="17"/>
  <c r="H200" i="17"/>
  <c r="AM199" i="17"/>
  <c r="AE199" i="17"/>
  <c r="X199" i="17" l="1"/>
  <c r="Q199" i="17" a="1"/>
  <c r="AB199" i="17" a="1"/>
  <c r="S199" i="17" a="1"/>
  <c r="AL199" i="17" l="1"/>
  <c r="AB199" i="17"/>
  <c r="S199" i="17"/>
  <c r="T199" i="17" s="1"/>
  <c r="V199" i="17" s="1"/>
  <c r="Q199" i="17"/>
  <c r="H199" i="17"/>
  <c r="AM198" i="17"/>
  <c r="AE198" i="17"/>
  <c r="X198" i="17" l="1"/>
  <c r="Q198" i="17" a="1"/>
  <c r="AB198" i="17" a="1"/>
  <c r="S198" i="17" a="1"/>
  <c r="AL198" i="17" l="1"/>
  <c r="AB198" i="17"/>
  <c r="S198" i="17"/>
  <c r="T198" i="17" s="1"/>
  <c r="V198" i="17" s="1"/>
  <c r="Q198" i="17"/>
  <c r="H198" i="17"/>
  <c r="AM197" i="17"/>
  <c r="AE197" i="17"/>
  <c r="X197" i="17" l="1"/>
  <c r="Q197" i="17" a="1"/>
  <c r="S197" i="17" a="1"/>
  <c r="AB197" i="17" a="1"/>
  <c r="AL197" i="17" l="1"/>
  <c r="AB197" i="17"/>
  <c r="S197" i="17"/>
  <c r="T197" i="17" s="1"/>
  <c r="V197" i="17" s="1"/>
  <c r="Q197" i="17"/>
  <c r="H197" i="17"/>
  <c r="AM196" i="17"/>
  <c r="AE196" i="17"/>
  <c r="X196" i="17" l="1"/>
  <c r="Q196" i="17" a="1"/>
  <c r="S196" i="17" a="1"/>
  <c r="AB196" i="17" a="1"/>
  <c r="AL196" i="17" l="1"/>
  <c r="AB196" i="17"/>
  <c r="S196" i="17"/>
  <c r="T196" i="17" s="1"/>
  <c r="V196" i="17" s="1"/>
  <c r="Q196" i="17"/>
  <c r="H196" i="17"/>
  <c r="AM195" i="17"/>
  <c r="AE195" i="17"/>
  <c r="X195" i="17" l="1"/>
  <c r="S195" i="17" a="1"/>
  <c r="AB195" i="17" a="1"/>
  <c r="Q195" i="17" a="1"/>
  <c r="AL195" i="17" l="1"/>
  <c r="AB195" i="17"/>
  <c r="S195" i="17"/>
  <c r="T195" i="17" s="1"/>
  <c r="V195" i="17" s="1"/>
  <c r="Q195" i="17"/>
  <c r="H195" i="17"/>
  <c r="AM60" i="17"/>
  <c r="AE60" i="17"/>
  <c r="X60" i="17" l="1"/>
  <c r="AL60" i="17" l="1"/>
  <c r="T60" i="17"/>
  <c r="V60" i="17" s="1"/>
  <c r="H194" i="17"/>
  <c r="AM193" i="17"/>
  <c r="AE193" i="17"/>
  <c r="X193" i="17" l="1"/>
  <c r="S193" i="17" a="1"/>
  <c r="Q193" i="17" a="1"/>
  <c r="AB193" i="17" a="1"/>
  <c r="AL193" i="17" l="1"/>
  <c r="AB193" i="17"/>
  <c r="S193" i="17"/>
  <c r="T193" i="17" s="1"/>
  <c r="V193" i="17" s="1"/>
  <c r="Q193" i="17"/>
  <c r="H193" i="17"/>
  <c r="AM192" i="17"/>
  <c r="AE192" i="17"/>
  <c r="X192" i="17" l="1"/>
  <c r="S192" i="17" a="1"/>
  <c r="Q192" i="17" a="1"/>
  <c r="AB192" i="17" a="1"/>
  <c r="AL192" i="17" l="1"/>
  <c r="AB192" i="17"/>
  <c r="S192" i="17"/>
  <c r="T192" i="17" s="1"/>
  <c r="V192" i="17" s="1"/>
  <c r="Q192" i="17"/>
  <c r="H192" i="17"/>
  <c r="AM191" i="17"/>
  <c r="AE191" i="17"/>
  <c r="X191" i="17" l="1"/>
  <c r="S191" i="17" a="1"/>
  <c r="Q191" i="17" a="1"/>
  <c r="AB191" i="17" a="1"/>
  <c r="AL191" i="17" l="1"/>
  <c r="AB191" i="17"/>
  <c r="S191" i="17"/>
  <c r="T191" i="17" s="1"/>
  <c r="V191" i="17" s="1"/>
  <c r="Q191" i="17"/>
  <c r="H191" i="17"/>
  <c r="AM190" i="17"/>
  <c r="AE190" i="17"/>
  <c r="X190" i="17" l="1"/>
  <c r="AB190" i="17" a="1"/>
  <c r="S190" i="17" a="1"/>
  <c r="Q190" i="17" a="1"/>
  <c r="AL190" i="17" l="1"/>
  <c r="AB190" i="17"/>
  <c r="S190" i="17"/>
  <c r="T190" i="17" s="1"/>
  <c r="V190" i="17" s="1"/>
  <c r="Q190" i="17"/>
  <c r="H190" i="17"/>
  <c r="AM189" i="17"/>
  <c r="AE189" i="17"/>
  <c r="X189" i="17" l="1"/>
  <c r="Q189" i="17" a="1"/>
  <c r="S189" i="17" a="1"/>
  <c r="AB189" i="17" a="1"/>
  <c r="AL189" i="17" l="1"/>
  <c r="AB189" i="17"/>
  <c r="S189" i="17"/>
  <c r="T189" i="17" s="1"/>
  <c r="V189" i="17" s="1"/>
  <c r="Q189" i="17"/>
  <c r="H189" i="17"/>
  <c r="AM188" i="17"/>
  <c r="AE188" i="17"/>
  <c r="X188" i="17" l="1"/>
  <c r="AB188" i="17" a="1"/>
  <c r="Q188" i="17" a="1"/>
  <c r="S188" i="17" a="1"/>
  <c r="AL188" i="17" l="1"/>
  <c r="AB188" i="17"/>
  <c r="S188" i="17"/>
  <c r="T188" i="17" s="1"/>
  <c r="V188" i="17" s="1"/>
  <c r="Q188" i="17"/>
  <c r="H188" i="17"/>
  <c r="AM187" i="17"/>
  <c r="AE187" i="17"/>
  <c r="X187" i="17" l="1"/>
  <c r="AB187" i="17" a="1"/>
  <c r="S187" i="17" a="1"/>
  <c r="Q187" i="17" a="1"/>
  <c r="AL187" i="17" l="1"/>
  <c r="AB187" i="17"/>
  <c r="S187" i="17"/>
  <c r="T187" i="17" s="1"/>
  <c r="V187" i="17" s="1"/>
  <c r="Q187" i="17"/>
  <c r="H187" i="17"/>
  <c r="AM186" i="17"/>
  <c r="AE186" i="17"/>
  <c r="X186" i="17" l="1"/>
  <c r="S186" i="17" a="1"/>
  <c r="AB186" i="17" a="1"/>
  <c r="Q186" i="17" a="1"/>
  <c r="AL186" i="17" l="1"/>
  <c r="AB186" i="17"/>
  <c r="S186" i="17"/>
  <c r="T186" i="17" s="1"/>
  <c r="V186" i="17" s="1"/>
  <c r="Q186" i="17"/>
  <c r="H186" i="17"/>
  <c r="AM185" i="17"/>
  <c r="AE185" i="17"/>
  <c r="X185" i="17" l="1"/>
  <c r="AB185" i="17" a="1"/>
  <c r="Q185" i="17" a="1"/>
  <c r="S185" i="17" a="1"/>
  <c r="AL185" i="17" l="1"/>
  <c r="AB185" i="17"/>
  <c r="S185" i="17"/>
  <c r="T185" i="17" s="1"/>
  <c r="V185" i="17" s="1"/>
  <c r="Q185" i="17"/>
  <c r="H185" i="17"/>
  <c r="AM184" i="17"/>
  <c r="AE184" i="17"/>
  <c r="X184" i="17" l="1"/>
  <c r="Q184" i="17" a="1"/>
  <c r="AB184" i="17" a="1"/>
  <c r="S184" i="17" a="1"/>
  <c r="AL184" i="17" l="1"/>
  <c r="AB184" i="17"/>
  <c r="S184" i="17"/>
  <c r="T184" i="17" s="1"/>
  <c r="V184" i="17" s="1"/>
  <c r="Q184" i="17"/>
  <c r="H184" i="17"/>
  <c r="AM183" i="17"/>
  <c r="AE183" i="17"/>
  <c r="X183" i="17" l="1"/>
  <c r="Q183" i="17" a="1"/>
  <c r="AB183" i="17" a="1"/>
  <c r="S183" i="17" a="1"/>
  <c r="AL183" i="17" l="1"/>
  <c r="AB183" i="17"/>
  <c r="S183" i="17"/>
  <c r="T183" i="17" s="1"/>
  <c r="V183" i="17" s="1"/>
  <c r="Q183" i="17"/>
  <c r="H183" i="17"/>
  <c r="AM182" i="17"/>
  <c r="AE182" i="17"/>
  <c r="X182" i="17" l="1"/>
  <c r="S182" i="17" a="1"/>
  <c r="Q182" i="17" a="1"/>
  <c r="AB182" i="17" a="1"/>
  <c r="AL182" i="17" l="1"/>
  <c r="AB182" i="17"/>
  <c r="S182" i="17"/>
  <c r="T182" i="17" s="1"/>
  <c r="V182" i="17" s="1"/>
  <c r="Q182" i="17"/>
  <c r="H182" i="17"/>
  <c r="AM181" i="17"/>
  <c r="AE181" i="17"/>
  <c r="X181" i="17" l="1"/>
  <c r="S181" i="17" a="1"/>
  <c r="AB181" i="17" a="1"/>
  <c r="Q181" i="17" a="1"/>
  <c r="AL181" i="17" l="1"/>
  <c r="AB181" i="17"/>
  <c r="S181" i="17"/>
  <c r="T181" i="17" s="1"/>
  <c r="V181" i="17" s="1"/>
  <c r="Q181" i="17"/>
  <c r="H181" i="17"/>
  <c r="AM180" i="17"/>
  <c r="AE180" i="17"/>
  <c r="X180" i="17" l="1"/>
  <c r="S180" i="17" a="1"/>
  <c r="Q180" i="17" a="1"/>
  <c r="AB180" i="17" a="1"/>
  <c r="AL180" i="17" l="1"/>
  <c r="AB180" i="17"/>
  <c r="S180" i="17"/>
  <c r="T180" i="17" s="1"/>
  <c r="V180" i="17" s="1"/>
  <c r="Q180" i="17"/>
  <c r="H180" i="17"/>
  <c r="AM179" i="17"/>
  <c r="AE179" i="17"/>
  <c r="X179" i="17" l="1"/>
  <c r="Q179" i="17" a="1"/>
  <c r="S179" i="17" a="1"/>
  <c r="AB179" i="17" a="1"/>
  <c r="AL179" i="17" l="1"/>
  <c r="AB179" i="17"/>
  <c r="S179" i="17"/>
  <c r="T179" i="17" s="1"/>
  <c r="V179" i="17" s="1"/>
  <c r="Q179" i="17"/>
  <c r="H179" i="17"/>
  <c r="AM178" i="17"/>
  <c r="AE178" i="17"/>
  <c r="X178" i="17" l="1"/>
  <c r="S178" i="17" a="1"/>
  <c r="AB178" i="17" a="1"/>
  <c r="Q178" i="17" a="1"/>
  <c r="AL178" i="17" l="1"/>
  <c r="AB178" i="17"/>
  <c r="S178" i="17"/>
  <c r="T178" i="17" s="1"/>
  <c r="V178" i="17" s="1"/>
  <c r="Q178" i="17"/>
  <c r="H178" i="17"/>
  <c r="AM177" i="17"/>
  <c r="AE177" i="17"/>
  <c r="X177" i="17" l="1"/>
  <c r="AB177" i="17" a="1"/>
  <c r="S177" i="17" a="1"/>
  <c r="Q177" i="17" a="1"/>
  <c r="AL177" i="17" l="1"/>
  <c r="AB177" i="17"/>
  <c r="S177" i="17"/>
  <c r="T177" i="17" s="1"/>
  <c r="V177" i="17" s="1"/>
  <c r="Q177" i="17"/>
  <c r="H177" i="17"/>
  <c r="AM176" i="17"/>
  <c r="AE176" i="17"/>
  <c r="X176" i="17" l="1"/>
  <c r="AB176" i="17" a="1"/>
  <c r="S176" i="17" a="1"/>
  <c r="Q176" i="17" a="1"/>
  <c r="AL176" i="17" l="1"/>
  <c r="AB176" i="17"/>
  <c r="S176" i="17"/>
  <c r="T176" i="17" s="1"/>
  <c r="V176" i="17" s="1"/>
  <c r="Q176" i="17"/>
  <c r="H176" i="17"/>
  <c r="AM175" i="17"/>
  <c r="AE175" i="17"/>
  <c r="X175" i="17" l="1"/>
  <c r="Q175" i="17" a="1"/>
  <c r="S175" i="17" a="1"/>
  <c r="AB175" i="17" a="1"/>
  <c r="AL175" i="17" l="1"/>
  <c r="AB175" i="17"/>
  <c r="S175" i="17"/>
  <c r="T175" i="17" s="1"/>
  <c r="V175" i="17" s="1"/>
  <c r="Q175" i="17"/>
  <c r="H175" i="17"/>
  <c r="AM174" i="17"/>
  <c r="AE174" i="17"/>
  <c r="X174" i="17" l="1"/>
  <c r="S174" i="17" a="1"/>
  <c r="Q174" i="17" a="1"/>
  <c r="AB174" i="17" a="1"/>
  <c r="AL174" i="17" l="1"/>
  <c r="AB174" i="17"/>
  <c r="S174" i="17"/>
  <c r="T174" i="17" s="1"/>
  <c r="V174" i="17" s="1"/>
  <c r="Q174" i="17"/>
  <c r="H174" i="17"/>
  <c r="AM173" i="17"/>
  <c r="AE173" i="17"/>
  <c r="X173" i="17" l="1"/>
  <c r="Q173" i="17" a="1"/>
  <c r="AB173" i="17" a="1"/>
  <c r="S173" i="17" a="1"/>
  <c r="AL173" i="17" l="1"/>
  <c r="AB173" i="17"/>
  <c r="S173" i="17"/>
  <c r="T173" i="17" s="1"/>
  <c r="V173" i="17" s="1"/>
  <c r="Q173" i="17"/>
  <c r="H173" i="17"/>
  <c r="AM172" i="17"/>
  <c r="AE172" i="17"/>
  <c r="X172" i="17" l="1"/>
  <c r="AB172" i="17" a="1"/>
  <c r="S172" i="17" a="1"/>
  <c r="Q172" i="17" a="1"/>
  <c r="AL172" i="17" l="1"/>
  <c r="AB172" i="17"/>
  <c r="S172" i="17"/>
  <c r="T172" i="17" s="1"/>
  <c r="V172" i="17" s="1"/>
  <c r="Q172" i="17"/>
  <c r="H172" i="17"/>
  <c r="AM171" i="17"/>
  <c r="AE171" i="17"/>
  <c r="X171" i="17" l="1"/>
  <c r="AB171" i="17" a="1"/>
  <c r="S171" i="17" a="1"/>
  <c r="Q171" i="17" a="1"/>
  <c r="AL171" i="17" l="1"/>
  <c r="AB171" i="17"/>
  <c r="S171" i="17"/>
  <c r="T171" i="17" s="1"/>
  <c r="V171" i="17" s="1"/>
  <c r="Q171" i="17"/>
  <c r="H171" i="17"/>
  <c r="AM170" i="17"/>
  <c r="AE170" i="17"/>
  <c r="X170" i="17" l="1"/>
  <c r="S170" i="17" a="1"/>
  <c r="Q170" i="17" a="1"/>
  <c r="AB170" i="17" a="1"/>
  <c r="AL170" i="17" l="1"/>
  <c r="AB170" i="17"/>
  <c r="S170" i="17"/>
  <c r="T170" i="17" s="1"/>
  <c r="V170" i="17" s="1"/>
  <c r="Q170" i="17"/>
  <c r="H170" i="17"/>
  <c r="AM169" i="17"/>
  <c r="AE169" i="17"/>
  <c r="X169" i="17" l="1"/>
  <c r="AB169" i="17" a="1"/>
  <c r="S169" i="17" a="1"/>
  <c r="Q169" i="17" a="1"/>
  <c r="AL169" i="17" l="1"/>
  <c r="AB169" i="17"/>
  <c r="S169" i="17"/>
  <c r="T169" i="17" s="1"/>
  <c r="V169" i="17" s="1"/>
  <c r="Q169" i="17"/>
  <c r="H169" i="17"/>
  <c r="AM168" i="17"/>
  <c r="AE168" i="17"/>
  <c r="X168" i="17" l="1"/>
  <c r="AB168" i="17" a="1"/>
  <c r="Q168" i="17" a="1"/>
  <c r="S168" i="17" a="1"/>
  <c r="AL168" i="17" l="1"/>
  <c r="AB168" i="17"/>
  <c r="S168" i="17"/>
  <c r="T168" i="17" s="1"/>
  <c r="V168" i="17" s="1"/>
  <c r="Q168" i="17"/>
  <c r="H168" i="17"/>
  <c r="AM167" i="17"/>
  <c r="AE167" i="17"/>
  <c r="X167" i="17" l="1"/>
  <c r="Q167" i="17" a="1"/>
  <c r="S167" i="17" a="1"/>
  <c r="AB167" i="17" a="1"/>
  <c r="AL167" i="17" l="1"/>
  <c r="AB167" i="17"/>
  <c r="S167" i="17"/>
  <c r="T167" i="17" s="1"/>
  <c r="V167" i="17" s="1"/>
  <c r="Q167" i="17"/>
  <c r="H167" i="17"/>
  <c r="AM166" i="17"/>
  <c r="AE166" i="17"/>
  <c r="X166" i="17" l="1"/>
  <c r="Q166" i="17" a="1"/>
  <c r="S166" i="17" a="1"/>
  <c r="AB166" i="17" a="1"/>
  <c r="AL166" i="17" l="1"/>
  <c r="AB166" i="17"/>
  <c r="S166" i="17"/>
  <c r="T166" i="17" s="1"/>
  <c r="V166" i="17" s="1"/>
  <c r="Q166" i="17"/>
  <c r="H166" i="17"/>
  <c r="AM165" i="17"/>
  <c r="AE165" i="17"/>
  <c r="X165" i="17" l="1"/>
  <c r="Q165" i="17" a="1"/>
  <c r="AB165" i="17" a="1"/>
  <c r="S165" i="17" a="1"/>
  <c r="AL165" i="17" l="1"/>
  <c r="AB165" i="17"/>
  <c r="S165" i="17"/>
  <c r="T165" i="17" s="1"/>
  <c r="V165" i="17" s="1"/>
  <c r="Q165" i="17"/>
  <c r="H165" i="17"/>
  <c r="AM164" i="17"/>
  <c r="AE164" i="17"/>
  <c r="X164" i="17" l="1"/>
  <c r="Q164" i="17" a="1"/>
  <c r="AB164" i="17" a="1"/>
  <c r="S164" i="17" a="1"/>
  <c r="AL164" i="17" l="1"/>
  <c r="AB164" i="17"/>
  <c r="S164" i="17"/>
  <c r="T164" i="17" s="1"/>
  <c r="V164" i="17" s="1"/>
  <c r="Q164" i="17"/>
  <c r="H164" i="17"/>
  <c r="AM376" i="17"/>
  <c r="AE376" i="17"/>
  <c r="X376" i="17" l="1"/>
  <c r="AL376" i="17" l="1"/>
  <c r="T376" i="17"/>
  <c r="V376" i="17" s="1"/>
  <c r="H163" i="17"/>
  <c r="AM302" i="17"/>
  <c r="AE302" i="17"/>
  <c r="X302" i="17" l="1"/>
  <c r="AL302" i="17" l="1"/>
  <c r="T302" i="17"/>
  <c r="V302" i="17" s="1"/>
  <c r="H162" i="17"/>
  <c r="AM161" i="17"/>
  <c r="AE161" i="17"/>
  <c r="X161" i="17" l="1"/>
  <c r="AB161" i="17" a="1"/>
  <c r="Q161" i="17" a="1"/>
  <c r="S161" i="17" a="1"/>
  <c r="AL161" i="17" l="1"/>
  <c r="AB161" i="17"/>
  <c r="S161" i="17"/>
  <c r="T161" i="17" s="1"/>
  <c r="V161" i="17" s="1"/>
  <c r="Q161" i="17"/>
  <c r="H161" i="17"/>
  <c r="AM160" i="17"/>
  <c r="AE160" i="17"/>
  <c r="X160" i="17" l="1"/>
  <c r="Q160" i="17" a="1"/>
  <c r="S160" i="17" a="1"/>
  <c r="AB160" i="17" a="1"/>
  <c r="AL160" i="17" l="1"/>
  <c r="AB160" i="17"/>
  <c r="S160" i="17"/>
  <c r="T160" i="17" s="1"/>
  <c r="V160" i="17" s="1"/>
  <c r="Q160" i="17"/>
  <c r="H160" i="17"/>
  <c r="AM19" i="17"/>
  <c r="AE19" i="17"/>
  <c r="X19" i="17" l="1"/>
  <c r="AL19" i="17" l="1"/>
  <c r="T19" i="17"/>
  <c r="V19" i="17" s="1"/>
  <c r="H159" i="17"/>
  <c r="AM158" i="17"/>
  <c r="AE158" i="17"/>
  <c r="X158" i="17" l="1"/>
  <c r="AB158" i="17" a="1"/>
  <c r="S158" i="17" a="1"/>
  <c r="Q158" i="17" a="1"/>
  <c r="AL158" i="17" l="1"/>
  <c r="AB158" i="17"/>
  <c r="S158" i="17"/>
  <c r="T158" i="17" s="1"/>
  <c r="V158" i="17" s="1"/>
  <c r="Q158" i="17"/>
  <c r="H158" i="17"/>
  <c r="AM157" i="17"/>
  <c r="AE157" i="17"/>
  <c r="X157" i="17" l="1"/>
  <c r="AB157" i="17" a="1"/>
  <c r="S157" i="17" a="1"/>
  <c r="Q157" i="17" a="1"/>
  <c r="AL157" i="17" l="1"/>
  <c r="AB157" i="17"/>
  <c r="S157" i="17"/>
  <c r="T157" i="17" s="1"/>
  <c r="V157" i="17" s="1"/>
  <c r="Q157" i="17"/>
  <c r="H157" i="17"/>
  <c r="AM156" i="17"/>
  <c r="AE156" i="17"/>
  <c r="X156" i="17" l="1"/>
  <c r="S156" i="17" a="1"/>
  <c r="AB156" i="17" a="1"/>
  <c r="Q156" i="17" a="1"/>
  <c r="AL156" i="17" l="1"/>
  <c r="AB156" i="17"/>
  <c r="S156" i="17"/>
  <c r="T156" i="17" s="1"/>
  <c r="V156" i="17" s="1"/>
  <c r="Q156" i="17"/>
  <c r="H156" i="17"/>
  <c r="AM155" i="17"/>
  <c r="AE155" i="17"/>
  <c r="X155" i="17" l="1"/>
  <c r="Q155" i="17" a="1"/>
  <c r="AB155" i="17" a="1"/>
  <c r="S155" i="17" a="1"/>
  <c r="AL155" i="17" l="1"/>
  <c r="AB155" i="17"/>
  <c r="S155" i="17"/>
  <c r="T155" i="17" s="1"/>
  <c r="V155" i="17" s="1"/>
  <c r="Q155" i="17"/>
  <c r="H155" i="17"/>
  <c r="AM154" i="17"/>
  <c r="AE154" i="17"/>
  <c r="X154" i="17" l="1"/>
  <c r="Q154" i="17" a="1"/>
  <c r="AB154" i="17" a="1"/>
  <c r="S154" i="17" a="1"/>
  <c r="AL154" i="17" l="1"/>
  <c r="AB154" i="17"/>
  <c r="S154" i="17"/>
  <c r="T154" i="17" s="1"/>
  <c r="V154" i="17" s="1"/>
  <c r="Q154" i="17"/>
  <c r="H154" i="17"/>
  <c r="AM153" i="17"/>
  <c r="AE153" i="17"/>
  <c r="X153" i="17" l="1"/>
  <c r="S153" i="17" a="1"/>
  <c r="AB153" i="17" a="1"/>
  <c r="Q153" i="17" a="1"/>
  <c r="AL153" i="17" l="1"/>
  <c r="AB153" i="17"/>
  <c r="S153" i="17"/>
  <c r="T153" i="17" s="1"/>
  <c r="V153" i="17" s="1"/>
  <c r="Q153" i="17"/>
  <c r="H153" i="17"/>
  <c r="AM152" i="17"/>
  <c r="AE152" i="17"/>
  <c r="X152" i="17" l="1"/>
  <c r="Q152" i="17" a="1"/>
  <c r="S152" i="17" a="1"/>
  <c r="AB152" i="17" a="1"/>
  <c r="AL152" i="17" l="1"/>
  <c r="AB152" i="17"/>
  <c r="S152" i="17"/>
  <c r="T152" i="17" s="1"/>
  <c r="V152" i="17" s="1"/>
  <c r="Q152" i="17"/>
  <c r="H152" i="17"/>
  <c r="AM151" i="17"/>
  <c r="AE151" i="17"/>
  <c r="X151" i="17" l="1"/>
  <c r="AB151" i="17" a="1"/>
  <c r="S151" i="17" a="1"/>
  <c r="Q151" i="17" a="1"/>
  <c r="AL151" i="17" l="1"/>
  <c r="AB151" i="17"/>
  <c r="S151" i="17"/>
  <c r="T151" i="17" s="1"/>
  <c r="V151" i="17" s="1"/>
  <c r="Q151" i="17"/>
  <c r="H151" i="17"/>
  <c r="AM150" i="17"/>
  <c r="AE150" i="17"/>
  <c r="X150" i="17" l="1"/>
  <c r="S150" i="17" a="1"/>
  <c r="AB150" i="17" a="1"/>
  <c r="Q150" i="17" a="1"/>
  <c r="AL150" i="17" l="1"/>
  <c r="AB150" i="17"/>
  <c r="S150" i="17"/>
  <c r="T150" i="17" s="1"/>
  <c r="V150" i="17" s="1"/>
  <c r="Q150" i="17"/>
  <c r="H150" i="17"/>
  <c r="AM149" i="17"/>
  <c r="AE149" i="17"/>
  <c r="X149" i="17" l="1"/>
  <c r="Q149" i="17" a="1"/>
  <c r="S149" i="17" a="1"/>
  <c r="AB149" i="17" a="1"/>
  <c r="AL149" i="17" l="1"/>
  <c r="AB149" i="17"/>
  <c r="S149" i="17"/>
  <c r="T149" i="17" s="1"/>
  <c r="V149" i="17" s="1"/>
  <c r="Q149" i="17"/>
  <c r="H149" i="17"/>
  <c r="AM148" i="17"/>
  <c r="AE148" i="17"/>
  <c r="X148" i="17" l="1"/>
  <c r="Q148" i="17" a="1"/>
  <c r="S148" i="17" a="1"/>
  <c r="AB148" i="17" a="1"/>
  <c r="AL148" i="17" l="1"/>
  <c r="AB148" i="17"/>
  <c r="S148" i="17"/>
  <c r="T148" i="17" s="1"/>
  <c r="V148" i="17" s="1"/>
  <c r="Q148" i="17"/>
  <c r="H148" i="17"/>
  <c r="AM147" i="17"/>
  <c r="AE147" i="17"/>
  <c r="X147" i="17" l="1"/>
  <c r="AB147" i="17" a="1"/>
  <c r="Q147" i="17" a="1"/>
  <c r="S147" i="17" a="1"/>
  <c r="AL147" i="17" l="1"/>
  <c r="AB147" i="17"/>
  <c r="S147" i="17"/>
  <c r="T147" i="17" s="1"/>
  <c r="V147" i="17" s="1"/>
  <c r="Q147" i="17"/>
  <c r="H147" i="17"/>
  <c r="AM146" i="17"/>
  <c r="AE146" i="17"/>
  <c r="X146" i="17" l="1"/>
  <c r="S146" i="17" a="1"/>
  <c r="AB146" i="17" a="1"/>
  <c r="Q146" i="17" a="1"/>
  <c r="AL146" i="17" l="1"/>
  <c r="AB146" i="17"/>
  <c r="S146" i="17"/>
  <c r="T146" i="17" s="1"/>
  <c r="V146" i="17" s="1"/>
  <c r="Q146" i="17"/>
  <c r="H146" i="17"/>
  <c r="AM145" i="17"/>
  <c r="AE145" i="17"/>
  <c r="X145" i="17" l="1"/>
  <c r="Q145" i="17" a="1"/>
  <c r="AB145" i="17" a="1"/>
  <c r="S145" i="17" a="1"/>
  <c r="AL145" i="17" l="1"/>
  <c r="AB145" i="17"/>
  <c r="S145" i="17"/>
  <c r="T145" i="17" s="1"/>
  <c r="V145" i="17" s="1"/>
  <c r="Q145" i="17"/>
  <c r="H145" i="17"/>
  <c r="AM144" i="17"/>
  <c r="AE144" i="17"/>
  <c r="X144" i="17" l="1"/>
  <c r="AB144" i="17" a="1"/>
  <c r="Q144" i="17" a="1"/>
  <c r="S144" i="17" a="1"/>
  <c r="AL144" i="17" l="1"/>
  <c r="AB144" i="17"/>
  <c r="S144" i="17"/>
  <c r="T144" i="17" s="1"/>
  <c r="V144" i="17" s="1"/>
  <c r="Q144" i="17"/>
  <c r="H144" i="17"/>
  <c r="AM143" i="17"/>
  <c r="AE143" i="17"/>
  <c r="X143" i="17" l="1"/>
  <c r="S143" i="17" a="1"/>
  <c r="AB143" i="17" a="1"/>
  <c r="Q143" i="17" a="1"/>
  <c r="AL143" i="17" l="1"/>
  <c r="AB143" i="17"/>
  <c r="S143" i="17"/>
  <c r="T143" i="17" s="1"/>
  <c r="V143" i="17" s="1"/>
  <c r="Q143" i="17"/>
  <c r="H143" i="17"/>
  <c r="AM142" i="17"/>
  <c r="AE142" i="17"/>
  <c r="X142" i="17" l="1"/>
  <c r="Q142" i="17" a="1"/>
  <c r="S142" i="17" a="1"/>
  <c r="AB142" i="17" a="1"/>
  <c r="AL142" i="17" l="1"/>
  <c r="AB142" i="17"/>
  <c r="S142" i="17"/>
  <c r="T142" i="17" s="1"/>
  <c r="V142" i="17" s="1"/>
  <c r="Q142" i="17"/>
  <c r="H142" i="17"/>
  <c r="AM141" i="17"/>
  <c r="AE141" i="17"/>
  <c r="X141" i="17" l="1"/>
  <c r="AB141" i="17" a="1"/>
  <c r="Q141" i="17" a="1"/>
  <c r="S141" i="17" a="1"/>
  <c r="AL141" i="17" l="1"/>
  <c r="AB141" i="17"/>
  <c r="S141" i="17"/>
  <c r="T141" i="17" s="1"/>
  <c r="V141" i="17" s="1"/>
  <c r="Q141" i="17"/>
  <c r="H141" i="17"/>
  <c r="AM140" i="17"/>
  <c r="AE140" i="17"/>
  <c r="X140" i="17" l="1"/>
  <c r="Q140" i="17" a="1"/>
  <c r="S140" i="17" a="1"/>
  <c r="AB140" i="17" a="1"/>
  <c r="AL140" i="17" l="1"/>
  <c r="AB140" i="17"/>
  <c r="S140" i="17"/>
  <c r="T140" i="17" s="1"/>
  <c r="V140" i="17" s="1"/>
  <c r="Q140" i="17"/>
  <c r="H140" i="17"/>
  <c r="AM139" i="17"/>
  <c r="AE139" i="17"/>
  <c r="X139" i="17" l="1"/>
  <c r="S139" i="17" a="1"/>
  <c r="Q139" i="17" a="1"/>
  <c r="AB139" i="17" a="1"/>
  <c r="AL139" i="17" l="1"/>
  <c r="AB139" i="17"/>
  <c r="S139" i="17"/>
  <c r="T139" i="17" s="1"/>
  <c r="V139" i="17" s="1"/>
  <c r="Q139" i="17"/>
  <c r="H139" i="17"/>
  <c r="AM138" i="17"/>
  <c r="AE138" i="17"/>
  <c r="X138" i="17" l="1"/>
  <c r="Q138" i="17" a="1"/>
  <c r="S138" i="17" a="1"/>
  <c r="AB138" i="17" a="1"/>
  <c r="AL138" i="17" l="1"/>
  <c r="AB138" i="17"/>
  <c r="S138" i="17"/>
  <c r="T138" i="17" s="1"/>
  <c r="V138" i="17" s="1"/>
  <c r="Q138" i="17"/>
  <c r="H138" i="17"/>
  <c r="AM137" i="17"/>
  <c r="AE137" i="17"/>
  <c r="X137" i="17" l="1"/>
  <c r="S137" i="17" a="1"/>
  <c r="Q137" i="17" a="1"/>
  <c r="AB137" i="17" a="1"/>
  <c r="AL137" i="17" l="1"/>
  <c r="AB137" i="17"/>
  <c r="S137" i="17"/>
  <c r="T137" i="17" s="1"/>
  <c r="V137" i="17" s="1"/>
  <c r="Q137" i="17"/>
  <c r="H137" i="17"/>
  <c r="AM136" i="17"/>
  <c r="AE136" i="17"/>
  <c r="X136" i="17" l="1"/>
  <c r="AB136" i="17" a="1"/>
  <c r="S136" i="17" a="1"/>
  <c r="Q136" i="17" a="1"/>
  <c r="AL136" i="17" l="1"/>
  <c r="AB136" i="17"/>
  <c r="S136" i="17"/>
  <c r="T136" i="17" s="1"/>
  <c r="V136" i="17" s="1"/>
  <c r="Q136" i="17"/>
  <c r="H136" i="17"/>
  <c r="AM135" i="17"/>
  <c r="AE135" i="17"/>
  <c r="X135" i="17" l="1"/>
  <c r="Q135" i="17" a="1"/>
  <c r="AB135" i="17" a="1"/>
  <c r="S135" i="17" a="1"/>
  <c r="AL135" i="17" l="1"/>
  <c r="AB135" i="17"/>
  <c r="S135" i="17"/>
  <c r="T135" i="17" s="1"/>
  <c r="V135" i="17" s="1"/>
  <c r="Q135" i="17"/>
  <c r="H135" i="17"/>
  <c r="AM134" i="17"/>
  <c r="AE134" i="17"/>
  <c r="X134" i="17" l="1"/>
  <c r="Q134" i="17" a="1"/>
  <c r="S134" i="17" a="1"/>
  <c r="AB134" i="17" a="1"/>
  <c r="AL134" i="17" l="1"/>
  <c r="AB134" i="17"/>
  <c r="S134" i="17"/>
  <c r="T134" i="17" s="1"/>
  <c r="V134" i="17" s="1"/>
  <c r="Q134" i="17"/>
  <c r="H134" i="17"/>
  <c r="AM133" i="17"/>
  <c r="AE133" i="17"/>
  <c r="X133" i="17" l="1"/>
  <c r="AB133" i="17" a="1"/>
  <c r="Q133" i="17" a="1"/>
  <c r="S133" i="17" a="1"/>
  <c r="AL133" i="17" l="1"/>
  <c r="AB133" i="17"/>
  <c r="S133" i="17"/>
  <c r="T133" i="17" s="1"/>
  <c r="V133" i="17" s="1"/>
  <c r="Q133" i="17"/>
  <c r="H133" i="17"/>
  <c r="AM132" i="17"/>
  <c r="AE132" i="17"/>
  <c r="X132" i="17" l="1"/>
  <c r="Q132" i="17" a="1"/>
  <c r="S132" i="17" a="1"/>
  <c r="AB132" i="17" a="1"/>
  <c r="AL132" i="17" l="1"/>
  <c r="AB132" i="17"/>
  <c r="S132" i="17"/>
  <c r="T132" i="17" s="1"/>
  <c r="V132" i="17" s="1"/>
  <c r="Q132" i="17"/>
  <c r="H132" i="17"/>
  <c r="AM131" i="17"/>
  <c r="AE131" i="17"/>
  <c r="X131" i="17" l="1"/>
  <c r="Q131" i="17" a="1"/>
  <c r="AB131" i="17" a="1"/>
  <c r="S131" i="17" a="1"/>
  <c r="AL131" i="17" l="1"/>
  <c r="AB131" i="17"/>
  <c r="S131" i="17"/>
  <c r="T131" i="17" s="1"/>
  <c r="V131" i="17" s="1"/>
  <c r="Q131" i="17"/>
  <c r="H131" i="17"/>
  <c r="AM130" i="17"/>
  <c r="AE130" i="17"/>
  <c r="X130" i="17" l="1"/>
  <c r="Q130" i="17" a="1"/>
  <c r="S130" i="17" a="1"/>
  <c r="AB130" i="17" a="1"/>
  <c r="AL130" i="17" l="1"/>
  <c r="AB130" i="17"/>
  <c r="S130" i="17"/>
  <c r="T130" i="17" s="1"/>
  <c r="V130" i="17" s="1"/>
  <c r="Q130" i="17"/>
  <c r="H130" i="17"/>
  <c r="AM129" i="17"/>
  <c r="AE129" i="17"/>
  <c r="X129" i="17" l="1"/>
  <c r="Q129" i="17" a="1"/>
  <c r="S129" i="17" a="1"/>
  <c r="AB129" i="17" a="1"/>
  <c r="AL129" i="17" l="1"/>
  <c r="AB129" i="17"/>
  <c r="S129" i="17"/>
  <c r="T129" i="17" s="1"/>
  <c r="V129" i="17" s="1"/>
  <c r="Q129" i="17"/>
  <c r="H129" i="17"/>
  <c r="AM128" i="17"/>
  <c r="AE128" i="17"/>
  <c r="X128" i="17" l="1"/>
  <c r="Q128" i="17" a="1"/>
  <c r="S128" i="17" a="1"/>
  <c r="AB128" i="17" a="1"/>
  <c r="AL128" i="17" l="1"/>
  <c r="AB128" i="17"/>
  <c r="S128" i="17"/>
  <c r="T128" i="17" s="1"/>
  <c r="V128" i="17" s="1"/>
  <c r="Q128" i="17"/>
  <c r="H128" i="17"/>
  <c r="AM127" i="17"/>
  <c r="AE127" i="17"/>
  <c r="X127" i="17" l="1"/>
  <c r="S127" i="17" a="1"/>
  <c r="Q127" i="17" a="1"/>
  <c r="AB127" i="17" a="1"/>
  <c r="AL127" i="17" l="1"/>
  <c r="AB127" i="17"/>
  <c r="S127" i="17"/>
  <c r="T127" i="17" s="1"/>
  <c r="V127" i="17" s="1"/>
  <c r="Q127" i="17"/>
  <c r="H127" i="17"/>
  <c r="AM126" i="17"/>
  <c r="AE126" i="17"/>
  <c r="X126" i="17" l="1"/>
  <c r="Q126" i="17" a="1"/>
  <c r="AB126" i="17" a="1"/>
  <c r="S126" i="17" a="1"/>
  <c r="AL126" i="17" l="1"/>
  <c r="AB126" i="17"/>
  <c r="S126" i="17"/>
  <c r="T126" i="17" s="1"/>
  <c r="V126" i="17" s="1"/>
  <c r="Q126" i="17"/>
  <c r="H126" i="17"/>
  <c r="AM12" i="17"/>
  <c r="AE12" i="17"/>
  <c r="X12" i="17" l="1"/>
  <c r="AL12" i="17" l="1"/>
  <c r="T12" i="17"/>
  <c r="V12" i="17" s="1"/>
  <c r="H125" i="17"/>
  <c r="AM124" i="17"/>
  <c r="AE124" i="17"/>
  <c r="X124" i="17" l="1"/>
  <c r="Q124" i="17" a="1"/>
  <c r="AB124" i="17" a="1"/>
  <c r="S124" i="17" a="1"/>
  <c r="AL124" i="17" l="1"/>
  <c r="AB124" i="17"/>
  <c r="S124" i="17"/>
  <c r="T124" i="17" s="1"/>
  <c r="V124" i="17" s="1"/>
  <c r="Q124" i="17"/>
  <c r="H124" i="17"/>
  <c r="AM123" i="17"/>
  <c r="AE123" i="17"/>
  <c r="X123" i="17" l="1"/>
  <c r="S123" i="17" a="1"/>
  <c r="Q123" i="17" a="1"/>
  <c r="AB123" i="17" a="1"/>
  <c r="AL123" i="17" l="1"/>
  <c r="AB123" i="17"/>
  <c r="S123" i="17"/>
  <c r="T123" i="17" s="1"/>
  <c r="V123" i="17" s="1"/>
  <c r="Q123" i="17"/>
  <c r="H123" i="17"/>
  <c r="AM122" i="17"/>
  <c r="AE122" i="17"/>
  <c r="X122" i="17" l="1"/>
  <c r="S122" i="17" a="1"/>
  <c r="AB122" i="17" a="1"/>
  <c r="Q122" i="17" a="1"/>
  <c r="AL122" i="17" l="1"/>
  <c r="AB122" i="17"/>
  <c r="S122" i="17"/>
  <c r="T122" i="17" s="1"/>
  <c r="V122" i="17" s="1"/>
  <c r="Q122" i="17"/>
  <c r="H122" i="17"/>
  <c r="AM121" i="17"/>
  <c r="AE121" i="17"/>
  <c r="X121" i="17" l="1"/>
  <c r="AB121" i="17" a="1"/>
  <c r="S121" i="17" a="1"/>
  <c r="Q121" i="17" a="1"/>
  <c r="AL121" i="17" l="1"/>
  <c r="AB121" i="17"/>
  <c r="S121" i="17"/>
  <c r="T121" i="17" s="1"/>
  <c r="V121" i="17" s="1"/>
  <c r="Q121" i="17"/>
  <c r="H121" i="17"/>
  <c r="AM396" i="17"/>
  <c r="AE396" i="17"/>
  <c r="X396" i="17" l="1"/>
  <c r="AL396" i="17" l="1"/>
  <c r="T396" i="17"/>
  <c r="V396" i="17" s="1"/>
  <c r="H120" i="17"/>
  <c r="AM119" i="17"/>
  <c r="AE119" i="17"/>
  <c r="X119" i="17" l="1"/>
  <c r="AB119" i="17" a="1"/>
  <c r="Q119" i="17" a="1"/>
  <c r="S119" i="17" a="1"/>
  <c r="AL119" i="17" l="1"/>
  <c r="AB119" i="17"/>
  <c r="S119" i="17"/>
  <c r="T119" i="17" s="1"/>
  <c r="V119" i="17" s="1"/>
  <c r="Q119" i="17"/>
  <c r="H119" i="17"/>
  <c r="AM363" i="17"/>
  <c r="AE363" i="17"/>
  <c r="X363" i="17" l="1"/>
  <c r="AL363" i="17" l="1"/>
  <c r="T363" i="17"/>
  <c r="V363" i="17" s="1"/>
  <c r="H118" i="17"/>
  <c r="AM375" i="17"/>
  <c r="AE375" i="17"/>
  <c r="X375" i="17" l="1"/>
  <c r="AL375" i="17" l="1"/>
  <c r="T375" i="17"/>
  <c r="V375" i="17" s="1"/>
  <c r="H117" i="17"/>
  <c r="AM116" i="17"/>
  <c r="AE116" i="17"/>
  <c r="X116" i="17" l="1"/>
  <c r="Q116" i="17" a="1"/>
  <c r="AB116" i="17" a="1"/>
  <c r="S116" i="17" a="1"/>
  <c r="AL116" i="17" l="1"/>
  <c r="AB116" i="17"/>
  <c r="S116" i="17"/>
  <c r="T116" i="17" s="1"/>
  <c r="V116" i="17" s="1"/>
  <c r="Q116" i="17"/>
  <c r="H116" i="17"/>
  <c r="AM115" i="17"/>
  <c r="AE115" i="17"/>
  <c r="X115" i="17" l="1"/>
  <c r="AB115" i="17" a="1"/>
  <c r="Q115" i="17" a="1"/>
  <c r="S115" i="17" a="1"/>
  <c r="AL115" i="17" l="1"/>
  <c r="AB115" i="17"/>
  <c r="S115" i="17"/>
  <c r="T115" i="17" s="1"/>
  <c r="V115" i="17" s="1"/>
  <c r="Q115" i="17"/>
  <c r="H115" i="17"/>
  <c r="AM114" i="17"/>
  <c r="AE114" i="17"/>
  <c r="X114" i="17" l="1"/>
  <c r="Q114" i="17" a="1"/>
  <c r="S114" i="17" a="1"/>
  <c r="AB114" i="17" a="1"/>
  <c r="AL114" i="17" l="1"/>
  <c r="AB114" i="17"/>
  <c r="S114" i="17"/>
  <c r="T114" i="17" s="1"/>
  <c r="V114" i="17" s="1"/>
  <c r="Q114" i="17"/>
  <c r="H114" i="17"/>
  <c r="AM113" i="17"/>
  <c r="AE113" i="17"/>
  <c r="X113" i="17" l="1"/>
  <c r="S113" i="17" a="1"/>
  <c r="AB113" i="17" a="1"/>
  <c r="Q113" i="17" a="1"/>
  <c r="AL113" i="17" l="1"/>
  <c r="AB113" i="17"/>
  <c r="S113" i="17"/>
  <c r="T113" i="17" s="1"/>
  <c r="V113" i="17" s="1"/>
  <c r="Q113" i="17"/>
  <c r="H113" i="17"/>
  <c r="AM112" i="17"/>
  <c r="AE112" i="17"/>
  <c r="X112" i="17" l="1"/>
  <c r="Q112" i="17" a="1"/>
  <c r="S112" i="17" a="1"/>
  <c r="AB112" i="17" a="1"/>
  <c r="AL112" i="17" l="1"/>
  <c r="AB112" i="17"/>
  <c r="S112" i="17"/>
  <c r="T112" i="17" s="1"/>
  <c r="V112" i="17" s="1"/>
  <c r="Q112" i="17"/>
  <c r="H112" i="17"/>
  <c r="AM111" i="17"/>
  <c r="AE111" i="17"/>
  <c r="X111" i="17" l="1"/>
  <c r="Q111" i="17" a="1"/>
  <c r="AB111" i="17" a="1"/>
  <c r="S111" i="17" a="1"/>
  <c r="AL111" i="17" l="1"/>
  <c r="AB111" i="17"/>
  <c r="S111" i="17"/>
  <c r="T111" i="17" s="1"/>
  <c r="V111" i="17" s="1"/>
  <c r="Q111" i="17"/>
  <c r="H111" i="17"/>
  <c r="AM110" i="17"/>
  <c r="AE110" i="17"/>
  <c r="X110" i="17" l="1"/>
  <c r="S110" i="17" a="1"/>
  <c r="Q110" i="17" a="1"/>
  <c r="AB110" i="17" a="1"/>
  <c r="AL110" i="17" l="1"/>
  <c r="AB110" i="17"/>
  <c r="S110" i="17"/>
  <c r="T110" i="17" s="1"/>
  <c r="V110" i="17" s="1"/>
  <c r="Q110" i="17"/>
  <c r="H110" i="17"/>
  <c r="AM109" i="17"/>
  <c r="AE109" i="17"/>
  <c r="X109" i="17" l="1"/>
  <c r="AB109" i="17" a="1"/>
  <c r="S109" i="17" a="1"/>
  <c r="Q109" i="17" a="1"/>
  <c r="AL109" i="17" l="1"/>
  <c r="AB109" i="17"/>
  <c r="S109" i="17"/>
  <c r="T109" i="17" s="1"/>
  <c r="V109" i="17" s="1"/>
  <c r="Q109" i="17"/>
  <c r="H109" i="17"/>
  <c r="AM108" i="17"/>
  <c r="AE108" i="17"/>
  <c r="X108" i="17" l="1"/>
  <c r="S108" i="17" a="1"/>
  <c r="Q108" i="17" a="1"/>
  <c r="AB108" i="17" a="1"/>
  <c r="AL108" i="17" l="1"/>
  <c r="AB108" i="17"/>
  <c r="S108" i="17"/>
  <c r="T108" i="17" s="1"/>
  <c r="V108" i="17" s="1"/>
  <c r="Q108" i="17"/>
  <c r="H108" i="17"/>
  <c r="AM107" i="17"/>
  <c r="AE107" i="17"/>
  <c r="X107" i="17" l="1"/>
  <c r="Q107" i="17" a="1"/>
  <c r="AB107" i="17" a="1"/>
  <c r="S107" i="17" a="1"/>
  <c r="AL107" i="17" l="1"/>
  <c r="AB107" i="17"/>
  <c r="S107" i="17"/>
  <c r="T107" i="17" s="1"/>
  <c r="V107" i="17" s="1"/>
  <c r="Q107" i="17"/>
  <c r="H107" i="17"/>
  <c r="AM106" i="17"/>
  <c r="AE106" i="17"/>
  <c r="X106" i="17" l="1"/>
  <c r="Q106" i="17" a="1"/>
  <c r="S106" i="17" a="1"/>
  <c r="AB106" i="17" a="1"/>
  <c r="AL106" i="17" l="1"/>
  <c r="AB106" i="17"/>
  <c r="S106" i="17"/>
  <c r="T106" i="17" s="1"/>
  <c r="V106" i="17" s="1"/>
  <c r="Q106" i="17"/>
  <c r="H106" i="17"/>
  <c r="AM105" i="17"/>
  <c r="AE105" i="17"/>
  <c r="X105" i="17" l="1"/>
  <c r="Q105" i="17" a="1"/>
  <c r="S105" i="17" a="1"/>
  <c r="AB105" i="17" a="1"/>
  <c r="AL105" i="17" l="1"/>
  <c r="AB105" i="17"/>
  <c r="S105" i="17"/>
  <c r="T105" i="17" s="1"/>
  <c r="V105" i="17" s="1"/>
  <c r="Q105" i="17"/>
  <c r="H105" i="17"/>
  <c r="AM104" i="17"/>
  <c r="AE104" i="17"/>
  <c r="X104" i="17" l="1"/>
  <c r="Q104" i="17" a="1"/>
  <c r="AB104" i="17" a="1"/>
  <c r="S104" i="17" a="1"/>
  <c r="AL104" i="17" l="1"/>
  <c r="AB104" i="17"/>
  <c r="S104" i="17"/>
  <c r="T104" i="17" s="1"/>
  <c r="V104" i="17" s="1"/>
  <c r="Q104" i="17"/>
  <c r="H104" i="17"/>
  <c r="AM103" i="17"/>
  <c r="AE103" i="17"/>
  <c r="X103" i="17" l="1"/>
  <c r="S103" i="17" a="1"/>
  <c r="Q103" i="17" a="1"/>
  <c r="AB103" i="17" a="1"/>
  <c r="AL103" i="17" l="1"/>
  <c r="AB103" i="17"/>
  <c r="S103" i="17"/>
  <c r="T103" i="17" s="1"/>
  <c r="V103" i="17" s="1"/>
  <c r="Q103" i="17"/>
  <c r="H103" i="17"/>
  <c r="AM102" i="17"/>
  <c r="AE102" i="17"/>
  <c r="X102" i="17" l="1"/>
  <c r="AB102" i="17" a="1"/>
  <c r="S102" i="17" a="1"/>
  <c r="Q102" i="17" a="1"/>
  <c r="AL102" i="17" l="1"/>
  <c r="AB102" i="17"/>
  <c r="S102" i="17"/>
  <c r="T102" i="17" s="1"/>
  <c r="V102" i="17" s="1"/>
  <c r="Q102" i="17"/>
  <c r="H102" i="17"/>
  <c r="AM101" i="17"/>
  <c r="AE101" i="17"/>
  <c r="X101" i="17" l="1"/>
  <c r="S101" i="17" a="1"/>
  <c r="AB101" i="17" a="1"/>
  <c r="Q101" i="17" a="1"/>
  <c r="AL101" i="17" l="1"/>
  <c r="AB101" i="17"/>
  <c r="S101" i="17"/>
  <c r="T101" i="17" s="1"/>
  <c r="V101" i="17" s="1"/>
  <c r="Q101" i="17"/>
  <c r="H101" i="17"/>
  <c r="AM100" i="17"/>
  <c r="AE100" i="17"/>
  <c r="X100" i="17" l="1"/>
  <c r="Q100" i="17" a="1"/>
  <c r="AB100" i="17" a="1"/>
  <c r="S100" i="17" a="1"/>
  <c r="AL100" i="17" l="1"/>
  <c r="AB100" i="17"/>
  <c r="S100" i="17"/>
  <c r="T100" i="17" s="1"/>
  <c r="V100" i="17" s="1"/>
  <c r="Q100" i="17"/>
  <c r="H100" i="17"/>
  <c r="AM99" i="17"/>
  <c r="AE99" i="17"/>
  <c r="X99" i="17" l="1"/>
  <c r="Q99" i="17" a="1"/>
  <c r="AB99" i="17" a="1"/>
  <c r="S99" i="17" a="1"/>
  <c r="AL99" i="17" l="1"/>
  <c r="AB99" i="17"/>
  <c r="S99" i="17"/>
  <c r="T99" i="17" s="1"/>
  <c r="V99" i="17" s="1"/>
  <c r="Q99" i="17"/>
  <c r="H99" i="17"/>
  <c r="AM98" i="17"/>
  <c r="AE98" i="17"/>
  <c r="X98" i="17" l="1"/>
  <c r="Q98" i="17" a="1"/>
  <c r="AB98" i="17" a="1"/>
  <c r="S98" i="17" a="1"/>
  <c r="AL98" i="17" l="1"/>
  <c r="AB98" i="17"/>
  <c r="S98" i="17"/>
  <c r="T98" i="17" s="1"/>
  <c r="V98" i="17" s="1"/>
  <c r="Q98" i="17"/>
  <c r="H98" i="17"/>
  <c r="AM97" i="17"/>
  <c r="AE97" i="17"/>
  <c r="X97" i="17" l="1"/>
  <c r="Q97" i="17" a="1"/>
  <c r="S97" i="17" a="1"/>
  <c r="AB97" i="17" a="1"/>
  <c r="AL97" i="17" l="1"/>
  <c r="AB97" i="17"/>
  <c r="S97" i="17"/>
  <c r="T97" i="17" s="1"/>
  <c r="V97" i="17" s="1"/>
  <c r="Q97" i="17"/>
  <c r="H97" i="17"/>
  <c r="AM96" i="17"/>
  <c r="AE96" i="17"/>
  <c r="X96" i="17" l="1"/>
  <c r="S96" i="17" a="1"/>
  <c r="Q96" i="17" a="1"/>
  <c r="AB96" i="17" a="1"/>
  <c r="AL96" i="17" l="1"/>
  <c r="AB96" i="17"/>
  <c r="S96" i="17"/>
  <c r="T96" i="17" s="1"/>
  <c r="V96" i="17" s="1"/>
  <c r="Q96" i="17"/>
  <c r="H96" i="17"/>
  <c r="AM95" i="17"/>
  <c r="AE95" i="17"/>
  <c r="X95" i="17" l="1"/>
  <c r="S95" i="17" a="1"/>
  <c r="AB95" i="17" a="1"/>
  <c r="Q95" i="17" a="1"/>
  <c r="AL95" i="17" l="1"/>
  <c r="AB95" i="17"/>
  <c r="S95" i="17"/>
  <c r="T95" i="17" s="1"/>
  <c r="V95" i="17" s="1"/>
  <c r="Q95" i="17"/>
  <c r="H95" i="17"/>
  <c r="AM94" i="17"/>
  <c r="AE94" i="17"/>
  <c r="X94" i="17" l="1"/>
  <c r="AB94" i="17" a="1"/>
  <c r="S94" i="17" a="1"/>
  <c r="Q94" i="17" a="1"/>
  <c r="AL94" i="17" l="1"/>
  <c r="AB94" i="17"/>
  <c r="S94" i="17"/>
  <c r="T94" i="17" s="1"/>
  <c r="V94" i="17" s="1"/>
  <c r="Q94" i="17"/>
  <c r="H94" i="17"/>
  <c r="AM93" i="17"/>
  <c r="AE93" i="17"/>
  <c r="X93" i="17" l="1"/>
  <c r="AB93" i="17" a="1"/>
  <c r="S93" i="17" a="1"/>
  <c r="Q93" i="17" a="1"/>
  <c r="AL93" i="17" l="1"/>
  <c r="AB93" i="17"/>
  <c r="S93" i="17"/>
  <c r="T93" i="17" s="1"/>
  <c r="V93" i="17" s="1"/>
  <c r="Q93" i="17"/>
  <c r="H93" i="17"/>
  <c r="AM92" i="17"/>
  <c r="AE92" i="17"/>
  <c r="X92" i="17" l="1"/>
  <c r="Q92" i="17" a="1"/>
  <c r="S92" i="17" a="1"/>
  <c r="AB92" i="17" a="1"/>
  <c r="AL92" i="17" l="1"/>
  <c r="AB92" i="17"/>
  <c r="S92" i="17"/>
  <c r="T92" i="17" s="1"/>
  <c r="V92" i="17" s="1"/>
  <c r="Q92" i="17"/>
  <c r="H92" i="17"/>
  <c r="AM194" i="17"/>
  <c r="AE194" i="17"/>
  <c r="X194" i="17" l="1"/>
  <c r="AL194" i="17" l="1"/>
  <c r="T194" i="17"/>
  <c r="V194" i="17" s="1"/>
  <c r="H91" i="17"/>
  <c r="AM90" i="17"/>
  <c r="AE90" i="17"/>
  <c r="X90" i="17" l="1"/>
  <c r="Q90" i="17" a="1"/>
  <c r="AB90" i="17" a="1"/>
  <c r="S90" i="17" a="1"/>
  <c r="AL90" i="17" l="1"/>
  <c r="AB90" i="17"/>
  <c r="S90" i="17"/>
  <c r="T90" i="17" s="1"/>
  <c r="V90" i="17" s="1"/>
  <c r="Q90" i="17"/>
  <c r="H90" i="17"/>
  <c r="AM239" i="17"/>
  <c r="AE239" i="17"/>
  <c r="X239" i="17" l="1"/>
  <c r="AL239" i="17" l="1"/>
  <c r="T239" i="17"/>
  <c r="V239" i="17" s="1"/>
  <c r="H89" i="17"/>
  <c r="AM88" i="17"/>
  <c r="AE88" i="17"/>
  <c r="X88" i="17" l="1"/>
  <c r="AB88" i="17" a="1"/>
  <c r="Q88" i="17" a="1"/>
  <c r="S88" i="17" a="1"/>
  <c r="AL88" i="17" l="1"/>
  <c r="AB88" i="17"/>
  <c r="S88" i="17"/>
  <c r="T88" i="17" s="1"/>
  <c r="V88" i="17" s="1"/>
  <c r="Q88" i="17"/>
  <c r="H88" i="17"/>
  <c r="AM87" i="17"/>
  <c r="AE87" i="17"/>
  <c r="X87" i="17" l="1"/>
  <c r="AL87" i="17" l="1"/>
  <c r="T87" i="17"/>
  <c r="V87" i="17" s="1"/>
  <c r="H87" i="17"/>
  <c r="AM243" i="17"/>
  <c r="AE243" i="17"/>
  <c r="X243" i="17" l="1"/>
  <c r="AL243" i="17" l="1"/>
  <c r="T243" i="17"/>
  <c r="V243" i="17" s="1"/>
  <c r="H86" i="17"/>
  <c r="AM85" i="17"/>
  <c r="AE85" i="17"/>
  <c r="X85" i="17" l="1"/>
  <c r="Q85" i="17" a="1"/>
  <c r="S85" i="17" a="1"/>
  <c r="AB85" i="17" a="1"/>
  <c r="AL85" i="17" l="1"/>
  <c r="AB85" i="17"/>
  <c r="S85" i="17"/>
  <c r="T85" i="17" s="1"/>
  <c r="V85" i="17" s="1"/>
  <c r="Q85" i="17"/>
  <c r="H85" i="17"/>
  <c r="AM84" i="17"/>
  <c r="AE84" i="17"/>
  <c r="X84" i="17" l="1"/>
  <c r="Q84" i="17" a="1"/>
  <c r="AB84" i="17" a="1"/>
  <c r="S84" i="17" a="1"/>
  <c r="AL84" i="17" l="1"/>
  <c r="AB84" i="17"/>
  <c r="S84" i="17"/>
  <c r="T84" i="17" s="1"/>
  <c r="V84" i="17" s="1"/>
  <c r="Q84" i="17"/>
  <c r="H84" i="17"/>
  <c r="AM83" i="17"/>
  <c r="AE83" i="17"/>
  <c r="X83" i="17" l="1"/>
  <c r="Q83" i="17" a="1"/>
  <c r="AB83" i="17" a="1"/>
  <c r="S83" i="17" a="1"/>
  <c r="AL83" i="17" l="1"/>
  <c r="AB83" i="17"/>
  <c r="S83" i="17"/>
  <c r="T83" i="17" s="1"/>
  <c r="V83" i="17" s="1"/>
  <c r="Q83" i="17"/>
  <c r="H83" i="17"/>
  <c r="AM82" i="17"/>
  <c r="AE82" i="17"/>
  <c r="X82" i="17" l="1"/>
  <c r="S82" i="17" a="1"/>
  <c r="Q82" i="17" a="1"/>
  <c r="AB82" i="17" a="1"/>
  <c r="AL82" i="17" l="1"/>
  <c r="AB82" i="17"/>
  <c r="S82" i="17"/>
  <c r="T82" i="17" s="1"/>
  <c r="V82" i="17" s="1"/>
  <c r="Q82" i="17"/>
  <c r="H82" i="17"/>
  <c r="AM81" i="17"/>
  <c r="AE81" i="17"/>
  <c r="X81" i="17" l="1"/>
  <c r="Q81" i="17" a="1"/>
  <c r="S81" i="17" a="1"/>
  <c r="AB81" i="17" a="1"/>
  <c r="AL81" i="17" l="1"/>
  <c r="AB81" i="17"/>
  <c r="S81" i="17"/>
  <c r="T81" i="17" s="1"/>
  <c r="V81" i="17" s="1"/>
  <c r="Q81" i="17"/>
  <c r="H81" i="17"/>
  <c r="AM80" i="17"/>
  <c r="AE80" i="17"/>
  <c r="X80" i="17" l="1"/>
  <c r="Q80" i="17" a="1"/>
  <c r="AB80" i="17" a="1"/>
  <c r="S80" i="17" a="1"/>
  <c r="AL80" i="17" l="1"/>
  <c r="AB80" i="17"/>
  <c r="S80" i="17"/>
  <c r="T80" i="17" s="1"/>
  <c r="V80" i="17" s="1"/>
  <c r="Q80" i="17"/>
  <c r="H80" i="17"/>
  <c r="AM79" i="17"/>
  <c r="AE79" i="17"/>
  <c r="X79" i="17" l="1"/>
  <c r="AB79" i="17" a="1"/>
  <c r="S79" i="17" a="1"/>
  <c r="Q79" i="17" a="1"/>
  <c r="AL79" i="17" l="1"/>
  <c r="AB79" i="17"/>
  <c r="S79" i="17"/>
  <c r="T79" i="17" s="1"/>
  <c r="V79" i="17" s="1"/>
  <c r="Q79" i="17"/>
  <c r="H79" i="17"/>
  <c r="AM78" i="17"/>
  <c r="AE78" i="17"/>
  <c r="X78" i="17" l="1"/>
  <c r="S78" i="17" a="1"/>
  <c r="Q78" i="17" a="1"/>
  <c r="AB78" i="17" a="1"/>
  <c r="AL78" i="17" l="1"/>
  <c r="AB78" i="17"/>
  <c r="S78" i="17"/>
  <c r="T78" i="17" s="1"/>
  <c r="V78" i="17" s="1"/>
  <c r="Q78" i="17"/>
  <c r="H78" i="17"/>
  <c r="AM77" i="17"/>
  <c r="AE77" i="17"/>
  <c r="X77" i="17" l="1"/>
  <c r="AB77" i="17" a="1"/>
  <c r="Q77" i="17" a="1"/>
  <c r="S77" i="17" a="1"/>
  <c r="AL77" i="17" l="1"/>
  <c r="AB77" i="17"/>
  <c r="S77" i="17"/>
  <c r="T77" i="17" s="1"/>
  <c r="V77" i="17" s="1"/>
  <c r="Q77" i="17"/>
  <c r="H77" i="17"/>
  <c r="AM76" i="17"/>
  <c r="AE76" i="17"/>
  <c r="X76" i="17" l="1"/>
  <c r="Q76" i="17" a="1"/>
  <c r="AB76" i="17" a="1"/>
  <c r="S76" i="17" a="1"/>
  <c r="AL76" i="17" l="1"/>
  <c r="AB76" i="17"/>
  <c r="S76" i="17"/>
  <c r="T76" i="17" s="1"/>
  <c r="V76" i="17" s="1"/>
  <c r="Q76" i="17"/>
  <c r="H76" i="17"/>
  <c r="AM75" i="17"/>
  <c r="AE75" i="17"/>
  <c r="X75" i="17" l="1"/>
  <c r="Q75" i="17" a="1"/>
  <c r="AB75" i="17" a="1"/>
  <c r="S75" i="17" a="1"/>
  <c r="AL75" i="17" l="1"/>
  <c r="AB75" i="17"/>
  <c r="S75" i="17"/>
  <c r="T75" i="17" s="1"/>
  <c r="V75" i="17" s="1"/>
  <c r="Q75" i="17"/>
  <c r="H75" i="17"/>
  <c r="AM74" i="17"/>
  <c r="AE74" i="17"/>
  <c r="X74" i="17" l="1"/>
  <c r="Q74" i="17" a="1"/>
  <c r="S74" i="17" a="1"/>
  <c r="AB74" i="17" a="1"/>
  <c r="AL74" i="17" l="1"/>
  <c r="AB74" i="17"/>
  <c r="S74" i="17"/>
  <c r="T74" i="17" s="1"/>
  <c r="V74" i="17" s="1"/>
  <c r="Q74" i="17"/>
  <c r="H74" i="17"/>
  <c r="AM73" i="17"/>
  <c r="AE73" i="17"/>
  <c r="X73" i="17" l="1"/>
  <c r="Q73" i="17" a="1"/>
  <c r="AB73" i="17" a="1"/>
  <c r="S73" i="17" a="1"/>
  <c r="AL73" i="17" l="1"/>
  <c r="AB73" i="17"/>
  <c r="S73" i="17"/>
  <c r="T73" i="17" s="1"/>
  <c r="V73" i="17" s="1"/>
  <c r="Q73" i="17"/>
  <c r="H73" i="17"/>
  <c r="AM72" i="17"/>
  <c r="AE72" i="17"/>
  <c r="X72" i="17" l="1"/>
  <c r="S72" i="17" a="1"/>
  <c r="AB72" i="17" a="1"/>
  <c r="Q72" i="17" a="1"/>
  <c r="AL72" i="17" l="1"/>
  <c r="AB72" i="17"/>
  <c r="S72" i="17"/>
  <c r="T72" i="17" s="1"/>
  <c r="V72" i="17" s="1"/>
  <c r="Q72" i="17"/>
  <c r="H72" i="17"/>
  <c r="AM71" i="17"/>
  <c r="AE71" i="17"/>
  <c r="X71" i="17" l="1"/>
  <c r="Q71" i="17" a="1"/>
  <c r="S71" i="17" a="1"/>
  <c r="AB71" i="17" a="1"/>
  <c r="AL71" i="17" l="1"/>
  <c r="AB71" i="17"/>
  <c r="S71" i="17"/>
  <c r="T71" i="17" s="1"/>
  <c r="V71" i="17" s="1"/>
  <c r="Q71" i="17"/>
  <c r="H71" i="17"/>
  <c r="AM70" i="17"/>
  <c r="AE70" i="17"/>
  <c r="X70" i="17" l="1"/>
  <c r="Q70" i="17" a="1"/>
  <c r="AB70" i="17" a="1"/>
  <c r="S70" i="17" a="1"/>
  <c r="AL70" i="17" l="1"/>
  <c r="AB70" i="17"/>
  <c r="S70" i="17"/>
  <c r="T70" i="17" s="1"/>
  <c r="V70" i="17" s="1"/>
  <c r="Q70" i="17"/>
  <c r="H70" i="17"/>
  <c r="AM69" i="17"/>
  <c r="AE69" i="17"/>
  <c r="X69" i="17" l="1"/>
  <c r="AB69" i="17" a="1"/>
  <c r="S69" i="17" a="1"/>
  <c r="Q69" i="17" a="1"/>
  <c r="AL69" i="17" l="1"/>
  <c r="AB69" i="17"/>
  <c r="S69" i="17"/>
  <c r="T69" i="17" s="1"/>
  <c r="V69" i="17" s="1"/>
  <c r="Q69" i="17"/>
  <c r="H69" i="17"/>
  <c r="AM68" i="17"/>
  <c r="AE68" i="17"/>
  <c r="X68" i="17" l="1"/>
  <c r="S68" i="17" a="1"/>
  <c r="AB68" i="17" a="1"/>
  <c r="Q68" i="17" a="1"/>
  <c r="AL68" i="17" l="1"/>
  <c r="AB68" i="17"/>
  <c r="S68" i="17"/>
  <c r="T68" i="17" s="1"/>
  <c r="V68" i="17" s="1"/>
  <c r="Q68" i="17"/>
  <c r="H68" i="17"/>
  <c r="AM67" i="17"/>
  <c r="AE67" i="17"/>
  <c r="X67" i="17" l="1"/>
  <c r="AB67" i="17" a="1"/>
  <c r="S67" i="17" a="1"/>
  <c r="Q67" i="17" a="1"/>
  <c r="AL67" i="17" l="1"/>
  <c r="AB67" i="17"/>
  <c r="S67" i="17"/>
  <c r="T67" i="17" s="1"/>
  <c r="V67" i="17" s="1"/>
  <c r="Q67" i="17"/>
  <c r="H67" i="17"/>
  <c r="AM393" i="17"/>
  <c r="AE393" i="17"/>
  <c r="X393" i="17" l="1"/>
  <c r="Q393" i="17" a="1"/>
  <c r="AB393" i="17" a="1"/>
  <c r="S393" i="17" a="1"/>
  <c r="AL393" i="17" l="1"/>
  <c r="AB393" i="17"/>
  <c r="S393" i="17"/>
  <c r="T393" i="17" s="1"/>
  <c r="V393" i="17" s="1"/>
  <c r="Q393" i="17"/>
  <c r="H66" i="17"/>
  <c r="AM392" i="17"/>
  <c r="AE392" i="17"/>
  <c r="X392" i="17" l="1"/>
  <c r="AB392" i="17" a="1"/>
  <c r="Q392" i="17" a="1"/>
  <c r="S392" i="17" a="1"/>
  <c r="AL392" i="17" l="1"/>
  <c r="AB392" i="17"/>
  <c r="S392" i="17"/>
  <c r="T392" i="17" s="1"/>
  <c r="V392" i="17" s="1"/>
  <c r="Q392" i="17"/>
  <c r="H65" i="17"/>
  <c r="AM64" i="17"/>
  <c r="AE64" i="17"/>
  <c r="X64" i="17" l="1"/>
  <c r="Q64" i="17" a="1"/>
  <c r="AB64" i="17" a="1"/>
  <c r="S64" i="17" a="1"/>
  <c r="AL64" i="17" l="1"/>
  <c r="AB64" i="17"/>
  <c r="S64" i="17"/>
  <c r="T64" i="17" s="1"/>
  <c r="V64" i="17" s="1"/>
  <c r="Q64" i="17"/>
  <c r="H64" i="17"/>
  <c r="AM63" i="17"/>
  <c r="AE63" i="17"/>
  <c r="X63" i="17" l="1"/>
  <c r="AB63" i="17" a="1"/>
  <c r="S63" i="17" a="1"/>
  <c r="Q63" i="17" a="1"/>
  <c r="AL63" i="17" l="1"/>
  <c r="AB63" i="17"/>
  <c r="S63" i="17"/>
  <c r="T63" i="17" s="1"/>
  <c r="V63" i="17" s="1"/>
  <c r="Q63" i="17"/>
  <c r="H63" i="17"/>
  <c r="AM62" i="17"/>
  <c r="AE62" i="17"/>
  <c r="X62" i="17" l="1"/>
  <c r="AB62" i="17" a="1"/>
  <c r="S62" i="17" a="1"/>
  <c r="Q62" i="17" a="1"/>
  <c r="AL62" i="17" l="1"/>
  <c r="AB62" i="17"/>
  <c r="S62" i="17"/>
  <c r="T62" i="17" s="1"/>
  <c r="V62" i="17" s="1"/>
  <c r="Q62" i="17"/>
  <c r="H62" i="17"/>
  <c r="AM61" i="17"/>
  <c r="AE61" i="17"/>
  <c r="X61" i="17" l="1"/>
  <c r="Q61" i="17" a="1"/>
  <c r="S61" i="17" a="1"/>
  <c r="AB61" i="17" a="1"/>
  <c r="AL61" i="17" l="1"/>
  <c r="AB61" i="17"/>
  <c r="S61" i="17"/>
  <c r="T61" i="17" s="1"/>
  <c r="V61" i="17" s="1"/>
  <c r="Q61" i="17"/>
  <c r="H61" i="17"/>
  <c r="AM39" i="17"/>
  <c r="AE39" i="17"/>
  <c r="X39" i="17" l="1"/>
  <c r="AL39" i="17" l="1"/>
  <c r="T39" i="17"/>
  <c r="V39" i="17" s="1"/>
  <c r="H60" i="17"/>
  <c r="AM418" i="17"/>
  <c r="AE418" i="17"/>
  <c r="X418" i="17" l="1"/>
  <c r="AL418" i="17" l="1"/>
  <c r="T418" i="17"/>
  <c r="V418" i="17" s="1"/>
  <c r="H59" i="17"/>
  <c r="AM58" i="17"/>
  <c r="AE58" i="17"/>
  <c r="X58" i="17" l="1"/>
  <c r="AB58" i="17" a="1"/>
  <c r="S58" i="17" a="1"/>
  <c r="Q58" i="17" a="1"/>
  <c r="AL58" i="17" l="1"/>
  <c r="AB58" i="17"/>
  <c r="S58" i="17"/>
  <c r="T58" i="17" s="1"/>
  <c r="V58" i="17" s="1"/>
  <c r="Q58" i="17"/>
  <c r="H58" i="17"/>
  <c r="AM117" i="17"/>
  <c r="AE117" i="17"/>
  <c r="X117" i="17" l="1"/>
  <c r="S117" i="17" a="1"/>
  <c r="AB117" i="17" a="1"/>
  <c r="Q117" i="17" a="1"/>
  <c r="AL117" i="17" l="1"/>
  <c r="AB117" i="17"/>
  <c r="S117" i="17"/>
  <c r="T117" i="17" s="1"/>
  <c r="V117" i="17" s="1"/>
  <c r="Q117" i="17"/>
  <c r="H57" i="17"/>
  <c r="AM56" i="17"/>
  <c r="AE56" i="17"/>
  <c r="X56" i="17" l="1"/>
  <c r="Q56" i="17" a="1"/>
  <c r="AB56" i="17" a="1"/>
  <c r="S56" i="17" a="1"/>
  <c r="AL56" i="17" l="1"/>
  <c r="AB56" i="17"/>
  <c r="S56" i="17"/>
  <c r="T56" i="17" s="1"/>
  <c r="V56" i="17" s="1"/>
  <c r="Q56" i="17"/>
  <c r="H56" i="17"/>
  <c r="AM435" i="17"/>
  <c r="AE435" i="17"/>
  <c r="X435" i="17" l="1"/>
  <c r="AL435" i="17" l="1"/>
  <c r="T435" i="17"/>
  <c r="V435" i="17" s="1"/>
  <c r="H55" i="17"/>
  <c r="AM264" i="17"/>
  <c r="AE264" i="17"/>
  <c r="X264" i="17" l="1"/>
  <c r="AL264" i="17" l="1"/>
  <c r="T264" i="17"/>
  <c r="V264" i="17" s="1"/>
  <c r="H54" i="17"/>
  <c r="AM53" i="17"/>
  <c r="AE53" i="17"/>
  <c r="X53" i="17" l="1"/>
  <c r="AB53" i="17" a="1"/>
  <c r="S53" i="17" a="1"/>
  <c r="Q53" i="17" a="1"/>
  <c r="AL53" i="17" l="1"/>
  <c r="AB53" i="17"/>
  <c r="S53" i="17"/>
  <c r="T53" i="17" s="1"/>
  <c r="V53" i="17" s="1"/>
  <c r="Q53" i="17"/>
  <c r="H53" i="17"/>
  <c r="AM431" i="17"/>
  <c r="AE431" i="17"/>
  <c r="X431" i="17" l="1"/>
  <c r="AL431" i="17" l="1"/>
  <c r="T431" i="17"/>
  <c r="V431" i="17" s="1"/>
  <c r="H52" i="17"/>
  <c r="AM326" i="17"/>
  <c r="AE326" i="17"/>
  <c r="X326" i="17" l="1"/>
  <c r="AL326" i="17" l="1"/>
  <c r="T326" i="17"/>
  <c r="V326" i="17" s="1"/>
  <c r="H51" i="17"/>
  <c r="AM51" i="17"/>
  <c r="AE51" i="17"/>
  <c r="X51" i="17" l="1"/>
  <c r="AL51" i="17" l="1"/>
  <c r="T51" i="17"/>
  <c r="V51" i="17" s="1"/>
  <c r="H50" i="17"/>
  <c r="AM389" i="17"/>
  <c r="AE389" i="17"/>
  <c r="X389" i="17" l="1"/>
  <c r="AL389" i="17" l="1"/>
  <c r="T389" i="17"/>
  <c r="V389" i="17" s="1"/>
  <c r="H49" i="17"/>
  <c r="AM48" i="17"/>
  <c r="AE48" i="17"/>
  <c r="X48" i="17" l="1"/>
  <c r="S48" i="17" a="1"/>
  <c r="Q48" i="17" a="1"/>
  <c r="AB48" i="17" a="1"/>
  <c r="AL48" i="17" l="1"/>
  <c r="AB48" i="17"/>
  <c r="S48" i="17"/>
  <c r="T48" i="17" s="1"/>
  <c r="V48" i="17" s="1"/>
  <c r="Q48" i="17"/>
  <c r="H48" i="17"/>
  <c r="AM47" i="17"/>
  <c r="AE47" i="17"/>
  <c r="X47" i="17" l="1"/>
  <c r="Q47" i="17" a="1"/>
  <c r="AB47" i="17" a="1"/>
  <c r="S47" i="17" a="1"/>
  <c r="AL47" i="17" l="1"/>
  <c r="AB47" i="17"/>
  <c r="S47" i="17"/>
  <c r="T47" i="17" s="1"/>
  <c r="V47" i="17" s="1"/>
  <c r="Q47" i="17"/>
  <c r="H47" i="17"/>
  <c r="AM331" i="17"/>
  <c r="AE331" i="17"/>
  <c r="X331" i="17" l="1"/>
  <c r="AL331" i="17" l="1"/>
  <c r="T331" i="17"/>
  <c r="V331" i="17" s="1"/>
  <c r="H46" i="17"/>
  <c r="AM45" i="17"/>
  <c r="AE45" i="17"/>
  <c r="X45" i="17" l="1"/>
  <c r="S45" i="17" a="1"/>
  <c r="AB45" i="17" a="1"/>
  <c r="Q45" i="17" a="1"/>
  <c r="AL45" i="17" l="1"/>
  <c r="AB45" i="17"/>
  <c r="S45" i="17"/>
  <c r="T45" i="17" s="1"/>
  <c r="V45" i="17" s="1"/>
  <c r="Q45" i="17"/>
  <c r="H45" i="17"/>
  <c r="AM44" i="17"/>
  <c r="AE44" i="17"/>
  <c r="X44" i="17" l="1"/>
  <c r="Q44" i="17" a="1"/>
  <c r="AB44" i="17" a="1"/>
  <c r="S44" i="17" a="1"/>
  <c r="AL44" i="17" l="1"/>
  <c r="AB44" i="17"/>
  <c r="S44" i="17"/>
  <c r="T44" i="17" s="1"/>
  <c r="V44" i="17" s="1"/>
  <c r="Q44" i="17"/>
  <c r="H44" i="17"/>
  <c r="AM43" i="17"/>
  <c r="AE43" i="17"/>
  <c r="X43" i="17" l="1"/>
  <c r="AL43" i="17" l="1"/>
  <c r="T43" i="17"/>
  <c r="V43" i="17" s="1"/>
  <c r="H43" i="17"/>
  <c r="AM42" i="17"/>
  <c r="AE42" i="17"/>
  <c r="X42" i="17" l="1"/>
  <c r="S42" i="17" a="1"/>
  <c r="AB42" i="17" a="1"/>
  <c r="Q42" i="17" a="1"/>
  <c r="AL42" i="17" l="1"/>
  <c r="AB42" i="17"/>
  <c r="S42" i="17"/>
  <c r="T42" i="17" s="1"/>
  <c r="V42" i="17" s="1"/>
  <c r="Q42" i="17"/>
  <c r="H42" i="17"/>
  <c r="AM434" i="17"/>
  <c r="AE434" i="17"/>
  <c r="X434" i="17" l="1"/>
  <c r="AL434" i="17" l="1"/>
  <c r="T434" i="17"/>
  <c r="V434" i="17" s="1"/>
  <c r="H41" i="17"/>
  <c r="AM40" i="17"/>
  <c r="AE40" i="17"/>
  <c r="X40" i="17" l="1"/>
  <c r="AL40" i="17" l="1"/>
  <c r="T40" i="17"/>
  <c r="V40" i="17" s="1"/>
  <c r="H40" i="17"/>
  <c r="AM118" i="17"/>
  <c r="AE118" i="17"/>
  <c r="X118" i="17" l="1"/>
  <c r="AL118" i="17" l="1"/>
  <c r="T118" i="17"/>
  <c r="V118" i="17" s="1"/>
  <c r="H39" i="17"/>
  <c r="AM16" i="17"/>
  <c r="AE16" i="17"/>
  <c r="X16" i="17" l="1"/>
  <c r="AL16" i="17" l="1"/>
  <c r="T16" i="17"/>
  <c r="V16" i="17" s="1"/>
  <c r="H38" i="17"/>
  <c r="AM17" i="17"/>
  <c r="AE17" i="17"/>
  <c r="X17" i="17" l="1"/>
  <c r="AL17" i="17" l="1"/>
  <c r="T17" i="17"/>
  <c r="V17" i="17" s="1"/>
  <c r="H37" i="17"/>
  <c r="AM36" i="17"/>
  <c r="AE36" i="17"/>
  <c r="X36" i="17" l="1"/>
  <c r="Q36" i="17" a="1"/>
  <c r="S36" i="17" a="1"/>
  <c r="AB36" i="17" a="1"/>
  <c r="AL36" i="17" l="1"/>
  <c r="AB36" i="17"/>
  <c r="S36" i="17"/>
  <c r="T36" i="17" s="1"/>
  <c r="V36" i="17" s="1"/>
  <c r="Q36" i="17"/>
  <c r="H36" i="17"/>
  <c r="AM35" i="17"/>
  <c r="AE35" i="17"/>
  <c r="X35" i="17" l="1"/>
  <c r="AB35" i="17" a="1"/>
  <c r="Q35" i="17" a="1"/>
  <c r="S35" i="17" a="1"/>
  <c r="AL35" i="17" l="1"/>
  <c r="AB35" i="17"/>
  <c r="S35" i="17"/>
  <c r="T35" i="17" s="1"/>
  <c r="V35" i="17" s="1"/>
  <c r="Q35" i="17"/>
  <c r="H35" i="17"/>
  <c r="AM18" i="17"/>
  <c r="AE18" i="17"/>
  <c r="X18" i="17" l="1"/>
  <c r="AL18" i="17" l="1"/>
  <c r="T18" i="17"/>
  <c r="V18" i="17" s="1"/>
  <c r="H34" i="17"/>
  <c r="AM33" i="17"/>
  <c r="AE33" i="17"/>
  <c r="X33" i="17" l="1"/>
  <c r="Q33" i="17" a="1"/>
  <c r="AB33" i="17" a="1"/>
  <c r="S33" i="17" a="1"/>
  <c r="AL33" i="17" l="1"/>
  <c r="AB33" i="17"/>
  <c r="S33" i="17"/>
  <c r="T33" i="17" s="1"/>
  <c r="V33" i="17" s="1"/>
  <c r="Q33" i="17"/>
  <c r="H33" i="17"/>
  <c r="AM325" i="17"/>
  <c r="AE325" i="17"/>
  <c r="X325" i="17" l="1"/>
  <c r="AL325" i="17" l="1"/>
  <c r="T325" i="17"/>
  <c r="V325" i="17" s="1"/>
  <c r="H32" i="17"/>
  <c r="AM438" i="17"/>
  <c r="AE438" i="17"/>
  <c r="X438" i="17" l="1"/>
  <c r="AL438" i="17" l="1"/>
  <c r="T438" i="17"/>
  <c r="V438" i="17" s="1"/>
  <c r="H31" i="17"/>
  <c r="AM30" i="17"/>
  <c r="AE30" i="17"/>
  <c r="X30" i="17" l="1"/>
  <c r="Q30" i="17" a="1"/>
  <c r="AB30" i="17" a="1"/>
  <c r="S30" i="17" a="1"/>
  <c r="AL30" i="17" l="1"/>
  <c r="AB30" i="17"/>
  <c r="S30" i="17"/>
  <c r="T30" i="17" s="1"/>
  <c r="V30" i="17" s="1"/>
  <c r="Q30" i="17"/>
  <c r="H30" i="17"/>
  <c r="AM29" i="17"/>
  <c r="AE29" i="17"/>
  <c r="X29" i="17" l="1"/>
  <c r="Q29" i="17" a="1"/>
  <c r="AB29" i="17" a="1"/>
  <c r="S29" i="17" a="1"/>
  <c r="AL29" i="17" l="1"/>
  <c r="AB29" i="17"/>
  <c r="S29" i="17"/>
  <c r="T29" i="17" s="1"/>
  <c r="V29" i="17" s="1"/>
  <c r="Q29" i="17"/>
  <c r="H29" i="17"/>
  <c r="AM49" i="17"/>
  <c r="AE49" i="17"/>
  <c r="X49" i="17" l="1"/>
  <c r="AL49" i="17" l="1"/>
  <c r="T49" i="17"/>
  <c r="V49" i="17" s="1"/>
  <c r="H28" i="17"/>
  <c r="AM27" i="17"/>
  <c r="AE27" i="17"/>
  <c r="X27" i="17" l="1"/>
  <c r="Q27" i="17" a="1"/>
  <c r="S27" i="17" a="1"/>
  <c r="AB27" i="17" a="1"/>
  <c r="AL27" i="17" l="1"/>
  <c r="AB27" i="17"/>
  <c r="S27" i="17"/>
  <c r="T27" i="17" s="1"/>
  <c r="V27" i="17" s="1"/>
  <c r="Q27" i="17"/>
  <c r="H27" i="17"/>
  <c r="AM333" i="17"/>
  <c r="AE333" i="17"/>
  <c r="X333" i="17" l="1"/>
  <c r="AL333" i="17" l="1"/>
  <c r="T333" i="17"/>
  <c r="V333" i="17" s="1"/>
  <c r="H26" i="17"/>
  <c r="AM25" i="17"/>
  <c r="AE25" i="17"/>
  <c r="X25" i="17" l="1"/>
  <c r="AB25" i="17" a="1"/>
  <c r="Q25" i="17" a="1"/>
  <c r="S25" i="17" a="1"/>
  <c r="AL25" i="17" l="1"/>
  <c r="AB25" i="17"/>
  <c r="S25" i="17"/>
  <c r="T25" i="17" s="1"/>
  <c r="V25" i="17" s="1"/>
  <c r="Q25" i="17"/>
  <c r="H25" i="17"/>
  <c r="AM24" i="17"/>
  <c r="AE24" i="17"/>
  <c r="X24" i="17" l="1"/>
  <c r="Q24" i="17" a="1"/>
  <c r="S24" i="17" a="1"/>
  <c r="AB24" i="17" a="1"/>
  <c r="AL24" i="17" l="1"/>
  <c r="AB24" i="17"/>
  <c r="S24" i="17"/>
  <c r="T24" i="17" s="1"/>
  <c r="V24" i="17" s="1"/>
  <c r="Q24" i="17"/>
  <c r="H24" i="17"/>
  <c r="AM23" i="17"/>
  <c r="AE23" i="17"/>
  <c r="X23" i="17" l="1"/>
  <c r="Q23" i="17" a="1"/>
  <c r="AB23" i="17" a="1"/>
  <c r="S23" i="17" a="1"/>
  <c r="AL23" i="17" l="1"/>
  <c r="AB23" i="17"/>
  <c r="S23" i="17"/>
  <c r="T23" i="17" s="1"/>
  <c r="V23" i="17" s="1"/>
  <c r="Q23" i="17"/>
  <c r="H23" i="17"/>
  <c r="AM22" i="17"/>
  <c r="AE22" i="17"/>
  <c r="X22" i="17" l="1"/>
  <c r="AB22" i="17" a="1"/>
  <c r="Q22" i="17" a="1"/>
  <c r="S22" i="17" a="1"/>
  <c r="AL22" i="17" l="1"/>
  <c r="AB22" i="17"/>
  <c r="S22" i="17"/>
  <c r="T22" i="17" s="1"/>
  <c r="V22" i="17" s="1"/>
  <c r="Q22" i="17"/>
  <c r="H22" i="17"/>
  <c r="AM21" i="17"/>
  <c r="AE21" i="17"/>
  <c r="X21" i="17" l="1"/>
  <c r="Q21" i="17" a="1"/>
  <c r="AB21" i="17" a="1"/>
  <c r="S21" i="17" a="1"/>
  <c r="AL21" i="17" l="1"/>
  <c r="AB21" i="17"/>
  <c r="S21" i="17"/>
  <c r="T21" i="17" s="1"/>
  <c r="V21" i="17" s="1"/>
  <c r="Q21" i="17"/>
  <c r="H21" i="17"/>
  <c r="AM20" i="17"/>
  <c r="AE20" i="17"/>
  <c r="X20" i="17" l="1"/>
  <c r="Q20" i="17" a="1"/>
  <c r="AB20" i="17" a="1"/>
  <c r="S20" i="17" a="1"/>
  <c r="AL20" i="17" l="1"/>
  <c r="AB20" i="17"/>
  <c r="S20" i="17"/>
  <c r="T20" i="17" s="1"/>
  <c r="V20" i="17" s="1"/>
  <c r="Q20" i="17"/>
  <c r="H20" i="17"/>
  <c r="AM91" i="17"/>
  <c r="AE91" i="17"/>
  <c r="X91" i="17" l="1"/>
  <c r="AB91" i="17" a="1"/>
  <c r="Q91" i="17" a="1"/>
  <c r="S91" i="17" a="1"/>
  <c r="AL91" i="17" l="1"/>
  <c r="AB91" i="17"/>
  <c r="S91" i="17"/>
  <c r="T91" i="17" s="1"/>
  <c r="V91" i="17" s="1"/>
  <c r="Q91" i="17"/>
  <c r="H19" i="17"/>
  <c r="AM383" i="17"/>
  <c r="AE383" i="17"/>
  <c r="X383" i="17" l="1"/>
  <c r="AL383" i="17" l="1"/>
  <c r="T383" i="17"/>
  <c r="V383" i="17" s="1"/>
  <c r="H18" i="17"/>
  <c r="AM422" i="17"/>
  <c r="AE422" i="17"/>
  <c r="X422" i="17" l="1"/>
  <c r="AL422" i="17" l="1"/>
  <c r="T422" i="17"/>
  <c r="V422" i="17" s="1"/>
  <c r="H17" i="17"/>
  <c r="AM419" i="17"/>
  <c r="AE419" i="17"/>
  <c r="X419" i="17" l="1"/>
  <c r="AL419" i="17" l="1"/>
  <c r="T419" i="17"/>
  <c r="V419" i="17" s="1"/>
  <c r="H16" i="17"/>
  <c r="AM15" i="17"/>
  <c r="AE15" i="17"/>
  <c r="X15" i="17" l="1"/>
  <c r="S15" i="17" a="1"/>
  <c r="AB15" i="17" a="1"/>
  <c r="Q15" i="17" a="1"/>
  <c r="AL15" i="17" l="1"/>
  <c r="AB15" i="17"/>
  <c r="S15" i="17"/>
  <c r="T15" i="17" s="1"/>
  <c r="V15" i="17" s="1"/>
  <c r="Q15" i="17"/>
  <c r="H15" i="17"/>
  <c r="AM14" i="17"/>
  <c r="AE14" i="17"/>
  <c r="X14" i="17" l="1"/>
  <c r="AB14" i="17" a="1"/>
  <c r="S14" i="17" a="1"/>
  <c r="Q14" i="17" a="1"/>
  <c r="AL14" i="17" l="1"/>
  <c r="AB14" i="17"/>
  <c r="S14" i="17"/>
  <c r="T14" i="17" s="1"/>
  <c r="V14" i="17" s="1"/>
  <c r="Q14" i="17"/>
  <c r="H14" i="17"/>
  <c r="AM244" i="17"/>
  <c r="AE244" i="17"/>
  <c r="X244" i="17" l="1"/>
  <c r="AL244" i="17" l="1"/>
  <c r="T244" i="17"/>
  <c r="V244" i="17" s="1"/>
  <c r="H13" i="17"/>
  <c r="AM86" i="17"/>
  <c r="AE86" i="17"/>
  <c r="X86" i="17" l="1"/>
  <c r="AL86" i="17" l="1"/>
  <c r="T86" i="17"/>
  <c r="V86" i="17" s="1"/>
  <c r="H12" i="17"/>
  <c r="AM11" i="17"/>
  <c r="AE11" i="17"/>
  <c r="X11" i="17" l="1"/>
  <c r="Q11" i="17" a="1"/>
  <c r="S11" i="17" a="1"/>
  <c r="AB11" i="17" a="1"/>
  <c r="AL11" i="17" l="1"/>
  <c r="AB11" i="17"/>
  <c r="S11" i="17"/>
  <c r="T11" i="17" s="1"/>
  <c r="V11" i="17" s="1"/>
  <c r="Q11" i="17"/>
  <c r="H11" i="17"/>
  <c r="AM362" i="17"/>
  <c r="AE362" i="17"/>
  <c r="X362" i="17" l="1"/>
  <c r="AL362" i="17" l="1"/>
  <c r="T362" i="17"/>
  <c r="V362" i="17" s="1"/>
  <c r="H10" i="17"/>
  <c r="AM9" i="17"/>
  <c r="AE9" i="17"/>
  <c r="X9" i="17" l="1"/>
  <c r="Q9" i="17" a="1"/>
  <c r="S9" i="17" a="1"/>
  <c r="AB9" i="17" a="1"/>
  <c r="AL9" i="17" l="1"/>
  <c r="AB9" i="17"/>
  <c r="S9" i="17"/>
  <c r="T9" i="17" s="1"/>
  <c r="V9" i="17" s="1"/>
  <c r="Q9" i="17"/>
  <c r="H9" i="17"/>
  <c r="AM8" i="17"/>
  <c r="AE8" i="17"/>
  <c r="X8" i="17" l="1"/>
  <c r="AL8" i="17" l="1"/>
  <c r="T8" i="17"/>
  <c r="V8" i="17" s="1"/>
  <c r="H8" i="17"/>
  <c r="AM248" i="17"/>
  <c r="AE248" i="17"/>
  <c r="X248" i="17" l="1"/>
  <c r="AL248" i="17" l="1"/>
  <c r="T248" i="17"/>
  <c r="V248" i="17" s="1"/>
  <c r="H7" i="17"/>
  <c r="AM6" i="17"/>
  <c r="AE6" i="17"/>
  <c r="X6" i="17" l="1"/>
  <c r="Q6" i="17" a="1"/>
  <c r="AB6" i="17" a="1"/>
  <c r="S6" i="17" a="1"/>
  <c r="AL6" i="17" l="1"/>
  <c r="AB6" i="17"/>
  <c r="S6" i="17"/>
  <c r="T6" i="17" s="1"/>
  <c r="V6" i="17" s="1"/>
  <c r="Q6" i="17"/>
  <c r="H6" i="17"/>
  <c r="AM386" i="17"/>
  <c r="AE386" i="17"/>
  <c r="X386" i="17" l="1"/>
  <c r="AL386" i="17" l="1"/>
  <c r="T386" i="17"/>
  <c r="V386" i="17" s="1"/>
  <c r="AM4" i="17"/>
  <c r="AE4" i="17"/>
  <c r="X4" i="17" l="1"/>
  <c r="S4" i="17" a="1"/>
  <c r="AB4" i="17" a="1"/>
  <c r="Q4" i="17" a="1"/>
  <c r="AL4" i="17" l="1"/>
  <c r="AB4" i="17"/>
  <c r="S4" i="17"/>
  <c r="T4" i="17" s="1"/>
  <c r="V4" i="17" s="1"/>
  <c r="V2" i="17" s="1"/>
  <c r="Q4" i="17"/>
  <c r="Z2" i="17"/>
  <c r="Y2" i="17"/>
  <c r="M2" i="17"/>
  <c r="T2" i="17" l="1"/>
  <c r="Y500" i="17"/>
  <c r="Z500" i="17" s="1"/>
  <c r="Y499" i="17"/>
  <c r="Z499" i="17" s="1"/>
  <c r="Y498" i="17"/>
  <c r="Z498" i="17" s="1"/>
  <c r="Y497" i="17"/>
  <c r="Z497" i="17" s="1"/>
  <c r="Y496" i="17"/>
  <c r="Z496" i="17" s="1"/>
  <c r="Y495" i="17"/>
  <c r="Z495" i="17" s="1"/>
  <c r="Y494" i="17"/>
  <c r="Z494" i="17" s="1"/>
  <c r="Y493" i="17"/>
  <c r="Z493" i="17" s="1"/>
  <c r="Y492" i="17"/>
  <c r="Z492" i="17" s="1"/>
  <c r="Y491" i="17"/>
  <c r="Z491" i="17" s="1"/>
  <c r="Y490" i="17"/>
  <c r="Z490" i="17" s="1"/>
  <c r="Y489" i="17"/>
  <c r="Z489" i="17" s="1"/>
  <c r="Y488" i="17"/>
  <c r="Z488" i="17" s="1"/>
  <c r="Y487" i="17"/>
  <c r="Z487" i="17" s="1"/>
  <c r="Y486" i="17"/>
  <c r="Z486" i="17" s="1"/>
  <c r="Y485" i="17"/>
  <c r="Z485" i="17" s="1"/>
  <c r="Y484" i="17"/>
  <c r="Z484" i="17" s="1"/>
  <c r="Y483" i="17"/>
  <c r="Z483" i="17" s="1"/>
  <c r="Y482" i="17"/>
  <c r="Z482" i="17" s="1"/>
  <c r="Y481" i="17"/>
  <c r="Z481" i="17" s="1"/>
  <c r="Y480" i="17"/>
  <c r="Z480" i="17" s="1"/>
  <c r="Y479" i="17"/>
  <c r="Z479" i="17" s="1"/>
  <c r="Y478" i="17"/>
  <c r="Z478" i="17" s="1"/>
  <c r="Y477" i="17"/>
  <c r="Z477" i="17" s="1"/>
  <c r="Y476" i="17"/>
  <c r="Z476" i="17" s="1"/>
  <c r="Y475" i="17"/>
  <c r="Z475" i="17" s="1"/>
  <c r="Y474" i="17"/>
  <c r="Z474" i="17" s="1"/>
  <c r="Y473" i="17"/>
  <c r="Z473" i="17" s="1"/>
  <c r="Y472" i="17"/>
  <c r="Z472" i="17" s="1"/>
  <c r="Y471" i="17"/>
  <c r="Z471" i="17" s="1"/>
  <c r="Y470" i="17"/>
  <c r="Z470" i="17" s="1"/>
  <c r="Y469" i="17"/>
  <c r="Z469" i="17" s="1"/>
  <c r="Y468" i="17"/>
  <c r="Z468" i="17" s="1"/>
  <c r="Y467" i="17"/>
  <c r="Z467" i="17" s="1"/>
  <c r="Y466" i="17"/>
  <c r="Z466" i="17" s="1"/>
  <c r="Y465" i="17"/>
  <c r="Z465" i="17" s="1"/>
  <c r="Y464" i="17"/>
  <c r="Z464" i="17" s="1"/>
  <c r="Y463" i="17"/>
  <c r="Z463" i="17" s="1"/>
  <c r="Y462" i="17"/>
  <c r="Z462" i="17" s="1"/>
  <c r="Y461" i="17"/>
  <c r="Z461" i="17" s="1"/>
  <c r="Y460" i="17"/>
  <c r="Z460" i="17" s="1"/>
  <c r="Y459" i="17"/>
  <c r="Z459" i="17" s="1"/>
  <c r="Y458" i="17"/>
  <c r="Z458" i="17" s="1"/>
  <c r="Y457" i="17"/>
  <c r="Z457" i="17" s="1"/>
  <c r="Y456" i="17"/>
  <c r="Z456" i="17" s="1"/>
  <c r="Y455" i="17"/>
  <c r="Z455" i="17" s="1"/>
  <c r="Y454" i="17"/>
  <c r="Z454" i="17" s="1"/>
  <c r="Y453" i="17"/>
  <c r="Z453" i="17" s="1"/>
  <c r="Y452" i="17"/>
  <c r="Z452" i="17" s="1"/>
  <c r="Y451" i="17"/>
  <c r="Z451" i="17" s="1"/>
  <c r="Y450" i="17"/>
  <c r="Z450" i="17" s="1"/>
  <c r="Y449" i="17"/>
  <c r="Z449" i="17" s="1"/>
  <c r="Y448" i="17"/>
  <c r="Z448" i="17" s="1"/>
  <c r="Y447" i="17"/>
  <c r="Z447" i="17" s="1"/>
  <c r="Y446" i="17"/>
  <c r="Z446" i="17" s="1"/>
  <c r="Y445" i="17"/>
  <c r="Z445" i="17" s="1"/>
  <c r="Y444" i="17"/>
  <c r="Z444" i="17" s="1"/>
  <c r="Y443" i="17"/>
  <c r="Z443" i="17" s="1"/>
  <c r="Y442" i="17"/>
  <c r="Z442" i="17" s="1"/>
  <c r="Y441" i="17"/>
  <c r="Z441" i="17" s="1"/>
  <c r="Y440" i="17"/>
  <c r="Z440" i="17" s="1"/>
  <c r="Y439" i="17"/>
  <c r="Z439" i="17" s="1"/>
  <c r="Y436" i="17"/>
  <c r="Z436" i="17" s="1"/>
  <c r="Y437" i="17"/>
  <c r="Z437" i="17" s="1"/>
  <c r="Y163" i="17"/>
  <c r="Z163" i="17" s="1"/>
  <c r="Y267" i="17"/>
  <c r="Z267" i="17" s="1"/>
  <c r="Y324" i="17"/>
  <c r="Z324" i="17" s="1"/>
  <c r="Y433" i="17"/>
  <c r="Z433" i="17" s="1"/>
  <c r="Y432" i="17"/>
  <c r="Z432" i="17" s="1"/>
  <c r="Y55" i="17"/>
  <c r="Z55" i="17" s="1"/>
  <c r="Y430" i="17"/>
  <c r="Z430" i="17" s="1"/>
  <c r="Y429" i="17"/>
  <c r="Z429" i="17" s="1"/>
  <c r="Y428" i="17"/>
  <c r="Z428" i="17" s="1"/>
  <c r="Y427" i="17"/>
  <c r="Z427" i="17" s="1"/>
  <c r="Y268" i="17"/>
  <c r="Z268" i="17" s="1"/>
  <c r="Y425" i="17"/>
  <c r="Z425" i="17" s="1"/>
  <c r="Y424" i="17"/>
  <c r="Z424" i="17" s="1"/>
  <c r="Y423" i="17"/>
  <c r="Z423" i="17" s="1"/>
  <c r="Y38" i="17"/>
  <c r="Z38" i="17" s="1"/>
  <c r="Y421" i="17"/>
  <c r="Z421" i="17" s="1"/>
  <c r="Y420" i="17"/>
  <c r="Z420" i="17" s="1"/>
  <c r="Y26" i="17"/>
  <c r="Z26" i="17" s="1"/>
  <c r="Y5" i="17"/>
  <c r="Z5" i="17" s="1"/>
  <c r="Y417" i="17"/>
  <c r="Z417" i="17" s="1"/>
  <c r="Y416" i="17"/>
  <c r="Z416" i="17" s="1"/>
  <c r="Y415" i="17"/>
  <c r="Z415" i="17" s="1"/>
  <c r="Y414" i="17"/>
  <c r="Z414" i="17" s="1"/>
  <c r="Y413" i="17"/>
  <c r="Z413" i="17" s="1"/>
  <c r="Y412" i="17"/>
  <c r="Z412" i="17" s="1"/>
  <c r="Y411" i="17"/>
  <c r="Z411" i="17" s="1"/>
  <c r="Y410" i="17"/>
  <c r="Z410" i="17" s="1"/>
  <c r="Y52" i="17"/>
  <c r="Z52" i="17" s="1"/>
  <c r="Y408" i="17"/>
  <c r="Z408" i="17" s="1"/>
  <c r="Y407" i="17"/>
  <c r="Z407" i="17" s="1"/>
  <c r="Y406" i="17"/>
  <c r="Z406" i="17" s="1"/>
  <c r="Y405" i="17"/>
  <c r="Z405" i="17" s="1"/>
  <c r="Y404" i="17"/>
  <c r="Z404" i="17" s="1"/>
  <c r="Y403" i="17"/>
  <c r="Z403" i="17" s="1"/>
  <c r="Y402" i="17"/>
  <c r="Z402" i="17" s="1"/>
  <c r="Y401" i="17"/>
  <c r="Z401" i="17" s="1"/>
  <c r="Y400" i="17"/>
  <c r="Z400" i="17" s="1"/>
  <c r="Y399" i="17"/>
  <c r="Z399" i="17" s="1"/>
  <c r="Y398" i="17"/>
  <c r="Z398" i="17" s="1"/>
  <c r="Y397" i="17"/>
  <c r="Z397" i="17" s="1"/>
  <c r="Y54" i="17"/>
  <c r="Z54" i="17" s="1"/>
  <c r="Y395" i="17"/>
  <c r="Z395" i="17" s="1"/>
  <c r="Y394" i="17"/>
  <c r="Z394" i="17" s="1"/>
  <c r="Y249" i="17"/>
  <c r="Z249" i="17" s="1"/>
  <c r="Y57" i="17"/>
  <c r="Z57" i="17" s="1"/>
  <c r="Y31" i="17"/>
  <c r="Z31" i="17" s="1"/>
  <c r="Y390" i="17"/>
  <c r="Z390" i="17" s="1"/>
  <c r="Y162" i="17"/>
  <c r="Z162" i="17" s="1"/>
  <c r="Y388" i="17"/>
  <c r="Z388" i="17" s="1"/>
  <c r="Y387" i="17"/>
  <c r="Z387" i="17" s="1"/>
  <c r="Y329" i="17"/>
  <c r="Z329" i="17" s="1"/>
  <c r="Y385" i="17"/>
  <c r="Z385" i="17" s="1"/>
  <c r="Y384" i="17"/>
  <c r="Z384" i="17" s="1"/>
  <c r="Y120" i="17"/>
  <c r="Z120" i="17" s="1"/>
  <c r="Y314" i="17"/>
  <c r="Z314" i="17" s="1"/>
  <c r="Y381" i="17"/>
  <c r="Z381" i="17" s="1"/>
  <c r="Y125" i="17"/>
  <c r="Z125" i="17" s="1"/>
  <c r="Y37" i="17"/>
  <c r="Z37" i="17" s="1"/>
  <c r="Y378" i="17"/>
  <c r="Z378" i="17" s="1"/>
  <c r="Y382" i="17"/>
  <c r="Z382" i="17" s="1"/>
  <c r="Y315" i="17"/>
  <c r="Z315" i="17" s="1"/>
  <c r="Y159" i="17"/>
  <c r="Z159" i="17" s="1"/>
  <c r="Y374" i="17"/>
  <c r="Z374" i="17" s="1"/>
  <c r="Y373" i="17"/>
  <c r="Z373" i="17" s="1"/>
  <c r="Y372" i="17"/>
  <c r="Z372" i="17" s="1"/>
  <c r="Y371" i="17"/>
  <c r="Z371" i="17" s="1"/>
  <c r="Y370" i="17"/>
  <c r="Z370" i="17" s="1"/>
  <c r="Y369" i="17"/>
  <c r="Z369" i="17" s="1"/>
  <c r="Y368" i="17"/>
  <c r="Z368" i="17" s="1"/>
  <c r="Y367" i="17"/>
  <c r="Z367" i="17" s="1"/>
  <c r="Y366" i="17"/>
  <c r="Z366" i="17" s="1"/>
  <c r="Y365" i="17"/>
  <c r="Z365" i="17" s="1"/>
  <c r="Y364" i="17"/>
  <c r="Z364" i="17" s="1"/>
  <c r="Y426" i="17"/>
  <c r="Z426" i="17" s="1"/>
  <c r="Y59" i="17"/>
  <c r="Z59" i="17" s="1"/>
  <c r="Y361" i="17"/>
  <c r="Z361" i="17" s="1"/>
  <c r="Y377" i="17"/>
  <c r="Z377" i="17" s="1"/>
  <c r="Y359" i="17"/>
  <c r="Z359" i="17" s="1"/>
  <c r="Y358" i="17"/>
  <c r="Z358" i="17" s="1"/>
  <c r="Y357" i="17"/>
  <c r="Z357" i="17" s="1"/>
  <c r="Y356" i="17"/>
  <c r="Z356" i="17" s="1"/>
  <c r="Y355" i="17"/>
  <c r="Z355" i="17" s="1"/>
  <c r="Y354" i="17"/>
  <c r="Z354" i="17" s="1"/>
  <c r="Y353" i="17"/>
  <c r="Z353" i="17" s="1"/>
  <c r="Y352" i="17"/>
  <c r="Z352" i="17" s="1"/>
  <c r="Y351" i="17"/>
  <c r="Z351" i="17" s="1"/>
  <c r="Y350" i="17"/>
  <c r="Z350" i="17" s="1"/>
  <c r="Y349" i="17"/>
  <c r="Z349" i="17" s="1"/>
  <c r="Y348" i="17"/>
  <c r="Z348" i="17" s="1"/>
  <c r="Y347" i="17"/>
  <c r="Z347" i="17" s="1"/>
  <c r="Y346" i="17"/>
  <c r="Z346" i="17" s="1"/>
  <c r="Y345" i="17"/>
  <c r="Z345" i="17" s="1"/>
  <c r="Y344" i="17"/>
  <c r="Z344" i="17" s="1"/>
  <c r="Y343" i="17"/>
  <c r="Z343" i="17" s="1"/>
  <c r="Y342" i="17"/>
  <c r="Z342" i="17" s="1"/>
  <c r="Y341" i="17"/>
  <c r="Z341" i="17" s="1"/>
  <c r="Y340" i="17"/>
  <c r="Z340" i="17" s="1"/>
  <c r="Y339" i="17"/>
  <c r="Z339" i="17" s="1"/>
  <c r="Y338" i="17"/>
  <c r="Z338" i="17" s="1"/>
  <c r="Y337" i="17"/>
  <c r="Z337" i="17" s="1"/>
  <c r="Y336" i="17"/>
  <c r="Z336" i="17" s="1"/>
  <c r="Y335" i="17"/>
  <c r="Z335" i="17" s="1"/>
  <c r="Y334" i="17"/>
  <c r="Z334" i="17" s="1"/>
  <c r="Y7" i="17"/>
  <c r="Z7" i="17" s="1"/>
  <c r="Y34" i="17"/>
  <c r="Z34" i="17" s="1"/>
  <c r="Y269" i="17"/>
  <c r="Z269" i="17" s="1"/>
  <c r="Y409" i="17"/>
  <c r="Z409" i="17" s="1"/>
  <c r="Y379" i="17"/>
  <c r="Z379" i="17" s="1"/>
  <c r="Y332" i="17"/>
  <c r="Z332" i="17" s="1"/>
  <c r="Y330" i="17"/>
  <c r="Z330" i="17" s="1"/>
  <c r="Y391" i="17"/>
  <c r="Z391" i="17" s="1"/>
  <c r="Y380" i="17"/>
  <c r="Z380" i="17" s="1"/>
  <c r="Y327" i="17"/>
  <c r="Z327" i="17" s="1"/>
  <c r="Y323" i="17"/>
  <c r="Z323" i="17" s="1"/>
  <c r="Y322" i="17"/>
  <c r="Z322" i="17" s="1"/>
  <c r="Y321" i="17"/>
  <c r="Z321" i="17" s="1"/>
  <c r="Y320" i="17"/>
  <c r="Z320" i="17" s="1"/>
  <c r="Y319" i="17"/>
  <c r="Z319" i="17" s="1"/>
  <c r="Y318" i="17"/>
  <c r="Z318" i="17" s="1"/>
  <c r="Y317" i="17"/>
  <c r="Z317" i="17" s="1"/>
  <c r="Y316" i="17"/>
  <c r="Z316" i="17" s="1"/>
  <c r="Y50" i="17"/>
  <c r="Z50" i="17" s="1"/>
  <c r="Y66" i="17"/>
  <c r="Z66" i="17" s="1"/>
  <c r="Y313" i="17"/>
  <c r="Z313" i="17" s="1"/>
  <c r="Y312" i="17"/>
  <c r="Z312" i="17" s="1"/>
  <c r="Y311" i="17"/>
  <c r="Z311" i="17" s="1"/>
  <c r="Y310" i="17"/>
  <c r="Z310" i="17" s="1"/>
  <c r="Y309" i="17"/>
  <c r="Z309" i="17" s="1"/>
  <c r="Y308" i="17"/>
  <c r="Z308" i="17" s="1"/>
  <c r="Y307" i="17"/>
  <c r="Z307" i="17" s="1"/>
  <c r="Y306" i="17"/>
  <c r="Z306" i="17" s="1"/>
  <c r="Y305" i="17"/>
  <c r="Z305" i="17" s="1"/>
  <c r="Y304" i="17"/>
  <c r="Z304" i="17" s="1"/>
  <c r="Y303" i="17"/>
  <c r="Z303" i="17" s="1"/>
  <c r="Y28" i="17"/>
  <c r="Z28" i="17" s="1"/>
  <c r="Y301" i="17"/>
  <c r="Z301" i="17" s="1"/>
  <c r="Y300" i="17"/>
  <c r="Z300" i="17" s="1"/>
  <c r="Y299" i="17"/>
  <c r="Z299" i="17" s="1"/>
  <c r="Y298" i="17"/>
  <c r="Z298" i="17" s="1"/>
  <c r="Y297" i="17"/>
  <c r="Z297" i="17" s="1"/>
  <c r="Y296" i="17"/>
  <c r="Z296" i="17" s="1"/>
  <c r="Y295" i="17"/>
  <c r="Z295" i="17" s="1"/>
  <c r="Y294" i="17"/>
  <c r="Z294" i="17" s="1"/>
  <c r="Y293" i="17"/>
  <c r="Z293" i="17" s="1"/>
  <c r="Y292" i="17"/>
  <c r="Z292" i="17" s="1"/>
  <c r="Y291" i="17"/>
  <c r="Z291" i="17" s="1"/>
  <c r="Y290" i="17"/>
  <c r="Z290" i="17" s="1"/>
  <c r="Y289" i="17"/>
  <c r="Z289" i="17" s="1"/>
  <c r="Y288" i="17"/>
  <c r="Z288" i="17" s="1"/>
  <c r="Y287" i="17"/>
  <c r="Z287" i="17" s="1"/>
  <c r="Y286" i="17"/>
  <c r="Z286" i="17" s="1"/>
  <c r="Y285" i="17"/>
  <c r="Z285" i="17" s="1"/>
  <c r="Y284" i="17"/>
  <c r="Z284" i="17" s="1"/>
  <c r="Y283" i="17"/>
  <c r="Z283" i="17" s="1"/>
  <c r="Y282" i="17"/>
  <c r="Z282" i="17" s="1"/>
  <c r="Y281" i="17"/>
  <c r="Z281" i="17" s="1"/>
  <c r="Y280" i="17"/>
  <c r="Z280" i="17" s="1"/>
  <c r="Y279" i="17"/>
  <c r="Z279" i="17" s="1"/>
  <c r="Y278" i="17"/>
  <c r="Z278" i="17" s="1"/>
  <c r="Y277" i="17"/>
  <c r="Z277" i="17" s="1"/>
  <c r="Y276" i="17"/>
  <c r="Z276" i="17" s="1"/>
  <c r="Y275" i="17"/>
  <c r="Z275" i="17" s="1"/>
  <c r="Y274" i="17"/>
  <c r="Z274" i="17" s="1"/>
  <c r="Y273" i="17"/>
  <c r="Z273" i="17" s="1"/>
  <c r="Y272" i="17"/>
  <c r="Z272" i="17" s="1"/>
  <c r="Y271" i="17"/>
  <c r="Z271" i="17" s="1"/>
  <c r="Y270" i="17"/>
  <c r="Z270" i="17" s="1"/>
  <c r="Y32" i="17"/>
  <c r="Z32" i="17" s="1"/>
  <c r="Y65" i="17"/>
  <c r="Z65" i="17" s="1"/>
  <c r="Y89" i="17"/>
  <c r="Z89" i="17" s="1"/>
  <c r="Y266" i="17"/>
  <c r="Z266" i="17" s="1"/>
  <c r="Y46" i="17"/>
  <c r="Z46" i="17" s="1"/>
  <c r="Y10" i="17"/>
  <c r="Z10" i="17" s="1"/>
  <c r="Y263" i="17"/>
  <c r="Z263" i="17" s="1"/>
  <c r="Y262" i="17"/>
  <c r="Z262" i="17" s="1"/>
  <c r="Y261" i="17"/>
  <c r="Z261" i="17" s="1"/>
  <c r="Y260" i="17"/>
  <c r="Z260" i="17" s="1"/>
  <c r="Y259" i="17"/>
  <c r="Z259" i="17" s="1"/>
  <c r="Y258" i="17"/>
  <c r="Z258" i="17" s="1"/>
  <c r="Y257" i="17"/>
  <c r="Z257" i="17" s="1"/>
  <c r="Y256" i="17"/>
  <c r="Z256" i="17" s="1"/>
  <c r="Y255" i="17"/>
  <c r="Z255" i="17" s="1"/>
  <c r="Y254" i="17"/>
  <c r="Z254" i="17" s="1"/>
  <c r="Y253" i="17"/>
  <c r="Z253" i="17" s="1"/>
  <c r="Y252" i="17"/>
  <c r="Z252" i="17" s="1"/>
  <c r="Y251" i="17"/>
  <c r="Z251" i="17" s="1"/>
  <c r="Y250" i="17"/>
  <c r="Z250" i="17" s="1"/>
  <c r="Y41" i="17"/>
  <c r="Z41" i="17" s="1"/>
  <c r="Y328" i="17"/>
  <c r="Z328" i="17" s="1"/>
  <c r="Y247" i="17"/>
  <c r="Z247" i="17" s="1"/>
  <c r="Y246" i="17"/>
  <c r="Z246" i="17" s="1"/>
  <c r="Y245" i="17"/>
  <c r="Z245" i="17" s="1"/>
  <c r="Y241" i="17"/>
  <c r="Z241" i="17" s="1"/>
  <c r="Y265" i="17"/>
  <c r="Z265" i="17" s="1"/>
  <c r="Y242" i="17"/>
  <c r="Z242" i="17" s="1"/>
  <c r="Y360" i="17"/>
  <c r="Z360" i="17" s="1"/>
  <c r="Y240" i="17"/>
  <c r="Z240" i="17" s="1"/>
  <c r="Y13" i="17"/>
  <c r="Z13" i="17" s="1"/>
  <c r="Y238" i="17"/>
  <c r="Z238" i="17" s="1"/>
  <c r="Y237" i="17"/>
  <c r="Z237" i="17" s="1"/>
  <c r="Y236" i="17"/>
  <c r="Z236" i="17" s="1"/>
  <c r="Y235" i="17"/>
  <c r="Z235" i="17" s="1"/>
  <c r="Y234" i="17"/>
  <c r="Z234" i="17" s="1"/>
  <c r="Y233" i="17"/>
  <c r="Z233" i="17" s="1"/>
  <c r="Y232" i="17"/>
  <c r="Z232" i="17" s="1"/>
  <c r="Y231" i="17"/>
  <c r="Z231" i="17" s="1"/>
  <c r="Y230" i="17"/>
  <c r="Z230" i="17" s="1"/>
  <c r="Y229" i="17"/>
  <c r="Z229" i="17" s="1"/>
  <c r="Y228" i="17"/>
  <c r="Z228" i="17" s="1"/>
  <c r="Y227" i="17"/>
  <c r="Z227" i="17" s="1"/>
  <c r="Y226" i="17"/>
  <c r="Z226" i="17" s="1"/>
  <c r="Y225" i="17"/>
  <c r="Z225" i="17" s="1"/>
  <c r="Y224" i="17"/>
  <c r="Z224" i="17" s="1"/>
  <c r="Y223" i="17"/>
  <c r="Z223" i="17" s="1"/>
  <c r="Y222" i="17"/>
  <c r="Z222" i="17" s="1"/>
  <c r="Y221" i="17"/>
  <c r="Z221" i="17" s="1"/>
  <c r="Y220" i="17"/>
  <c r="Z220" i="17" s="1"/>
  <c r="Y219" i="17"/>
  <c r="Z219" i="17" s="1"/>
  <c r="Y218" i="17"/>
  <c r="Z218" i="17" s="1"/>
  <c r="Y217" i="17"/>
  <c r="Z217" i="17" s="1"/>
  <c r="Y216" i="17"/>
  <c r="Z216" i="17" s="1"/>
  <c r="Y215" i="17"/>
  <c r="Z215" i="17" s="1"/>
  <c r="Y214" i="17"/>
  <c r="Z214" i="17" s="1"/>
  <c r="Y213" i="17"/>
  <c r="Z213" i="17" s="1"/>
  <c r="Y212" i="17"/>
  <c r="Z212" i="17" s="1"/>
  <c r="Y211" i="17"/>
  <c r="Z211" i="17" s="1"/>
  <c r="Y210" i="17"/>
  <c r="Z210" i="17" s="1"/>
  <c r="Y209" i="17"/>
  <c r="Z209" i="17" s="1"/>
  <c r="Y208" i="17"/>
  <c r="Z208" i="17" s="1"/>
  <c r="Y207" i="17"/>
  <c r="Z207" i="17" s="1"/>
  <c r="Y206" i="17"/>
  <c r="Z206" i="17" s="1"/>
  <c r="Y205" i="17"/>
  <c r="Z205" i="17" s="1"/>
  <c r="Y204" i="17"/>
  <c r="Z204" i="17" s="1"/>
  <c r="Y203" i="17"/>
  <c r="Z203" i="17" s="1"/>
  <c r="Y202" i="17"/>
  <c r="Z202" i="17" s="1"/>
  <c r="Y201" i="17"/>
  <c r="Z201" i="17" s="1"/>
  <c r="Y200" i="17"/>
  <c r="Z200" i="17" s="1"/>
  <c r="Y199" i="17"/>
  <c r="Z199" i="17" s="1"/>
  <c r="Y198" i="17"/>
  <c r="Z198" i="17" s="1"/>
  <c r="Y197" i="17"/>
  <c r="Z197" i="17" s="1"/>
  <c r="Y196" i="17"/>
  <c r="Z196" i="17" s="1"/>
  <c r="Y195" i="17"/>
  <c r="Z195" i="17" s="1"/>
  <c r="Y60" i="17"/>
  <c r="Z60" i="17" s="1"/>
  <c r="Y193" i="17"/>
  <c r="Z193" i="17" s="1"/>
  <c r="Y192" i="17"/>
  <c r="Z192" i="17" s="1"/>
  <c r="Y191" i="17"/>
  <c r="Z191" i="17" s="1"/>
  <c r="Y190" i="17"/>
  <c r="Z190" i="17" s="1"/>
  <c r="Y189" i="17"/>
  <c r="Z189" i="17" s="1"/>
  <c r="Y188" i="17"/>
  <c r="Z188" i="17" s="1"/>
  <c r="Y187" i="17"/>
  <c r="Z187" i="17" s="1"/>
  <c r="Y186" i="17"/>
  <c r="Z186" i="17" s="1"/>
  <c r="Y185" i="17"/>
  <c r="Z185" i="17" s="1"/>
  <c r="Y184" i="17"/>
  <c r="Z184" i="17" s="1"/>
  <c r="Y183" i="17"/>
  <c r="Z183" i="17" s="1"/>
  <c r="Y182" i="17"/>
  <c r="Z182" i="17" s="1"/>
  <c r="Y181" i="17"/>
  <c r="Z181" i="17" s="1"/>
  <c r="Y180" i="17"/>
  <c r="Z180" i="17" s="1"/>
  <c r="Y179" i="17"/>
  <c r="Z179" i="17" s="1"/>
  <c r="Y178" i="17"/>
  <c r="Z178" i="17" s="1"/>
  <c r="Y177" i="17"/>
  <c r="Z177" i="17" s="1"/>
  <c r="Y176" i="17"/>
  <c r="Z176" i="17" s="1"/>
  <c r="Y175" i="17"/>
  <c r="Z175" i="17" s="1"/>
  <c r="Y174" i="17"/>
  <c r="Z174" i="17" s="1"/>
  <c r="Y173" i="17"/>
  <c r="Z173" i="17" s="1"/>
  <c r="Y172" i="17"/>
  <c r="Z172" i="17" s="1"/>
  <c r="Y171" i="17"/>
  <c r="Z171" i="17" s="1"/>
  <c r="Y170" i="17"/>
  <c r="Z170" i="17" s="1"/>
  <c r="Y169" i="17"/>
  <c r="Z169" i="17" s="1"/>
  <c r="Y168" i="17"/>
  <c r="Z168" i="17" s="1"/>
  <c r="Y167" i="17"/>
  <c r="Z167" i="17" s="1"/>
  <c r="Y166" i="17"/>
  <c r="Z166" i="17" s="1"/>
  <c r="Y165" i="17"/>
  <c r="Z165" i="17" s="1"/>
  <c r="Y164" i="17"/>
  <c r="Z164" i="17" s="1"/>
  <c r="Y376" i="17"/>
  <c r="Z376" i="17" s="1"/>
  <c r="Y302" i="17"/>
  <c r="Z302" i="17" s="1"/>
  <c r="Y161" i="17"/>
  <c r="Z161" i="17" s="1"/>
  <c r="Y160" i="17"/>
  <c r="Z160" i="17" s="1"/>
  <c r="Y19" i="17"/>
  <c r="Z19" i="17" s="1"/>
  <c r="Y158" i="17"/>
  <c r="Z158" i="17" s="1"/>
  <c r="Y157" i="17"/>
  <c r="Z157" i="17" s="1"/>
  <c r="Y156" i="17"/>
  <c r="Z156" i="17" s="1"/>
  <c r="Y155" i="17"/>
  <c r="Z155" i="17" s="1"/>
  <c r="Y154" i="17"/>
  <c r="Z154" i="17" s="1"/>
  <c r="Y153" i="17"/>
  <c r="Z153" i="17" s="1"/>
  <c r="Y152" i="17"/>
  <c r="Z152" i="17" s="1"/>
  <c r="Y151" i="17"/>
  <c r="Z151" i="17" s="1"/>
  <c r="Y150" i="17"/>
  <c r="Z150" i="17" s="1"/>
  <c r="Y149" i="17"/>
  <c r="Z149" i="17" s="1"/>
  <c r="Y148" i="17"/>
  <c r="Z148" i="17" s="1"/>
  <c r="Y147" i="17"/>
  <c r="Z147" i="17" s="1"/>
  <c r="Y146" i="17"/>
  <c r="Z146" i="17" s="1"/>
  <c r="Y145" i="17"/>
  <c r="Z145" i="17" s="1"/>
  <c r="Y144" i="17"/>
  <c r="Z144" i="17" s="1"/>
  <c r="Y143" i="17"/>
  <c r="Z143" i="17" s="1"/>
  <c r="Y142" i="17"/>
  <c r="Z142" i="17" s="1"/>
  <c r="Y141" i="17"/>
  <c r="Z141" i="17" s="1"/>
  <c r="Y140" i="17"/>
  <c r="Z140" i="17" s="1"/>
  <c r="Y139" i="17"/>
  <c r="Z139" i="17" s="1"/>
  <c r="Y138" i="17"/>
  <c r="Z138" i="17" s="1"/>
  <c r="Y137" i="17"/>
  <c r="Z137" i="17" s="1"/>
  <c r="Y136" i="17"/>
  <c r="Z136" i="17" s="1"/>
  <c r="Y135" i="17"/>
  <c r="Z135" i="17" s="1"/>
  <c r="Y134" i="17"/>
  <c r="Z134" i="17" s="1"/>
  <c r="Y133" i="17"/>
  <c r="Z133" i="17" s="1"/>
  <c r="Y132" i="17"/>
  <c r="Z132" i="17" s="1"/>
  <c r="Y131" i="17"/>
  <c r="Z131" i="17" s="1"/>
  <c r="Y130" i="17"/>
  <c r="Z130" i="17" s="1"/>
  <c r="Y129" i="17"/>
  <c r="Z129" i="17" s="1"/>
  <c r="Y128" i="17"/>
  <c r="Z128" i="17" s="1"/>
  <c r="Y127" i="17"/>
  <c r="Z127" i="17" s="1"/>
  <c r="Y126" i="17"/>
  <c r="Z126" i="17" s="1"/>
  <c r="Y12" i="17"/>
  <c r="Z12" i="17" s="1"/>
  <c r="Y124" i="17"/>
  <c r="Z124" i="17" s="1"/>
  <c r="Y123" i="17"/>
  <c r="Z123" i="17" s="1"/>
  <c r="Y122" i="17"/>
  <c r="Z122" i="17" s="1"/>
  <c r="Y121" i="17"/>
  <c r="Z121" i="17" s="1"/>
  <c r="Y396" i="17"/>
  <c r="Z396" i="17" s="1"/>
  <c r="Y119" i="17"/>
  <c r="Z119" i="17" s="1"/>
  <c r="Y363" i="17"/>
  <c r="Z363" i="17" s="1"/>
  <c r="Y375" i="17"/>
  <c r="Z375" i="17" s="1"/>
  <c r="Y116" i="17"/>
  <c r="Z116" i="17" s="1"/>
  <c r="Y115" i="17"/>
  <c r="Z115" i="17" s="1"/>
  <c r="Y114" i="17"/>
  <c r="Z114" i="17" s="1"/>
  <c r="Y113" i="17"/>
  <c r="Z113" i="17" s="1"/>
  <c r="Y112" i="17"/>
  <c r="Z112" i="17" s="1"/>
  <c r="Y111" i="17"/>
  <c r="Z111" i="17" s="1"/>
  <c r="Y110" i="17"/>
  <c r="Z110" i="17" s="1"/>
  <c r="Y109" i="17"/>
  <c r="Z109" i="17" s="1"/>
  <c r="Y108" i="17"/>
  <c r="Z108" i="17" s="1"/>
  <c r="Y107" i="17"/>
  <c r="Z107" i="17" s="1"/>
  <c r="Y106" i="17"/>
  <c r="Z106" i="17" s="1"/>
  <c r="Y105" i="17"/>
  <c r="Z105" i="17" s="1"/>
  <c r="Y104" i="17"/>
  <c r="Z104" i="17" s="1"/>
  <c r="Y103" i="17"/>
  <c r="Z103" i="17" s="1"/>
  <c r="Y102" i="17"/>
  <c r="Z102" i="17" s="1"/>
  <c r="Y101" i="17"/>
  <c r="Z101" i="17" s="1"/>
  <c r="Y100" i="17"/>
  <c r="Z100" i="17" s="1"/>
  <c r="Y99" i="17"/>
  <c r="Z99" i="17" s="1"/>
  <c r="Y98" i="17"/>
  <c r="Z98" i="17" s="1"/>
  <c r="Y97" i="17"/>
  <c r="Z97" i="17" s="1"/>
  <c r="Y96" i="17"/>
  <c r="Z96" i="17" s="1"/>
  <c r="Y95" i="17"/>
  <c r="Z95" i="17" s="1"/>
  <c r="Y94" i="17"/>
  <c r="Z94" i="17" s="1"/>
  <c r="Y93" i="17"/>
  <c r="Z93" i="17" s="1"/>
  <c r="Y92" i="17"/>
  <c r="Z92" i="17" s="1"/>
  <c r="Y194" i="17"/>
  <c r="Z194" i="17" s="1"/>
  <c r="Y90" i="17"/>
  <c r="Z90" i="17" s="1"/>
  <c r="Y239" i="17"/>
  <c r="Z239" i="17" s="1"/>
  <c r="Y88" i="17"/>
  <c r="Z88" i="17" s="1"/>
  <c r="Y87" i="17"/>
  <c r="Z87" i="17" s="1"/>
  <c r="Y243" i="17"/>
  <c r="Z243" i="17" s="1"/>
  <c r="Y85" i="17"/>
  <c r="Z85" i="17" s="1"/>
  <c r="Y84" i="17"/>
  <c r="Z84" i="17" s="1"/>
  <c r="Y83" i="17"/>
  <c r="Z83" i="17" s="1"/>
  <c r="Y82" i="17"/>
  <c r="Z82" i="17" s="1"/>
  <c r="Y81" i="17"/>
  <c r="Z81" i="17" s="1"/>
  <c r="Y80" i="17"/>
  <c r="Z80" i="17" s="1"/>
  <c r="Y79" i="17"/>
  <c r="Z79" i="17" s="1"/>
  <c r="Y78" i="17"/>
  <c r="Z78" i="17" s="1"/>
  <c r="Y77" i="17"/>
  <c r="Z77" i="17" s="1"/>
  <c r="Y76" i="17"/>
  <c r="Z76" i="17" s="1"/>
  <c r="Y75" i="17"/>
  <c r="Z75" i="17" s="1"/>
  <c r="Y74" i="17"/>
  <c r="Z74" i="17" s="1"/>
  <c r="Y73" i="17"/>
  <c r="Z73" i="17" s="1"/>
  <c r="Y72" i="17"/>
  <c r="Z72" i="17" s="1"/>
  <c r="Y71" i="17"/>
  <c r="Z71" i="17" s="1"/>
  <c r="Y70" i="17"/>
  <c r="Z70" i="17" s="1"/>
  <c r="Y69" i="17"/>
  <c r="Z69" i="17" s="1"/>
  <c r="Y68" i="17"/>
  <c r="Z68" i="17" s="1"/>
  <c r="Y67" i="17"/>
  <c r="Z67" i="17" s="1"/>
  <c r="Y393" i="17"/>
  <c r="Z393" i="17" s="1"/>
  <c r="Y392" i="17"/>
  <c r="Z392" i="17" s="1"/>
  <c r="Y64" i="17"/>
  <c r="Z64" i="17" s="1"/>
  <c r="Y63" i="17"/>
  <c r="Z63" i="17" s="1"/>
  <c r="Y62" i="17"/>
  <c r="Z62" i="17" s="1"/>
  <c r="Y61" i="17"/>
  <c r="Z61" i="17" s="1"/>
  <c r="Y39" i="17"/>
  <c r="Z39" i="17" s="1"/>
  <c r="Y418" i="17"/>
  <c r="Z418" i="17" s="1"/>
  <c r="Y58" i="17"/>
  <c r="Z58" i="17" s="1"/>
  <c r="Y117" i="17"/>
  <c r="Z117" i="17" s="1"/>
  <c r="Y56" i="17"/>
  <c r="Z56" i="17" s="1"/>
  <c r="Y435" i="17"/>
  <c r="Z435" i="17" s="1"/>
  <c r="Y264" i="17"/>
  <c r="Z264" i="17" s="1"/>
  <c r="Y53" i="17"/>
  <c r="Z53" i="17" s="1"/>
  <c r="Y431" i="17"/>
  <c r="Z431" i="17" s="1"/>
  <c r="Y326" i="17"/>
  <c r="Z326" i="17" s="1"/>
  <c r="Y51" i="17"/>
  <c r="Z51" i="17" s="1"/>
  <c r="Y389" i="17"/>
  <c r="Z389" i="17" s="1"/>
  <c r="Y48" i="17"/>
  <c r="Z48" i="17" s="1"/>
  <c r="Y47" i="17"/>
  <c r="Z47" i="17" s="1"/>
  <c r="Y331" i="17"/>
  <c r="Z331" i="17" s="1"/>
  <c r="Y45" i="17"/>
  <c r="Z45" i="17" s="1"/>
  <c r="Y44" i="17"/>
  <c r="Z44" i="17" s="1"/>
  <c r="Y43" i="17"/>
  <c r="Z43" i="17" s="1"/>
  <c r="Y42" i="17"/>
  <c r="Z42" i="17" s="1"/>
  <c r="Y434" i="17"/>
  <c r="Z434" i="17" s="1"/>
  <c r="Y40" i="17"/>
  <c r="Z40" i="17" s="1"/>
  <c r="Y118" i="17"/>
  <c r="Z118" i="17" s="1"/>
  <c r="Y16" i="17"/>
  <c r="Z16" i="17" s="1"/>
  <c r="Y17" i="17"/>
  <c r="Z17" i="17" s="1"/>
  <c r="Y36" i="17"/>
  <c r="Z36" i="17" s="1"/>
  <c r="Y35" i="17"/>
  <c r="Z35" i="17" s="1"/>
  <c r="Y18" i="17"/>
  <c r="Z18" i="17" s="1"/>
  <c r="Y33" i="17"/>
  <c r="Z33" i="17" s="1"/>
  <c r="Y325" i="17"/>
  <c r="Z325" i="17" s="1"/>
  <c r="Y438" i="17"/>
  <c r="Z438" i="17" s="1"/>
  <c r="Y30" i="17"/>
  <c r="Z30" i="17" s="1"/>
  <c r="Y29" i="17"/>
  <c r="Z29" i="17" s="1"/>
  <c r="Y49" i="17"/>
  <c r="Z49" i="17" s="1"/>
  <c r="Y27" i="17"/>
  <c r="Z27" i="17" s="1"/>
  <c r="Y333" i="17"/>
  <c r="Z333" i="17" s="1"/>
  <c r="Y25" i="17"/>
  <c r="Z25" i="17" s="1"/>
  <c r="Y24" i="17"/>
  <c r="Z24" i="17" s="1"/>
  <c r="Y23" i="17"/>
  <c r="Z23" i="17" s="1"/>
  <c r="Y22" i="17"/>
  <c r="Z22" i="17" s="1"/>
  <c r="Y21" i="17"/>
  <c r="Z21" i="17" s="1"/>
  <c r="Y20" i="17"/>
  <c r="Z20" i="17" s="1"/>
  <c r="Y91" i="17"/>
  <c r="Z91" i="17" s="1"/>
  <c r="Y383" i="17"/>
  <c r="Z383" i="17" s="1"/>
  <c r="Y422" i="17"/>
  <c r="Z422" i="17" s="1"/>
  <c r="Y419" i="17"/>
  <c r="Z419" i="17" s="1"/>
  <c r="Y15" i="17"/>
  <c r="Z15" i="17" s="1"/>
  <c r="Y14" i="17"/>
  <c r="Z14" i="17" s="1"/>
  <c r="Y244" i="17"/>
  <c r="Z244" i="17" s="1"/>
  <c r="Y86" i="17"/>
  <c r="Z86" i="17" s="1"/>
  <c r="Y11" i="17"/>
  <c r="Z11" i="17" s="1"/>
  <c r="Y362" i="17"/>
  <c r="Z362" i="17" s="1"/>
  <c r="Y9" i="17"/>
  <c r="Z9" i="17" s="1"/>
  <c r="Y8" i="17"/>
  <c r="Z8" i="17" s="1"/>
  <c r="Y248" i="17"/>
  <c r="Z248" i="17" s="1"/>
  <c r="Y6" i="17"/>
  <c r="Z6" i="17" s="1"/>
  <c r="Y386" i="17"/>
  <c r="Z386" i="17" s="1"/>
  <c r="Y4" i="17"/>
  <c r="Z4" i="17" s="1"/>
  <c r="AC4" i="17" s="1"/>
  <c r="AG18" i="17" l="1"/>
  <c r="AA18" i="17"/>
  <c r="AC18" i="17"/>
  <c r="AD18" i="17" s="1"/>
  <c r="AG154" i="17"/>
  <c r="AA154" i="17"/>
  <c r="AC154" i="17"/>
  <c r="AD154" i="17" s="1"/>
  <c r="AG166" i="17"/>
  <c r="AA166" i="17"/>
  <c r="AC166" i="17"/>
  <c r="AD166" i="17" s="1"/>
  <c r="AG202" i="17"/>
  <c r="AA202" i="17"/>
  <c r="AC202" i="17"/>
  <c r="AD202" i="17" s="1"/>
  <c r="AG214" i="17"/>
  <c r="AA214" i="17"/>
  <c r="AC214" i="17"/>
  <c r="AD214" i="17" s="1"/>
  <c r="AG226" i="17"/>
  <c r="AA226" i="17"/>
  <c r="AC226" i="17"/>
  <c r="AD226" i="17" s="1"/>
  <c r="AG238" i="17"/>
  <c r="AA238" i="17"/>
  <c r="AC238" i="17"/>
  <c r="AD238" i="17" s="1"/>
  <c r="AG250" i="17"/>
  <c r="AA250" i="17"/>
  <c r="AC250" i="17"/>
  <c r="AD250" i="17" s="1"/>
  <c r="AG262" i="17"/>
  <c r="AA262" i="17"/>
  <c r="AC262" i="17"/>
  <c r="AD262" i="17" s="1"/>
  <c r="AG274" i="17"/>
  <c r="AA274" i="17"/>
  <c r="AC274" i="17"/>
  <c r="AD274" i="17" s="1"/>
  <c r="AG286" i="17"/>
  <c r="AA286" i="17"/>
  <c r="AC286" i="17"/>
  <c r="AD286" i="17" s="1"/>
  <c r="AG298" i="17"/>
  <c r="AA298" i="17"/>
  <c r="AC298" i="17"/>
  <c r="AD298" i="17" s="1"/>
  <c r="AG310" i="17"/>
  <c r="AA310" i="17"/>
  <c r="AC310" i="17"/>
  <c r="AD310" i="17" s="1"/>
  <c r="AG322" i="17"/>
  <c r="AA322" i="17"/>
  <c r="AC322" i="17"/>
  <c r="AD322" i="17" s="1"/>
  <c r="AG334" i="17"/>
  <c r="AA334" i="17"/>
  <c r="AC334" i="17"/>
  <c r="AD334" i="17" s="1"/>
  <c r="AG346" i="17"/>
  <c r="AA346" i="17"/>
  <c r="AC346" i="17"/>
  <c r="AD346" i="17" s="1"/>
  <c r="AG358" i="17"/>
  <c r="AA358" i="17"/>
  <c r="AC358" i="17"/>
  <c r="AD358" i="17" s="1"/>
  <c r="AG370" i="17"/>
  <c r="AA370" i="17"/>
  <c r="AC370" i="17"/>
  <c r="AD370" i="17" s="1"/>
  <c r="AG314" i="17"/>
  <c r="AA314" i="17"/>
  <c r="AC314" i="17"/>
  <c r="AD314" i="17" s="1"/>
  <c r="AG394" i="17"/>
  <c r="AA394" i="17"/>
  <c r="AC394" i="17"/>
  <c r="AD394" i="17" s="1"/>
  <c r="AG406" i="17"/>
  <c r="AA406" i="17"/>
  <c r="AC406" i="17"/>
  <c r="AD406" i="17" s="1"/>
  <c r="AG5" i="17"/>
  <c r="AA5" i="17"/>
  <c r="AC5" i="17"/>
  <c r="AD5" i="17" s="1"/>
  <c r="AG430" i="17"/>
  <c r="AA430" i="17"/>
  <c r="AC430" i="17"/>
  <c r="AD430" i="17" s="1"/>
  <c r="AG442" i="17"/>
  <c r="AA442" i="17"/>
  <c r="AC442" i="17"/>
  <c r="AD442" i="17" s="1"/>
  <c r="AG454" i="17"/>
  <c r="AA454" i="17"/>
  <c r="AC454" i="17"/>
  <c r="AD454" i="17" s="1"/>
  <c r="AG466" i="17"/>
  <c r="AA466" i="17"/>
  <c r="AC466" i="17"/>
  <c r="AD466" i="17" s="1"/>
  <c r="AG478" i="17"/>
  <c r="AA478" i="17"/>
  <c r="AC478" i="17"/>
  <c r="AD478" i="17" s="1"/>
  <c r="AG490" i="17"/>
  <c r="AA490" i="17"/>
  <c r="AC490" i="17"/>
  <c r="AD490" i="17" s="1"/>
  <c r="AG362" i="17"/>
  <c r="AA362" i="17"/>
  <c r="AC362" i="17"/>
  <c r="AD362" i="17" s="1"/>
  <c r="AG130" i="17"/>
  <c r="AA130" i="17"/>
  <c r="AC130" i="17"/>
  <c r="AD130" i="17" s="1"/>
  <c r="AG190" i="17"/>
  <c r="AA190" i="17"/>
  <c r="AC190" i="17"/>
  <c r="AD190" i="17" s="1"/>
  <c r="AG11" i="17"/>
  <c r="AA11" i="17"/>
  <c r="AC11" i="17"/>
  <c r="AD11" i="17" s="1"/>
  <c r="AG23" i="17"/>
  <c r="AA23" i="17"/>
  <c r="AC23" i="17"/>
  <c r="AD23" i="17" s="1"/>
  <c r="AG35" i="17"/>
  <c r="AA35" i="17"/>
  <c r="AC35" i="17"/>
  <c r="AD35" i="17" s="1"/>
  <c r="AG47" i="17"/>
  <c r="AA47" i="17"/>
  <c r="AC47" i="17"/>
  <c r="AD47" i="17" s="1"/>
  <c r="AG418" i="17"/>
  <c r="AA418" i="17"/>
  <c r="AC418" i="17"/>
  <c r="AD418" i="17" s="1"/>
  <c r="AG71" i="17"/>
  <c r="AA71" i="17"/>
  <c r="AC71" i="17"/>
  <c r="AD71" i="17" s="1"/>
  <c r="AG83" i="17"/>
  <c r="AA83" i="17"/>
  <c r="AC83" i="17"/>
  <c r="AD83" i="17" s="1"/>
  <c r="AG95" i="17"/>
  <c r="AA95" i="17"/>
  <c r="AC95" i="17"/>
  <c r="AD95" i="17" s="1"/>
  <c r="AG107" i="17"/>
  <c r="AA107" i="17"/>
  <c r="AC107" i="17"/>
  <c r="AD107" i="17" s="1"/>
  <c r="AG119" i="17"/>
  <c r="AA119" i="17"/>
  <c r="AC119" i="17"/>
  <c r="AD119" i="17" s="1"/>
  <c r="AG131" i="17"/>
  <c r="AA131" i="17"/>
  <c r="AC131" i="17"/>
  <c r="AD131" i="17" s="1"/>
  <c r="AG143" i="17"/>
  <c r="AA143" i="17"/>
  <c r="AC143" i="17"/>
  <c r="AD143" i="17" s="1"/>
  <c r="AG155" i="17"/>
  <c r="AA155" i="17"/>
  <c r="AC155" i="17"/>
  <c r="AD155" i="17" s="1"/>
  <c r="AG167" i="17"/>
  <c r="AA167" i="17"/>
  <c r="AC167" i="17"/>
  <c r="AD167" i="17" s="1"/>
  <c r="AG179" i="17"/>
  <c r="AA179" i="17"/>
  <c r="AC179" i="17"/>
  <c r="AD179" i="17" s="1"/>
  <c r="AG191" i="17"/>
  <c r="AA191" i="17"/>
  <c r="AC191" i="17"/>
  <c r="AD191" i="17" s="1"/>
  <c r="AG203" i="17"/>
  <c r="AA203" i="17"/>
  <c r="AC203" i="17"/>
  <c r="AD203" i="17" s="1"/>
  <c r="AG215" i="17"/>
  <c r="AA215" i="17"/>
  <c r="AC215" i="17"/>
  <c r="AD215" i="17" s="1"/>
  <c r="AG227" i="17"/>
  <c r="AA227" i="17"/>
  <c r="AC227" i="17"/>
  <c r="AD227" i="17" s="1"/>
  <c r="AG13" i="17"/>
  <c r="AA13" i="17"/>
  <c r="AC13" i="17"/>
  <c r="AD13" i="17" s="1"/>
  <c r="AG251" i="17"/>
  <c r="AA251" i="17"/>
  <c r="AC251" i="17"/>
  <c r="AD251" i="17" s="1"/>
  <c r="AG263" i="17"/>
  <c r="AA263" i="17"/>
  <c r="AC263" i="17"/>
  <c r="AD263" i="17" s="1"/>
  <c r="AG275" i="17"/>
  <c r="AA275" i="17"/>
  <c r="AC275" i="17"/>
  <c r="AD275" i="17" s="1"/>
  <c r="AG287" i="17"/>
  <c r="AA287" i="17"/>
  <c r="AC287" i="17"/>
  <c r="AD287" i="17" s="1"/>
  <c r="AG299" i="17"/>
  <c r="AA299" i="17"/>
  <c r="AC299" i="17"/>
  <c r="AD299" i="17" s="1"/>
  <c r="AG311" i="17"/>
  <c r="AA311" i="17"/>
  <c r="AC311" i="17"/>
  <c r="AD311" i="17" s="1"/>
  <c r="AG323" i="17"/>
  <c r="AA323" i="17"/>
  <c r="AC323" i="17"/>
  <c r="AD323" i="17" s="1"/>
  <c r="AG335" i="17"/>
  <c r="AA335" i="17"/>
  <c r="AC335" i="17"/>
  <c r="AD335" i="17" s="1"/>
  <c r="AG347" i="17"/>
  <c r="AA347" i="17"/>
  <c r="AC347" i="17"/>
  <c r="AD347" i="17" s="1"/>
  <c r="AG359" i="17"/>
  <c r="AA359" i="17"/>
  <c r="AC359" i="17"/>
  <c r="AD359" i="17" s="1"/>
  <c r="AG371" i="17"/>
  <c r="AA371" i="17"/>
  <c r="AC371" i="17"/>
  <c r="AD371" i="17" s="1"/>
  <c r="AG120" i="17"/>
  <c r="AA120" i="17"/>
  <c r="AC120" i="17"/>
  <c r="AD120" i="17" s="1"/>
  <c r="AG395" i="17"/>
  <c r="AA395" i="17"/>
  <c r="AC395" i="17"/>
  <c r="AD395" i="17" s="1"/>
  <c r="AG407" i="17"/>
  <c r="AA407" i="17"/>
  <c r="AC407" i="17"/>
  <c r="AD407" i="17" s="1"/>
  <c r="AG26" i="17"/>
  <c r="AA26" i="17"/>
  <c r="AC26" i="17"/>
  <c r="AD26" i="17" s="1"/>
  <c r="AG55" i="17"/>
  <c r="AA55" i="17"/>
  <c r="AC55" i="17"/>
  <c r="AD55" i="17" s="1"/>
  <c r="AG443" i="17"/>
  <c r="AA443" i="17"/>
  <c r="AC443" i="17"/>
  <c r="AD443" i="17" s="1"/>
  <c r="AG455" i="17"/>
  <c r="AA455" i="17"/>
  <c r="AC455" i="17"/>
  <c r="AD455" i="17" s="1"/>
  <c r="AG467" i="17"/>
  <c r="AA467" i="17"/>
  <c r="AC467" i="17"/>
  <c r="AD467" i="17" s="1"/>
  <c r="AG479" i="17"/>
  <c r="AA479" i="17"/>
  <c r="AC479" i="17"/>
  <c r="AD479" i="17" s="1"/>
  <c r="AG491" i="17"/>
  <c r="AA491" i="17"/>
  <c r="AC491" i="17"/>
  <c r="AD491" i="17" s="1"/>
  <c r="AG94" i="17"/>
  <c r="AA94" i="17"/>
  <c r="AC94" i="17"/>
  <c r="AD94" i="17" s="1"/>
  <c r="AG178" i="17"/>
  <c r="AA178" i="17"/>
  <c r="AC178" i="17"/>
  <c r="AD178" i="17" s="1"/>
  <c r="AG86" i="17"/>
  <c r="AA86" i="17"/>
  <c r="AC86" i="17"/>
  <c r="AD86" i="17" s="1"/>
  <c r="AG24" i="17"/>
  <c r="AA24" i="17"/>
  <c r="AC24" i="17"/>
  <c r="AD24" i="17" s="1"/>
  <c r="AG36" i="17"/>
  <c r="AA36" i="17"/>
  <c r="AC36" i="17"/>
  <c r="AD36" i="17" s="1"/>
  <c r="AG48" i="17"/>
  <c r="AA48" i="17"/>
  <c r="AC48" i="17"/>
  <c r="AD48" i="17" s="1"/>
  <c r="AG39" i="17"/>
  <c r="AA39" i="17"/>
  <c r="AC39" i="17"/>
  <c r="AD39" i="17" s="1"/>
  <c r="AG72" i="17"/>
  <c r="AA72" i="17"/>
  <c r="AC72" i="17"/>
  <c r="AD72" i="17" s="1"/>
  <c r="AG84" i="17"/>
  <c r="AA84" i="17"/>
  <c r="AC84" i="17"/>
  <c r="AD84" i="17" s="1"/>
  <c r="AG96" i="17"/>
  <c r="AA96" i="17"/>
  <c r="AC96" i="17"/>
  <c r="AD96" i="17" s="1"/>
  <c r="AG108" i="17"/>
  <c r="AA108" i="17"/>
  <c r="AC108" i="17"/>
  <c r="AD108" i="17" s="1"/>
  <c r="AG396" i="17"/>
  <c r="AA396" i="17"/>
  <c r="AC396" i="17"/>
  <c r="AD396" i="17" s="1"/>
  <c r="AG132" i="17"/>
  <c r="AA132" i="17"/>
  <c r="AC132" i="17"/>
  <c r="AD132" i="17" s="1"/>
  <c r="AG144" i="17"/>
  <c r="AA144" i="17"/>
  <c r="AC144" i="17"/>
  <c r="AD144" i="17" s="1"/>
  <c r="AG156" i="17"/>
  <c r="AA156" i="17"/>
  <c r="AC156" i="17"/>
  <c r="AD156" i="17" s="1"/>
  <c r="AG168" i="17"/>
  <c r="AA168" i="17"/>
  <c r="AC168" i="17"/>
  <c r="AD168" i="17" s="1"/>
  <c r="AG180" i="17"/>
  <c r="AA180" i="17"/>
  <c r="AC180" i="17"/>
  <c r="AD180" i="17" s="1"/>
  <c r="AG192" i="17"/>
  <c r="AA192" i="17"/>
  <c r="AC192" i="17"/>
  <c r="AD192" i="17" s="1"/>
  <c r="AG204" i="17"/>
  <c r="AA204" i="17"/>
  <c r="AC204" i="17"/>
  <c r="AD204" i="17" s="1"/>
  <c r="AG216" i="17"/>
  <c r="AA216" i="17"/>
  <c r="AC216" i="17"/>
  <c r="AD216" i="17" s="1"/>
  <c r="AG228" i="17"/>
  <c r="AA228" i="17"/>
  <c r="AC228" i="17"/>
  <c r="AD228" i="17" s="1"/>
  <c r="AG240" i="17"/>
  <c r="AA240" i="17"/>
  <c r="AC240" i="17"/>
  <c r="AD240" i="17" s="1"/>
  <c r="AG252" i="17"/>
  <c r="AA252" i="17"/>
  <c r="AC252" i="17"/>
  <c r="AD252" i="17" s="1"/>
  <c r="AG10" i="17"/>
  <c r="AA10" i="17"/>
  <c r="AC10" i="17"/>
  <c r="AD10" i="17" s="1"/>
  <c r="AG276" i="17"/>
  <c r="AA276" i="17"/>
  <c r="AC276" i="17"/>
  <c r="AD276" i="17" s="1"/>
  <c r="AG288" i="17"/>
  <c r="AA288" i="17"/>
  <c r="AC288" i="17"/>
  <c r="AD288" i="17" s="1"/>
  <c r="AG300" i="17"/>
  <c r="AA300" i="17"/>
  <c r="AC300" i="17"/>
  <c r="AD300" i="17" s="1"/>
  <c r="AG312" i="17"/>
  <c r="AA312" i="17"/>
  <c r="AC312" i="17"/>
  <c r="AD312" i="17" s="1"/>
  <c r="AG327" i="17"/>
  <c r="AA327" i="17"/>
  <c r="AC327" i="17"/>
  <c r="AD327" i="17" s="1"/>
  <c r="AG336" i="17"/>
  <c r="AA336" i="17"/>
  <c r="AC336" i="17"/>
  <c r="AD336" i="17" s="1"/>
  <c r="AG348" i="17"/>
  <c r="AA348" i="17"/>
  <c r="AC348" i="17"/>
  <c r="AD348" i="17" s="1"/>
  <c r="AG377" i="17"/>
  <c r="AA377" i="17"/>
  <c r="AC377" i="17"/>
  <c r="AD377" i="17" s="1"/>
  <c r="AG372" i="17"/>
  <c r="AA372" i="17"/>
  <c r="AC372" i="17"/>
  <c r="AD372" i="17" s="1"/>
  <c r="AG384" i="17"/>
  <c r="AA384" i="17"/>
  <c r="AC384" i="17"/>
  <c r="AD384" i="17" s="1"/>
  <c r="AG54" i="17"/>
  <c r="AA54" i="17"/>
  <c r="AC54" i="17"/>
  <c r="AD54" i="17" s="1"/>
  <c r="AG408" i="17"/>
  <c r="AA408" i="17"/>
  <c r="AC408" i="17"/>
  <c r="AD408" i="17" s="1"/>
  <c r="AG420" i="17"/>
  <c r="AA420" i="17"/>
  <c r="AC420" i="17"/>
  <c r="AD420" i="17" s="1"/>
  <c r="AG432" i="17"/>
  <c r="AA432" i="17"/>
  <c r="AC432" i="17"/>
  <c r="AD432" i="17" s="1"/>
  <c r="AG444" i="17"/>
  <c r="AA444" i="17"/>
  <c r="AC444" i="17"/>
  <c r="AD444" i="17" s="1"/>
  <c r="AG456" i="17"/>
  <c r="AA456" i="17"/>
  <c r="AC456" i="17"/>
  <c r="AD456" i="17" s="1"/>
  <c r="AG468" i="17"/>
  <c r="AA468" i="17"/>
  <c r="AC468" i="17"/>
  <c r="AD468" i="17" s="1"/>
  <c r="AG480" i="17"/>
  <c r="AA480" i="17"/>
  <c r="AC480" i="17"/>
  <c r="AD480" i="17" s="1"/>
  <c r="AG492" i="17"/>
  <c r="AA492" i="17"/>
  <c r="AC492" i="17"/>
  <c r="AD492" i="17" s="1"/>
  <c r="AG58" i="17"/>
  <c r="AA58" i="17"/>
  <c r="AC58" i="17"/>
  <c r="AD58" i="17" s="1"/>
  <c r="AG73" i="17"/>
  <c r="AA73" i="17"/>
  <c r="AC73" i="17"/>
  <c r="AD73" i="17" s="1"/>
  <c r="AG157" i="17"/>
  <c r="AA157" i="17"/>
  <c r="AC157" i="17"/>
  <c r="AD157" i="17" s="1"/>
  <c r="AG360" i="17"/>
  <c r="AA360" i="17"/>
  <c r="AC360" i="17"/>
  <c r="AD360" i="17" s="1"/>
  <c r="AG301" i="17"/>
  <c r="AA301" i="17"/>
  <c r="AC301" i="17"/>
  <c r="AD301" i="17" s="1"/>
  <c r="AG349" i="17"/>
  <c r="AA349" i="17"/>
  <c r="AC349" i="17"/>
  <c r="AD349" i="17" s="1"/>
  <c r="AG385" i="17"/>
  <c r="AA385" i="17"/>
  <c r="AC385" i="17"/>
  <c r="AD385" i="17" s="1"/>
  <c r="AG433" i="17"/>
  <c r="AA433" i="17"/>
  <c r="AC433" i="17"/>
  <c r="AD433" i="17" s="1"/>
  <c r="AG333" i="17"/>
  <c r="AA333" i="17"/>
  <c r="AC333" i="17"/>
  <c r="AD333" i="17" s="1"/>
  <c r="AG16" i="17"/>
  <c r="AA16" i="17"/>
  <c r="AC16" i="17"/>
  <c r="AD16" i="17" s="1"/>
  <c r="AG51" i="17"/>
  <c r="AA51" i="17"/>
  <c r="AC51" i="17"/>
  <c r="AD51" i="17" s="1"/>
  <c r="AG62" i="17"/>
  <c r="AA62" i="17"/>
  <c r="AC62" i="17"/>
  <c r="AD62" i="17" s="1"/>
  <c r="AG74" i="17"/>
  <c r="AA74" i="17"/>
  <c r="AC74" i="17"/>
  <c r="AD74" i="17" s="1"/>
  <c r="AG243" i="17"/>
  <c r="AA243" i="17"/>
  <c r="AC243" i="17"/>
  <c r="AD243" i="17" s="1"/>
  <c r="AG98" i="17"/>
  <c r="AA98" i="17"/>
  <c r="AC98" i="17"/>
  <c r="AD98" i="17" s="1"/>
  <c r="AG110" i="17"/>
  <c r="AA110" i="17"/>
  <c r="AC110" i="17"/>
  <c r="AD110" i="17" s="1"/>
  <c r="AG122" i="17"/>
  <c r="AA122" i="17"/>
  <c r="AC122" i="17"/>
  <c r="AD122" i="17" s="1"/>
  <c r="AG134" i="17"/>
  <c r="AA134" i="17"/>
  <c r="AC134" i="17"/>
  <c r="AD134" i="17" s="1"/>
  <c r="AG146" i="17"/>
  <c r="AA146" i="17"/>
  <c r="AC146" i="17"/>
  <c r="AD146" i="17" s="1"/>
  <c r="AG158" i="17"/>
  <c r="AA158" i="17"/>
  <c r="AC158" i="17"/>
  <c r="AD158" i="17" s="1"/>
  <c r="AG170" i="17"/>
  <c r="AA170" i="17"/>
  <c r="AC170" i="17"/>
  <c r="AD170" i="17" s="1"/>
  <c r="AG182" i="17"/>
  <c r="AA182" i="17"/>
  <c r="AC182" i="17"/>
  <c r="AD182" i="17" s="1"/>
  <c r="AG60" i="17"/>
  <c r="AA60" i="17"/>
  <c r="AC60" i="17"/>
  <c r="AD60" i="17" s="1"/>
  <c r="AG206" i="17"/>
  <c r="AA206" i="17"/>
  <c r="AC206" i="17"/>
  <c r="AD206" i="17" s="1"/>
  <c r="AG218" i="17"/>
  <c r="AA218" i="17"/>
  <c r="AC218" i="17"/>
  <c r="AD218" i="17" s="1"/>
  <c r="AG230" i="17"/>
  <c r="AA230" i="17"/>
  <c r="AC230" i="17"/>
  <c r="AD230" i="17" s="1"/>
  <c r="AG242" i="17"/>
  <c r="AA242" i="17"/>
  <c r="AC242" i="17"/>
  <c r="AD242" i="17" s="1"/>
  <c r="AG254" i="17"/>
  <c r="AA254" i="17"/>
  <c r="AC254" i="17"/>
  <c r="AD254" i="17" s="1"/>
  <c r="AG266" i="17"/>
  <c r="AA266" i="17"/>
  <c r="AC266" i="17"/>
  <c r="AD266" i="17" s="1"/>
  <c r="AG278" i="17"/>
  <c r="AA278" i="17"/>
  <c r="AC278" i="17"/>
  <c r="AD278" i="17" s="1"/>
  <c r="AG290" i="17"/>
  <c r="AA290" i="17"/>
  <c r="AC290" i="17"/>
  <c r="AD290" i="17" s="1"/>
  <c r="AG28" i="17"/>
  <c r="AA28" i="17"/>
  <c r="AC28" i="17"/>
  <c r="AD28" i="17" s="1"/>
  <c r="AG66" i="17"/>
  <c r="AA66" i="17"/>
  <c r="AC66" i="17"/>
  <c r="AD66" i="17" s="1"/>
  <c r="AG391" i="17"/>
  <c r="AA391" i="17"/>
  <c r="AC391" i="17"/>
  <c r="AD391" i="17" s="1"/>
  <c r="AG338" i="17"/>
  <c r="AA338" i="17"/>
  <c r="AC338" i="17"/>
  <c r="AD338" i="17" s="1"/>
  <c r="AG350" i="17"/>
  <c r="AA350" i="17"/>
  <c r="AC350" i="17"/>
  <c r="AD350" i="17" s="1"/>
  <c r="AG59" i="17"/>
  <c r="AA59" i="17"/>
  <c r="AC59" i="17"/>
  <c r="AD59" i="17" s="1"/>
  <c r="AG374" i="17"/>
  <c r="AA374" i="17"/>
  <c r="AC374" i="17"/>
  <c r="AD374" i="17" s="1"/>
  <c r="AG329" i="17"/>
  <c r="AA329" i="17"/>
  <c r="AC329" i="17"/>
  <c r="AD329" i="17" s="1"/>
  <c r="AG398" i="17"/>
  <c r="AA398" i="17"/>
  <c r="AC398" i="17"/>
  <c r="AD398" i="17" s="1"/>
  <c r="AG410" i="17"/>
  <c r="AA410" i="17"/>
  <c r="AC410" i="17"/>
  <c r="AD410" i="17" s="1"/>
  <c r="AG38" i="17"/>
  <c r="AA38" i="17"/>
  <c r="AC38" i="17"/>
  <c r="AD38" i="17" s="1"/>
  <c r="AG324" i="17"/>
  <c r="AA324" i="17"/>
  <c r="AC324" i="17"/>
  <c r="AD324" i="17" s="1"/>
  <c r="AG446" i="17"/>
  <c r="AA446" i="17"/>
  <c r="AC446" i="17"/>
  <c r="AD446" i="17" s="1"/>
  <c r="AG458" i="17"/>
  <c r="AA458" i="17"/>
  <c r="AC458" i="17"/>
  <c r="AD458" i="17" s="1"/>
  <c r="AG470" i="17"/>
  <c r="AA470" i="17"/>
  <c r="AC470" i="17"/>
  <c r="AD470" i="17" s="1"/>
  <c r="AG482" i="17"/>
  <c r="AA482" i="17"/>
  <c r="AC482" i="17"/>
  <c r="AD482" i="17" s="1"/>
  <c r="AG494" i="17"/>
  <c r="AA494" i="17"/>
  <c r="AC494" i="17"/>
  <c r="AD494" i="17" s="1"/>
  <c r="AG331" i="17"/>
  <c r="AA331" i="17"/>
  <c r="AC331" i="17"/>
  <c r="AD331" i="17" s="1"/>
  <c r="AG244" i="17"/>
  <c r="AA244" i="17"/>
  <c r="AC244" i="17"/>
  <c r="AD244" i="17" s="1"/>
  <c r="AG169" i="17"/>
  <c r="AA169" i="17"/>
  <c r="AC169" i="17"/>
  <c r="AD169" i="17" s="1"/>
  <c r="AD4" i="17"/>
  <c r="AG118" i="17"/>
  <c r="AA118" i="17"/>
  <c r="AC118" i="17"/>
  <c r="AD118" i="17" s="1"/>
  <c r="AG326" i="17"/>
  <c r="AA326" i="17"/>
  <c r="AC326" i="17"/>
  <c r="AD326" i="17" s="1"/>
  <c r="AG63" i="17"/>
  <c r="AA63" i="17"/>
  <c r="AC63" i="17"/>
  <c r="AD63" i="17" s="1"/>
  <c r="AG75" i="17"/>
  <c r="AA75" i="17"/>
  <c r="AC75" i="17"/>
  <c r="AD75" i="17" s="1"/>
  <c r="AG87" i="17"/>
  <c r="AA87" i="17"/>
  <c r="AC87" i="17"/>
  <c r="AD87" i="17" s="1"/>
  <c r="AG99" i="17"/>
  <c r="AA99" i="17"/>
  <c r="AC99" i="17"/>
  <c r="AD99" i="17" s="1"/>
  <c r="AG111" i="17"/>
  <c r="AA111" i="17"/>
  <c r="AC111" i="17"/>
  <c r="AD111" i="17" s="1"/>
  <c r="AG123" i="17"/>
  <c r="AA123" i="17"/>
  <c r="AC123" i="17"/>
  <c r="AD123" i="17" s="1"/>
  <c r="AG135" i="17"/>
  <c r="AA135" i="17"/>
  <c r="AC135" i="17"/>
  <c r="AD135" i="17" s="1"/>
  <c r="AG147" i="17"/>
  <c r="AA147" i="17"/>
  <c r="AC147" i="17"/>
  <c r="AD147" i="17" s="1"/>
  <c r="AG19" i="17"/>
  <c r="AA19" i="17"/>
  <c r="AC19" i="17"/>
  <c r="AD19" i="17" s="1"/>
  <c r="AG171" i="17"/>
  <c r="AA171" i="17"/>
  <c r="AC171" i="17"/>
  <c r="AD171" i="17" s="1"/>
  <c r="AG183" i="17"/>
  <c r="AA183" i="17"/>
  <c r="AC183" i="17"/>
  <c r="AD183" i="17" s="1"/>
  <c r="AG195" i="17"/>
  <c r="AA195" i="17"/>
  <c r="AC195" i="17"/>
  <c r="AD195" i="17" s="1"/>
  <c r="AG207" i="17"/>
  <c r="AA207" i="17"/>
  <c r="AC207" i="17"/>
  <c r="AD207" i="17" s="1"/>
  <c r="AG219" i="17"/>
  <c r="AA219" i="17"/>
  <c r="AC219" i="17"/>
  <c r="AD219" i="17" s="1"/>
  <c r="AG231" i="17"/>
  <c r="AA231" i="17"/>
  <c r="AC231" i="17"/>
  <c r="AD231" i="17" s="1"/>
  <c r="AG265" i="17"/>
  <c r="AA265" i="17"/>
  <c r="AC265" i="17"/>
  <c r="AD265" i="17" s="1"/>
  <c r="AG255" i="17"/>
  <c r="AA255" i="17"/>
  <c r="AC255" i="17"/>
  <c r="AD255" i="17" s="1"/>
  <c r="AG89" i="17"/>
  <c r="AA89" i="17"/>
  <c r="AC89" i="17"/>
  <c r="AD89" i="17" s="1"/>
  <c r="AG279" i="17"/>
  <c r="AA279" i="17"/>
  <c r="AC279" i="17"/>
  <c r="AD279" i="17" s="1"/>
  <c r="AG291" i="17"/>
  <c r="AA291" i="17"/>
  <c r="AC291" i="17"/>
  <c r="AD291" i="17" s="1"/>
  <c r="AG303" i="17"/>
  <c r="AA303" i="17"/>
  <c r="AC303" i="17"/>
  <c r="AD303" i="17" s="1"/>
  <c r="AG50" i="17"/>
  <c r="AA50" i="17"/>
  <c r="AC50" i="17"/>
  <c r="AD50" i="17" s="1"/>
  <c r="AG330" i="17"/>
  <c r="AA330" i="17"/>
  <c r="AC330" i="17"/>
  <c r="AD330" i="17" s="1"/>
  <c r="AG339" i="17"/>
  <c r="AA339" i="17"/>
  <c r="AC339" i="17"/>
  <c r="AD339" i="17" s="1"/>
  <c r="AG351" i="17"/>
  <c r="AA351" i="17"/>
  <c r="AC351" i="17"/>
  <c r="AD351" i="17" s="1"/>
  <c r="AG426" i="17"/>
  <c r="AA426" i="17"/>
  <c r="AC426" i="17"/>
  <c r="AD426" i="17" s="1"/>
  <c r="AG159" i="17"/>
  <c r="AA159" i="17"/>
  <c r="AC159" i="17"/>
  <c r="AD159" i="17" s="1"/>
  <c r="AG387" i="17"/>
  <c r="AA387" i="17"/>
  <c r="AC387" i="17"/>
  <c r="AD387" i="17" s="1"/>
  <c r="AG399" i="17"/>
  <c r="AA399" i="17"/>
  <c r="AC399" i="17"/>
  <c r="AD399" i="17" s="1"/>
  <c r="AG411" i="17"/>
  <c r="AA411" i="17"/>
  <c r="AC411" i="17"/>
  <c r="AD411" i="17" s="1"/>
  <c r="AG423" i="17"/>
  <c r="AA423" i="17"/>
  <c r="AC423" i="17"/>
  <c r="AD423" i="17" s="1"/>
  <c r="AG267" i="17"/>
  <c r="AA267" i="17"/>
  <c r="AC267" i="17"/>
  <c r="AD267" i="17" s="1"/>
  <c r="AG447" i="17"/>
  <c r="AA447" i="17"/>
  <c r="AC447" i="17"/>
  <c r="AD447" i="17" s="1"/>
  <c r="AG459" i="17"/>
  <c r="AA459" i="17"/>
  <c r="AC459" i="17"/>
  <c r="AD459" i="17" s="1"/>
  <c r="AG471" i="17"/>
  <c r="AA471" i="17"/>
  <c r="AC471" i="17"/>
  <c r="AD471" i="17" s="1"/>
  <c r="AG483" i="17"/>
  <c r="AA483" i="17"/>
  <c r="AC483" i="17"/>
  <c r="AD483" i="17" s="1"/>
  <c r="AG495" i="17"/>
  <c r="AA495" i="17"/>
  <c r="AC495" i="17"/>
  <c r="AD495" i="17" s="1"/>
  <c r="AG70" i="17"/>
  <c r="AA70" i="17"/>
  <c r="AC70" i="17"/>
  <c r="AD70" i="17" s="1"/>
  <c r="AG25" i="17"/>
  <c r="AA25" i="17"/>
  <c r="AC25" i="17"/>
  <c r="AD25" i="17" s="1"/>
  <c r="AG121" i="17"/>
  <c r="AA121" i="17"/>
  <c r="AC121" i="17"/>
  <c r="AD121" i="17" s="1"/>
  <c r="AG229" i="17"/>
  <c r="AA229" i="17"/>
  <c r="AC229" i="17"/>
  <c r="AD229" i="17" s="1"/>
  <c r="AG337" i="17"/>
  <c r="AA337" i="17"/>
  <c r="AC337" i="17"/>
  <c r="AD337" i="17" s="1"/>
  <c r="AG457" i="17"/>
  <c r="AA457" i="17"/>
  <c r="AC457" i="17"/>
  <c r="AD457" i="17" s="1"/>
  <c r="AG40" i="17"/>
  <c r="AA40" i="17"/>
  <c r="AC40" i="17"/>
  <c r="AD40" i="17" s="1"/>
  <c r="AG431" i="17"/>
  <c r="AA431" i="17"/>
  <c r="AC431" i="17"/>
  <c r="AD431" i="17" s="1"/>
  <c r="AG64" i="17"/>
  <c r="AA64" i="17"/>
  <c r="AC64" i="17"/>
  <c r="AD64" i="17" s="1"/>
  <c r="AG76" i="17"/>
  <c r="AA76" i="17"/>
  <c r="AC76" i="17"/>
  <c r="AD76" i="17" s="1"/>
  <c r="AG88" i="17"/>
  <c r="AA88" i="17"/>
  <c r="AC88" i="17"/>
  <c r="AD88" i="17" s="1"/>
  <c r="AG100" i="17"/>
  <c r="AA100" i="17"/>
  <c r="AC100" i="17"/>
  <c r="AD100" i="17" s="1"/>
  <c r="AG112" i="17"/>
  <c r="AA112" i="17"/>
  <c r="AC112" i="17"/>
  <c r="AD112" i="17" s="1"/>
  <c r="AG124" i="17"/>
  <c r="AA124" i="17"/>
  <c r="AC124" i="17"/>
  <c r="AD124" i="17" s="1"/>
  <c r="AG136" i="17"/>
  <c r="AA136" i="17"/>
  <c r="AC136" i="17"/>
  <c r="AD136" i="17" s="1"/>
  <c r="AG148" i="17"/>
  <c r="AA148" i="17"/>
  <c r="AC148" i="17"/>
  <c r="AD148" i="17" s="1"/>
  <c r="AG160" i="17"/>
  <c r="AA160" i="17"/>
  <c r="AC160" i="17"/>
  <c r="AD160" i="17" s="1"/>
  <c r="AG172" i="17"/>
  <c r="AA172" i="17"/>
  <c r="AC172" i="17"/>
  <c r="AD172" i="17" s="1"/>
  <c r="AG184" i="17"/>
  <c r="AA184" i="17"/>
  <c r="AC184" i="17"/>
  <c r="AD184" i="17" s="1"/>
  <c r="AG196" i="17"/>
  <c r="AA196" i="17"/>
  <c r="AC196" i="17"/>
  <c r="AD196" i="17" s="1"/>
  <c r="AG208" i="17"/>
  <c r="AA208" i="17"/>
  <c r="AC208" i="17"/>
  <c r="AD208" i="17" s="1"/>
  <c r="AG220" i="17"/>
  <c r="AA220" i="17"/>
  <c r="AC220" i="17"/>
  <c r="AD220" i="17" s="1"/>
  <c r="AG232" i="17"/>
  <c r="AA232" i="17"/>
  <c r="AC232" i="17"/>
  <c r="AD232" i="17" s="1"/>
  <c r="AG241" i="17"/>
  <c r="AA241" i="17"/>
  <c r="AC241" i="17"/>
  <c r="AD241" i="17" s="1"/>
  <c r="AG256" i="17"/>
  <c r="AA256" i="17"/>
  <c r="AC256" i="17"/>
  <c r="AD256" i="17" s="1"/>
  <c r="AG65" i="17"/>
  <c r="AA65" i="17"/>
  <c r="AC65" i="17"/>
  <c r="AD65" i="17" s="1"/>
  <c r="AG280" i="17"/>
  <c r="AA280" i="17"/>
  <c r="AC280" i="17"/>
  <c r="AD280" i="17" s="1"/>
  <c r="AG292" i="17"/>
  <c r="AA292" i="17"/>
  <c r="AC292" i="17"/>
  <c r="AD292" i="17" s="1"/>
  <c r="AG304" i="17"/>
  <c r="AA304" i="17"/>
  <c r="AC304" i="17"/>
  <c r="AD304" i="17" s="1"/>
  <c r="AG316" i="17"/>
  <c r="AA316" i="17"/>
  <c r="AC316" i="17"/>
  <c r="AD316" i="17" s="1"/>
  <c r="AG332" i="17"/>
  <c r="AA332" i="17"/>
  <c r="AC332" i="17"/>
  <c r="AD332" i="17" s="1"/>
  <c r="AG340" i="17"/>
  <c r="AA340" i="17"/>
  <c r="AC340" i="17"/>
  <c r="AD340" i="17" s="1"/>
  <c r="AG352" i="17"/>
  <c r="AA352" i="17"/>
  <c r="AC352" i="17"/>
  <c r="AD352" i="17" s="1"/>
  <c r="AG364" i="17"/>
  <c r="AA364" i="17"/>
  <c r="AC364" i="17"/>
  <c r="AD364" i="17" s="1"/>
  <c r="AG315" i="17"/>
  <c r="AA315" i="17"/>
  <c r="AC315" i="17"/>
  <c r="AD315" i="17" s="1"/>
  <c r="AG388" i="17"/>
  <c r="AA388" i="17"/>
  <c r="AC388" i="17"/>
  <c r="AD388" i="17" s="1"/>
  <c r="AG400" i="17"/>
  <c r="AA400" i="17"/>
  <c r="AC400" i="17"/>
  <c r="AD400" i="17" s="1"/>
  <c r="AG412" i="17"/>
  <c r="AA412" i="17"/>
  <c r="AC412" i="17"/>
  <c r="AD412" i="17" s="1"/>
  <c r="AG424" i="17"/>
  <c r="AA424" i="17"/>
  <c r="AC424" i="17"/>
  <c r="AD424" i="17" s="1"/>
  <c r="AG163" i="17"/>
  <c r="AA163" i="17"/>
  <c r="AC163" i="17"/>
  <c r="AD163" i="17" s="1"/>
  <c r="AG448" i="17"/>
  <c r="AA448" i="17"/>
  <c r="AC448" i="17"/>
  <c r="AD448" i="17" s="1"/>
  <c r="AG460" i="17"/>
  <c r="AA460" i="17"/>
  <c r="AC460" i="17"/>
  <c r="AD460" i="17" s="1"/>
  <c r="AG472" i="17"/>
  <c r="AA472" i="17"/>
  <c r="AC472" i="17"/>
  <c r="AD472" i="17" s="1"/>
  <c r="AG484" i="17"/>
  <c r="AA484" i="17"/>
  <c r="AC484" i="17"/>
  <c r="AD484" i="17" s="1"/>
  <c r="AG496" i="17"/>
  <c r="AA496" i="17"/>
  <c r="AC496" i="17"/>
  <c r="AD496" i="17" s="1"/>
  <c r="AG142" i="17"/>
  <c r="AA142" i="17"/>
  <c r="AC142" i="17"/>
  <c r="AD142" i="17" s="1"/>
  <c r="AG97" i="17"/>
  <c r="AA97" i="17"/>
  <c r="AC97" i="17"/>
  <c r="AD97" i="17" s="1"/>
  <c r="AG193" i="17"/>
  <c r="AA193" i="17"/>
  <c r="AC193" i="17"/>
  <c r="AD193" i="17" s="1"/>
  <c r="AG289" i="17"/>
  <c r="AA289" i="17"/>
  <c r="AC289" i="17"/>
  <c r="AD289" i="17" s="1"/>
  <c r="AG493" i="17"/>
  <c r="AA493" i="17"/>
  <c r="AC493" i="17"/>
  <c r="AD493" i="17" s="1"/>
  <c r="AG4" i="17"/>
  <c r="AA4" i="17"/>
  <c r="AG422" i="17"/>
  <c r="AA422" i="17"/>
  <c r="AC422" i="17"/>
  <c r="AD422" i="17" s="1"/>
  <c r="AG29" i="17"/>
  <c r="AA29" i="17"/>
  <c r="AC29" i="17"/>
  <c r="AD29" i="17" s="1"/>
  <c r="AG434" i="17"/>
  <c r="AA434" i="17"/>
  <c r="AC434" i="17"/>
  <c r="AD434" i="17" s="1"/>
  <c r="AG53" i="17"/>
  <c r="AA53" i="17"/>
  <c r="AC53" i="17"/>
  <c r="AD53" i="17" s="1"/>
  <c r="AG392" i="17"/>
  <c r="AA392" i="17"/>
  <c r="AC392" i="17"/>
  <c r="AD392" i="17" s="1"/>
  <c r="AG77" i="17"/>
  <c r="AA77" i="17"/>
  <c r="AC77" i="17"/>
  <c r="AD77" i="17" s="1"/>
  <c r="AG239" i="17"/>
  <c r="AA239" i="17"/>
  <c r="AC239" i="17"/>
  <c r="AD239" i="17" s="1"/>
  <c r="AG101" i="17"/>
  <c r="AA101" i="17"/>
  <c r="AC101" i="17"/>
  <c r="AD101" i="17" s="1"/>
  <c r="AG113" i="17"/>
  <c r="AA113" i="17"/>
  <c r="AC113" i="17"/>
  <c r="AD113" i="17" s="1"/>
  <c r="AG12" i="17"/>
  <c r="AA12" i="17"/>
  <c r="AC12" i="17"/>
  <c r="AD12" i="17" s="1"/>
  <c r="AG137" i="17"/>
  <c r="AA137" i="17"/>
  <c r="AC137" i="17"/>
  <c r="AD137" i="17" s="1"/>
  <c r="AG149" i="17"/>
  <c r="AA149" i="17"/>
  <c r="AC149" i="17"/>
  <c r="AD149" i="17" s="1"/>
  <c r="AG161" i="17"/>
  <c r="AA161" i="17"/>
  <c r="AC161" i="17"/>
  <c r="AD161" i="17" s="1"/>
  <c r="AG173" i="17"/>
  <c r="AA173" i="17"/>
  <c r="AC173" i="17"/>
  <c r="AD173" i="17" s="1"/>
  <c r="AG185" i="17"/>
  <c r="AA185" i="17"/>
  <c r="AC185" i="17"/>
  <c r="AD185" i="17" s="1"/>
  <c r="AG197" i="17"/>
  <c r="AA197" i="17"/>
  <c r="AC197" i="17"/>
  <c r="AD197" i="17" s="1"/>
  <c r="AG209" i="17"/>
  <c r="AA209" i="17"/>
  <c r="AC209" i="17"/>
  <c r="AD209" i="17" s="1"/>
  <c r="AG221" i="17"/>
  <c r="AA221" i="17"/>
  <c r="AC221" i="17"/>
  <c r="AD221" i="17" s="1"/>
  <c r="AG233" i="17"/>
  <c r="AA233" i="17"/>
  <c r="AC233" i="17"/>
  <c r="AD233" i="17" s="1"/>
  <c r="AG245" i="17"/>
  <c r="AA245" i="17"/>
  <c r="AC245" i="17"/>
  <c r="AD245" i="17" s="1"/>
  <c r="AG257" i="17"/>
  <c r="AA257" i="17"/>
  <c r="AC257" i="17"/>
  <c r="AD257" i="17" s="1"/>
  <c r="AG32" i="17"/>
  <c r="AA32" i="17"/>
  <c r="AC32" i="17"/>
  <c r="AD32" i="17" s="1"/>
  <c r="AG281" i="17"/>
  <c r="AA281" i="17"/>
  <c r="AC281" i="17"/>
  <c r="AD281" i="17" s="1"/>
  <c r="AG293" i="17"/>
  <c r="AA293" i="17"/>
  <c r="AC293" i="17"/>
  <c r="AD293" i="17" s="1"/>
  <c r="AG305" i="17"/>
  <c r="AA305" i="17"/>
  <c r="AC305" i="17"/>
  <c r="AD305" i="17" s="1"/>
  <c r="AG317" i="17"/>
  <c r="AA317" i="17"/>
  <c r="AC317" i="17"/>
  <c r="AD317" i="17" s="1"/>
  <c r="AG379" i="17"/>
  <c r="AA379" i="17"/>
  <c r="AC379" i="17"/>
  <c r="AD379" i="17" s="1"/>
  <c r="AG341" i="17"/>
  <c r="AA341" i="17"/>
  <c r="AC341" i="17"/>
  <c r="AD341" i="17" s="1"/>
  <c r="AG353" i="17"/>
  <c r="AA353" i="17"/>
  <c r="AC353" i="17"/>
  <c r="AD353" i="17" s="1"/>
  <c r="AG365" i="17"/>
  <c r="AA365" i="17"/>
  <c r="AC365" i="17"/>
  <c r="AD365" i="17" s="1"/>
  <c r="AG382" i="17"/>
  <c r="AA382" i="17"/>
  <c r="AC382" i="17"/>
  <c r="AD382" i="17" s="1"/>
  <c r="AG162" i="17"/>
  <c r="AA162" i="17"/>
  <c r="AC162" i="17"/>
  <c r="AD162" i="17" s="1"/>
  <c r="AG401" i="17"/>
  <c r="AA401" i="17"/>
  <c r="AC401" i="17"/>
  <c r="AD401" i="17" s="1"/>
  <c r="AG413" i="17"/>
  <c r="AA413" i="17"/>
  <c r="AC413" i="17"/>
  <c r="AD413" i="17" s="1"/>
  <c r="AG425" i="17"/>
  <c r="AA425" i="17"/>
  <c r="AC425" i="17"/>
  <c r="AD425" i="17" s="1"/>
  <c r="AG437" i="17"/>
  <c r="AA437" i="17"/>
  <c r="AC437" i="17"/>
  <c r="AD437" i="17" s="1"/>
  <c r="AG449" i="17"/>
  <c r="AA449" i="17"/>
  <c r="AC449" i="17"/>
  <c r="AD449" i="17" s="1"/>
  <c r="AG461" i="17"/>
  <c r="AA461" i="17"/>
  <c r="AC461" i="17"/>
  <c r="AD461" i="17" s="1"/>
  <c r="AG473" i="17"/>
  <c r="AA473" i="17"/>
  <c r="AC473" i="17"/>
  <c r="AD473" i="17" s="1"/>
  <c r="AG485" i="17"/>
  <c r="AA485" i="17"/>
  <c r="AC485" i="17"/>
  <c r="AD485" i="17" s="1"/>
  <c r="AG497" i="17"/>
  <c r="AA497" i="17"/>
  <c r="AC497" i="17"/>
  <c r="AD497" i="17" s="1"/>
  <c r="AG106" i="17"/>
  <c r="AA106" i="17"/>
  <c r="AC106" i="17"/>
  <c r="AD106" i="17" s="1"/>
  <c r="AG61" i="17"/>
  <c r="AA61" i="17"/>
  <c r="AC61" i="17"/>
  <c r="AD61" i="17" s="1"/>
  <c r="AG205" i="17"/>
  <c r="AA205" i="17"/>
  <c r="AC205" i="17"/>
  <c r="AD205" i="17" s="1"/>
  <c r="AG313" i="17"/>
  <c r="AA313" i="17"/>
  <c r="AC313" i="17"/>
  <c r="AD313" i="17" s="1"/>
  <c r="AG481" i="17"/>
  <c r="AA481" i="17"/>
  <c r="AC481" i="17"/>
  <c r="AD481" i="17" s="1"/>
  <c r="AG27" i="17"/>
  <c r="AA27" i="17"/>
  <c r="AC27" i="17"/>
  <c r="AD27" i="17" s="1"/>
  <c r="AG383" i="17"/>
  <c r="AA383" i="17"/>
  <c r="AC383" i="17"/>
  <c r="AD383" i="17" s="1"/>
  <c r="AG30" i="17"/>
  <c r="AA30" i="17"/>
  <c r="AC30" i="17"/>
  <c r="AD30" i="17" s="1"/>
  <c r="AG42" i="17"/>
  <c r="AA42" i="17"/>
  <c r="AC42" i="17"/>
  <c r="AD42" i="17" s="1"/>
  <c r="AG264" i="17"/>
  <c r="AA264" i="17"/>
  <c r="AC264" i="17"/>
  <c r="AD264" i="17" s="1"/>
  <c r="AG393" i="17"/>
  <c r="AA393" i="17"/>
  <c r="AC393" i="17"/>
  <c r="AD393" i="17" s="1"/>
  <c r="AG78" i="17"/>
  <c r="AA78" i="17"/>
  <c r="AC78" i="17"/>
  <c r="AD78" i="17" s="1"/>
  <c r="AG90" i="17"/>
  <c r="AA90" i="17"/>
  <c r="AC90" i="17"/>
  <c r="AD90" i="17" s="1"/>
  <c r="AG102" i="17"/>
  <c r="AA102" i="17"/>
  <c r="AC102" i="17"/>
  <c r="AD102" i="17" s="1"/>
  <c r="AG114" i="17"/>
  <c r="AA114" i="17"/>
  <c r="AC114" i="17"/>
  <c r="AD114" i="17" s="1"/>
  <c r="AG126" i="17"/>
  <c r="AA126" i="17"/>
  <c r="AC126" i="17"/>
  <c r="AD126" i="17" s="1"/>
  <c r="AG138" i="17"/>
  <c r="AA138" i="17"/>
  <c r="AC138" i="17"/>
  <c r="AD138" i="17" s="1"/>
  <c r="AG150" i="17"/>
  <c r="AA150" i="17"/>
  <c r="AC150" i="17"/>
  <c r="AD150" i="17" s="1"/>
  <c r="AG302" i="17"/>
  <c r="AA302" i="17"/>
  <c r="AC302" i="17"/>
  <c r="AD302" i="17" s="1"/>
  <c r="AG174" i="17"/>
  <c r="AA174" i="17"/>
  <c r="AC174" i="17"/>
  <c r="AD174" i="17" s="1"/>
  <c r="AG186" i="17"/>
  <c r="AA186" i="17"/>
  <c r="AC186" i="17"/>
  <c r="AD186" i="17" s="1"/>
  <c r="AG198" i="17"/>
  <c r="AA198" i="17"/>
  <c r="AC198" i="17"/>
  <c r="AD198" i="17" s="1"/>
  <c r="AG210" i="17"/>
  <c r="AA210" i="17"/>
  <c r="AC210" i="17"/>
  <c r="AD210" i="17" s="1"/>
  <c r="AG222" i="17"/>
  <c r="AA222" i="17"/>
  <c r="AC222" i="17"/>
  <c r="AD222" i="17" s="1"/>
  <c r="AG234" i="17"/>
  <c r="AA234" i="17"/>
  <c r="AC234" i="17"/>
  <c r="AD234" i="17" s="1"/>
  <c r="AG246" i="17"/>
  <c r="AA246" i="17"/>
  <c r="AC246" i="17"/>
  <c r="AD246" i="17" s="1"/>
  <c r="AG258" i="17"/>
  <c r="AA258" i="17"/>
  <c r="AC258" i="17"/>
  <c r="AD258" i="17" s="1"/>
  <c r="AG270" i="17"/>
  <c r="AA270" i="17"/>
  <c r="AC270" i="17"/>
  <c r="AD270" i="17" s="1"/>
  <c r="AG282" i="17"/>
  <c r="AA282" i="17"/>
  <c r="AC282" i="17"/>
  <c r="AD282" i="17" s="1"/>
  <c r="AG294" i="17"/>
  <c r="AA294" i="17"/>
  <c r="AC294" i="17"/>
  <c r="AD294" i="17" s="1"/>
  <c r="AG306" i="17"/>
  <c r="AA306" i="17"/>
  <c r="AC306" i="17"/>
  <c r="AD306" i="17" s="1"/>
  <c r="AG318" i="17"/>
  <c r="AA318" i="17"/>
  <c r="AC318" i="17"/>
  <c r="AD318" i="17" s="1"/>
  <c r="AG409" i="17"/>
  <c r="AA409" i="17"/>
  <c r="AC409" i="17"/>
  <c r="AD409" i="17" s="1"/>
  <c r="AG342" i="17"/>
  <c r="AA342" i="17"/>
  <c r="AC342" i="17"/>
  <c r="AD342" i="17" s="1"/>
  <c r="AG354" i="17"/>
  <c r="AA354" i="17"/>
  <c r="AC354" i="17"/>
  <c r="AD354" i="17" s="1"/>
  <c r="AG366" i="17"/>
  <c r="AA366" i="17"/>
  <c r="AC366" i="17"/>
  <c r="AD366" i="17" s="1"/>
  <c r="AG378" i="17"/>
  <c r="AA378" i="17"/>
  <c r="AC378" i="17"/>
  <c r="AD378" i="17" s="1"/>
  <c r="AG390" i="17"/>
  <c r="AA390" i="17"/>
  <c r="AC390" i="17"/>
  <c r="AD390" i="17" s="1"/>
  <c r="AG402" i="17"/>
  <c r="AA402" i="17"/>
  <c r="AC402" i="17"/>
  <c r="AD402" i="17" s="1"/>
  <c r="AG414" i="17"/>
  <c r="AA414" i="17"/>
  <c r="AC414" i="17"/>
  <c r="AD414" i="17" s="1"/>
  <c r="AG268" i="17"/>
  <c r="AA268" i="17"/>
  <c r="AC268" i="17"/>
  <c r="AD268" i="17" s="1"/>
  <c r="AG436" i="17"/>
  <c r="AA436" i="17"/>
  <c r="AC436" i="17"/>
  <c r="AD436" i="17" s="1"/>
  <c r="AG450" i="17"/>
  <c r="AA450" i="17"/>
  <c r="AC450" i="17"/>
  <c r="AD450" i="17" s="1"/>
  <c r="AG462" i="17"/>
  <c r="AA462" i="17"/>
  <c r="AC462" i="17"/>
  <c r="AD462" i="17" s="1"/>
  <c r="AG474" i="17"/>
  <c r="AA474" i="17"/>
  <c r="AC474" i="17"/>
  <c r="AD474" i="17" s="1"/>
  <c r="AG486" i="17"/>
  <c r="AA486" i="17"/>
  <c r="AC486" i="17"/>
  <c r="AD486" i="17" s="1"/>
  <c r="AG498" i="17"/>
  <c r="AA498" i="17"/>
  <c r="AC498" i="17"/>
  <c r="AD498" i="17" s="1"/>
  <c r="AG82" i="17"/>
  <c r="AA82" i="17"/>
  <c r="AC82" i="17"/>
  <c r="AD82" i="17" s="1"/>
  <c r="AG389" i="17"/>
  <c r="AA389" i="17"/>
  <c r="AC389" i="17"/>
  <c r="AD389" i="17" s="1"/>
  <c r="AG109" i="17"/>
  <c r="AA109" i="17"/>
  <c r="AC109" i="17"/>
  <c r="AD109" i="17" s="1"/>
  <c r="AG181" i="17"/>
  <c r="AA181" i="17"/>
  <c r="AC181" i="17"/>
  <c r="AD181" i="17" s="1"/>
  <c r="AG253" i="17"/>
  <c r="AA253" i="17"/>
  <c r="AC253" i="17"/>
  <c r="AD253" i="17" s="1"/>
  <c r="AG380" i="17"/>
  <c r="AA380" i="17"/>
  <c r="AC380" i="17"/>
  <c r="AD380" i="17" s="1"/>
  <c r="AG373" i="17"/>
  <c r="AA373" i="17"/>
  <c r="AC373" i="17"/>
  <c r="AD373" i="17" s="1"/>
  <c r="AG52" i="17"/>
  <c r="AA52" i="17"/>
  <c r="AC52" i="17"/>
  <c r="AD52" i="17" s="1"/>
  <c r="AG421" i="17"/>
  <c r="AA421" i="17"/>
  <c r="AC421" i="17"/>
  <c r="AD421" i="17" s="1"/>
  <c r="AG49" i="17"/>
  <c r="AA49" i="17"/>
  <c r="AC49" i="17"/>
  <c r="AD49" i="17" s="1"/>
  <c r="AG91" i="17"/>
  <c r="AA91" i="17"/>
  <c r="AC91" i="17"/>
  <c r="AD91" i="17" s="1"/>
  <c r="AG43" i="17"/>
  <c r="AA43" i="17"/>
  <c r="AC43" i="17"/>
  <c r="AD43" i="17" s="1"/>
  <c r="AG435" i="17"/>
  <c r="AA435" i="17"/>
  <c r="AC435" i="17"/>
  <c r="AD435" i="17" s="1"/>
  <c r="AG67" i="17"/>
  <c r="AA67" i="17"/>
  <c r="AC67" i="17"/>
  <c r="AD67" i="17" s="1"/>
  <c r="AG79" i="17"/>
  <c r="AA79" i="17"/>
  <c r="AC79" i="17"/>
  <c r="AD79" i="17" s="1"/>
  <c r="AG194" i="17"/>
  <c r="AA194" i="17"/>
  <c r="AC194" i="17"/>
  <c r="AD194" i="17" s="1"/>
  <c r="AG103" i="17"/>
  <c r="AA103" i="17"/>
  <c r="AC103" i="17"/>
  <c r="AD103" i="17" s="1"/>
  <c r="AG115" i="17"/>
  <c r="AA115" i="17"/>
  <c r="AC115" i="17"/>
  <c r="AD115" i="17" s="1"/>
  <c r="AG127" i="17"/>
  <c r="AA127" i="17"/>
  <c r="AC127" i="17"/>
  <c r="AD127" i="17" s="1"/>
  <c r="AG139" i="17"/>
  <c r="AA139" i="17"/>
  <c r="AC139" i="17"/>
  <c r="AD139" i="17" s="1"/>
  <c r="AG151" i="17"/>
  <c r="AA151" i="17"/>
  <c r="AC151" i="17"/>
  <c r="AD151" i="17" s="1"/>
  <c r="AG376" i="17"/>
  <c r="AA376" i="17"/>
  <c r="AC376" i="17"/>
  <c r="AD376" i="17" s="1"/>
  <c r="AG175" i="17"/>
  <c r="AA175" i="17"/>
  <c r="AC175" i="17"/>
  <c r="AD175" i="17" s="1"/>
  <c r="AG187" i="17"/>
  <c r="AA187" i="17"/>
  <c r="AC187" i="17"/>
  <c r="AD187" i="17" s="1"/>
  <c r="AG199" i="17"/>
  <c r="AA199" i="17"/>
  <c r="AC199" i="17"/>
  <c r="AD199" i="17" s="1"/>
  <c r="AG211" i="17"/>
  <c r="AA211" i="17"/>
  <c r="AC211" i="17"/>
  <c r="AD211" i="17" s="1"/>
  <c r="AG223" i="17"/>
  <c r="AA223" i="17"/>
  <c r="AC223" i="17"/>
  <c r="AD223" i="17" s="1"/>
  <c r="AG235" i="17"/>
  <c r="AA235" i="17"/>
  <c r="AC235" i="17"/>
  <c r="AD235" i="17" s="1"/>
  <c r="AG247" i="17"/>
  <c r="AA247" i="17"/>
  <c r="AC247" i="17"/>
  <c r="AD247" i="17" s="1"/>
  <c r="AG259" i="17"/>
  <c r="AA259" i="17"/>
  <c r="AC259" i="17"/>
  <c r="AD259" i="17" s="1"/>
  <c r="AG271" i="17"/>
  <c r="AA271" i="17"/>
  <c r="AC271" i="17"/>
  <c r="AD271" i="17" s="1"/>
  <c r="AG283" i="17"/>
  <c r="AA283" i="17"/>
  <c r="AC283" i="17"/>
  <c r="AD283" i="17" s="1"/>
  <c r="AG295" i="17"/>
  <c r="AA295" i="17"/>
  <c r="AC295" i="17"/>
  <c r="AD295" i="17" s="1"/>
  <c r="AG307" i="17"/>
  <c r="AA307" i="17"/>
  <c r="AC307" i="17"/>
  <c r="AD307" i="17" s="1"/>
  <c r="AG319" i="17"/>
  <c r="AA319" i="17"/>
  <c r="AC319" i="17"/>
  <c r="AD319" i="17" s="1"/>
  <c r="AG269" i="17"/>
  <c r="AA269" i="17"/>
  <c r="AC269" i="17"/>
  <c r="AD269" i="17" s="1"/>
  <c r="AG343" i="17"/>
  <c r="AA343" i="17"/>
  <c r="AC343" i="17"/>
  <c r="AD343" i="17" s="1"/>
  <c r="AG355" i="17"/>
  <c r="AA355" i="17"/>
  <c r="AC355" i="17"/>
  <c r="AD355" i="17" s="1"/>
  <c r="AG367" i="17"/>
  <c r="AA367" i="17"/>
  <c r="AC367" i="17"/>
  <c r="AD367" i="17" s="1"/>
  <c r="AG37" i="17"/>
  <c r="AA37" i="17"/>
  <c r="AC37" i="17"/>
  <c r="AD37" i="17" s="1"/>
  <c r="AG31" i="17"/>
  <c r="AA31" i="17"/>
  <c r="AC31" i="17"/>
  <c r="AD31" i="17" s="1"/>
  <c r="AG403" i="17"/>
  <c r="AA403" i="17"/>
  <c r="AC403" i="17"/>
  <c r="AD403" i="17" s="1"/>
  <c r="AG415" i="17"/>
  <c r="AA415" i="17"/>
  <c r="AC415" i="17"/>
  <c r="AD415" i="17" s="1"/>
  <c r="AG427" i="17"/>
  <c r="AA427" i="17"/>
  <c r="AC427" i="17"/>
  <c r="AD427" i="17" s="1"/>
  <c r="AG439" i="17"/>
  <c r="AA439" i="17"/>
  <c r="AC439" i="17"/>
  <c r="AD439" i="17" s="1"/>
  <c r="AG451" i="17"/>
  <c r="AA451" i="17"/>
  <c r="AC451" i="17"/>
  <c r="AD451" i="17" s="1"/>
  <c r="AG463" i="17"/>
  <c r="AA463" i="17"/>
  <c r="AC463" i="17"/>
  <c r="AD463" i="17" s="1"/>
  <c r="AG475" i="17"/>
  <c r="AA475" i="17"/>
  <c r="AC475" i="17"/>
  <c r="AD475" i="17" s="1"/>
  <c r="AG487" i="17"/>
  <c r="AA487" i="17"/>
  <c r="AC487" i="17"/>
  <c r="AD487" i="17" s="1"/>
  <c r="AG499" i="17"/>
  <c r="AA499" i="17"/>
  <c r="AC499" i="17"/>
  <c r="AD499" i="17" s="1"/>
  <c r="AG22" i="17"/>
  <c r="AA22" i="17"/>
  <c r="AC22" i="17"/>
  <c r="AD22" i="17" s="1"/>
  <c r="AG17" i="17"/>
  <c r="AA17" i="17"/>
  <c r="AC17" i="17"/>
  <c r="AD17" i="17" s="1"/>
  <c r="AG133" i="17"/>
  <c r="AA133" i="17"/>
  <c r="AC133" i="17"/>
  <c r="AD133" i="17" s="1"/>
  <c r="AG46" i="17"/>
  <c r="AA46" i="17"/>
  <c r="AC46" i="17"/>
  <c r="AD46" i="17" s="1"/>
  <c r="AG469" i="17"/>
  <c r="AA469" i="17"/>
  <c r="AC469" i="17"/>
  <c r="AD469" i="17" s="1"/>
  <c r="AG15" i="17"/>
  <c r="AA15" i="17"/>
  <c r="AC15" i="17"/>
  <c r="AD15" i="17" s="1"/>
  <c r="AG386" i="17"/>
  <c r="AA386" i="17"/>
  <c r="AC386" i="17"/>
  <c r="AD386" i="17" s="1"/>
  <c r="AG20" i="17"/>
  <c r="AA20" i="17"/>
  <c r="AC20" i="17"/>
  <c r="AD20" i="17" s="1"/>
  <c r="AG44" i="17"/>
  <c r="AA44" i="17"/>
  <c r="AC44" i="17"/>
  <c r="AD44" i="17" s="1"/>
  <c r="AG80" i="17"/>
  <c r="AA80" i="17"/>
  <c r="AC80" i="17"/>
  <c r="AD80" i="17" s="1"/>
  <c r="AG92" i="17"/>
  <c r="AA92" i="17"/>
  <c r="AC92" i="17"/>
  <c r="AD92" i="17" s="1"/>
  <c r="AG104" i="17"/>
  <c r="AA104" i="17"/>
  <c r="AC104" i="17"/>
  <c r="AD104" i="17" s="1"/>
  <c r="AG116" i="17"/>
  <c r="AA116" i="17"/>
  <c r="AC116" i="17"/>
  <c r="AD116" i="17" s="1"/>
  <c r="AG128" i="17"/>
  <c r="AA128" i="17"/>
  <c r="AC128" i="17"/>
  <c r="AD128" i="17" s="1"/>
  <c r="AG140" i="17"/>
  <c r="AA140" i="17"/>
  <c r="AC140" i="17"/>
  <c r="AD140" i="17" s="1"/>
  <c r="AG152" i="17"/>
  <c r="AA152" i="17"/>
  <c r="AC152" i="17"/>
  <c r="AD152" i="17" s="1"/>
  <c r="AG164" i="17"/>
  <c r="AA164" i="17"/>
  <c r="AC164" i="17"/>
  <c r="AD164" i="17" s="1"/>
  <c r="AG176" i="17"/>
  <c r="AA176" i="17"/>
  <c r="AC176" i="17"/>
  <c r="AD176" i="17" s="1"/>
  <c r="AG188" i="17"/>
  <c r="AA188" i="17"/>
  <c r="AC188" i="17"/>
  <c r="AD188" i="17" s="1"/>
  <c r="AG200" i="17"/>
  <c r="AA200" i="17"/>
  <c r="AC200" i="17"/>
  <c r="AD200" i="17" s="1"/>
  <c r="AG212" i="17"/>
  <c r="AA212" i="17"/>
  <c r="AC212" i="17"/>
  <c r="AD212" i="17" s="1"/>
  <c r="AG224" i="17"/>
  <c r="AA224" i="17"/>
  <c r="AC224" i="17"/>
  <c r="AD224" i="17" s="1"/>
  <c r="AG236" i="17"/>
  <c r="AA236" i="17"/>
  <c r="AC236" i="17"/>
  <c r="AD236" i="17" s="1"/>
  <c r="AG328" i="17"/>
  <c r="AA328" i="17"/>
  <c r="AC328" i="17"/>
  <c r="AD328" i="17" s="1"/>
  <c r="AG260" i="17"/>
  <c r="AA260" i="17"/>
  <c r="AC260" i="17"/>
  <c r="AD260" i="17" s="1"/>
  <c r="AG272" i="17"/>
  <c r="AA272" i="17"/>
  <c r="AC272" i="17"/>
  <c r="AD272" i="17" s="1"/>
  <c r="AG284" i="17"/>
  <c r="AA284" i="17"/>
  <c r="AC284" i="17"/>
  <c r="AD284" i="17" s="1"/>
  <c r="AG296" i="17"/>
  <c r="AA296" i="17"/>
  <c r="AC296" i="17"/>
  <c r="AD296" i="17" s="1"/>
  <c r="AG308" i="17"/>
  <c r="AA308" i="17"/>
  <c r="AC308" i="17"/>
  <c r="AD308" i="17" s="1"/>
  <c r="AG320" i="17"/>
  <c r="AA320" i="17"/>
  <c r="AC320" i="17"/>
  <c r="AD320" i="17" s="1"/>
  <c r="AG34" i="17"/>
  <c r="AA34" i="17"/>
  <c r="AC34" i="17"/>
  <c r="AD34" i="17" s="1"/>
  <c r="AG344" i="17"/>
  <c r="AA344" i="17"/>
  <c r="AC344" i="17"/>
  <c r="AD344" i="17" s="1"/>
  <c r="AG356" i="17"/>
  <c r="AA356" i="17"/>
  <c r="AC356" i="17"/>
  <c r="AD356" i="17" s="1"/>
  <c r="AG368" i="17"/>
  <c r="AA368" i="17"/>
  <c r="AC368" i="17"/>
  <c r="AD368" i="17" s="1"/>
  <c r="AG125" i="17"/>
  <c r="AA125" i="17"/>
  <c r="AC125" i="17"/>
  <c r="AD125" i="17" s="1"/>
  <c r="AG57" i="17"/>
  <c r="AA57" i="17"/>
  <c r="AC57" i="17"/>
  <c r="AD57" i="17" s="1"/>
  <c r="AG404" i="17"/>
  <c r="AA404" i="17"/>
  <c r="AC404" i="17"/>
  <c r="AD404" i="17" s="1"/>
  <c r="AG416" i="17"/>
  <c r="AA416" i="17"/>
  <c r="AC416" i="17"/>
  <c r="AD416" i="17" s="1"/>
  <c r="AG428" i="17"/>
  <c r="AA428" i="17"/>
  <c r="AC428" i="17"/>
  <c r="AD428" i="17" s="1"/>
  <c r="AG440" i="17"/>
  <c r="AA440" i="17"/>
  <c r="AC440" i="17"/>
  <c r="AD440" i="17" s="1"/>
  <c r="AG452" i="17"/>
  <c r="AA452" i="17"/>
  <c r="AC452" i="17"/>
  <c r="AD452" i="17" s="1"/>
  <c r="AG464" i="17"/>
  <c r="AA464" i="17"/>
  <c r="AC464" i="17"/>
  <c r="AD464" i="17" s="1"/>
  <c r="AG476" i="17"/>
  <c r="AA476" i="17"/>
  <c r="AC476" i="17"/>
  <c r="AD476" i="17" s="1"/>
  <c r="AG488" i="17"/>
  <c r="AA488" i="17"/>
  <c r="AC488" i="17"/>
  <c r="AD488" i="17" s="1"/>
  <c r="AG500" i="17"/>
  <c r="AA500" i="17"/>
  <c r="AC500" i="17"/>
  <c r="AD500" i="17" s="1"/>
  <c r="AG363" i="17"/>
  <c r="AA363" i="17"/>
  <c r="AC363" i="17"/>
  <c r="AD363" i="17" s="1"/>
  <c r="AG85" i="17"/>
  <c r="AA85" i="17"/>
  <c r="AC85" i="17"/>
  <c r="AD85" i="17" s="1"/>
  <c r="AG145" i="17"/>
  <c r="AA145" i="17"/>
  <c r="AC145" i="17"/>
  <c r="AD145" i="17" s="1"/>
  <c r="AG217" i="17"/>
  <c r="AA217" i="17"/>
  <c r="AC217" i="17"/>
  <c r="AD217" i="17" s="1"/>
  <c r="AG277" i="17"/>
  <c r="AA277" i="17"/>
  <c r="AC277" i="17"/>
  <c r="AD277" i="17" s="1"/>
  <c r="AG361" i="17"/>
  <c r="AA361" i="17"/>
  <c r="AC361" i="17"/>
  <c r="AD361" i="17" s="1"/>
  <c r="AG397" i="17"/>
  <c r="AA397" i="17"/>
  <c r="AC397" i="17"/>
  <c r="AD397" i="17" s="1"/>
  <c r="AG445" i="17"/>
  <c r="AA445" i="17"/>
  <c r="AC445" i="17"/>
  <c r="AD445" i="17" s="1"/>
  <c r="AG14" i="17"/>
  <c r="AA14" i="17"/>
  <c r="AC14" i="17"/>
  <c r="AD14" i="17" s="1"/>
  <c r="AG419" i="17"/>
  <c r="AA419" i="17"/>
  <c r="AC419" i="17"/>
  <c r="AD419" i="17" s="1"/>
  <c r="AG6" i="17"/>
  <c r="AA6" i="17"/>
  <c r="AC6" i="17"/>
  <c r="AD6" i="17" s="1"/>
  <c r="AG248" i="17"/>
  <c r="AA248" i="17"/>
  <c r="AC248" i="17"/>
  <c r="AD248" i="17" s="1"/>
  <c r="AG438" i="17"/>
  <c r="AA438" i="17"/>
  <c r="AC438" i="17"/>
  <c r="AD438" i="17" s="1"/>
  <c r="AG8" i="17"/>
  <c r="AA8" i="17"/>
  <c r="AC8" i="17"/>
  <c r="AD8" i="17" s="1"/>
  <c r="AG325" i="17"/>
  <c r="AA325" i="17"/>
  <c r="AC325" i="17"/>
  <c r="AD325" i="17" s="1"/>
  <c r="AG56" i="17"/>
  <c r="AA56" i="17"/>
  <c r="AC56" i="17"/>
  <c r="AD56" i="17" s="1"/>
  <c r="AG68" i="17"/>
  <c r="AA68" i="17"/>
  <c r="AC68" i="17"/>
  <c r="AD68" i="17" s="1"/>
  <c r="AG9" i="17"/>
  <c r="AA9" i="17"/>
  <c r="AC9" i="17"/>
  <c r="AD9" i="17" s="1"/>
  <c r="AG21" i="17"/>
  <c r="AA21" i="17"/>
  <c r="AC21" i="17"/>
  <c r="AD21" i="17" s="1"/>
  <c r="AG33" i="17"/>
  <c r="AA33" i="17"/>
  <c r="AC33" i="17"/>
  <c r="AD33" i="17" s="1"/>
  <c r="AG45" i="17"/>
  <c r="AA45" i="17"/>
  <c r="AC45" i="17"/>
  <c r="AD45" i="17" s="1"/>
  <c r="AG117" i="17"/>
  <c r="AA117" i="17"/>
  <c r="AC117" i="17"/>
  <c r="AD117" i="17" s="1"/>
  <c r="AG69" i="17"/>
  <c r="AA69" i="17"/>
  <c r="AC69" i="17"/>
  <c r="AD69" i="17" s="1"/>
  <c r="AG81" i="17"/>
  <c r="AA81" i="17"/>
  <c r="AC81" i="17"/>
  <c r="AD81" i="17" s="1"/>
  <c r="AG93" i="17"/>
  <c r="AA93" i="17"/>
  <c r="AC93" i="17"/>
  <c r="AD93" i="17" s="1"/>
  <c r="AG105" i="17"/>
  <c r="AA105" i="17"/>
  <c r="AC105" i="17"/>
  <c r="AD105" i="17" s="1"/>
  <c r="AG375" i="17"/>
  <c r="AA375" i="17"/>
  <c r="AC375" i="17"/>
  <c r="AD375" i="17" s="1"/>
  <c r="AG129" i="17"/>
  <c r="AA129" i="17"/>
  <c r="AC129" i="17"/>
  <c r="AD129" i="17" s="1"/>
  <c r="AG141" i="17"/>
  <c r="AA141" i="17"/>
  <c r="AC141" i="17"/>
  <c r="AD141" i="17" s="1"/>
  <c r="AG153" i="17"/>
  <c r="AA153" i="17"/>
  <c r="AC153" i="17"/>
  <c r="AD153" i="17" s="1"/>
  <c r="AG165" i="17"/>
  <c r="AA165" i="17"/>
  <c r="AC165" i="17"/>
  <c r="AD165" i="17" s="1"/>
  <c r="AG177" i="17"/>
  <c r="AA177" i="17"/>
  <c r="AC177" i="17"/>
  <c r="AD177" i="17" s="1"/>
  <c r="AG189" i="17"/>
  <c r="AA189" i="17"/>
  <c r="AC189" i="17"/>
  <c r="AD189" i="17" s="1"/>
  <c r="AG201" i="17"/>
  <c r="AA201" i="17"/>
  <c r="AC201" i="17"/>
  <c r="AD201" i="17" s="1"/>
  <c r="AG213" i="17"/>
  <c r="AA213" i="17"/>
  <c r="AC213" i="17"/>
  <c r="AD213" i="17" s="1"/>
  <c r="AG225" i="17"/>
  <c r="AA225" i="17"/>
  <c r="AC225" i="17"/>
  <c r="AD225" i="17" s="1"/>
  <c r="AG237" i="17"/>
  <c r="AA237" i="17"/>
  <c r="AC237" i="17"/>
  <c r="AD237" i="17" s="1"/>
  <c r="AG41" i="17"/>
  <c r="AA41" i="17"/>
  <c r="AC41" i="17"/>
  <c r="AD41" i="17" s="1"/>
  <c r="AG261" i="17"/>
  <c r="AA261" i="17"/>
  <c r="AC261" i="17"/>
  <c r="AD261" i="17" s="1"/>
  <c r="AG273" i="17"/>
  <c r="AA273" i="17"/>
  <c r="AC273" i="17"/>
  <c r="AD273" i="17" s="1"/>
  <c r="AG285" i="17"/>
  <c r="AA285" i="17"/>
  <c r="AC285" i="17"/>
  <c r="AD285" i="17" s="1"/>
  <c r="AG297" i="17"/>
  <c r="AA297" i="17"/>
  <c r="AC297" i="17"/>
  <c r="AD297" i="17" s="1"/>
  <c r="AG309" i="17"/>
  <c r="AA309" i="17"/>
  <c r="AC309" i="17"/>
  <c r="AD309" i="17" s="1"/>
  <c r="AG321" i="17"/>
  <c r="AA321" i="17"/>
  <c r="AC321" i="17"/>
  <c r="AD321" i="17" s="1"/>
  <c r="AG7" i="17"/>
  <c r="AA7" i="17"/>
  <c r="AC7" i="17"/>
  <c r="AD7" i="17" s="1"/>
  <c r="AG345" i="17"/>
  <c r="AA345" i="17"/>
  <c r="AC345" i="17"/>
  <c r="AD345" i="17" s="1"/>
  <c r="AG357" i="17"/>
  <c r="AA357" i="17"/>
  <c r="AC357" i="17"/>
  <c r="AD357" i="17" s="1"/>
  <c r="AG369" i="17"/>
  <c r="AA369" i="17"/>
  <c r="AC369" i="17"/>
  <c r="AD369" i="17" s="1"/>
  <c r="AG381" i="17"/>
  <c r="AA381" i="17"/>
  <c r="AC381" i="17"/>
  <c r="AD381" i="17" s="1"/>
  <c r="AG249" i="17"/>
  <c r="AA249" i="17"/>
  <c r="AC249" i="17"/>
  <c r="AD249" i="17" s="1"/>
  <c r="AG405" i="17"/>
  <c r="AA405" i="17"/>
  <c r="AC405" i="17"/>
  <c r="AD405" i="17" s="1"/>
  <c r="AG417" i="17"/>
  <c r="AA417" i="17"/>
  <c r="AC417" i="17"/>
  <c r="AD417" i="17" s="1"/>
  <c r="AG429" i="17"/>
  <c r="AA429" i="17"/>
  <c r="AC429" i="17"/>
  <c r="AD429" i="17" s="1"/>
  <c r="AG441" i="17"/>
  <c r="AA441" i="17"/>
  <c r="AC441" i="17"/>
  <c r="AD441" i="17" s="1"/>
  <c r="AG453" i="17"/>
  <c r="AA453" i="17"/>
  <c r="AC453" i="17"/>
  <c r="AD453" i="17" s="1"/>
  <c r="AG465" i="17"/>
  <c r="AA465" i="17"/>
  <c r="AC465" i="17"/>
  <c r="AD465" i="17" s="1"/>
  <c r="AG477" i="17"/>
  <c r="AA477" i="17"/>
  <c r="AC477" i="17"/>
  <c r="AD477" i="17" s="1"/>
  <c r="AG489" i="17"/>
  <c r="AA489" i="17"/>
  <c r="AC489" i="17"/>
  <c r="AD489" i="17" s="1"/>
  <c r="AJ4" i="17" l="1"/>
  <c r="AH4" i="17"/>
  <c r="AI4" i="17"/>
  <c r="AJ136" i="17"/>
  <c r="AH136" i="17"/>
  <c r="AI136" i="17"/>
  <c r="AJ195" i="17"/>
  <c r="AH195" i="17"/>
  <c r="AI195" i="17"/>
  <c r="AJ477" i="17"/>
  <c r="AH477" i="17"/>
  <c r="AI477" i="17"/>
  <c r="AH429" i="17"/>
  <c r="AJ429" i="17"/>
  <c r="AI429" i="17"/>
  <c r="AJ381" i="17"/>
  <c r="AH381" i="17"/>
  <c r="AI381" i="17"/>
  <c r="AJ7" i="17"/>
  <c r="AH7" i="17"/>
  <c r="AI7" i="17"/>
  <c r="AJ285" i="17"/>
  <c r="AH285" i="17"/>
  <c r="AI285" i="17"/>
  <c r="AH237" i="17"/>
  <c r="AJ237" i="17"/>
  <c r="AI237" i="17"/>
  <c r="AJ189" i="17"/>
  <c r="AH189" i="17"/>
  <c r="AI189" i="17"/>
  <c r="AH141" i="17"/>
  <c r="AJ141" i="17"/>
  <c r="AI141" i="17"/>
  <c r="AJ93" i="17"/>
  <c r="AH93" i="17"/>
  <c r="AI93" i="17"/>
  <c r="AH45" i="17"/>
  <c r="AJ45" i="17"/>
  <c r="AI45" i="17"/>
  <c r="AH68" i="17"/>
  <c r="AJ68" i="17"/>
  <c r="AI68" i="17"/>
  <c r="AJ438" i="17"/>
  <c r="AH438" i="17"/>
  <c r="AI438" i="17"/>
  <c r="AJ14" i="17"/>
  <c r="AH14" i="17"/>
  <c r="AI14" i="17"/>
  <c r="AJ277" i="17"/>
  <c r="AH277" i="17"/>
  <c r="AI277" i="17"/>
  <c r="AJ363" i="17"/>
  <c r="AH363" i="17"/>
  <c r="AI363" i="17"/>
  <c r="AH464" i="17"/>
  <c r="AJ464" i="17"/>
  <c r="AI464" i="17"/>
  <c r="AJ416" i="17"/>
  <c r="AH416" i="17"/>
  <c r="AI416" i="17"/>
  <c r="AH368" i="17"/>
  <c r="AJ368" i="17"/>
  <c r="AI368" i="17"/>
  <c r="AJ320" i="17"/>
  <c r="AH320" i="17"/>
  <c r="AI320" i="17"/>
  <c r="AJ272" i="17"/>
  <c r="AH272" i="17"/>
  <c r="AI272" i="17"/>
  <c r="AJ224" i="17"/>
  <c r="AH224" i="17"/>
  <c r="AI224" i="17"/>
  <c r="AH176" i="17"/>
  <c r="AJ176" i="17"/>
  <c r="AI176" i="17"/>
  <c r="AH128" i="17"/>
  <c r="AJ128" i="17"/>
  <c r="AI128" i="17"/>
  <c r="AH80" i="17"/>
  <c r="AJ80" i="17"/>
  <c r="AI80" i="17"/>
  <c r="AJ15" i="17"/>
  <c r="AH15" i="17"/>
  <c r="AI15" i="17"/>
  <c r="AJ17" i="17"/>
  <c r="AH17" i="17"/>
  <c r="AI17" i="17"/>
  <c r="AJ475" i="17"/>
  <c r="AH475" i="17"/>
  <c r="AI475" i="17"/>
  <c r="AJ427" i="17"/>
  <c r="AH427" i="17"/>
  <c r="AI427" i="17"/>
  <c r="AJ37" i="17"/>
  <c r="AH37" i="17"/>
  <c r="AI37" i="17"/>
  <c r="AJ269" i="17"/>
  <c r="AH269" i="17"/>
  <c r="AI269" i="17"/>
  <c r="AJ283" i="17"/>
  <c r="AH283" i="17"/>
  <c r="AI283" i="17"/>
  <c r="AJ235" i="17"/>
  <c r="AH235" i="17"/>
  <c r="AI235" i="17"/>
  <c r="AJ187" i="17"/>
  <c r="AH187" i="17"/>
  <c r="AI187" i="17"/>
  <c r="AH139" i="17"/>
  <c r="AJ139" i="17"/>
  <c r="AI139" i="17"/>
  <c r="AJ194" i="17"/>
  <c r="AH194" i="17"/>
  <c r="AI194" i="17"/>
  <c r="AJ43" i="17"/>
  <c r="AH43" i="17"/>
  <c r="AI43" i="17"/>
  <c r="AJ52" i="17"/>
  <c r="AH52" i="17"/>
  <c r="AI52" i="17"/>
  <c r="AH181" i="17"/>
  <c r="AJ181" i="17"/>
  <c r="AI181" i="17"/>
  <c r="AJ498" i="17"/>
  <c r="AH498" i="17"/>
  <c r="AI498" i="17"/>
  <c r="AH450" i="17"/>
  <c r="AJ450" i="17"/>
  <c r="AI450" i="17"/>
  <c r="AH402" i="17"/>
  <c r="AJ402" i="17"/>
  <c r="AI402" i="17"/>
  <c r="AJ354" i="17"/>
  <c r="AH354" i="17"/>
  <c r="AI354" i="17"/>
  <c r="AJ306" i="17"/>
  <c r="AH306" i="17"/>
  <c r="AI306" i="17"/>
  <c r="AH258" i="17"/>
  <c r="AJ258" i="17"/>
  <c r="AI258" i="17"/>
  <c r="AJ210" i="17"/>
  <c r="AH210" i="17"/>
  <c r="AI210" i="17"/>
  <c r="AJ302" i="17"/>
  <c r="AH302" i="17"/>
  <c r="AI302" i="17"/>
  <c r="AH114" i="17"/>
  <c r="AJ114" i="17"/>
  <c r="AI114" i="17"/>
  <c r="AJ393" i="17"/>
  <c r="AH393" i="17"/>
  <c r="AI393" i="17"/>
  <c r="AJ383" i="17"/>
  <c r="AH383" i="17"/>
  <c r="AI383" i="17"/>
  <c r="AJ205" i="17"/>
  <c r="AH205" i="17"/>
  <c r="AI205" i="17"/>
  <c r="AJ485" i="17"/>
  <c r="AH485" i="17"/>
  <c r="AI485" i="17"/>
  <c r="AH437" i="17"/>
  <c r="AJ437" i="17"/>
  <c r="AI437" i="17"/>
  <c r="AJ162" i="17"/>
  <c r="AH162" i="17"/>
  <c r="AI162" i="17"/>
  <c r="AJ341" i="17"/>
  <c r="AH341" i="17"/>
  <c r="AI341" i="17"/>
  <c r="AJ293" i="17"/>
  <c r="AH293" i="17"/>
  <c r="AI293" i="17"/>
  <c r="AJ245" i="17"/>
  <c r="AH245" i="17"/>
  <c r="AI245" i="17"/>
  <c r="AJ197" i="17"/>
  <c r="AH197" i="17"/>
  <c r="AI197" i="17"/>
  <c r="AJ149" i="17"/>
  <c r="AH149" i="17"/>
  <c r="AI149" i="17"/>
  <c r="AJ101" i="17"/>
  <c r="AH101" i="17"/>
  <c r="AI101" i="17"/>
  <c r="AJ53" i="17"/>
  <c r="AH53" i="17"/>
  <c r="AI53" i="17"/>
  <c r="AH97" i="17"/>
  <c r="AJ97" i="17"/>
  <c r="AI97" i="17"/>
  <c r="AJ40" i="17"/>
  <c r="AH40" i="17"/>
  <c r="AI40" i="17"/>
  <c r="AJ326" i="17"/>
  <c r="AH326" i="17"/>
  <c r="AI326" i="17"/>
  <c r="AH331" i="17"/>
  <c r="AJ331" i="17"/>
  <c r="AI331" i="17"/>
  <c r="AJ458" i="17"/>
  <c r="AH458" i="17"/>
  <c r="AI458" i="17"/>
  <c r="AJ410" i="17"/>
  <c r="AH410" i="17"/>
  <c r="AI410" i="17"/>
  <c r="AJ59" i="17"/>
  <c r="AH59" i="17"/>
  <c r="AI59" i="17"/>
  <c r="AH66" i="17"/>
  <c r="AJ66" i="17"/>
  <c r="AI66" i="17"/>
  <c r="AJ266" i="17"/>
  <c r="AH266" i="17"/>
  <c r="AI266" i="17"/>
  <c r="AJ218" i="17"/>
  <c r="AH218" i="17"/>
  <c r="AI218" i="17"/>
  <c r="AH170" i="17"/>
  <c r="AJ170" i="17"/>
  <c r="AI170" i="17"/>
  <c r="AJ122" i="17"/>
  <c r="AH122" i="17"/>
  <c r="AI122" i="17"/>
  <c r="AH74" i="17"/>
  <c r="AJ74" i="17"/>
  <c r="AI74" i="17"/>
  <c r="AH333" i="17"/>
  <c r="AJ333" i="17"/>
  <c r="AI333" i="17"/>
  <c r="AH301" i="17"/>
  <c r="AJ301" i="17"/>
  <c r="AI301" i="17"/>
  <c r="AJ58" i="17"/>
  <c r="AH58" i="17"/>
  <c r="AI58" i="17"/>
  <c r="AJ456" i="17"/>
  <c r="AH456" i="17"/>
  <c r="AI456" i="17"/>
  <c r="AJ408" i="17"/>
  <c r="AH408" i="17"/>
  <c r="AI408" i="17"/>
  <c r="AH377" i="17"/>
  <c r="AJ377" i="17"/>
  <c r="AI377" i="17"/>
  <c r="AH312" i="17"/>
  <c r="AJ312" i="17"/>
  <c r="AI312" i="17"/>
  <c r="AJ10" i="17"/>
  <c r="AH10" i="17"/>
  <c r="AI10" i="17"/>
  <c r="AJ216" i="17"/>
  <c r="AH216" i="17"/>
  <c r="AI216" i="17"/>
  <c r="AJ168" i="17"/>
  <c r="AH168" i="17"/>
  <c r="AI168" i="17"/>
  <c r="AJ396" i="17"/>
  <c r="AH396" i="17"/>
  <c r="AI396" i="17"/>
  <c r="AJ72" i="17"/>
  <c r="AH72" i="17"/>
  <c r="AI72" i="17"/>
  <c r="AJ24" i="17"/>
  <c r="AH24" i="17"/>
  <c r="AI24" i="17"/>
  <c r="AJ491" i="17"/>
  <c r="AH491" i="17"/>
  <c r="AI491" i="17"/>
  <c r="AJ443" i="17"/>
  <c r="AH443" i="17"/>
  <c r="AI443" i="17"/>
  <c r="AJ395" i="17"/>
  <c r="AH395" i="17"/>
  <c r="AI395" i="17"/>
  <c r="AJ347" i="17"/>
  <c r="AH347" i="17"/>
  <c r="AI347" i="17"/>
  <c r="AJ299" i="17"/>
  <c r="AH299" i="17"/>
  <c r="AI299" i="17"/>
  <c r="AJ251" i="17"/>
  <c r="AH251" i="17"/>
  <c r="AI251" i="17"/>
  <c r="AJ203" i="17"/>
  <c r="AH203" i="17"/>
  <c r="AI203" i="17"/>
  <c r="AH155" i="17"/>
  <c r="AJ155" i="17"/>
  <c r="AI155" i="17"/>
  <c r="AJ107" i="17"/>
  <c r="AH107" i="17"/>
  <c r="AI107" i="17"/>
  <c r="AH418" i="17"/>
  <c r="AJ418" i="17"/>
  <c r="AI418" i="17"/>
  <c r="AJ11" i="17"/>
  <c r="AH11" i="17"/>
  <c r="AI11" i="17"/>
  <c r="AH490" i="17"/>
  <c r="AJ490" i="17"/>
  <c r="AI490" i="17"/>
  <c r="AJ442" i="17"/>
  <c r="AH442" i="17"/>
  <c r="AI442" i="17"/>
  <c r="AJ394" i="17"/>
  <c r="AH394" i="17"/>
  <c r="AI394" i="17"/>
  <c r="AH346" i="17"/>
  <c r="AJ346" i="17"/>
  <c r="AI346" i="17"/>
  <c r="AJ298" i="17"/>
  <c r="AH298" i="17"/>
  <c r="AI298" i="17"/>
  <c r="AJ250" i="17"/>
  <c r="AH250" i="17"/>
  <c r="AI250" i="17"/>
  <c r="AH202" i="17"/>
  <c r="AJ202" i="17"/>
  <c r="AI202" i="17"/>
  <c r="AJ184" i="17"/>
  <c r="AH184" i="17"/>
  <c r="AI184" i="17"/>
  <c r="AH339" i="17"/>
  <c r="AJ339" i="17"/>
  <c r="AI339" i="17"/>
  <c r="AH147" i="17"/>
  <c r="AJ147" i="17"/>
  <c r="AI147" i="17"/>
  <c r="AJ493" i="17"/>
  <c r="AH493" i="17"/>
  <c r="AI493" i="17"/>
  <c r="AJ142" i="17"/>
  <c r="AH142" i="17"/>
  <c r="AI142" i="17"/>
  <c r="AH460" i="17"/>
  <c r="AJ460" i="17"/>
  <c r="AI460" i="17"/>
  <c r="AJ412" i="17"/>
  <c r="AH412" i="17"/>
  <c r="AI412" i="17"/>
  <c r="AJ364" i="17"/>
  <c r="AH364" i="17"/>
  <c r="AI364" i="17"/>
  <c r="AJ316" i="17"/>
  <c r="AH316" i="17"/>
  <c r="AI316" i="17"/>
  <c r="AJ65" i="17"/>
  <c r="AH65" i="17"/>
  <c r="AI65" i="17"/>
  <c r="AJ220" i="17"/>
  <c r="AH220" i="17"/>
  <c r="AI220" i="17"/>
  <c r="AJ172" i="17"/>
  <c r="AH172" i="17"/>
  <c r="AI172" i="17"/>
  <c r="AJ124" i="17"/>
  <c r="AH124" i="17"/>
  <c r="AI124" i="17"/>
  <c r="AJ76" i="17"/>
  <c r="AH76" i="17"/>
  <c r="AI76" i="17"/>
  <c r="AJ457" i="17"/>
  <c r="AH457" i="17"/>
  <c r="AI457" i="17"/>
  <c r="AJ25" i="17"/>
  <c r="AH25" i="17"/>
  <c r="AI25" i="17"/>
  <c r="AJ471" i="17"/>
  <c r="AH471" i="17"/>
  <c r="AI471" i="17"/>
  <c r="AJ423" i="17"/>
  <c r="AH423" i="17"/>
  <c r="AI423" i="17"/>
  <c r="AJ159" i="17"/>
  <c r="AH159" i="17"/>
  <c r="AI159" i="17"/>
  <c r="AH330" i="17"/>
  <c r="AJ330" i="17"/>
  <c r="AI330" i="17"/>
  <c r="AJ279" i="17"/>
  <c r="AH279" i="17"/>
  <c r="AI279" i="17"/>
  <c r="AJ231" i="17"/>
  <c r="AH231" i="17"/>
  <c r="AI231" i="17"/>
  <c r="AJ183" i="17"/>
  <c r="AH183" i="17"/>
  <c r="AI183" i="17"/>
  <c r="AH135" i="17"/>
  <c r="AJ135" i="17"/>
  <c r="AI135" i="17"/>
  <c r="AJ87" i="17"/>
  <c r="AH87" i="17"/>
  <c r="AI87" i="17"/>
  <c r="AJ118" i="17"/>
  <c r="AH118" i="17"/>
  <c r="AI118" i="17"/>
  <c r="AJ387" i="17"/>
  <c r="AH387" i="17"/>
  <c r="AI387" i="17"/>
  <c r="AJ465" i="17"/>
  <c r="AH465" i="17"/>
  <c r="AI465" i="17"/>
  <c r="AH417" i="17"/>
  <c r="AJ417" i="17"/>
  <c r="AI417" i="17"/>
  <c r="AJ369" i="17"/>
  <c r="AH369" i="17"/>
  <c r="AI369" i="17"/>
  <c r="AJ321" i="17"/>
  <c r="AH321" i="17"/>
  <c r="AI321" i="17"/>
  <c r="AJ273" i="17"/>
  <c r="AH273" i="17"/>
  <c r="AI273" i="17"/>
  <c r="AJ225" i="17"/>
  <c r="AH225" i="17"/>
  <c r="AI225" i="17"/>
  <c r="AJ177" i="17"/>
  <c r="AH177" i="17"/>
  <c r="AI177" i="17"/>
  <c r="AJ129" i="17"/>
  <c r="AH129" i="17"/>
  <c r="AI129" i="17"/>
  <c r="AH81" i="17"/>
  <c r="AJ81" i="17"/>
  <c r="AI81" i="17"/>
  <c r="AJ33" i="17"/>
  <c r="AH33" i="17"/>
  <c r="AI33" i="17"/>
  <c r="AH56" i="17"/>
  <c r="AJ56" i="17"/>
  <c r="AI56" i="17"/>
  <c r="AH248" i="17"/>
  <c r="AJ248" i="17"/>
  <c r="AI248" i="17"/>
  <c r="AJ445" i="17"/>
  <c r="AH445" i="17"/>
  <c r="AI445" i="17"/>
  <c r="AH217" i="17"/>
  <c r="AJ217" i="17"/>
  <c r="AI217" i="17"/>
  <c r="AJ500" i="17"/>
  <c r="AH500" i="17"/>
  <c r="AI500" i="17"/>
  <c r="AH452" i="17"/>
  <c r="AJ452" i="17"/>
  <c r="AI452" i="17"/>
  <c r="AJ404" i="17"/>
  <c r="AH404" i="17"/>
  <c r="AI404" i="17"/>
  <c r="AH356" i="17"/>
  <c r="AJ356" i="17"/>
  <c r="AI356" i="17"/>
  <c r="AJ308" i="17"/>
  <c r="AH308" i="17"/>
  <c r="AI308" i="17"/>
  <c r="AJ260" i="17"/>
  <c r="AH260" i="17"/>
  <c r="AI260" i="17"/>
  <c r="AJ212" i="17"/>
  <c r="AH212" i="17"/>
  <c r="AI212" i="17"/>
  <c r="AJ164" i="17"/>
  <c r="AH164" i="17"/>
  <c r="AI164" i="17"/>
  <c r="AJ116" i="17"/>
  <c r="AH116" i="17"/>
  <c r="AI116" i="17"/>
  <c r="AH44" i="17"/>
  <c r="AJ44" i="17"/>
  <c r="AI44" i="17"/>
  <c r="AH469" i="17"/>
  <c r="AJ469" i="17"/>
  <c r="AI469" i="17"/>
  <c r="AJ22" i="17"/>
  <c r="AH22" i="17"/>
  <c r="AI22" i="17"/>
  <c r="AJ463" i="17"/>
  <c r="AH463" i="17"/>
  <c r="AI463" i="17"/>
  <c r="AH415" i="17"/>
  <c r="AJ415" i="17"/>
  <c r="AI415" i="17"/>
  <c r="AJ367" i="17"/>
  <c r="AH367" i="17"/>
  <c r="AI367" i="17"/>
  <c r="AJ319" i="17"/>
  <c r="AH319" i="17"/>
  <c r="AI319" i="17"/>
  <c r="AH271" i="17"/>
  <c r="AJ271" i="17"/>
  <c r="AI271" i="17"/>
  <c r="AJ223" i="17"/>
  <c r="AH223" i="17"/>
  <c r="AI223" i="17"/>
  <c r="AJ175" i="17"/>
  <c r="AH175" i="17"/>
  <c r="AI175" i="17"/>
  <c r="AH127" i="17"/>
  <c r="AJ127" i="17"/>
  <c r="AI127" i="17"/>
  <c r="AJ79" i="17"/>
  <c r="AH79" i="17"/>
  <c r="AI79" i="17"/>
  <c r="AJ91" i="17"/>
  <c r="AH91" i="17"/>
  <c r="AI91" i="17"/>
  <c r="AJ373" i="17"/>
  <c r="AH373" i="17"/>
  <c r="AI373" i="17"/>
  <c r="AH109" i="17"/>
  <c r="AJ109" i="17"/>
  <c r="AI109" i="17"/>
  <c r="AH486" i="17"/>
  <c r="AJ486" i="17"/>
  <c r="AI486" i="17"/>
  <c r="AH436" i="17"/>
  <c r="AJ436" i="17"/>
  <c r="AI436" i="17"/>
  <c r="AJ390" i="17"/>
  <c r="AH390" i="17"/>
  <c r="AI390" i="17"/>
  <c r="AJ342" i="17"/>
  <c r="AH342" i="17"/>
  <c r="AI342" i="17"/>
  <c r="AJ294" i="17"/>
  <c r="AH294" i="17"/>
  <c r="AI294" i="17"/>
  <c r="AJ246" i="17"/>
  <c r="AH246" i="17"/>
  <c r="AI246" i="17"/>
  <c r="AJ198" i="17"/>
  <c r="AH198" i="17"/>
  <c r="AI198" i="17"/>
  <c r="AJ150" i="17"/>
  <c r="AH150" i="17"/>
  <c r="AI150" i="17"/>
  <c r="AJ102" i="17"/>
  <c r="AH102" i="17"/>
  <c r="AI102" i="17"/>
  <c r="AH264" i="17"/>
  <c r="AJ264" i="17"/>
  <c r="AI264" i="17"/>
  <c r="AJ27" i="17"/>
  <c r="AH27" i="17"/>
  <c r="AI27" i="17"/>
  <c r="AJ61" i="17"/>
  <c r="AH61" i="17"/>
  <c r="AI61" i="17"/>
  <c r="AJ473" i="17"/>
  <c r="AH473" i="17"/>
  <c r="AI473" i="17"/>
  <c r="AJ425" i="17"/>
  <c r="AH425" i="17"/>
  <c r="AI425" i="17"/>
  <c r="AJ382" i="17"/>
  <c r="AH382" i="17"/>
  <c r="AI382" i="17"/>
  <c r="AJ379" i="17"/>
  <c r="AH379" i="17"/>
  <c r="AI379" i="17"/>
  <c r="AH281" i="17"/>
  <c r="AJ281" i="17"/>
  <c r="AI281" i="17"/>
  <c r="AJ233" i="17"/>
  <c r="AH233" i="17"/>
  <c r="AI233" i="17"/>
  <c r="AJ185" i="17"/>
  <c r="AH185" i="17"/>
  <c r="AI185" i="17"/>
  <c r="AJ137" i="17"/>
  <c r="AH137" i="17"/>
  <c r="AI137" i="17"/>
  <c r="AH239" i="17"/>
  <c r="AJ239" i="17"/>
  <c r="AI239" i="17"/>
  <c r="AH434" i="17"/>
  <c r="AJ434" i="17"/>
  <c r="AI434" i="17"/>
  <c r="AC2" i="17"/>
  <c r="AJ424" i="17"/>
  <c r="AH424" i="17"/>
  <c r="AI424" i="17"/>
  <c r="AH88" i="17"/>
  <c r="AJ88" i="17"/>
  <c r="AI88" i="17"/>
  <c r="AJ265" i="17"/>
  <c r="AH265" i="17"/>
  <c r="AI265" i="17"/>
  <c r="AJ99" i="17"/>
  <c r="AH99" i="17"/>
  <c r="AI99" i="17"/>
  <c r="AJ494" i="17"/>
  <c r="AH494" i="17"/>
  <c r="AI494" i="17"/>
  <c r="AH446" i="17"/>
  <c r="AJ446" i="17"/>
  <c r="AI446" i="17"/>
  <c r="AJ398" i="17"/>
  <c r="AH398" i="17"/>
  <c r="AI398" i="17"/>
  <c r="AJ350" i="17"/>
  <c r="AH350" i="17"/>
  <c r="AI350" i="17"/>
  <c r="AH28" i="17"/>
  <c r="AJ28" i="17"/>
  <c r="AI28" i="17"/>
  <c r="AJ254" i="17"/>
  <c r="AH254" i="17"/>
  <c r="AI254" i="17"/>
  <c r="AJ206" i="17"/>
  <c r="AH206" i="17"/>
  <c r="AI206" i="17"/>
  <c r="AJ158" i="17"/>
  <c r="AH158" i="17"/>
  <c r="AI158" i="17"/>
  <c r="AH110" i="17"/>
  <c r="AJ110" i="17"/>
  <c r="AI110" i="17"/>
  <c r="AH62" i="17"/>
  <c r="AJ62" i="17"/>
  <c r="AI62" i="17"/>
  <c r="AJ433" i="17"/>
  <c r="AH433" i="17"/>
  <c r="AI433" i="17"/>
  <c r="AJ360" i="17"/>
  <c r="AH360" i="17"/>
  <c r="AI360" i="17"/>
  <c r="AJ492" i="17"/>
  <c r="AH492" i="17"/>
  <c r="AI492" i="17"/>
  <c r="AJ444" i="17"/>
  <c r="AH444" i="17"/>
  <c r="AI444" i="17"/>
  <c r="AH54" i="17"/>
  <c r="AJ54" i="17"/>
  <c r="AI54" i="17"/>
  <c r="AJ348" i="17"/>
  <c r="AH348" i="17"/>
  <c r="AI348" i="17"/>
  <c r="AJ300" i="17"/>
  <c r="AH300" i="17"/>
  <c r="AI300" i="17"/>
  <c r="AJ252" i="17"/>
  <c r="AH252" i="17"/>
  <c r="AI252" i="17"/>
  <c r="AJ204" i="17"/>
  <c r="AH204" i="17"/>
  <c r="AI204" i="17"/>
  <c r="AJ156" i="17"/>
  <c r="AH156" i="17"/>
  <c r="AI156" i="17"/>
  <c r="AH108" i="17"/>
  <c r="AJ108" i="17"/>
  <c r="AI108" i="17"/>
  <c r="AH39" i="17"/>
  <c r="AJ39" i="17"/>
  <c r="AI39" i="17"/>
  <c r="AJ86" i="17"/>
  <c r="AH86" i="17"/>
  <c r="AI86" i="17"/>
  <c r="AH479" i="17"/>
  <c r="AJ479" i="17"/>
  <c r="AI479" i="17"/>
  <c r="AJ55" i="17"/>
  <c r="AH55" i="17"/>
  <c r="AI55" i="17"/>
  <c r="AJ120" i="17"/>
  <c r="AH120" i="17"/>
  <c r="AI120" i="17"/>
  <c r="AH335" i="17"/>
  <c r="AJ335" i="17"/>
  <c r="AI335" i="17"/>
  <c r="AJ287" i="17"/>
  <c r="AH287" i="17"/>
  <c r="AI287" i="17"/>
  <c r="AJ13" i="17"/>
  <c r="AH13" i="17"/>
  <c r="AI13" i="17"/>
  <c r="AJ191" i="17"/>
  <c r="AH191" i="17"/>
  <c r="AI191" i="17"/>
  <c r="AJ143" i="17"/>
  <c r="AH143" i="17"/>
  <c r="AI143" i="17"/>
  <c r="AJ95" i="17"/>
  <c r="AH95" i="17"/>
  <c r="AI95" i="17"/>
  <c r="AJ47" i="17"/>
  <c r="AH47" i="17"/>
  <c r="AI47" i="17"/>
  <c r="AH190" i="17"/>
  <c r="AJ190" i="17"/>
  <c r="AI190" i="17"/>
  <c r="AH478" i="17"/>
  <c r="AJ478" i="17"/>
  <c r="AI478" i="17"/>
  <c r="AJ430" i="17"/>
  <c r="AH430" i="17"/>
  <c r="AI430" i="17"/>
  <c r="AJ314" i="17"/>
  <c r="AH314" i="17"/>
  <c r="AI314" i="17"/>
  <c r="AJ334" i="17"/>
  <c r="AH334" i="17"/>
  <c r="AI334" i="17"/>
  <c r="AH286" i="17"/>
  <c r="AJ286" i="17"/>
  <c r="AI286" i="17"/>
  <c r="AJ238" i="17"/>
  <c r="AH238" i="17"/>
  <c r="AI238" i="17"/>
  <c r="AJ166" i="17"/>
  <c r="AH166" i="17"/>
  <c r="AI166" i="17"/>
  <c r="AJ472" i="17"/>
  <c r="AH472" i="17"/>
  <c r="AI472" i="17"/>
  <c r="AJ483" i="17"/>
  <c r="AH483" i="17"/>
  <c r="AI483" i="17"/>
  <c r="AJ289" i="17"/>
  <c r="AH289" i="17"/>
  <c r="AI289" i="17"/>
  <c r="AJ496" i="17"/>
  <c r="AH496" i="17"/>
  <c r="AI496" i="17"/>
  <c r="AH448" i="17"/>
  <c r="AJ448" i="17"/>
  <c r="AI448" i="17"/>
  <c r="AJ400" i="17"/>
  <c r="AH400" i="17"/>
  <c r="AI400" i="17"/>
  <c r="AJ352" i="17"/>
  <c r="AH352" i="17"/>
  <c r="AI352" i="17"/>
  <c r="AH304" i="17"/>
  <c r="AJ304" i="17"/>
  <c r="AI304" i="17"/>
  <c r="AH256" i="17"/>
  <c r="AJ256" i="17"/>
  <c r="AI256" i="17"/>
  <c r="AJ208" i="17"/>
  <c r="AH208" i="17"/>
  <c r="AI208" i="17"/>
  <c r="AJ160" i="17"/>
  <c r="AH160" i="17"/>
  <c r="AI160" i="17"/>
  <c r="AH112" i="17"/>
  <c r="AJ112" i="17"/>
  <c r="AI112" i="17"/>
  <c r="AH64" i="17"/>
  <c r="AJ64" i="17"/>
  <c r="AI64" i="17"/>
  <c r="AH337" i="17"/>
  <c r="AJ337" i="17"/>
  <c r="AI337" i="17"/>
  <c r="AH70" i="17"/>
  <c r="AJ70" i="17"/>
  <c r="AI70" i="17"/>
  <c r="AJ459" i="17"/>
  <c r="AH459" i="17"/>
  <c r="AI459" i="17"/>
  <c r="AJ411" i="17"/>
  <c r="AH411" i="17"/>
  <c r="AI411" i="17"/>
  <c r="AJ426" i="17"/>
  <c r="AH426" i="17"/>
  <c r="AI426" i="17"/>
  <c r="AH50" i="17"/>
  <c r="AJ50" i="17"/>
  <c r="AI50" i="17"/>
  <c r="AJ89" i="17"/>
  <c r="AH89" i="17"/>
  <c r="AI89" i="17"/>
  <c r="AJ219" i="17"/>
  <c r="AH219" i="17"/>
  <c r="AI219" i="17"/>
  <c r="AH171" i="17"/>
  <c r="AJ171" i="17"/>
  <c r="AI171" i="17"/>
  <c r="AH123" i="17"/>
  <c r="AJ123" i="17"/>
  <c r="AI123" i="17"/>
  <c r="AJ75" i="17"/>
  <c r="AH75" i="17"/>
  <c r="AI75" i="17"/>
  <c r="AH332" i="17"/>
  <c r="AJ332" i="17"/>
  <c r="AI332" i="17"/>
  <c r="AJ453" i="17"/>
  <c r="AH453" i="17"/>
  <c r="AI453" i="17"/>
  <c r="AJ405" i="17"/>
  <c r="AH405" i="17"/>
  <c r="AI405" i="17"/>
  <c r="AH357" i="17"/>
  <c r="AJ357" i="17"/>
  <c r="AI357" i="17"/>
  <c r="AJ309" i="17"/>
  <c r="AH309" i="17"/>
  <c r="AI309" i="17"/>
  <c r="AH261" i="17"/>
  <c r="AJ261" i="17"/>
  <c r="AI261" i="17"/>
  <c r="AJ213" i="17"/>
  <c r="AH213" i="17"/>
  <c r="AI213" i="17"/>
  <c r="AH165" i="17"/>
  <c r="AJ165" i="17"/>
  <c r="AI165" i="17"/>
  <c r="AJ375" i="17"/>
  <c r="AH375" i="17"/>
  <c r="AI375" i="17"/>
  <c r="AJ69" i="17"/>
  <c r="AH69" i="17"/>
  <c r="AI69" i="17"/>
  <c r="AJ21" i="17"/>
  <c r="AH21" i="17"/>
  <c r="AI21" i="17"/>
  <c r="AJ325" i="17"/>
  <c r="AH325" i="17"/>
  <c r="AI325" i="17"/>
  <c r="AJ6" i="17"/>
  <c r="AH6" i="17"/>
  <c r="AI6" i="17"/>
  <c r="AJ397" i="17"/>
  <c r="AH397" i="17"/>
  <c r="AI397" i="17"/>
  <c r="AJ145" i="17"/>
  <c r="AH145" i="17"/>
  <c r="AI145" i="17"/>
  <c r="AH488" i="17"/>
  <c r="AJ488" i="17"/>
  <c r="AI488" i="17"/>
  <c r="AJ440" i="17"/>
  <c r="AH440" i="17"/>
  <c r="AI440" i="17"/>
  <c r="AH57" i="17"/>
  <c r="AJ57" i="17"/>
  <c r="AI57" i="17"/>
  <c r="AH344" i="17"/>
  <c r="AJ344" i="17"/>
  <c r="AI344" i="17"/>
  <c r="AJ296" i="17"/>
  <c r="AH296" i="17"/>
  <c r="AI296" i="17"/>
  <c r="AH328" i="17"/>
  <c r="AJ328" i="17"/>
  <c r="AI328" i="17"/>
  <c r="AJ200" i="17"/>
  <c r="AH200" i="17"/>
  <c r="AI200" i="17"/>
  <c r="AJ152" i="17"/>
  <c r="AH152" i="17"/>
  <c r="AI152" i="17"/>
  <c r="AJ104" i="17"/>
  <c r="AH104" i="17"/>
  <c r="AI104" i="17"/>
  <c r="AJ20" i="17"/>
  <c r="AH20" i="17"/>
  <c r="AI20" i="17"/>
  <c r="AH46" i="17"/>
  <c r="AJ46" i="17"/>
  <c r="AI46" i="17"/>
  <c r="AJ499" i="17"/>
  <c r="AH499" i="17"/>
  <c r="AI499" i="17"/>
  <c r="AJ451" i="17"/>
  <c r="AH451" i="17"/>
  <c r="AI451" i="17"/>
  <c r="AJ403" i="17"/>
  <c r="AH403" i="17"/>
  <c r="AI403" i="17"/>
  <c r="AJ355" i="17"/>
  <c r="AH355" i="17"/>
  <c r="AI355" i="17"/>
  <c r="AJ307" i="17"/>
  <c r="AH307" i="17"/>
  <c r="AI307" i="17"/>
  <c r="AJ259" i="17"/>
  <c r="AH259" i="17"/>
  <c r="AI259" i="17"/>
  <c r="AH211" i="17"/>
  <c r="AJ211" i="17"/>
  <c r="AI211" i="17"/>
  <c r="AH376" i="17"/>
  <c r="AJ376" i="17"/>
  <c r="AI376" i="17"/>
  <c r="AH115" i="17"/>
  <c r="AJ115" i="17"/>
  <c r="AI115" i="17"/>
  <c r="AJ67" i="17"/>
  <c r="AH67" i="17"/>
  <c r="AI67" i="17"/>
  <c r="AJ49" i="17"/>
  <c r="AH49" i="17"/>
  <c r="AI49" i="17"/>
  <c r="AH380" i="17"/>
  <c r="AJ380" i="17"/>
  <c r="AI380" i="17"/>
  <c r="AJ389" i="17"/>
  <c r="AH389" i="17"/>
  <c r="AI389" i="17"/>
  <c r="AJ474" i="17"/>
  <c r="AH474" i="17"/>
  <c r="AI474" i="17"/>
  <c r="AJ268" i="17"/>
  <c r="AH268" i="17"/>
  <c r="AI268" i="17"/>
  <c r="AJ378" i="17"/>
  <c r="AH378" i="17"/>
  <c r="AI378" i="17"/>
  <c r="AJ409" i="17"/>
  <c r="AH409" i="17"/>
  <c r="AI409" i="17"/>
  <c r="AJ282" i="17"/>
  <c r="AH282" i="17"/>
  <c r="AI282" i="17"/>
  <c r="AH234" i="17"/>
  <c r="AJ234" i="17"/>
  <c r="AI234" i="17"/>
  <c r="AJ186" i="17"/>
  <c r="AH186" i="17"/>
  <c r="AI186" i="17"/>
  <c r="AJ138" i="17"/>
  <c r="AH138" i="17"/>
  <c r="AI138" i="17"/>
  <c r="AJ90" i="17"/>
  <c r="AH90" i="17"/>
  <c r="AI90" i="17"/>
  <c r="AJ42" i="17"/>
  <c r="AH42" i="17"/>
  <c r="AI42" i="17"/>
  <c r="AJ481" i="17"/>
  <c r="AH481" i="17"/>
  <c r="AI481" i="17"/>
  <c r="AJ106" i="17"/>
  <c r="AH106" i="17"/>
  <c r="AI106" i="17"/>
  <c r="AJ461" i="17"/>
  <c r="AH461" i="17"/>
  <c r="AI461" i="17"/>
  <c r="AH413" i="17"/>
  <c r="AJ413" i="17"/>
  <c r="AI413" i="17"/>
  <c r="AJ365" i="17"/>
  <c r="AH365" i="17"/>
  <c r="AI365" i="17"/>
  <c r="AJ317" i="17"/>
  <c r="AH317" i="17"/>
  <c r="AI317" i="17"/>
  <c r="AH32" i="17"/>
  <c r="AJ32" i="17"/>
  <c r="AI32" i="17"/>
  <c r="AH221" i="17"/>
  <c r="AJ221" i="17"/>
  <c r="AI221" i="17"/>
  <c r="AJ173" i="17"/>
  <c r="AH173" i="17"/>
  <c r="AI173" i="17"/>
  <c r="AJ12" i="17"/>
  <c r="AH12" i="17"/>
  <c r="AI12" i="17"/>
  <c r="AH77" i="17"/>
  <c r="AJ77" i="17"/>
  <c r="AI77" i="17"/>
  <c r="AJ29" i="17"/>
  <c r="AH29" i="17"/>
  <c r="AI29" i="17"/>
  <c r="AJ169" i="17"/>
  <c r="AH169" i="17"/>
  <c r="AI169" i="17"/>
  <c r="AJ482" i="17"/>
  <c r="AH482" i="17"/>
  <c r="AI482" i="17"/>
  <c r="AJ324" i="17"/>
  <c r="AH324" i="17"/>
  <c r="AI324" i="17"/>
  <c r="AJ329" i="17"/>
  <c r="AH329" i="17"/>
  <c r="AI329" i="17"/>
  <c r="AJ338" i="17"/>
  <c r="AH338" i="17"/>
  <c r="AI338" i="17"/>
  <c r="AJ290" i="17"/>
  <c r="AH290" i="17"/>
  <c r="AI290" i="17"/>
  <c r="AH242" i="17"/>
  <c r="AJ242" i="17"/>
  <c r="AI242" i="17"/>
  <c r="AJ60" i="17"/>
  <c r="AH60" i="17"/>
  <c r="AI60" i="17"/>
  <c r="AH146" i="17"/>
  <c r="AJ146" i="17"/>
  <c r="AI146" i="17"/>
  <c r="AJ98" i="17"/>
  <c r="AH98" i="17"/>
  <c r="AI98" i="17"/>
  <c r="AJ51" i="17"/>
  <c r="AH51" i="17"/>
  <c r="AI51" i="17"/>
  <c r="AH385" i="17"/>
  <c r="AJ385" i="17"/>
  <c r="AI385" i="17"/>
  <c r="AJ157" i="17"/>
  <c r="AH157" i="17"/>
  <c r="AI157" i="17"/>
  <c r="AJ480" i="17"/>
  <c r="AH480" i="17"/>
  <c r="AI480" i="17"/>
  <c r="AJ432" i="17"/>
  <c r="AH432" i="17"/>
  <c r="AI432" i="17"/>
  <c r="AJ384" i="17"/>
  <c r="AH384" i="17"/>
  <c r="AI384" i="17"/>
  <c r="AJ336" i="17"/>
  <c r="AH336" i="17"/>
  <c r="AI336" i="17"/>
  <c r="AJ288" i="17"/>
  <c r="AH288" i="17"/>
  <c r="AI288" i="17"/>
  <c r="AJ240" i="17"/>
  <c r="AH240" i="17"/>
  <c r="AI240" i="17"/>
  <c r="AJ192" i="17"/>
  <c r="AH192" i="17"/>
  <c r="AI192" i="17"/>
  <c r="AJ144" i="17"/>
  <c r="AH144" i="17"/>
  <c r="AI144" i="17"/>
  <c r="AJ96" i="17"/>
  <c r="AH96" i="17"/>
  <c r="AI96" i="17"/>
  <c r="AH48" i="17"/>
  <c r="AJ48" i="17"/>
  <c r="AI48" i="17"/>
  <c r="AJ178" i="17"/>
  <c r="AH178" i="17"/>
  <c r="AI178" i="17"/>
  <c r="AH467" i="17"/>
  <c r="AJ467" i="17"/>
  <c r="AI467" i="17"/>
  <c r="AJ26" i="17"/>
  <c r="AH26" i="17"/>
  <c r="AI26" i="17"/>
  <c r="AJ371" i="17"/>
  <c r="AH371" i="17"/>
  <c r="AI371" i="17"/>
  <c r="AJ323" i="17"/>
  <c r="AH323" i="17"/>
  <c r="AI323" i="17"/>
  <c r="AJ275" i="17"/>
  <c r="AH275" i="17"/>
  <c r="AI275" i="17"/>
  <c r="AJ227" i="17"/>
  <c r="AH227" i="17"/>
  <c r="AI227" i="17"/>
  <c r="AH179" i="17"/>
  <c r="AJ179" i="17"/>
  <c r="AI179" i="17"/>
  <c r="AJ131" i="17"/>
  <c r="AH131" i="17"/>
  <c r="AI131" i="17"/>
  <c r="AH83" i="17"/>
  <c r="AJ83" i="17"/>
  <c r="AI83" i="17"/>
  <c r="AJ35" i="17"/>
  <c r="AH35" i="17"/>
  <c r="AI35" i="17"/>
  <c r="AJ130" i="17"/>
  <c r="AH130" i="17"/>
  <c r="AI130" i="17"/>
  <c r="AJ466" i="17"/>
  <c r="AH466" i="17"/>
  <c r="AI466" i="17"/>
  <c r="AH5" i="17"/>
  <c r="AJ5" i="17"/>
  <c r="AI5" i="17"/>
  <c r="AH370" i="17"/>
  <c r="AJ370" i="17"/>
  <c r="AI370" i="17"/>
  <c r="AJ322" i="17"/>
  <c r="AH322" i="17"/>
  <c r="AI322" i="17"/>
  <c r="AJ274" i="17"/>
  <c r="AH274" i="17"/>
  <c r="AI274" i="17"/>
  <c r="AJ226" i="17"/>
  <c r="AH226" i="17"/>
  <c r="AI226" i="17"/>
  <c r="AH154" i="17"/>
  <c r="AJ154" i="17"/>
  <c r="AI154" i="17"/>
  <c r="AJ280" i="17"/>
  <c r="AH280" i="17"/>
  <c r="AI280" i="17"/>
  <c r="AH291" i="17"/>
  <c r="AJ291" i="17"/>
  <c r="AI291" i="17"/>
  <c r="AJ193" i="17"/>
  <c r="AH193" i="17"/>
  <c r="AI193" i="17"/>
  <c r="AJ484" i="17"/>
  <c r="AH484" i="17"/>
  <c r="AI484" i="17"/>
  <c r="AJ163" i="17"/>
  <c r="AH163" i="17"/>
  <c r="AI163" i="17"/>
  <c r="AJ388" i="17"/>
  <c r="AH388" i="17"/>
  <c r="AI388" i="17"/>
  <c r="AJ340" i="17"/>
  <c r="AH340" i="17"/>
  <c r="AI340" i="17"/>
  <c r="AJ292" i="17"/>
  <c r="AH292" i="17"/>
  <c r="AI292" i="17"/>
  <c r="AH241" i="17"/>
  <c r="AJ241" i="17"/>
  <c r="AI241" i="17"/>
  <c r="AJ196" i="17"/>
  <c r="AH196" i="17"/>
  <c r="AI196" i="17"/>
  <c r="AJ148" i="17"/>
  <c r="AH148" i="17"/>
  <c r="AI148" i="17"/>
  <c r="AJ100" i="17"/>
  <c r="AH100" i="17"/>
  <c r="AI100" i="17"/>
  <c r="AJ431" i="17"/>
  <c r="AH431" i="17"/>
  <c r="AI431" i="17"/>
  <c r="AJ229" i="17"/>
  <c r="AH229" i="17"/>
  <c r="AI229" i="17"/>
  <c r="AJ495" i="17"/>
  <c r="AH495" i="17"/>
  <c r="AI495" i="17"/>
  <c r="AJ447" i="17"/>
  <c r="AH447" i="17"/>
  <c r="AI447" i="17"/>
  <c r="AJ399" i="17"/>
  <c r="AH399" i="17"/>
  <c r="AI399" i="17"/>
  <c r="AH351" i="17"/>
  <c r="AJ351" i="17"/>
  <c r="AI351" i="17"/>
  <c r="AJ303" i="17"/>
  <c r="AH303" i="17"/>
  <c r="AI303" i="17"/>
  <c r="AH255" i="17"/>
  <c r="AJ255" i="17"/>
  <c r="AI255" i="17"/>
  <c r="AJ207" i="17"/>
  <c r="AH207" i="17"/>
  <c r="AI207" i="17"/>
  <c r="AH19" i="17"/>
  <c r="AJ19" i="17"/>
  <c r="AI19" i="17"/>
  <c r="AJ111" i="17"/>
  <c r="AH111" i="17"/>
  <c r="AI111" i="17"/>
  <c r="AH63" i="17"/>
  <c r="AJ63" i="17"/>
  <c r="AI63" i="17"/>
  <c r="AH315" i="17"/>
  <c r="AJ315" i="17"/>
  <c r="AI315" i="17"/>
  <c r="AJ121" i="17"/>
  <c r="AH121" i="17"/>
  <c r="AI121" i="17"/>
  <c r="AJ489" i="17"/>
  <c r="AH489" i="17"/>
  <c r="AI489" i="17"/>
  <c r="AJ441" i="17"/>
  <c r="AH441" i="17"/>
  <c r="AI441" i="17"/>
  <c r="AJ249" i="17"/>
  <c r="AH249" i="17"/>
  <c r="AI249" i="17"/>
  <c r="AH345" i="17"/>
  <c r="AJ345" i="17"/>
  <c r="AI345" i="17"/>
  <c r="AJ297" i="17"/>
  <c r="AH297" i="17"/>
  <c r="AI297" i="17"/>
  <c r="AJ41" i="17"/>
  <c r="AH41" i="17"/>
  <c r="AI41" i="17"/>
  <c r="AJ201" i="17"/>
  <c r="AH201" i="17"/>
  <c r="AI201" i="17"/>
  <c r="AJ153" i="17"/>
  <c r="AH153" i="17"/>
  <c r="AI153" i="17"/>
  <c r="AH105" i="17"/>
  <c r="AJ105" i="17"/>
  <c r="AI105" i="17"/>
  <c r="AH117" i="17"/>
  <c r="AJ117" i="17"/>
  <c r="AI117" i="17"/>
  <c r="AJ9" i="17"/>
  <c r="AH9" i="17"/>
  <c r="AI9" i="17"/>
  <c r="AJ8" i="17"/>
  <c r="AH8" i="17"/>
  <c r="AI8" i="17"/>
  <c r="AJ419" i="17"/>
  <c r="AH419" i="17"/>
  <c r="AI419" i="17"/>
  <c r="AJ361" i="17"/>
  <c r="AH361" i="17"/>
  <c r="AI361" i="17"/>
  <c r="AH85" i="17"/>
  <c r="AJ85" i="17"/>
  <c r="AI85" i="17"/>
  <c r="AJ476" i="17"/>
  <c r="AH476" i="17"/>
  <c r="AI476" i="17"/>
  <c r="AJ428" i="17"/>
  <c r="AH428" i="17"/>
  <c r="AI428" i="17"/>
  <c r="AJ125" i="17"/>
  <c r="AH125" i="17"/>
  <c r="AI125" i="17"/>
  <c r="AJ34" i="17"/>
  <c r="AH34" i="17"/>
  <c r="AI34" i="17"/>
  <c r="AH284" i="17"/>
  <c r="AJ284" i="17"/>
  <c r="AI284" i="17"/>
  <c r="AJ236" i="17"/>
  <c r="AH236" i="17"/>
  <c r="AI236" i="17"/>
  <c r="AJ188" i="17"/>
  <c r="AH188" i="17"/>
  <c r="AI188" i="17"/>
  <c r="AJ140" i="17"/>
  <c r="AH140" i="17"/>
  <c r="AI140" i="17"/>
  <c r="AJ92" i="17"/>
  <c r="AH92" i="17"/>
  <c r="AI92" i="17"/>
  <c r="AJ386" i="17"/>
  <c r="AH386" i="17"/>
  <c r="AI386" i="17"/>
  <c r="AJ133" i="17"/>
  <c r="AH133" i="17"/>
  <c r="AI133" i="17"/>
  <c r="AJ487" i="17"/>
  <c r="AH487" i="17"/>
  <c r="AI487" i="17"/>
  <c r="AJ439" i="17"/>
  <c r="AH439" i="17"/>
  <c r="AI439" i="17"/>
  <c r="AJ31" i="17"/>
  <c r="AH31" i="17"/>
  <c r="AI31" i="17"/>
  <c r="AJ343" i="17"/>
  <c r="AH343" i="17"/>
  <c r="AI343" i="17"/>
  <c r="AJ295" i="17"/>
  <c r="AH295" i="17"/>
  <c r="AI295" i="17"/>
  <c r="AH247" i="17"/>
  <c r="AJ247" i="17"/>
  <c r="AI247" i="17"/>
  <c r="AJ199" i="17"/>
  <c r="AH199" i="17"/>
  <c r="AI199" i="17"/>
  <c r="AJ151" i="17"/>
  <c r="AH151" i="17"/>
  <c r="AI151" i="17"/>
  <c r="AJ103" i="17"/>
  <c r="AH103" i="17"/>
  <c r="AI103" i="17"/>
  <c r="AJ435" i="17"/>
  <c r="AH435" i="17"/>
  <c r="AI435" i="17"/>
  <c r="AH421" i="17"/>
  <c r="AJ421" i="17"/>
  <c r="AI421" i="17"/>
  <c r="AJ253" i="17"/>
  <c r="AH253" i="17"/>
  <c r="AI253" i="17"/>
  <c r="AJ82" i="17"/>
  <c r="AH82" i="17"/>
  <c r="AI82" i="17"/>
  <c r="AJ462" i="17"/>
  <c r="AH462" i="17"/>
  <c r="AI462" i="17"/>
  <c r="AH414" i="17"/>
  <c r="AJ414" i="17"/>
  <c r="AI414" i="17"/>
  <c r="AJ366" i="17"/>
  <c r="AH366" i="17"/>
  <c r="AI366" i="17"/>
  <c r="AH318" i="17"/>
  <c r="AJ318" i="17"/>
  <c r="AI318" i="17"/>
  <c r="AH270" i="17"/>
  <c r="AJ270" i="17"/>
  <c r="AI270" i="17"/>
  <c r="AJ222" i="17"/>
  <c r="AH222" i="17"/>
  <c r="AI222" i="17"/>
  <c r="AJ174" i="17"/>
  <c r="AH174" i="17"/>
  <c r="AI174" i="17"/>
  <c r="AJ126" i="17"/>
  <c r="AH126" i="17"/>
  <c r="AI126" i="17"/>
  <c r="AJ78" i="17"/>
  <c r="AH78" i="17"/>
  <c r="AI78" i="17"/>
  <c r="AJ30" i="17"/>
  <c r="AH30" i="17"/>
  <c r="AI30" i="17"/>
  <c r="AJ313" i="17"/>
  <c r="AH313" i="17"/>
  <c r="AI313" i="17"/>
  <c r="AJ497" i="17"/>
  <c r="AH497" i="17"/>
  <c r="AI497" i="17"/>
  <c r="AJ449" i="17"/>
  <c r="AH449" i="17"/>
  <c r="AI449" i="17"/>
  <c r="AJ401" i="17"/>
  <c r="AH401" i="17"/>
  <c r="AI401" i="17"/>
  <c r="AJ353" i="17"/>
  <c r="AH353" i="17"/>
  <c r="AI353" i="17"/>
  <c r="AJ305" i="17"/>
  <c r="AH305" i="17"/>
  <c r="AI305" i="17"/>
  <c r="AJ257" i="17"/>
  <c r="AH257" i="17"/>
  <c r="AI257" i="17"/>
  <c r="AH209" i="17"/>
  <c r="AJ209" i="17"/>
  <c r="AI209" i="17"/>
  <c r="AJ161" i="17"/>
  <c r="AH161" i="17"/>
  <c r="AI161" i="17"/>
  <c r="AJ113" i="17"/>
  <c r="AH113" i="17"/>
  <c r="AI113" i="17"/>
  <c r="AH392" i="17"/>
  <c r="AJ392" i="17"/>
  <c r="AI392" i="17"/>
  <c r="AJ422" i="17"/>
  <c r="AH422" i="17"/>
  <c r="AI422" i="17"/>
  <c r="AJ232" i="17"/>
  <c r="AH232" i="17"/>
  <c r="AI232" i="17"/>
  <c r="AJ267" i="17"/>
  <c r="AH267" i="17"/>
  <c r="AI267" i="17"/>
  <c r="AA2" i="17"/>
  <c r="AJ244" i="17"/>
  <c r="AH244" i="17"/>
  <c r="AI244" i="17"/>
  <c r="AJ470" i="17"/>
  <c r="AH470" i="17"/>
  <c r="AI470" i="17"/>
  <c r="AJ38" i="17"/>
  <c r="AH38" i="17"/>
  <c r="AI38" i="17"/>
  <c r="AJ374" i="17"/>
  <c r="AH374" i="17"/>
  <c r="AI374" i="17"/>
  <c r="AJ391" i="17"/>
  <c r="AH391" i="17"/>
  <c r="AI391" i="17"/>
  <c r="AJ278" i="17"/>
  <c r="AH278" i="17"/>
  <c r="AI278" i="17"/>
  <c r="AJ230" i="17"/>
  <c r="AH230" i="17"/>
  <c r="AI230" i="17"/>
  <c r="AJ182" i="17"/>
  <c r="AH182" i="17"/>
  <c r="AI182" i="17"/>
  <c r="AJ134" i="17"/>
  <c r="AH134" i="17"/>
  <c r="AI134" i="17"/>
  <c r="AJ243" i="17"/>
  <c r="AH243" i="17"/>
  <c r="AI243" i="17"/>
  <c r="AJ16" i="17"/>
  <c r="AH16" i="17"/>
  <c r="AI16" i="17"/>
  <c r="AH349" i="17"/>
  <c r="AJ349" i="17"/>
  <c r="AI349" i="17"/>
  <c r="AJ73" i="17"/>
  <c r="AH73" i="17"/>
  <c r="AI73" i="17"/>
  <c r="AJ468" i="17"/>
  <c r="AH468" i="17"/>
  <c r="AI468" i="17"/>
  <c r="AJ420" i="17"/>
  <c r="AH420" i="17"/>
  <c r="AI420" i="17"/>
  <c r="AJ372" i="17"/>
  <c r="AH372" i="17"/>
  <c r="AI372" i="17"/>
  <c r="AJ327" i="17"/>
  <c r="AH327" i="17"/>
  <c r="AI327" i="17"/>
  <c r="AJ276" i="17"/>
  <c r="AH276" i="17"/>
  <c r="AI276" i="17"/>
  <c r="AJ228" i="17"/>
  <c r="AH228" i="17"/>
  <c r="AI228" i="17"/>
  <c r="AJ180" i="17"/>
  <c r="AH180" i="17"/>
  <c r="AI180" i="17"/>
  <c r="AJ132" i="17"/>
  <c r="AH132" i="17"/>
  <c r="AI132" i="17"/>
  <c r="AJ84" i="17"/>
  <c r="AH84" i="17"/>
  <c r="AI84" i="17"/>
  <c r="AH36" i="17"/>
  <c r="AJ36" i="17"/>
  <c r="AI36" i="17"/>
  <c r="AH94" i="17"/>
  <c r="AJ94" i="17"/>
  <c r="AI94" i="17"/>
  <c r="AJ455" i="17"/>
  <c r="AH455" i="17"/>
  <c r="AI455" i="17"/>
  <c r="AJ407" i="17"/>
  <c r="AH407" i="17"/>
  <c r="AI407" i="17"/>
  <c r="AJ359" i="17"/>
  <c r="AH359" i="17"/>
  <c r="AI359" i="17"/>
  <c r="AJ311" i="17"/>
  <c r="AH311" i="17"/>
  <c r="AI311" i="17"/>
  <c r="AJ263" i="17"/>
  <c r="AH263" i="17"/>
  <c r="AI263" i="17"/>
  <c r="AH215" i="17"/>
  <c r="AJ215" i="17"/>
  <c r="AI215" i="17"/>
  <c r="AH167" i="17"/>
  <c r="AJ167" i="17"/>
  <c r="AI167" i="17"/>
  <c r="AJ119" i="17"/>
  <c r="AH119" i="17"/>
  <c r="AI119" i="17"/>
  <c r="AH71" i="17"/>
  <c r="AJ71" i="17"/>
  <c r="AI71" i="17"/>
  <c r="AH23" i="17"/>
  <c r="AJ23" i="17"/>
  <c r="AI23" i="17"/>
  <c r="AJ362" i="17"/>
  <c r="AH362" i="17"/>
  <c r="AI362" i="17"/>
  <c r="AH454" i="17"/>
  <c r="AJ454" i="17"/>
  <c r="AI454" i="17"/>
  <c r="AH406" i="17"/>
  <c r="AJ406" i="17"/>
  <c r="AI406" i="17"/>
  <c r="AH358" i="17"/>
  <c r="AJ358" i="17"/>
  <c r="AI358" i="17"/>
  <c r="AH310" i="17"/>
  <c r="AJ310" i="17"/>
  <c r="AI310" i="17"/>
  <c r="AJ262" i="17"/>
  <c r="AH262" i="17"/>
  <c r="AI262" i="17"/>
  <c r="AJ214" i="17"/>
  <c r="AH214" i="17"/>
  <c r="AI214" i="17"/>
  <c r="AJ18" i="17"/>
  <c r="AH18" i="17"/>
  <c r="AI18" i="17"/>
  <c r="AI2" i="17" l="1"/>
  <c r="AI1" i="17" s="1"/>
  <c r="AH2" i="17"/>
  <c r="AH1" i="17" s="1"/>
  <c r="Q183" i="16" a="1"/>
  <c r="AB183" i="16" a="1"/>
  <c r="S183" i="16" a="1"/>
  <c r="S183" i="16" l="1"/>
  <c r="AB183" i="16"/>
  <c r="Q183" i="16"/>
  <c r="Q419" i="16" a="1"/>
  <c r="S419" i="16" a="1"/>
  <c r="AB419" i="16" a="1"/>
  <c r="AB419" i="16" l="1"/>
  <c r="Q419" i="16"/>
  <c r="S419" i="16"/>
  <c r="Q394" i="16" a="1"/>
  <c r="S394" i="16" a="1"/>
  <c r="AB394" i="16" a="1"/>
  <c r="AB394" i="16" l="1"/>
  <c r="Q394" i="16"/>
  <c r="S394" i="16"/>
  <c r="S416" i="16" a="1"/>
  <c r="Q416" i="16" a="1"/>
  <c r="AB416" i="16" a="1"/>
  <c r="Q416" i="16" l="1"/>
  <c r="AB416" i="16"/>
  <c r="S416" i="16"/>
  <c r="Q454" i="16" a="1"/>
  <c r="AB454" i="16" a="1"/>
  <c r="S454" i="16" a="1"/>
  <c r="Q454" i="16" l="1"/>
  <c r="AB454" i="16"/>
  <c r="S454" i="16"/>
  <c r="AM722" i="16" l="1"/>
  <c r="AE722" i="16"/>
  <c r="X722" i="16"/>
  <c r="Q722" i="16" a="1"/>
  <c r="S722" i="16" a="1"/>
  <c r="AB722" i="16" a="1"/>
  <c r="AL722" i="16" l="1"/>
  <c r="AB722" i="16"/>
  <c r="S722" i="16"/>
  <c r="T722" i="16" s="1"/>
  <c r="V722" i="16" s="1"/>
  <c r="Q722" i="16"/>
  <c r="H722" i="16"/>
  <c r="AM721" i="16"/>
  <c r="AE721" i="16"/>
  <c r="X721" i="16" l="1"/>
  <c r="Q721" i="16" a="1"/>
  <c r="S721" i="16" a="1"/>
  <c r="AB721" i="16" a="1"/>
  <c r="AL721" i="16" l="1"/>
  <c r="AB721" i="16"/>
  <c r="S721" i="16"/>
  <c r="T721" i="16" s="1"/>
  <c r="V721" i="16" s="1"/>
  <c r="Q721" i="16"/>
  <c r="H721" i="16"/>
  <c r="AM720" i="16"/>
  <c r="AE720" i="16"/>
  <c r="X720" i="16" l="1"/>
  <c r="AB720" i="16" a="1"/>
  <c r="S720" i="16" a="1"/>
  <c r="Q720" i="16" a="1"/>
  <c r="AL720" i="16" l="1"/>
  <c r="AB720" i="16"/>
  <c r="S720" i="16"/>
  <c r="T720" i="16" s="1"/>
  <c r="V720" i="16" s="1"/>
  <c r="Q720" i="16"/>
  <c r="H720" i="16"/>
  <c r="AM719" i="16"/>
  <c r="AE719" i="16"/>
  <c r="X719" i="16" l="1"/>
  <c r="Q719" i="16" a="1"/>
  <c r="S719" i="16" a="1"/>
  <c r="AB719" i="16" a="1"/>
  <c r="AL719" i="16" l="1"/>
  <c r="AB719" i="16"/>
  <c r="S719" i="16"/>
  <c r="T719" i="16" s="1"/>
  <c r="V719" i="16" s="1"/>
  <c r="Q719" i="16"/>
  <c r="H719" i="16"/>
  <c r="AM718" i="16"/>
  <c r="AE718" i="16"/>
  <c r="X718" i="16" l="1"/>
  <c r="Q718" i="16" a="1"/>
  <c r="AB718" i="16" a="1"/>
  <c r="S718" i="16" a="1"/>
  <c r="AL718" i="16" l="1"/>
  <c r="AB718" i="16"/>
  <c r="S718" i="16"/>
  <c r="T718" i="16" s="1"/>
  <c r="V718" i="16" s="1"/>
  <c r="Q718" i="16"/>
  <c r="H718" i="16"/>
  <c r="AM717" i="16"/>
  <c r="AE717" i="16"/>
  <c r="X717" i="16" l="1"/>
  <c r="Q717" i="16" a="1"/>
  <c r="AB717" i="16" a="1"/>
  <c r="S717" i="16" a="1"/>
  <c r="AL717" i="16" l="1"/>
  <c r="AB717" i="16"/>
  <c r="S717" i="16"/>
  <c r="T717" i="16" s="1"/>
  <c r="V717" i="16" s="1"/>
  <c r="Q717" i="16"/>
  <c r="H717" i="16"/>
  <c r="AM716" i="16"/>
  <c r="AE716" i="16"/>
  <c r="X716" i="16" l="1"/>
  <c r="S716" i="16" a="1"/>
  <c r="Q716" i="16" a="1"/>
  <c r="AB716" i="16" a="1"/>
  <c r="AL716" i="16" l="1"/>
  <c r="AB716" i="16"/>
  <c r="S716" i="16"/>
  <c r="T716" i="16" s="1"/>
  <c r="V716" i="16" s="1"/>
  <c r="Q716" i="16"/>
  <c r="H716" i="16"/>
  <c r="AM715" i="16"/>
  <c r="AE715" i="16"/>
  <c r="X715" i="16" l="1"/>
  <c r="S715" i="16" a="1"/>
  <c r="Q715" i="16" a="1"/>
  <c r="AB715" i="16" a="1"/>
  <c r="AL715" i="16" l="1"/>
  <c r="AB715" i="16"/>
  <c r="S715" i="16"/>
  <c r="T715" i="16" s="1"/>
  <c r="V715" i="16" s="1"/>
  <c r="Q715" i="16"/>
  <c r="H715" i="16"/>
  <c r="AM714" i="16"/>
  <c r="AE714" i="16"/>
  <c r="X714" i="16" l="1"/>
  <c r="S714" i="16" a="1"/>
  <c r="Q714" i="16" a="1"/>
  <c r="AB714" i="16" a="1"/>
  <c r="AL714" i="16" l="1"/>
  <c r="AB714" i="16"/>
  <c r="S714" i="16"/>
  <c r="T714" i="16" s="1"/>
  <c r="V714" i="16" s="1"/>
  <c r="Q714" i="16"/>
  <c r="H714" i="16"/>
  <c r="AM713" i="16"/>
  <c r="AE713" i="16"/>
  <c r="X713" i="16" l="1"/>
  <c r="S713" i="16" a="1"/>
  <c r="AB713" i="16" a="1"/>
  <c r="Q713" i="16" a="1"/>
  <c r="AL713" i="16" l="1"/>
  <c r="AB713" i="16"/>
  <c r="S713" i="16"/>
  <c r="T713" i="16" s="1"/>
  <c r="V713" i="16" s="1"/>
  <c r="Q713" i="16"/>
  <c r="H713" i="16"/>
  <c r="AM712" i="16"/>
  <c r="AE712" i="16"/>
  <c r="X712" i="16" l="1"/>
  <c r="Q712" i="16" a="1"/>
  <c r="AB712" i="16" a="1"/>
  <c r="S712" i="16" a="1"/>
  <c r="AL712" i="16" l="1"/>
  <c r="AB712" i="16"/>
  <c r="S712" i="16"/>
  <c r="T712" i="16" s="1"/>
  <c r="V712" i="16" s="1"/>
  <c r="Q712" i="16"/>
  <c r="H712" i="16"/>
  <c r="AM711" i="16"/>
  <c r="AE711" i="16"/>
  <c r="X711" i="16" l="1"/>
  <c r="AB711" i="16" a="1"/>
  <c r="S711" i="16" a="1"/>
  <c r="Q711" i="16" a="1"/>
  <c r="AL711" i="16" l="1"/>
  <c r="AB711" i="16"/>
  <c r="S711" i="16"/>
  <c r="T711" i="16" s="1"/>
  <c r="V711" i="16" s="1"/>
  <c r="Q711" i="16"/>
  <c r="H711" i="16"/>
  <c r="AM710" i="16"/>
  <c r="AE710" i="16"/>
  <c r="X710" i="16" l="1"/>
  <c r="S710" i="16" a="1"/>
  <c r="AB710" i="16" a="1"/>
  <c r="Q710" i="16" a="1"/>
  <c r="AL710" i="16" l="1"/>
  <c r="AB710" i="16"/>
  <c r="S710" i="16"/>
  <c r="T710" i="16" s="1"/>
  <c r="V710" i="16" s="1"/>
  <c r="Q710" i="16"/>
  <c r="H710" i="16"/>
  <c r="AM709" i="16"/>
  <c r="AE709" i="16"/>
  <c r="X709" i="16" l="1"/>
  <c r="Q709" i="16" a="1"/>
  <c r="S709" i="16" a="1"/>
  <c r="AB709" i="16" a="1"/>
  <c r="AL709" i="16" l="1"/>
  <c r="AB709" i="16"/>
  <c r="S709" i="16"/>
  <c r="T709" i="16" s="1"/>
  <c r="V709" i="16" s="1"/>
  <c r="Q709" i="16"/>
  <c r="H709" i="16"/>
  <c r="AM708" i="16"/>
  <c r="AE708" i="16"/>
  <c r="X708" i="16" l="1"/>
  <c r="S708" i="16" a="1"/>
  <c r="Q708" i="16" a="1"/>
  <c r="AB708" i="16" a="1"/>
  <c r="AL708" i="16" l="1"/>
  <c r="AB708" i="16"/>
  <c r="S708" i="16"/>
  <c r="T708" i="16" s="1"/>
  <c r="V708" i="16" s="1"/>
  <c r="Q708" i="16"/>
  <c r="H708" i="16"/>
  <c r="AM707" i="16"/>
  <c r="AE707" i="16"/>
  <c r="X707" i="16" l="1"/>
  <c r="Q707" i="16" a="1"/>
  <c r="S707" i="16" a="1"/>
  <c r="AB707" i="16" a="1"/>
  <c r="AL707" i="16" l="1"/>
  <c r="AB707" i="16"/>
  <c r="S707" i="16"/>
  <c r="T707" i="16" s="1"/>
  <c r="V707" i="16" s="1"/>
  <c r="Q707" i="16"/>
  <c r="H707" i="16"/>
  <c r="AM706" i="16"/>
  <c r="AE706" i="16"/>
  <c r="X706" i="16" l="1"/>
  <c r="AB706" i="16" a="1"/>
  <c r="Q706" i="16" a="1"/>
  <c r="S706" i="16" a="1"/>
  <c r="AL706" i="16" l="1"/>
  <c r="AB706" i="16"/>
  <c r="S706" i="16"/>
  <c r="T706" i="16" s="1"/>
  <c r="V706" i="16" s="1"/>
  <c r="Q706" i="16"/>
  <c r="H706" i="16"/>
  <c r="AM705" i="16"/>
  <c r="AE705" i="16"/>
  <c r="X705" i="16" l="1"/>
  <c r="Q705" i="16" a="1"/>
  <c r="S705" i="16" a="1"/>
  <c r="AB705" i="16" a="1"/>
  <c r="AL705" i="16" l="1"/>
  <c r="AB705" i="16"/>
  <c r="S705" i="16"/>
  <c r="T705" i="16" s="1"/>
  <c r="V705" i="16" s="1"/>
  <c r="Q705" i="16"/>
  <c r="H705" i="16"/>
  <c r="AM704" i="16"/>
  <c r="AE704" i="16"/>
  <c r="X704" i="16" l="1"/>
  <c r="AB704" i="16" a="1"/>
  <c r="S704" i="16" a="1"/>
  <c r="Q704" i="16" a="1"/>
  <c r="AL704" i="16" l="1"/>
  <c r="AB704" i="16"/>
  <c r="S704" i="16"/>
  <c r="T704" i="16" s="1"/>
  <c r="V704" i="16" s="1"/>
  <c r="Q704" i="16"/>
  <c r="H704" i="16"/>
  <c r="AM703" i="16"/>
  <c r="AE703" i="16"/>
  <c r="X703" i="16" l="1"/>
  <c r="S703" i="16" a="1"/>
  <c r="Q703" i="16" a="1"/>
  <c r="AB703" i="16" a="1"/>
  <c r="AL703" i="16" l="1"/>
  <c r="AB703" i="16"/>
  <c r="S703" i="16"/>
  <c r="T703" i="16" s="1"/>
  <c r="V703" i="16" s="1"/>
  <c r="Q703" i="16"/>
  <c r="H703" i="16"/>
  <c r="AM702" i="16"/>
  <c r="AE702" i="16"/>
  <c r="X702" i="16" l="1"/>
  <c r="AB702" i="16" a="1"/>
  <c r="Q702" i="16" a="1"/>
  <c r="S702" i="16" a="1"/>
  <c r="AL702" i="16" l="1"/>
  <c r="AB702" i="16"/>
  <c r="S702" i="16"/>
  <c r="T702" i="16" s="1"/>
  <c r="V702" i="16" s="1"/>
  <c r="Q702" i="16"/>
  <c r="H702" i="16"/>
  <c r="AM701" i="16"/>
  <c r="AE701" i="16"/>
  <c r="X701" i="16" l="1"/>
  <c r="Q701" i="16" a="1"/>
  <c r="AB701" i="16" a="1"/>
  <c r="S701" i="16" a="1"/>
  <c r="AL701" i="16" l="1"/>
  <c r="AB701" i="16"/>
  <c r="S701" i="16"/>
  <c r="T701" i="16" s="1"/>
  <c r="V701" i="16" s="1"/>
  <c r="Q701" i="16"/>
  <c r="H701" i="16"/>
  <c r="AM700" i="16"/>
  <c r="AE700" i="16"/>
  <c r="X700" i="16" l="1"/>
  <c r="AB700" i="16" a="1"/>
  <c r="Q700" i="16" a="1"/>
  <c r="S700" i="16" a="1"/>
  <c r="AL700" i="16" l="1"/>
  <c r="AB700" i="16"/>
  <c r="S700" i="16"/>
  <c r="T700" i="16" s="1"/>
  <c r="V700" i="16" s="1"/>
  <c r="Q700" i="16"/>
  <c r="H700" i="16"/>
  <c r="AM699" i="16"/>
  <c r="AE699" i="16"/>
  <c r="X699" i="16" l="1"/>
  <c r="AB699" i="16" a="1"/>
  <c r="Q699" i="16" a="1"/>
  <c r="S699" i="16" a="1"/>
  <c r="AL699" i="16" l="1"/>
  <c r="AB699" i="16"/>
  <c r="S699" i="16"/>
  <c r="T699" i="16" s="1"/>
  <c r="V699" i="16" s="1"/>
  <c r="Q699" i="16"/>
  <c r="H699" i="16"/>
  <c r="AM698" i="16"/>
  <c r="AE698" i="16"/>
  <c r="X698" i="16" l="1"/>
  <c r="Q698" i="16" a="1"/>
  <c r="AB698" i="16" a="1"/>
  <c r="S698" i="16" a="1"/>
  <c r="AL698" i="16" l="1"/>
  <c r="AB698" i="16"/>
  <c r="S698" i="16"/>
  <c r="T698" i="16" s="1"/>
  <c r="V698" i="16" s="1"/>
  <c r="Q698" i="16"/>
  <c r="H698" i="16"/>
  <c r="AM697" i="16"/>
  <c r="AE697" i="16"/>
  <c r="X697" i="16" l="1"/>
  <c r="Q697" i="16" a="1"/>
  <c r="AB697" i="16" a="1"/>
  <c r="S697" i="16" a="1"/>
  <c r="AL697" i="16" l="1"/>
  <c r="AB697" i="16"/>
  <c r="S697" i="16"/>
  <c r="T697" i="16" s="1"/>
  <c r="V697" i="16" s="1"/>
  <c r="Q697" i="16"/>
  <c r="H697" i="16"/>
  <c r="AM696" i="16"/>
  <c r="AE696" i="16"/>
  <c r="X696" i="16" l="1"/>
  <c r="S696" i="16" a="1"/>
  <c r="Q696" i="16" a="1"/>
  <c r="AB696" i="16" a="1"/>
  <c r="AL696" i="16" l="1"/>
  <c r="AB696" i="16"/>
  <c r="S696" i="16"/>
  <c r="T696" i="16" s="1"/>
  <c r="V696" i="16" s="1"/>
  <c r="Q696" i="16"/>
  <c r="H696" i="16"/>
  <c r="AM695" i="16"/>
  <c r="AE695" i="16"/>
  <c r="X695" i="16" l="1"/>
  <c r="Q695" i="16" a="1"/>
  <c r="AB695" i="16" a="1"/>
  <c r="S695" i="16" a="1"/>
  <c r="AL695" i="16" l="1"/>
  <c r="AB695" i="16"/>
  <c r="S695" i="16"/>
  <c r="T695" i="16" s="1"/>
  <c r="V695" i="16" s="1"/>
  <c r="Q695" i="16"/>
  <c r="H695" i="16"/>
  <c r="AM694" i="16"/>
  <c r="AE694" i="16"/>
  <c r="X694" i="16" l="1"/>
  <c r="Q694" i="16" a="1"/>
  <c r="S694" i="16" a="1"/>
  <c r="AB694" i="16" a="1"/>
  <c r="AL694" i="16" l="1"/>
  <c r="AB694" i="16"/>
  <c r="S694" i="16"/>
  <c r="T694" i="16" s="1"/>
  <c r="V694" i="16" s="1"/>
  <c r="Q694" i="16"/>
  <c r="H694" i="16"/>
  <c r="AM693" i="16"/>
  <c r="AE693" i="16"/>
  <c r="X693" i="16" l="1"/>
  <c r="Q693" i="16" a="1"/>
  <c r="S693" i="16" a="1"/>
  <c r="AB693" i="16" a="1"/>
  <c r="AL693" i="16" l="1"/>
  <c r="AB693" i="16"/>
  <c r="S693" i="16"/>
  <c r="T693" i="16" s="1"/>
  <c r="V693" i="16" s="1"/>
  <c r="Q693" i="16"/>
  <c r="H693" i="16"/>
  <c r="AM692" i="16"/>
  <c r="AE692" i="16"/>
  <c r="X692" i="16" l="1"/>
  <c r="Q692" i="16" a="1"/>
  <c r="AB692" i="16" a="1"/>
  <c r="S692" i="16" a="1"/>
  <c r="AL692" i="16" l="1"/>
  <c r="AB692" i="16"/>
  <c r="S692" i="16"/>
  <c r="T692" i="16" s="1"/>
  <c r="V692" i="16" s="1"/>
  <c r="Q692" i="16"/>
  <c r="H692" i="16"/>
  <c r="AM691" i="16"/>
  <c r="AE691" i="16"/>
  <c r="X691" i="16" l="1"/>
  <c r="AB691" i="16" a="1"/>
  <c r="S691" i="16" a="1"/>
  <c r="Q691" i="16" a="1"/>
  <c r="AL691" i="16" l="1"/>
  <c r="AB691" i="16"/>
  <c r="S691" i="16"/>
  <c r="T691" i="16" s="1"/>
  <c r="V691" i="16" s="1"/>
  <c r="Q691" i="16"/>
  <c r="H691" i="16"/>
  <c r="AM690" i="16"/>
  <c r="AE690" i="16"/>
  <c r="X690" i="16" l="1"/>
  <c r="S690" i="16" a="1"/>
  <c r="AB690" i="16" a="1"/>
  <c r="Q690" i="16" a="1"/>
  <c r="AL690" i="16" l="1"/>
  <c r="AB690" i="16"/>
  <c r="S690" i="16"/>
  <c r="T690" i="16" s="1"/>
  <c r="V690" i="16" s="1"/>
  <c r="Q690" i="16"/>
  <c r="H690" i="16"/>
  <c r="AM689" i="16"/>
  <c r="AE689" i="16"/>
  <c r="X689" i="16" l="1"/>
  <c r="Q689" i="16" a="1"/>
  <c r="S689" i="16" a="1"/>
  <c r="AB689" i="16" a="1"/>
  <c r="AL689" i="16" l="1"/>
  <c r="AB689" i="16"/>
  <c r="S689" i="16"/>
  <c r="T689" i="16" s="1"/>
  <c r="V689" i="16" s="1"/>
  <c r="Q689" i="16"/>
  <c r="H689" i="16"/>
  <c r="AM688" i="16"/>
  <c r="AE688" i="16"/>
  <c r="X688" i="16" l="1"/>
  <c r="Q688" i="16" a="1"/>
  <c r="AB688" i="16" a="1"/>
  <c r="S688" i="16" a="1"/>
  <c r="AL688" i="16" l="1"/>
  <c r="AB688" i="16"/>
  <c r="S688" i="16"/>
  <c r="T688" i="16" s="1"/>
  <c r="V688" i="16" s="1"/>
  <c r="Q688" i="16"/>
  <c r="H688" i="16"/>
  <c r="AM687" i="16"/>
  <c r="AE687" i="16"/>
  <c r="X687" i="16" l="1"/>
  <c r="S687" i="16" a="1"/>
  <c r="AB687" i="16" a="1"/>
  <c r="Q687" i="16" a="1"/>
  <c r="AL687" i="16" l="1"/>
  <c r="AB687" i="16"/>
  <c r="S687" i="16"/>
  <c r="T687" i="16" s="1"/>
  <c r="V687" i="16" s="1"/>
  <c r="Q687" i="16"/>
  <c r="H687" i="16"/>
  <c r="AM686" i="16"/>
  <c r="AE686" i="16"/>
  <c r="X686" i="16" l="1"/>
  <c r="Q686" i="16" a="1"/>
  <c r="S686" i="16" a="1"/>
  <c r="AB686" i="16" a="1"/>
  <c r="AL686" i="16" l="1"/>
  <c r="AB686" i="16"/>
  <c r="S686" i="16"/>
  <c r="T686" i="16" s="1"/>
  <c r="V686" i="16" s="1"/>
  <c r="Q686" i="16"/>
  <c r="H686" i="16"/>
  <c r="AM685" i="16"/>
  <c r="AE685" i="16"/>
  <c r="X685" i="16" l="1"/>
  <c r="Q685" i="16" a="1"/>
  <c r="S685" i="16" a="1"/>
  <c r="AB685" i="16" a="1"/>
  <c r="AL685" i="16" l="1"/>
  <c r="AB685" i="16"/>
  <c r="S685" i="16"/>
  <c r="T685" i="16" s="1"/>
  <c r="V685" i="16" s="1"/>
  <c r="Q685" i="16"/>
  <c r="H685" i="16"/>
  <c r="AM684" i="16"/>
  <c r="AE684" i="16"/>
  <c r="X684" i="16" l="1"/>
  <c r="Q684" i="16" a="1"/>
  <c r="AB684" i="16" a="1"/>
  <c r="S684" i="16" a="1"/>
  <c r="AL684" i="16" l="1"/>
  <c r="AB684" i="16"/>
  <c r="S684" i="16"/>
  <c r="T684" i="16" s="1"/>
  <c r="V684" i="16" s="1"/>
  <c r="Q684" i="16"/>
  <c r="H684" i="16"/>
  <c r="AM683" i="16"/>
  <c r="AE683" i="16"/>
  <c r="X683" i="16" l="1"/>
  <c r="Q683" i="16" a="1"/>
  <c r="AB683" i="16" a="1"/>
  <c r="S683" i="16" a="1"/>
  <c r="AL683" i="16" l="1"/>
  <c r="AB683" i="16"/>
  <c r="S683" i="16"/>
  <c r="T683" i="16" s="1"/>
  <c r="V683" i="16" s="1"/>
  <c r="Q683" i="16"/>
  <c r="H683" i="16"/>
  <c r="AM682" i="16"/>
  <c r="AE682" i="16"/>
  <c r="X682" i="16" l="1"/>
  <c r="AB682" i="16" a="1"/>
  <c r="S682" i="16" a="1"/>
  <c r="Q682" i="16" a="1"/>
  <c r="AL682" i="16" l="1"/>
  <c r="AB682" i="16"/>
  <c r="S682" i="16"/>
  <c r="T682" i="16" s="1"/>
  <c r="V682" i="16" s="1"/>
  <c r="Q682" i="16"/>
  <c r="H682" i="16"/>
  <c r="AM681" i="16"/>
  <c r="AE681" i="16"/>
  <c r="X681" i="16" l="1"/>
  <c r="AB681" i="16" a="1"/>
  <c r="S681" i="16" a="1"/>
  <c r="Q681" i="16" a="1"/>
  <c r="AL681" i="16" l="1"/>
  <c r="AB681" i="16"/>
  <c r="S681" i="16"/>
  <c r="T681" i="16" s="1"/>
  <c r="V681" i="16" s="1"/>
  <c r="Q681" i="16"/>
  <c r="H681" i="16"/>
  <c r="AM680" i="16"/>
  <c r="AE680" i="16"/>
  <c r="X680" i="16" l="1"/>
  <c r="Q680" i="16" a="1"/>
  <c r="S680" i="16" a="1"/>
  <c r="AB680" i="16" a="1"/>
  <c r="AL680" i="16" l="1"/>
  <c r="AB680" i="16"/>
  <c r="S680" i="16"/>
  <c r="T680" i="16" s="1"/>
  <c r="V680" i="16" s="1"/>
  <c r="Q680" i="16"/>
  <c r="H680" i="16"/>
  <c r="AM679" i="16"/>
  <c r="AE679" i="16"/>
  <c r="X679" i="16" l="1"/>
  <c r="Q679" i="16" a="1"/>
  <c r="AB679" i="16" a="1"/>
  <c r="S679" i="16" a="1"/>
  <c r="AL679" i="16" l="1"/>
  <c r="AB679" i="16"/>
  <c r="S679" i="16"/>
  <c r="T679" i="16" s="1"/>
  <c r="V679" i="16" s="1"/>
  <c r="Q679" i="16"/>
  <c r="H679" i="16"/>
  <c r="AM678" i="16"/>
  <c r="AE678" i="16"/>
  <c r="X678" i="16" l="1"/>
  <c r="S678" i="16" a="1"/>
  <c r="Q678" i="16" a="1"/>
  <c r="AB678" i="16" a="1"/>
  <c r="AL678" i="16" l="1"/>
  <c r="AB678" i="16"/>
  <c r="S678" i="16"/>
  <c r="T678" i="16" s="1"/>
  <c r="V678" i="16" s="1"/>
  <c r="Q678" i="16"/>
  <c r="H678" i="16"/>
  <c r="AM677" i="16"/>
  <c r="AE677" i="16"/>
  <c r="X677" i="16" l="1"/>
  <c r="Q677" i="16" a="1"/>
  <c r="AB677" i="16" a="1"/>
  <c r="S677" i="16" a="1"/>
  <c r="AL677" i="16" l="1"/>
  <c r="AB677" i="16"/>
  <c r="S677" i="16"/>
  <c r="T677" i="16" s="1"/>
  <c r="V677" i="16" s="1"/>
  <c r="Q677" i="16"/>
  <c r="H677" i="16"/>
  <c r="AM676" i="16"/>
  <c r="AE676" i="16"/>
  <c r="X676" i="16" l="1"/>
  <c r="Q676" i="16" a="1"/>
  <c r="AB676" i="16" a="1"/>
  <c r="S676" i="16" a="1"/>
  <c r="AL676" i="16" l="1"/>
  <c r="AB676" i="16"/>
  <c r="S676" i="16"/>
  <c r="T676" i="16" s="1"/>
  <c r="V676" i="16" s="1"/>
  <c r="Q676" i="16"/>
  <c r="H676" i="16"/>
  <c r="AM675" i="16"/>
  <c r="AE675" i="16"/>
  <c r="X675" i="16" l="1"/>
  <c r="AB675" i="16" a="1"/>
  <c r="S675" i="16" a="1"/>
  <c r="Q675" i="16" a="1"/>
  <c r="AL675" i="16" l="1"/>
  <c r="AB675" i="16"/>
  <c r="S675" i="16"/>
  <c r="T675" i="16" s="1"/>
  <c r="V675" i="16" s="1"/>
  <c r="Q675" i="16"/>
  <c r="H675" i="16"/>
  <c r="AM674" i="16"/>
  <c r="AE674" i="16"/>
  <c r="X674" i="16" l="1"/>
  <c r="Q674" i="16" a="1"/>
  <c r="S674" i="16" a="1"/>
  <c r="AB674" i="16" a="1"/>
  <c r="AL674" i="16" l="1"/>
  <c r="AB674" i="16"/>
  <c r="S674" i="16"/>
  <c r="T674" i="16" s="1"/>
  <c r="V674" i="16" s="1"/>
  <c r="Q674" i="16"/>
  <c r="H674" i="16"/>
  <c r="AM673" i="16"/>
  <c r="AE673" i="16"/>
  <c r="X673" i="16" l="1"/>
  <c r="Q673" i="16" a="1"/>
  <c r="AB673" i="16" a="1"/>
  <c r="S673" i="16" a="1"/>
  <c r="AL673" i="16" l="1"/>
  <c r="AB673" i="16"/>
  <c r="S673" i="16"/>
  <c r="T673" i="16" s="1"/>
  <c r="V673" i="16" s="1"/>
  <c r="Q673" i="16"/>
  <c r="H673" i="16"/>
  <c r="AM672" i="16"/>
  <c r="AE672" i="16"/>
  <c r="X672" i="16" l="1"/>
  <c r="S672" i="16" a="1"/>
  <c r="Q672" i="16" a="1"/>
  <c r="AB672" i="16" a="1"/>
  <c r="AL672" i="16" l="1"/>
  <c r="AB672" i="16"/>
  <c r="S672" i="16"/>
  <c r="T672" i="16" s="1"/>
  <c r="V672" i="16" s="1"/>
  <c r="Q672" i="16"/>
  <c r="H672" i="16"/>
  <c r="AM671" i="16"/>
  <c r="AE671" i="16"/>
  <c r="X671" i="16" l="1"/>
  <c r="Q671" i="16" a="1"/>
  <c r="AB671" i="16" a="1"/>
  <c r="S671" i="16" a="1"/>
  <c r="AL671" i="16" l="1"/>
  <c r="AB671" i="16"/>
  <c r="S671" i="16"/>
  <c r="T671" i="16" s="1"/>
  <c r="V671" i="16" s="1"/>
  <c r="Q671" i="16"/>
  <c r="H671" i="16"/>
  <c r="AM670" i="16"/>
  <c r="AE670" i="16"/>
  <c r="X670" i="16" l="1"/>
  <c r="AB670" i="16" a="1"/>
  <c r="Q670" i="16" a="1"/>
  <c r="S670" i="16" a="1"/>
  <c r="AL670" i="16" l="1"/>
  <c r="AB670" i="16"/>
  <c r="S670" i="16"/>
  <c r="T670" i="16" s="1"/>
  <c r="V670" i="16" s="1"/>
  <c r="Q670" i="16"/>
  <c r="H670" i="16"/>
  <c r="AM669" i="16"/>
  <c r="AE669" i="16"/>
  <c r="X669" i="16" l="1"/>
  <c r="Q669" i="16" a="1"/>
  <c r="AB669" i="16" a="1"/>
  <c r="S669" i="16" a="1"/>
  <c r="AL669" i="16" l="1"/>
  <c r="AB669" i="16"/>
  <c r="S669" i="16"/>
  <c r="T669" i="16" s="1"/>
  <c r="V669" i="16" s="1"/>
  <c r="Q669" i="16"/>
  <c r="H669" i="16"/>
  <c r="AM668" i="16"/>
  <c r="AE668" i="16"/>
  <c r="X668" i="16" l="1"/>
  <c r="Q668" i="16" a="1"/>
  <c r="S668" i="16" a="1"/>
  <c r="AB668" i="16" a="1"/>
  <c r="AL668" i="16" l="1"/>
  <c r="AB668" i="16"/>
  <c r="S668" i="16"/>
  <c r="T668" i="16" s="1"/>
  <c r="V668" i="16" s="1"/>
  <c r="Q668" i="16"/>
  <c r="H668" i="16"/>
  <c r="AM667" i="16"/>
  <c r="AE667" i="16"/>
  <c r="X667" i="16" l="1"/>
  <c r="S667" i="16" a="1"/>
  <c r="AB667" i="16" a="1"/>
  <c r="Q667" i="16" a="1"/>
  <c r="AL667" i="16" l="1"/>
  <c r="AB667" i="16"/>
  <c r="S667" i="16"/>
  <c r="T667" i="16" s="1"/>
  <c r="V667" i="16" s="1"/>
  <c r="Q667" i="16"/>
  <c r="H667" i="16"/>
  <c r="AM666" i="16"/>
  <c r="AE666" i="16"/>
  <c r="X666" i="16" l="1"/>
  <c r="Q666" i="16" a="1"/>
  <c r="AB666" i="16" a="1"/>
  <c r="S666" i="16" a="1"/>
  <c r="AL666" i="16" l="1"/>
  <c r="AB666" i="16"/>
  <c r="S666" i="16"/>
  <c r="T666" i="16" s="1"/>
  <c r="V666" i="16" s="1"/>
  <c r="Q666" i="16"/>
  <c r="H666" i="16"/>
  <c r="AM665" i="16"/>
  <c r="AE665" i="16"/>
  <c r="X665" i="16" l="1"/>
  <c r="AB665" i="16" a="1"/>
  <c r="S665" i="16" a="1"/>
  <c r="Q665" i="16" a="1"/>
  <c r="AL665" i="16" l="1"/>
  <c r="AB665" i="16"/>
  <c r="S665" i="16"/>
  <c r="T665" i="16" s="1"/>
  <c r="V665" i="16" s="1"/>
  <c r="Q665" i="16"/>
  <c r="H665" i="16"/>
  <c r="AM664" i="16"/>
  <c r="AE664" i="16"/>
  <c r="X664" i="16" l="1"/>
  <c r="Q664" i="16" a="1"/>
  <c r="S664" i="16" a="1"/>
  <c r="AB664" i="16" a="1"/>
  <c r="AL664" i="16" l="1"/>
  <c r="AB664" i="16"/>
  <c r="S664" i="16"/>
  <c r="T664" i="16" s="1"/>
  <c r="V664" i="16" s="1"/>
  <c r="Q664" i="16"/>
  <c r="H664" i="16"/>
  <c r="AM663" i="16"/>
  <c r="AE663" i="16"/>
  <c r="X663" i="16" l="1"/>
  <c r="Q663" i="16" a="1"/>
  <c r="S663" i="16" a="1"/>
  <c r="AB663" i="16" a="1"/>
  <c r="AL663" i="16" l="1"/>
  <c r="AB663" i="16"/>
  <c r="S663" i="16"/>
  <c r="T663" i="16" s="1"/>
  <c r="V663" i="16" s="1"/>
  <c r="Q663" i="16"/>
  <c r="H663" i="16"/>
  <c r="AM662" i="16"/>
  <c r="AE662" i="16"/>
  <c r="X662" i="16" l="1"/>
  <c r="Q662" i="16" a="1"/>
  <c r="S662" i="16" a="1"/>
  <c r="AB662" i="16" a="1"/>
  <c r="AL662" i="16" l="1"/>
  <c r="AB662" i="16"/>
  <c r="S662" i="16"/>
  <c r="T662" i="16" s="1"/>
  <c r="V662" i="16" s="1"/>
  <c r="Q662" i="16"/>
  <c r="H662" i="16"/>
  <c r="AM661" i="16"/>
  <c r="AE661" i="16"/>
  <c r="X661" i="16" l="1"/>
  <c r="Q661" i="16" a="1"/>
  <c r="AB661" i="16" a="1"/>
  <c r="S661" i="16" a="1"/>
  <c r="AL661" i="16" l="1"/>
  <c r="AB661" i="16"/>
  <c r="S661" i="16"/>
  <c r="T661" i="16" s="1"/>
  <c r="V661" i="16" s="1"/>
  <c r="Q661" i="16"/>
  <c r="H661" i="16"/>
  <c r="AM660" i="16"/>
  <c r="AE660" i="16"/>
  <c r="X660" i="16" l="1"/>
  <c r="Q660" i="16" a="1"/>
  <c r="AB660" i="16" a="1"/>
  <c r="S660" i="16" a="1"/>
  <c r="AL660" i="16" l="1"/>
  <c r="AB660" i="16"/>
  <c r="S660" i="16"/>
  <c r="T660" i="16" s="1"/>
  <c r="V660" i="16" s="1"/>
  <c r="Q660" i="16"/>
  <c r="H660" i="16"/>
  <c r="AM659" i="16"/>
  <c r="AE659" i="16"/>
  <c r="X659" i="16" l="1"/>
  <c r="AB659" i="16" a="1"/>
  <c r="S659" i="16" a="1"/>
  <c r="Q659" i="16" a="1"/>
  <c r="AL659" i="16" l="1"/>
  <c r="AB659" i="16"/>
  <c r="S659" i="16"/>
  <c r="T659" i="16" s="1"/>
  <c r="V659" i="16" s="1"/>
  <c r="Q659" i="16"/>
  <c r="H659" i="16"/>
  <c r="AM658" i="16"/>
  <c r="AE658" i="16"/>
  <c r="X658" i="16" l="1"/>
  <c r="AB658" i="16" a="1"/>
  <c r="Q658" i="16" a="1"/>
  <c r="S658" i="16" a="1"/>
  <c r="AL658" i="16" l="1"/>
  <c r="AB658" i="16"/>
  <c r="S658" i="16"/>
  <c r="T658" i="16" s="1"/>
  <c r="V658" i="16" s="1"/>
  <c r="Q658" i="16"/>
  <c r="H658" i="16"/>
  <c r="AM657" i="16"/>
  <c r="AE657" i="16"/>
  <c r="X657" i="16" l="1"/>
  <c r="Q657" i="16" a="1"/>
  <c r="S657" i="16" a="1"/>
  <c r="AB657" i="16" a="1"/>
  <c r="AL657" i="16" l="1"/>
  <c r="AB657" i="16"/>
  <c r="S657" i="16"/>
  <c r="T657" i="16" s="1"/>
  <c r="V657" i="16" s="1"/>
  <c r="Q657" i="16"/>
  <c r="H657" i="16"/>
  <c r="AM656" i="16"/>
  <c r="AE656" i="16"/>
  <c r="X656" i="16" l="1"/>
  <c r="S656" i="16" a="1"/>
  <c r="Q656" i="16" a="1"/>
  <c r="AB656" i="16" a="1"/>
  <c r="AL656" i="16" l="1"/>
  <c r="AB656" i="16"/>
  <c r="S656" i="16"/>
  <c r="T656" i="16" s="1"/>
  <c r="V656" i="16" s="1"/>
  <c r="Q656" i="16"/>
  <c r="H656" i="16"/>
  <c r="AM655" i="16"/>
  <c r="AE655" i="16"/>
  <c r="X655" i="16" l="1"/>
  <c r="S655" i="16" a="1"/>
  <c r="AB655" i="16" a="1"/>
  <c r="Q655" i="16" a="1"/>
  <c r="AL655" i="16" l="1"/>
  <c r="AB655" i="16"/>
  <c r="S655" i="16"/>
  <c r="T655" i="16" s="1"/>
  <c r="V655" i="16" s="1"/>
  <c r="Q655" i="16"/>
  <c r="H655" i="16"/>
  <c r="AM654" i="16"/>
  <c r="AE654" i="16"/>
  <c r="X654" i="16" l="1"/>
  <c r="S654" i="16" a="1"/>
  <c r="Q654" i="16" a="1"/>
  <c r="AB654" i="16" a="1"/>
  <c r="AL654" i="16" l="1"/>
  <c r="AB654" i="16"/>
  <c r="S654" i="16"/>
  <c r="T654" i="16" s="1"/>
  <c r="V654" i="16" s="1"/>
  <c r="Q654" i="16"/>
  <c r="H654" i="16"/>
  <c r="AM653" i="16"/>
  <c r="AE653" i="16"/>
  <c r="X653" i="16" l="1"/>
  <c r="AB653" i="16" a="1"/>
  <c r="Q653" i="16" a="1"/>
  <c r="S653" i="16" a="1"/>
  <c r="AL653" i="16" l="1"/>
  <c r="AB653" i="16"/>
  <c r="S653" i="16"/>
  <c r="T653" i="16" s="1"/>
  <c r="V653" i="16" s="1"/>
  <c r="Q653" i="16"/>
  <c r="H653" i="16"/>
  <c r="AM652" i="16"/>
  <c r="AE652" i="16"/>
  <c r="X652" i="16" l="1"/>
  <c r="Q652" i="16" a="1"/>
  <c r="AB652" i="16" a="1"/>
  <c r="S652" i="16" a="1"/>
  <c r="AL652" i="16" l="1"/>
  <c r="AB652" i="16"/>
  <c r="S652" i="16"/>
  <c r="T652" i="16" s="1"/>
  <c r="V652" i="16" s="1"/>
  <c r="Q652" i="16"/>
  <c r="H652" i="16"/>
  <c r="AM651" i="16"/>
  <c r="AE651" i="16"/>
  <c r="X651" i="16" l="1"/>
  <c r="AB651" i="16" a="1"/>
  <c r="S651" i="16" a="1"/>
  <c r="Q651" i="16" a="1"/>
  <c r="AL651" i="16" l="1"/>
  <c r="AB651" i="16"/>
  <c r="S651" i="16"/>
  <c r="T651" i="16" s="1"/>
  <c r="V651" i="16" s="1"/>
  <c r="Q651" i="16"/>
  <c r="H651" i="16"/>
  <c r="AM650" i="16"/>
  <c r="AE650" i="16"/>
  <c r="X650" i="16" l="1"/>
  <c r="S650" i="16" a="1"/>
  <c r="AB650" i="16" a="1"/>
  <c r="Q650" i="16" a="1"/>
  <c r="AL650" i="16" l="1"/>
  <c r="AB650" i="16"/>
  <c r="S650" i="16"/>
  <c r="T650" i="16" s="1"/>
  <c r="V650" i="16" s="1"/>
  <c r="Q650" i="16"/>
  <c r="H650" i="16"/>
  <c r="AM649" i="16"/>
  <c r="AE649" i="16"/>
  <c r="X649" i="16" l="1"/>
  <c r="Q649" i="16" a="1"/>
  <c r="AB649" i="16" a="1"/>
  <c r="S649" i="16" a="1"/>
  <c r="AL649" i="16" l="1"/>
  <c r="AB649" i="16"/>
  <c r="S649" i="16"/>
  <c r="T649" i="16" s="1"/>
  <c r="V649" i="16" s="1"/>
  <c r="Q649" i="16"/>
  <c r="H649" i="16"/>
  <c r="AM648" i="16"/>
  <c r="AE648" i="16"/>
  <c r="X648" i="16" l="1"/>
  <c r="AB648" i="16" a="1"/>
  <c r="S648" i="16" a="1"/>
  <c r="Q648" i="16" a="1"/>
  <c r="AL648" i="16" l="1"/>
  <c r="AB648" i="16"/>
  <c r="S648" i="16"/>
  <c r="T648" i="16" s="1"/>
  <c r="V648" i="16" s="1"/>
  <c r="Q648" i="16"/>
  <c r="H648" i="16"/>
  <c r="AM647" i="16"/>
  <c r="AE647" i="16"/>
  <c r="X647" i="16" l="1"/>
  <c r="S647" i="16" a="1"/>
  <c r="Q647" i="16" a="1"/>
  <c r="AB647" i="16" a="1"/>
  <c r="AL647" i="16" l="1"/>
  <c r="AB647" i="16"/>
  <c r="S647" i="16"/>
  <c r="T647" i="16" s="1"/>
  <c r="V647" i="16" s="1"/>
  <c r="Q647" i="16"/>
  <c r="H647" i="16"/>
  <c r="AM646" i="16"/>
  <c r="AE646" i="16"/>
  <c r="X646" i="16" l="1"/>
  <c r="Q646" i="16" a="1"/>
  <c r="AB646" i="16" a="1"/>
  <c r="S646" i="16" a="1"/>
  <c r="AL646" i="16" l="1"/>
  <c r="AB646" i="16"/>
  <c r="S646" i="16"/>
  <c r="T646" i="16" s="1"/>
  <c r="V646" i="16" s="1"/>
  <c r="Q646" i="16"/>
  <c r="H646" i="16"/>
  <c r="AM645" i="16"/>
  <c r="AE645" i="16"/>
  <c r="X645" i="16" l="1"/>
  <c r="AB645" i="16" a="1"/>
  <c r="S645" i="16" a="1"/>
  <c r="Q645" i="16" a="1"/>
  <c r="AL645" i="16" l="1"/>
  <c r="AB645" i="16"/>
  <c r="S645" i="16"/>
  <c r="T645" i="16" s="1"/>
  <c r="V645" i="16" s="1"/>
  <c r="Q645" i="16"/>
  <c r="H645" i="16"/>
  <c r="AM644" i="16"/>
  <c r="AE644" i="16"/>
  <c r="X644" i="16" l="1"/>
  <c r="AB644" i="16" a="1"/>
  <c r="S644" i="16" a="1"/>
  <c r="Q644" i="16" a="1"/>
  <c r="AL644" i="16" l="1"/>
  <c r="AB644" i="16"/>
  <c r="S644" i="16"/>
  <c r="T644" i="16" s="1"/>
  <c r="V644" i="16" s="1"/>
  <c r="Q644" i="16"/>
  <c r="H644" i="16"/>
  <c r="AM643" i="16"/>
  <c r="AE643" i="16"/>
  <c r="X643" i="16" l="1"/>
  <c r="Q643" i="16" a="1"/>
  <c r="S643" i="16" a="1"/>
  <c r="AB643" i="16" a="1"/>
  <c r="AL643" i="16" l="1"/>
  <c r="AB643" i="16"/>
  <c r="S643" i="16"/>
  <c r="T643" i="16" s="1"/>
  <c r="V643" i="16" s="1"/>
  <c r="Q643" i="16"/>
  <c r="H643" i="16"/>
  <c r="AM642" i="16"/>
  <c r="AE642" i="16"/>
  <c r="X642" i="16" l="1"/>
  <c r="Q642" i="16" a="1"/>
  <c r="AB642" i="16" a="1"/>
  <c r="S642" i="16" a="1"/>
  <c r="AL642" i="16" l="1"/>
  <c r="AB642" i="16"/>
  <c r="S642" i="16"/>
  <c r="T642" i="16" s="1"/>
  <c r="V642" i="16" s="1"/>
  <c r="Q642" i="16"/>
  <c r="H642" i="16"/>
  <c r="AM641" i="16"/>
  <c r="AE641" i="16"/>
  <c r="X641" i="16" l="1"/>
  <c r="AB641" i="16" a="1"/>
  <c r="Q641" i="16" a="1"/>
  <c r="S641" i="16" a="1"/>
  <c r="AL641" i="16" l="1"/>
  <c r="AB641" i="16"/>
  <c r="S641" i="16"/>
  <c r="T641" i="16" s="1"/>
  <c r="V641" i="16" s="1"/>
  <c r="Q641" i="16"/>
  <c r="H641" i="16"/>
  <c r="AM640" i="16"/>
  <c r="AE640" i="16"/>
  <c r="X640" i="16" l="1"/>
  <c r="S640" i="16" a="1"/>
  <c r="Q640" i="16" a="1"/>
  <c r="AB640" i="16" a="1"/>
  <c r="AL640" i="16" l="1"/>
  <c r="AB640" i="16"/>
  <c r="S640" i="16"/>
  <c r="T640" i="16" s="1"/>
  <c r="V640" i="16" s="1"/>
  <c r="Q640" i="16"/>
  <c r="H640" i="16"/>
  <c r="AM639" i="16"/>
  <c r="AE639" i="16"/>
  <c r="X639" i="16" l="1"/>
  <c r="AB639" i="16" a="1"/>
  <c r="S639" i="16" a="1"/>
  <c r="Q639" i="16" a="1"/>
  <c r="AL639" i="16" l="1"/>
  <c r="AB639" i="16"/>
  <c r="S639" i="16"/>
  <c r="T639" i="16" s="1"/>
  <c r="V639" i="16" s="1"/>
  <c r="Q639" i="16"/>
  <c r="H639" i="16"/>
  <c r="AM638" i="16"/>
  <c r="AE638" i="16"/>
  <c r="X638" i="16" l="1"/>
  <c r="Q638" i="16" a="1"/>
  <c r="AB638" i="16" a="1"/>
  <c r="S638" i="16" a="1"/>
  <c r="AL638" i="16" l="1"/>
  <c r="AB638" i="16"/>
  <c r="S638" i="16"/>
  <c r="T638" i="16" s="1"/>
  <c r="V638" i="16" s="1"/>
  <c r="Q638" i="16"/>
  <c r="H638" i="16"/>
  <c r="AM637" i="16"/>
  <c r="AE637" i="16"/>
  <c r="X637" i="16" l="1"/>
  <c r="AB637" i="16" a="1"/>
  <c r="Q637" i="16" a="1"/>
  <c r="S637" i="16" a="1"/>
  <c r="AL637" i="16" l="1"/>
  <c r="AB637" i="16"/>
  <c r="S637" i="16"/>
  <c r="T637" i="16" s="1"/>
  <c r="V637" i="16" s="1"/>
  <c r="Q637" i="16"/>
  <c r="H637" i="16"/>
  <c r="AM636" i="16"/>
  <c r="AE636" i="16"/>
  <c r="X636" i="16" l="1"/>
  <c r="S636" i="16" a="1"/>
  <c r="AB636" i="16" a="1"/>
  <c r="Q636" i="16" a="1"/>
  <c r="AL636" i="16" l="1"/>
  <c r="AB636" i="16"/>
  <c r="S636" i="16"/>
  <c r="T636" i="16" s="1"/>
  <c r="V636" i="16" s="1"/>
  <c r="Q636" i="16"/>
  <c r="H636" i="16"/>
  <c r="AM635" i="16"/>
  <c r="AE635" i="16"/>
  <c r="X635" i="16" l="1"/>
  <c r="Q635" i="16" a="1"/>
  <c r="S635" i="16" a="1"/>
  <c r="AB635" i="16" a="1"/>
  <c r="AL635" i="16" l="1"/>
  <c r="AB635" i="16"/>
  <c r="S635" i="16"/>
  <c r="T635" i="16" s="1"/>
  <c r="V635" i="16" s="1"/>
  <c r="Q635" i="16"/>
  <c r="H635" i="16"/>
  <c r="AM634" i="16"/>
  <c r="AE634" i="16"/>
  <c r="X634" i="16" l="1"/>
  <c r="S634" i="16" a="1"/>
  <c r="Q634" i="16" a="1"/>
  <c r="AB634" i="16" a="1"/>
  <c r="AL634" i="16" l="1"/>
  <c r="AB634" i="16"/>
  <c r="S634" i="16"/>
  <c r="T634" i="16" s="1"/>
  <c r="V634" i="16" s="1"/>
  <c r="Q634" i="16"/>
  <c r="H634" i="16"/>
  <c r="AM633" i="16"/>
  <c r="AE633" i="16"/>
  <c r="X633" i="16" l="1"/>
  <c r="S633" i="16" a="1"/>
  <c r="AB633" i="16" a="1"/>
  <c r="Q633" i="16" a="1"/>
  <c r="AL633" i="16" l="1"/>
  <c r="AB633" i="16"/>
  <c r="S633" i="16"/>
  <c r="T633" i="16" s="1"/>
  <c r="V633" i="16" s="1"/>
  <c r="Q633" i="16"/>
  <c r="H633" i="16"/>
  <c r="AM632" i="16"/>
  <c r="AE632" i="16"/>
  <c r="X632" i="16" l="1"/>
  <c r="S632" i="16" a="1"/>
  <c r="AB632" i="16" a="1"/>
  <c r="Q632" i="16" a="1"/>
  <c r="AL632" i="16" l="1"/>
  <c r="AB632" i="16"/>
  <c r="S632" i="16"/>
  <c r="T632" i="16" s="1"/>
  <c r="V632" i="16" s="1"/>
  <c r="Q632" i="16"/>
  <c r="H632" i="16"/>
  <c r="AM631" i="16"/>
  <c r="AE631" i="16"/>
  <c r="X631" i="16" l="1"/>
  <c r="S631" i="16" a="1"/>
  <c r="AB631" i="16" a="1"/>
  <c r="Q631" i="16" a="1"/>
  <c r="AL631" i="16" l="1"/>
  <c r="AB631" i="16"/>
  <c r="S631" i="16"/>
  <c r="T631" i="16" s="1"/>
  <c r="V631" i="16" s="1"/>
  <c r="Q631" i="16"/>
  <c r="H631" i="16"/>
  <c r="AM630" i="16"/>
  <c r="AE630" i="16"/>
  <c r="X630" i="16" l="1"/>
  <c r="AB630" i="16" a="1"/>
  <c r="S630" i="16" a="1"/>
  <c r="Q630" i="16" a="1"/>
  <c r="AL630" i="16" l="1"/>
  <c r="AB630" i="16"/>
  <c r="S630" i="16"/>
  <c r="T630" i="16" s="1"/>
  <c r="V630" i="16" s="1"/>
  <c r="Q630" i="16"/>
  <c r="H630" i="16"/>
  <c r="AM629" i="16"/>
  <c r="AE629" i="16"/>
  <c r="X629" i="16" l="1"/>
  <c r="AB629" i="16" a="1"/>
  <c r="S629" i="16" a="1"/>
  <c r="Q629" i="16" a="1"/>
  <c r="AL629" i="16" l="1"/>
  <c r="AB629" i="16"/>
  <c r="S629" i="16"/>
  <c r="T629" i="16" s="1"/>
  <c r="V629" i="16" s="1"/>
  <c r="Q629" i="16"/>
  <c r="H629" i="16"/>
  <c r="AM628" i="16"/>
  <c r="AE628" i="16"/>
  <c r="X628" i="16" l="1"/>
  <c r="AB628" i="16" a="1"/>
  <c r="S628" i="16" a="1"/>
  <c r="Q628" i="16" a="1"/>
  <c r="AL628" i="16" l="1"/>
  <c r="AB628" i="16"/>
  <c r="S628" i="16"/>
  <c r="T628" i="16" s="1"/>
  <c r="V628" i="16" s="1"/>
  <c r="Q628" i="16"/>
  <c r="H628" i="16"/>
  <c r="AM627" i="16"/>
  <c r="AE627" i="16"/>
  <c r="X627" i="16" l="1"/>
  <c r="Q627" i="16" a="1"/>
  <c r="AB627" i="16" a="1"/>
  <c r="S627" i="16" a="1"/>
  <c r="AL627" i="16" l="1"/>
  <c r="AB627" i="16"/>
  <c r="S627" i="16"/>
  <c r="T627" i="16" s="1"/>
  <c r="V627" i="16" s="1"/>
  <c r="Q627" i="16"/>
  <c r="H627" i="16"/>
  <c r="AM626" i="16"/>
  <c r="AE626" i="16"/>
  <c r="X626" i="16" l="1"/>
  <c r="S626" i="16" a="1"/>
  <c r="Q626" i="16" a="1"/>
  <c r="AB626" i="16" a="1"/>
  <c r="AL626" i="16" l="1"/>
  <c r="AB626" i="16"/>
  <c r="S626" i="16"/>
  <c r="T626" i="16" s="1"/>
  <c r="V626" i="16" s="1"/>
  <c r="Q626" i="16"/>
  <c r="H626" i="16"/>
  <c r="AM625" i="16"/>
  <c r="AE625" i="16"/>
  <c r="X625" i="16" l="1"/>
  <c r="S625" i="16" a="1"/>
  <c r="AB625" i="16" a="1"/>
  <c r="Q625" i="16" a="1"/>
  <c r="AL625" i="16" l="1"/>
  <c r="AB625" i="16"/>
  <c r="S625" i="16"/>
  <c r="T625" i="16" s="1"/>
  <c r="V625" i="16" s="1"/>
  <c r="Q625" i="16"/>
  <c r="H625" i="16"/>
  <c r="AM624" i="16"/>
  <c r="AE624" i="16"/>
  <c r="X624" i="16" l="1"/>
  <c r="S624" i="16" a="1"/>
  <c r="Q624" i="16" a="1"/>
  <c r="AB624" i="16" a="1"/>
  <c r="AL624" i="16" l="1"/>
  <c r="AB624" i="16"/>
  <c r="S624" i="16"/>
  <c r="T624" i="16" s="1"/>
  <c r="V624" i="16" s="1"/>
  <c r="Q624" i="16"/>
  <c r="H624" i="16"/>
  <c r="AM623" i="16"/>
  <c r="AE623" i="16"/>
  <c r="X623" i="16" l="1"/>
  <c r="Q623" i="16" a="1"/>
  <c r="S623" i="16" a="1"/>
  <c r="AB623" i="16" a="1"/>
  <c r="AL623" i="16" l="1"/>
  <c r="AB623" i="16"/>
  <c r="S623" i="16"/>
  <c r="T623" i="16" s="1"/>
  <c r="V623" i="16" s="1"/>
  <c r="Q623" i="16"/>
  <c r="H623" i="16"/>
  <c r="AM622" i="16"/>
  <c r="AE622" i="16"/>
  <c r="X622" i="16" l="1"/>
  <c r="AB622" i="16" a="1"/>
  <c r="S622" i="16" a="1"/>
  <c r="Q622" i="16" a="1"/>
  <c r="AL622" i="16" l="1"/>
  <c r="AB622" i="16"/>
  <c r="S622" i="16"/>
  <c r="T622" i="16" s="1"/>
  <c r="V622" i="16" s="1"/>
  <c r="Q622" i="16"/>
  <c r="H622" i="16"/>
  <c r="AM621" i="16"/>
  <c r="AE621" i="16"/>
  <c r="X621" i="16" l="1"/>
  <c r="S621" i="16" a="1"/>
  <c r="Q621" i="16" a="1"/>
  <c r="AB621" i="16" a="1"/>
  <c r="AL621" i="16" l="1"/>
  <c r="AB621" i="16"/>
  <c r="S621" i="16"/>
  <c r="T621" i="16" s="1"/>
  <c r="V621" i="16" s="1"/>
  <c r="Q621" i="16"/>
  <c r="H621" i="16"/>
  <c r="AM620" i="16"/>
  <c r="AE620" i="16"/>
  <c r="X620" i="16" l="1"/>
  <c r="Q620" i="16" a="1"/>
  <c r="S620" i="16" a="1"/>
  <c r="AB620" i="16" a="1"/>
  <c r="AL620" i="16" l="1"/>
  <c r="AB620" i="16"/>
  <c r="S620" i="16"/>
  <c r="T620" i="16" s="1"/>
  <c r="V620" i="16" s="1"/>
  <c r="Q620" i="16"/>
  <c r="H620" i="16"/>
  <c r="AM619" i="16"/>
  <c r="AE619" i="16"/>
  <c r="X619" i="16" l="1"/>
  <c r="AB619" i="16" a="1"/>
  <c r="Q619" i="16" a="1"/>
  <c r="S619" i="16" a="1"/>
  <c r="AL619" i="16" l="1"/>
  <c r="AB619" i="16"/>
  <c r="S619" i="16"/>
  <c r="T619" i="16" s="1"/>
  <c r="V619" i="16" s="1"/>
  <c r="Q619" i="16"/>
  <c r="H619" i="16"/>
  <c r="AM618" i="16"/>
  <c r="AE618" i="16"/>
  <c r="X618" i="16" l="1"/>
  <c r="S618" i="16" a="1"/>
  <c r="AB618" i="16" a="1"/>
  <c r="Q618" i="16" a="1"/>
  <c r="AL618" i="16" l="1"/>
  <c r="AB618" i="16"/>
  <c r="S618" i="16"/>
  <c r="T618" i="16" s="1"/>
  <c r="V618" i="16" s="1"/>
  <c r="Q618" i="16"/>
  <c r="H618" i="16"/>
  <c r="AM617" i="16"/>
  <c r="AE617" i="16"/>
  <c r="X617" i="16" l="1"/>
  <c r="Q617" i="16" a="1"/>
  <c r="AB617" i="16" a="1"/>
  <c r="S617" i="16" a="1"/>
  <c r="AL617" i="16" l="1"/>
  <c r="AB617" i="16"/>
  <c r="S617" i="16"/>
  <c r="T617" i="16" s="1"/>
  <c r="V617" i="16" s="1"/>
  <c r="Q617" i="16"/>
  <c r="H617" i="16"/>
  <c r="AM616" i="16"/>
  <c r="AE616" i="16"/>
  <c r="X616" i="16" l="1"/>
  <c r="S616" i="16" a="1"/>
  <c r="Q616" i="16" a="1"/>
  <c r="AB616" i="16" a="1"/>
  <c r="AL616" i="16" l="1"/>
  <c r="AB616" i="16"/>
  <c r="S616" i="16"/>
  <c r="T616" i="16" s="1"/>
  <c r="V616" i="16" s="1"/>
  <c r="Q616" i="16"/>
  <c r="H616" i="16"/>
  <c r="AM615" i="16"/>
  <c r="AE615" i="16"/>
  <c r="X615" i="16" l="1"/>
  <c r="Q615" i="16" a="1"/>
  <c r="S615" i="16" a="1"/>
  <c r="AB615" i="16" a="1"/>
  <c r="AL615" i="16" l="1"/>
  <c r="AB615" i="16"/>
  <c r="S615" i="16"/>
  <c r="T615" i="16" s="1"/>
  <c r="V615" i="16" s="1"/>
  <c r="Q615" i="16"/>
  <c r="H615" i="16"/>
  <c r="AM614" i="16"/>
  <c r="AE614" i="16"/>
  <c r="X614" i="16" l="1"/>
  <c r="Q614" i="16" a="1"/>
  <c r="AB614" i="16" a="1"/>
  <c r="S614" i="16" a="1"/>
  <c r="AL614" i="16" l="1"/>
  <c r="AB614" i="16"/>
  <c r="S614" i="16"/>
  <c r="T614" i="16" s="1"/>
  <c r="V614" i="16" s="1"/>
  <c r="Q614" i="16"/>
  <c r="H614" i="16"/>
  <c r="AM613" i="16"/>
  <c r="AE613" i="16"/>
  <c r="X613" i="16" l="1"/>
  <c r="Q613" i="16" a="1"/>
  <c r="AB613" i="16" a="1"/>
  <c r="S613" i="16" a="1"/>
  <c r="AL613" i="16" l="1"/>
  <c r="AB613" i="16"/>
  <c r="S613" i="16"/>
  <c r="T613" i="16" s="1"/>
  <c r="V613" i="16" s="1"/>
  <c r="Q613" i="16"/>
  <c r="H613" i="16"/>
  <c r="AM612" i="16"/>
  <c r="AE612" i="16"/>
  <c r="X612" i="16" l="1"/>
  <c r="S612" i="16" a="1"/>
  <c r="Q612" i="16" a="1"/>
  <c r="AB612" i="16" a="1"/>
  <c r="AL612" i="16" l="1"/>
  <c r="AB612" i="16"/>
  <c r="S612" i="16"/>
  <c r="T612" i="16" s="1"/>
  <c r="V612" i="16" s="1"/>
  <c r="Q612" i="16"/>
  <c r="H612" i="16"/>
  <c r="AM611" i="16"/>
  <c r="AE611" i="16"/>
  <c r="X611" i="16" l="1"/>
  <c r="Q611" i="16" a="1"/>
  <c r="AB611" i="16" a="1"/>
  <c r="S611" i="16" a="1"/>
  <c r="AL611" i="16" l="1"/>
  <c r="AB611" i="16"/>
  <c r="S611" i="16"/>
  <c r="T611" i="16" s="1"/>
  <c r="V611" i="16" s="1"/>
  <c r="Q611" i="16"/>
  <c r="H611" i="16"/>
  <c r="AM610" i="16"/>
  <c r="AE610" i="16"/>
  <c r="X610" i="16" l="1"/>
  <c r="S610" i="16" a="1"/>
  <c r="Q610" i="16" a="1"/>
  <c r="AB610" i="16" a="1"/>
  <c r="AL610" i="16" l="1"/>
  <c r="AB610" i="16"/>
  <c r="S610" i="16"/>
  <c r="T610" i="16" s="1"/>
  <c r="V610" i="16" s="1"/>
  <c r="Q610" i="16"/>
  <c r="H610" i="16"/>
  <c r="AM609" i="16"/>
  <c r="AE609" i="16"/>
  <c r="X609" i="16" l="1"/>
  <c r="Q609" i="16" a="1"/>
  <c r="S609" i="16" a="1"/>
  <c r="AB609" i="16" a="1"/>
  <c r="AL609" i="16" l="1"/>
  <c r="AB609" i="16"/>
  <c r="S609" i="16"/>
  <c r="T609" i="16" s="1"/>
  <c r="V609" i="16" s="1"/>
  <c r="Q609" i="16"/>
  <c r="H609" i="16"/>
  <c r="AM608" i="16"/>
  <c r="AE608" i="16"/>
  <c r="X608" i="16" l="1"/>
  <c r="Q608" i="16" a="1"/>
  <c r="AB608" i="16" a="1"/>
  <c r="S608" i="16" a="1"/>
  <c r="AL608" i="16" l="1"/>
  <c r="AB608" i="16"/>
  <c r="S608" i="16"/>
  <c r="T608" i="16" s="1"/>
  <c r="V608" i="16" s="1"/>
  <c r="Q608" i="16"/>
  <c r="H608" i="16"/>
  <c r="AM607" i="16"/>
  <c r="AE607" i="16"/>
  <c r="X607" i="16" l="1"/>
  <c r="S607" i="16" a="1"/>
  <c r="AB607" i="16" a="1"/>
  <c r="Q607" i="16" a="1"/>
  <c r="AL607" i="16" l="1"/>
  <c r="AB607" i="16"/>
  <c r="S607" i="16"/>
  <c r="T607" i="16" s="1"/>
  <c r="V607" i="16" s="1"/>
  <c r="Q607" i="16"/>
  <c r="H607" i="16"/>
  <c r="AM606" i="16"/>
  <c r="AE606" i="16"/>
  <c r="X606" i="16" l="1"/>
  <c r="Q606" i="16" a="1"/>
  <c r="AB606" i="16" a="1"/>
  <c r="S606" i="16" a="1"/>
  <c r="AL606" i="16" l="1"/>
  <c r="AB606" i="16"/>
  <c r="S606" i="16"/>
  <c r="T606" i="16" s="1"/>
  <c r="V606" i="16" s="1"/>
  <c r="Q606" i="16"/>
  <c r="H606" i="16"/>
  <c r="AM605" i="16"/>
  <c r="AE605" i="16"/>
  <c r="X605" i="16" l="1"/>
  <c r="Q605" i="16" a="1"/>
  <c r="S605" i="16" a="1"/>
  <c r="AB605" i="16" a="1"/>
  <c r="AL605" i="16" l="1"/>
  <c r="AB605" i="16"/>
  <c r="S605" i="16"/>
  <c r="T605" i="16" s="1"/>
  <c r="V605" i="16" s="1"/>
  <c r="Q605" i="16"/>
  <c r="H605" i="16"/>
  <c r="AM604" i="16"/>
  <c r="AE604" i="16"/>
  <c r="X604" i="16" l="1"/>
  <c r="S604" i="16" a="1"/>
  <c r="AB604" i="16" a="1"/>
  <c r="Q604" i="16" a="1"/>
  <c r="AL604" i="16" l="1"/>
  <c r="AB604" i="16"/>
  <c r="S604" i="16"/>
  <c r="T604" i="16" s="1"/>
  <c r="V604" i="16" s="1"/>
  <c r="Q604" i="16"/>
  <c r="H604" i="16"/>
  <c r="AM603" i="16"/>
  <c r="AE603" i="16"/>
  <c r="X603" i="16" l="1"/>
  <c r="Q603" i="16" a="1"/>
  <c r="AB603" i="16" a="1"/>
  <c r="S603" i="16" a="1"/>
  <c r="AL603" i="16" l="1"/>
  <c r="AB603" i="16"/>
  <c r="S603" i="16"/>
  <c r="T603" i="16" s="1"/>
  <c r="V603" i="16" s="1"/>
  <c r="Q603" i="16"/>
  <c r="H603" i="16"/>
  <c r="AM602" i="16"/>
  <c r="AE602" i="16"/>
  <c r="X602" i="16" l="1"/>
  <c r="Q602" i="16" a="1"/>
  <c r="S602" i="16" a="1"/>
  <c r="AB602" i="16" a="1"/>
  <c r="AL602" i="16" l="1"/>
  <c r="AB602" i="16"/>
  <c r="S602" i="16"/>
  <c r="T602" i="16" s="1"/>
  <c r="V602" i="16" s="1"/>
  <c r="Q602" i="16"/>
  <c r="H602" i="16"/>
  <c r="AM601" i="16"/>
  <c r="AE601" i="16"/>
  <c r="X601" i="16" l="1"/>
  <c r="AB601" i="16" a="1"/>
  <c r="S601" i="16" a="1"/>
  <c r="Q601" i="16" a="1"/>
  <c r="AL601" i="16" l="1"/>
  <c r="AB601" i="16"/>
  <c r="S601" i="16"/>
  <c r="T601" i="16" s="1"/>
  <c r="V601" i="16" s="1"/>
  <c r="Q601" i="16"/>
  <c r="H601" i="16"/>
  <c r="AM600" i="16"/>
  <c r="AE600" i="16"/>
  <c r="X600" i="16" l="1"/>
  <c r="AB600" i="16" a="1"/>
  <c r="S600" i="16" a="1"/>
  <c r="Q600" i="16" a="1"/>
  <c r="AL600" i="16" l="1"/>
  <c r="AB600" i="16"/>
  <c r="S600" i="16"/>
  <c r="T600" i="16" s="1"/>
  <c r="V600" i="16" s="1"/>
  <c r="Q600" i="16"/>
  <c r="H600" i="16"/>
  <c r="AM599" i="16"/>
  <c r="AE599" i="16"/>
  <c r="X599" i="16" l="1"/>
  <c r="Q599" i="16" a="1"/>
  <c r="AB599" i="16" a="1"/>
  <c r="S599" i="16" a="1"/>
  <c r="AL599" i="16" l="1"/>
  <c r="AB599" i="16"/>
  <c r="S599" i="16"/>
  <c r="T599" i="16" s="1"/>
  <c r="V599" i="16" s="1"/>
  <c r="Q599" i="16"/>
  <c r="H599" i="16"/>
  <c r="AM598" i="16"/>
  <c r="AE598" i="16"/>
  <c r="X598" i="16" l="1"/>
  <c r="AB598" i="16" a="1"/>
  <c r="S598" i="16" a="1"/>
  <c r="Q598" i="16" a="1"/>
  <c r="AL598" i="16" l="1"/>
  <c r="AB598" i="16"/>
  <c r="S598" i="16"/>
  <c r="T598" i="16" s="1"/>
  <c r="V598" i="16" s="1"/>
  <c r="Q598" i="16"/>
  <c r="H598" i="16"/>
  <c r="AM597" i="16"/>
  <c r="AE597" i="16"/>
  <c r="X597" i="16" l="1"/>
  <c r="S597" i="16" a="1"/>
  <c r="Q597" i="16" a="1"/>
  <c r="AB597" i="16" a="1"/>
  <c r="AL597" i="16" l="1"/>
  <c r="AB597" i="16"/>
  <c r="S597" i="16"/>
  <c r="T597" i="16" s="1"/>
  <c r="V597" i="16" s="1"/>
  <c r="Q597" i="16"/>
  <c r="H597" i="16"/>
  <c r="AM596" i="16"/>
  <c r="AE596" i="16"/>
  <c r="X596" i="16" l="1"/>
  <c r="Q596" i="16" a="1"/>
  <c r="AB596" i="16" a="1"/>
  <c r="S596" i="16" a="1"/>
  <c r="AL596" i="16" l="1"/>
  <c r="AB596" i="16"/>
  <c r="S596" i="16"/>
  <c r="T596" i="16" s="1"/>
  <c r="V596" i="16" s="1"/>
  <c r="Q596" i="16"/>
  <c r="H596" i="16"/>
  <c r="AM595" i="16"/>
  <c r="AE595" i="16"/>
  <c r="X595" i="16" l="1"/>
  <c r="Q595" i="16" a="1"/>
  <c r="AB595" i="16" a="1"/>
  <c r="S595" i="16" a="1"/>
  <c r="AL595" i="16" l="1"/>
  <c r="AB595" i="16"/>
  <c r="S595" i="16"/>
  <c r="T595" i="16" s="1"/>
  <c r="V595" i="16" s="1"/>
  <c r="Q595" i="16"/>
  <c r="H595" i="16"/>
  <c r="AM594" i="16"/>
  <c r="AE594" i="16"/>
  <c r="X594" i="16" l="1"/>
  <c r="AB594" i="16" a="1"/>
  <c r="Q594" i="16" a="1"/>
  <c r="S594" i="16" a="1"/>
  <c r="AL594" i="16" l="1"/>
  <c r="AB594" i="16"/>
  <c r="S594" i="16"/>
  <c r="T594" i="16" s="1"/>
  <c r="V594" i="16" s="1"/>
  <c r="Q594" i="16"/>
  <c r="H594" i="16"/>
  <c r="AM593" i="16"/>
  <c r="AE593" i="16"/>
  <c r="X593" i="16" l="1"/>
  <c r="Q593" i="16" a="1"/>
  <c r="AB593" i="16" a="1"/>
  <c r="S593" i="16" a="1"/>
  <c r="AL593" i="16" l="1"/>
  <c r="AB593" i="16"/>
  <c r="S593" i="16"/>
  <c r="T593" i="16" s="1"/>
  <c r="V593" i="16" s="1"/>
  <c r="Q593" i="16"/>
  <c r="H593" i="16"/>
  <c r="AM592" i="16"/>
  <c r="AE592" i="16"/>
  <c r="X592" i="16" l="1"/>
  <c r="Q592" i="16" a="1"/>
  <c r="S592" i="16" a="1"/>
  <c r="AB592" i="16" a="1"/>
  <c r="AL592" i="16" l="1"/>
  <c r="AB592" i="16"/>
  <c r="S592" i="16"/>
  <c r="T592" i="16" s="1"/>
  <c r="V592" i="16" s="1"/>
  <c r="Q592" i="16"/>
  <c r="H592" i="16"/>
  <c r="AM591" i="16"/>
  <c r="AE591" i="16"/>
  <c r="X591" i="16" l="1"/>
  <c r="Q591" i="16" a="1"/>
  <c r="S591" i="16" a="1"/>
  <c r="AB591" i="16" a="1"/>
  <c r="AL591" i="16" l="1"/>
  <c r="AB591" i="16"/>
  <c r="S591" i="16"/>
  <c r="T591" i="16" s="1"/>
  <c r="V591" i="16" s="1"/>
  <c r="Q591" i="16"/>
  <c r="H591" i="16"/>
  <c r="AM590" i="16"/>
  <c r="AE590" i="16"/>
  <c r="X590" i="16" l="1"/>
  <c r="AB590" i="16" a="1"/>
  <c r="Q590" i="16" a="1"/>
  <c r="S590" i="16" a="1"/>
  <c r="AL590" i="16" l="1"/>
  <c r="AB590" i="16"/>
  <c r="S590" i="16"/>
  <c r="T590" i="16" s="1"/>
  <c r="V590" i="16" s="1"/>
  <c r="Q590" i="16"/>
  <c r="H590" i="16"/>
  <c r="AM589" i="16"/>
  <c r="AE589" i="16"/>
  <c r="X589" i="16" l="1"/>
  <c r="S589" i="16" a="1"/>
  <c r="AB589" i="16" a="1"/>
  <c r="Q589" i="16" a="1"/>
  <c r="AL589" i="16" l="1"/>
  <c r="AB589" i="16"/>
  <c r="S589" i="16"/>
  <c r="T589" i="16" s="1"/>
  <c r="V589" i="16" s="1"/>
  <c r="Q589" i="16"/>
  <c r="H589" i="16"/>
  <c r="AM588" i="16"/>
  <c r="AE588" i="16"/>
  <c r="X588" i="16" l="1"/>
  <c r="Q588" i="16" a="1"/>
  <c r="AB588" i="16" a="1"/>
  <c r="S588" i="16" a="1"/>
  <c r="AL588" i="16" l="1"/>
  <c r="AB588" i="16"/>
  <c r="S588" i="16"/>
  <c r="T588" i="16" s="1"/>
  <c r="V588" i="16" s="1"/>
  <c r="Q588" i="16"/>
  <c r="H588" i="16"/>
  <c r="AM587" i="16"/>
  <c r="AE587" i="16"/>
  <c r="X587" i="16" l="1"/>
  <c r="AB587" i="16" a="1"/>
  <c r="Q587" i="16" a="1"/>
  <c r="S587" i="16" a="1"/>
  <c r="AL587" i="16" l="1"/>
  <c r="AB587" i="16"/>
  <c r="S587" i="16"/>
  <c r="T587" i="16" s="1"/>
  <c r="V587" i="16" s="1"/>
  <c r="Q587" i="16"/>
  <c r="H587" i="16"/>
  <c r="AM586" i="16"/>
  <c r="AE586" i="16"/>
  <c r="X586" i="16" l="1"/>
  <c r="Q586" i="16" a="1"/>
  <c r="S586" i="16" a="1"/>
  <c r="AB586" i="16" a="1"/>
  <c r="AL586" i="16" l="1"/>
  <c r="AB586" i="16"/>
  <c r="S586" i="16"/>
  <c r="T586" i="16" s="1"/>
  <c r="V586" i="16" s="1"/>
  <c r="Q586" i="16"/>
  <c r="H586" i="16"/>
  <c r="AM585" i="16"/>
  <c r="AE585" i="16"/>
  <c r="X585" i="16" l="1"/>
  <c r="Q585" i="16" a="1"/>
  <c r="AB585" i="16" a="1"/>
  <c r="S585" i="16" a="1"/>
  <c r="AL585" i="16" l="1"/>
  <c r="AB585" i="16"/>
  <c r="S585" i="16"/>
  <c r="T585" i="16" s="1"/>
  <c r="V585" i="16" s="1"/>
  <c r="Q585" i="16"/>
  <c r="H585" i="16"/>
  <c r="AM584" i="16"/>
  <c r="AE584" i="16"/>
  <c r="X584" i="16" l="1"/>
  <c r="S584" i="16" a="1"/>
  <c r="Q584" i="16" a="1"/>
  <c r="AB584" i="16" a="1"/>
  <c r="AL584" i="16" l="1"/>
  <c r="AB584" i="16"/>
  <c r="S584" i="16"/>
  <c r="T584" i="16" s="1"/>
  <c r="V584" i="16" s="1"/>
  <c r="Q584" i="16"/>
  <c r="H584" i="16"/>
  <c r="AM583" i="16"/>
  <c r="AE583" i="16"/>
  <c r="X583" i="16" l="1"/>
  <c r="Q583" i="16" a="1"/>
  <c r="AB583" i="16" a="1"/>
  <c r="S583" i="16" a="1"/>
  <c r="AL583" i="16" l="1"/>
  <c r="AB583" i="16"/>
  <c r="S583" i="16"/>
  <c r="T583" i="16" s="1"/>
  <c r="V583" i="16" s="1"/>
  <c r="Q583" i="16"/>
  <c r="H583" i="16"/>
  <c r="AM582" i="16"/>
  <c r="AE582" i="16"/>
  <c r="X582" i="16" l="1"/>
  <c r="AB582" i="16" a="1"/>
  <c r="Q582" i="16" a="1"/>
  <c r="S582" i="16" a="1"/>
  <c r="AL582" i="16" l="1"/>
  <c r="AB582" i="16"/>
  <c r="S582" i="16"/>
  <c r="T582" i="16" s="1"/>
  <c r="V582" i="16" s="1"/>
  <c r="Q582" i="16"/>
  <c r="H582" i="16"/>
  <c r="AM581" i="16"/>
  <c r="AE581" i="16"/>
  <c r="X581" i="16" l="1"/>
  <c r="AB581" i="16" a="1"/>
  <c r="Q581" i="16" a="1"/>
  <c r="S581" i="16" a="1"/>
  <c r="AL581" i="16" l="1"/>
  <c r="AB581" i="16"/>
  <c r="S581" i="16"/>
  <c r="T581" i="16" s="1"/>
  <c r="V581" i="16" s="1"/>
  <c r="Q581" i="16"/>
  <c r="H581" i="16"/>
  <c r="AM580" i="16"/>
  <c r="AE580" i="16"/>
  <c r="X580" i="16" l="1"/>
  <c r="AB580" i="16" a="1"/>
  <c r="S580" i="16" a="1"/>
  <c r="Q580" i="16" a="1"/>
  <c r="AL580" i="16" l="1"/>
  <c r="AB580" i="16"/>
  <c r="S580" i="16"/>
  <c r="T580" i="16" s="1"/>
  <c r="V580" i="16" s="1"/>
  <c r="Q580" i="16"/>
  <c r="H580" i="16"/>
  <c r="AM579" i="16"/>
  <c r="AE579" i="16"/>
  <c r="X579" i="16" l="1"/>
  <c r="S579" i="16" a="1"/>
  <c r="Q579" i="16" a="1"/>
  <c r="AB579" i="16" a="1"/>
  <c r="AL579" i="16" l="1"/>
  <c r="AB579" i="16"/>
  <c r="S579" i="16"/>
  <c r="T579" i="16" s="1"/>
  <c r="V579" i="16" s="1"/>
  <c r="Q579" i="16"/>
  <c r="H579" i="16"/>
  <c r="AM578" i="16"/>
  <c r="AE578" i="16"/>
  <c r="X578" i="16" l="1"/>
  <c r="AB578" i="16" a="1"/>
  <c r="S578" i="16" a="1"/>
  <c r="Q578" i="16" a="1"/>
  <c r="AL578" i="16" l="1"/>
  <c r="AB578" i="16"/>
  <c r="S578" i="16"/>
  <c r="T578" i="16" s="1"/>
  <c r="V578" i="16" s="1"/>
  <c r="Q578" i="16"/>
  <c r="H578" i="16"/>
  <c r="AM577" i="16"/>
  <c r="AE577" i="16"/>
  <c r="X577" i="16" l="1"/>
  <c r="S577" i="16" a="1"/>
  <c r="Q577" i="16" a="1"/>
  <c r="AB577" i="16" a="1"/>
  <c r="AL577" i="16" l="1"/>
  <c r="AB577" i="16"/>
  <c r="S577" i="16"/>
  <c r="T577" i="16" s="1"/>
  <c r="V577" i="16" s="1"/>
  <c r="Q577" i="16"/>
  <c r="H577" i="16"/>
  <c r="AM576" i="16"/>
  <c r="AE576" i="16"/>
  <c r="X576" i="16" l="1"/>
  <c r="S576" i="16" a="1"/>
  <c r="AB576" i="16" a="1"/>
  <c r="Q576" i="16" a="1"/>
  <c r="AL576" i="16" l="1"/>
  <c r="AB576" i="16"/>
  <c r="S576" i="16"/>
  <c r="T576" i="16" s="1"/>
  <c r="V576" i="16" s="1"/>
  <c r="Q576" i="16"/>
  <c r="H576" i="16"/>
  <c r="AM575" i="16"/>
  <c r="AE575" i="16"/>
  <c r="X575" i="16" l="1"/>
  <c r="Q575" i="16" a="1"/>
  <c r="S575" i="16" a="1"/>
  <c r="AB575" i="16" a="1"/>
  <c r="AL575" i="16" l="1"/>
  <c r="AB575" i="16"/>
  <c r="S575" i="16"/>
  <c r="T575" i="16" s="1"/>
  <c r="V575" i="16" s="1"/>
  <c r="Q575" i="16"/>
  <c r="H575" i="16"/>
  <c r="AM574" i="16"/>
  <c r="AE574" i="16"/>
  <c r="X574" i="16" l="1"/>
  <c r="S574" i="16" a="1"/>
  <c r="AB574" i="16" a="1"/>
  <c r="Q574" i="16" a="1"/>
  <c r="AL574" i="16" l="1"/>
  <c r="AB574" i="16"/>
  <c r="S574" i="16"/>
  <c r="T574" i="16" s="1"/>
  <c r="V574" i="16" s="1"/>
  <c r="Q574" i="16"/>
  <c r="H574" i="16"/>
  <c r="AM573" i="16"/>
  <c r="AE573" i="16"/>
  <c r="X573" i="16" l="1"/>
  <c r="AB573" i="16" a="1"/>
  <c r="S573" i="16" a="1"/>
  <c r="Q573" i="16" a="1"/>
  <c r="AL573" i="16" l="1"/>
  <c r="AB573" i="16"/>
  <c r="S573" i="16"/>
  <c r="T573" i="16" s="1"/>
  <c r="V573" i="16" s="1"/>
  <c r="Q573" i="16"/>
  <c r="H573" i="16"/>
  <c r="AM572" i="16"/>
  <c r="AE572" i="16"/>
  <c r="X572" i="16" l="1"/>
  <c r="AB572" i="16" a="1"/>
  <c r="S572" i="16" a="1"/>
  <c r="Q572" i="16" a="1"/>
  <c r="AL572" i="16" l="1"/>
  <c r="AB572" i="16"/>
  <c r="S572" i="16"/>
  <c r="T572" i="16" s="1"/>
  <c r="V572" i="16" s="1"/>
  <c r="Q572" i="16"/>
  <c r="H572" i="16"/>
  <c r="AM571" i="16"/>
  <c r="AE571" i="16"/>
  <c r="X571" i="16" l="1"/>
  <c r="Q571" i="16" a="1"/>
  <c r="S571" i="16" a="1"/>
  <c r="AB571" i="16" a="1"/>
  <c r="AL571" i="16" l="1"/>
  <c r="AB571" i="16"/>
  <c r="S571" i="16"/>
  <c r="T571" i="16" s="1"/>
  <c r="V571" i="16" s="1"/>
  <c r="Q571" i="16"/>
  <c r="H571" i="16"/>
  <c r="AM570" i="16"/>
  <c r="AE570" i="16"/>
  <c r="X570" i="16" l="1"/>
  <c r="AB570" i="16" a="1"/>
  <c r="Q570" i="16" a="1"/>
  <c r="S570" i="16" a="1"/>
  <c r="AL570" i="16" l="1"/>
  <c r="AB570" i="16"/>
  <c r="S570" i="16"/>
  <c r="T570" i="16" s="1"/>
  <c r="V570" i="16" s="1"/>
  <c r="Q570" i="16"/>
  <c r="H570" i="16"/>
  <c r="AM569" i="16"/>
  <c r="AE569" i="16"/>
  <c r="X569" i="16" l="1"/>
  <c r="AB569" i="16" a="1"/>
  <c r="Q569" i="16" a="1"/>
  <c r="S569" i="16" a="1"/>
  <c r="AL569" i="16" l="1"/>
  <c r="AB569" i="16"/>
  <c r="S569" i="16"/>
  <c r="T569" i="16" s="1"/>
  <c r="V569" i="16" s="1"/>
  <c r="Q569" i="16"/>
  <c r="H569" i="16"/>
  <c r="AM568" i="16"/>
  <c r="AE568" i="16"/>
  <c r="X568" i="16" l="1"/>
  <c r="AB568" i="16" a="1"/>
  <c r="Q568" i="16" a="1"/>
  <c r="S568" i="16" a="1"/>
  <c r="AL568" i="16" l="1"/>
  <c r="AB568" i="16"/>
  <c r="S568" i="16"/>
  <c r="T568" i="16" s="1"/>
  <c r="V568" i="16" s="1"/>
  <c r="Q568" i="16"/>
  <c r="H568" i="16"/>
  <c r="AM567" i="16"/>
  <c r="AE567" i="16"/>
  <c r="X567" i="16" l="1"/>
  <c r="AB567" i="16" a="1"/>
  <c r="S567" i="16" a="1"/>
  <c r="Q567" i="16" a="1"/>
  <c r="AL567" i="16" l="1"/>
  <c r="AB567" i="16"/>
  <c r="S567" i="16"/>
  <c r="T567" i="16" s="1"/>
  <c r="V567" i="16" s="1"/>
  <c r="Q567" i="16"/>
  <c r="H567" i="16"/>
  <c r="AM566" i="16"/>
  <c r="AE566" i="16"/>
  <c r="X566" i="16" l="1"/>
  <c r="Q566" i="16" a="1"/>
  <c r="S566" i="16" a="1"/>
  <c r="AB566" i="16" a="1"/>
  <c r="AL566" i="16" l="1"/>
  <c r="AB566" i="16"/>
  <c r="S566" i="16"/>
  <c r="T566" i="16" s="1"/>
  <c r="V566" i="16" s="1"/>
  <c r="Q566" i="16"/>
  <c r="H566" i="16"/>
  <c r="AM565" i="16"/>
  <c r="AE565" i="16"/>
  <c r="X565" i="16" l="1"/>
  <c r="Q565" i="16" a="1"/>
  <c r="AB565" i="16" a="1"/>
  <c r="S565" i="16" a="1"/>
  <c r="AL565" i="16" l="1"/>
  <c r="AB565" i="16"/>
  <c r="S565" i="16"/>
  <c r="T565" i="16" s="1"/>
  <c r="V565" i="16" s="1"/>
  <c r="Q565" i="16"/>
  <c r="H565" i="16"/>
  <c r="AM564" i="16"/>
  <c r="AE564" i="16"/>
  <c r="X564" i="16" l="1"/>
  <c r="Q564" i="16" a="1"/>
  <c r="S564" i="16" a="1"/>
  <c r="AB564" i="16" a="1"/>
  <c r="AL564" i="16" l="1"/>
  <c r="AB564" i="16"/>
  <c r="S564" i="16"/>
  <c r="T564" i="16" s="1"/>
  <c r="V564" i="16" s="1"/>
  <c r="Q564" i="16"/>
  <c r="H564" i="16"/>
  <c r="AM563" i="16"/>
  <c r="AE563" i="16"/>
  <c r="X563" i="16" l="1"/>
  <c r="S563" i="16" a="1"/>
  <c r="AB563" i="16" a="1"/>
  <c r="Q563" i="16" a="1"/>
  <c r="AL563" i="16" l="1"/>
  <c r="AB563" i="16"/>
  <c r="S563" i="16"/>
  <c r="T563" i="16" s="1"/>
  <c r="V563" i="16" s="1"/>
  <c r="Q563" i="16"/>
  <c r="H563" i="16"/>
  <c r="AM562" i="16"/>
  <c r="AE562" i="16"/>
  <c r="X562" i="16" l="1"/>
  <c r="AB562" i="16" a="1"/>
  <c r="Q562" i="16" a="1"/>
  <c r="S562" i="16" a="1"/>
  <c r="AL562" i="16" l="1"/>
  <c r="AB562" i="16"/>
  <c r="S562" i="16"/>
  <c r="T562" i="16" s="1"/>
  <c r="V562" i="16" s="1"/>
  <c r="Q562" i="16"/>
  <c r="H562" i="16"/>
  <c r="AM561" i="16"/>
  <c r="AE561" i="16"/>
  <c r="X561" i="16" l="1"/>
  <c r="S561" i="16" a="1"/>
  <c r="AB561" i="16" a="1"/>
  <c r="Q561" i="16" a="1"/>
  <c r="AL561" i="16" l="1"/>
  <c r="AB561" i="16"/>
  <c r="S561" i="16"/>
  <c r="T561" i="16" s="1"/>
  <c r="V561" i="16" s="1"/>
  <c r="Q561" i="16"/>
  <c r="H561" i="16"/>
  <c r="AM560" i="16"/>
  <c r="AE560" i="16"/>
  <c r="X560" i="16" l="1"/>
  <c r="Q560" i="16" a="1"/>
  <c r="AB560" i="16" a="1"/>
  <c r="S560" i="16" a="1"/>
  <c r="AL560" i="16" l="1"/>
  <c r="AB560" i="16"/>
  <c r="S560" i="16"/>
  <c r="T560" i="16" s="1"/>
  <c r="V560" i="16" s="1"/>
  <c r="Q560" i="16"/>
  <c r="H560" i="16"/>
  <c r="AM559" i="16"/>
  <c r="AE559" i="16"/>
  <c r="X559" i="16" l="1"/>
  <c r="AB559" i="16" a="1"/>
  <c r="S559" i="16" a="1"/>
  <c r="Q559" i="16" a="1"/>
  <c r="AL559" i="16" l="1"/>
  <c r="AB559" i="16"/>
  <c r="S559" i="16"/>
  <c r="T559" i="16" s="1"/>
  <c r="V559" i="16" s="1"/>
  <c r="Q559" i="16"/>
  <c r="H559" i="16"/>
  <c r="AM558" i="16"/>
  <c r="AE558" i="16"/>
  <c r="X558" i="16" l="1"/>
  <c r="S558" i="16" a="1"/>
  <c r="AB558" i="16" a="1"/>
  <c r="Q558" i="16" a="1"/>
  <c r="AL558" i="16" l="1"/>
  <c r="AB558" i="16"/>
  <c r="S558" i="16"/>
  <c r="T558" i="16" s="1"/>
  <c r="V558" i="16" s="1"/>
  <c r="Q558" i="16"/>
  <c r="H558" i="16"/>
  <c r="AM557" i="16"/>
  <c r="AE557" i="16"/>
  <c r="X557" i="16" l="1"/>
  <c r="AB557" i="16" a="1"/>
  <c r="S557" i="16" a="1"/>
  <c r="Q557" i="16" a="1"/>
  <c r="AL557" i="16" l="1"/>
  <c r="AB557" i="16"/>
  <c r="S557" i="16"/>
  <c r="T557" i="16" s="1"/>
  <c r="V557" i="16" s="1"/>
  <c r="Q557" i="16"/>
  <c r="H557" i="16"/>
  <c r="AM556" i="16"/>
  <c r="AE556" i="16"/>
  <c r="X556" i="16" l="1"/>
  <c r="Q556" i="16" a="1"/>
  <c r="S556" i="16" a="1"/>
  <c r="AB556" i="16" a="1"/>
  <c r="AL556" i="16" l="1"/>
  <c r="AB556" i="16"/>
  <c r="S556" i="16"/>
  <c r="T556" i="16" s="1"/>
  <c r="V556" i="16" s="1"/>
  <c r="Q556" i="16"/>
  <c r="H556" i="16"/>
  <c r="AM555" i="16"/>
  <c r="AE555" i="16"/>
  <c r="X555" i="16" l="1"/>
  <c r="Q555" i="16" a="1"/>
  <c r="AB555" i="16" a="1"/>
  <c r="S555" i="16" a="1"/>
  <c r="AL555" i="16" l="1"/>
  <c r="AB555" i="16"/>
  <c r="S555" i="16"/>
  <c r="T555" i="16" s="1"/>
  <c r="V555" i="16" s="1"/>
  <c r="Q555" i="16"/>
  <c r="H555" i="16"/>
  <c r="AM554" i="16"/>
  <c r="AE554" i="16"/>
  <c r="X554" i="16" l="1"/>
  <c r="Q554" i="16" a="1"/>
  <c r="AB554" i="16" a="1"/>
  <c r="S554" i="16" a="1"/>
  <c r="AL554" i="16" l="1"/>
  <c r="AB554" i="16"/>
  <c r="S554" i="16"/>
  <c r="T554" i="16" s="1"/>
  <c r="V554" i="16" s="1"/>
  <c r="Q554" i="16"/>
  <c r="H554" i="16"/>
  <c r="AM553" i="16"/>
  <c r="AE553" i="16"/>
  <c r="X553" i="16" l="1"/>
  <c r="S553" i="16" a="1"/>
  <c r="Q553" i="16" a="1"/>
  <c r="AB553" i="16" a="1"/>
  <c r="AL553" i="16" l="1"/>
  <c r="AB553" i="16"/>
  <c r="S553" i="16"/>
  <c r="T553" i="16" s="1"/>
  <c r="V553" i="16" s="1"/>
  <c r="Q553" i="16"/>
  <c r="H553" i="16"/>
  <c r="AM552" i="16"/>
  <c r="AE552" i="16"/>
  <c r="X552" i="16" l="1"/>
  <c r="S552" i="16" a="1"/>
  <c r="Q552" i="16" a="1"/>
  <c r="AB552" i="16" a="1"/>
  <c r="AL552" i="16" l="1"/>
  <c r="AB552" i="16"/>
  <c r="S552" i="16"/>
  <c r="T552" i="16" s="1"/>
  <c r="V552" i="16" s="1"/>
  <c r="Q552" i="16"/>
  <c r="H552" i="16"/>
  <c r="AM551" i="16"/>
  <c r="AE551" i="16"/>
  <c r="X551" i="16" l="1"/>
  <c r="S551" i="16" a="1"/>
  <c r="Q551" i="16" a="1"/>
  <c r="AB551" i="16" a="1"/>
  <c r="AL551" i="16" l="1"/>
  <c r="AB551" i="16"/>
  <c r="S551" i="16"/>
  <c r="T551" i="16" s="1"/>
  <c r="V551" i="16" s="1"/>
  <c r="Q551" i="16"/>
  <c r="H551" i="16"/>
  <c r="AM550" i="16"/>
  <c r="AE550" i="16"/>
  <c r="X550" i="16" l="1"/>
  <c r="AB550" i="16" a="1"/>
  <c r="S550" i="16" a="1"/>
  <c r="Q550" i="16" a="1"/>
  <c r="AL550" i="16" l="1"/>
  <c r="AB550" i="16"/>
  <c r="S550" i="16"/>
  <c r="T550" i="16" s="1"/>
  <c r="V550" i="16" s="1"/>
  <c r="Q550" i="16"/>
  <c r="H550" i="16"/>
  <c r="AM549" i="16"/>
  <c r="AE549" i="16"/>
  <c r="X549" i="16" l="1"/>
  <c r="AB549" i="16" a="1"/>
  <c r="S549" i="16" a="1"/>
  <c r="Q549" i="16" a="1"/>
  <c r="AL549" i="16" l="1"/>
  <c r="AB549" i="16"/>
  <c r="S549" i="16"/>
  <c r="T549" i="16" s="1"/>
  <c r="V549" i="16" s="1"/>
  <c r="Q549" i="16"/>
  <c r="H549" i="16"/>
  <c r="AM548" i="16"/>
  <c r="AE548" i="16"/>
  <c r="X548" i="16" l="1"/>
  <c r="Q548" i="16" a="1"/>
  <c r="AB548" i="16" a="1"/>
  <c r="S548" i="16" a="1"/>
  <c r="AL548" i="16" l="1"/>
  <c r="AB548" i="16"/>
  <c r="S548" i="16"/>
  <c r="T548" i="16" s="1"/>
  <c r="V548" i="16" s="1"/>
  <c r="Q548" i="16"/>
  <c r="H548" i="16"/>
  <c r="AM547" i="16"/>
  <c r="AE547" i="16"/>
  <c r="X547" i="16" l="1"/>
  <c r="S547" i="16" a="1"/>
  <c r="Q547" i="16" a="1"/>
  <c r="AB547" i="16" a="1"/>
  <c r="AL547" i="16" l="1"/>
  <c r="AB547" i="16"/>
  <c r="S547" i="16"/>
  <c r="T547" i="16" s="1"/>
  <c r="V547" i="16" s="1"/>
  <c r="Q547" i="16"/>
  <c r="H547" i="16"/>
  <c r="AM546" i="16"/>
  <c r="AE546" i="16"/>
  <c r="X546" i="16" l="1"/>
  <c r="Q546" i="16" a="1"/>
  <c r="S546" i="16" a="1"/>
  <c r="AB546" i="16" a="1"/>
  <c r="AL546" i="16" l="1"/>
  <c r="AB546" i="16"/>
  <c r="S546" i="16"/>
  <c r="T546" i="16" s="1"/>
  <c r="V546" i="16" s="1"/>
  <c r="Q546" i="16"/>
  <c r="H546" i="16"/>
  <c r="AM545" i="16"/>
  <c r="AE545" i="16"/>
  <c r="X545" i="16" l="1"/>
  <c r="AB545" i="16" a="1"/>
  <c r="S545" i="16" a="1"/>
  <c r="Q545" i="16" a="1"/>
  <c r="AL545" i="16" l="1"/>
  <c r="AB545" i="16"/>
  <c r="S545" i="16"/>
  <c r="T545" i="16" s="1"/>
  <c r="V545" i="16" s="1"/>
  <c r="Q545" i="16"/>
  <c r="H545" i="16"/>
  <c r="AM544" i="16"/>
  <c r="AE544" i="16"/>
  <c r="X544" i="16" l="1"/>
  <c r="AB544" i="16" a="1"/>
  <c r="S544" i="16" a="1"/>
  <c r="Q544" i="16" a="1"/>
  <c r="AL544" i="16" l="1"/>
  <c r="AB544" i="16"/>
  <c r="S544" i="16"/>
  <c r="T544" i="16" s="1"/>
  <c r="V544" i="16" s="1"/>
  <c r="Q544" i="16"/>
  <c r="H544" i="16"/>
  <c r="AM543" i="16"/>
  <c r="AE543" i="16"/>
  <c r="X543" i="16" l="1"/>
  <c r="S543" i="16" a="1"/>
  <c r="AB543" i="16" a="1"/>
  <c r="Q543" i="16" a="1"/>
  <c r="AL543" i="16" l="1"/>
  <c r="AB543" i="16"/>
  <c r="S543" i="16"/>
  <c r="T543" i="16" s="1"/>
  <c r="V543" i="16" s="1"/>
  <c r="Q543" i="16"/>
  <c r="H543" i="16"/>
  <c r="AM542" i="16"/>
  <c r="AE542" i="16"/>
  <c r="X542" i="16" l="1"/>
  <c r="S542" i="16" a="1"/>
  <c r="AB542" i="16" a="1"/>
  <c r="Q542" i="16" a="1"/>
  <c r="AL542" i="16" l="1"/>
  <c r="AB542" i="16"/>
  <c r="S542" i="16"/>
  <c r="T542" i="16" s="1"/>
  <c r="V542" i="16" s="1"/>
  <c r="Q542" i="16"/>
  <c r="H542" i="16"/>
  <c r="AM541" i="16"/>
  <c r="AE541" i="16"/>
  <c r="X541" i="16" l="1"/>
  <c r="AB541" i="16" a="1"/>
  <c r="S541" i="16" a="1"/>
  <c r="Q541" i="16" a="1"/>
  <c r="AL541" i="16" l="1"/>
  <c r="AB541" i="16"/>
  <c r="S541" i="16"/>
  <c r="T541" i="16" s="1"/>
  <c r="V541" i="16" s="1"/>
  <c r="Q541" i="16"/>
  <c r="H541" i="16"/>
  <c r="AM540" i="16"/>
  <c r="AE540" i="16"/>
  <c r="X540" i="16" l="1"/>
  <c r="Q540" i="16" a="1"/>
  <c r="S540" i="16" a="1"/>
  <c r="AB540" i="16" a="1"/>
  <c r="AL540" i="16" l="1"/>
  <c r="AB540" i="16"/>
  <c r="S540" i="16"/>
  <c r="T540" i="16" s="1"/>
  <c r="V540" i="16" s="1"/>
  <c r="Q540" i="16"/>
  <c r="H540" i="16"/>
  <c r="AM539" i="16"/>
  <c r="AE539" i="16"/>
  <c r="X539" i="16" l="1"/>
  <c r="AB539" i="16" a="1"/>
  <c r="Q539" i="16" a="1"/>
  <c r="S539" i="16" a="1"/>
  <c r="AL539" i="16" l="1"/>
  <c r="AB539" i="16"/>
  <c r="S539" i="16"/>
  <c r="T539" i="16" s="1"/>
  <c r="V539" i="16" s="1"/>
  <c r="Q539" i="16"/>
  <c r="H539" i="16"/>
  <c r="AM538" i="16"/>
  <c r="AE538" i="16"/>
  <c r="X538" i="16" l="1"/>
  <c r="S538" i="16" a="1"/>
  <c r="AB538" i="16" a="1"/>
  <c r="Q538" i="16" a="1"/>
  <c r="AL538" i="16" l="1"/>
  <c r="AB538" i="16"/>
  <c r="S538" i="16"/>
  <c r="T538" i="16" s="1"/>
  <c r="V538" i="16" s="1"/>
  <c r="Q538" i="16"/>
  <c r="H538" i="16"/>
  <c r="AM537" i="16"/>
  <c r="AE537" i="16"/>
  <c r="X537" i="16" l="1"/>
  <c r="AB537" i="16" a="1"/>
  <c r="Q537" i="16" a="1"/>
  <c r="S537" i="16" a="1"/>
  <c r="AL537" i="16" l="1"/>
  <c r="AB537" i="16"/>
  <c r="S537" i="16"/>
  <c r="T537" i="16" s="1"/>
  <c r="V537" i="16" s="1"/>
  <c r="Q537" i="16"/>
  <c r="H537" i="16"/>
  <c r="AM536" i="16"/>
  <c r="AE536" i="16"/>
  <c r="X536" i="16" l="1"/>
  <c r="S536" i="16" a="1"/>
  <c r="Q536" i="16" a="1"/>
  <c r="AB536" i="16" a="1"/>
  <c r="AL536" i="16" l="1"/>
  <c r="AB536" i="16"/>
  <c r="S536" i="16"/>
  <c r="T536" i="16" s="1"/>
  <c r="V536" i="16" s="1"/>
  <c r="Q536" i="16"/>
  <c r="H536" i="16"/>
  <c r="AM535" i="16"/>
  <c r="AE535" i="16"/>
  <c r="X535" i="16" l="1"/>
  <c r="S535" i="16" a="1"/>
  <c r="AB535" i="16" a="1"/>
  <c r="Q535" i="16" a="1"/>
  <c r="AL535" i="16" l="1"/>
  <c r="AB535" i="16"/>
  <c r="S535" i="16"/>
  <c r="T535" i="16" s="1"/>
  <c r="V535" i="16" s="1"/>
  <c r="Q535" i="16"/>
  <c r="H535" i="16"/>
  <c r="AM534" i="16"/>
  <c r="AE534" i="16"/>
  <c r="X534" i="16" l="1"/>
  <c r="Q534" i="16" a="1"/>
  <c r="AB534" i="16" a="1"/>
  <c r="S534" i="16" a="1"/>
  <c r="AL534" i="16" l="1"/>
  <c r="AB534" i="16"/>
  <c r="S534" i="16"/>
  <c r="T534" i="16" s="1"/>
  <c r="V534" i="16" s="1"/>
  <c r="Q534" i="16"/>
  <c r="H534" i="16"/>
  <c r="AM533" i="16"/>
  <c r="AE533" i="16"/>
  <c r="X533" i="16" l="1"/>
  <c r="S533" i="16" a="1"/>
  <c r="AB533" i="16" a="1"/>
  <c r="Q533" i="16" a="1"/>
  <c r="AL533" i="16" l="1"/>
  <c r="AB533" i="16"/>
  <c r="S533" i="16"/>
  <c r="T533" i="16" s="1"/>
  <c r="V533" i="16" s="1"/>
  <c r="Q533" i="16"/>
  <c r="H533" i="16"/>
  <c r="AM532" i="16"/>
  <c r="AE532" i="16"/>
  <c r="X532" i="16" l="1"/>
  <c r="AB532" i="16" a="1"/>
  <c r="Q532" i="16" a="1"/>
  <c r="S532" i="16" a="1"/>
  <c r="AL532" i="16" l="1"/>
  <c r="AB532" i="16"/>
  <c r="S532" i="16"/>
  <c r="T532" i="16" s="1"/>
  <c r="V532" i="16" s="1"/>
  <c r="Q532" i="16"/>
  <c r="H532" i="16"/>
  <c r="AM531" i="16"/>
  <c r="AE531" i="16"/>
  <c r="X531" i="16" l="1"/>
  <c r="S531" i="16" a="1"/>
  <c r="Q531" i="16" a="1"/>
  <c r="AB531" i="16" a="1"/>
  <c r="AL531" i="16" l="1"/>
  <c r="AB531" i="16"/>
  <c r="S531" i="16"/>
  <c r="T531" i="16" s="1"/>
  <c r="V531" i="16" s="1"/>
  <c r="Q531" i="16"/>
  <c r="H531" i="16"/>
  <c r="AM530" i="16"/>
  <c r="AE530" i="16"/>
  <c r="X530" i="16" l="1"/>
  <c r="S530" i="16" a="1"/>
  <c r="AB530" i="16" a="1"/>
  <c r="Q530" i="16" a="1"/>
  <c r="AL530" i="16" l="1"/>
  <c r="AB530" i="16"/>
  <c r="S530" i="16"/>
  <c r="T530" i="16" s="1"/>
  <c r="V530" i="16" s="1"/>
  <c r="Q530" i="16"/>
  <c r="H530" i="16"/>
  <c r="AM529" i="16"/>
  <c r="AE529" i="16"/>
  <c r="X529" i="16" l="1"/>
  <c r="Q529" i="16" a="1"/>
  <c r="S529" i="16" a="1"/>
  <c r="AB529" i="16" a="1"/>
  <c r="AL529" i="16" l="1"/>
  <c r="AB529" i="16"/>
  <c r="S529" i="16"/>
  <c r="T529" i="16" s="1"/>
  <c r="V529" i="16" s="1"/>
  <c r="Q529" i="16"/>
  <c r="H529" i="16"/>
  <c r="AM528" i="16"/>
  <c r="AE528" i="16"/>
  <c r="X528" i="16" l="1"/>
  <c r="Q528" i="16" a="1"/>
  <c r="S528" i="16" a="1"/>
  <c r="AB528" i="16" a="1"/>
  <c r="AL528" i="16" l="1"/>
  <c r="AB528" i="16"/>
  <c r="S528" i="16"/>
  <c r="T528" i="16" s="1"/>
  <c r="V528" i="16" s="1"/>
  <c r="Q528" i="16"/>
  <c r="H528" i="16"/>
  <c r="AM527" i="16"/>
  <c r="AE527" i="16"/>
  <c r="X527" i="16" l="1"/>
  <c r="AB527" i="16" a="1"/>
  <c r="Q527" i="16" a="1"/>
  <c r="S527" i="16" a="1"/>
  <c r="AL527" i="16" l="1"/>
  <c r="AB527" i="16"/>
  <c r="S527" i="16"/>
  <c r="T527" i="16" s="1"/>
  <c r="V527" i="16" s="1"/>
  <c r="Q527" i="16"/>
  <c r="H527" i="16"/>
  <c r="AM526" i="16"/>
  <c r="AE526" i="16"/>
  <c r="X526" i="16" l="1"/>
  <c r="S526" i="16" a="1"/>
  <c r="Q526" i="16" a="1"/>
  <c r="AB526" i="16" a="1"/>
  <c r="AL526" i="16" l="1"/>
  <c r="AB526" i="16"/>
  <c r="S526" i="16"/>
  <c r="T526" i="16" s="1"/>
  <c r="V526" i="16" s="1"/>
  <c r="Q526" i="16"/>
  <c r="H526" i="16"/>
  <c r="AM525" i="16"/>
  <c r="AE525" i="16"/>
  <c r="X525" i="16" l="1"/>
  <c r="S525" i="16" a="1"/>
  <c r="Q525" i="16" a="1"/>
  <c r="AB525" i="16" a="1"/>
  <c r="AL525" i="16" l="1"/>
  <c r="AB525" i="16"/>
  <c r="S525" i="16"/>
  <c r="T525" i="16" s="1"/>
  <c r="V525" i="16" s="1"/>
  <c r="Q525" i="16"/>
  <c r="H525" i="16"/>
  <c r="AM524" i="16"/>
  <c r="AE524" i="16"/>
  <c r="X524" i="16" l="1"/>
  <c r="AB524" i="16" a="1"/>
  <c r="Q524" i="16" a="1"/>
  <c r="S524" i="16" a="1"/>
  <c r="AL524" i="16" l="1"/>
  <c r="AB524" i="16"/>
  <c r="S524" i="16"/>
  <c r="T524" i="16" s="1"/>
  <c r="V524" i="16" s="1"/>
  <c r="Q524" i="16"/>
  <c r="H524" i="16"/>
  <c r="AM523" i="16"/>
  <c r="AE523" i="16"/>
  <c r="X523" i="16" l="1"/>
  <c r="S523" i="16" a="1"/>
  <c r="AB523" i="16" a="1"/>
  <c r="Q523" i="16" a="1"/>
  <c r="AL523" i="16" l="1"/>
  <c r="AB523" i="16"/>
  <c r="S523" i="16"/>
  <c r="T523" i="16" s="1"/>
  <c r="V523" i="16" s="1"/>
  <c r="Q523" i="16"/>
  <c r="H523" i="16"/>
  <c r="AM522" i="16"/>
  <c r="AE522" i="16"/>
  <c r="X522" i="16" l="1"/>
  <c r="S522" i="16" a="1"/>
  <c r="Q522" i="16" a="1"/>
  <c r="AB522" i="16" a="1"/>
  <c r="AL522" i="16" l="1"/>
  <c r="AB522" i="16"/>
  <c r="S522" i="16"/>
  <c r="T522" i="16" s="1"/>
  <c r="V522" i="16" s="1"/>
  <c r="Q522" i="16"/>
  <c r="H522" i="16"/>
  <c r="AM521" i="16"/>
  <c r="AE521" i="16"/>
  <c r="X521" i="16" l="1"/>
  <c r="AB521" i="16" a="1"/>
  <c r="Q521" i="16" a="1"/>
  <c r="S521" i="16" a="1"/>
  <c r="AL521" i="16" l="1"/>
  <c r="AB521" i="16"/>
  <c r="S521" i="16"/>
  <c r="T521" i="16" s="1"/>
  <c r="V521" i="16" s="1"/>
  <c r="Q521" i="16"/>
  <c r="H521" i="16"/>
  <c r="AM520" i="16"/>
  <c r="AE520" i="16"/>
  <c r="X520" i="16" l="1"/>
  <c r="Q520" i="16" a="1"/>
  <c r="S520" i="16" a="1"/>
  <c r="AB520" i="16" a="1"/>
  <c r="AL520" i="16" l="1"/>
  <c r="AB520" i="16"/>
  <c r="S520" i="16"/>
  <c r="T520" i="16" s="1"/>
  <c r="V520" i="16" s="1"/>
  <c r="Q520" i="16"/>
  <c r="H520" i="16"/>
  <c r="AM519" i="16"/>
  <c r="AE519" i="16"/>
  <c r="X519" i="16" l="1"/>
  <c r="S519" i="16" a="1"/>
  <c r="AB519" i="16" a="1"/>
  <c r="Q519" i="16" a="1"/>
  <c r="AL519" i="16" l="1"/>
  <c r="AB519" i="16"/>
  <c r="S519" i="16"/>
  <c r="T519" i="16" s="1"/>
  <c r="V519" i="16" s="1"/>
  <c r="Q519" i="16"/>
  <c r="H519" i="16"/>
  <c r="AM518" i="16"/>
  <c r="AE518" i="16"/>
  <c r="X518" i="16" l="1"/>
  <c r="AB518" i="16" a="1"/>
  <c r="S518" i="16" a="1"/>
  <c r="Q518" i="16" a="1"/>
  <c r="AL518" i="16" l="1"/>
  <c r="AB518" i="16"/>
  <c r="S518" i="16"/>
  <c r="T518" i="16" s="1"/>
  <c r="V518" i="16" s="1"/>
  <c r="Q518" i="16"/>
  <c r="H518" i="16"/>
  <c r="AM517" i="16"/>
  <c r="AE517" i="16"/>
  <c r="X517" i="16" l="1"/>
  <c r="S517" i="16" a="1"/>
  <c r="AB517" i="16" a="1"/>
  <c r="Q517" i="16" a="1"/>
  <c r="AL517" i="16" l="1"/>
  <c r="AB517" i="16"/>
  <c r="S517" i="16"/>
  <c r="T517" i="16" s="1"/>
  <c r="V517" i="16" s="1"/>
  <c r="Q517" i="16"/>
  <c r="H517" i="16"/>
  <c r="AM516" i="16"/>
  <c r="AE516" i="16"/>
  <c r="X516" i="16" l="1"/>
  <c r="Q516" i="16" a="1"/>
  <c r="S516" i="16" a="1"/>
  <c r="AB516" i="16" a="1"/>
  <c r="AL516" i="16" l="1"/>
  <c r="AB516" i="16"/>
  <c r="S516" i="16"/>
  <c r="T516" i="16" s="1"/>
  <c r="V516" i="16" s="1"/>
  <c r="Q516" i="16"/>
  <c r="H516" i="16"/>
  <c r="AM515" i="16"/>
  <c r="AE515" i="16"/>
  <c r="X515" i="16" l="1"/>
  <c r="Q515" i="16" a="1"/>
  <c r="AB515" i="16" a="1"/>
  <c r="S515" i="16" a="1"/>
  <c r="AL515" i="16" l="1"/>
  <c r="AB515" i="16"/>
  <c r="S515" i="16"/>
  <c r="T515" i="16" s="1"/>
  <c r="V515" i="16" s="1"/>
  <c r="Q515" i="16"/>
  <c r="H515" i="16"/>
  <c r="AM514" i="16"/>
  <c r="AE514" i="16"/>
  <c r="X514" i="16" l="1"/>
  <c r="S514" i="16" a="1"/>
  <c r="AB514" i="16" a="1"/>
  <c r="Q514" i="16" a="1"/>
  <c r="AL514" i="16" l="1"/>
  <c r="AB514" i="16"/>
  <c r="S514" i="16"/>
  <c r="T514" i="16" s="1"/>
  <c r="V514" i="16" s="1"/>
  <c r="Q514" i="16"/>
  <c r="H514" i="16"/>
  <c r="AM513" i="16"/>
  <c r="AE513" i="16"/>
  <c r="X513" i="16" l="1"/>
  <c r="S513" i="16" a="1"/>
  <c r="Q513" i="16" a="1"/>
  <c r="AB513" i="16" a="1"/>
  <c r="AL513" i="16" l="1"/>
  <c r="AB513" i="16"/>
  <c r="S513" i="16"/>
  <c r="T513" i="16" s="1"/>
  <c r="V513" i="16" s="1"/>
  <c r="Q513" i="16"/>
  <c r="H513" i="16"/>
  <c r="AM512" i="16"/>
  <c r="AE512" i="16"/>
  <c r="X512" i="16" l="1"/>
  <c r="S512" i="16" a="1"/>
  <c r="AB512" i="16" a="1"/>
  <c r="Q512" i="16" a="1"/>
  <c r="AL512" i="16" l="1"/>
  <c r="AB512" i="16"/>
  <c r="S512" i="16"/>
  <c r="T512" i="16" s="1"/>
  <c r="V512" i="16" s="1"/>
  <c r="Q512" i="16"/>
  <c r="H512" i="16"/>
  <c r="AM511" i="16"/>
  <c r="AE511" i="16"/>
  <c r="X511" i="16" l="1"/>
  <c r="Q511" i="16" a="1"/>
  <c r="S511" i="16" a="1"/>
  <c r="AB511" i="16" a="1"/>
  <c r="AL511" i="16" l="1"/>
  <c r="AB511" i="16"/>
  <c r="S511" i="16"/>
  <c r="T511" i="16" s="1"/>
  <c r="V511" i="16" s="1"/>
  <c r="Q511" i="16"/>
  <c r="H511" i="16"/>
  <c r="AM510" i="16"/>
  <c r="AE510" i="16"/>
  <c r="X510" i="16" l="1"/>
  <c r="Q510" i="16" a="1"/>
  <c r="AB510" i="16" a="1"/>
  <c r="S510" i="16" a="1"/>
  <c r="AL510" i="16" l="1"/>
  <c r="AB510" i="16"/>
  <c r="S510" i="16"/>
  <c r="T510" i="16" s="1"/>
  <c r="V510" i="16" s="1"/>
  <c r="Q510" i="16"/>
  <c r="H510" i="16"/>
  <c r="AM509" i="16"/>
  <c r="AE509" i="16"/>
  <c r="X509" i="16" l="1"/>
  <c r="Q509" i="16" a="1"/>
  <c r="AB509" i="16" a="1"/>
  <c r="S509" i="16" a="1"/>
  <c r="AL509" i="16" l="1"/>
  <c r="AB509" i="16"/>
  <c r="S509" i="16"/>
  <c r="T509" i="16" s="1"/>
  <c r="V509" i="16" s="1"/>
  <c r="Q509" i="16"/>
  <c r="H509" i="16"/>
  <c r="AM508" i="16"/>
  <c r="AE508" i="16"/>
  <c r="X508" i="16" l="1"/>
  <c r="S508" i="16" a="1"/>
  <c r="AB508" i="16" a="1"/>
  <c r="Q508" i="16" a="1"/>
  <c r="AL508" i="16" l="1"/>
  <c r="AB508" i="16"/>
  <c r="S508" i="16"/>
  <c r="T508" i="16" s="1"/>
  <c r="V508" i="16" s="1"/>
  <c r="Q508" i="16"/>
  <c r="H508" i="16"/>
  <c r="AM507" i="16"/>
  <c r="AE507" i="16"/>
  <c r="X507" i="16" l="1"/>
  <c r="AB507" i="16" a="1"/>
  <c r="Q507" i="16" a="1"/>
  <c r="S507" i="16" a="1"/>
  <c r="AL507" i="16" l="1"/>
  <c r="AB507" i="16"/>
  <c r="S507" i="16"/>
  <c r="T507" i="16" s="1"/>
  <c r="V507" i="16" s="1"/>
  <c r="Q507" i="16"/>
  <c r="H507" i="16"/>
  <c r="AM506" i="16"/>
  <c r="AE506" i="16"/>
  <c r="X506" i="16" l="1"/>
  <c r="S506" i="16" a="1"/>
  <c r="AB506" i="16" a="1"/>
  <c r="Q506" i="16" a="1"/>
  <c r="AL506" i="16" l="1"/>
  <c r="AB506" i="16"/>
  <c r="S506" i="16"/>
  <c r="T506" i="16" s="1"/>
  <c r="V506" i="16" s="1"/>
  <c r="Q506" i="16"/>
  <c r="H506" i="16"/>
  <c r="AM505" i="16"/>
  <c r="AE505" i="16"/>
  <c r="X505" i="16" l="1"/>
  <c r="Q505" i="16" a="1"/>
  <c r="AB505" i="16" a="1"/>
  <c r="S505" i="16" a="1"/>
  <c r="AL505" i="16" l="1"/>
  <c r="AB505" i="16"/>
  <c r="S505" i="16"/>
  <c r="T505" i="16" s="1"/>
  <c r="V505" i="16" s="1"/>
  <c r="Q505" i="16"/>
  <c r="H505" i="16"/>
  <c r="AM504" i="16"/>
  <c r="AE504" i="16"/>
  <c r="X504" i="16" l="1"/>
  <c r="Q504" i="16" a="1"/>
  <c r="AB504" i="16" a="1"/>
  <c r="S504" i="16" a="1"/>
  <c r="AL504" i="16" l="1"/>
  <c r="AB504" i="16"/>
  <c r="S504" i="16"/>
  <c r="T504" i="16" s="1"/>
  <c r="V504" i="16" s="1"/>
  <c r="Q504" i="16"/>
  <c r="H504" i="16"/>
  <c r="AM503" i="16"/>
  <c r="AE503" i="16"/>
  <c r="X503" i="16" l="1"/>
  <c r="Q503" i="16" a="1"/>
  <c r="S503" i="16" a="1"/>
  <c r="AB503" i="16" a="1"/>
  <c r="AL503" i="16" l="1"/>
  <c r="AB503" i="16"/>
  <c r="S503" i="16"/>
  <c r="T503" i="16" s="1"/>
  <c r="V503" i="16" s="1"/>
  <c r="Q503" i="16"/>
  <c r="H503" i="16"/>
  <c r="AM502" i="16"/>
  <c r="AE502" i="16"/>
  <c r="X502" i="16" l="1"/>
  <c r="Q502" i="16" a="1"/>
  <c r="S502" i="16" a="1"/>
  <c r="AB502" i="16" a="1"/>
  <c r="AL502" i="16" l="1"/>
  <c r="AB502" i="16"/>
  <c r="S502" i="16"/>
  <c r="T502" i="16" s="1"/>
  <c r="V502" i="16" s="1"/>
  <c r="Q502" i="16"/>
  <c r="H502" i="16"/>
  <c r="AM501" i="16"/>
  <c r="AE501" i="16"/>
  <c r="X501" i="16" l="1"/>
  <c r="AB501" i="16" a="1"/>
  <c r="S501" i="16" a="1"/>
  <c r="Q501" i="16" a="1"/>
  <c r="AL501" i="16" l="1"/>
  <c r="AB501" i="16"/>
  <c r="S501" i="16"/>
  <c r="T501" i="16" s="1"/>
  <c r="V501" i="16" s="1"/>
  <c r="Q501" i="16"/>
  <c r="H501" i="16"/>
  <c r="AM500" i="16"/>
  <c r="AE500" i="16"/>
  <c r="X500" i="16" l="1"/>
  <c r="Q500" i="16" a="1"/>
  <c r="S500" i="16" a="1"/>
  <c r="AB500" i="16" a="1"/>
  <c r="AL500" i="16" l="1"/>
  <c r="AB500" i="16"/>
  <c r="S500" i="16"/>
  <c r="T500" i="16" s="1"/>
  <c r="V500" i="16" s="1"/>
  <c r="Q500" i="16"/>
  <c r="H500" i="16"/>
  <c r="AM499" i="16"/>
  <c r="AE499" i="16"/>
  <c r="X499" i="16" l="1"/>
  <c r="AB499" i="16" a="1"/>
  <c r="Q499" i="16" a="1"/>
  <c r="S499" i="16" a="1"/>
  <c r="AL499" i="16" l="1"/>
  <c r="AB499" i="16"/>
  <c r="S499" i="16"/>
  <c r="T499" i="16" s="1"/>
  <c r="V499" i="16" s="1"/>
  <c r="Q499" i="16"/>
  <c r="H499" i="16"/>
  <c r="AM498" i="16"/>
  <c r="AE498" i="16"/>
  <c r="X498" i="16" l="1"/>
  <c r="S498" i="16" a="1"/>
  <c r="Q498" i="16" a="1"/>
  <c r="AB498" i="16" a="1"/>
  <c r="AL498" i="16" l="1"/>
  <c r="AB498" i="16"/>
  <c r="S498" i="16"/>
  <c r="T498" i="16" s="1"/>
  <c r="V498" i="16" s="1"/>
  <c r="Q498" i="16"/>
  <c r="H498" i="16"/>
  <c r="AM497" i="16"/>
  <c r="AE497" i="16"/>
  <c r="X497" i="16" l="1"/>
  <c r="Q497" i="16" a="1"/>
  <c r="AB497" i="16" a="1"/>
  <c r="S497" i="16" a="1"/>
  <c r="AL497" i="16" l="1"/>
  <c r="AB497" i="16"/>
  <c r="S497" i="16"/>
  <c r="T497" i="16" s="1"/>
  <c r="V497" i="16" s="1"/>
  <c r="Q497" i="16"/>
  <c r="H497" i="16"/>
  <c r="AM18" i="16"/>
  <c r="AE18" i="16"/>
  <c r="X18" i="16" l="1"/>
  <c r="AL18" i="16" l="1"/>
  <c r="T18" i="16"/>
  <c r="V18" i="16" s="1"/>
  <c r="H496" i="16"/>
  <c r="AM114" i="16"/>
  <c r="AE114" i="16"/>
  <c r="X114" i="16" l="1"/>
  <c r="S114" i="16" a="1"/>
  <c r="AB114" i="16" a="1"/>
  <c r="Q114" i="16" a="1"/>
  <c r="AL114" i="16" l="1"/>
  <c r="AB114" i="16"/>
  <c r="S114" i="16"/>
  <c r="T114" i="16" s="1"/>
  <c r="V114" i="16" s="1"/>
  <c r="Q114" i="16"/>
  <c r="H495" i="16"/>
  <c r="AM494" i="16"/>
  <c r="AE494" i="16"/>
  <c r="X494" i="16" l="1"/>
  <c r="AB494" i="16" a="1"/>
  <c r="Q494" i="16" a="1"/>
  <c r="S494" i="16" a="1"/>
  <c r="AL494" i="16" l="1"/>
  <c r="AB494" i="16"/>
  <c r="S494" i="16"/>
  <c r="T494" i="16" s="1"/>
  <c r="V494" i="16" s="1"/>
  <c r="Q494" i="16"/>
  <c r="H494" i="16"/>
  <c r="AM493" i="16"/>
  <c r="AE493" i="16"/>
  <c r="X493" i="16" l="1"/>
  <c r="S493" i="16" a="1"/>
  <c r="Q493" i="16" a="1"/>
  <c r="AB493" i="16" a="1"/>
  <c r="AL493" i="16" l="1"/>
  <c r="AB493" i="16"/>
  <c r="S493" i="16"/>
  <c r="T493" i="16" s="1"/>
  <c r="V493" i="16" s="1"/>
  <c r="Q493" i="16"/>
  <c r="H493" i="16"/>
  <c r="AM492" i="16"/>
  <c r="AE492" i="16"/>
  <c r="X492" i="16" l="1"/>
  <c r="AB492" i="16" a="1"/>
  <c r="S492" i="16" a="1"/>
  <c r="Q492" i="16" a="1"/>
  <c r="AL492" i="16" l="1"/>
  <c r="AB492" i="16"/>
  <c r="S492" i="16"/>
  <c r="T492" i="16" s="1"/>
  <c r="V492" i="16" s="1"/>
  <c r="Q492" i="16"/>
  <c r="H492" i="16"/>
  <c r="AM491" i="16"/>
  <c r="AE491" i="16"/>
  <c r="X491" i="16" l="1"/>
  <c r="S491" i="16" a="1"/>
  <c r="AB491" i="16" a="1"/>
  <c r="Q491" i="16" a="1"/>
  <c r="AL491" i="16" l="1"/>
  <c r="AB491" i="16"/>
  <c r="S491" i="16"/>
  <c r="T491" i="16" s="1"/>
  <c r="V491" i="16" s="1"/>
  <c r="Q491" i="16"/>
  <c r="H491" i="16"/>
  <c r="AM490" i="16"/>
  <c r="AE490" i="16"/>
  <c r="X490" i="16" l="1"/>
  <c r="S490" i="16" a="1"/>
  <c r="Q490" i="16" a="1"/>
  <c r="AB490" i="16" a="1"/>
  <c r="AL490" i="16" l="1"/>
  <c r="AB490" i="16"/>
  <c r="S490" i="16"/>
  <c r="T490" i="16" s="1"/>
  <c r="V490" i="16" s="1"/>
  <c r="Q490" i="16"/>
  <c r="H490" i="16"/>
  <c r="AM489" i="16"/>
  <c r="AE489" i="16"/>
  <c r="X489" i="16" l="1"/>
  <c r="AB489" i="16" a="1"/>
  <c r="Q489" i="16" a="1"/>
  <c r="S489" i="16" a="1"/>
  <c r="AL489" i="16" l="1"/>
  <c r="AB489" i="16"/>
  <c r="S489" i="16"/>
  <c r="T489" i="16" s="1"/>
  <c r="V489" i="16" s="1"/>
  <c r="Q489" i="16"/>
  <c r="H489" i="16"/>
  <c r="AM488" i="16"/>
  <c r="AE488" i="16"/>
  <c r="X488" i="16" l="1"/>
  <c r="Q488" i="16" a="1"/>
  <c r="AB488" i="16" a="1"/>
  <c r="S488" i="16" a="1"/>
  <c r="AL488" i="16" l="1"/>
  <c r="AB488" i="16"/>
  <c r="S488" i="16"/>
  <c r="T488" i="16" s="1"/>
  <c r="V488" i="16" s="1"/>
  <c r="Q488" i="16"/>
  <c r="H488" i="16"/>
  <c r="AM487" i="16"/>
  <c r="AE487" i="16"/>
  <c r="X487" i="16" l="1"/>
  <c r="S487" i="16" a="1"/>
  <c r="AB487" i="16" a="1"/>
  <c r="Q487" i="16" a="1"/>
  <c r="AL487" i="16" l="1"/>
  <c r="AB487" i="16"/>
  <c r="S487" i="16"/>
  <c r="T487" i="16" s="1"/>
  <c r="V487" i="16" s="1"/>
  <c r="Q487" i="16"/>
  <c r="H487" i="16"/>
  <c r="AM486" i="16"/>
  <c r="AE486" i="16"/>
  <c r="X486" i="16" l="1"/>
  <c r="AB486" i="16" a="1"/>
  <c r="Q486" i="16" a="1"/>
  <c r="S486" i="16" a="1"/>
  <c r="AL486" i="16" l="1"/>
  <c r="AB486" i="16"/>
  <c r="S486" i="16"/>
  <c r="T486" i="16" s="1"/>
  <c r="V486" i="16" s="1"/>
  <c r="Q486" i="16"/>
  <c r="H486" i="16"/>
  <c r="AM485" i="16"/>
  <c r="AE485" i="16"/>
  <c r="X485" i="16" l="1"/>
  <c r="AB485" i="16" a="1"/>
  <c r="S485" i="16" a="1"/>
  <c r="Q485" i="16" a="1"/>
  <c r="AL485" i="16" l="1"/>
  <c r="AB485" i="16"/>
  <c r="S485" i="16"/>
  <c r="T485" i="16" s="1"/>
  <c r="V485" i="16" s="1"/>
  <c r="Q485" i="16"/>
  <c r="H485" i="16"/>
  <c r="AM484" i="16"/>
  <c r="AE484" i="16"/>
  <c r="X484" i="16" l="1"/>
  <c r="Q484" i="16" a="1"/>
  <c r="S484" i="16" a="1"/>
  <c r="AB484" i="16" a="1"/>
  <c r="AL484" i="16" l="1"/>
  <c r="AB484" i="16"/>
  <c r="S484" i="16"/>
  <c r="T484" i="16" s="1"/>
  <c r="V484" i="16" s="1"/>
  <c r="Q484" i="16"/>
  <c r="H484" i="16"/>
  <c r="AM483" i="16"/>
  <c r="AE483" i="16"/>
  <c r="X483" i="16" l="1"/>
  <c r="AB483" i="16" a="1"/>
  <c r="Q483" i="16" a="1"/>
  <c r="S483" i="16" a="1"/>
  <c r="AL483" i="16" l="1"/>
  <c r="AB483" i="16"/>
  <c r="S483" i="16"/>
  <c r="T483" i="16" s="1"/>
  <c r="V483" i="16" s="1"/>
  <c r="Q483" i="16"/>
  <c r="H483" i="16"/>
  <c r="AM482" i="16"/>
  <c r="AE482" i="16"/>
  <c r="X482" i="16" l="1"/>
  <c r="AB482" i="16" a="1"/>
  <c r="Q482" i="16" a="1"/>
  <c r="S482" i="16" a="1"/>
  <c r="AL482" i="16" l="1"/>
  <c r="AB482" i="16"/>
  <c r="S482" i="16"/>
  <c r="T482" i="16" s="1"/>
  <c r="V482" i="16" s="1"/>
  <c r="Q482" i="16"/>
  <c r="H482" i="16"/>
  <c r="AM481" i="16"/>
  <c r="AE481" i="16"/>
  <c r="X481" i="16" l="1"/>
  <c r="AB481" i="16" a="1"/>
  <c r="Q481" i="16" a="1"/>
  <c r="S481" i="16" a="1"/>
  <c r="AL481" i="16" l="1"/>
  <c r="AB481" i="16"/>
  <c r="S481" i="16"/>
  <c r="T481" i="16" s="1"/>
  <c r="V481" i="16" s="1"/>
  <c r="Q481" i="16"/>
  <c r="H481" i="16"/>
  <c r="AM480" i="16"/>
  <c r="AE480" i="16"/>
  <c r="X480" i="16" l="1"/>
  <c r="Q480" i="16" a="1"/>
  <c r="S480" i="16" a="1"/>
  <c r="AB480" i="16" a="1"/>
  <c r="AL480" i="16" l="1"/>
  <c r="AB480" i="16"/>
  <c r="S480" i="16"/>
  <c r="T480" i="16" s="1"/>
  <c r="V480" i="16" s="1"/>
  <c r="Q480" i="16"/>
  <c r="H480" i="16"/>
  <c r="AM479" i="16"/>
  <c r="AE479" i="16"/>
  <c r="X479" i="16" l="1"/>
  <c r="S479" i="16" a="1"/>
  <c r="AB479" i="16" a="1"/>
  <c r="Q479" i="16" a="1"/>
  <c r="AL479" i="16" l="1"/>
  <c r="AB479" i="16"/>
  <c r="S479" i="16"/>
  <c r="T479" i="16" s="1"/>
  <c r="V479" i="16" s="1"/>
  <c r="Q479" i="16"/>
  <c r="H479" i="16"/>
  <c r="AM478" i="16"/>
  <c r="AE478" i="16"/>
  <c r="X478" i="16" l="1"/>
  <c r="AL478" i="16" l="1"/>
  <c r="T478" i="16"/>
  <c r="V478" i="16" s="1"/>
  <c r="H478" i="16"/>
  <c r="AM477" i="16"/>
  <c r="AE477" i="16"/>
  <c r="X477" i="16" l="1"/>
  <c r="S477" i="16" a="1"/>
  <c r="AB477" i="16" a="1"/>
  <c r="Q477" i="16" a="1"/>
  <c r="AL477" i="16" l="1"/>
  <c r="AB477" i="16"/>
  <c r="S477" i="16"/>
  <c r="T477" i="16" s="1"/>
  <c r="V477" i="16" s="1"/>
  <c r="Q477" i="16"/>
  <c r="H477" i="16"/>
  <c r="AM476" i="16"/>
  <c r="AE476" i="16"/>
  <c r="X476" i="16" l="1"/>
  <c r="Q476" i="16" a="1"/>
  <c r="S476" i="16" a="1"/>
  <c r="AB476" i="16" a="1"/>
  <c r="AL476" i="16" l="1"/>
  <c r="AB476" i="16"/>
  <c r="S476" i="16"/>
  <c r="T476" i="16" s="1"/>
  <c r="V476" i="16" s="1"/>
  <c r="Q476" i="16"/>
  <c r="H476" i="16"/>
  <c r="AM12" i="16"/>
  <c r="AE12" i="16"/>
  <c r="X12" i="16" l="1"/>
  <c r="AL12" i="16" l="1"/>
  <c r="T12" i="16"/>
  <c r="V12" i="16" s="1"/>
  <c r="H475" i="16"/>
  <c r="AM474" i="16"/>
  <c r="AE474" i="16"/>
  <c r="X474" i="16" l="1"/>
  <c r="AL474" i="16" l="1"/>
  <c r="T474" i="16"/>
  <c r="V474" i="16" s="1"/>
  <c r="H474" i="16"/>
  <c r="AM473" i="16"/>
  <c r="AE473" i="16"/>
  <c r="X473" i="16" l="1"/>
  <c r="AL473" i="16" l="1"/>
  <c r="T473" i="16"/>
  <c r="V473" i="16" s="1"/>
  <c r="H473" i="16"/>
  <c r="AM108" i="16"/>
  <c r="AE108" i="16"/>
  <c r="X108" i="16" l="1"/>
  <c r="AL108" i="16" l="1"/>
  <c r="T108" i="16"/>
  <c r="V108" i="16" s="1"/>
  <c r="H472" i="16"/>
  <c r="AM471" i="16"/>
  <c r="AE471" i="16"/>
  <c r="X471" i="16" l="1"/>
  <c r="S471" i="16" a="1"/>
  <c r="Q471" i="16" a="1"/>
  <c r="AB471" i="16" a="1"/>
  <c r="AL471" i="16" l="1"/>
  <c r="AB471" i="16"/>
  <c r="S471" i="16"/>
  <c r="T471" i="16" s="1"/>
  <c r="V471" i="16" s="1"/>
  <c r="Q471" i="16"/>
  <c r="H471" i="16"/>
  <c r="AM470" i="16"/>
  <c r="AE470" i="16"/>
  <c r="X470" i="16" l="1"/>
  <c r="AB470" i="16" a="1"/>
  <c r="S470" i="16" a="1"/>
  <c r="Q470" i="16" a="1"/>
  <c r="AL470" i="16" l="1"/>
  <c r="AB470" i="16"/>
  <c r="S470" i="16"/>
  <c r="T470" i="16" s="1"/>
  <c r="V470" i="16" s="1"/>
  <c r="Q470" i="16"/>
  <c r="H470" i="16"/>
  <c r="AM78" i="16"/>
  <c r="AE78" i="16"/>
  <c r="X78" i="16" l="1"/>
  <c r="Q78" i="16" a="1"/>
  <c r="S78" i="16" a="1"/>
  <c r="AB78" i="16" a="1"/>
  <c r="AL78" i="16" l="1"/>
  <c r="AB78" i="16"/>
  <c r="S78" i="16"/>
  <c r="T78" i="16" s="1"/>
  <c r="V78" i="16" s="1"/>
  <c r="Q78" i="16"/>
  <c r="H469" i="16"/>
  <c r="AM468" i="16"/>
  <c r="AE468" i="16"/>
  <c r="X468" i="16" l="1"/>
  <c r="Q468" i="16" a="1"/>
  <c r="S468" i="16" a="1"/>
  <c r="AB468" i="16" a="1"/>
  <c r="AL468" i="16" l="1"/>
  <c r="AB468" i="16"/>
  <c r="S468" i="16"/>
  <c r="T468" i="16" s="1"/>
  <c r="V468" i="16" s="1"/>
  <c r="Q468" i="16"/>
  <c r="H468" i="16"/>
  <c r="AM467" i="16"/>
  <c r="AE467" i="16"/>
  <c r="X467" i="16" l="1"/>
  <c r="S467" i="16" a="1"/>
  <c r="Q467" i="16" a="1"/>
  <c r="AB467" i="16" a="1"/>
  <c r="AL467" i="16" l="1"/>
  <c r="AB467" i="16"/>
  <c r="S467" i="16"/>
  <c r="T467" i="16" s="1"/>
  <c r="V467" i="16" s="1"/>
  <c r="Q467" i="16"/>
  <c r="H467" i="16"/>
  <c r="AM466" i="16"/>
  <c r="AE466" i="16"/>
  <c r="X466" i="16" l="1"/>
  <c r="Q466" i="16" a="1"/>
  <c r="S466" i="16" a="1"/>
  <c r="AB466" i="16" a="1"/>
  <c r="AL466" i="16" l="1"/>
  <c r="AB466" i="16"/>
  <c r="S466" i="16"/>
  <c r="T466" i="16" s="1"/>
  <c r="V466" i="16" s="1"/>
  <c r="Q466" i="16"/>
  <c r="H466" i="16"/>
  <c r="AM465" i="16"/>
  <c r="AE465" i="16"/>
  <c r="X465" i="16" l="1"/>
  <c r="Q465" i="16" a="1"/>
  <c r="AB465" i="16" a="1"/>
  <c r="S465" i="16" a="1"/>
  <c r="AL465" i="16" l="1"/>
  <c r="AB465" i="16"/>
  <c r="S465" i="16"/>
  <c r="T465" i="16" s="1"/>
  <c r="V465" i="16" s="1"/>
  <c r="Q465" i="16"/>
  <c r="H465" i="16"/>
  <c r="AM464" i="16"/>
  <c r="AE464" i="16"/>
  <c r="X464" i="16" l="1"/>
  <c r="Q464" i="16" a="1"/>
  <c r="AB464" i="16" a="1"/>
  <c r="S464" i="16" a="1"/>
  <c r="AL464" i="16" l="1"/>
  <c r="AB464" i="16"/>
  <c r="S464" i="16"/>
  <c r="T464" i="16" s="1"/>
  <c r="V464" i="16" s="1"/>
  <c r="Q464" i="16"/>
  <c r="H464" i="16"/>
  <c r="AM53" i="16"/>
  <c r="AE53" i="16"/>
  <c r="X53" i="16" l="1"/>
  <c r="AL53" i="16" l="1"/>
  <c r="T53" i="16"/>
  <c r="V53" i="16" s="1"/>
  <c r="H463" i="16"/>
  <c r="AM462" i="16"/>
  <c r="AE462" i="16"/>
  <c r="X462" i="16" l="1"/>
  <c r="AL462" i="16" l="1"/>
  <c r="T462" i="16"/>
  <c r="V462" i="16" s="1"/>
  <c r="H462" i="16"/>
  <c r="AM346" i="16"/>
  <c r="AE346" i="16"/>
  <c r="X346" i="16" l="1"/>
  <c r="AL346" i="16" l="1"/>
  <c r="T346" i="16"/>
  <c r="V346" i="16" s="1"/>
  <c r="H461" i="16"/>
  <c r="AM412" i="16"/>
  <c r="AE412" i="16"/>
  <c r="X412" i="16" l="1"/>
  <c r="AL412" i="16" l="1"/>
  <c r="T412" i="16"/>
  <c r="V412" i="16" s="1"/>
  <c r="H460" i="16"/>
  <c r="AM459" i="16"/>
  <c r="AE459" i="16"/>
  <c r="X459" i="16" l="1"/>
  <c r="Q459" i="16" a="1"/>
  <c r="S459" i="16" a="1"/>
  <c r="AB459" i="16" a="1"/>
  <c r="AL459" i="16" l="1"/>
  <c r="AB459" i="16"/>
  <c r="S459" i="16"/>
  <c r="T459" i="16" s="1"/>
  <c r="V459" i="16" s="1"/>
  <c r="Q459" i="16"/>
  <c r="H459" i="16"/>
  <c r="AM458" i="16"/>
  <c r="AE458" i="16"/>
  <c r="X458" i="16" l="1"/>
  <c r="AL458" i="16" l="1"/>
  <c r="T458" i="16"/>
  <c r="V458" i="16" s="1"/>
  <c r="H458" i="16"/>
  <c r="AM457" i="16"/>
  <c r="AE457" i="16"/>
  <c r="X457" i="16" l="1"/>
  <c r="AB457" i="16" a="1"/>
  <c r="S457" i="16" a="1"/>
  <c r="Q457" i="16" a="1"/>
  <c r="AL457" i="16" l="1"/>
  <c r="AB457" i="16"/>
  <c r="S457" i="16"/>
  <c r="T457" i="16" s="1"/>
  <c r="V457" i="16" s="1"/>
  <c r="Q457" i="16"/>
  <c r="H457" i="16"/>
  <c r="AM52" i="16"/>
  <c r="AE52" i="16"/>
  <c r="X52" i="16" l="1"/>
  <c r="AL52" i="16" l="1"/>
  <c r="T52" i="16"/>
  <c r="V52" i="16" s="1"/>
  <c r="H456" i="16"/>
  <c r="AM455" i="16"/>
  <c r="AE455" i="16"/>
  <c r="X455" i="16" l="1"/>
  <c r="AL455" i="16" l="1"/>
  <c r="T455" i="16"/>
  <c r="V455" i="16" s="1"/>
  <c r="H455" i="16"/>
  <c r="AM454" i="16"/>
  <c r="AE454" i="16"/>
  <c r="X454" i="16" l="1"/>
  <c r="AL454" i="16" l="1"/>
  <c r="T454" i="16"/>
  <c r="V454" i="16" s="1"/>
  <c r="H454" i="16"/>
  <c r="AM39" i="16"/>
  <c r="AE39" i="16"/>
  <c r="X39" i="16" l="1"/>
  <c r="Q39" i="16" a="1"/>
  <c r="AB39" i="16" a="1"/>
  <c r="S39" i="16" a="1"/>
  <c r="AL39" i="16" l="1"/>
  <c r="AB39" i="16"/>
  <c r="S39" i="16"/>
  <c r="T39" i="16" s="1"/>
  <c r="V39" i="16" s="1"/>
  <c r="Q39" i="16"/>
  <c r="H453" i="16"/>
  <c r="AM29" i="16"/>
  <c r="AE29" i="16"/>
  <c r="X29" i="16" l="1"/>
  <c r="AL29" i="16" l="1"/>
  <c r="T29" i="16"/>
  <c r="V29" i="16" s="1"/>
  <c r="H452" i="16"/>
  <c r="AM451" i="16"/>
  <c r="AE451" i="16"/>
  <c r="X451" i="16" l="1"/>
  <c r="AL451" i="16" l="1"/>
  <c r="T451" i="16"/>
  <c r="V451" i="16" s="1"/>
  <c r="H451" i="16"/>
  <c r="AM450" i="16"/>
  <c r="AE450" i="16"/>
  <c r="X450" i="16" l="1"/>
  <c r="Q450" i="16" a="1"/>
  <c r="AB450" i="16" a="1"/>
  <c r="S450" i="16" a="1"/>
  <c r="AL450" i="16" l="1"/>
  <c r="AB450" i="16"/>
  <c r="S450" i="16"/>
  <c r="T450" i="16" s="1"/>
  <c r="V450" i="16" s="1"/>
  <c r="Q450" i="16"/>
  <c r="H450" i="16"/>
  <c r="AM75" i="16"/>
  <c r="AE75" i="16"/>
  <c r="X75" i="16" l="1"/>
  <c r="AL75" i="16" l="1"/>
  <c r="T75" i="16"/>
  <c r="V75" i="16" s="1"/>
  <c r="H449" i="16"/>
  <c r="AM448" i="16"/>
  <c r="AE448" i="16"/>
  <c r="X448" i="16" l="1"/>
  <c r="Q448" i="16" a="1"/>
  <c r="AB448" i="16" a="1"/>
  <c r="S448" i="16" a="1"/>
  <c r="AL448" i="16" l="1"/>
  <c r="AB448" i="16"/>
  <c r="S448" i="16"/>
  <c r="T448" i="16" s="1"/>
  <c r="V448" i="16" s="1"/>
  <c r="Q448" i="16"/>
  <c r="H448" i="16"/>
  <c r="AM63" i="16"/>
  <c r="AE63" i="16"/>
  <c r="X63" i="16" l="1"/>
  <c r="AL63" i="16" l="1"/>
  <c r="T63" i="16"/>
  <c r="V63" i="16" s="1"/>
  <c r="H447" i="16"/>
  <c r="AM326" i="16"/>
  <c r="AE326" i="16"/>
  <c r="X326" i="16" l="1"/>
  <c r="AL326" i="16" l="1"/>
  <c r="T326" i="16"/>
  <c r="V326" i="16" s="1"/>
  <c r="H446" i="16"/>
  <c r="AM445" i="16"/>
  <c r="AE445" i="16"/>
  <c r="X445" i="16" l="1"/>
  <c r="Q445" i="16" a="1"/>
  <c r="S445" i="16" a="1"/>
  <c r="AB445" i="16" a="1"/>
  <c r="AL445" i="16" l="1"/>
  <c r="AB445" i="16"/>
  <c r="S445" i="16"/>
  <c r="T445" i="16" s="1"/>
  <c r="V445" i="16" s="1"/>
  <c r="Q445" i="16"/>
  <c r="H445" i="16"/>
  <c r="AM444" i="16"/>
  <c r="AE444" i="16"/>
  <c r="X444" i="16" l="1"/>
  <c r="AL444" i="16" l="1"/>
  <c r="T444" i="16"/>
  <c r="V444" i="16" s="1"/>
  <c r="H444" i="16"/>
  <c r="AM443" i="16"/>
  <c r="AE443" i="16"/>
  <c r="X443" i="16" l="1"/>
  <c r="Q443" i="16" a="1"/>
  <c r="S443" i="16" a="1"/>
  <c r="AB443" i="16" a="1"/>
  <c r="AL443" i="16" l="1"/>
  <c r="AB443" i="16"/>
  <c r="S443" i="16"/>
  <c r="T443" i="16" s="1"/>
  <c r="V443" i="16" s="1"/>
  <c r="Q443" i="16"/>
  <c r="H443" i="16"/>
  <c r="AM442" i="16"/>
  <c r="AE442" i="16"/>
  <c r="X442" i="16" l="1"/>
  <c r="S442" i="16" a="1"/>
  <c r="Q442" i="16" a="1"/>
  <c r="AB442" i="16" a="1"/>
  <c r="AL442" i="16" l="1"/>
  <c r="AB442" i="16"/>
  <c r="S442" i="16"/>
  <c r="T442" i="16" s="1"/>
  <c r="V442" i="16" s="1"/>
  <c r="Q442" i="16"/>
  <c r="H442" i="16"/>
  <c r="AM441" i="16"/>
  <c r="AE441" i="16"/>
  <c r="X441" i="16" l="1"/>
  <c r="S441" i="16" a="1"/>
  <c r="Q441" i="16" a="1"/>
  <c r="AB441" i="16" a="1"/>
  <c r="AL441" i="16" l="1"/>
  <c r="AB441" i="16"/>
  <c r="S441" i="16"/>
  <c r="T441" i="16" s="1"/>
  <c r="V441" i="16" s="1"/>
  <c r="Q441" i="16"/>
  <c r="H441" i="16"/>
  <c r="AM440" i="16"/>
  <c r="AE440" i="16"/>
  <c r="X440" i="16" l="1"/>
  <c r="Q440" i="16" a="1"/>
  <c r="S440" i="16" a="1"/>
  <c r="AB440" i="16" a="1"/>
  <c r="AL440" i="16" l="1"/>
  <c r="AB440" i="16"/>
  <c r="S440" i="16"/>
  <c r="T440" i="16" s="1"/>
  <c r="V440" i="16" s="1"/>
  <c r="Q440" i="16"/>
  <c r="H440" i="16"/>
  <c r="AM439" i="16"/>
  <c r="AE439" i="16"/>
  <c r="X439" i="16" l="1"/>
  <c r="Q439" i="16" a="1"/>
  <c r="S439" i="16" a="1"/>
  <c r="AB439" i="16" a="1"/>
  <c r="AL439" i="16" l="1"/>
  <c r="AB439" i="16"/>
  <c r="S439" i="16"/>
  <c r="T439" i="16" s="1"/>
  <c r="V439" i="16" s="1"/>
  <c r="Q439" i="16"/>
  <c r="H439" i="16"/>
  <c r="AM438" i="16"/>
  <c r="AE438" i="16"/>
  <c r="X438" i="16" l="1"/>
  <c r="S438" i="16" a="1"/>
  <c r="AB438" i="16" a="1"/>
  <c r="Q438" i="16" a="1"/>
  <c r="AL438" i="16" l="1"/>
  <c r="AB438" i="16"/>
  <c r="S438" i="16"/>
  <c r="T438" i="16" s="1"/>
  <c r="V438" i="16" s="1"/>
  <c r="Q438" i="16"/>
  <c r="H438" i="16"/>
  <c r="AM437" i="16"/>
  <c r="AE437" i="16"/>
  <c r="X437" i="16" l="1"/>
  <c r="Q437" i="16" a="1"/>
  <c r="S437" i="16" a="1"/>
  <c r="AB437" i="16" a="1"/>
  <c r="AL437" i="16" l="1"/>
  <c r="AB437" i="16"/>
  <c r="S437" i="16"/>
  <c r="T437" i="16" s="1"/>
  <c r="V437" i="16" s="1"/>
  <c r="Q437" i="16"/>
  <c r="H437" i="16"/>
  <c r="AM436" i="16"/>
  <c r="AE436" i="16"/>
  <c r="X436" i="16" l="1"/>
  <c r="Q436" i="16" a="1"/>
  <c r="S436" i="16" a="1"/>
  <c r="AB436" i="16" a="1"/>
  <c r="AL436" i="16" l="1"/>
  <c r="AB436" i="16"/>
  <c r="S436" i="16"/>
  <c r="T436" i="16" s="1"/>
  <c r="V436" i="16" s="1"/>
  <c r="Q436" i="16"/>
  <c r="H436" i="16"/>
  <c r="AM435" i="16"/>
  <c r="AE435" i="16"/>
  <c r="X435" i="16" l="1"/>
  <c r="S435" i="16" a="1"/>
  <c r="AB435" i="16" a="1"/>
  <c r="Q435" i="16" a="1"/>
  <c r="AL435" i="16" l="1"/>
  <c r="AB435" i="16"/>
  <c r="S435" i="16"/>
  <c r="T435" i="16" s="1"/>
  <c r="V435" i="16" s="1"/>
  <c r="Q435" i="16"/>
  <c r="H435" i="16"/>
  <c r="AM434" i="16"/>
  <c r="AE434" i="16"/>
  <c r="X434" i="16" l="1"/>
  <c r="Q434" i="16" a="1"/>
  <c r="S434" i="16" a="1"/>
  <c r="AB434" i="16" a="1"/>
  <c r="AL434" i="16" l="1"/>
  <c r="AB434" i="16"/>
  <c r="S434" i="16"/>
  <c r="T434" i="16" s="1"/>
  <c r="V434" i="16" s="1"/>
  <c r="Q434" i="16"/>
  <c r="H434" i="16"/>
  <c r="AM433" i="16"/>
  <c r="AE433" i="16"/>
  <c r="X433" i="16" l="1"/>
  <c r="AB433" i="16" a="1"/>
  <c r="S433" i="16" a="1"/>
  <c r="Q433" i="16" a="1"/>
  <c r="AL433" i="16" l="1"/>
  <c r="AB433" i="16"/>
  <c r="S433" i="16"/>
  <c r="T433" i="16" s="1"/>
  <c r="V433" i="16" s="1"/>
  <c r="Q433" i="16"/>
  <c r="H433" i="16"/>
  <c r="AM432" i="16"/>
  <c r="AE432" i="16"/>
  <c r="X432" i="16" l="1"/>
  <c r="Q432" i="16" a="1"/>
  <c r="S432" i="16" a="1"/>
  <c r="AB432" i="16" a="1"/>
  <c r="AL432" i="16" l="1"/>
  <c r="AB432" i="16"/>
  <c r="S432" i="16"/>
  <c r="T432" i="16" s="1"/>
  <c r="V432" i="16" s="1"/>
  <c r="Q432" i="16"/>
  <c r="H432" i="16"/>
  <c r="AM431" i="16"/>
  <c r="AE431" i="16"/>
  <c r="X431" i="16" l="1"/>
  <c r="S431" i="16" a="1"/>
  <c r="Q431" i="16" a="1"/>
  <c r="AB431" i="16" a="1"/>
  <c r="AL431" i="16" l="1"/>
  <c r="AB431" i="16"/>
  <c r="S431" i="16"/>
  <c r="T431" i="16" s="1"/>
  <c r="V431" i="16" s="1"/>
  <c r="Q431" i="16"/>
  <c r="H431" i="16"/>
  <c r="AM430" i="16"/>
  <c r="AE430" i="16"/>
  <c r="X430" i="16" l="1"/>
  <c r="Q430" i="16" a="1"/>
  <c r="S430" i="16" a="1"/>
  <c r="AB430" i="16" a="1"/>
  <c r="AL430" i="16" l="1"/>
  <c r="AB430" i="16"/>
  <c r="S430" i="16"/>
  <c r="T430" i="16" s="1"/>
  <c r="V430" i="16" s="1"/>
  <c r="Q430" i="16"/>
  <c r="H430" i="16"/>
  <c r="AM429" i="16"/>
  <c r="AE429" i="16"/>
  <c r="X429" i="16" l="1"/>
  <c r="Q429" i="16" a="1"/>
  <c r="S429" i="16" a="1"/>
  <c r="AB429" i="16" a="1"/>
  <c r="AL429" i="16" l="1"/>
  <c r="AB429" i="16"/>
  <c r="S429" i="16"/>
  <c r="T429" i="16" s="1"/>
  <c r="V429" i="16" s="1"/>
  <c r="Q429" i="16"/>
  <c r="H429" i="16"/>
  <c r="AM428" i="16"/>
  <c r="AE428" i="16"/>
  <c r="X428" i="16" l="1"/>
  <c r="AB428" i="16" a="1"/>
  <c r="S428" i="16" a="1"/>
  <c r="Q428" i="16" a="1"/>
  <c r="AL428" i="16" l="1"/>
  <c r="AB428" i="16"/>
  <c r="S428" i="16"/>
  <c r="T428" i="16" s="1"/>
  <c r="V428" i="16" s="1"/>
  <c r="Q428" i="16"/>
  <c r="H428" i="16"/>
  <c r="AM427" i="16"/>
  <c r="AE427" i="16"/>
  <c r="X427" i="16" l="1"/>
  <c r="S427" i="16" a="1"/>
  <c r="AB427" i="16" a="1"/>
  <c r="Q427" i="16" a="1"/>
  <c r="AL427" i="16" l="1"/>
  <c r="AB427" i="16"/>
  <c r="S427" i="16"/>
  <c r="T427" i="16" s="1"/>
  <c r="V427" i="16" s="1"/>
  <c r="Q427" i="16"/>
  <c r="H427" i="16"/>
  <c r="AM426" i="16"/>
  <c r="AE426" i="16"/>
  <c r="X426" i="16" l="1"/>
  <c r="S426" i="16" a="1"/>
  <c r="AB426" i="16" a="1"/>
  <c r="Q426" i="16" a="1"/>
  <c r="AL426" i="16" l="1"/>
  <c r="AB426" i="16"/>
  <c r="S426" i="16"/>
  <c r="T426" i="16" s="1"/>
  <c r="V426" i="16" s="1"/>
  <c r="Q426" i="16"/>
  <c r="H426" i="16"/>
  <c r="AM425" i="16"/>
  <c r="AE425" i="16"/>
  <c r="X425" i="16" l="1"/>
  <c r="S425" i="16" a="1"/>
  <c r="AB425" i="16" a="1"/>
  <c r="Q425" i="16" a="1"/>
  <c r="AL425" i="16" l="1"/>
  <c r="AB425" i="16"/>
  <c r="S425" i="16"/>
  <c r="T425" i="16" s="1"/>
  <c r="V425" i="16" s="1"/>
  <c r="Q425" i="16"/>
  <c r="H425" i="16"/>
  <c r="AM424" i="16"/>
  <c r="AE424" i="16"/>
  <c r="X424" i="16" l="1"/>
  <c r="S424" i="16" a="1"/>
  <c r="Q424" i="16" a="1"/>
  <c r="AB424" i="16" a="1"/>
  <c r="AL424" i="16" l="1"/>
  <c r="AB424" i="16"/>
  <c r="S424" i="16"/>
  <c r="T424" i="16" s="1"/>
  <c r="V424" i="16" s="1"/>
  <c r="Q424" i="16"/>
  <c r="H424" i="16"/>
  <c r="AM423" i="16"/>
  <c r="AE423" i="16"/>
  <c r="X423" i="16" l="1"/>
  <c r="S423" i="16" a="1"/>
  <c r="AB423" i="16" a="1"/>
  <c r="Q423" i="16" a="1"/>
  <c r="AL423" i="16" l="1"/>
  <c r="AB423" i="16"/>
  <c r="S423" i="16"/>
  <c r="T423" i="16" s="1"/>
  <c r="V423" i="16" s="1"/>
  <c r="Q423" i="16"/>
  <c r="H423" i="16"/>
  <c r="AM422" i="16"/>
  <c r="AE422" i="16"/>
  <c r="X422" i="16" l="1"/>
  <c r="AB422" i="16" a="1"/>
  <c r="S422" i="16" a="1"/>
  <c r="Q422" i="16" a="1"/>
  <c r="AL422" i="16" l="1"/>
  <c r="AB422" i="16"/>
  <c r="S422" i="16"/>
  <c r="T422" i="16" s="1"/>
  <c r="V422" i="16" s="1"/>
  <c r="Q422" i="16"/>
  <c r="H422" i="16"/>
  <c r="AM8" i="16"/>
  <c r="AE8" i="16"/>
  <c r="X8" i="16" l="1"/>
  <c r="AL8" i="16" l="1"/>
  <c r="T8" i="16"/>
  <c r="V8" i="16" s="1"/>
  <c r="H421" i="16"/>
  <c r="AM420" i="16"/>
  <c r="AE420" i="16"/>
  <c r="X420" i="16" l="1"/>
  <c r="Q420" i="16" a="1"/>
  <c r="AB420" i="16" a="1"/>
  <c r="S420" i="16" a="1"/>
  <c r="AL420" i="16" l="1"/>
  <c r="AB420" i="16"/>
  <c r="S420" i="16"/>
  <c r="T420" i="16" s="1"/>
  <c r="V420" i="16" s="1"/>
  <c r="Q420" i="16"/>
  <c r="H420" i="16"/>
  <c r="AM419" i="16"/>
  <c r="AE419" i="16"/>
  <c r="X419" i="16" l="1"/>
  <c r="AL419" i="16" l="1"/>
  <c r="T419" i="16"/>
  <c r="V419" i="16" s="1"/>
  <c r="H419" i="16"/>
  <c r="AM418" i="16"/>
  <c r="AE418" i="16"/>
  <c r="X418" i="16" l="1"/>
  <c r="S418" i="16" a="1"/>
  <c r="Q418" i="16" a="1"/>
  <c r="AB418" i="16" a="1"/>
  <c r="AL418" i="16" l="1"/>
  <c r="AB418" i="16"/>
  <c r="S418" i="16"/>
  <c r="T418" i="16" s="1"/>
  <c r="V418" i="16" s="1"/>
  <c r="Q418" i="16"/>
  <c r="H418" i="16"/>
  <c r="AM449" i="16"/>
  <c r="AE449" i="16"/>
  <c r="X449" i="16" l="1"/>
  <c r="AB449" i="16" a="1"/>
  <c r="Q449" i="16" a="1"/>
  <c r="S449" i="16" a="1"/>
  <c r="AL449" i="16" l="1"/>
  <c r="AB449" i="16"/>
  <c r="S449" i="16"/>
  <c r="T449" i="16" s="1"/>
  <c r="V449" i="16" s="1"/>
  <c r="Q449" i="16"/>
  <c r="H417" i="16"/>
  <c r="AM416" i="16"/>
  <c r="AE416" i="16"/>
  <c r="X416" i="16" l="1"/>
  <c r="AL416" i="16" l="1"/>
  <c r="T416" i="16"/>
  <c r="V416" i="16" s="1"/>
  <c r="H416" i="16"/>
  <c r="AM415" i="16"/>
  <c r="AE415" i="16"/>
  <c r="X415" i="16" l="1"/>
  <c r="Q415" i="16" a="1"/>
  <c r="AB415" i="16" a="1"/>
  <c r="S415" i="16" a="1"/>
  <c r="AL415" i="16" l="1"/>
  <c r="AB415" i="16"/>
  <c r="S415" i="16"/>
  <c r="T415" i="16" s="1"/>
  <c r="V415" i="16" s="1"/>
  <c r="Q415" i="16"/>
  <c r="H415" i="16"/>
  <c r="AM414" i="16"/>
  <c r="AE414" i="16"/>
  <c r="X414" i="16" l="1"/>
  <c r="Q414" i="16" a="1"/>
  <c r="AB414" i="16" a="1"/>
  <c r="S414" i="16" a="1"/>
  <c r="AL414" i="16" l="1"/>
  <c r="AB414" i="16"/>
  <c r="S414" i="16"/>
  <c r="T414" i="16" s="1"/>
  <c r="V414" i="16" s="1"/>
  <c r="Q414" i="16"/>
  <c r="H414" i="16"/>
  <c r="AM413" i="16"/>
  <c r="AE413" i="16"/>
  <c r="X413" i="16" l="1"/>
  <c r="AL413" i="16" l="1"/>
  <c r="T413" i="16"/>
  <c r="V413" i="16" s="1"/>
  <c r="H413" i="16"/>
  <c r="AM495" i="16"/>
  <c r="AE495" i="16"/>
  <c r="X495" i="16" l="1"/>
  <c r="AL495" i="16" l="1"/>
  <c r="T495" i="16"/>
  <c r="V495" i="16" s="1"/>
  <c r="H412" i="16"/>
  <c r="AM411" i="16"/>
  <c r="AE411" i="16"/>
  <c r="X411" i="16" l="1"/>
  <c r="AB411" i="16" a="1"/>
  <c r="S411" i="16" a="1"/>
  <c r="Q411" i="16" a="1"/>
  <c r="AL411" i="16" l="1"/>
  <c r="AB411" i="16"/>
  <c r="S411" i="16"/>
  <c r="T411" i="16" s="1"/>
  <c r="V411" i="16" s="1"/>
  <c r="Q411" i="16"/>
  <c r="H411" i="16"/>
  <c r="AM220" i="16"/>
  <c r="AE220" i="16"/>
  <c r="X220" i="16" l="1"/>
  <c r="AL220" i="16" l="1"/>
  <c r="T220" i="16"/>
  <c r="V220" i="16" s="1"/>
  <c r="H410" i="16"/>
  <c r="AM11" i="16"/>
  <c r="AE11" i="16"/>
  <c r="X11" i="16" l="1"/>
  <c r="AL11" i="16" l="1"/>
  <c r="T11" i="16"/>
  <c r="V11" i="16" s="1"/>
  <c r="H409" i="16"/>
  <c r="AM387" i="16"/>
  <c r="AE387" i="16"/>
  <c r="X387" i="16" l="1"/>
  <c r="AL387" i="16" l="1"/>
  <c r="T387" i="16"/>
  <c r="V387" i="16" s="1"/>
  <c r="H408" i="16"/>
  <c r="AM407" i="16"/>
  <c r="AE407" i="16"/>
  <c r="X407" i="16" l="1"/>
  <c r="AL407" i="16" l="1"/>
  <c r="T407" i="16"/>
  <c r="V407" i="16" s="1"/>
  <c r="H407" i="16"/>
  <c r="AM406" i="16"/>
  <c r="AE406" i="16"/>
  <c r="X406" i="16" l="1"/>
  <c r="AB406" i="16" a="1"/>
  <c r="S406" i="16" a="1"/>
  <c r="Q406" i="16" a="1"/>
  <c r="AL406" i="16" l="1"/>
  <c r="AB406" i="16"/>
  <c r="S406" i="16"/>
  <c r="T406" i="16" s="1"/>
  <c r="V406" i="16" s="1"/>
  <c r="Q406" i="16"/>
  <c r="H406" i="16"/>
  <c r="AM405" i="16"/>
  <c r="AE405" i="16"/>
  <c r="X405" i="16" l="1"/>
  <c r="AB405" i="16" a="1"/>
  <c r="S405" i="16" a="1"/>
  <c r="Q405" i="16" a="1"/>
  <c r="AL405" i="16" l="1"/>
  <c r="AB405" i="16"/>
  <c r="S405" i="16"/>
  <c r="T405" i="16" s="1"/>
  <c r="V405" i="16" s="1"/>
  <c r="Q405" i="16"/>
  <c r="H405" i="16"/>
  <c r="AM404" i="16"/>
  <c r="AE404" i="16"/>
  <c r="X404" i="16" l="1"/>
  <c r="S404" i="16" a="1"/>
  <c r="Q404" i="16" a="1"/>
  <c r="AB404" i="16" a="1"/>
  <c r="AL404" i="16" l="1"/>
  <c r="AB404" i="16"/>
  <c r="S404" i="16"/>
  <c r="T404" i="16" s="1"/>
  <c r="V404" i="16" s="1"/>
  <c r="Q404" i="16"/>
  <c r="H404" i="16"/>
  <c r="AM403" i="16"/>
  <c r="AE403" i="16"/>
  <c r="X403" i="16" l="1"/>
  <c r="Q403" i="16" a="1"/>
  <c r="AB403" i="16" a="1"/>
  <c r="S403" i="16" a="1"/>
  <c r="AL403" i="16" l="1"/>
  <c r="AB403" i="16"/>
  <c r="S403" i="16"/>
  <c r="T403" i="16" s="1"/>
  <c r="V403" i="16" s="1"/>
  <c r="Q403" i="16"/>
  <c r="H403" i="16"/>
  <c r="AM402" i="16"/>
  <c r="AE402" i="16"/>
  <c r="X402" i="16" l="1"/>
  <c r="AB402" i="16" a="1"/>
  <c r="S402" i="16" a="1"/>
  <c r="Q402" i="16" a="1"/>
  <c r="AL402" i="16" l="1"/>
  <c r="AB402" i="16"/>
  <c r="S402" i="16"/>
  <c r="T402" i="16" s="1"/>
  <c r="V402" i="16" s="1"/>
  <c r="Q402" i="16"/>
  <c r="H402" i="16"/>
  <c r="AM401" i="16"/>
  <c r="AE401" i="16"/>
  <c r="X401" i="16" l="1"/>
  <c r="Q401" i="16" a="1"/>
  <c r="S401" i="16" a="1"/>
  <c r="AB401" i="16" a="1"/>
  <c r="AL401" i="16" l="1"/>
  <c r="AB401" i="16"/>
  <c r="S401" i="16"/>
  <c r="T401" i="16" s="1"/>
  <c r="V401" i="16" s="1"/>
  <c r="Q401" i="16"/>
  <c r="H401" i="16"/>
  <c r="AM400" i="16"/>
  <c r="AE400" i="16"/>
  <c r="X400" i="16" l="1"/>
  <c r="Q400" i="16" a="1"/>
  <c r="AB400" i="16" a="1"/>
  <c r="S400" i="16" a="1"/>
  <c r="AL400" i="16" l="1"/>
  <c r="AB400" i="16"/>
  <c r="S400" i="16"/>
  <c r="T400" i="16" s="1"/>
  <c r="V400" i="16" s="1"/>
  <c r="Q400" i="16"/>
  <c r="H400" i="16"/>
  <c r="AM399" i="16"/>
  <c r="AE399" i="16"/>
  <c r="X399" i="16" l="1"/>
  <c r="Q399" i="16" a="1"/>
  <c r="S399" i="16" a="1"/>
  <c r="AB399" i="16" a="1"/>
  <c r="AL399" i="16" l="1"/>
  <c r="AB399" i="16"/>
  <c r="S399" i="16"/>
  <c r="T399" i="16" s="1"/>
  <c r="V399" i="16" s="1"/>
  <c r="Q399" i="16"/>
  <c r="H399" i="16"/>
  <c r="AM398" i="16"/>
  <c r="AE398" i="16"/>
  <c r="X398" i="16" l="1"/>
  <c r="Q398" i="16" a="1"/>
  <c r="S398" i="16" a="1"/>
  <c r="AB398" i="16" a="1"/>
  <c r="AL398" i="16" l="1"/>
  <c r="AB398" i="16"/>
  <c r="S398" i="16"/>
  <c r="T398" i="16" s="1"/>
  <c r="V398" i="16" s="1"/>
  <c r="Q398" i="16"/>
  <c r="H398" i="16"/>
  <c r="AM397" i="16"/>
  <c r="AE397" i="16"/>
  <c r="X397" i="16" l="1"/>
  <c r="Q397" i="16" a="1"/>
  <c r="S397" i="16" a="1"/>
  <c r="AB397" i="16" a="1"/>
  <c r="AL397" i="16" l="1"/>
  <c r="AB397" i="16"/>
  <c r="S397" i="16"/>
  <c r="T397" i="16" s="1"/>
  <c r="V397" i="16" s="1"/>
  <c r="Q397" i="16"/>
  <c r="H397" i="16"/>
  <c r="AM396" i="16"/>
  <c r="AE396" i="16"/>
  <c r="X396" i="16" l="1"/>
  <c r="S396" i="16" a="1"/>
  <c r="AB396" i="16" a="1"/>
  <c r="Q396" i="16" a="1"/>
  <c r="AL396" i="16" l="1"/>
  <c r="AB396" i="16"/>
  <c r="S396" i="16"/>
  <c r="T396" i="16" s="1"/>
  <c r="V396" i="16" s="1"/>
  <c r="Q396" i="16"/>
  <c r="H396" i="16"/>
  <c r="AM395" i="16"/>
  <c r="AE395" i="16"/>
  <c r="X395" i="16" l="1"/>
  <c r="S395" i="16" a="1"/>
  <c r="AB395" i="16" a="1"/>
  <c r="Q395" i="16" a="1"/>
  <c r="AL395" i="16" l="1"/>
  <c r="AB395" i="16"/>
  <c r="S395" i="16"/>
  <c r="T395" i="16" s="1"/>
  <c r="V395" i="16" s="1"/>
  <c r="Q395" i="16"/>
  <c r="H395" i="16"/>
  <c r="AM394" i="16"/>
  <c r="AE394" i="16"/>
  <c r="X394" i="16" l="1"/>
  <c r="AL394" i="16" l="1"/>
  <c r="T394" i="16"/>
  <c r="V394" i="16" s="1"/>
  <c r="H394" i="16"/>
  <c r="AM393" i="16"/>
  <c r="AE393" i="16"/>
  <c r="X393" i="16" l="1"/>
  <c r="AB393" i="16" a="1"/>
  <c r="Q393" i="16" a="1"/>
  <c r="S393" i="16" a="1"/>
  <c r="AL393" i="16" l="1"/>
  <c r="AB393" i="16"/>
  <c r="S393" i="16"/>
  <c r="T393" i="16" s="1"/>
  <c r="V393" i="16" s="1"/>
  <c r="Q393" i="16"/>
  <c r="H393" i="16"/>
  <c r="AM392" i="16"/>
  <c r="AE392" i="16"/>
  <c r="X392" i="16" l="1"/>
  <c r="AB392" i="16" a="1"/>
  <c r="Q392" i="16" a="1"/>
  <c r="S392" i="16" a="1"/>
  <c r="AL392" i="16" l="1"/>
  <c r="AB392" i="16"/>
  <c r="S392" i="16"/>
  <c r="T392" i="16" s="1"/>
  <c r="V392" i="16" s="1"/>
  <c r="Q392" i="16"/>
  <c r="H392" i="16"/>
  <c r="AM391" i="16"/>
  <c r="AE391" i="16"/>
  <c r="X391" i="16" l="1"/>
  <c r="Q391" i="16" a="1"/>
  <c r="S391" i="16" a="1"/>
  <c r="AB391" i="16" a="1"/>
  <c r="AL391" i="16" l="1"/>
  <c r="AB391" i="16"/>
  <c r="S391" i="16"/>
  <c r="T391" i="16" s="1"/>
  <c r="V391" i="16" s="1"/>
  <c r="Q391" i="16"/>
  <c r="H391" i="16"/>
  <c r="AM390" i="16"/>
  <c r="AE390" i="16"/>
  <c r="X390" i="16" l="1"/>
  <c r="Q390" i="16" a="1"/>
  <c r="AB390" i="16" a="1"/>
  <c r="S390" i="16" a="1"/>
  <c r="AL390" i="16" l="1"/>
  <c r="AB390" i="16"/>
  <c r="S390" i="16"/>
  <c r="T390" i="16" s="1"/>
  <c r="V390" i="16" s="1"/>
  <c r="Q390" i="16"/>
  <c r="H390" i="16"/>
  <c r="AM456" i="16"/>
  <c r="AE456" i="16"/>
  <c r="X456" i="16" l="1"/>
  <c r="AL456" i="16" l="1"/>
  <c r="T456" i="16"/>
  <c r="V456" i="16" s="1"/>
  <c r="H389" i="16"/>
  <c r="AM388" i="16"/>
  <c r="AE388" i="16"/>
  <c r="X388" i="16" l="1"/>
  <c r="S388" i="16" a="1"/>
  <c r="AB388" i="16" a="1"/>
  <c r="Q388" i="16" a="1"/>
  <c r="AL388" i="16" l="1"/>
  <c r="AB388" i="16"/>
  <c r="S388" i="16"/>
  <c r="T388" i="16" s="1"/>
  <c r="V388" i="16" s="1"/>
  <c r="Q388" i="16"/>
  <c r="H388" i="16"/>
  <c r="AM475" i="16"/>
  <c r="AE475" i="16"/>
  <c r="X475" i="16" l="1"/>
  <c r="AL475" i="16" l="1"/>
  <c r="T475" i="16"/>
  <c r="V475" i="16" s="1"/>
  <c r="H387" i="16"/>
  <c r="AM386" i="16"/>
  <c r="AE386" i="16"/>
  <c r="X386" i="16" l="1"/>
  <c r="S386" i="16" a="1"/>
  <c r="Q386" i="16" a="1"/>
  <c r="AB386" i="16" a="1"/>
  <c r="AL386" i="16" l="1"/>
  <c r="AB386" i="16"/>
  <c r="S386" i="16"/>
  <c r="T386" i="16" s="1"/>
  <c r="V386" i="16" s="1"/>
  <c r="Q386" i="16"/>
  <c r="H386" i="16"/>
  <c r="AM385" i="16"/>
  <c r="AE385" i="16"/>
  <c r="X385" i="16" l="1"/>
  <c r="AB385" i="16" a="1"/>
  <c r="Q385" i="16" a="1"/>
  <c r="S385" i="16" a="1"/>
  <c r="AL385" i="16" l="1"/>
  <c r="AB385" i="16"/>
  <c r="S385" i="16"/>
  <c r="T385" i="16" s="1"/>
  <c r="V385" i="16" s="1"/>
  <c r="Q385" i="16"/>
  <c r="H385" i="16"/>
  <c r="AM384" i="16"/>
  <c r="AE384" i="16"/>
  <c r="X384" i="16" l="1"/>
  <c r="S384" i="16" a="1"/>
  <c r="AB384" i="16" a="1"/>
  <c r="Q384" i="16" a="1"/>
  <c r="AL384" i="16" l="1"/>
  <c r="AB384" i="16"/>
  <c r="S384" i="16"/>
  <c r="T384" i="16" s="1"/>
  <c r="V384" i="16" s="1"/>
  <c r="Q384" i="16"/>
  <c r="H384" i="16"/>
  <c r="AM383" i="16"/>
  <c r="AE383" i="16"/>
  <c r="X383" i="16" l="1"/>
  <c r="Q383" i="16" a="1"/>
  <c r="AB383" i="16" a="1"/>
  <c r="S383" i="16" a="1"/>
  <c r="AL383" i="16" l="1"/>
  <c r="AB383" i="16"/>
  <c r="S383" i="16"/>
  <c r="T383" i="16" s="1"/>
  <c r="V383" i="16" s="1"/>
  <c r="Q383" i="16"/>
  <c r="H383" i="16"/>
  <c r="AM382" i="16"/>
  <c r="AE382" i="16"/>
  <c r="X382" i="16" l="1"/>
  <c r="S382" i="16" a="1"/>
  <c r="Q382" i="16" a="1"/>
  <c r="AB382" i="16" a="1"/>
  <c r="AL382" i="16" l="1"/>
  <c r="AB382" i="16"/>
  <c r="S382" i="16"/>
  <c r="T382" i="16" s="1"/>
  <c r="V382" i="16" s="1"/>
  <c r="Q382" i="16"/>
  <c r="H382" i="16"/>
  <c r="AM381" i="16"/>
  <c r="AE381" i="16"/>
  <c r="X381" i="16" l="1"/>
  <c r="Q381" i="16" a="1"/>
  <c r="AB381" i="16" a="1"/>
  <c r="S381" i="16" a="1"/>
  <c r="AL381" i="16" l="1"/>
  <c r="AB381" i="16"/>
  <c r="S381" i="16"/>
  <c r="T381" i="16" s="1"/>
  <c r="V381" i="16" s="1"/>
  <c r="Q381" i="16"/>
  <c r="H381" i="16"/>
  <c r="AM380" i="16"/>
  <c r="AE380" i="16"/>
  <c r="X380" i="16" l="1"/>
  <c r="AB380" i="16" a="1"/>
  <c r="S380" i="16" a="1"/>
  <c r="Q380" i="16" a="1"/>
  <c r="AL380" i="16" l="1"/>
  <c r="AB380" i="16"/>
  <c r="S380" i="16"/>
  <c r="T380" i="16" s="1"/>
  <c r="V380" i="16" s="1"/>
  <c r="Q380" i="16"/>
  <c r="H380" i="16"/>
  <c r="AM379" i="16"/>
  <c r="AE379" i="16"/>
  <c r="X379" i="16" l="1"/>
  <c r="S379" i="16" a="1"/>
  <c r="AB379" i="16" a="1"/>
  <c r="Q379" i="16" a="1"/>
  <c r="AL379" i="16" l="1"/>
  <c r="AB379" i="16"/>
  <c r="S379" i="16"/>
  <c r="T379" i="16" s="1"/>
  <c r="V379" i="16" s="1"/>
  <c r="Q379" i="16"/>
  <c r="H379" i="16"/>
  <c r="AM378" i="16"/>
  <c r="AE378" i="16"/>
  <c r="X378" i="16" l="1"/>
  <c r="Q378" i="16" a="1"/>
  <c r="AB378" i="16" a="1"/>
  <c r="S378" i="16" a="1"/>
  <c r="AL378" i="16" l="1"/>
  <c r="AB378" i="16"/>
  <c r="S378" i="16"/>
  <c r="T378" i="16" s="1"/>
  <c r="V378" i="16" s="1"/>
  <c r="Q378" i="16"/>
  <c r="H378" i="16"/>
  <c r="AM377" i="16"/>
  <c r="AE377" i="16"/>
  <c r="X377" i="16" l="1"/>
  <c r="AB377" i="16" a="1"/>
  <c r="Q377" i="16" a="1"/>
  <c r="S377" i="16" a="1"/>
  <c r="AL377" i="16" l="1"/>
  <c r="AB377" i="16"/>
  <c r="S377" i="16"/>
  <c r="T377" i="16" s="1"/>
  <c r="V377" i="16" s="1"/>
  <c r="Q377" i="16"/>
  <c r="H377" i="16"/>
  <c r="AM370" i="16"/>
  <c r="AE370" i="16"/>
  <c r="X370" i="16" l="1"/>
  <c r="AL370" i="16" l="1"/>
  <c r="T370" i="16"/>
  <c r="V370" i="16" s="1"/>
  <c r="H376" i="16"/>
  <c r="AM375" i="16"/>
  <c r="AE375" i="16"/>
  <c r="X375" i="16" l="1"/>
  <c r="Q375" i="16" a="1"/>
  <c r="S375" i="16" a="1"/>
  <c r="AB375" i="16" a="1"/>
  <c r="AL375" i="16" l="1"/>
  <c r="AB375" i="16"/>
  <c r="S375" i="16"/>
  <c r="T375" i="16" s="1"/>
  <c r="V375" i="16" s="1"/>
  <c r="Q375" i="16"/>
  <c r="H375" i="16"/>
  <c r="AM463" i="16"/>
  <c r="AE463" i="16"/>
  <c r="X463" i="16" l="1"/>
  <c r="AL463" i="16" l="1"/>
  <c r="T463" i="16"/>
  <c r="V463" i="16" s="1"/>
  <c r="H374" i="16"/>
  <c r="AM409" i="16"/>
  <c r="AE409" i="16"/>
  <c r="X409" i="16" l="1"/>
  <c r="AL409" i="16" l="1"/>
  <c r="T409" i="16"/>
  <c r="V409" i="16" s="1"/>
  <c r="H373" i="16"/>
  <c r="AM372" i="16"/>
  <c r="AE372" i="16"/>
  <c r="X372" i="16" l="1"/>
  <c r="AB372" i="16" a="1"/>
  <c r="Q372" i="16" a="1"/>
  <c r="S372" i="16" a="1"/>
  <c r="AL372" i="16" l="1"/>
  <c r="AB372" i="16"/>
  <c r="S372" i="16"/>
  <c r="T372" i="16" s="1"/>
  <c r="V372" i="16" s="1"/>
  <c r="Q372" i="16"/>
  <c r="H372" i="16"/>
  <c r="AM371" i="16"/>
  <c r="AE371" i="16"/>
  <c r="X371" i="16" l="1"/>
  <c r="S371" i="16" a="1"/>
  <c r="Q371" i="16" a="1"/>
  <c r="AB371" i="16" a="1"/>
  <c r="AL371" i="16" l="1"/>
  <c r="AB371" i="16"/>
  <c r="S371" i="16"/>
  <c r="T371" i="16" s="1"/>
  <c r="V371" i="16" s="1"/>
  <c r="Q371" i="16"/>
  <c r="H371" i="16"/>
  <c r="AM343" i="16"/>
  <c r="AE343" i="16"/>
  <c r="X343" i="16" l="1"/>
  <c r="AL343" i="16" l="1"/>
  <c r="T343" i="16"/>
  <c r="V343" i="16" s="1"/>
  <c r="H370" i="16"/>
  <c r="AM369" i="16"/>
  <c r="AE369" i="16"/>
  <c r="X369" i="16" l="1"/>
  <c r="S369" i="16" a="1"/>
  <c r="Q369" i="16" a="1"/>
  <c r="AB369" i="16" a="1"/>
  <c r="AL369" i="16" l="1"/>
  <c r="AB369" i="16"/>
  <c r="S369" i="16"/>
  <c r="T369" i="16" s="1"/>
  <c r="V369" i="16" s="1"/>
  <c r="Q369" i="16"/>
  <c r="H369" i="16"/>
  <c r="AM368" i="16"/>
  <c r="AE368" i="16"/>
  <c r="X368" i="16" l="1"/>
  <c r="AB368" i="16" a="1"/>
  <c r="S368" i="16" a="1"/>
  <c r="Q368" i="16" a="1"/>
  <c r="AL368" i="16" l="1"/>
  <c r="AB368" i="16"/>
  <c r="S368" i="16"/>
  <c r="T368" i="16" s="1"/>
  <c r="V368" i="16" s="1"/>
  <c r="Q368" i="16"/>
  <c r="H368" i="16"/>
  <c r="AM367" i="16"/>
  <c r="AE367" i="16"/>
  <c r="X367" i="16" l="1"/>
  <c r="AB367" i="16" a="1"/>
  <c r="S367" i="16" a="1"/>
  <c r="Q367" i="16" a="1"/>
  <c r="AL367" i="16" l="1"/>
  <c r="AB367" i="16"/>
  <c r="S367" i="16"/>
  <c r="T367" i="16" s="1"/>
  <c r="V367" i="16" s="1"/>
  <c r="Q367" i="16"/>
  <c r="H367" i="16"/>
  <c r="AM366" i="16"/>
  <c r="AE366" i="16"/>
  <c r="X366" i="16" l="1"/>
  <c r="AB366" i="16" a="1"/>
  <c r="Q366" i="16" a="1"/>
  <c r="S366" i="16" a="1"/>
  <c r="AL366" i="16" l="1"/>
  <c r="AB366" i="16"/>
  <c r="S366" i="16"/>
  <c r="T366" i="16" s="1"/>
  <c r="V366" i="16" s="1"/>
  <c r="Q366" i="16"/>
  <c r="H366" i="16"/>
  <c r="AM365" i="16"/>
  <c r="AE365" i="16"/>
  <c r="X365" i="16" l="1"/>
  <c r="Q365" i="16" a="1"/>
  <c r="S365" i="16" a="1"/>
  <c r="AB365" i="16" a="1"/>
  <c r="AL365" i="16" l="1"/>
  <c r="AB365" i="16"/>
  <c r="S365" i="16"/>
  <c r="T365" i="16" s="1"/>
  <c r="V365" i="16" s="1"/>
  <c r="Q365" i="16"/>
  <c r="H365" i="16"/>
  <c r="AM364" i="16"/>
  <c r="AE364" i="16"/>
  <c r="X364" i="16" l="1"/>
  <c r="Q364" i="16" a="1"/>
  <c r="AB364" i="16" a="1"/>
  <c r="S364" i="16" a="1"/>
  <c r="AL364" i="16" l="1"/>
  <c r="AB364" i="16"/>
  <c r="S364" i="16"/>
  <c r="T364" i="16" s="1"/>
  <c r="V364" i="16" s="1"/>
  <c r="Q364" i="16"/>
  <c r="H364" i="16"/>
  <c r="AM363" i="16"/>
  <c r="AE363" i="16"/>
  <c r="X363" i="16" l="1"/>
  <c r="Q363" i="16" a="1"/>
  <c r="S363" i="16" a="1"/>
  <c r="AB363" i="16" a="1"/>
  <c r="AL363" i="16" l="1"/>
  <c r="AB363" i="16"/>
  <c r="S363" i="16"/>
  <c r="T363" i="16" s="1"/>
  <c r="V363" i="16" s="1"/>
  <c r="Q363" i="16"/>
  <c r="H363" i="16"/>
  <c r="AM362" i="16"/>
  <c r="AE362" i="16"/>
  <c r="X362" i="16" l="1"/>
  <c r="Q362" i="16" a="1"/>
  <c r="AB362" i="16" a="1"/>
  <c r="S362" i="16" a="1"/>
  <c r="AL362" i="16" l="1"/>
  <c r="AB362" i="16"/>
  <c r="S362" i="16"/>
  <c r="T362" i="16" s="1"/>
  <c r="V362" i="16" s="1"/>
  <c r="Q362" i="16"/>
  <c r="H362" i="16"/>
  <c r="AM361" i="16"/>
  <c r="AE361" i="16"/>
  <c r="X361" i="16" l="1"/>
  <c r="Q361" i="16" a="1"/>
  <c r="AB361" i="16" a="1"/>
  <c r="S361" i="16" a="1"/>
  <c r="AL361" i="16" l="1"/>
  <c r="AB361" i="16"/>
  <c r="S361" i="16"/>
  <c r="T361" i="16" s="1"/>
  <c r="V361" i="16" s="1"/>
  <c r="Q361" i="16"/>
  <c r="H361" i="16"/>
  <c r="AM360" i="16"/>
  <c r="AE360" i="16"/>
  <c r="X360" i="16" l="1"/>
  <c r="Q360" i="16" a="1"/>
  <c r="S360" i="16" a="1"/>
  <c r="AB360" i="16" a="1"/>
  <c r="AL360" i="16" l="1"/>
  <c r="AB360" i="16"/>
  <c r="S360" i="16"/>
  <c r="T360" i="16" s="1"/>
  <c r="V360" i="16" s="1"/>
  <c r="Q360" i="16"/>
  <c r="H360" i="16"/>
  <c r="AM359" i="16"/>
  <c r="AE359" i="16"/>
  <c r="X359" i="16" l="1"/>
  <c r="Q359" i="16" a="1"/>
  <c r="S359" i="16" a="1"/>
  <c r="AB359" i="16" a="1"/>
  <c r="AL359" i="16" l="1"/>
  <c r="AB359" i="16"/>
  <c r="S359" i="16"/>
  <c r="T359" i="16" s="1"/>
  <c r="V359" i="16" s="1"/>
  <c r="Q359" i="16"/>
  <c r="H359" i="16"/>
  <c r="AM358" i="16"/>
  <c r="AE358" i="16"/>
  <c r="X358" i="16" l="1"/>
  <c r="AB358" i="16" a="1"/>
  <c r="S358" i="16" a="1"/>
  <c r="Q358" i="16" a="1"/>
  <c r="AL358" i="16" l="1"/>
  <c r="AB358" i="16"/>
  <c r="S358" i="16"/>
  <c r="T358" i="16" s="1"/>
  <c r="V358" i="16" s="1"/>
  <c r="Q358" i="16"/>
  <c r="H358" i="16"/>
  <c r="AM357" i="16"/>
  <c r="AE357" i="16"/>
  <c r="X357" i="16" l="1"/>
  <c r="AB357" i="16" a="1"/>
  <c r="S357" i="16" a="1"/>
  <c r="Q357" i="16" a="1"/>
  <c r="AL357" i="16" l="1"/>
  <c r="AB357" i="16"/>
  <c r="S357" i="16"/>
  <c r="T357" i="16" s="1"/>
  <c r="V357" i="16" s="1"/>
  <c r="Q357" i="16"/>
  <c r="H357" i="16"/>
  <c r="AM356" i="16"/>
  <c r="AE356" i="16"/>
  <c r="X356" i="16" l="1"/>
  <c r="AB356" i="16" a="1"/>
  <c r="S356" i="16" a="1"/>
  <c r="Q356" i="16" a="1"/>
  <c r="AL356" i="16" l="1"/>
  <c r="AB356" i="16"/>
  <c r="S356" i="16"/>
  <c r="T356" i="16" s="1"/>
  <c r="V356" i="16" s="1"/>
  <c r="Q356" i="16"/>
  <c r="H356" i="16"/>
  <c r="AM355" i="16"/>
  <c r="AE355" i="16"/>
  <c r="X355" i="16" l="1"/>
  <c r="Q355" i="16" a="1"/>
  <c r="S355" i="16" a="1"/>
  <c r="AB355" i="16" a="1"/>
  <c r="AL355" i="16" l="1"/>
  <c r="AB355" i="16"/>
  <c r="S355" i="16"/>
  <c r="T355" i="16" s="1"/>
  <c r="V355" i="16" s="1"/>
  <c r="Q355" i="16"/>
  <c r="H355" i="16"/>
  <c r="AM354" i="16"/>
  <c r="AE354" i="16"/>
  <c r="X354" i="16" l="1"/>
  <c r="AB354" i="16" a="1"/>
  <c r="Q354" i="16" a="1"/>
  <c r="S354" i="16" a="1"/>
  <c r="AL354" i="16" l="1"/>
  <c r="AB354" i="16"/>
  <c r="S354" i="16"/>
  <c r="T354" i="16" s="1"/>
  <c r="V354" i="16" s="1"/>
  <c r="Q354" i="16"/>
  <c r="H354" i="16"/>
  <c r="AM353" i="16"/>
  <c r="AE353" i="16"/>
  <c r="X353" i="16" l="1"/>
  <c r="S353" i="16" a="1"/>
  <c r="Q353" i="16" a="1"/>
  <c r="AB353" i="16" a="1"/>
  <c r="AL353" i="16" l="1"/>
  <c r="AB353" i="16"/>
  <c r="S353" i="16"/>
  <c r="T353" i="16" s="1"/>
  <c r="V353" i="16" s="1"/>
  <c r="Q353" i="16"/>
  <c r="H353" i="16"/>
  <c r="AM352" i="16"/>
  <c r="AE352" i="16"/>
  <c r="X352" i="16" l="1"/>
  <c r="AB352" i="16" a="1"/>
  <c r="Q352" i="16" a="1"/>
  <c r="S352" i="16" a="1"/>
  <c r="AL352" i="16" l="1"/>
  <c r="AB352" i="16"/>
  <c r="S352" i="16"/>
  <c r="T352" i="16" s="1"/>
  <c r="V352" i="16" s="1"/>
  <c r="Q352" i="16"/>
  <c r="H352" i="16"/>
  <c r="AM389" i="16"/>
  <c r="AE389" i="16"/>
  <c r="X389" i="16" l="1"/>
  <c r="AL389" i="16" l="1"/>
  <c r="T389" i="16"/>
  <c r="V389" i="16" s="1"/>
  <c r="H351" i="16"/>
  <c r="AM350" i="16"/>
  <c r="AE350" i="16"/>
  <c r="X350" i="16" l="1"/>
  <c r="S350" i="16" a="1"/>
  <c r="AB350" i="16" a="1"/>
  <c r="Q350" i="16" a="1"/>
  <c r="AL350" i="16" l="1"/>
  <c r="AB350" i="16"/>
  <c r="S350" i="16"/>
  <c r="T350" i="16" s="1"/>
  <c r="V350" i="16" s="1"/>
  <c r="Q350" i="16"/>
  <c r="H350" i="16"/>
  <c r="AM349" i="16"/>
  <c r="AE349" i="16"/>
  <c r="X349" i="16" l="1"/>
  <c r="AB349" i="16" a="1"/>
  <c r="S349" i="16" a="1"/>
  <c r="Q349" i="16" a="1"/>
  <c r="AL349" i="16" l="1"/>
  <c r="AB349" i="16"/>
  <c r="S349" i="16"/>
  <c r="T349" i="16" s="1"/>
  <c r="V349" i="16" s="1"/>
  <c r="Q349" i="16"/>
  <c r="H349" i="16"/>
  <c r="AM348" i="16"/>
  <c r="AE348" i="16"/>
  <c r="X348" i="16" l="1"/>
  <c r="S348" i="16" a="1"/>
  <c r="Q348" i="16" a="1"/>
  <c r="AB348" i="16" a="1"/>
  <c r="AL348" i="16" l="1"/>
  <c r="AB348" i="16"/>
  <c r="S348" i="16"/>
  <c r="T348" i="16" s="1"/>
  <c r="V348" i="16" s="1"/>
  <c r="Q348" i="16"/>
  <c r="H348" i="16"/>
  <c r="AM453" i="16"/>
  <c r="AE453" i="16"/>
  <c r="X453" i="16" l="1"/>
  <c r="Q453" i="16" a="1"/>
  <c r="S453" i="16" a="1"/>
  <c r="AB453" i="16" a="1"/>
  <c r="AL453" i="16" l="1"/>
  <c r="AB453" i="16"/>
  <c r="S453" i="16"/>
  <c r="T453" i="16" s="1"/>
  <c r="V453" i="16" s="1"/>
  <c r="Q453" i="16"/>
  <c r="H347" i="16"/>
  <c r="AM452" i="16"/>
  <c r="AE452" i="16"/>
  <c r="X452" i="16" l="1"/>
  <c r="S452" i="16" a="1"/>
  <c r="Q452" i="16" a="1"/>
  <c r="AB452" i="16" a="1"/>
  <c r="AL452" i="16" l="1"/>
  <c r="AB452" i="16"/>
  <c r="S452" i="16"/>
  <c r="T452" i="16" s="1"/>
  <c r="V452" i="16" s="1"/>
  <c r="Q452" i="16"/>
  <c r="H346" i="16"/>
  <c r="AM345" i="16"/>
  <c r="AE345" i="16"/>
  <c r="X345" i="16" l="1"/>
  <c r="S345" i="16" a="1"/>
  <c r="AB345" i="16" a="1"/>
  <c r="Q345" i="16" a="1"/>
  <c r="AL345" i="16" l="1"/>
  <c r="AB345" i="16"/>
  <c r="S345" i="16"/>
  <c r="T345" i="16" s="1"/>
  <c r="V345" i="16" s="1"/>
  <c r="Q345" i="16"/>
  <c r="H345" i="16"/>
  <c r="AM351" i="16"/>
  <c r="AE351" i="16"/>
  <c r="X351" i="16" l="1"/>
  <c r="AL351" i="16" l="1"/>
  <c r="T351" i="16"/>
  <c r="V351" i="16" s="1"/>
  <c r="H344" i="16"/>
  <c r="AM347" i="16"/>
  <c r="AE347" i="16"/>
  <c r="X347" i="16" l="1"/>
  <c r="AL347" i="16" l="1"/>
  <c r="T347" i="16"/>
  <c r="V347" i="16" s="1"/>
  <c r="H343" i="16"/>
  <c r="AM410" i="16"/>
  <c r="AE410" i="16"/>
  <c r="X410" i="16" l="1"/>
  <c r="AL410" i="16" l="1"/>
  <c r="T410" i="16"/>
  <c r="V410" i="16" s="1"/>
  <c r="H342" i="16"/>
  <c r="AM341" i="16"/>
  <c r="AE341" i="16"/>
  <c r="X341" i="16" l="1"/>
  <c r="AL341" i="16" l="1"/>
  <c r="T341" i="16"/>
  <c r="V341" i="16" s="1"/>
  <c r="H341" i="16"/>
  <c r="AM340" i="16"/>
  <c r="AE340" i="16"/>
  <c r="X340" i="16" l="1"/>
  <c r="Q340" i="16" a="1"/>
  <c r="AB340" i="16" a="1"/>
  <c r="S340" i="16" a="1"/>
  <c r="AL340" i="16" l="1"/>
  <c r="AB340" i="16"/>
  <c r="S340" i="16"/>
  <c r="T340" i="16" s="1"/>
  <c r="V340" i="16" s="1"/>
  <c r="Q340" i="16"/>
  <c r="H340" i="16"/>
  <c r="AM339" i="16"/>
  <c r="AE339" i="16"/>
  <c r="X339" i="16" l="1"/>
  <c r="Q339" i="16" a="1"/>
  <c r="AB339" i="16" a="1"/>
  <c r="S339" i="16" a="1"/>
  <c r="AL339" i="16" l="1"/>
  <c r="AB339" i="16"/>
  <c r="S339" i="16"/>
  <c r="T339" i="16" s="1"/>
  <c r="V339" i="16" s="1"/>
  <c r="Q339" i="16"/>
  <c r="H339" i="16"/>
  <c r="AM338" i="16"/>
  <c r="AE338" i="16"/>
  <c r="X338" i="16" l="1"/>
  <c r="S338" i="16" a="1"/>
  <c r="Q338" i="16" a="1"/>
  <c r="AB338" i="16" a="1"/>
  <c r="AL338" i="16" l="1"/>
  <c r="AB338" i="16"/>
  <c r="S338" i="16"/>
  <c r="T338" i="16" s="1"/>
  <c r="V338" i="16" s="1"/>
  <c r="Q338" i="16"/>
  <c r="H338" i="16"/>
  <c r="AM337" i="16"/>
  <c r="AE337" i="16"/>
  <c r="X337" i="16" l="1"/>
  <c r="AL337" i="16" l="1"/>
  <c r="T337" i="16"/>
  <c r="V337" i="16" s="1"/>
  <c r="H337" i="16"/>
  <c r="AM178" i="16"/>
  <c r="AE178" i="16"/>
  <c r="X178" i="16" l="1"/>
  <c r="AL178" i="16" l="1"/>
  <c r="T178" i="16"/>
  <c r="V178" i="16" s="1"/>
  <c r="H336" i="16"/>
  <c r="AM335" i="16"/>
  <c r="AE335" i="16"/>
  <c r="X335" i="16" l="1"/>
  <c r="S335" i="16" a="1"/>
  <c r="Q335" i="16" a="1"/>
  <c r="AB335" i="16" a="1"/>
  <c r="AL335" i="16" l="1"/>
  <c r="AB335" i="16"/>
  <c r="S335" i="16"/>
  <c r="T335" i="16" s="1"/>
  <c r="V335" i="16" s="1"/>
  <c r="Q335" i="16"/>
  <c r="H335" i="16"/>
  <c r="AM334" i="16"/>
  <c r="AE334" i="16"/>
  <c r="X334" i="16" l="1"/>
  <c r="Q334" i="16" a="1"/>
  <c r="S334" i="16" a="1"/>
  <c r="AB334" i="16" a="1"/>
  <c r="AL334" i="16" l="1"/>
  <c r="AB334" i="16"/>
  <c r="S334" i="16"/>
  <c r="T334" i="16" s="1"/>
  <c r="V334" i="16" s="1"/>
  <c r="Q334" i="16"/>
  <c r="H334" i="16"/>
  <c r="AM333" i="16"/>
  <c r="AE333" i="16"/>
  <c r="X333" i="16" l="1"/>
  <c r="Q333" i="16" a="1"/>
  <c r="S333" i="16" a="1"/>
  <c r="AB333" i="16" a="1"/>
  <c r="AL333" i="16" l="1"/>
  <c r="AB333" i="16"/>
  <c r="S333" i="16"/>
  <c r="T333" i="16" s="1"/>
  <c r="V333" i="16" s="1"/>
  <c r="Q333" i="16"/>
  <c r="H333" i="16"/>
  <c r="AM332" i="16"/>
  <c r="AE332" i="16"/>
  <c r="X332" i="16" l="1"/>
  <c r="AL332" i="16" l="1"/>
  <c r="T332" i="16"/>
  <c r="V332" i="16" s="1"/>
  <c r="H332" i="16"/>
  <c r="AM27" i="16"/>
  <c r="AE27" i="16"/>
  <c r="X27" i="16" l="1"/>
  <c r="AL27" i="16" l="1"/>
  <c r="T27" i="16"/>
  <c r="V27" i="16" s="1"/>
  <c r="H331" i="16"/>
  <c r="AM330" i="16"/>
  <c r="AE330" i="16"/>
  <c r="X330" i="16" l="1"/>
  <c r="S330" i="16" a="1"/>
  <c r="AB330" i="16" a="1"/>
  <c r="Q330" i="16" a="1"/>
  <c r="AL330" i="16" l="1"/>
  <c r="AB330" i="16"/>
  <c r="S330" i="16"/>
  <c r="T330" i="16" s="1"/>
  <c r="V330" i="16" s="1"/>
  <c r="Q330" i="16"/>
  <c r="H330" i="16"/>
  <c r="AM329" i="16"/>
  <c r="AE329" i="16"/>
  <c r="X329" i="16" l="1"/>
  <c r="AB329" i="16" a="1"/>
  <c r="S329" i="16" a="1"/>
  <c r="Q329" i="16" a="1"/>
  <c r="AL329" i="16" l="1"/>
  <c r="AB329" i="16"/>
  <c r="S329" i="16"/>
  <c r="T329" i="16" s="1"/>
  <c r="V329" i="16" s="1"/>
  <c r="Q329" i="16"/>
  <c r="H329" i="16"/>
  <c r="AM328" i="16"/>
  <c r="AE328" i="16"/>
  <c r="X328" i="16" l="1"/>
  <c r="S328" i="16" a="1"/>
  <c r="Q328" i="16" a="1"/>
  <c r="AB328" i="16" a="1"/>
  <c r="AL328" i="16" l="1"/>
  <c r="AB328" i="16"/>
  <c r="S328" i="16"/>
  <c r="T328" i="16" s="1"/>
  <c r="V328" i="16" s="1"/>
  <c r="Q328" i="16"/>
  <c r="H328" i="16"/>
  <c r="AM327" i="16"/>
  <c r="AE327" i="16"/>
  <c r="X327" i="16" l="1"/>
  <c r="S327" i="16" a="1"/>
  <c r="Q327" i="16" a="1"/>
  <c r="AB327" i="16" a="1"/>
  <c r="AL327" i="16" l="1"/>
  <c r="AB327" i="16"/>
  <c r="S327" i="16"/>
  <c r="T327" i="16" s="1"/>
  <c r="V327" i="16" s="1"/>
  <c r="Q327" i="16"/>
  <c r="H327" i="16"/>
  <c r="AM175" i="16"/>
  <c r="AE175" i="16"/>
  <c r="X175" i="16" l="1"/>
  <c r="AL175" i="16" l="1"/>
  <c r="T175" i="16"/>
  <c r="V175" i="16" s="1"/>
  <c r="H326" i="16"/>
  <c r="AM325" i="16"/>
  <c r="AE325" i="16"/>
  <c r="X325" i="16" l="1"/>
  <c r="Q325" i="16" a="1"/>
  <c r="S325" i="16" a="1"/>
  <c r="AB325" i="16" a="1"/>
  <c r="AL325" i="16" l="1"/>
  <c r="AB325" i="16"/>
  <c r="S325" i="16"/>
  <c r="T325" i="16" s="1"/>
  <c r="V325" i="16" s="1"/>
  <c r="Q325" i="16"/>
  <c r="H325" i="16"/>
  <c r="AM324" i="16"/>
  <c r="AE324" i="16"/>
  <c r="X324" i="16" l="1"/>
  <c r="Q324" i="16" a="1"/>
  <c r="AB324" i="16" a="1"/>
  <c r="S324" i="16" a="1"/>
  <c r="AL324" i="16" l="1"/>
  <c r="AB324" i="16"/>
  <c r="S324" i="16"/>
  <c r="T324" i="16" s="1"/>
  <c r="V324" i="16" s="1"/>
  <c r="Q324" i="16"/>
  <c r="H324" i="16"/>
  <c r="AM323" i="16"/>
  <c r="AE323" i="16"/>
  <c r="X323" i="16" l="1"/>
  <c r="AL323" i="16" l="1"/>
  <c r="T323" i="16"/>
  <c r="V323" i="16" s="1"/>
  <c r="H323" i="16"/>
  <c r="AM322" i="16"/>
  <c r="AE322" i="16"/>
  <c r="X322" i="16" l="1"/>
  <c r="AL322" i="16" l="1"/>
  <c r="T322" i="16"/>
  <c r="V322" i="16" s="1"/>
  <c r="H322" i="16"/>
  <c r="AM373" i="16"/>
  <c r="AE373" i="16"/>
  <c r="X373" i="16" l="1"/>
  <c r="AL373" i="16" l="1"/>
  <c r="T373" i="16"/>
  <c r="V373" i="16" s="1"/>
  <c r="H321" i="16"/>
  <c r="AM320" i="16"/>
  <c r="AE320" i="16"/>
  <c r="X320" i="16" l="1"/>
  <c r="S320" i="16" a="1"/>
  <c r="AB320" i="16" a="1"/>
  <c r="Q320" i="16" a="1"/>
  <c r="AL320" i="16" l="1"/>
  <c r="AB320" i="16"/>
  <c r="S320" i="16"/>
  <c r="T320" i="16" s="1"/>
  <c r="V320" i="16" s="1"/>
  <c r="Q320" i="16"/>
  <c r="H320" i="16"/>
  <c r="AM319" i="16"/>
  <c r="AE319" i="16"/>
  <c r="X319" i="16" l="1"/>
  <c r="AL319" i="16" l="1"/>
  <c r="T319" i="16"/>
  <c r="V319" i="16" s="1"/>
  <c r="H319" i="16"/>
  <c r="AM318" i="16"/>
  <c r="AE318" i="16"/>
  <c r="X318" i="16" l="1"/>
  <c r="AB318" i="16" a="1"/>
  <c r="Q318" i="16" a="1"/>
  <c r="S318" i="16" a="1"/>
  <c r="AL318" i="16" l="1"/>
  <c r="AB318" i="16"/>
  <c r="S318" i="16"/>
  <c r="T318" i="16" s="1"/>
  <c r="V318" i="16" s="1"/>
  <c r="Q318" i="16"/>
  <c r="H318" i="16"/>
  <c r="AM317" i="16"/>
  <c r="AE317" i="16"/>
  <c r="X317" i="16" l="1"/>
  <c r="Q317" i="16" a="1"/>
  <c r="AB317" i="16" a="1"/>
  <c r="S317" i="16" a="1"/>
  <c r="AL317" i="16" l="1"/>
  <c r="AB317" i="16"/>
  <c r="S317" i="16"/>
  <c r="T317" i="16" s="1"/>
  <c r="V317" i="16" s="1"/>
  <c r="Q317" i="16"/>
  <c r="H317" i="16"/>
  <c r="AM316" i="16"/>
  <c r="AE316" i="16"/>
  <c r="X316" i="16" l="1"/>
  <c r="S316" i="16" a="1"/>
  <c r="AB316" i="16" a="1"/>
  <c r="Q316" i="16" a="1"/>
  <c r="AL316" i="16" l="1"/>
  <c r="AB316" i="16"/>
  <c r="S316" i="16"/>
  <c r="T316" i="16" s="1"/>
  <c r="V316" i="16" s="1"/>
  <c r="Q316" i="16"/>
  <c r="H316" i="16"/>
  <c r="AM315" i="16"/>
  <c r="AE315" i="16"/>
  <c r="X315" i="16" l="1"/>
  <c r="Q315" i="16" a="1"/>
  <c r="AB315" i="16" a="1"/>
  <c r="S315" i="16" a="1"/>
  <c r="AL315" i="16" l="1"/>
  <c r="AB315" i="16"/>
  <c r="S315" i="16"/>
  <c r="T315" i="16" s="1"/>
  <c r="V315" i="16" s="1"/>
  <c r="Q315" i="16"/>
  <c r="H315" i="16"/>
  <c r="AM314" i="16"/>
  <c r="AE314" i="16"/>
  <c r="X314" i="16" l="1"/>
  <c r="Q314" i="16" a="1"/>
  <c r="AB314" i="16" a="1"/>
  <c r="S314" i="16" a="1"/>
  <c r="AL314" i="16" l="1"/>
  <c r="AB314" i="16"/>
  <c r="S314" i="16"/>
  <c r="T314" i="16" s="1"/>
  <c r="V314" i="16" s="1"/>
  <c r="Q314" i="16"/>
  <c r="H314" i="16"/>
  <c r="AM313" i="16"/>
  <c r="AE313" i="16"/>
  <c r="X313" i="16" l="1"/>
  <c r="S313" i="16" a="1"/>
  <c r="AB313" i="16" a="1"/>
  <c r="Q313" i="16" a="1"/>
  <c r="AL313" i="16" l="1"/>
  <c r="AB313" i="16"/>
  <c r="S313" i="16"/>
  <c r="T313" i="16" s="1"/>
  <c r="V313" i="16" s="1"/>
  <c r="Q313" i="16"/>
  <c r="H313" i="16"/>
  <c r="AM312" i="16"/>
  <c r="AE312" i="16"/>
  <c r="X312" i="16" l="1"/>
  <c r="S312" i="16" a="1"/>
  <c r="AB312" i="16" a="1"/>
  <c r="Q312" i="16" a="1"/>
  <c r="AL312" i="16" l="1"/>
  <c r="AB312" i="16"/>
  <c r="S312" i="16"/>
  <c r="T312" i="16" s="1"/>
  <c r="V312" i="16" s="1"/>
  <c r="Q312" i="16"/>
  <c r="H312" i="16"/>
  <c r="AM311" i="16"/>
  <c r="AE311" i="16"/>
  <c r="X311" i="16" l="1"/>
  <c r="Q311" i="16" a="1"/>
  <c r="AB311" i="16" a="1"/>
  <c r="S311" i="16" a="1"/>
  <c r="AL311" i="16" l="1"/>
  <c r="AB311" i="16"/>
  <c r="S311" i="16"/>
  <c r="T311" i="16" s="1"/>
  <c r="V311" i="16" s="1"/>
  <c r="Q311" i="16"/>
  <c r="H311" i="16"/>
  <c r="AM310" i="16"/>
  <c r="AE310" i="16"/>
  <c r="X310" i="16" l="1"/>
  <c r="S310" i="16" a="1"/>
  <c r="AB310" i="16" a="1"/>
  <c r="Q310" i="16" a="1"/>
  <c r="AL310" i="16" l="1"/>
  <c r="AB310" i="16"/>
  <c r="S310" i="16"/>
  <c r="T310" i="16" s="1"/>
  <c r="V310" i="16" s="1"/>
  <c r="Q310" i="16"/>
  <c r="H310" i="16"/>
  <c r="AM309" i="16"/>
  <c r="AE309" i="16"/>
  <c r="X309" i="16" l="1"/>
  <c r="Q309" i="16" a="1"/>
  <c r="AB309" i="16" a="1"/>
  <c r="S309" i="16" a="1"/>
  <c r="AL309" i="16" l="1"/>
  <c r="AB309" i="16"/>
  <c r="S309" i="16"/>
  <c r="T309" i="16" s="1"/>
  <c r="V309" i="16" s="1"/>
  <c r="Q309" i="16"/>
  <c r="H309" i="16"/>
  <c r="AM308" i="16"/>
  <c r="AE308" i="16"/>
  <c r="X308" i="16" l="1"/>
  <c r="AB308" i="16" a="1"/>
  <c r="S308" i="16" a="1"/>
  <c r="Q308" i="16" a="1"/>
  <c r="AL308" i="16" l="1"/>
  <c r="AB308" i="16"/>
  <c r="S308" i="16"/>
  <c r="T308" i="16" s="1"/>
  <c r="V308" i="16" s="1"/>
  <c r="Q308" i="16"/>
  <c r="H308" i="16"/>
  <c r="AM307" i="16"/>
  <c r="AE307" i="16"/>
  <c r="X307" i="16" l="1"/>
  <c r="AB307" i="16" a="1"/>
  <c r="S307" i="16" a="1"/>
  <c r="Q307" i="16" a="1"/>
  <c r="AL307" i="16" l="1"/>
  <c r="AB307" i="16"/>
  <c r="S307" i="16"/>
  <c r="T307" i="16" s="1"/>
  <c r="V307" i="16" s="1"/>
  <c r="Q307" i="16"/>
  <c r="H307" i="16"/>
  <c r="AM306" i="16"/>
  <c r="AE306" i="16"/>
  <c r="X306" i="16" l="1"/>
  <c r="Q306" i="16" a="1"/>
  <c r="AB306" i="16" a="1"/>
  <c r="S306" i="16" a="1"/>
  <c r="AL306" i="16" l="1"/>
  <c r="AB306" i="16"/>
  <c r="S306" i="16"/>
  <c r="T306" i="16" s="1"/>
  <c r="V306" i="16" s="1"/>
  <c r="Q306" i="16"/>
  <c r="H306" i="16"/>
  <c r="AM305" i="16"/>
  <c r="AE305" i="16"/>
  <c r="X305" i="16" l="1"/>
  <c r="AB305" i="16" a="1"/>
  <c r="S305" i="16" a="1"/>
  <c r="Q305" i="16" a="1"/>
  <c r="AL305" i="16" l="1"/>
  <c r="AB305" i="16"/>
  <c r="S305" i="16"/>
  <c r="T305" i="16" s="1"/>
  <c r="V305" i="16" s="1"/>
  <c r="Q305" i="16"/>
  <c r="H305" i="16"/>
  <c r="AM304" i="16"/>
  <c r="AE304" i="16"/>
  <c r="X304" i="16" l="1"/>
  <c r="S304" i="16" a="1"/>
  <c r="AB304" i="16" a="1"/>
  <c r="Q304" i="16" a="1"/>
  <c r="AL304" i="16" l="1"/>
  <c r="AB304" i="16"/>
  <c r="S304" i="16"/>
  <c r="T304" i="16" s="1"/>
  <c r="V304" i="16" s="1"/>
  <c r="Q304" i="16"/>
  <c r="H304" i="16"/>
  <c r="AM303" i="16"/>
  <c r="AE303" i="16"/>
  <c r="X303" i="16" l="1"/>
  <c r="Q303" i="16" a="1"/>
  <c r="S303" i="16" a="1"/>
  <c r="AB303" i="16" a="1"/>
  <c r="AL303" i="16" l="1"/>
  <c r="AB303" i="16"/>
  <c r="S303" i="16"/>
  <c r="T303" i="16" s="1"/>
  <c r="V303" i="16" s="1"/>
  <c r="Q303" i="16"/>
  <c r="H303" i="16"/>
  <c r="AM302" i="16"/>
  <c r="AE302" i="16"/>
  <c r="X302" i="16" l="1"/>
  <c r="S302" i="16" a="1"/>
  <c r="Q302" i="16" a="1"/>
  <c r="AB302" i="16" a="1"/>
  <c r="AL302" i="16" l="1"/>
  <c r="AB302" i="16"/>
  <c r="S302" i="16"/>
  <c r="T302" i="16" s="1"/>
  <c r="V302" i="16" s="1"/>
  <c r="Q302" i="16"/>
  <c r="H302" i="16"/>
  <c r="AM301" i="16"/>
  <c r="AE301" i="16"/>
  <c r="X301" i="16" l="1"/>
  <c r="Q301" i="16" a="1"/>
  <c r="S301" i="16" a="1"/>
  <c r="AB301" i="16" a="1"/>
  <c r="AL301" i="16" l="1"/>
  <c r="AB301" i="16"/>
  <c r="S301" i="16"/>
  <c r="T301" i="16" s="1"/>
  <c r="V301" i="16" s="1"/>
  <c r="Q301" i="16"/>
  <c r="H301" i="16"/>
  <c r="AM300" i="16"/>
  <c r="AE300" i="16"/>
  <c r="X300" i="16" l="1"/>
  <c r="Q300" i="16" a="1"/>
  <c r="S300" i="16" a="1"/>
  <c r="AB300" i="16" a="1"/>
  <c r="AL300" i="16" l="1"/>
  <c r="AB300" i="16"/>
  <c r="S300" i="16"/>
  <c r="T300" i="16" s="1"/>
  <c r="V300" i="16" s="1"/>
  <c r="Q300" i="16"/>
  <c r="H300" i="16"/>
  <c r="AM299" i="16"/>
  <c r="AE299" i="16"/>
  <c r="X299" i="16" l="1"/>
  <c r="Q299" i="16" a="1"/>
  <c r="AB299" i="16" a="1"/>
  <c r="S299" i="16" a="1"/>
  <c r="AL299" i="16" l="1"/>
  <c r="AB299" i="16"/>
  <c r="S299" i="16"/>
  <c r="T299" i="16" s="1"/>
  <c r="V299" i="16" s="1"/>
  <c r="Q299" i="16"/>
  <c r="H299" i="16"/>
  <c r="AM298" i="16"/>
  <c r="AE298" i="16"/>
  <c r="X298" i="16" l="1"/>
  <c r="Q298" i="16" a="1"/>
  <c r="AB298" i="16" a="1"/>
  <c r="S298" i="16" a="1"/>
  <c r="AL298" i="16" l="1"/>
  <c r="AB298" i="16"/>
  <c r="S298" i="16"/>
  <c r="T298" i="16" s="1"/>
  <c r="V298" i="16" s="1"/>
  <c r="Q298" i="16"/>
  <c r="H298" i="16"/>
  <c r="AM297" i="16"/>
  <c r="AE297" i="16"/>
  <c r="X297" i="16" l="1"/>
  <c r="AB297" i="16" a="1"/>
  <c r="S297" i="16" a="1"/>
  <c r="Q297" i="16" a="1"/>
  <c r="AL297" i="16" l="1"/>
  <c r="AB297" i="16"/>
  <c r="S297" i="16"/>
  <c r="T297" i="16" s="1"/>
  <c r="V297" i="16" s="1"/>
  <c r="Q297" i="16"/>
  <c r="H297" i="16"/>
  <c r="AM296" i="16"/>
  <c r="AE296" i="16"/>
  <c r="X296" i="16" l="1"/>
  <c r="AB296" i="16" a="1"/>
  <c r="Q296" i="16" a="1"/>
  <c r="S296" i="16" a="1"/>
  <c r="AL296" i="16" l="1"/>
  <c r="AB296" i="16"/>
  <c r="S296" i="16"/>
  <c r="T296" i="16" s="1"/>
  <c r="V296" i="16" s="1"/>
  <c r="Q296" i="16"/>
  <c r="H296" i="16"/>
  <c r="AM295" i="16"/>
  <c r="AE295" i="16"/>
  <c r="X295" i="16" l="1"/>
  <c r="Q295" i="16" a="1"/>
  <c r="S295" i="16" a="1"/>
  <c r="AB295" i="16" a="1"/>
  <c r="AL295" i="16" l="1"/>
  <c r="AB295" i="16"/>
  <c r="S295" i="16"/>
  <c r="T295" i="16" s="1"/>
  <c r="V295" i="16" s="1"/>
  <c r="Q295" i="16"/>
  <c r="H295" i="16"/>
  <c r="AM294" i="16"/>
  <c r="AE294" i="16"/>
  <c r="X294" i="16" l="1"/>
  <c r="Q294" i="16" a="1"/>
  <c r="S294" i="16" a="1"/>
  <c r="AB294" i="16" a="1"/>
  <c r="AL294" i="16" l="1"/>
  <c r="AB294" i="16"/>
  <c r="S294" i="16"/>
  <c r="T294" i="16" s="1"/>
  <c r="V294" i="16" s="1"/>
  <c r="Q294" i="16"/>
  <c r="H294" i="16"/>
  <c r="AM293" i="16"/>
  <c r="AE293" i="16"/>
  <c r="X293" i="16" l="1"/>
  <c r="Q293" i="16" a="1"/>
  <c r="S293" i="16" a="1"/>
  <c r="AB293" i="16" a="1"/>
  <c r="AL293" i="16" l="1"/>
  <c r="AB293" i="16"/>
  <c r="S293" i="16"/>
  <c r="T293" i="16" s="1"/>
  <c r="V293" i="16" s="1"/>
  <c r="Q293" i="16"/>
  <c r="H293" i="16"/>
  <c r="AM292" i="16"/>
  <c r="AE292" i="16"/>
  <c r="X292" i="16" l="1"/>
  <c r="S292" i="16" a="1"/>
  <c r="AB292" i="16" a="1"/>
  <c r="Q292" i="16" a="1"/>
  <c r="AL292" i="16" l="1"/>
  <c r="AB292" i="16"/>
  <c r="S292" i="16"/>
  <c r="T292" i="16" s="1"/>
  <c r="V292" i="16" s="1"/>
  <c r="Q292" i="16"/>
  <c r="H292" i="16"/>
  <c r="AM291" i="16"/>
  <c r="AE291" i="16"/>
  <c r="X291" i="16" l="1"/>
  <c r="S291" i="16" a="1"/>
  <c r="AB291" i="16" a="1"/>
  <c r="Q291" i="16" a="1"/>
  <c r="AL291" i="16" l="1"/>
  <c r="AB291" i="16"/>
  <c r="S291" i="16"/>
  <c r="T291" i="16" s="1"/>
  <c r="V291" i="16" s="1"/>
  <c r="Q291" i="16"/>
  <c r="H291" i="16"/>
  <c r="AM290" i="16"/>
  <c r="AE290" i="16"/>
  <c r="X290" i="16" l="1"/>
  <c r="AB290" i="16" a="1"/>
  <c r="Q290" i="16" a="1"/>
  <c r="S290" i="16" a="1"/>
  <c r="AL290" i="16" l="1"/>
  <c r="AB290" i="16"/>
  <c r="S290" i="16"/>
  <c r="T290" i="16" s="1"/>
  <c r="V290" i="16" s="1"/>
  <c r="Q290" i="16"/>
  <c r="H290" i="16"/>
  <c r="AM289" i="16"/>
  <c r="AE289" i="16"/>
  <c r="X289" i="16" l="1"/>
  <c r="Q289" i="16" a="1"/>
  <c r="S289" i="16" a="1"/>
  <c r="AB289" i="16" a="1"/>
  <c r="AL289" i="16" l="1"/>
  <c r="AB289" i="16"/>
  <c r="S289" i="16"/>
  <c r="T289" i="16" s="1"/>
  <c r="V289" i="16" s="1"/>
  <c r="Q289" i="16"/>
  <c r="H289" i="16"/>
  <c r="AM288" i="16"/>
  <c r="AE288" i="16"/>
  <c r="X288" i="16" l="1"/>
  <c r="Q288" i="16" a="1"/>
  <c r="AB288" i="16" a="1"/>
  <c r="S288" i="16" a="1"/>
  <c r="AL288" i="16" l="1"/>
  <c r="AB288" i="16"/>
  <c r="S288" i="16"/>
  <c r="T288" i="16" s="1"/>
  <c r="V288" i="16" s="1"/>
  <c r="Q288" i="16"/>
  <c r="H288" i="16"/>
  <c r="AM287" i="16"/>
  <c r="AE287" i="16"/>
  <c r="X287" i="16" l="1"/>
  <c r="AB287" i="16" a="1"/>
  <c r="Q287" i="16" a="1"/>
  <c r="S287" i="16" a="1"/>
  <c r="AL287" i="16" l="1"/>
  <c r="AB287" i="16"/>
  <c r="S287" i="16"/>
  <c r="T287" i="16" s="1"/>
  <c r="V287" i="16" s="1"/>
  <c r="Q287" i="16"/>
  <c r="H287" i="16"/>
  <c r="AM286" i="16"/>
  <c r="AE286" i="16"/>
  <c r="X286" i="16" l="1"/>
  <c r="Q286" i="16" a="1"/>
  <c r="AB286" i="16" a="1"/>
  <c r="S286" i="16" a="1"/>
  <c r="AL286" i="16" l="1"/>
  <c r="AB286" i="16"/>
  <c r="S286" i="16"/>
  <c r="T286" i="16" s="1"/>
  <c r="V286" i="16" s="1"/>
  <c r="Q286" i="16"/>
  <c r="H286" i="16"/>
  <c r="AM285" i="16"/>
  <c r="AE285" i="16"/>
  <c r="X285" i="16" l="1"/>
  <c r="Q285" i="16" a="1"/>
  <c r="AB285" i="16" a="1"/>
  <c r="S285" i="16" a="1"/>
  <c r="AL285" i="16" l="1"/>
  <c r="AB285" i="16"/>
  <c r="S285" i="16"/>
  <c r="T285" i="16" s="1"/>
  <c r="V285" i="16" s="1"/>
  <c r="Q285" i="16"/>
  <c r="H285" i="16"/>
  <c r="AM284" i="16"/>
  <c r="AE284" i="16"/>
  <c r="X284" i="16" l="1"/>
  <c r="AB284" i="16" a="1"/>
  <c r="S284" i="16" a="1"/>
  <c r="Q284" i="16" a="1"/>
  <c r="AL284" i="16" l="1"/>
  <c r="AB284" i="16"/>
  <c r="S284" i="16"/>
  <c r="T284" i="16" s="1"/>
  <c r="V284" i="16" s="1"/>
  <c r="Q284" i="16"/>
  <c r="H284" i="16"/>
  <c r="AM283" i="16"/>
  <c r="AE283" i="16"/>
  <c r="X283" i="16" l="1"/>
  <c r="AB283" i="16" a="1"/>
  <c r="S283" i="16" a="1"/>
  <c r="Q283" i="16" a="1"/>
  <c r="AL283" i="16" l="1"/>
  <c r="AB283" i="16"/>
  <c r="S283" i="16"/>
  <c r="T283" i="16" s="1"/>
  <c r="V283" i="16" s="1"/>
  <c r="Q283" i="16"/>
  <c r="H283" i="16"/>
  <c r="AM282" i="16"/>
  <c r="AE282" i="16"/>
  <c r="X282" i="16" l="1"/>
  <c r="Q282" i="16" a="1"/>
  <c r="S282" i="16" a="1"/>
  <c r="AB282" i="16" a="1"/>
  <c r="AL282" i="16" l="1"/>
  <c r="AB282" i="16"/>
  <c r="S282" i="16"/>
  <c r="T282" i="16" s="1"/>
  <c r="V282" i="16" s="1"/>
  <c r="Q282" i="16"/>
  <c r="H282" i="16"/>
  <c r="AM281" i="16"/>
  <c r="AE281" i="16"/>
  <c r="X281" i="16" l="1"/>
  <c r="Q281" i="16" a="1"/>
  <c r="S281" i="16" a="1"/>
  <c r="AB281" i="16" a="1"/>
  <c r="AL281" i="16" l="1"/>
  <c r="AB281" i="16"/>
  <c r="S281" i="16"/>
  <c r="T281" i="16" s="1"/>
  <c r="V281" i="16" s="1"/>
  <c r="Q281" i="16"/>
  <c r="H281" i="16"/>
  <c r="AM280" i="16"/>
  <c r="AE280" i="16"/>
  <c r="X280" i="16" l="1"/>
  <c r="S280" i="16" a="1"/>
  <c r="AB280" i="16" a="1"/>
  <c r="Q280" i="16" a="1"/>
  <c r="AL280" i="16" l="1"/>
  <c r="AB280" i="16"/>
  <c r="S280" i="16"/>
  <c r="T280" i="16" s="1"/>
  <c r="V280" i="16" s="1"/>
  <c r="Q280" i="16"/>
  <c r="H280" i="16"/>
  <c r="AM279" i="16"/>
  <c r="AE279" i="16"/>
  <c r="X279" i="16" l="1"/>
  <c r="S279" i="16" a="1"/>
  <c r="AB279" i="16" a="1"/>
  <c r="Q279" i="16" a="1"/>
  <c r="AL279" i="16" l="1"/>
  <c r="AB279" i="16"/>
  <c r="S279" i="16"/>
  <c r="T279" i="16" s="1"/>
  <c r="V279" i="16" s="1"/>
  <c r="Q279" i="16"/>
  <c r="H279" i="16"/>
  <c r="AM278" i="16"/>
  <c r="AE278" i="16"/>
  <c r="X278" i="16" l="1"/>
  <c r="Q278" i="16" a="1"/>
  <c r="AB278" i="16" a="1"/>
  <c r="S278" i="16" a="1"/>
  <c r="AL278" i="16" l="1"/>
  <c r="AB278" i="16"/>
  <c r="S278" i="16"/>
  <c r="T278" i="16" s="1"/>
  <c r="V278" i="16" s="1"/>
  <c r="Q278" i="16"/>
  <c r="H278" i="16"/>
  <c r="AM277" i="16"/>
  <c r="AE277" i="16"/>
  <c r="X277" i="16" l="1"/>
  <c r="AB277" i="16" a="1"/>
  <c r="Q277" i="16" a="1"/>
  <c r="S277" i="16" a="1"/>
  <c r="AL277" i="16" l="1"/>
  <c r="AB277" i="16"/>
  <c r="S277" i="16"/>
  <c r="T277" i="16" s="1"/>
  <c r="V277" i="16" s="1"/>
  <c r="Q277" i="16"/>
  <c r="H277" i="16"/>
  <c r="AM276" i="16"/>
  <c r="AE276" i="16"/>
  <c r="X276" i="16" l="1"/>
  <c r="Q276" i="16" a="1"/>
  <c r="S276" i="16" a="1"/>
  <c r="AB276" i="16" a="1"/>
  <c r="AL276" i="16" l="1"/>
  <c r="AB276" i="16"/>
  <c r="S276" i="16"/>
  <c r="T276" i="16" s="1"/>
  <c r="V276" i="16" s="1"/>
  <c r="Q276" i="16"/>
  <c r="H276" i="16"/>
  <c r="AM275" i="16"/>
  <c r="AE275" i="16"/>
  <c r="X275" i="16" l="1"/>
  <c r="AB275" i="16" a="1"/>
  <c r="S275" i="16" a="1"/>
  <c r="Q275" i="16" a="1"/>
  <c r="AL275" i="16" l="1"/>
  <c r="AB275" i="16"/>
  <c r="S275" i="16"/>
  <c r="T275" i="16" s="1"/>
  <c r="V275" i="16" s="1"/>
  <c r="Q275" i="16"/>
  <c r="H275" i="16"/>
  <c r="AM274" i="16"/>
  <c r="AE274" i="16"/>
  <c r="X274" i="16" l="1"/>
  <c r="S274" i="16" a="1"/>
  <c r="AB274" i="16" a="1"/>
  <c r="Q274" i="16" a="1"/>
  <c r="AL274" i="16" l="1"/>
  <c r="AB274" i="16"/>
  <c r="S274" i="16"/>
  <c r="T274" i="16" s="1"/>
  <c r="V274" i="16" s="1"/>
  <c r="Q274" i="16"/>
  <c r="H274" i="16"/>
  <c r="AM273" i="16"/>
  <c r="AE273" i="16"/>
  <c r="X273" i="16" l="1"/>
  <c r="Q273" i="16" a="1"/>
  <c r="AB273" i="16" a="1"/>
  <c r="S273" i="16" a="1"/>
  <c r="AL273" i="16" l="1"/>
  <c r="AB273" i="16"/>
  <c r="S273" i="16"/>
  <c r="T273" i="16" s="1"/>
  <c r="V273" i="16" s="1"/>
  <c r="Q273" i="16"/>
  <c r="H273" i="16"/>
  <c r="AM272" i="16"/>
  <c r="AE272" i="16"/>
  <c r="X272" i="16" l="1"/>
  <c r="S272" i="16" a="1"/>
  <c r="AB272" i="16" a="1"/>
  <c r="Q272" i="16" a="1"/>
  <c r="AL272" i="16" l="1"/>
  <c r="AB272" i="16"/>
  <c r="S272" i="16"/>
  <c r="T272" i="16" s="1"/>
  <c r="V272" i="16" s="1"/>
  <c r="Q272" i="16"/>
  <c r="H272" i="16"/>
  <c r="AM271" i="16"/>
  <c r="AE271" i="16"/>
  <c r="X271" i="16" l="1"/>
  <c r="Q271" i="16" a="1"/>
  <c r="S271" i="16" a="1"/>
  <c r="AB271" i="16" a="1"/>
  <c r="AL271" i="16" l="1"/>
  <c r="AB271" i="16"/>
  <c r="S271" i="16"/>
  <c r="T271" i="16" s="1"/>
  <c r="V271" i="16" s="1"/>
  <c r="Q271" i="16"/>
  <c r="H271" i="16"/>
  <c r="AM270" i="16"/>
  <c r="AE270" i="16"/>
  <c r="X270" i="16" l="1"/>
  <c r="AB270" i="16" a="1"/>
  <c r="Q270" i="16" a="1"/>
  <c r="S270" i="16" a="1"/>
  <c r="AL270" i="16" l="1"/>
  <c r="AB270" i="16"/>
  <c r="S270" i="16"/>
  <c r="T270" i="16" s="1"/>
  <c r="V270" i="16" s="1"/>
  <c r="Q270" i="16"/>
  <c r="H270" i="16"/>
  <c r="AM269" i="16"/>
  <c r="AE269" i="16"/>
  <c r="X269" i="16" l="1"/>
  <c r="AB269" i="16" a="1"/>
  <c r="S269" i="16" a="1"/>
  <c r="Q269" i="16" a="1"/>
  <c r="AL269" i="16" l="1"/>
  <c r="AB269" i="16"/>
  <c r="S269" i="16"/>
  <c r="T269" i="16" s="1"/>
  <c r="V269" i="16" s="1"/>
  <c r="Q269" i="16"/>
  <c r="H269" i="16"/>
  <c r="AM268" i="16"/>
  <c r="AE268" i="16"/>
  <c r="X268" i="16" l="1"/>
  <c r="S268" i="16" a="1"/>
  <c r="AB268" i="16" a="1"/>
  <c r="Q268" i="16" a="1"/>
  <c r="AL268" i="16" l="1"/>
  <c r="AB268" i="16"/>
  <c r="S268" i="16"/>
  <c r="T268" i="16" s="1"/>
  <c r="V268" i="16" s="1"/>
  <c r="Q268" i="16"/>
  <c r="H268" i="16"/>
  <c r="AM267" i="16"/>
  <c r="AE267" i="16"/>
  <c r="X267" i="16" l="1"/>
  <c r="S267" i="16" a="1"/>
  <c r="AB267" i="16" a="1"/>
  <c r="Q267" i="16" a="1"/>
  <c r="AL267" i="16" l="1"/>
  <c r="AB267" i="16"/>
  <c r="S267" i="16"/>
  <c r="T267" i="16" s="1"/>
  <c r="V267" i="16" s="1"/>
  <c r="Q267" i="16"/>
  <c r="H267" i="16"/>
  <c r="AM266" i="16"/>
  <c r="AE266" i="16"/>
  <c r="X266" i="16" l="1"/>
  <c r="Q266" i="16" a="1"/>
  <c r="AB266" i="16" a="1"/>
  <c r="S266" i="16" a="1"/>
  <c r="AL266" i="16" l="1"/>
  <c r="AB266" i="16"/>
  <c r="S266" i="16"/>
  <c r="T266" i="16" s="1"/>
  <c r="V266" i="16" s="1"/>
  <c r="Q266" i="16"/>
  <c r="H266" i="16"/>
  <c r="AM265" i="16"/>
  <c r="AE265" i="16"/>
  <c r="X265" i="16" l="1"/>
  <c r="S265" i="16" a="1"/>
  <c r="AB265" i="16" a="1"/>
  <c r="Q265" i="16" a="1"/>
  <c r="AL265" i="16" l="1"/>
  <c r="AB265" i="16"/>
  <c r="S265" i="16"/>
  <c r="T265" i="16" s="1"/>
  <c r="V265" i="16" s="1"/>
  <c r="Q265" i="16"/>
  <c r="H265" i="16"/>
  <c r="AM264" i="16"/>
  <c r="AE264" i="16"/>
  <c r="X264" i="16" l="1"/>
  <c r="S264" i="16" a="1"/>
  <c r="Q264" i="16" a="1"/>
  <c r="AB264" i="16" a="1"/>
  <c r="AL264" i="16" l="1"/>
  <c r="AB264" i="16"/>
  <c r="S264" i="16"/>
  <c r="T264" i="16" s="1"/>
  <c r="V264" i="16" s="1"/>
  <c r="Q264" i="16"/>
  <c r="H264" i="16"/>
  <c r="AM263" i="16"/>
  <c r="AE263" i="16"/>
  <c r="X263" i="16" l="1"/>
  <c r="AB263" i="16" a="1"/>
  <c r="Q263" i="16" a="1"/>
  <c r="S263" i="16" a="1"/>
  <c r="AL263" i="16" l="1"/>
  <c r="AB263" i="16"/>
  <c r="S263" i="16"/>
  <c r="T263" i="16" s="1"/>
  <c r="V263" i="16" s="1"/>
  <c r="Q263" i="16"/>
  <c r="H263" i="16"/>
  <c r="AM262" i="16"/>
  <c r="AE262" i="16"/>
  <c r="X262" i="16" l="1"/>
  <c r="Q262" i="16" a="1"/>
  <c r="AB262" i="16" a="1"/>
  <c r="S262" i="16" a="1"/>
  <c r="AL262" i="16" l="1"/>
  <c r="AB262" i="16"/>
  <c r="S262" i="16"/>
  <c r="T262" i="16" s="1"/>
  <c r="V262" i="16" s="1"/>
  <c r="Q262" i="16"/>
  <c r="H262" i="16"/>
  <c r="AM261" i="16"/>
  <c r="AE261" i="16"/>
  <c r="X261" i="16" l="1"/>
  <c r="S261" i="16" a="1"/>
  <c r="Q261" i="16" a="1"/>
  <c r="AB261" i="16" a="1"/>
  <c r="AL261" i="16" l="1"/>
  <c r="AB261" i="16"/>
  <c r="S261" i="16"/>
  <c r="T261" i="16" s="1"/>
  <c r="V261" i="16" s="1"/>
  <c r="Q261" i="16"/>
  <c r="H261" i="16"/>
  <c r="AM260" i="16"/>
  <c r="AE260" i="16"/>
  <c r="X260" i="16" l="1"/>
  <c r="S260" i="16" a="1"/>
  <c r="AB260" i="16" a="1"/>
  <c r="Q260" i="16" a="1"/>
  <c r="AL260" i="16" l="1"/>
  <c r="AB260" i="16"/>
  <c r="S260" i="16"/>
  <c r="T260" i="16" s="1"/>
  <c r="V260" i="16" s="1"/>
  <c r="Q260" i="16"/>
  <c r="H260" i="16"/>
  <c r="AM259" i="16"/>
  <c r="AE259" i="16"/>
  <c r="X259" i="16" l="1"/>
  <c r="S259" i="16" a="1"/>
  <c r="Q259" i="16" a="1"/>
  <c r="AB259" i="16" a="1"/>
  <c r="AL259" i="16" l="1"/>
  <c r="AB259" i="16"/>
  <c r="S259" i="16"/>
  <c r="T259" i="16" s="1"/>
  <c r="V259" i="16" s="1"/>
  <c r="Q259" i="16"/>
  <c r="H259" i="16"/>
  <c r="AM258" i="16"/>
  <c r="AE258" i="16"/>
  <c r="X258" i="16" l="1"/>
  <c r="Q258" i="16" a="1"/>
  <c r="S258" i="16" a="1"/>
  <c r="AB258" i="16" a="1"/>
  <c r="AL258" i="16" l="1"/>
  <c r="AB258" i="16"/>
  <c r="S258" i="16"/>
  <c r="T258" i="16" s="1"/>
  <c r="V258" i="16" s="1"/>
  <c r="Q258" i="16"/>
  <c r="H258" i="16"/>
  <c r="AM257" i="16"/>
  <c r="AE257" i="16"/>
  <c r="X257" i="16" l="1"/>
  <c r="AB257" i="16" a="1"/>
  <c r="Q257" i="16" a="1"/>
  <c r="S257" i="16" a="1"/>
  <c r="AL257" i="16" l="1"/>
  <c r="AB257" i="16"/>
  <c r="S257" i="16"/>
  <c r="T257" i="16" s="1"/>
  <c r="V257" i="16" s="1"/>
  <c r="Q257" i="16"/>
  <c r="H257" i="16"/>
  <c r="AM256" i="16"/>
  <c r="AE256" i="16"/>
  <c r="X256" i="16" l="1"/>
  <c r="Q256" i="16" a="1"/>
  <c r="S256" i="16" a="1"/>
  <c r="AB256" i="16" a="1"/>
  <c r="AL256" i="16" l="1"/>
  <c r="AB256" i="16"/>
  <c r="S256" i="16"/>
  <c r="T256" i="16" s="1"/>
  <c r="V256" i="16" s="1"/>
  <c r="Q256" i="16"/>
  <c r="H256" i="16"/>
  <c r="AM255" i="16"/>
  <c r="AE255" i="16"/>
  <c r="X255" i="16" l="1"/>
  <c r="S255" i="16" a="1"/>
  <c r="Q255" i="16" a="1"/>
  <c r="AB255" i="16" a="1"/>
  <c r="AL255" i="16" l="1"/>
  <c r="AB255" i="16"/>
  <c r="S255" i="16"/>
  <c r="T255" i="16" s="1"/>
  <c r="V255" i="16" s="1"/>
  <c r="Q255" i="16"/>
  <c r="H255" i="16"/>
  <c r="AM254" i="16"/>
  <c r="AE254" i="16"/>
  <c r="X254" i="16" l="1"/>
  <c r="AB254" i="16" a="1"/>
  <c r="Q254" i="16" a="1"/>
  <c r="S254" i="16" a="1"/>
  <c r="AL254" i="16" l="1"/>
  <c r="AB254" i="16"/>
  <c r="S254" i="16"/>
  <c r="T254" i="16" s="1"/>
  <c r="V254" i="16" s="1"/>
  <c r="Q254" i="16"/>
  <c r="H254" i="16"/>
  <c r="AM253" i="16"/>
  <c r="AE253" i="16"/>
  <c r="X253" i="16" l="1"/>
  <c r="Q253" i="16" a="1"/>
  <c r="AB253" i="16" a="1"/>
  <c r="S253" i="16" a="1"/>
  <c r="AL253" i="16" l="1"/>
  <c r="AB253" i="16"/>
  <c r="S253" i="16"/>
  <c r="T253" i="16" s="1"/>
  <c r="V253" i="16" s="1"/>
  <c r="Q253" i="16"/>
  <c r="H253" i="16"/>
  <c r="AM252" i="16"/>
  <c r="AE252" i="16"/>
  <c r="X252" i="16" l="1"/>
  <c r="S252" i="16" a="1"/>
  <c r="Q252" i="16" a="1"/>
  <c r="AB252" i="16" a="1"/>
  <c r="AL252" i="16" l="1"/>
  <c r="AB252" i="16"/>
  <c r="S252" i="16"/>
  <c r="T252" i="16" s="1"/>
  <c r="V252" i="16" s="1"/>
  <c r="Q252" i="16"/>
  <c r="H252" i="16"/>
  <c r="AM251" i="16"/>
  <c r="AE251" i="16"/>
  <c r="X251" i="16" l="1"/>
  <c r="Q251" i="16" a="1"/>
  <c r="AB251" i="16" a="1"/>
  <c r="S251" i="16" a="1"/>
  <c r="AL251" i="16" l="1"/>
  <c r="AB251" i="16"/>
  <c r="S251" i="16"/>
  <c r="T251" i="16" s="1"/>
  <c r="V251" i="16" s="1"/>
  <c r="Q251" i="16"/>
  <c r="H251" i="16"/>
  <c r="AM250" i="16"/>
  <c r="AE250" i="16"/>
  <c r="X250" i="16" l="1"/>
  <c r="Q250" i="16" a="1"/>
  <c r="AB250" i="16" a="1"/>
  <c r="S250" i="16" a="1"/>
  <c r="AL250" i="16" l="1"/>
  <c r="AB250" i="16"/>
  <c r="S250" i="16"/>
  <c r="T250" i="16" s="1"/>
  <c r="V250" i="16" s="1"/>
  <c r="Q250" i="16"/>
  <c r="H250" i="16"/>
  <c r="AM249" i="16"/>
  <c r="AE249" i="16"/>
  <c r="X249" i="16" l="1"/>
  <c r="Q249" i="16" a="1"/>
  <c r="AB249" i="16" a="1"/>
  <c r="S249" i="16" a="1"/>
  <c r="AL249" i="16" l="1"/>
  <c r="AB249" i="16"/>
  <c r="S249" i="16"/>
  <c r="T249" i="16" s="1"/>
  <c r="V249" i="16" s="1"/>
  <c r="Q249" i="16"/>
  <c r="H249" i="16"/>
  <c r="AM248" i="16"/>
  <c r="AE248" i="16"/>
  <c r="X248" i="16" l="1"/>
  <c r="S248" i="16" a="1"/>
  <c r="Q248" i="16" a="1"/>
  <c r="AB248" i="16" a="1"/>
  <c r="AL248" i="16" l="1"/>
  <c r="AB248" i="16"/>
  <c r="S248" i="16"/>
  <c r="T248" i="16" s="1"/>
  <c r="V248" i="16" s="1"/>
  <c r="Q248" i="16"/>
  <c r="H248" i="16"/>
  <c r="AM174" i="16"/>
  <c r="AE174" i="16"/>
  <c r="X174" i="16" l="1"/>
  <c r="AL174" i="16" l="1"/>
  <c r="T174" i="16"/>
  <c r="V174" i="16" s="1"/>
  <c r="H247" i="16"/>
  <c r="AM246" i="16"/>
  <c r="AE246" i="16"/>
  <c r="X246" i="16" l="1"/>
  <c r="AB246" i="16" a="1"/>
  <c r="Q246" i="16" a="1"/>
  <c r="S246" i="16" a="1"/>
  <c r="AL246" i="16" l="1"/>
  <c r="AB246" i="16"/>
  <c r="S246" i="16"/>
  <c r="T246" i="16" s="1"/>
  <c r="V246" i="16" s="1"/>
  <c r="Q246" i="16"/>
  <c r="H246" i="16"/>
  <c r="AM245" i="16"/>
  <c r="AE245" i="16"/>
  <c r="X245" i="16" l="1"/>
  <c r="S245" i="16" a="1"/>
  <c r="Q245" i="16" a="1"/>
  <c r="AB245" i="16" a="1"/>
  <c r="AL245" i="16" l="1"/>
  <c r="AB245" i="16"/>
  <c r="S245" i="16"/>
  <c r="T245" i="16" s="1"/>
  <c r="V245" i="16" s="1"/>
  <c r="Q245" i="16"/>
  <c r="H245" i="16"/>
  <c r="AM244" i="16"/>
  <c r="AE244" i="16"/>
  <c r="X244" i="16" l="1"/>
  <c r="Q244" i="16" a="1"/>
  <c r="AB244" i="16" a="1"/>
  <c r="S244" i="16" a="1"/>
  <c r="AL244" i="16" l="1"/>
  <c r="AB244" i="16"/>
  <c r="S244" i="16"/>
  <c r="T244" i="16" s="1"/>
  <c r="V244" i="16" s="1"/>
  <c r="Q244" i="16"/>
  <c r="H244" i="16"/>
  <c r="AM243" i="16"/>
  <c r="AE243" i="16"/>
  <c r="X243" i="16" l="1"/>
  <c r="Q243" i="16" a="1"/>
  <c r="S243" i="16" a="1"/>
  <c r="AB243" i="16" a="1"/>
  <c r="AL243" i="16" l="1"/>
  <c r="AB243" i="16"/>
  <c r="S243" i="16"/>
  <c r="T243" i="16" s="1"/>
  <c r="V243" i="16" s="1"/>
  <c r="Q243" i="16"/>
  <c r="H243" i="16"/>
  <c r="AM242" i="16"/>
  <c r="AE242" i="16"/>
  <c r="X242" i="16" l="1"/>
  <c r="S242" i="16" a="1"/>
  <c r="Q242" i="16" a="1"/>
  <c r="AB242" i="16" a="1"/>
  <c r="AL242" i="16" l="1"/>
  <c r="AB242" i="16"/>
  <c r="S242" i="16"/>
  <c r="T242" i="16" s="1"/>
  <c r="V242" i="16" s="1"/>
  <c r="Q242" i="16"/>
  <c r="H242" i="16"/>
  <c r="AM241" i="16"/>
  <c r="AE241" i="16"/>
  <c r="X241" i="16" l="1"/>
  <c r="AB241" i="16" a="1"/>
  <c r="Q241" i="16" a="1"/>
  <c r="S241" i="16" a="1"/>
  <c r="AL241" i="16" l="1"/>
  <c r="AB241" i="16"/>
  <c r="S241" i="16"/>
  <c r="T241" i="16" s="1"/>
  <c r="V241" i="16" s="1"/>
  <c r="Q241" i="16"/>
  <c r="H241" i="16"/>
  <c r="AM240" i="16"/>
  <c r="AE240" i="16"/>
  <c r="X240" i="16" l="1"/>
  <c r="Q240" i="16" a="1"/>
  <c r="AB240" i="16" a="1"/>
  <c r="S240" i="16" a="1"/>
  <c r="AL240" i="16" l="1"/>
  <c r="AB240" i="16"/>
  <c r="S240" i="16"/>
  <c r="T240" i="16" s="1"/>
  <c r="V240" i="16" s="1"/>
  <c r="Q240" i="16"/>
  <c r="H240" i="16"/>
  <c r="AM239" i="16"/>
  <c r="AE239" i="16"/>
  <c r="X239" i="16" l="1"/>
  <c r="AB239" i="16" a="1"/>
  <c r="S239" i="16" a="1"/>
  <c r="Q239" i="16" a="1"/>
  <c r="AL239" i="16" l="1"/>
  <c r="AB239" i="16"/>
  <c r="S239" i="16"/>
  <c r="T239" i="16" s="1"/>
  <c r="V239" i="16" s="1"/>
  <c r="Q239" i="16"/>
  <c r="H239" i="16"/>
  <c r="AM238" i="16"/>
  <c r="AE238" i="16"/>
  <c r="X238" i="16" l="1"/>
  <c r="S238" i="16" a="1"/>
  <c r="Q238" i="16" a="1"/>
  <c r="AB238" i="16" a="1"/>
  <c r="AL238" i="16" l="1"/>
  <c r="AB238" i="16"/>
  <c r="S238" i="16"/>
  <c r="T238" i="16" s="1"/>
  <c r="V238" i="16" s="1"/>
  <c r="Q238" i="16"/>
  <c r="H238" i="16"/>
  <c r="AM237" i="16"/>
  <c r="AE237" i="16"/>
  <c r="X237" i="16" l="1"/>
  <c r="Q237" i="16" a="1"/>
  <c r="S237" i="16" a="1"/>
  <c r="AB237" i="16" a="1"/>
  <c r="AL237" i="16" l="1"/>
  <c r="AB237" i="16"/>
  <c r="S237" i="16"/>
  <c r="T237" i="16" s="1"/>
  <c r="V237" i="16" s="1"/>
  <c r="Q237" i="16"/>
  <c r="H237" i="16"/>
  <c r="AM236" i="16"/>
  <c r="AE236" i="16"/>
  <c r="X236" i="16" l="1"/>
  <c r="Q236" i="16" a="1"/>
  <c r="AB236" i="16" a="1"/>
  <c r="S236" i="16" a="1"/>
  <c r="AL236" i="16" l="1"/>
  <c r="AB236" i="16"/>
  <c r="S236" i="16"/>
  <c r="T236" i="16" s="1"/>
  <c r="V236" i="16" s="1"/>
  <c r="Q236" i="16"/>
  <c r="H236" i="16"/>
  <c r="AM235" i="16"/>
  <c r="AE235" i="16"/>
  <c r="X235" i="16" l="1"/>
  <c r="Q235" i="16" a="1"/>
  <c r="AB235" i="16" a="1"/>
  <c r="S235" i="16" a="1"/>
  <c r="AL235" i="16" l="1"/>
  <c r="AB235" i="16"/>
  <c r="S235" i="16"/>
  <c r="T235" i="16" s="1"/>
  <c r="V235" i="16" s="1"/>
  <c r="Q235" i="16"/>
  <c r="H235" i="16"/>
  <c r="AM234" i="16"/>
  <c r="AE234" i="16"/>
  <c r="X234" i="16" l="1"/>
  <c r="S234" i="16" a="1"/>
  <c r="Q234" i="16" a="1"/>
  <c r="AB234" i="16" a="1"/>
  <c r="AL234" i="16" l="1"/>
  <c r="AB234" i="16"/>
  <c r="S234" i="16"/>
  <c r="T234" i="16" s="1"/>
  <c r="V234" i="16" s="1"/>
  <c r="Q234" i="16"/>
  <c r="H234" i="16"/>
  <c r="AM233" i="16"/>
  <c r="AE233" i="16"/>
  <c r="X233" i="16" l="1"/>
  <c r="S233" i="16" a="1"/>
  <c r="AB233" i="16" a="1"/>
  <c r="Q233" i="16" a="1"/>
  <c r="AL233" i="16" l="1"/>
  <c r="AB233" i="16"/>
  <c r="S233" i="16"/>
  <c r="T233" i="16" s="1"/>
  <c r="V233" i="16" s="1"/>
  <c r="Q233" i="16"/>
  <c r="H233" i="16"/>
  <c r="AM232" i="16"/>
  <c r="AE232" i="16"/>
  <c r="X232" i="16" l="1"/>
  <c r="S232" i="16" a="1"/>
  <c r="Q232" i="16" a="1"/>
  <c r="AB232" i="16" a="1"/>
  <c r="AL232" i="16" l="1"/>
  <c r="AB232" i="16"/>
  <c r="S232" i="16"/>
  <c r="T232" i="16" s="1"/>
  <c r="V232" i="16" s="1"/>
  <c r="Q232" i="16"/>
  <c r="H232" i="16"/>
  <c r="AM231" i="16"/>
  <c r="AE231" i="16"/>
  <c r="X231" i="16" l="1"/>
  <c r="AB231" i="16" a="1"/>
  <c r="Q231" i="16" a="1"/>
  <c r="S231" i="16" a="1"/>
  <c r="AL231" i="16" l="1"/>
  <c r="AB231" i="16"/>
  <c r="S231" i="16"/>
  <c r="T231" i="16" s="1"/>
  <c r="V231" i="16" s="1"/>
  <c r="Q231" i="16"/>
  <c r="H231" i="16"/>
  <c r="AM230" i="16"/>
  <c r="AE230" i="16"/>
  <c r="X230" i="16" l="1"/>
  <c r="AB230" i="16" a="1"/>
  <c r="Q230" i="16" a="1"/>
  <c r="S230" i="16" a="1"/>
  <c r="AL230" i="16" l="1"/>
  <c r="AB230" i="16"/>
  <c r="S230" i="16"/>
  <c r="T230" i="16" s="1"/>
  <c r="V230" i="16" s="1"/>
  <c r="Q230" i="16"/>
  <c r="H230" i="16"/>
  <c r="AM229" i="16"/>
  <c r="AE229" i="16"/>
  <c r="X229" i="16" l="1"/>
  <c r="S229" i="16" a="1"/>
  <c r="AB229" i="16" a="1"/>
  <c r="Q229" i="16" a="1"/>
  <c r="AL229" i="16" l="1"/>
  <c r="AB229" i="16"/>
  <c r="S229" i="16"/>
  <c r="T229" i="16" s="1"/>
  <c r="V229" i="16" s="1"/>
  <c r="Q229" i="16"/>
  <c r="H229" i="16"/>
  <c r="AM228" i="16"/>
  <c r="AE228" i="16"/>
  <c r="X228" i="16" l="1"/>
  <c r="AB228" i="16" a="1"/>
  <c r="S228" i="16" a="1"/>
  <c r="Q228" i="16" a="1"/>
  <c r="AL228" i="16" l="1"/>
  <c r="AB228" i="16"/>
  <c r="S228" i="16"/>
  <c r="T228" i="16" s="1"/>
  <c r="V228" i="16" s="1"/>
  <c r="Q228" i="16"/>
  <c r="H228" i="16"/>
  <c r="AM227" i="16"/>
  <c r="AE227" i="16"/>
  <c r="X227" i="16" l="1"/>
  <c r="AB227" i="16" a="1"/>
  <c r="Q227" i="16" a="1"/>
  <c r="S227" i="16" a="1"/>
  <c r="AL227" i="16" l="1"/>
  <c r="AB227" i="16"/>
  <c r="S227" i="16"/>
  <c r="T227" i="16" s="1"/>
  <c r="V227" i="16" s="1"/>
  <c r="Q227" i="16"/>
  <c r="H227" i="16"/>
  <c r="AM226" i="16"/>
  <c r="AE226" i="16"/>
  <c r="X226" i="16" l="1"/>
  <c r="AB226" i="16" a="1"/>
  <c r="S226" i="16" a="1"/>
  <c r="Q226" i="16" a="1"/>
  <c r="AL226" i="16" l="1"/>
  <c r="AB226" i="16"/>
  <c r="S226" i="16"/>
  <c r="T226" i="16" s="1"/>
  <c r="V226" i="16" s="1"/>
  <c r="Q226" i="16"/>
  <c r="H226" i="16"/>
  <c r="AM225" i="16"/>
  <c r="AE225" i="16"/>
  <c r="X225" i="16" l="1"/>
  <c r="S225" i="16" a="1"/>
  <c r="Q225" i="16" a="1"/>
  <c r="AB225" i="16" a="1"/>
  <c r="AL225" i="16" l="1"/>
  <c r="AB225" i="16"/>
  <c r="S225" i="16"/>
  <c r="T225" i="16" s="1"/>
  <c r="V225" i="16" s="1"/>
  <c r="Q225" i="16"/>
  <c r="H225" i="16"/>
  <c r="AM224" i="16"/>
  <c r="AE224" i="16"/>
  <c r="X224" i="16" l="1"/>
  <c r="Q224" i="16" a="1"/>
  <c r="AB224" i="16" a="1"/>
  <c r="S224" i="16" a="1"/>
  <c r="AL224" i="16" l="1"/>
  <c r="AB224" i="16"/>
  <c r="S224" i="16"/>
  <c r="T224" i="16" s="1"/>
  <c r="V224" i="16" s="1"/>
  <c r="Q224" i="16"/>
  <c r="H224" i="16"/>
  <c r="AM223" i="16"/>
  <c r="AE223" i="16"/>
  <c r="X223" i="16" l="1"/>
  <c r="Q223" i="16" a="1"/>
  <c r="AB223" i="16" a="1"/>
  <c r="S223" i="16" a="1"/>
  <c r="AL223" i="16" l="1"/>
  <c r="AB223" i="16"/>
  <c r="S223" i="16"/>
  <c r="T223" i="16" s="1"/>
  <c r="V223" i="16" s="1"/>
  <c r="Q223" i="16"/>
  <c r="H223" i="16"/>
  <c r="AM222" i="16"/>
  <c r="AE222" i="16"/>
  <c r="X222" i="16" l="1"/>
  <c r="AB222" i="16" a="1"/>
  <c r="S222" i="16" a="1"/>
  <c r="Q222" i="16" a="1"/>
  <c r="AL222" i="16" l="1"/>
  <c r="AB222" i="16"/>
  <c r="S222" i="16"/>
  <c r="T222" i="16" s="1"/>
  <c r="V222" i="16" s="1"/>
  <c r="Q222" i="16"/>
  <c r="H222" i="16"/>
  <c r="AM221" i="16"/>
  <c r="AE221" i="16"/>
  <c r="X221" i="16" l="1"/>
  <c r="S221" i="16" a="1"/>
  <c r="Q221" i="16" a="1"/>
  <c r="AB221" i="16" a="1"/>
  <c r="AL221" i="16" l="1"/>
  <c r="AB221" i="16"/>
  <c r="S221" i="16"/>
  <c r="T221" i="16" s="1"/>
  <c r="V221" i="16" s="1"/>
  <c r="Q221" i="16"/>
  <c r="H221" i="16"/>
  <c r="AM57" i="16"/>
  <c r="AE57" i="16"/>
  <c r="X57" i="16" l="1"/>
  <c r="AL57" i="16" l="1"/>
  <c r="T57" i="16"/>
  <c r="V57" i="16" s="1"/>
  <c r="H220" i="16"/>
  <c r="AM219" i="16"/>
  <c r="AE219" i="16"/>
  <c r="X219" i="16" l="1"/>
  <c r="S219" i="16" a="1"/>
  <c r="Q219" i="16" a="1"/>
  <c r="AB219" i="16" a="1"/>
  <c r="AL219" i="16" l="1"/>
  <c r="AB219" i="16"/>
  <c r="S219" i="16"/>
  <c r="T219" i="16" s="1"/>
  <c r="V219" i="16" s="1"/>
  <c r="Q219" i="16"/>
  <c r="H219" i="16"/>
  <c r="AM218" i="16"/>
  <c r="AE218" i="16"/>
  <c r="X218" i="16" l="1"/>
  <c r="AB218" i="16" a="1"/>
  <c r="Q218" i="16" a="1"/>
  <c r="S218" i="16" a="1"/>
  <c r="AL218" i="16" l="1"/>
  <c r="AB218" i="16"/>
  <c r="S218" i="16"/>
  <c r="T218" i="16" s="1"/>
  <c r="V218" i="16" s="1"/>
  <c r="Q218" i="16"/>
  <c r="H218" i="16"/>
  <c r="AM217" i="16"/>
  <c r="AE217" i="16"/>
  <c r="X217" i="16" l="1"/>
  <c r="AL217" i="16" l="1"/>
  <c r="T217" i="16"/>
  <c r="V217" i="16" s="1"/>
  <c r="H217" i="16"/>
  <c r="AM216" i="16"/>
  <c r="AE216" i="16"/>
  <c r="X216" i="16" l="1"/>
  <c r="AB216" i="16" a="1"/>
  <c r="Q216" i="16" a="1"/>
  <c r="S216" i="16" a="1"/>
  <c r="AL216" i="16" l="1"/>
  <c r="AB216" i="16"/>
  <c r="S216" i="16"/>
  <c r="T216" i="16" s="1"/>
  <c r="V216" i="16" s="1"/>
  <c r="Q216" i="16"/>
  <c r="H216" i="16"/>
  <c r="AM215" i="16"/>
  <c r="AE215" i="16"/>
  <c r="X215" i="16" l="1"/>
  <c r="Q215" i="16" a="1"/>
  <c r="AB215" i="16" a="1"/>
  <c r="S215" i="16" a="1"/>
  <c r="AL215" i="16" l="1"/>
  <c r="AB215" i="16"/>
  <c r="S215" i="16"/>
  <c r="T215" i="16" s="1"/>
  <c r="V215" i="16" s="1"/>
  <c r="Q215" i="16"/>
  <c r="H215" i="16"/>
  <c r="AM214" i="16"/>
  <c r="AE214" i="16"/>
  <c r="X214" i="16" l="1"/>
  <c r="Q214" i="16" a="1"/>
  <c r="AB214" i="16" a="1"/>
  <c r="S214" i="16" a="1"/>
  <c r="AL214" i="16" l="1"/>
  <c r="AB214" i="16"/>
  <c r="S214" i="16"/>
  <c r="T214" i="16" s="1"/>
  <c r="V214" i="16" s="1"/>
  <c r="Q214" i="16"/>
  <c r="H214" i="16"/>
  <c r="AM213" i="16"/>
  <c r="AE213" i="16"/>
  <c r="X213" i="16" l="1"/>
  <c r="Q213" i="16" a="1"/>
  <c r="AB213" i="16" a="1"/>
  <c r="S213" i="16" a="1"/>
  <c r="AL213" i="16" l="1"/>
  <c r="AB213" i="16"/>
  <c r="S213" i="16"/>
  <c r="T213" i="16" s="1"/>
  <c r="V213" i="16" s="1"/>
  <c r="Q213" i="16"/>
  <c r="H213" i="16"/>
  <c r="AM212" i="16"/>
  <c r="AE212" i="16"/>
  <c r="X212" i="16" l="1"/>
  <c r="AB212" i="16" a="1"/>
  <c r="Q212" i="16" a="1"/>
  <c r="S212" i="16" a="1"/>
  <c r="AL212" i="16" l="1"/>
  <c r="AB212" i="16"/>
  <c r="S212" i="16"/>
  <c r="T212" i="16" s="1"/>
  <c r="V212" i="16" s="1"/>
  <c r="Q212" i="16"/>
  <c r="H212" i="16"/>
  <c r="AM211" i="16"/>
  <c r="AE211" i="16"/>
  <c r="X211" i="16" l="1"/>
  <c r="Q211" i="16" a="1"/>
  <c r="AB211" i="16" a="1"/>
  <c r="S211" i="16" a="1"/>
  <c r="AL211" i="16" l="1"/>
  <c r="AB211" i="16"/>
  <c r="S211" i="16"/>
  <c r="T211" i="16" s="1"/>
  <c r="V211" i="16" s="1"/>
  <c r="Q211" i="16"/>
  <c r="H211" i="16"/>
  <c r="AM210" i="16"/>
  <c r="AE210" i="16"/>
  <c r="X210" i="16" l="1"/>
  <c r="Q210" i="16" a="1"/>
  <c r="AB210" i="16" a="1"/>
  <c r="S210" i="16" a="1"/>
  <c r="AL210" i="16" l="1"/>
  <c r="AB210" i="16"/>
  <c r="S210" i="16"/>
  <c r="T210" i="16" s="1"/>
  <c r="V210" i="16" s="1"/>
  <c r="Q210" i="16"/>
  <c r="H210" i="16"/>
  <c r="AM209" i="16"/>
  <c r="AE209" i="16"/>
  <c r="X209" i="16" l="1"/>
  <c r="AB209" i="16" a="1"/>
  <c r="Q209" i="16" a="1"/>
  <c r="S209" i="16" a="1"/>
  <c r="AL209" i="16" l="1"/>
  <c r="AB209" i="16"/>
  <c r="S209" i="16"/>
  <c r="T209" i="16" s="1"/>
  <c r="V209" i="16" s="1"/>
  <c r="Q209" i="16"/>
  <c r="H209" i="16"/>
  <c r="AM208" i="16"/>
  <c r="AE208" i="16"/>
  <c r="X208" i="16" l="1"/>
  <c r="S208" i="16" a="1"/>
  <c r="AB208" i="16" a="1"/>
  <c r="Q208" i="16" a="1"/>
  <c r="AL208" i="16" l="1"/>
  <c r="AB208" i="16"/>
  <c r="S208" i="16"/>
  <c r="T208" i="16" s="1"/>
  <c r="V208" i="16" s="1"/>
  <c r="Q208" i="16"/>
  <c r="H208" i="16"/>
  <c r="AM207" i="16"/>
  <c r="AE207" i="16"/>
  <c r="X207" i="16" l="1"/>
  <c r="Q207" i="16" a="1"/>
  <c r="AB207" i="16" a="1"/>
  <c r="S207" i="16" a="1"/>
  <c r="AL207" i="16" l="1"/>
  <c r="AB207" i="16"/>
  <c r="S207" i="16"/>
  <c r="T207" i="16" s="1"/>
  <c r="V207" i="16" s="1"/>
  <c r="Q207" i="16"/>
  <c r="H207" i="16"/>
  <c r="AM206" i="16"/>
  <c r="AE206" i="16"/>
  <c r="X206" i="16" l="1"/>
  <c r="AB206" i="16" a="1"/>
  <c r="Q206" i="16" a="1"/>
  <c r="S206" i="16" a="1"/>
  <c r="AL206" i="16" l="1"/>
  <c r="AB206" i="16"/>
  <c r="S206" i="16"/>
  <c r="T206" i="16" s="1"/>
  <c r="V206" i="16" s="1"/>
  <c r="Q206" i="16"/>
  <c r="H206" i="16"/>
  <c r="AM205" i="16"/>
  <c r="AE205" i="16"/>
  <c r="X205" i="16" l="1"/>
  <c r="Q205" i="16" a="1"/>
  <c r="AB205" i="16" a="1"/>
  <c r="S205" i="16" a="1"/>
  <c r="AL205" i="16" l="1"/>
  <c r="AB205" i="16"/>
  <c r="S205" i="16"/>
  <c r="T205" i="16" s="1"/>
  <c r="V205" i="16" s="1"/>
  <c r="Q205" i="16"/>
  <c r="H205" i="16"/>
  <c r="AM204" i="16"/>
  <c r="AE204" i="16"/>
  <c r="X204" i="16" l="1"/>
  <c r="Q204" i="16" a="1"/>
  <c r="AB204" i="16" a="1"/>
  <c r="S204" i="16" a="1"/>
  <c r="AL204" i="16" l="1"/>
  <c r="AB204" i="16"/>
  <c r="S204" i="16"/>
  <c r="T204" i="16" s="1"/>
  <c r="V204" i="16" s="1"/>
  <c r="Q204" i="16"/>
  <c r="H204" i="16"/>
  <c r="AM203" i="16"/>
  <c r="AE203" i="16"/>
  <c r="X203" i="16" l="1"/>
  <c r="AB203" i="16" a="1"/>
  <c r="S203" i="16" a="1"/>
  <c r="Q203" i="16" a="1"/>
  <c r="AL203" i="16" l="1"/>
  <c r="AB203" i="16"/>
  <c r="S203" i="16"/>
  <c r="T203" i="16" s="1"/>
  <c r="V203" i="16" s="1"/>
  <c r="Q203" i="16"/>
  <c r="H203" i="16"/>
  <c r="AM202" i="16"/>
  <c r="AE202" i="16"/>
  <c r="X202" i="16" l="1"/>
  <c r="Q202" i="16" a="1"/>
  <c r="S202" i="16" a="1"/>
  <c r="AB202" i="16" a="1"/>
  <c r="AL202" i="16" l="1"/>
  <c r="AB202" i="16"/>
  <c r="S202" i="16"/>
  <c r="T202" i="16" s="1"/>
  <c r="V202" i="16" s="1"/>
  <c r="Q202" i="16"/>
  <c r="H202" i="16"/>
  <c r="AM201" i="16"/>
  <c r="AE201" i="16"/>
  <c r="X201" i="16" l="1"/>
  <c r="AB201" i="16" a="1"/>
  <c r="Q201" i="16" a="1"/>
  <c r="S201" i="16" a="1"/>
  <c r="AL201" i="16" l="1"/>
  <c r="AB201" i="16"/>
  <c r="S201" i="16"/>
  <c r="T201" i="16" s="1"/>
  <c r="V201" i="16" s="1"/>
  <c r="Q201" i="16"/>
  <c r="H201" i="16"/>
  <c r="AM200" i="16"/>
  <c r="AE200" i="16"/>
  <c r="X200" i="16" l="1"/>
  <c r="Q200" i="16" a="1"/>
  <c r="AB200" i="16" a="1"/>
  <c r="S200" i="16" a="1"/>
  <c r="AL200" i="16" l="1"/>
  <c r="AB200" i="16"/>
  <c r="S200" i="16"/>
  <c r="T200" i="16" s="1"/>
  <c r="V200" i="16" s="1"/>
  <c r="Q200" i="16"/>
  <c r="H200" i="16"/>
  <c r="AM199" i="16"/>
  <c r="AE199" i="16"/>
  <c r="X199" i="16" l="1"/>
  <c r="AB199" i="16" a="1"/>
  <c r="S199" i="16" a="1"/>
  <c r="Q199" i="16" a="1"/>
  <c r="AL199" i="16" l="1"/>
  <c r="AB199" i="16"/>
  <c r="S199" i="16"/>
  <c r="T199" i="16" s="1"/>
  <c r="V199" i="16" s="1"/>
  <c r="Q199" i="16"/>
  <c r="H199" i="16"/>
  <c r="AM198" i="16"/>
  <c r="AE198" i="16"/>
  <c r="X198" i="16" l="1"/>
  <c r="Q198" i="16" a="1"/>
  <c r="S198" i="16" a="1"/>
  <c r="AB198" i="16" a="1"/>
  <c r="AL198" i="16" l="1"/>
  <c r="AB198" i="16"/>
  <c r="S198" i="16"/>
  <c r="T198" i="16" s="1"/>
  <c r="V198" i="16" s="1"/>
  <c r="Q198" i="16"/>
  <c r="H198" i="16"/>
  <c r="AM197" i="16"/>
  <c r="AE197" i="16"/>
  <c r="X197" i="16" l="1"/>
  <c r="Q197" i="16" a="1"/>
  <c r="S197" i="16" a="1"/>
  <c r="AB197" i="16" a="1"/>
  <c r="AL197" i="16" l="1"/>
  <c r="AB197" i="16"/>
  <c r="S197" i="16"/>
  <c r="T197" i="16" s="1"/>
  <c r="V197" i="16" s="1"/>
  <c r="Q197" i="16"/>
  <c r="H197" i="16"/>
  <c r="AM196" i="16"/>
  <c r="AE196" i="16"/>
  <c r="X196" i="16" l="1"/>
  <c r="Q196" i="16" a="1"/>
  <c r="S196" i="16" a="1"/>
  <c r="AB196" i="16" a="1"/>
  <c r="AL196" i="16" l="1"/>
  <c r="AB196" i="16"/>
  <c r="S196" i="16"/>
  <c r="T196" i="16" s="1"/>
  <c r="V196" i="16" s="1"/>
  <c r="Q196" i="16"/>
  <c r="H196" i="16"/>
  <c r="AM195" i="16"/>
  <c r="AE195" i="16"/>
  <c r="X195" i="16" l="1"/>
  <c r="AB195" i="16" a="1"/>
  <c r="S195" i="16" a="1"/>
  <c r="Q195" i="16" a="1"/>
  <c r="AL195" i="16" l="1"/>
  <c r="AB195" i="16"/>
  <c r="S195" i="16"/>
  <c r="T195" i="16" s="1"/>
  <c r="V195" i="16" s="1"/>
  <c r="Q195" i="16"/>
  <c r="H195" i="16"/>
  <c r="AM194" i="16"/>
  <c r="AE194" i="16"/>
  <c r="X194" i="16" l="1"/>
  <c r="S194" i="16" a="1"/>
  <c r="Q194" i="16" a="1"/>
  <c r="AB194" i="16" a="1"/>
  <c r="AL194" i="16" l="1"/>
  <c r="AB194" i="16"/>
  <c r="S194" i="16"/>
  <c r="T194" i="16" s="1"/>
  <c r="V194" i="16" s="1"/>
  <c r="Q194" i="16"/>
  <c r="H194" i="16"/>
  <c r="AM193" i="16"/>
  <c r="AE193" i="16"/>
  <c r="X193" i="16" l="1"/>
  <c r="S193" i="16" a="1"/>
  <c r="Q193" i="16" a="1"/>
  <c r="AB193" i="16" a="1"/>
  <c r="AL193" i="16" l="1"/>
  <c r="AB193" i="16"/>
  <c r="S193" i="16"/>
  <c r="T193" i="16" s="1"/>
  <c r="V193" i="16" s="1"/>
  <c r="Q193" i="16"/>
  <c r="H193" i="16"/>
  <c r="AM192" i="16"/>
  <c r="AE192" i="16"/>
  <c r="X192" i="16" l="1"/>
  <c r="AB192" i="16" a="1"/>
  <c r="S192" i="16" a="1"/>
  <c r="Q192" i="16" a="1"/>
  <c r="AL192" i="16" l="1"/>
  <c r="AB192" i="16"/>
  <c r="S192" i="16"/>
  <c r="T192" i="16" s="1"/>
  <c r="V192" i="16" s="1"/>
  <c r="Q192" i="16"/>
  <c r="H192" i="16"/>
  <c r="AM191" i="16"/>
  <c r="AE191" i="16"/>
  <c r="X191" i="16" l="1"/>
  <c r="Q191" i="16" a="1"/>
  <c r="AB191" i="16" a="1"/>
  <c r="S191" i="16" a="1"/>
  <c r="AL191" i="16" l="1"/>
  <c r="AB191" i="16"/>
  <c r="S191" i="16"/>
  <c r="T191" i="16" s="1"/>
  <c r="V191" i="16" s="1"/>
  <c r="Q191" i="16"/>
  <c r="H191" i="16"/>
  <c r="AM190" i="16"/>
  <c r="AE190" i="16"/>
  <c r="X190" i="16" l="1"/>
  <c r="AB190" i="16" a="1"/>
  <c r="Q190" i="16" a="1"/>
  <c r="S190" i="16" a="1"/>
  <c r="AL190" i="16" l="1"/>
  <c r="AB190" i="16"/>
  <c r="S190" i="16"/>
  <c r="T190" i="16" s="1"/>
  <c r="V190" i="16" s="1"/>
  <c r="Q190" i="16"/>
  <c r="H190" i="16"/>
  <c r="AM189" i="16"/>
  <c r="AE189" i="16"/>
  <c r="X189" i="16" l="1"/>
  <c r="Q189" i="16" a="1"/>
  <c r="AB189" i="16" a="1"/>
  <c r="S189" i="16" a="1"/>
  <c r="AL189" i="16" l="1"/>
  <c r="AB189" i="16"/>
  <c r="S189" i="16"/>
  <c r="T189" i="16" s="1"/>
  <c r="V189" i="16" s="1"/>
  <c r="Q189" i="16"/>
  <c r="H189" i="16"/>
  <c r="AM188" i="16"/>
  <c r="AE188" i="16"/>
  <c r="X188" i="16" l="1"/>
  <c r="Q188" i="16" a="1"/>
  <c r="S188" i="16" a="1"/>
  <c r="AB188" i="16" a="1"/>
  <c r="AL188" i="16" l="1"/>
  <c r="AB188" i="16"/>
  <c r="S188" i="16"/>
  <c r="T188" i="16" s="1"/>
  <c r="V188" i="16" s="1"/>
  <c r="Q188" i="16"/>
  <c r="H188" i="16"/>
  <c r="AM187" i="16"/>
  <c r="AE187" i="16"/>
  <c r="X187" i="16" l="1"/>
  <c r="S187" i="16" a="1"/>
  <c r="Q187" i="16" a="1"/>
  <c r="AB187" i="16" a="1"/>
  <c r="AL187" i="16" l="1"/>
  <c r="AB187" i="16"/>
  <c r="S187" i="16"/>
  <c r="T187" i="16" s="1"/>
  <c r="V187" i="16" s="1"/>
  <c r="Q187" i="16"/>
  <c r="H187" i="16"/>
  <c r="AM186" i="16"/>
  <c r="AE186" i="16"/>
  <c r="X186" i="16" l="1"/>
  <c r="S186" i="16" a="1"/>
  <c r="AB186" i="16" a="1"/>
  <c r="Q186" i="16" a="1"/>
  <c r="AL186" i="16" l="1"/>
  <c r="AB186" i="16"/>
  <c r="S186" i="16"/>
  <c r="T186" i="16" s="1"/>
  <c r="V186" i="16" s="1"/>
  <c r="Q186" i="16"/>
  <c r="H186" i="16"/>
  <c r="AM185" i="16"/>
  <c r="AE185" i="16"/>
  <c r="X185" i="16" l="1"/>
  <c r="S185" i="16" a="1"/>
  <c r="AB185" i="16" a="1"/>
  <c r="Q185" i="16" a="1"/>
  <c r="AL185" i="16" l="1"/>
  <c r="AB185" i="16"/>
  <c r="S185" i="16"/>
  <c r="T185" i="16" s="1"/>
  <c r="V185" i="16" s="1"/>
  <c r="Q185" i="16"/>
  <c r="H185" i="16"/>
  <c r="AM184" i="16"/>
  <c r="AE184" i="16"/>
  <c r="X184" i="16" l="1"/>
  <c r="AB184" i="16" a="1"/>
  <c r="Q184" i="16" a="1"/>
  <c r="S184" i="16" a="1"/>
  <c r="AL184" i="16" l="1"/>
  <c r="AB184" i="16"/>
  <c r="S184" i="16"/>
  <c r="T184" i="16" s="1"/>
  <c r="V184" i="16" s="1"/>
  <c r="Q184" i="16"/>
  <c r="H184" i="16"/>
  <c r="AM183" i="16"/>
  <c r="AE183" i="16"/>
  <c r="X183" i="16" l="1"/>
  <c r="AL183" i="16" l="1"/>
  <c r="T183" i="16"/>
  <c r="V183" i="16" s="1"/>
  <c r="H183" i="16"/>
  <c r="AM182" i="16"/>
  <c r="AE182" i="16"/>
  <c r="X182" i="16" l="1"/>
  <c r="S182" i="16" a="1"/>
  <c r="AB182" i="16" a="1"/>
  <c r="Q182" i="16" a="1"/>
  <c r="AL182" i="16" l="1"/>
  <c r="AB182" i="16"/>
  <c r="S182" i="16"/>
  <c r="T182" i="16" s="1"/>
  <c r="V182" i="16" s="1"/>
  <c r="Q182" i="16"/>
  <c r="H182" i="16"/>
  <c r="AM181" i="16"/>
  <c r="AE181" i="16"/>
  <c r="X181" i="16" l="1"/>
  <c r="S181" i="16" a="1"/>
  <c r="Q181" i="16" a="1"/>
  <c r="AB181" i="16" a="1"/>
  <c r="AL181" i="16" l="1"/>
  <c r="AB181" i="16"/>
  <c r="S181" i="16"/>
  <c r="T181" i="16" s="1"/>
  <c r="V181" i="16" s="1"/>
  <c r="Q181" i="16"/>
  <c r="H181" i="16"/>
  <c r="AM180" i="16"/>
  <c r="AE180" i="16"/>
  <c r="X180" i="16" l="1"/>
  <c r="Q180" i="16" a="1"/>
  <c r="AB180" i="16" a="1"/>
  <c r="S180" i="16" a="1"/>
  <c r="AL180" i="16" l="1"/>
  <c r="AB180" i="16"/>
  <c r="S180" i="16"/>
  <c r="T180" i="16" s="1"/>
  <c r="V180" i="16" s="1"/>
  <c r="Q180" i="16"/>
  <c r="H180" i="16"/>
  <c r="AM179" i="16"/>
  <c r="AE179" i="16"/>
  <c r="X179" i="16" l="1"/>
  <c r="S179" i="16" a="1"/>
  <c r="Q179" i="16" a="1"/>
  <c r="AB179" i="16" a="1"/>
  <c r="AL179" i="16" l="1"/>
  <c r="AB179" i="16"/>
  <c r="S179" i="16"/>
  <c r="T179" i="16" s="1"/>
  <c r="V179" i="16" s="1"/>
  <c r="Q179" i="16"/>
  <c r="H179" i="16"/>
  <c r="AM67" i="16"/>
  <c r="AE67" i="16"/>
  <c r="X67" i="16" l="1"/>
  <c r="AL67" i="16" l="1"/>
  <c r="T67" i="16"/>
  <c r="V67" i="16" s="1"/>
  <c r="H178" i="16"/>
  <c r="AM177" i="16"/>
  <c r="AE177" i="16"/>
  <c r="X177" i="16" l="1"/>
  <c r="Q177" i="16" a="1"/>
  <c r="S177" i="16" a="1"/>
  <c r="AB177" i="16" a="1"/>
  <c r="AL177" i="16" l="1"/>
  <c r="AB177" i="16"/>
  <c r="S177" i="16"/>
  <c r="T177" i="16" s="1"/>
  <c r="V177" i="16" s="1"/>
  <c r="Q177" i="16"/>
  <c r="H177" i="16"/>
  <c r="AM176" i="16"/>
  <c r="AE176" i="16"/>
  <c r="X176" i="16" l="1"/>
  <c r="AB176" i="16" a="1"/>
  <c r="Q176" i="16" a="1"/>
  <c r="S176" i="16" a="1"/>
  <c r="AL176" i="16" l="1"/>
  <c r="AB176" i="16"/>
  <c r="S176" i="16"/>
  <c r="T176" i="16" s="1"/>
  <c r="V176" i="16" s="1"/>
  <c r="Q176" i="16"/>
  <c r="H176" i="16"/>
  <c r="AM417" i="16"/>
  <c r="AE417" i="16"/>
  <c r="X417" i="16" l="1"/>
  <c r="AL417" i="16" l="1"/>
  <c r="T417" i="16"/>
  <c r="V417" i="16" s="1"/>
  <c r="H175" i="16"/>
  <c r="AM35" i="16"/>
  <c r="AE35" i="16"/>
  <c r="X35" i="16" l="1"/>
  <c r="Q35" i="16" a="1"/>
  <c r="AB35" i="16" a="1"/>
  <c r="S35" i="16" a="1"/>
  <c r="AL35" i="16" l="1"/>
  <c r="AB35" i="16"/>
  <c r="S35" i="16"/>
  <c r="T35" i="16" s="1"/>
  <c r="V35" i="16" s="1"/>
  <c r="Q35" i="16"/>
  <c r="H174" i="16"/>
  <c r="AM173" i="16"/>
  <c r="AE173" i="16"/>
  <c r="X173" i="16" l="1"/>
  <c r="AL173" i="16" l="1"/>
  <c r="T173" i="16"/>
  <c r="V173" i="16" s="1"/>
  <c r="H173" i="16"/>
  <c r="AM172" i="16"/>
  <c r="AE172" i="16"/>
  <c r="X172" i="16" l="1"/>
  <c r="AL172" i="16" l="1"/>
  <c r="T172" i="16"/>
  <c r="V172" i="16" s="1"/>
  <c r="H172" i="16"/>
  <c r="AM171" i="16"/>
  <c r="AE171" i="16"/>
  <c r="X171" i="16" l="1"/>
  <c r="S171" i="16" a="1"/>
  <c r="AB171" i="16" a="1"/>
  <c r="Q171" i="16" a="1"/>
  <c r="AL171" i="16" l="1"/>
  <c r="AB171" i="16"/>
  <c r="S171" i="16"/>
  <c r="T171" i="16" s="1"/>
  <c r="V171" i="16" s="1"/>
  <c r="Q171" i="16"/>
  <c r="H171" i="16"/>
  <c r="AM170" i="16"/>
  <c r="AE170" i="16"/>
  <c r="X170" i="16" l="1"/>
  <c r="Q170" i="16" a="1"/>
  <c r="AB170" i="16" a="1"/>
  <c r="S170" i="16" a="1"/>
  <c r="AL170" i="16" l="1"/>
  <c r="AB170" i="16"/>
  <c r="S170" i="16"/>
  <c r="T170" i="16" s="1"/>
  <c r="V170" i="16" s="1"/>
  <c r="Q170" i="16"/>
  <c r="H170" i="16"/>
  <c r="AM169" i="16"/>
  <c r="AE169" i="16"/>
  <c r="X169" i="16" l="1"/>
  <c r="Q169" i="16" a="1"/>
  <c r="AB169" i="16" a="1"/>
  <c r="S169" i="16" a="1"/>
  <c r="AL169" i="16" l="1"/>
  <c r="AB169" i="16"/>
  <c r="S169" i="16"/>
  <c r="T169" i="16" s="1"/>
  <c r="V169" i="16" s="1"/>
  <c r="Q169" i="16"/>
  <c r="H169" i="16"/>
  <c r="AM168" i="16"/>
  <c r="AE168" i="16"/>
  <c r="X168" i="16" l="1"/>
  <c r="Q168" i="16" a="1"/>
  <c r="AB168" i="16" a="1"/>
  <c r="S168" i="16" a="1"/>
  <c r="AL168" i="16" l="1"/>
  <c r="AB168" i="16"/>
  <c r="S168" i="16"/>
  <c r="T168" i="16" s="1"/>
  <c r="V168" i="16" s="1"/>
  <c r="Q168" i="16"/>
  <c r="H168" i="16"/>
  <c r="AM167" i="16"/>
  <c r="AE167" i="16"/>
  <c r="X167" i="16" l="1"/>
  <c r="AB167" i="16" a="1"/>
  <c r="S167" i="16" a="1"/>
  <c r="Q167" i="16" a="1"/>
  <c r="AL167" i="16" l="1"/>
  <c r="AB167" i="16"/>
  <c r="S167" i="16"/>
  <c r="T167" i="16" s="1"/>
  <c r="V167" i="16" s="1"/>
  <c r="Q167" i="16"/>
  <c r="H167" i="16"/>
  <c r="AM166" i="16"/>
  <c r="AE166" i="16"/>
  <c r="X166" i="16" l="1"/>
  <c r="S166" i="16" a="1"/>
  <c r="AB166" i="16" a="1"/>
  <c r="Q166" i="16" a="1"/>
  <c r="AL166" i="16" l="1"/>
  <c r="AB166" i="16"/>
  <c r="S166" i="16"/>
  <c r="T166" i="16" s="1"/>
  <c r="V166" i="16" s="1"/>
  <c r="Q166" i="16"/>
  <c r="H166" i="16"/>
  <c r="AM165" i="16"/>
  <c r="AE165" i="16"/>
  <c r="X165" i="16" l="1"/>
  <c r="AB165" i="16" a="1"/>
  <c r="S165" i="16" a="1"/>
  <c r="Q165" i="16" a="1"/>
  <c r="AL165" i="16" l="1"/>
  <c r="AB165" i="16"/>
  <c r="S165" i="16"/>
  <c r="T165" i="16" s="1"/>
  <c r="V165" i="16" s="1"/>
  <c r="Q165" i="16"/>
  <c r="H165" i="16"/>
  <c r="AM152" i="16"/>
  <c r="AE152" i="16"/>
  <c r="X152" i="16" l="1"/>
  <c r="Q152" i="16" a="1"/>
  <c r="S152" i="16" a="1"/>
  <c r="AB152" i="16" a="1"/>
  <c r="AL152" i="16" l="1"/>
  <c r="AB152" i="16"/>
  <c r="S152" i="16"/>
  <c r="T152" i="16" s="1"/>
  <c r="V152" i="16" s="1"/>
  <c r="Q152" i="16"/>
  <c r="H164" i="16"/>
  <c r="AM163" i="16"/>
  <c r="AE163" i="16"/>
  <c r="X163" i="16" l="1"/>
  <c r="AL163" i="16" l="1"/>
  <c r="T163" i="16"/>
  <c r="V163" i="16" s="1"/>
  <c r="H163" i="16"/>
  <c r="AM162" i="16"/>
  <c r="AE162" i="16"/>
  <c r="X162" i="16" l="1"/>
  <c r="Q162" i="16" a="1"/>
  <c r="AB162" i="16" a="1"/>
  <c r="S162" i="16" a="1"/>
  <c r="AL162" i="16" l="1"/>
  <c r="AB162" i="16"/>
  <c r="S162" i="16"/>
  <c r="T162" i="16" s="1"/>
  <c r="V162" i="16" s="1"/>
  <c r="Q162" i="16"/>
  <c r="H162" i="16"/>
  <c r="AM161" i="16"/>
  <c r="AE161" i="16"/>
  <c r="X161" i="16" l="1"/>
  <c r="S161" i="16" a="1"/>
  <c r="Q161" i="16" a="1"/>
  <c r="AB161" i="16" a="1"/>
  <c r="AL161" i="16" l="1"/>
  <c r="AB161" i="16"/>
  <c r="S161" i="16"/>
  <c r="T161" i="16" s="1"/>
  <c r="V161" i="16" s="1"/>
  <c r="Q161" i="16"/>
  <c r="H161" i="16"/>
  <c r="AM160" i="16"/>
  <c r="AE160" i="16"/>
  <c r="X160" i="16" l="1"/>
  <c r="Q160" i="16" a="1"/>
  <c r="S160" i="16" a="1"/>
  <c r="AB160" i="16" a="1"/>
  <c r="AL160" i="16" l="1"/>
  <c r="AB160" i="16"/>
  <c r="S160" i="16"/>
  <c r="T160" i="16" s="1"/>
  <c r="V160" i="16" s="1"/>
  <c r="Q160" i="16"/>
  <c r="H160" i="16"/>
  <c r="AM461" i="16"/>
  <c r="AE461" i="16"/>
  <c r="X461" i="16" l="1"/>
  <c r="AL461" i="16" l="1"/>
  <c r="T461" i="16"/>
  <c r="V461" i="16" s="1"/>
  <c r="H159" i="16"/>
  <c r="AM158" i="16"/>
  <c r="AE158" i="16"/>
  <c r="X158" i="16" l="1"/>
  <c r="AB158" i="16" a="1"/>
  <c r="S158" i="16" a="1"/>
  <c r="Q158" i="16" a="1"/>
  <c r="AL158" i="16" l="1"/>
  <c r="AB158" i="16"/>
  <c r="S158" i="16"/>
  <c r="T158" i="16" s="1"/>
  <c r="V158" i="16" s="1"/>
  <c r="Q158" i="16"/>
  <c r="H158" i="16"/>
  <c r="AM157" i="16"/>
  <c r="AE157" i="16"/>
  <c r="X157" i="16" l="1"/>
  <c r="Q157" i="16" a="1"/>
  <c r="S157" i="16" a="1"/>
  <c r="AB157" i="16" a="1"/>
  <c r="AL157" i="16" l="1"/>
  <c r="AB157" i="16"/>
  <c r="S157" i="16"/>
  <c r="T157" i="16" s="1"/>
  <c r="V157" i="16" s="1"/>
  <c r="Q157" i="16"/>
  <c r="H157" i="16"/>
  <c r="AM156" i="16"/>
  <c r="AE156" i="16"/>
  <c r="X156" i="16" l="1"/>
  <c r="Q156" i="16" a="1"/>
  <c r="S156" i="16" a="1"/>
  <c r="AB156" i="16" a="1"/>
  <c r="AL156" i="16" l="1"/>
  <c r="AB156" i="16"/>
  <c r="S156" i="16"/>
  <c r="T156" i="16" s="1"/>
  <c r="V156" i="16" s="1"/>
  <c r="Q156" i="16"/>
  <c r="H156" i="16"/>
  <c r="AM155" i="16"/>
  <c r="AE155" i="16"/>
  <c r="X155" i="16" l="1"/>
  <c r="Q155" i="16" a="1"/>
  <c r="S155" i="16" a="1"/>
  <c r="AB155" i="16" a="1"/>
  <c r="AL155" i="16" l="1"/>
  <c r="AB155" i="16"/>
  <c r="S155" i="16"/>
  <c r="T155" i="16" s="1"/>
  <c r="V155" i="16" s="1"/>
  <c r="Q155" i="16"/>
  <c r="H155" i="16"/>
  <c r="AM49" i="16"/>
  <c r="AE49" i="16"/>
  <c r="X49" i="16" l="1"/>
  <c r="AL49" i="16" l="1"/>
  <c r="T49" i="16"/>
  <c r="V49" i="16" s="1"/>
  <c r="H154" i="16"/>
  <c r="AM64" i="16"/>
  <c r="AE64" i="16"/>
  <c r="X64" i="16" l="1"/>
  <c r="AL64" i="16" l="1"/>
  <c r="T64" i="16"/>
  <c r="V64" i="16" s="1"/>
  <c r="H153" i="16"/>
  <c r="AM472" i="16"/>
  <c r="AE472" i="16"/>
  <c r="X472" i="16" l="1"/>
  <c r="AL472" i="16" l="1"/>
  <c r="T472" i="16"/>
  <c r="V472" i="16" s="1"/>
  <c r="H152" i="16"/>
  <c r="AM151" i="16"/>
  <c r="AE151" i="16"/>
  <c r="X151" i="16" l="1"/>
  <c r="AB151" i="16" a="1"/>
  <c r="S151" i="16" a="1"/>
  <c r="Q151" i="16" a="1"/>
  <c r="AL151" i="16" l="1"/>
  <c r="AB151" i="16"/>
  <c r="S151" i="16"/>
  <c r="T151" i="16" s="1"/>
  <c r="V151" i="16" s="1"/>
  <c r="Q151" i="16"/>
  <c r="H151" i="16"/>
  <c r="AM150" i="16"/>
  <c r="AE150" i="16"/>
  <c r="X150" i="16" l="1"/>
  <c r="AB150" i="16" a="1"/>
  <c r="S150" i="16" a="1"/>
  <c r="Q150" i="16" a="1"/>
  <c r="AL150" i="16" l="1"/>
  <c r="AB150" i="16"/>
  <c r="S150" i="16"/>
  <c r="T150" i="16" s="1"/>
  <c r="V150" i="16" s="1"/>
  <c r="Q150" i="16"/>
  <c r="H150" i="16"/>
  <c r="AM149" i="16"/>
  <c r="AE149" i="16"/>
  <c r="X149" i="16" l="1"/>
  <c r="S149" i="16" a="1"/>
  <c r="AB149" i="16" a="1"/>
  <c r="Q149" i="16" a="1"/>
  <c r="AL149" i="16" l="1"/>
  <c r="AB149" i="16"/>
  <c r="S149" i="16"/>
  <c r="T149" i="16" s="1"/>
  <c r="V149" i="16" s="1"/>
  <c r="Q149" i="16"/>
  <c r="H149" i="16"/>
  <c r="AM148" i="16"/>
  <c r="AE148" i="16"/>
  <c r="X148" i="16" l="1"/>
  <c r="AB148" i="16" a="1"/>
  <c r="Q148" i="16" a="1"/>
  <c r="S148" i="16" a="1"/>
  <c r="AL148" i="16" l="1"/>
  <c r="AB148" i="16"/>
  <c r="S148" i="16"/>
  <c r="T148" i="16" s="1"/>
  <c r="V148" i="16" s="1"/>
  <c r="Q148" i="16"/>
  <c r="H148" i="16"/>
  <c r="AM147" i="16"/>
  <c r="AE147" i="16"/>
  <c r="X147" i="16" l="1"/>
  <c r="S147" i="16" a="1"/>
  <c r="Q147" i="16" a="1"/>
  <c r="AB147" i="16" a="1"/>
  <c r="AL147" i="16" l="1"/>
  <c r="AB147" i="16"/>
  <c r="S147" i="16"/>
  <c r="T147" i="16" s="1"/>
  <c r="V147" i="16" s="1"/>
  <c r="Q147" i="16"/>
  <c r="H147" i="16"/>
  <c r="AM146" i="16"/>
  <c r="AE146" i="16"/>
  <c r="X146" i="16" l="1"/>
  <c r="AB146" i="16" a="1"/>
  <c r="S146" i="16" a="1"/>
  <c r="Q146" i="16" a="1"/>
  <c r="AL146" i="16" l="1"/>
  <c r="AB146" i="16"/>
  <c r="S146" i="16"/>
  <c r="T146" i="16" s="1"/>
  <c r="V146" i="16" s="1"/>
  <c r="Q146" i="16"/>
  <c r="H146" i="16"/>
  <c r="AM145" i="16"/>
  <c r="AE145" i="16"/>
  <c r="X145" i="16" l="1"/>
  <c r="AB145" i="16" a="1"/>
  <c r="S145" i="16" a="1"/>
  <c r="Q145" i="16" a="1"/>
  <c r="AL145" i="16" l="1"/>
  <c r="AB145" i="16"/>
  <c r="S145" i="16"/>
  <c r="T145" i="16" s="1"/>
  <c r="V145" i="16" s="1"/>
  <c r="Q145" i="16"/>
  <c r="H145" i="16"/>
  <c r="AM144" i="16"/>
  <c r="AE144" i="16"/>
  <c r="X144" i="16" l="1"/>
  <c r="AB144" i="16" a="1"/>
  <c r="S144" i="16" a="1"/>
  <c r="Q144" i="16" a="1"/>
  <c r="AL144" i="16" l="1"/>
  <c r="AB144" i="16"/>
  <c r="S144" i="16"/>
  <c r="T144" i="16" s="1"/>
  <c r="V144" i="16" s="1"/>
  <c r="Q144" i="16"/>
  <c r="H144" i="16"/>
  <c r="AM143" i="16"/>
  <c r="AE143" i="16"/>
  <c r="X143" i="16" l="1"/>
  <c r="Q143" i="16" a="1"/>
  <c r="AB143" i="16" a="1"/>
  <c r="S143" i="16" a="1"/>
  <c r="AL143" i="16" l="1"/>
  <c r="AB143" i="16"/>
  <c r="S143" i="16"/>
  <c r="T143" i="16" s="1"/>
  <c r="V143" i="16" s="1"/>
  <c r="Q143" i="16"/>
  <c r="H143" i="16"/>
  <c r="AM142" i="16"/>
  <c r="AE142" i="16"/>
  <c r="X142" i="16" l="1"/>
  <c r="AB142" i="16" a="1"/>
  <c r="S142" i="16" a="1"/>
  <c r="Q142" i="16" a="1"/>
  <c r="AL142" i="16" l="1"/>
  <c r="AB142" i="16"/>
  <c r="S142" i="16"/>
  <c r="T142" i="16" s="1"/>
  <c r="V142" i="16" s="1"/>
  <c r="Q142" i="16"/>
  <c r="H142" i="16"/>
  <c r="AM141" i="16"/>
  <c r="AE141" i="16"/>
  <c r="X141" i="16" l="1"/>
  <c r="Q141" i="16" a="1"/>
  <c r="AB141" i="16" a="1"/>
  <c r="S141" i="16" a="1"/>
  <c r="AL141" i="16" l="1"/>
  <c r="AB141" i="16"/>
  <c r="S141" i="16"/>
  <c r="T141" i="16" s="1"/>
  <c r="V141" i="16" s="1"/>
  <c r="Q141" i="16"/>
  <c r="H141" i="16"/>
  <c r="AM140" i="16"/>
  <c r="AE140" i="16"/>
  <c r="X140" i="16" l="1"/>
  <c r="Q140" i="16" a="1"/>
  <c r="S140" i="16" a="1"/>
  <c r="AB140" i="16" a="1"/>
  <c r="AL140" i="16" l="1"/>
  <c r="AB140" i="16"/>
  <c r="S140" i="16"/>
  <c r="T140" i="16" s="1"/>
  <c r="V140" i="16" s="1"/>
  <c r="Q140" i="16"/>
  <c r="H140" i="16"/>
  <c r="AM139" i="16"/>
  <c r="AE139" i="16"/>
  <c r="X139" i="16" l="1"/>
  <c r="S139" i="16" a="1"/>
  <c r="AB139" i="16" a="1"/>
  <c r="Q139" i="16" a="1"/>
  <c r="AL139" i="16" l="1"/>
  <c r="AB139" i="16"/>
  <c r="S139" i="16"/>
  <c r="T139" i="16" s="1"/>
  <c r="V139" i="16" s="1"/>
  <c r="Q139" i="16"/>
  <c r="H139" i="16"/>
  <c r="AM138" i="16"/>
  <c r="AE138" i="16"/>
  <c r="X138" i="16" l="1"/>
  <c r="Q138" i="16" a="1"/>
  <c r="AB138" i="16" a="1"/>
  <c r="S138" i="16" a="1"/>
  <c r="AL138" i="16" l="1"/>
  <c r="AB138" i="16"/>
  <c r="S138" i="16"/>
  <c r="T138" i="16" s="1"/>
  <c r="V138" i="16" s="1"/>
  <c r="Q138" i="16"/>
  <c r="H138" i="16"/>
  <c r="AM137" i="16"/>
  <c r="AE137" i="16"/>
  <c r="X137" i="16" l="1"/>
  <c r="S137" i="16" a="1"/>
  <c r="Q137" i="16" a="1"/>
  <c r="AB137" i="16" a="1"/>
  <c r="AL137" i="16" l="1"/>
  <c r="AB137" i="16"/>
  <c r="S137" i="16"/>
  <c r="T137" i="16" s="1"/>
  <c r="V137" i="16" s="1"/>
  <c r="Q137" i="16"/>
  <c r="H137" i="16"/>
  <c r="AM136" i="16"/>
  <c r="AE136" i="16"/>
  <c r="X136" i="16" l="1"/>
  <c r="Q136" i="16" a="1"/>
  <c r="S136" i="16" a="1"/>
  <c r="AB136" i="16" a="1"/>
  <c r="AL136" i="16" l="1"/>
  <c r="AB136" i="16"/>
  <c r="S136" i="16"/>
  <c r="T136" i="16" s="1"/>
  <c r="V136" i="16" s="1"/>
  <c r="Q136" i="16"/>
  <c r="H136" i="16"/>
  <c r="AM135" i="16"/>
  <c r="AE135" i="16"/>
  <c r="X135" i="16" l="1"/>
  <c r="Q135" i="16" a="1"/>
  <c r="AB135" i="16" a="1"/>
  <c r="S135" i="16" a="1"/>
  <c r="AL135" i="16" l="1"/>
  <c r="AB135" i="16"/>
  <c r="S135" i="16"/>
  <c r="T135" i="16" s="1"/>
  <c r="V135" i="16" s="1"/>
  <c r="Q135" i="16"/>
  <c r="H135" i="16"/>
  <c r="AM134" i="16"/>
  <c r="AE134" i="16"/>
  <c r="X134" i="16" l="1"/>
  <c r="Q134" i="16" a="1"/>
  <c r="S134" i="16" a="1"/>
  <c r="AB134" i="16" a="1"/>
  <c r="AL134" i="16" l="1"/>
  <c r="AB134" i="16"/>
  <c r="S134" i="16"/>
  <c r="T134" i="16" s="1"/>
  <c r="V134" i="16" s="1"/>
  <c r="Q134" i="16"/>
  <c r="H134" i="16"/>
  <c r="AM133" i="16"/>
  <c r="AE133" i="16"/>
  <c r="X133" i="16" l="1"/>
  <c r="S133" i="16" a="1"/>
  <c r="AB133" i="16" a="1"/>
  <c r="Q133" i="16" a="1"/>
  <c r="AL133" i="16" l="1"/>
  <c r="AB133" i="16"/>
  <c r="S133" i="16"/>
  <c r="T133" i="16" s="1"/>
  <c r="V133" i="16" s="1"/>
  <c r="Q133" i="16"/>
  <c r="H133" i="16"/>
  <c r="AM132" i="16"/>
  <c r="AE132" i="16"/>
  <c r="X132" i="16" l="1"/>
  <c r="Q132" i="16" a="1"/>
  <c r="S132" i="16" a="1"/>
  <c r="AB132" i="16" a="1"/>
  <c r="AL132" i="16" l="1"/>
  <c r="AB132" i="16"/>
  <c r="S132" i="16"/>
  <c r="T132" i="16" s="1"/>
  <c r="V132" i="16" s="1"/>
  <c r="Q132" i="16"/>
  <c r="H132" i="16"/>
  <c r="AM131" i="16"/>
  <c r="AE131" i="16"/>
  <c r="X131" i="16" l="1"/>
  <c r="AL131" i="16" l="1"/>
  <c r="T131" i="16"/>
  <c r="V131" i="16" s="1"/>
  <c r="H131" i="16"/>
  <c r="AM130" i="16"/>
  <c r="AE130" i="16"/>
  <c r="X130" i="16" l="1"/>
  <c r="Q130" i="16" a="1"/>
  <c r="AB130" i="16" a="1"/>
  <c r="S130" i="16" a="1"/>
  <c r="AL130" i="16" l="1"/>
  <c r="AB130" i="16"/>
  <c r="S130" i="16"/>
  <c r="T130" i="16" s="1"/>
  <c r="V130" i="16" s="1"/>
  <c r="Q130" i="16"/>
  <c r="H130" i="16"/>
  <c r="AM129" i="16"/>
  <c r="AE129" i="16"/>
  <c r="X129" i="16" l="1"/>
  <c r="Q129" i="16" a="1"/>
  <c r="S129" i="16" a="1"/>
  <c r="AB129" i="16" a="1"/>
  <c r="AL129" i="16" l="1"/>
  <c r="AB129" i="16"/>
  <c r="S129" i="16"/>
  <c r="T129" i="16" s="1"/>
  <c r="V129" i="16" s="1"/>
  <c r="Q129" i="16"/>
  <c r="H129" i="16"/>
  <c r="AM128" i="16"/>
  <c r="AE128" i="16"/>
  <c r="X128" i="16" l="1"/>
  <c r="Q128" i="16" a="1"/>
  <c r="AB128" i="16" a="1"/>
  <c r="S128" i="16" a="1"/>
  <c r="AL128" i="16" l="1"/>
  <c r="AB128" i="16"/>
  <c r="S128" i="16"/>
  <c r="T128" i="16" s="1"/>
  <c r="V128" i="16" s="1"/>
  <c r="Q128" i="16"/>
  <c r="H128" i="16"/>
  <c r="AM127" i="16"/>
  <c r="AE127" i="16"/>
  <c r="X127" i="16" l="1"/>
  <c r="Q127" i="16" a="1"/>
  <c r="S127" i="16" a="1"/>
  <c r="AB127" i="16" a="1"/>
  <c r="AL127" i="16" l="1"/>
  <c r="AB127" i="16"/>
  <c r="S127" i="16"/>
  <c r="T127" i="16" s="1"/>
  <c r="V127" i="16" s="1"/>
  <c r="Q127" i="16"/>
  <c r="H127" i="16"/>
  <c r="AM126" i="16"/>
  <c r="AE126" i="16"/>
  <c r="X126" i="16" l="1"/>
  <c r="AB126" i="16" a="1"/>
  <c r="Q126" i="16" a="1"/>
  <c r="S126" i="16" a="1"/>
  <c r="AL126" i="16" l="1"/>
  <c r="AB126" i="16"/>
  <c r="S126" i="16"/>
  <c r="T126" i="16" s="1"/>
  <c r="V126" i="16" s="1"/>
  <c r="Q126" i="16"/>
  <c r="H126" i="16"/>
  <c r="AM125" i="16"/>
  <c r="AE125" i="16"/>
  <c r="X125" i="16" l="1"/>
  <c r="S125" i="16" a="1"/>
  <c r="AB125" i="16" a="1"/>
  <c r="Q125" i="16" a="1"/>
  <c r="AL125" i="16" l="1"/>
  <c r="AB125" i="16"/>
  <c r="S125" i="16"/>
  <c r="T125" i="16" s="1"/>
  <c r="V125" i="16" s="1"/>
  <c r="Q125" i="16"/>
  <c r="H125" i="16"/>
  <c r="AM124" i="16"/>
  <c r="AE124" i="16"/>
  <c r="X124" i="16" l="1"/>
  <c r="Q124" i="16" a="1"/>
  <c r="AB124" i="16" a="1"/>
  <c r="S124" i="16" a="1"/>
  <c r="AL124" i="16" l="1"/>
  <c r="AB124" i="16"/>
  <c r="S124" i="16"/>
  <c r="T124" i="16" s="1"/>
  <c r="V124" i="16" s="1"/>
  <c r="Q124" i="16"/>
  <c r="H124" i="16"/>
  <c r="AM123" i="16"/>
  <c r="AE123" i="16"/>
  <c r="X123" i="16" l="1"/>
  <c r="AB123" i="16" a="1"/>
  <c r="S123" i="16" a="1"/>
  <c r="Q123" i="16" a="1"/>
  <c r="AL123" i="16" l="1"/>
  <c r="AB123" i="16"/>
  <c r="S123" i="16"/>
  <c r="T123" i="16" s="1"/>
  <c r="V123" i="16" s="1"/>
  <c r="Q123" i="16"/>
  <c r="H123" i="16"/>
  <c r="AM122" i="16"/>
  <c r="AE122" i="16"/>
  <c r="X122" i="16" l="1"/>
  <c r="Q122" i="16" a="1"/>
  <c r="S122" i="16" a="1"/>
  <c r="AB122" i="16" a="1"/>
  <c r="AL122" i="16" l="1"/>
  <c r="AB122" i="16"/>
  <c r="S122" i="16"/>
  <c r="T122" i="16" s="1"/>
  <c r="V122" i="16" s="1"/>
  <c r="Q122" i="16"/>
  <c r="H122" i="16"/>
  <c r="AM121" i="16"/>
  <c r="AE121" i="16"/>
  <c r="X121" i="16" l="1"/>
  <c r="Q121" i="16" a="1"/>
  <c r="AB121" i="16" a="1"/>
  <c r="S121" i="16" a="1"/>
  <c r="AL121" i="16" l="1"/>
  <c r="AB121" i="16"/>
  <c r="S121" i="16"/>
  <c r="T121" i="16" s="1"/>
  <c r="V121" i="16" s="1"/>
  <c r="Q121" i="16"/>
  <c r="H121" i="16"/>
  <c r="AM120" i="16"/>
  <c r="AE120" i="16"/>
  <c r="X120" i="16" l="1"/>
  <c r="S120" i="16" a="1"/>
  <c r="AB120" i="16" a="1"/>
  <c r="Q120" i="16" a="1"/>
  <c r="AL120" i="16" l="1"/>
  <c r="AB120" i="16"/>
  <c r="S120" i="16"/>
  <c r="T120" i="16" s="1"/>
  <c r="V120" i="16" s="1"/>
  <c r="Q120" i="16"/>
  <c r="H120" i="16"/>
  <c r="AM119" i="16"/>
  <c r="AE119" i="16"/>
  <c r="X119" i="16" l="1"/>
  <c r="Q119" i="16" a="1"/>
  <c r="S119" i="16" a="1"/>
  <c r="AB119" i="16" a="1"/>
  <c r="AL119" i="16" l="1"/>
  <c r="AB119" i="16"/>
  <c r="S119" i="16"/>
  <c r="T119" i="16" s="1"/>
  <c r="V119" i="16" s="1"/>
  <c r="Q119" i="16"/>
  <c r="H119" i="16"/>
  <c r="AM118" i="16"/>
  <c r="AE118" i="16"/>
  <c r="X118" i="16" l="1"/>
  <c r="Q118" i="16" a="1"/>
  <c r="AB118" i="16" a="1"/>
  <c r="S118" i="16" a="1"/>
  <c r="AL118" i="16" l="1"/>
  <c r="AB118" i="16"/>
  <c r="S118" i="16"/>
  <c r="T118" i="16" s="1"/>
  <c r="V118" i="16" s="1"/>
  <c r="Q118" i="16"/>
  <c r="H118" i="16"/>
  <c r="AM117" i="16"/>
  <c r="AE117" i="16"/>
  <c r="X117" i="16" l="1"/>
  <c r="S117" i="16" a="1"/>
  <c r="Q117" i="16" a="1"/>
  <c r="AB117" i="16" a="1"/>
  <c r="AL117" i="16" l="1"/>
  <c r="AB117" i="16"/>
  <c r="S117" i="16"/>
  <c r="T117" i="16" s="1"/>
  <c r="V117" i="16" s="1"/>
  <c r="Q117" i="16"/>
  <c r="H117" i="16"/>
  <c r="AM116" i="16"/>
  <c r="AE116" i="16"/>
  <c r="X116" i="16" l="1"/>
  <c r="Q116" i="16" a="1"/>
  <c r="AB116" i="16" a="1"/>
  <c r="S116" i="16" a="1"/>
  <c r="AL116" i="16" l="1"/>
  <c r="AB116" i="16"/>
  <c r="S116" i="16"/>
  <c r="T116" i="16" s="1"/>
  <c r="V116" i="16" s="1"/>
  <c r="Q116" i="16"/>
  <c r="H116" i="16"/>
  <c r="AM115" i="16"/>
  <c r="AE115" i="16"/>
  <c r="X115" i="16" l="1"/>
  <c r="S115" i="16" a="1"/>
  <c r="AB115" i="16" a="1"/>
  <c r="Q115" i="16" a="1"/>
  <c r="AL115" i="16" l="1"/>
  <c r="AB115" i="16"/>
  <c r="S115" i="16"/>
  <c r="T115" i="16" s="1"/>
  <c r="V115" i="16" s="1"/>
  <c r="Q115" i="16"/>
  <c r="H115" i="16"/>
  <c r="AM13" i="16"/>
  <c r="AE13" i="16"/>
  <c r="X13" i="16" l="1"/>
  <c r="AL13" i="16" l="1"/>
  <c r="T13" i="16"/>
  <c r="V13" i="16" s="1"/>
  <c r="H114" i="16"/>
  <c r="AM113" i="16"/>
  <c r="AE113" i="16"/>
  <c r="X113" i="16" l="1"/>
  <c r="Q113" i="16" a="1"/>
  <c r="AB113" i="16" a="1"/>
  <c r="S113" i="16" a="1"/>
  <c r="AL113" i="16" l="1"/>
  <c r="AB113" i="16"/>
  <c r="S113" i="16"/>
  <c r="T113" i="16" s="1"/>
  <c r="V113" i="16" s="1"/>
  <c r="Q113" i="16"/>
  <c r="H113" i="16"/>
  <c r="AM112" i="16"/>
  <c r="AE112" i="16"/>
  <c r="X112" i="16" l="1"/>
  <c r="AB112" i="16" a="1"/>
  <c r="Q112" i="16" a="1"/>
  <c r="S112" i="16" a="1"/>
  <c r="AL112" i="16" l="1"/>
  <c r="AB112" i="16"/>
  <c r="S112" i="16"/>
  <c r="T112" i="16" s="1"/>
  <c r="V112" i="16" s="1"/>
  <c r="Q112" i="16"/>
  <c r="H112" i="16"/>
  <c r="AM111" i="16"/>
  <c r="AE111" i="16"/>
  <c r="X111" i="16" l="1"/>
  <c r="Q111" i="16" a="1"/>
  <c r="AB111" i="16" a="1"/>
  <c r="S111" i="16" a="1"/>
  <c r="AL111" i="16" l="1"/>
  <c r="AB111" i="16"/>
  <c r="S111" i="16"/>
  <c r="T111" i="16" s="1"/>
  <c r="V111" i="16" s="1"/>
  <c r="Q111" i="16"/>
  <c r="H111" i="16"/>
  <c r="AM110" i="16"/>
  <c r="AE110" i="16"/>
  <c r="X110" i="16" l="1"/>
  <c r="Q110" i="16" a="1"/>
  <c r="AB110" i="16" a="1"/>
  <c r="S110" i="16" a="1"/>
  <c r="AL110" i="16" l="1"/>
  <c r="AB110" i="16"/>
  <c r="S110" i="16"/>
  <c r="T110" i="16" s="1"/>
  <c r="V110" i="16" s="1"/>
  <c r="Q110" i="16"/>
  <c r="H110" i="16"/>
  <c r="AM109" i="16"/>
  <c r="AE109" i="16"/>
  <c r="X109" i="16" l="1"/>
  <c r="Q109" i="16" a="1"/>
  <c r="AB109" i="16" a="1"/>
  <c r="S109" i="16" a="1"/>
  <c r="AL109" i="16" l="1"/>
  <c r="AB109" i="16"/>
  <c r="S109" i="16"/>
  <c r="T109" i="16" s="1"/>
  <c r="V109" i="16" s="1"/>
  <c r="Q109" i="16"/>
  <c r="H109" i="16"/>
  <c r="AM164" i="16"/>
  <c r="AE164" i="16"/>
  <c r="X164" i="16" l="1"/>
  <c r="AL164" i="16" l="1"/>
  <c r="T164" i="16"/>
  <c r="V164" i="16" s="1"/>
  <c r="H108" i="16"/>
  <c r="AM107" i="16"/>
  <c r="AE107" i="16"/>
  <c r="X107" i="16" l="1"/>
  <c r="Q107" i="16" a="1"/>
  <c r="S107" i="16" a="1"/>
  <c r="AB107" i="16" a="1"/>
  <c r="AL107" i="16" l="1"/>
  <c r="AB107" i="16"/>
  <c r="S107" i="16"/>
  <c r="T107" i="16" s="1"/>
  <c r="V107" i="16" s="1"/>
  <c r="Q107" i="16"/>
  <c r="H107" i="16"/>
  <c r="AM153" i="16"/>
  <c r="AE153" i="16"/>
  <c r="X153" i="16" l="1"/>
  <c r="AL153" i="16" l="1"/>
  <c r="T153" i="16"/>
  <c r="V153" i="16" s="1"/>
  <c r="H106" i="16"/>
  <c r="AM105" i="16"/>
  <c r="AE105" i="16"/>
  <c r="X105" i="16" l="1"/>
  <c r="S105" i="16" a="1"/>
  <c r="AB105" i="16" a="1"/>
  <c r="Q105" i="16" a="1"/>
  <c r="AL105" i="16" l="1"/>
  <c r="AB105" i="16"/>
  <c r="S105" i="16"/>
  <c r="T105" i="16" s="1"/>
  <c r="V105" i="16" s="1"/>
  <c r="Q105" i="16"/>
  <c r="H105" i="16"/>
  <c r="AM104" i="16"/>
  <c r="AE104" i="16"/>
  <c r="X104" i="16" l="1"/>
  <c r="AB104" i="16" a="1"/>
  <c r="S104" i="16" a="1"/>
  <c r="Q104" i="16" a="1"/>
  <c r="AL104" i="16" l="1"/>
  <c r="AB104" i="16"/>
  <c r="S104" i="16"/>
  <c r="T104" i="16" s="1"/>
  <c r="V104" i="16" s="1"/>
  <c r="Q104" i="16"/>
  <c r="H104" i="16"/>
  <c r="AM103" i="16"/>
  <c r="AE103" i="16"/>
  <c r="X103" i="16" l="1"/>
  <c r="Q103" i="16" a="1"/>
  <c r="AB103" i="16" a="1"/>
  <c r="S103" i="16" a="1"/>
  <c r="AL103" i="16" l="1"/>
  <c r="AB103" i="16"/>
  <c r="S103" i="16"/>
  <c r="T103" i="16" s="1"/>
  <c r="V103" i="16" s="1"/>
  <c r="Q103" i="16"/>
  <c r="H103" i="16"/>
  <c r="AM102" i="16"/>
  <c r="AE102" i="16"/>
  <c r="X102" i="16" l="1"/>
  <c r="AB102" i="16" a="1"/>
  <c r="Q102" i="16" a="1"/>
  <c r="S102" i="16" a="1"/>
  <c r="AL102" i="16" l="1"/>
  <c r="AB102" i="16"/>
  <c r="S102" i="16"/>
  <c r="T102" i="16" s="1"/>
  <c r="V102" i="16" s="1"/>
  <c r="Q102" i="16"/>
  <c r="H102" i="16"/>
  <c r="AM101" i="16"/>
  <c r="AE101" i="16"/>
  <c r="X101" i="16" l="1"/>
  <c r="AB101" i="16" a="1"/>
  <c r="S101" i="16" a="1"/>
  <c r="Q101" i="16" a="1"/>
  <c r="AL101" i="16" l="1"/>
  <c r="AB101" i="16"/>
  <c r="S101" i="16"/>
  <c r="T101" i="16" s="1"/>
  <c r="V101" i="16" s="1"/>
  <c r="Q101" i="16"/>
  <c r="H101" i="16"/>
  <c r="AM100" i="16"/>
  <c r="AE100" i="16"/>
  <c r="X100" i="16" l="1"/>
  <c r="S100" i="16" a="1"/>
  <c r="AB100" i="16" a="1"/>
  <c r="Q100" i="16" a="1"/>
  <c r="AL100" i="16" l="1"/>
  <c r="AB100" i="16"/>
  <c r="S100" i="16"/>
  <c r="T100" i="16" s="1"/>
  <c r="V100" i="16" s="1"/>
  <c r="Q100" i="16"/>
  <c r="H100" i="16"/>
  <c r="AM99" i="16"/>
  <c r="AE99" i="16"/>
  <c r="X99" i="16" l="1"/>
  <c r="AB99" i="16" a="1"/>
  <c r="Q99" i="16" a="1"/>
  <c r="S99" i="16" a="1"/>
  <c r="AL99" i="16" l="1"/>
  <c r="AB99" i="16"/>
  <c r="S99" i="16"/>
  <c r="T99" i="16" s="1"/>
  <c r="V99" i="16" s="1"/>
  <c r="Q99" i="16"/>
  <c r="H99" i="16"/>
  <c r="AM98" i="16"/>
  <c r="AE98" i="16"/>
  <c r="X98" i="16" l="1"/>
  <c r="Q98" i="16" a="1"/>
  <c r="AB98" i="16" a="1"/>
  <c r="S98" i="16" a="1"/>
  <c r="AL98" i="16" l="1"/>
  <c r="AB98" i="16"/>
  <c r="S98" i="16"/>
  <c r="T98" i="16" s="1"/>
  <c r="V98" i="16" s="1"/>
  <c r="Q98" i="16"/>
  <c r="H98" i="16"/>
  <c r="AM97" i="16"/>
  <c r="AE97" i="16"/>
  <c r="X97" i="16" l="1"/>
  <c r="S97" i="16" a="1"/>
  <c r="AB97" i="16" a="1"/>
  <c r="Q97" i="16" a="1"/>
  <c r="AL97" i="16" l="1"/>
  <c r="AB97" i="16"/>
  <c r="S97" i="16"/>
  <c r="T97" i="16" s="1"/>
  <c r="V97" i="16" s="1"/>
  <c r="Q97" i="16"/>
  <c r="H97" i="16"/>
  <c r="AM96" i="16"/>
  <c r="AE96" i="16"/>
  <c r="X96" i="16" l="1"/>
  <c r="Q96" i="16" a="1"/>
  <c r="S96" i="16" a="1"/>
  <c r="AB96" i="16" a="1"/>
  <c r="AL96" i="16" l="1"/>
  <c r="AB96" i="16"/>
  <c r="S96" i="16"/>
  <c r="T96" i="16" s="1"/>
  <c r="V96" i="16" s="1"/>
  <c r="Q96" i="16"/>
  <c r="H96" i="16"/>
  <c r="AM95" i="16"/>
  <c r="AE95" i="16"/>
  <c r="X95" i="16" l="1"/>
  <c r="Q95" i="16" a="1"/>
  <c r="S95" i="16" a="1"/>
  <c r="AB95" i="16" a="1"/>
  <c r="AL95" i="16" l="1"/>
  <c r="AB95" i="16"/>
  <c r="S95" i="16"/>
  <c r="T95" i="16" s="1"/>
  <c r="V95" i="16" s="1"/>
  <c r="Q95" i="16"/>
  <c r="H95" i="16"/>
  <c r="AM94" i="16"/>
  <c r="AE94" i="16"/>
  <c r="X94" i="16" l="1"/>
  <c r="AB94" i="16" a="1"/>
  <c r="Q94" i="16" a="1"/>
  <c r="S94" i="16" a="1"/>
  <c r="AL94" i="16" l="1"/>
  <c r="AB94" i="16"/>
  <c r="S94" i="16"/>
  <c r="T94" i="16" s="1"/>
  <c r="V94" i="16" s="1"/>
  <c r="Q94" i="16"/>
  <c r="H94" i="16"/>
  <c r="AM93" i="16"/>
  <c r="AE93" i="16"/>
  <c r="X93" i="16" l="1"/>
  <c r="Q93" i="16" a="1"/>
  <c r="AB93" i="16" a="1"/>
  <c r="S93" i="16" a="1"/>
  <c r="AL93" i="16" l="1"/>
  <c r="AB93" i="16"/>
  <c r="S93" i="16"/>
  <c r="T93" i="16" s="1"/>
  <c r="V93" i="16" s="1"/>
  <c r="Q93" i="16"/>
  <c r="H93" i="16"/>
  <c r="AM92" i="16"/>
  <c r="AE92" i="16"/>
  <c r="X92" i="16" l="1"/>
  <c r="Q92" i="16" a="1"/>
  <c r="AB92" i="16" a="1"/>
  <c r="S92" i="16" a="1"/>
  <c r="AL92" i="16" l="1"/>
  <c r="AB92" i="16"/>
  <c r="S92" i="16"/>
  <c r="T92" i="16" s="1"/>
  <c r="V92" i="16" s="1"/>
  <c r="Q92" i="16"/>
  <c r="H92" i="16"/>
  <c r="AM91" i="16"/>
  <c r="AE91" i="16"/>
  <c r="X91" i="16" l="1"/>
  <c r="AB91" i="16" a="1"/>
  <c r="Q91" i="16" a="1"/>
  <c r="S91" i="16" a="1"/>
  <c r="AL91" i="16" l="1"/>
  <c r="AB91" i="16"/>
  <c r="S91" i="16"/>
  <c r="T91" i="16" s="1"/>
  <c r="V91" i="16" s="1"/>
  <c r="Q91" i="16"/>
  <c r="H91" i="16"/>
  <c r="AM90" i="16"/>
  <c r="AE90" i="16"/>
  <c r="X90" i="16" l="1"/>
  <c r="S90" i="16" a="1"/>
  <c r="Q90" i="16" a="1"/>
  <c r="AB90" i="16" a="1"/>
  <c r="AL90" i="16" l="1"/>
  <c r="AB90" i="16"/>
  <c r="S90" i="16"/>
  <c r="T90" i="16" s="1"/>
  <c r="V90" i="16" s="1"/>
  <c r="Q90" i="16"/>
  <c r="H90" i="16"/>
  <c r="AM89" i="16"/>
  <c r="AE89" i="16"/>
  <c r="X89" i="16" l="1"/>
  <c r="AB89" i="16" a="1"/>
  <c r="Q89" i="16" a="1"/>
  <c r="S89" i="16" a="1"/>
  <c r="AL89" i="16" l="1"/>
  <c r="AB89" i="16"/>
  <c r="S89" i="16"/>
  <c r="T89" i="16" s="1"/>
  <c r="V89" i="16" s="1"/>
  <c r="Q89" i="16"/>
  <c r="H89" i="16"/>
  <c r="AM88" i="16"/>
  <c r="AE88" i="16"/>
  <c r="X88" i="16" l="1"/>
  <c r="Q88" i="16" a="1"/>
  <c r="S88" i="16" a="1"/>
  <c r="AB88" i="16" a="1"/>
  <c r="AL88" i="16" l="1"/>
  <c r="AB88" i="16"/>
  <c r="S88" i="16"/>
  <c r="T88" i="16" s="1"/>
  <c r="V88" i="16" s="1"/>
  <c r="Q88" i="16"/>
  <c r="H88" i="16"/>
  <c r="AM87" i="16"/>
  <c r="AE87" i="16"/>
  <c r="X87" i="16" l="1"/>
  <c r="AB87" i="16" a="1"/>
  <c r="S87" i="16" a="1"/>
  <c r="Q87" i="16" a="1"/>
  <c r="AL87" i="16" l="1"/>
  <c r="AB87" i="16"/>
  <c r="S87" i="16"/>
  <c r="T87" i="16" s="1"/>
  <c r="V87" i="16" s="1"/>
  <c r="Q87" i="16"/>
  <c r="H87" i="16"/>
  <c r="AM86" i="16"/>
  <c r="AE86" i="16"/>
  <c r="X86" i="16" l="1"/>
  <c r="S86" i="16" a="1"/>
  <c r="Q86" i="16" a="1"/>
  <c r="AB86" i="16" a="1"/>
  <c r="AL86" i="16" l="1"/>
  <c r="AB86" i="16"/>
  <c r="S86" i="16"/>
  <c r="T86" i="16" s="1"/>
  <c r="V86" i="16" s="1"/>
  <c r="Q86" i="16"/>
  <c r="H86" i="16"/>
  <c r="AM85" i="16"/>
  <c r="AE85" i="16"/>
  <c r="X85" i="16" l="1"/>
  <c r="AB85" i="16" a="1"/>
  <c r="S85" i="16" a="1"/>
  <c r="Q85" i="16" a="1"/>
  <c r="AL85" i="16" l="1"/>
  <c r="AB85" i="16"/>
  <c r="S85" i="16"/>
  <c r="T85" i="16" s="1"/>
  <c r="V85" i="16" s="1"/>
  <c r="Q85" i="16"/>
  <c r="H85" i="16"/>
  <c r="AM84" i="16"/>
  <c r="AE84" i="16"/>
  <c r="X84" i="16" l="1"/>
  <c r="AL84" i="16" l="1"/>
  <c r="T84" i="16"/>
  <c r="V84" i="16" s="1"/>
  <c r="H84" i="16"/>
  <c r="AM83" i="16"/>
  <c r="AE83" i="16"/>
  <c r="X83" i="16" l="1"/>
  <c r="AL83" i="16" l="1"/>
  <c r="T83" i="16"/>
  <c r="V83" i="16" s="1"/>
  <c r="H83" i="16"/>
  <c r="AM82" i="16"/>
  <c r="AE82" i="16"/>
  <c r="X82" i="16" l="1"/>
  <c r="Q82" i="16" a="1"/>
  <c r="S82" i="16" a="1"/>
  <c r="AB82" i="16" a="1"/>
  <c r="AL82" i="16" l="1"/>
  <c r="AB82" i="16"/>
  <c r="S82" i="16"/>
  <c r="T82" i="16" s="1"/>
  <c r="V82" i="16" s="1"/>
  <c r="Q82" i="16"/>
  <c r="H82" i="16"/>
  <c r="AM81" i="16"/>
  <c r="AE81" i="16"/>
  <c r="X81" i="16" l="1"/>
  <c r="Q81" i="16" a="1"/>
  <c r="S81" i="16" a="1"/>
  <c r="AB81" i="16" a="1"/>
  <c r="AL81" i="16" l="1"/>
  <c r="AB81" i="16"/>
  <c r="S81" i="16"/>
  <c r="T81" i="16" s="1"/>
  <c r="V81" i="16" s="1"/>
  <c r="Q81" i="16"/>
  <c r="H81" i="16"/>
  <c r="AM80" i="16"/>
  <c r="AE80" i="16"/>
  <c r="X80" i="16" l="1"/>
  <c r="Q80" i="16" a="1"/>
  <c r="AB80" i="16" a="1"/>
  <c r="S80" i="16" a="1"/>
  <c r="AL80" i="16" l="1"/>
  <c r="AB80" i="16"/>
  <c r="S80" i="16"/>
  <c r="T80" i="16" s="1"/>
  <c r="V80" i="16" s="1"/>
  <c r="Q80" i="16"/>
  <c r="H80" i="16"/>
  <c r="AM79" i="16"/>
  <c r="AE79" i="16"/>
  <c r="X79" i="16" l="1"/>
  <c r="AB79" i="16" a="1"/>
  <c r="Q79" i="16" a="1"/>
  <c r="S79" i="16" a="1"/>
  <c r="AL79" i="16" l="1"/>
  <c r="AB79" i="16"/>
  <c r="S79" i="16"/>
  <c r="T79" i="16" s="1"/>
  <c r="V79" i="16" s="1"/>
  <c r="Q79" i="16"/>
  <c r="H79" i="16"/>
  <c r="AM336" i="16"/>
  <c r="AE336" i="16"/>
  <c r="X336" i="16" l="1"/>
  <c r="AL336" i="16" l="1"/>
  <c r="T336" i="16"/>
  <c r="V336" i="16" s="1"/>
  <c r="H78" i="16"/>
  <c r="AM77" i="16"/>
  <c r="AE77" i="16"/>
  <c r="X77" i="16" l="1"/>
  <c r="Q77" i="16" a="1"/>
  <c r="AB77" i="16" a="1"/>
  <c r="S77" i="16" a="1"/>
  <c r="AL77" i="16" l="1"/>
  <c r="AB77" i="16"/>
  <c r="S77" i="16"/>
  <c r="T77" i="16" s="1"/>
  <c r="V77" i="16" s="1"/>
  <c r="Q77" i="16"/>
  <c r="H77" i="16"/>
  <c r="AM76" i="16"/>
  <c r="AE76" i="16"/>
  <c r="X76" i="16" l="1"/>
  <c r="S76" i="16" a="1"/>
  <c r="AB76" i="16" a="1"/>
  <c r="Q76" i="16" a="1"/>
  <c r="AL76" i="16" l="1"/>
  <c r="AB76" i="16"/>
  <c r="S76" i="16"/>
  <c r="T76" i="16" s="1"/>
  <c r="V76" i="16" s="1"/>
  <c r="Q76" i="16"/>
  <c r="H76" i="16"/>
  <c r="AM447" i="16"/>
  <c r="AE447" i="16"/>
  <c r="X447" i="16" l="1"/>
  <c r="AL447" i="16" l="1"/>
  <c r="T447" i="16"/>
  <c r="V447" i="16" s="1"/>
  <c r="H75" i="16"/>
  <c r="AM74" i="16"/>
  <c r="AE74" i="16"/>
  <c r="X74" i="16" l="1"/>
  <c r="AB74" i="16" a="1"/>
  <c r="Q74" i="16" a="1"/>
  <c r="S74" i="16" a="1"/>
  <c r="AL74" i="16" l="1"/>
  <c r="AB74" i="16"/>
  <c r="S74" i="16"/>
  <c r="T74" i="16" s="1"/>
  <c r="V74" i="16" s="1"/>
  <c r="Q74" i="16"/>
  <c r="H74" i="16"/>
  <c r="AM73" i="16"/>
  <c r="AE73" i="16"/>
  <c r="X73" i="16" l="1"/>
  <c r="Q73" i="16" a="1"/>
  <c r="S73" i="16" a="1"/>
  <c r="AB73" i="16" a="1"/>
  <c r="AL73" i="16" l="1"/>
  <c r="AB73" i="16"/>
  <c r="S73" i="16"/>
  <c r="T73" i="16" s="1"/>
  <c r="V73" i="16" s="1"/>
  <c r="Q73" i="16"/>
  <c r="H73" i="16"/>
  <c r="AM72" i="16"/>
  <c r="AE72" i="16"/>
  <c r="X72" i="16" l="1"/>
  <c r="Q72" i="16" a="1"/>
  <c r="S72" i="16" a="1"/>
  <c r="AB72" i="16" a="1"/>
  <c r="AL72" i="16" l="1"/>
  <c r="AB72" i="16"/>
  <c r="S72" i="16"/>
  <c r="T72" i="16" s="1"/>
  <c r="V72" i="16" s="1"/>
  <c r="Q72" i="16"/>
  <c r="H72" i="16"/>
  <c r="AM71" i="16"/>
  <c r="AE71" i="16"/>
  <c r="X71" i="16" l="1"/>
  <c r="Q71" i="16" a="1"/>
  <c r="S71" i="16" a="1"/>
  <c r="AB71" i="16" a="1"/>
  <c r="AL71" i="16" l="1"/>
  <c r="AB71" i="16"/>
  <c r="S71" i="16"/>
  <c r="T71" i="16" s="1"/>
  <c r="V71" i="16" s="1"/>
  <c r="Q71" i="16"/>
  <c r="H71" i="16"/>
  <c r="AM70" i="16"/>
  <c r="AE70" i="16"/>
  <c r="X70" i="16" l="1"/>
  <c r="AB70" i="16" a="1"/>
  <c r="Q70" i="16" a="1"/>
  <c r="S70" i="16" a="1"/>
  <c r="AL70" i="16" l="1"/>
  <c r="AB70" i="16"/>
  <c r="S70" i="16"/>
  <c r="T70" i="16" s="1"/>
  <c r="V70" i="16" s="1"/>
  <c r="Q70" i="16"/>
  <c r="H70" i="16"/>
  <c r="AM69" i="16"/>
  <c r="AE69" i="16"/>
  <c r="X69" i="16" l="1"/>
  <c r="S69" i="16" a="1"/>
  <c r="AB69" i="16" a="1"/>
  <c r="Q69" i="16" a="1"/>
  <c r="AL69" i="16" l="1"/>
  <c r="AB69" i="16"/>
  <c r="S69" i="16"/>
  <c r="T69" i="16" s="1"/>
  <c r="V69" i="16" s="1"/>
  <c r="Q69" i="16"/>
  <c r="H69" i="16"/>
  <c r="AM68" i="16"/>
  <c r="AE68" i="16"/>
  <c r="X68" i="16" l="1"/>
  <c r="S68" i="16" a="1"/>
  <c r="Q68" i="16" a="1"/>
  <c r="AB68" i="16" a="1"/>
  <c r="AL68" i="16" l="1"/>
  <c r="AB68" i="16"/>
  <c r="S68" i="16"/>
  <c r="T68" i="16" s="1"/>
  <c r="V68" i="16" s="1"/>
  <c r="Q68" i="16"/>
  <c r="H68" i="16"/>
  <c r="AM17" i="16"/>
  <c r="AE17" i="16"/>
  <c r="X17" i="16" l="1"/>
  <c r="AL17" i="16" l="1"/>
  <c r="T17" i="16"/>
  <c r="V17" i="16" s="1"/>
  <c r="H67" i="16"/>
  <c r="AM66" i="16"/>
  <c r="AE66" i="16"/>
  <c r="X66" i="16" l="1"/>
  <c r="Q66" i="16" a="1"/>
  <c r="S66" i="16" a="1"/>
  <c r="AB66" i="16" a="1"/>
  <c r="AL66" i="16" l="1"/>
  <c r="AB66" i="16"/>
  <c r="S66" i="16"/>
  <c r="T66" i="16" s="1"/>
  <c r="V66" i="16" s="1"/>
  <c r="Q66" i="16"/>
  <c r="H66" i="16"/>
  <c r="AM65" i="16"/>
  <c r="AE65" i="16"/>
  <c r="X65" i="16" l="1"/>
  <c r="AB65" i="16" a="1"/>
  <c r="Q65" i="16" a="1"/>
  <c r="S65" i="16" a="1"/>
  <c r="AL65" i="16" l="1"/>
  <c r="AB65" i="16"/>
  <c r="S65" i="16"/>
  <c r="T65" i="16" s="1"/>
  <c r="V65" i="16" s="1"/>
  <c r="Q65" i="16"/>
  <c r="H65" i="16"/>
  <c r="AM344" i="16"/>
  <c r="AE344" i="16"/>
  <c r="X344" i="16" l="1"/>
  <c r="AL344" i="16" l="1"/>
  <c r="T344" i="16"/>
  <c r="V344" i="16" s="1"/>
  <c r="H64" i="16"/>
  <c r="AM376" i="16"/>
  <c r="AE376" i="16"/>
  <c r="X376" i="16" l="1"/>
  <c r="AL376" i="16" l="1"/>
  <c r="T376" i="16"/>
  <c r="V376" i="16" s="1"/>
  <c r="H63" i="16"/>
  <c r="AM62" i="16"/>
  <c r="AE62" i="16"/>
  <c r="X62" i="16" l="1"/>
  <c r="AL62" i="16" l="1"/>
  <c r="T62" i="16"/>
  <c r="V62" i="16" s="1"/>
  <c r="H62" i="16"/>
  <c r="AM61" i="16"/>
  <c r="AE61" i="16"/>
  <c r="X61" i="16" l="1"/>
  <c r="AB61" i="16" a="1"/>
  <c r="S61" i="16" a="1"/>
  <c r="Q61" i="16" a="1"/>
  <c r="AL61" i="16" l="1"/>
  <c r="AB61" i="16"/>
  <c r="S61" i="16"/>
  <c r="T61" i="16" s="1"/>
  <c r="V61" i="16" s="1"/>
  <c r="Q61" i="16"/>
  <c r="H61" i="16"/>
  <c r="AM60" i="16"/>
  <c r="AE60" i="16"/>
  <c r="X60" i="16" l="1"/>
  <c r="AB60" i="16" a="1"/>
  <c r="Q60" i="16" a="1"/>
  <c r="S60" i="16" a="1"/>
  <c r="AL60" i="16" l="1"/>
  <c r="AB60" i="16"/>
  <c r="S60" i="16"/>
  <c r="T60" i="16" s="1"/>
  <c r="V60" i="16" s="1"/>
  <c r="Q60" i="16"/>
  <c r="H60" i="16"/>
  <c r="AM59" i="16"/>
  <c r="AE59" i="16"/>
  <c r="X59" i="16" l="1"/>
  <c r="AB59" i="16" a="1"/>
  <c r="S59" i="16" a="1"/>
  <c r="Q59" i="16" a="1"/>
  <c r="AL59" i="16" l="1"/>
  <c r="AB59" i="16"/>
  <c r="S59" i="16"/>
  <c r="T59" i="16" s="1"/>
  <c r="V59" i="16" s="1"/>
  <c r="Q59" i="16"/>
  <c r="H59" i="16"/>
  <c r="AM58" i="16"/>
  <c r="AE58" i="16"/>
  <c r="X58" i="16" l="1"/>
  <c r="AB58" i="16" a="1"/>
  <c r="Q58" i="16" a="1"/>
  <c r="S58" i="16" a="1"/>
  <c r="AL58" i="16" l="1"/>
  <c r="AB58" i="16"/>
  <c r="S58" i="16"/>
  <c r="T58" i="16" s="1"/>
  <c r="V58" i="16" s="1"/>
  <c r="Q58" i="16"/>
  <c r="H58" i="16"/>
  <c r="AM408" i="16"/>
  <c r="AE408" i="16"/>
  <c r="X408" i="16" l="1"/>
  <c r="AL408" i="16" l="1"/>
  <c r="T408" i="16"/>
  <c r="V408" i="16" s="1"/>
  <c r="H57" i="16"/>
  <c r="AM56" i="16"/>
  <c r="AE56" i="16"/>
  <c r="X56" i="16" l="1"/>
  <c r="S56" i="16" a="1"/>
  <c r="AB56" i="16" a="1"/>
  <c r="Q56" i="16" a="1"/>
  <c r="AL56" i="16" l="1"/>
  <c r="AB56" i="16"/>
  <c r="S56" i="16"/>
  <c r="T56" i="16" s="1"/>
  <c r="V56" i="16" s="1"/>
  <c r="Q56" i="16"/>
  <c r="H56" i="16"/>
  <c r="AM55" i="16"/>
  <c r="AE55" i="16"/>
  <c r="X55" i="16" l="1"/>
  <c r="Q55" i="16" a="1"/>
  <c r="S55" i="16" a="1"/>
  <c r="AB55" i="16" a="1"/>
  <c r="AL55" i="16" l="1"/>
  <c r="AB55" i="16"/>
  <c r="S55" i="16"/>
  <c r="T55" i="16" s="1"/>
  <c r="V55" i="16" s="1"/>
  <c r="Q55" i="16"/>
  <c r="H55" i="16"/>
  <c r="AM54" i="16"/>
  <c r="AE54" i="16"/>
  <c r="X54" i="16" l="1"/>
  <c r="S54" i="16" a="1"/>
  <c r="Q54" i="16" a="1"/>
  <c r="AB54" i="16" a="1"/>
  <c r="AL54" i="16" l="1"/>
  <c r="AB54" i="16"/>
  <c r="S54" i="16"/>
  <c r="T54" i="16" s="1"/>
  <c r="V54" i="16" s="1"/>
  <c r="Q54" i="16"/>
  <c r="H54" i="16"/>
  <c r="AM4" i="16"/>
  <c r="AE4" i="16"/>
  <c r="X4" i="16" l="1"/>
  <c r="S4" i="16" a="1"/>
  <c r="AB4" i="16" a="1"/>
  <c r="Q4" i="16" a="1"/>
  <c r="AL4" i="16" l="1"/>
  <c r="AB4" i="16"/>
  <c r="S4" i="16"/>
  <c r="T4" i="16" s="1"/>
  <c r="V4" i="16" s="1"/>
  <c r="Q4" i="16"/>
  <c r="H53" i="16"/>
  <c r="AM106" i="16"/>
  <c r="AE106" i="16"/>
  <c r="X106" i="16" l="1"/>
  <c r="AL106" i="16" l="1"/>
  <c r="T106" i="16"/>
  <c r="V106" i="16" s="1"/>
  <c r="H52" i="16"/>
  <c r="AM51" i="16"/>
  <c r="AE51" i="16"/>
  <c r="X51" i="16" l="1"/>
  <c r="AL51" i="16" l="1"/>
  <c r="T51" i="16"/>
  <c r="V51" i="16" s="1"/>
  <c r="H51" i="16"/>
  <c r="AM50" i="16"/>
  <c r="AE50" i="16"/>
  <c r="X50" i="16" l="1"/>
  <c r="AB50" i="16" a="1"/>
  <c r="S50" i="16" a="1"/>
  <c r="Q50" i="16" a="1"/>
  <c r="AL50" i="16" l="1"/>
  <c r="AB50" i="16"/>
  <c r="S50" i="16"/>
  <c r="T50" i="16" s="1"/>
  <c r="V50" i="16" s="1"/>
  <c r="Q50" i="16"/>
  <c r="H50" i="16"/>
  <c r="AM159" i="16"/>
  <c r="AE159" i="16"/>
  <c r="X159" i="16" l="1"/>
  <c r="AL159" i="16" l="1"/>
  <c r="T159" i="16"/>
  <c r="V159" i="16" s="1"/>
  <c r="H49" i="16"/>
  <c r="AM48" i="16"/>
  <c r="AE48" i="16"/>
  <c r="X48" i="16" l="1"/>
  <c r="AL48" i="16" l="1"/>
  <c r="T48" i="16"/>
  <c r="V48" i="16" s="1"/>
  <c r="H48" i="16"/>
  <c r="AM47" i="16"/>
  <c r="AE47" i="16"/>
  <c r="X47" i="16" l="1"/>
  <c r="AB47" i="16" a="1"/>
  <c r="Q47" i="16" a="1"/>
  <c r="S47" i="16" a="1"/>
  <c r="AL47" i="16" l="1"/>
  <c r="AB47" i="16"/>
  <c r="S47" i="16"/>
  <c r="T47" i="16" s="1"/>
  <c r="V47" i="16" s="1"/>
  <c r="Q47" i="16"/>
  <c r="H47" i="16"/>
  <c r="AM46" i="16"/>
  <c r="AE46" i="16"/>
  <c r="X46" i="16" l="1"/>
  <c r="Q46" i="16" a="1"/>
  <c r="AB46" i="16" a="1"/>
  <c r="S46" i="16" a="1"/>
  <c r="AL46" i="16" l="1"/>
  <c r="AB46" i="16"/>
  <c r="S46" i="16"/>
  <c r="T46" i="16" s="1"/>
  <c r="V46" i="16" s="1"/>
  <c r="Q46" i="16"/>
  <c r="H46" i="16"/>
  <c r="AM45" i="16"/>
  <c r="AE45" i="16"/>
  <c r="X45" i="16" l="1"/>
  <c r="S45" i="16" a="1"/>
  <c r="Q45" i="16" a="1"/>
  <c r="AB45" i="16" a="1"/>
  <c r="AL45" i="16" l="1"/>
  <c r="AB45" i="16"/>
  <c r="S45" i="16"/>
  <c r="T45" i="16" s="1"/>
  <c r="V45" i="16" s="1"/>
  <c r="Q45" i="16"/>
  <c r="H45" i="16"/>
  <c r="AM44" i="16"/>
  <c r="AE44" i="16"/>
  <c r="X44" i="16" l="1"/>
  <c r="AL44" i="16" l="1"/>
  <c r="T44" i="16"/>
  <c r="V44" i="16" s="1"/>
  <c r="H44" i="16"/>
  <c r="AM43" i="16"/>
  <c r="AE43" i="16"/>
  <c r="X43" i="16" l="1"/>
  <c r="AL43" i="16" l="1"/>
  <c r="T43" i="16"/>
  <c r="V43" i="16" s="1"/>
  <c r="H43" i="16"/>
  <c r="AM42" i="16"/>
  <c r="AE42" i="16"/>
  <c r="X42" i="16" l="1"/>
  <c r="AL42" i="16" l="1"/>
  <c r="T42" i="16"/>
  <c r="V42" i="16" s="1"/>
  <c r="H42" i="16"/>
  <c r="AM41" i="16"/>
  <c r="AE41" i="16"/>
  <c r="X41" i="16" l="1"/>
  <c r="Q41" i="16" a="1"/>
  <c r="S41" i="16" a="1"/>
  <c r="AB41" i="16" a="1"/>
  <c r="AL41" i="16" l="1"/>
  <c r="AB41" i="16"/>
  <c r="S41" i="16"/>
  <c r="T41" i="16" s="1"/>
  <c r="V41" i="16" s="1"/>
  <c r="Q41" i="16"/>
  <c r="H41" i="16"/>
  <c r="AM40" i="16"/>
  <c r="AE40" i="16"/>
  <c r="X40" i="16" l="1"/>
  <c r="Q40" i="16" a="1"/>
  <c r="S40" i="16" a="1"/>
  <c r="AB40" i="16" a="1"/>
  <c r="AL40" i="16" l="1"/>
  <c r="AB40" i="16"/>
  <c r="S40" i="16"/>
  <c r="T40" i="16" s="1"/>
  <c r="V40" i="16" s="1"/>
  <c r="Q40" i="16"/>
  <c r="H40" i="16"/>
  <c r="AM14" i="16"/>
  <c r="AE14" i="16"/>
  <c r="X14" i="16" l="1"/>
  <c r="AL14" i="16" l="1"/>
  <c r="T14" i="16"/>
  <c r="V14" i="16" s="1"/>
  <c r="H39" i="16"/>
  <c r="AM38" i="16"/>
  <c r="AE38" i="16"/>
  <c r="X38" i="16" l="1"/>
  <c r="Q38" i="16" a="1"/>
  <c r="AB38" i="16" a="1"/>
  <c r="S38" i="16" a="1"/>
  <c r="AL38" i="16" l="1"/>
  <c r="AB38" i="16"/>
  <c r="S38" i="16"/>
  <c r="T38" i="16" s="1"/>
  <c r="V38" i="16" s="1"/>
  <c r="Q38" i="16"/>
  <c r="H38" i="16"/>
  <c r="AM37" i="16"/>
  <c r="AE37" i="16"/>
  <c r="X37" i="16" l="1"/>
  <c r="AB37" i="16" a="1"/>
  <c r="Q37" i="16" a="1"/>
  <c r="S37" i="16" a="1"/>
  <c r="AL37" i="16" l="1"/>
  <c r="AB37" i="16"/>
  <c r="S37" i="16"/>
  <c r="T37" i="16" s="1"/>
  <c r="V37" i="16" s="1"/>
  <c r="Q37" i="16"/>
  <c r="H37" i="16"/>
  <c r="AM36" i="16"/>
  <c r="AE36" i="16"/>
  <c r="X36" i="16" l="1"/>
  <c r="S36" i="16" a="1"/>
  <c r="Q36" i="16" a="1"/>
  <c r="AB36" i="16" a="1"/>
  <c r="AL36" i="16" l="1"/>
  <c r="AB36" i="16"/>
  <c r="S36" i="16"/>
  <c r="T36" i="16" s="1"/>
  <c r="V36" i="16" s="1"/>
  <c r="Q36" i="16"/>
  <c r="H36" i="16"/>
  <c r="AM247" i="16"/>
  <c r="AE247" i="16"/>
  <c r="X247" i="16" l="1"/>
  <c r="AL247" i="16" l="1"/>
  <c r="T247" i="16"/>
  <c r="V247" i="16" s="1"/>
  <c r="H35" i="16"/>
  <c r="AM34" i="16"/>
  <c r="AE34" i="16"/>
  <c r="X34" i="16" l="1"/>
  <c r="AB34" i="16" a="1"/>
  <c r="S34" i="16" a="1"/>
  <c r="Q34" i="16" a="1"/>
  <c r="AL34" i="16" l="1"/>
  <c r="AB34" i="16"/>
  <c r="S34" i="16"/>
  <c r="T34" i="16" s="1"/>
  <c r="V34" i="16" s="1"/>
  <c r="Q34" i="16"/>
  <c r="H34" i="16"/>
  <c r="AM33" i="16"/>
  <c r="AE33" i="16"/>
  <c r="X33" i="16" l="1"/>
  <c r="S33" i="16" a="1"/>
  <c r="Q33" i="16" a="1"/>
  <c r="AB33" i="16" a="1"/>
  <c r="AL33" i="16" l="1"/>
  <c r="AB33" i="16"/>
  <c r="S33" i="16"/>
  <c r="T33" i="16" s="1"/>
  <c r="V33" i="16" s="1"/>
  <c r="Q33" i="16"/>
  <c r="H33" i="16"/>
  <c r="AM32" i="16"/>
  <c r="AE32" i="16"/>
  <c r="X32" i="16" l="1"/>
  <c r="AL32" i="16" l="1"/>
  <c r="T32" i="16"/>
  <c r="V32" i="16" s="1"/>
  <c r="H32" i="16"/>
  <c r="AM31" i="16"/>
  <c r="AE31" i="16"/>
  <c r="X31" i="16" l="1"/>
  <c r="Q31" i="16" a="1"/>
  <c r="AB31" i="16" a="1"/>
  <c r="S31" i="16" a="1"/>
  <c r="AL31" i="16" l="1"/>
  <c r="AB31" i="16"/>
  <c r="S31" i="16"/>
  <c r="T31" i="16" s="1"/>
  <c r="V31" i="16" s="1"/>
  <c r="Q31" i="16"/>
  <c r="H31" i="16"/>
  <c r="AM374" i="16"/>
  <c r="AE374" i="16"/>
  <c r="X374" i="16" l="1"/>
  <c r="AL374" i="16" l="1"/>
  <c r="T374" i="16"/>
  <c r="V374" i="16" s="1"/>
  <c r="H30" i="16"/>
  <c r="AM30" i="16"/>
  <c r="AE30" i="16"/>
  <c r="X30" i="16" l="1"/>
  <c r="AL30" i="16" l="1"/>
  <c r="T30" i="16"/>
  <c r="V30" i="16" s="1"/>
  <c r="H29" i="16"/>
  <c r="AM28" i="16"/>
  <c r="AE28" i="16"/>
  <c r="X28" i="16" l="1"/>
  <c r="Q28" i="16" a="1"/>
  <c r="AB28" i="16" a="1"/>
  <c r="S28" i="16" a="1"/>
  <c r="AL28" i="16" l="1"/>
  <c r="AB28" i="16"/>
  <c r="S28" i="16"/>
  <c r="T28" i="16" s="1"/>
  <c r="V28" i="16" s="1"/>
  <c r="Q28" i="16"/>
  <c r="H28" i="16"/>
  <c r="AM460" i="16"/>
  <c r="AE460" i="16"/>
  <c r="X460" i="16" l="1"/>
  <c r="AL460" i="16" l="1"/>
  <c r="T460" i="16"/>
  <c r="V460" i="16" s="1"/>
  <c r="H27" i="16"/>
  <c r="AM26" i="16"/>
  <c r="AE26" i="16"/>
  <c r="X26" i="16" l="1"/>
  <c r="Q26" i="16" a="1"/>
  <c r="S26" i="16" a="1"/>
  <c r="AB26" i="16" a="1"/>
  <c r="AL26" i="16" l="1"/>
  <c r="AB26" i="16"/>
  <c r="S26" i="16"/>
  <c r="T26" i="16" s="1"/>
  <c r="V26" i="16" s="1"/>
  <c r="Q26" i="16"/>
  <c r="H26" i="16"/>
  <c r="AM25" i="16"/>
  <c r="AE25" i="16"/>
  <c r="X25" i="16" l="1"/>
  <c r="AB25" i="16" a="1"/>
  <c r="S25" i="16" a="1"/>
  <c r="Q25" i="16" a="1"/>
  <c r="AL25" i="16" l="1"/>
  <c r="AB25" i="16"/>
  <c r="S25" i="16"/>
  <c r="T25" i="16" s="1"/>
  <c r="V25" i="16" s="1"/>
  <c r="Q25" i="16"/>
  <c r="H25" i="16"/>
  <c r="AM24" i="16"/>
  <c r="AE24" i="16"/>
  <c r="X24" i="16" l="1"/>
  <c r="Q24" i="16" a="1"/>
  <c r="S24" i="16" a="1"/>
  <c r="AB24" i="16" a="1"/>
  <c r="AL24" i="16" l="1"/>
  <c r="AB24" i="16"/>
  <c r="S24" i="16"/>
  <c r="T24" i="16" s="1"/>
  <c r="V24" i="16" s="1"/>
  <c r="Q24" i="16"/>
  <c r="H24" i="16"/>
  <c r="AM23" i="16"/>
  <c r="AE23" i="16"/>
  <c r="X23" i="16" l="1"/>
  <c r="S23" i="16" a="1"/>
  <c r="AB23" i="16" a="1"/>
  <c r="Q23" i="16" a="1"/>
  <c r="AL23" i="16" l="1"/>
  <c r="AB23" i="16"/>
  <c r="S23" i="16"/>
  <c r="T23" i="16" s="1"/>
  <c r="V23" i="16" s="1"/>
  <c r="Q23" i="16"/>
  <c r="H23" i="16"/>
  <c r="AM22" i="16"/>
  <c r="AE22" i="16"/>
  <c r="X22" i="16" l="1"/>
  <c r="Q22" i="16" a="1"/>
  <c r="AB22" i="16" a="1"/>
  <c r="S22" i="16" a="1"/>
  <c r="AL22" i="16" l="1"/>
  <c r="AB22" i="16"/>
  <c r="S22" i="16"/>
  <c r="T22" i="16" s="1"/>
  <c r="V22" i="16" s="1"/>
  <c r="Q22" i="16"/>
  <c r="H22" i="16"/>
  <c r="AM21" i="16"/>
  <c r="AE21" i="16"/>
  <c r="X21" i="16" l="1"/>
  <c r="AL21" i="16" l="1"/>
  <c r="T21" i="16"/>
  <c r="V21" i="16" s="1"/>
  <c r="H21" i="16"/>
  <c r="AM20" i="16"/>
  <c r="AE20" i="16"/>
  <c r="X20" i="16" l="1"/>
  <c r="AL20" i="16" l="1"/>
  <c r="T20" i="16"/>
  <c r="V20" i="16" s="1"/>
  <c r="H20" i="16"/>
  <c r="AM19" i="16"/>
  <c r="AE19" i="16"/>
  <c r="X19" i="16" l="1"/>
  <c r="AB19" i="16" a="1"/>
  <c r="S19" i="16" a="1"/>
  <c r="Q19" i="16" a="1"/>
  <c r="AL19" i="16" l="1"/>
  <c r="AB19" i="16"/>
  <c r="S19" i="16"/>
  <c r="T19" i="16" s="1"/>
  <c r="V19" i="16" s="1"/>
  <c r="Q19" i="16"/>
  <c r="H19" i="16"/>
  <c r="AM496" i="16"/>
  <c r="AE496" i="16"/>
  <c r="X496" i="16" l="1"/>
  <c r="S496" i="16" a="1"/>
  <c r="Q496" i="16" a="1"/>
  <c r="AB496" i="16" a="1"/>
  <c r="AL496" i="16" l="1"/>
  <c r="AB496" i="16"/>
  <c r="S496" i="16"/>
  <c r="T496" i="16" s="1"/>
  <c r="V496" i="16" s="1"/>
  <c r="Q496" i="16"/>
  <c r="H18" i="16"/>
  <c r="AM321" i="16"/>
  <c r="AE321" i="16"/>
  <c r="X321" i="16" l="1"/>
  <c r="AL321" i="16" l="1"/>
  <c r="T321" i="16"/>
  <c r="V321" i="16" s="1"/>
  <c r="H17" i="16"/>
  <c r="AM16" i="16"/>
  <c r="AE16" i="16"/>
  <c r="X16" i="16" l="1"/>
  <c r="Q16" i="16" a="1"/>
  <c r="AB16" i="16" a="1"/>
  <c r="S16" i="16" a="1"/>
  <c r="AL16" i="16" l="1"/>
  <c r="AB16" i="16"/>
  <c r="S16" i="16"/>
  <c r="T16" i="16" s="1"/>
  <c r="V16" i="16" s="1"/>
  <c r="Q16" i="16"/>
  <c r="H16" i="16"/>
  <c r="AM15" i="16"/>
  <c r="AE15" i="16"/>
  <c r="X15" i="16" l="1"/>
  <c r="Q15" i="16" a="1"/>
  <c r="S15" i="16" a="1"/>
  <c r="AB15" i="16" a="1"/>
  <c r="AL15" i="16" l="1"/>
  <c r="AB15" i="16"/>
  <c r="S15" i="16"/>
  <c r="T15" i="16" s="1"/>
  <c r="V15" i="16" s="1"/>
  <c r="Q15" i="16"/>
  <c r="H15" i="16"/>
  <c r="AM421" i="16"/>
  <c r="AE421" i="16"/>
  <c r="X421" i="16" l="1"/>
  <c r="AL421" i="16" l="1"/>
  <c r="T421" i="16"/>
  <c r="V421" i="16" s="1"/>
  <c r="H14" i="16"/>
  <c r="AM446" i="16"/>
  <c r="AE446" i="16"/>
  <c r="X446" i="16" l="1"/>
  <c r="AL446" i="16" l="1"/>
  <c r="T446" i="16"/>
  <c r="V446" i="16" s="1"/>
  <c r="H13" i="16"/>
  <c r="AM469" i="16"/>
  <c r="AE469" i="16"/>
  <c r="X469" i="16" l="1"/>
  <c r="AL469" i="16" l="1"/>
  <c r="T469" i="16"/>
  <c r="V469" i="16" s="1"/>
  <c r="H12" i="16"/>
  <c r="AM331" i="16"/>
  <c r="AE331" i="16"/>
  <c r="X331" i="16" l="1"/>
  <c r="AL331" i="16" l="1"/>
  <c r="T331" i="16"/>
  <c r="V331" i="16" s="1"/>
  <c r="H11" i="16"/>
  <c r="AM10" i="16"/>
  <c r="AE10" i="16"/>
  <c r="X10" i="16" l="1"/>
  <c r="S10" i="16" a="1"/>
  <c r="AB10" i="16" a="1"/>
  <c r="Q10" i="16" a="1"/>
  <c r="AL10" i="16" l="1"/>
  <c r="AB10" i="16"/>
  <c r="S10" i="16"/>
  <c r="T10" i="16" s="1"/>
  <c r="V10" i="16" s="1"/>
  <c r="Q10" i="16"/>
  <c r="H10" i="16"/>
  <c r="AM9" i="16"/>
  <c r="AE9" i="16"/>
  <c r="X9" i="16" l="1"/>
  <c r="AB9" i="16" a="1"/>
  <c r="S9" i="16" a="1"/>
  <c r="Q9" i="16" a="1"/>
  <c r="AL9" i="16" l="1"/>
  <c r="AB9" i="16"/>
  <c r="S9" i="16"/>
  <c r="T9" i="16" s="1"/>
  <c r="V9" i="16" s="1"/>
  <c r="Q9" i="16"/>
  <c r="H9" i="16"/>
  <c r="AM154" i="16"/>
  <c r="AE154" i="16"/>
  <c r="X154" i="16" l="1"/>
  <c r="AL154" i="16" l="1"/>
  <c r="T154" i="16"/>
  <c r="V154" i="16" s="1"/>
  <c r="H8" i="16"/>
  <c r="AM7" i="16"/>
  <c r="AE7" i="16"/>
  <c r="X7" i="16" l="1"/>
  <c r="AL7" i="16" l="1"/>
  <c r="T7" i="16"/>
  <c r="V7" i="16" s="1"/>
  <c r="H7" i="16"/>
  <c r="AM6" i="16"/>
  <c r="AE6" i="16"/>
  <c r="X6" i="16" l="1"/>
  <c r="AL6" i="16" l="1"/>
  <c r="T6" i="16"/>
  <c r="V6" i="16" s="1"/>
  <c r="H6" i="16"/>
  <c r="AM5" i="16"/>
  <c r="AE5" i="16"/>
  <c r="X5" i="16" l="1"/>
  <c r="AB5" i="16" a="1"/>
  <c r="Q5" i="16" a="1"/>
  <c r="S5" i="16" a="1"/>
  <c r="AL5" i="16" l="1"/>
  <c r="AB5" i="16"/>
  <c r="S5" i="16"/>
  <c r="T5" i="16" s="1"/>
  <c r="V5" i="16" s="1"/>
  <c r="Q5" i="16"/>
  <c r="H5" i="16"/>
  <c r="AM342" i="16"/>
  <c r="AE342" i="16"/>
  <c r="X342" i="16" l="1"/>
  <c r="AL342" i="16" l="1"/>
  <c r="T342" i="16"/>
  <c r="V342" i="16" s="1"/>
  <c r="H4" i="16"/>
  <c r="Z2" i="16" l="1"/>
  <c r="Y2" i="16"/>
  <c r="V2" i="16"/>
  <c r="T2" i="16"/>
  <c r="M2" i="16"/>
  <c r="H2" i="16"/>
  <c r="Y722" i="16" l="1"/>
  <c r="Z722" i="16" s="1"/>
  <c r="Y721" i="16"/>
  <c r="Z721" i="16" s="1"/>
  <c r="Y720" i="16"/>
  <c r="Z720" i="16" s="1"/>
  <c r="Y719" i="16"/>
  <c r="Z719" i="16" s="1"/>
  <c r="Y718" i="16"/>
  <c r="Z718" i="16" s="1"/>
  <c r="Y717" i="16"/>
  <c r="Z717" i="16" s="1"/>
  <c r="Y716" i="16"/>
  <c r="Z716" i="16" s="1"/>
  <c r="Y715" i="16"/>
  <c r="Z715" i="16" s="1"/>
  <c r="Y714" i="16"/>
  <c r="Z714" i="16" s="1"/>
  <c r="Y713" i="16"/>
  <c r="Z713" i="16" s="1"/>
  <c r="Y712" i="16"/>
  <c r="Z712" i="16" s="1"/>
  <c r="Y711" i="16"/>
  <c r="Z711" i="16" s="1"/>
  <c r="Y710" i="16"/>
  <c r="Z710" i="16" s="1"/>
  <c r="Y709" i="16"/>
  <c r="Z709" i="16" s="1"/>
  <c r="Y708" i="16"/>
  <c r="Z708" i="16" s="1"/>
  <c r="Y707" i="16"/>
  <c r="Z707" i="16" s="1"/>
  <c r="Y706" i="16"/>
  <c r="Z706" i="16" s="1"/>
  <c r="Y705" i="16"/>
  <c r="Z705" i="16" s="1"/>
  <c r="Y704" i="16"/>
  <c r="Z704" i="16" s="1"/>
  <c r="Y703" i="16"/>
  <c r="Z703" i="16" s="1"/>
  <c r="Y702" i="16"/>
  <c r="Z702" i="16" s="1"/>
  <c r="Y701" i="16"/>
  <c r="Z701" i="16" s="1"/>
  <c r="Y700" i="16"/>
  <c r="Z700" i="16" s="1"/>
  <c r="Y699" i="16"/>
  <c r="Z699" i="16" s="1"/>
  <c r="Y698" i="16"/>
  <c r="Z698" i="16" s="1"/>
  <c r="Y697" i="16"/>
  <c r="Z697" i="16" s="1"/>
  <c r="Y696" i="16"/>
  <c r="Z696" i="16" s="1"/>
  <c r="Y695" i="16"/>
  <c r="Z695" i="16" s="1"/>
  <c r="Y694" i="16"/>
  <c r="Z694" i="16" s="1"/>
  <c r="Y693" i="16"/>
  <c r="Z693" i="16" s="1"/>
  <c r="Y692" i="16"/>
  <c r="Z692" i="16" s="1"/>
  <c r="Y691" i="16"/>
  <c r="Z691" i="16" s="1"/>
  <c r="Y690" i="16"/>
  <c r="Z690" i="16" s="1"/>
  <c r="Y689" i="16"/>
  <c r="Z689" i="16" s="1"/>
  <c r="Y688" i="16"/>
  <c r="Z688" i="16" s="1"/>
  <c r="Y687" i="16"/>
  <c r="Z687" i="16" s="1"/>
  <c r="Y686" i="16"/>
  <c r="Z686" i="16" s="1"/>
  <c r="Y685" i="16"/>
  <c r="Z685" i="16" s="1"/>
  <c r="Y684" i="16"/>
  <c r="Z684" i="16" s="1"/>
  <c r="Y683" i="16"/>
  <c r="Z683" i="16" s="1"/>
  <c r="Y682" i="16"/>
  <c r="Z682" i="16" s="1"/>
  <c r="Y681" i="16"/>
  <c r="Z681" i="16" s="1"/>
  <c r="Y680" i="16"/>
  <c r="Z680" i="16" s="1"/>
  <c r="Y679" i="16"/>
  <c r="Z679" i="16" s="1"/>
  <c r="Y678" i="16"/>
  <c r="Z678" i="16" s="1"/>
  <c r="Y677" i="16"/>
  <c r="Z677" i="16" s="1"/>
  <c r="Y676" i="16"/>
  <c r="Z676" i="16" s="1"/>
  <c r="Y675" i="16"/>
  <c r="Z675" i="16" s="1"/>
  <c r="Y674" i="16"/>
  <c r="Z674" i="16" s="1"/>
  <c r="Y673" i="16"/>
  <c r="Z673" i="16" s="1"/>
  <c r="Y672" i="16"/>
  <c r="Z672" i="16" s="1"/>
  <c r="Y671" i="16"/>
  <c r="Z671" i="16" s="1"/>
  <c r="Y670" i="16"/>
  <c r="Z670" i="16" s="1"/>
  <c r="Y669" i="16"/>
  <c r="Z669" i="16" s="1"/>
  <c r="Y668" i="16"/>
  <c r="Z668" i="16" s="1"/>
  <c r="Y667" i="16"/>
  <c r="Z667" i="16" s="1"/>
  <c r="Y666" i="16"/>
  <c r="Z666" i="16" s="1"/>
  <c r="Y665" i="16"/>
  <c r="Z665" i="16" s="1"/>
  <c r="Y664" i="16"/>
  <c r="Z664" i="16" s="1"/>
  <c r="Y663" i="16"/>
  <c r="Z663" i="16" s="1"/>
  <c r="Y662" i="16"/>
  <c r="Z662" i="16" s="1"/>
  <c r="Y661" i="16"/>
  <c r="Z661" i="16" s="1"/>
  <c r="Y660" i="16"/>
  <c r="Z660" i="16" s="1"/>
  <c r="Y659" i="16"/>
  <c r="Z659" i="16" s="1"/>
  <c r="Y658" i="16"/>
  <c r="Z658" i="16" s="1"/>
  <c r="Y657" i="16"/>
  <c r="Z657" i="16" s="1"/>
  <c r="Y656" i="16"/>
  <c r="Z656" i="16" s="1"/>
  <c r="Y655" i="16"/>
  <c r="Z655" i="16" s="1"/>
  <c r="Y654" i="16"/>
  <c r="Z654" i="16" s="1"/>
  <c r="Y653" i="16"/>
  <c r="Z653" i="16" s="1"/>
  <c r="Y652" i="16"/>
  <c r="Z652" i="16" s="1"/>
  <c r="Y651" i="16"/>
  <c r="Z651" i="16" s="1"/>
  <c r="Y650" i="16"/>
  <c r="Z650" i="16" s="1"/>
  <c r="Y649" i="16"/>
  <c r="Z649" i="16" s="1"/>
  <c r="Y648" i="16"/>
  <c r="Z648" i="16" s="1"/>
  <c r="Y647" i="16"/>
  <c r="Z647" i="16" s="1"/>
  <c r="Y646" i="16"/>
  <c r="Z646" i="16" s="1"/>
  <c r="Y645" i="16"/>
  <c r="Z645" i="16" s="1"/>
  <c r="Y644" i="16"/>
  <c r="Z644" i="16" s="1"/>
  <c r="Y643" i="16"/>
  <c r="Z643" i="16" s="1"/>
  <c r="Y642" i="16"/>
  <c r="Z642" i="16" s="1"/>
  <c r="Y641" i="16"/>
  <c r="Z641" i="16" s="1"/>
  <c r="Y640" i="16"/>
  <c r="Z640" i="16" s="1"/>
  <c r="Y639" i="16"/>
  <c r="Z639" i="16" s="1"/>
  <c r="Y638" i="16"/>
  <c r="Z638" i="16" s="1"/>
  <c r="Y637" i="16"/>
  <c r="Z637" i="16" s="1"/>
  <c r="Y636" i="16"/>
  <c r="Z636" i="16" s="1"/>
  <c r="Y635" i="16"/>
  <c r="Z635" i="16" s="1"/>
  <c r="Y634" i="16"/>
  <c r="Z634" i="16" s="1"/>
  <c r="Y633" i="16"/>
  <c r="Z633" i="16" s="1"/>
  <c r="Y632" i="16"/>
  <c r="Z632" i="16" s="1"/>
  <c r="Y631" i="16"/>
  <c r="Z631" i="16" s="1"/>
  <c r="Y630" i="16"/>
  <c r="Z630" i="16" s="1"/>
  <c r="Y629" i="16"/>
  <c r="Z629" i="16" s="1"/>
  <c r="Y628" i="16"/>
  <c r="Z628" i="16" s="1"/>
  <c r="Y627" i="16"/>
  <c r="Z627" i="16" s="1"/>
  <c r="Y626" i="16"/>
  <c r="Z626" i="16" s="1"/>
  <c r="Y625" i="16"/>
  <c r="Z625" i="16" s="1"/>
  <c r="Y624" i="16"/>
  <c r="Z624" i="16" s="1"/>
  <c r="Y623" i="16"/>
  <c r="Z623" i="16" s="1"/>
  <c r="Y622" i="16"/>
  <c r="Z622" i="16" s="1"/>
  <c r="Y621" i="16"/>
  <c r="Z621" i="16" s="1"/>
  <c r="Y620" i="16"/>
  <c r="Z620" i="16" s="1"/>
  <c r="Y619" i="16"/>
  <c r="Z619" i="16" s="1"/>
  <c r="Y618" i="16"/>
  <c r="Z618" i="16" s="1"/>
  <c r="Y617" i="16"/>
  <c r="Z617" i="16" s="1"/>
  <c r="Y616" i="16"/>
  <c r="Z616" i="16" s="1"/>
  <c r="Y615" i="16"/>
  <c r="Z615" i="16" s="1"/>
  <c r="Y614" i="16"/>
  <c r="Z614" i="16" s="1"/>
  <c r="Y613" i="16"/>
  <c r="Z613" i="16" s="1"/>
  <c r="Y612" i="16"/>
  <c r="Z612" i="16" s="1"/>
  <c r="Y611" i="16"/>
  <c r="Z611" i="16" s="1"/>
  <c r="Y610" i="16"/>
  <c r="Z610" i="16" s="1"/>
  <c r="Y609" i="16"/>
  <c r="Z609" i="16" s="1"/>
  <c r="Y608" i="16"/>
  <c r="Z608" i="16" s="1"/>
  <c r="Y607" i="16"/>
  <c r="Z607" i="16" s="1"/>
  <c r="Y606" i="16"/>
  <c r="Z606" i="16" s="1"/>
  <c r="Y605" i="16"/>
  <c r="Z605" i="16" s="1"/>
  <c r="Y604" i="16"/>
  <c r="Z604" i="16" s="1"/>
  <c r="Y603" i="16"/>
  <c r="Z603" i="16" s="1"/>
  <c r="Y602" i="16"/>
  <c r="Z602" i="16" s="1"/>
  <c r="Y601" i="16"/>
  <c r="Z601" i="16" s="1"/>
  <c r="Y600" i="16"/>
  <c r="Z600" i="16" s="1"/>
  <c r="Y599" i="16"/>
  <c r="Z599" i="16" s="1"/>
  <c r="Y598" i="16"/>
  <c r="Z598" i="16" s="1"/>
  <c r="Y597" i="16"/>
  <c r="Z597" i="16" s="1"/>
  <c r="Y596" i="16"/>
  <c r="Z596" i="16" s="1"/>
  <c r="Y595" i="16"/>
  <c r="Z595" i="16" s="1"/>
  <c r="Y594" i="16"/>
  <c r="Z594" i="16" s="1"/>
  <c r="Y593" i="16"/>
  <c r="Z593" i="16" s="1"/>
  <c r="Y592" i="16"/>
  <c r="Z592" i="16" s="1"/>
  <c r="Y591" i="16"/>
  <c r="Z591" i="16" s="1"/>
  <c r="Y590" i="16"/>
  <c r="Z590" i="16" s="1"/>
  <c r="Y589" i="16"/>
  <c r="Z589" i="16" s="1"/>
  <c r="Y588" i="16"/>
  <c r="Z588" i="16" s="1"/>
  <c r="Y587" i="16"/>
  <c r="Z587" i="16" s="1"/>
  <c r="Y586" i="16"/>
  <c r="Z586" i="16" s="1"/>
  <c r="Y585" i="16"/>
  <c r="Z585" i="16" s="1"/>
  <c r="Y584" i="16"/>
  <c r="Z584" i="16" s="1"/>
  <c r="Y583" i="16"/>
  <c r="Z583" i="16" s="1"/>
  <c r="Y582" i="16"/>
  <c r="Z582" i="16" s="1"/>
  <c r="Y581" i="16"/>
  <c r="Z581" i="16" s="1"/>
  <c r="Y580" i="16"/>
  <c r="Z580" i="16" s="1"/>
  <c r="Y579" i="16"/>
  <c r="Z579" i="16" s="1"/>
  <c r="Y578" i="16"/>
  <c r="Z578" i="16" s="1"/>
  <c r="Y577" i="16"/>
  <c r="Z577" i="16" s="1"/>
  <c r="Y576" i="16"/>
  <c r="Z576" i="16" s="1"/>
  <c r="Y575" i="16"/>
  <c r="Z575" i="16" s="1"/>
  <c r="Y574" i="16"/>
  <c r="Z574" i="16" s="1"/>
  <c r="Y573" i="16"/>
  <c r="Z573" i="16" s="1"/>
  <c r="Y572" i="16"/>
  <c r="Z572" i="16" s="1"/>
  <c r="Y571" i="16"/>
  <c r="Z571" i="16" s="1"/>
  <c r="Y570" i="16"/>
  <c r="Z570" i="16" s="1"/>
  <c r="Y569" i="16"/>
  <c r="Z569" i="16" s="1"/>
  <c r="Y568" i="16"/>
  <c r="Z568" i="16" s="1"/>
  <c r="Y567" i="16"/>
  <c r="Z567" i="16" s="1"/>
  <c r="Y566" i="16"/>
  <c r="Z566" i="16" s="1"/>
  <c r="Y565" i="16"/>
  <c r="Z565" i="16" s="1"/>
  <c r="Y564" i="16"/>
  <c r="Z564" i="16" s="1"/>
  <c r="Y563" i="16"/>
  <c r="Z563" i="16" s="1"/>
  <c r="Y562" i="16"/>
  <c r="Z562" i="16" s="1"/>
  <c r="Y561" i="16"/>
  <c r="Z561" i="16" s="1"/>
  <c r="Y560" i="16"/>
  <c r="Z560" i="16" s="1"/>
  <c r="Y559" i="16"/>
  <c r="Z559" i="16" s="1"/>
  <c r="Y558" i="16"/>
  <c r="Z558" i="16" s="1"/>
  <c r="Y557" i="16"/>
  <c r="Z557" i="16" s="1"/>
  <c r="Y556" i="16"/>
  <c r="Z556" i="16" s="1"/>
  <c r="Y555" i="16"/>
  <c r="Z555" i="16" s="1"/>
  <c r="Y554" i="16"/>
  <c r="Z554" i="16" s="1"/>
  <c r="Y553" i="16"/>
  <c r="Z553" i="16" s="1"/>
  <c r="Y552" i="16"/>
  <c r="Z552" i="16" s="1"/>
  <c r="Y551" i="16"/>
  <c r="Z551" i="16" s="1"/>
  <c r="Y550" i="16"/>
  <c r="Z550" i="16" s="1"/>
  <c r="Y549" i="16"/>
  <c r="Z549" i="16" s="1"/>
  <c r="Y548" i="16"/>
  <c r="Z548" i="16" s="1"/>
  <c r="Y547" i="16"/>
  <c r="Z547" i="16" s="1"/>
  <c r="Y546" i="16"/>
  <c r="Z546" i="16" s="1"/>
  <c r="Y545" i="16"/>
  <c r="Z545" i="16" s="1"/>
  <c r="Y544" i="16"/>
  <c r="Z544" i="16" s="1"/>
  <c r="Y543" i="16"/>
  <c r="Z543" i="16" s="1"/>
  <c r="Y542" i="16"/>
  <c r="Z542" i="16" s="1"/>
  <c r="Y541" i="16"/>
  <c r="Z541" i="16" s="1"/>
  <c r="Y540" i="16"/>
  <c r="Z540" i="16" s="1"/>
  <c r="Y539" i="16"/>
  <c r="Z539" i="16" s="1"/>
  <c r="Y538" i="16"/>
  <c r="Z538" i="16" s="1"/>
  <c r="Y537" i="16"/>
  <c r="Z537" i="16" s="1"/>
  <c r="Y536" i="16"/>
  <c r="Z536" i="16" s="1"/>
  <c r="Y535" i="16"/>
  <c r="Z535" i="16" s="1"/>
  <c r="Y534" i="16"/>
  <c r="Z534" i="16" s="1"/>
  <c r="Y533" i="16"/>
  <c r="Z533" i="16" s="1"/>
  <c r="Y532" i="16"/>
  <c r="Z532" i="16" s="1"/>
  <c r="Y531" i="16"/>
  <c r="Z531" i="16" s="1"/>
  <c r="Y530" i="16"/>
  <c r="Z530" i="16" s="1"/>
  <c r="Y529" i="16"/>
  <c r="Z529" i="16" s="1"/>
  <c r="Y528" i="16"/>
  <c r="Z528" i="16" s="1"/>
  <c r="Y527" i="16"/>
  <c r="Z527" i="16" s="1"/>
  <c r="Y526" i="16"/>
  <c r="Z526" i="16" s="1"/>
  <c r="Y525" i="16"/>
  <c r="Z525" i="16" s="1"/>
  <c r="Y524" i="16"/>
  <c r="Z524" i="16" s="1"/>
  <c r="Y523" i="16"/>
  <c r="Z523" i="16" s="1"/>
  <c r="Y522" i="16"/>
  <c r="Z522" i="16" s="1"/>
  <c r="Y521" i="16"/>
  <c r="Z521" i="16" s="1"/>
  <c r="Y520" i="16"/>
  <c r="Z520" i="16" s="1"/>
  <c r="Y519" i="16"/>
  <c r="Z519" i="16" s="1"/>
  <c r="Y518" i="16"/>
  <c r="Z518" i="16" s="1"/>
  <c r="Y517" i="16"/>
  <c r="Z517" i="16" s="1"/>
  <c r="Y516" i="16"/>
  <c r="Z516" i="16" s="1"/>
  <c r="Y515" i="16"/>
  <c r="Z515" i="16" s="1"/>
  <c r="Y514" i="16"/>
  <c r="Z514" i="16" s="1"/>
  <c r="Y513" i="16"/>
  <c r="Z513" i="16" s="1"/>
  <c r="Y512" i="16"/>
  <c r="Z512" i="16" s="1"/>
  <c r="Y511" i="16"/>
  <c r="Z511" i="16" s="1"/>
  <c r="Y510" i="16"/>
  <c r="Z510" i="16" s="1"/>
  <c r="Y509" i="16"/>
  <c r="Z509" i="16" s="1"/>
  <c r="Y508" i="16"/>
  <c r="Z508" i="16" s="1"/>
  <c r="Y507" i="16"/>
  <c r="Z507" i="16" s="1"/>
  <c r="Y506" i="16"/>
  <c r="Z506" i="16" s="1"/>
  <c r="Y505" i="16"/>
  <c r="Z505" i="16" s="1"/>
  <c r="Y504" i="16"/>
  <c r="Z504" i="16" s="1"/>
  <c r="Y503" i="16"/>
  <c r="Z503" i="16" s="1"/>
  <c r="Y502" i="16"/>
  <c r="Z502" i="16" s="1"/>
  <c r="Y501" i="16"/>
  <c r="Z501" i="16" s="1"/>
  <c r="Y500" i="16"/>
  <c r="Z500" i="16" s="1"/>
  <c r="Y499" i="16"/>
  <c r="Z499" i="16" s="1"/>
  <c r="Y498" i="16"/>
  <c r="Z498" i="16" s="1"/>
  <c r="Y497" i="16"/>
  <c r="Z497" i="16" s="1"/>
  <c r="Y18" i="16"/>
  <c r="Z18" i="16" s="1"/>
  <c r="Y114" i="16"/>
  <c r="Z114" i="16" s="1"/>
  <c r="Y494" i="16"/>
  <c r="Z494" i="16" s="1"/>
  <c r="Y493" i="16"/>
  <c r="Z493" i="16" s="1"/>
  <c r="Y492" i="16"/>
  <c r="Z492" i="16" s="1"/>
  <c r="Y491" i="16"/>
  <c r="Z491" i="16" s="1"/>
  <c r="Y490" i="16"/>
  <c r="Z490" i="16" s="1"/>
  <c r="Y489" i="16"/>
  <c r="Z489" i="16" s="1"/>
  <c r="Y488" i="16"/>
  <c r="Z488" i="16" s="1"/>
  <c r="Y487" i="16"/>
  <c r="Z487" i="16" s="1"/>
  <c r="Y486" i="16"/>
  <c r="Z486" i="16" s="1"/>
  <c r="Y485" i="16"/>
  <c r="Z485" i="16" s="1"/>
  <c r="Y484" i="16"/>
  <c r="Z484" i="16" s="1"/>
  <c r="Y483" i="16"/>
  <c r="Z483" i="16" s="1"/>
  <c r="Y482" i="16"/>
  <c r="Z482" i="16" s="1"/>
  <c r="Y481" i="16"/>
  <c r="Z481" i="16" s="1"/>
  <c r="Y480" i="16"/>
  <c r="Z480" i="16" s="1"/>
  <c r="Y479" i="16"/>
  <c r="Z479" i="16" s="1"/>
  <c r="Y478" i="16"/>
  <c r="Z478" i="16" s="1"/>
  <c r="Y477" i="16"/>
  <c r="Z477" i="16" s="1"/>
  <c r="Y476" i="16"/>
  <c r="Z476" i="16" s="1"/>
  <c r="Y12" i="16"/>
  <c r="Z12" i="16" s="1"/>
  <c r="Y474" i="16"/>
  <c r="Z474" i="16" s="1"/>
  <c r="Y473" i="16"/>
  <c r="Z473" i="16" s="1"/>
  <c r="Y108" i="16"/>
  <c r="Z108" i="16" s="1"/>
  <c r="Y471" i="16"/>
  <c r="Z471" i="16" s="1"/>
  <c r="Y470" i="16"/>
  <c r="Z470" i="16" s="1"/>
  <c r="Y78" i="16"/>
  <c r="Z78" i="16" s="1"/>
  <c r="Y468" i="16"/>
  <c r="Z468" i="16" s="1"/>
  <c r="Y467" i="16"/>
  <c r="Z467" i="16" s="1"/>
  <c r="Y466" i="16"/>
  <c r="Z466" i="16" s="1"/>
  <c r="Y465" i="16"/>
  <c r="Z465" i="16" s="1"/>
  <c r="Y464" i="16"/>
  <c r="Z464" i="16" s="1"/>
  <c r="Y53" i="16"/>
  <c r="Z53" i="16" s="1"/>
  <c r="Y462" i="16"/>
  <c r="Z462" i="16" s="1"/>
  <c r="Y346" i="16"/>
  <c r="Z346" i="16" s="1"/>
  <c r="Y412" i="16"/>
  <c r="Z412" i="16" s="1"/>
  <c r="Y459" i="16"/>
  <c r="Z459" i="16" s="1"/>
  <c r="Y458" i="16"/>
  <c r="Z458" i="16" s="1"/>
  <c r="Y457" i="16"/>
  <c r="Z457" i="16" s="1"/>
  <c r="Y52" i="16"/>
  <c r="Z52" i="16" s="1"/>
  <c r="Y455" i="16"/>
  <c r="Z455" i="16" s="1"/>
  <c r="Y454" i="16"/>
  <c r="Z454" i="16" s="1"/>
  <c r="Y39" i="16"/>
  <c r="Z39" i="16" s="1"/>
  <c r="Y29" i="16"/>
  <c r="Z29" i="16" s="1"/>
  <c r="Y451" i="16"/>
  <c r="Z451" i="16" s="1"/>
  <c r="Y450" i="16"/>
  <c r="Z450" i="16" s="1"/>
  <c r="Y75" i="16"/>
  <c r="Z75" i="16" s="1"/>
  <c r="Y448" i="16"/>
  <c r="Z448" i="16" s="1"/>
  <c r="Y63" i="16"/>
  <c r="Z63" i="16" s="1"/>
  <c r="Y326" i="16"/>
  <c r="Z326" i="16" s="1"/>
  <c r="Y445" i="16"/>
  <c r="Z445" i="16" s="1"/>
  <c r="Y444" i="16"/>
  <c r="Z444" i="16" s="1"/>
  <c r="Y443" i="16"/>
  <c r="Z443" i="16" s="1"/>
  <c r="Y442" i="16"/>
  <c r="Z442" i="16" s="1"/>
  <c r="Y441" i="16"/>
  <c r="Z441" i="16" s="1"/>
  <c r="Y440" i="16"/>
  <c r="Z440" i="16" s="1"/>
  <c r="Y439" i="16"/>
  <c r="Z439" i="16" s="1"/>
  <c r="Y438" i="16"/>
  <c r="Z438" i="16" s="1"/>
  <c r="Y437" i="16"/>
  <c r="Z437" i="16" s="1"/>
  <c r="Y436" i="16"/>
  <c r="Z436" i="16" s="1"/>
  <c r="Y435" i="16"/>
  <c r="Z435" i="16" s="1"/>
  <c r="Y434" i="16"/>
  <c r="Z434" i="16" s="1"/>
  <c r="Y433" i="16"/>
  <c r="Z433" i="16" s="1"/>
  <c r="Y432" i="16"/>
  <c r="Z432" i="16" s="1"/>
  <c r="Y431" i="16"/>
  <c r="Z431" i="16" s="1"/>
  <c r="Y430" i="16"/>
  <c r="Z430" i="16" s="1"/>
  <c r="Y429" i="16"/>
  <c r="Z429" i="16" s="1"/>
  <c r="Y428" i="16"/>
  <c r="Z428" i="16" s="1"/>
  <c r="Y427" i="16"/>
  <c r="Z427" i="16" s="1"/>
  <c r="Y426" i="16"/>
  <c r="Z426" i="16" s="1"/>
  <c r="Y425" i="16"/>
  <c r="Z425" i="16" s="1"/>
  <c r="Y424" i="16"/>
  <c r="Z424" i="16" s="1"/>
  <c r="Y423" i="16"/>
  <c r="Z423" i="16" s="1"/>
  <c r="Y422" i="16"/>
  <c r="Z422" i="16" s="1"/>
  <c r="Y8" i="16"/>
  <c r="Z8" i="16" s="1"/>
  <c r="Y420" i="16"/>
  <c r="Z420" i="16" s="1"/>
  <c r="Y419" i="16"/>
  <c r="Z419" i="16" s="1"/>
  <c r="Y418" i="16"/>
  <c r="Z418" i="16" s="1"/>
  <c r="Y449" i="16"/>
  <c r="Z449" i="16" s="1"/>
  <c r="Y416" i="16"/>
  <c r="Z416" i="16" s="1"/>
  <c r="Y415" i="16"/>
  <c r="Z415" i="16" s="1"/>
  <c r="Y414" i="16"/>
  <c r="Z414" i="16" s="1"/>
  <c r="Y413" i="16"/>
  <c r="Z413" i="16" s="1"/>
  <c r="Y495" i="16"/>
  <c r="Z495" i="16" s="1"/>
  <c r="Y411" i="16"/>
  <c r="Z411" i="16" s="1"/>
  <c r="Y220" i="16"/>
  <c r="Z220" i="16" s="1"/>
  <c r="Y11" i="16"/>
  <c r="Z11" i="16" s="1"/>
  <c r="Y387" i="16"/>
  <c r="Z387" i="16" s="1"/>
  <c r="Y407" i="16"/>
  <c r="Z407" i="16" s="1"/>
  <c r="Y406" i="16"/>
  <c r="Z406" i="16" s="1"/>
  <c r="Y405" i="16"/>
  <c r="Z405" i="16" s="1"/>
  <c r="Y404" i="16"/>
  <c r="Z404" i="16" s="1"/>
  <c r="Y403" i="16"/>
  <c r="Z403" i="16" s="1"/>
  <c r="Y402" i="16"/>
  <c r="Z402" i="16" s="1"/>
  <c r="Y401" i="16"/>
  <c r="Z401" i="16" s="1"/>
  <c r="Y400" i="16"/>
  <c r="Z400" i="16" s="1"/>
  <c r="Y399" i="16"/>
  <c r="Z399" i="16" s="1"/>
  <c r="Y398" i="16"/>
  <c r="Z398" i="16" s="1"/>
  <c r="Y397" i="16"/>
  <c r="Z397" i="16" s="1"/>
  <c r="Y396" i="16"/>
  <c r="Z396" i="16" s="1"/>
  <c r="Y395" i="16"/>
  <c r="Z395" i="16" s="1"/>
  <c r="Y394" i="16"/>
  <c r="Z394" i="16" s="1"/>
  <c r="Y393" i="16"/>
  <c r="Z393" i="16" s="1"/>
  <c r="Y392" i="16"/>
  <c r="Z392" i="16" s="1"/>
  <c r="Y391" i="16"/>
  <c r="Z391" i="16" s="1"/>
  <c r="Y390" i="16"/>
  <c r="Z390" i="16" s="1"/>
  <c r="Y456" i="16"/>
  <c r="Z456" i="16" s="1"/>
  <c r="Y388" i="16"/>
  <c r="Z388" i="16" s="1"/>
  <c r="Y475" i="16"/>
  <c r="Z475" i="16" s="1"/>
  <c r="Y386" i="16"/>
  <c r="Z386" i="16" s="1"/>
  <c r="Y385" i="16"/>
  <c r="Z385" i="16" s="1"/>
  <c r="Y384" i="16"/>
  <c r="Z384" i="16" s="1"/>
  <c r="Y383" i="16"/>
  <c r="Z383" i="16" s="1"/>
  <c r="Y382" i="16"/>
  <c r="Z382" i="16" s="1"/>
  <c r="Y381" i="16"/>
  <c r="Z381" i="16" s="1"/>
  <c r="Y380" i="16"/>
  <c r="Z380" i="16" s="1"/>
  <c r="Y379" i="16"/>
  <c r="Z379" i="16" s="1"/>
  <c r="Y378" i="16"/>
  <c r="Z378" i="16" s="1"/>
  <c r="Y377" i="16"/>
  <c r="Z377" i="16" s="1"/>
  <c r="Y370" i="16"/>
  <c r="Z370" i="16" s="1"/>
  <c r="Y375" i="16"/>
  <c r="Z375" i="16" s="1"/>
  <c r="Y463" i="16"/>
  <c r="Z463" i="16" s="1"/>
  <c r="Y409" i="16"/>
  <c r="Z409" i="16" s="1"/>
  <c r="Y372" i="16"/>
  <c r="Z372" i="16" s="1"/>
  <c r="Y371" i="16"/>
  <c r="Z371" i="16" s="1"/>
  <c r="Y343" i="16"/>
  <c r="Z343" i="16" s="1"/>
  <c r="Y369" i="16"/>
  <c r="Z369" i="16" s="1"/>
  <c r="Y368" i="16"/>
  <c r="Z368" i="16" s="1"/>
  <c r="Y367" i="16"/>
  <c r="Z367" i="16" s="1"/>
  <c r="Y366" i="16"/>
  <c r="Z366" i="16" s="1"/>
  <c r="Y365" i="16"/>
  <c r="Z365" i="16" s="1"/>
  <c r="Y364" i="16"/>
  <c r="Z364" i="16" s="1"/>
  <c r="Y363" i="16"/>
  <c r="Z363" i="16" s="1"/>
  <c r="Y362" i="16"/>
  <c r="Z362" i="16" s="1"/>
  <c r="Y361" i="16"/>
  <c r="Z361" i="16" s="1"/>
  <c r="Y360" i="16"/>
  <c r="Z360" i="16" s="1"/>
  <c r="Y359" i="16"/>
  <c r="Z359" i="16" s="1"/>
  <c r="Y358" i="16"/>
  <c r="Z358" i="16" s="1"/>
  <c r="Y357" i="16"/>
  <c r="Z357" i="16" s="1"/>
  <c r="Y356" i="16"/>
  <c r="Z356" i="16" s="1"/>
  <c r="Y355" i="16"/>
  <c r="Z355" i="16" s="1"/>
  <c r="Y354" i="16"/>
  <c r="Z354" i="16" s="1"/>
  <c r="Y353" i="16"/>
  <c r="Z353" i="16" s="1"/>
  <c r="Y352" i="16"/>
  <c r="Z352" i="16" s="1"/>
  <c r="Y389" i="16"/>
  <c r="Z389" i="16" s="1"/>
  <c r="Y350" i="16"/>
  <c r="Z350" i="16" s="1"/>
  <c r="Y349" i="16"/>
  <c r="Z349" i="16" s="1"/>
  <c r="Y348" i="16"/>
  <c r="Z348" i="16" s="1"/>
  <c r="Y453" i="16"/>
  <c r="Z453" i="16" s="1"/>
  <c r="Y452" i="16"/>
  <c r="Z452" i="16" s="1"/>
  <c r="Y345" i="16"/>
  <c r="Z345" i="16" s="1"/>
  <c r="Y351" i="16"/>
  <c r="Z351" i="16" s="1"/>
  <c r="Y347" i="16"/>
  <c r="Z347" i="16" s="1"/>
  <c r="Y410" i="16"/>
  <c r="Z410" i="16" s="1"/>
  <c r="Y341" i="16"/>
  <c r="Z341" i="16" s="1"/>
  <c r="Y340" i="16"/>
  <c r="Z340" i="16" s="1"/>
  <c r="Y339" i="16"/>
  <c r="Z339" i="16" s="1"/>
  <c r="Y338" i="16"/>
  <c r="Z338" i="16" s="1"/>
  <c r="Y337" i="16"/>
  <c r="Z337" i="16" s="1"/>
  <c r="Y178" i="16"/>
  <c r="Z178" i="16" s="1"/>
  <c r="Y335" i="16"/>
  <c r="Z335" i="16" s="1"/>
  <c r="Y334" i="16"/>
  <c r="Z334" i="16" s="1"/>
  <c r="Y333" i="16"/>
  <c r="Z333" i="16" s="1"/>
  <c r="Y332" i="16"/>
  <c r="Z332" i="16" s="1"/>
  <c r="Y27" i="16"/>
  <c r="Z27" i="16" s="1"/>
  <c r="Y330" i="16"/>
  <c r="Z330" i="16" s="1"/>
  <c r="Y329" i="16"/>
  <c r="Z329" i="16" s="1"/>
  <c r="Y328" i="16"/>
  <c r="Z328" i="16" s="1"/>
  <c r="Y327" i="16"/>
  <c r="Z327" i="16" s="1"/>
  <c r="Y175" i="16"/>
  <c r="Z175" i="16" s="1"/>
  <c r="Y325" i="16"/>
  <c r="Z325" i="16" s="1"/>
  <c r="Y324" i="16"/>
  <c r="Z324" i="16" s="1"/>
  <c r="Y323" i="16"/>
  <c r="Z323" i="16" s="1"/>
  <c r="Y322" i="16"/>
  <c r="Z322" i="16" s="1"/>
  <c r="Y373" i="16"/>
  <c r="Z373" i="16" s="1"/>
  <c r="Y320" i="16"/>
  <c r="Z320" i="16" s="1"/>
  <c r="Y319" i="16"/>
  <c r="Z319" i="16" s="1"/>
  <c r="Y318" i="16"/>
  <c r="Z318" i="16" s="1"/>
  <c r="Y317" i="16"/>
  <c r="Z317" i="16" s="1"/>
  <c r="Y316" i="16"/>
  <c r="Z316" i="16" s="1"/>
  <c r="Y315" i="16"/>
  <c r="Z315" i="16" s="1"/>
  <c r="Y314" i="16"/>
  <c r="Z314" i="16" s="1"/>
  <c r="Y313" i="16"/>
  <c r="Z313" i="16" s="1"/>
  <c r="Y312" i="16"/>
  <c r="Z312" i="16" s="1"/>
  <c r="Y311" i="16"/>
  <c r="Z311" i="16" s="1"/>
  <c r="Y310" i="16"/>
  <c r="Z310" i="16" s="1"/>
  <c r="Y309" i="16"/>
  <c r="Z309" i="16" s="1"/>
  <c r="Y308" i="16"/>
  <c r="Z308" i="16" s="1"/>
  <c r="Y307" i="16"/>
  <c r="Z307" i="16" s="1"/>
  <c r="Y306" i="16"/>
  <c r="Z306" i="16" s="1"/>
  <c r="Y305" i="16"/>
  <c r="Z305" i="16" s="1"/>
  <c r="Y304" i="16"/>
  <c r="Z304" i="16" s="1"/>
  <c r="Y303" i="16"/>
  <c r="Z303" i="16" s="1"/>
  <c r="Y302" i="16"/>
  <c r="Z302" i="16" s="1"/>
  <c r="Y301" i="16"/>
  <c r="Z301" i="16" s="1"/>
  <c r="Y300" i="16"/>
  <c r="Z300" i="16" s="1"/>
  <c r="Y299" i="16"/>
  <c r="Z299" i="16" s="1"/>
  <c r="Y298" i="16"/>
  <c r="Z298" i="16" s="1"/>
  <c r="Y297" i="16"/>
  <c r="Z297" i="16" s="1"/>
  <c r="Y296" i="16"/>
  <c r="Z296" i="16" s="1"/>
  <c r="Y295" i="16"/>
  <c r="Z295" i="16" s="1"/>
  <c r="Y294" i="16"/>
  <c r="Z294" i="16" s="1"/>
  <c r="Y293" i="16"/>
  <c r="Z293" i="16" s="1"/>
  <c r="Y292" i="16"/>
  <c r="Z292" i="16" s="1"/>
  <c r="Y291" i="16"/>
  <c r="Z291" i="16" s="1"/>
  <c r="Y290" i="16"/>
  <c r="Z290" i="16" s="1"/>
  <c r="Y289" i="16"/>
  <c r="Z289" i="16" s="1"/>
  <c r="Y288" i="16"/>
  <c r="Z288" i="16" s="1"/>
  <c r="Y287" i="16"/>
  <c r="Z287" i="16" s="1"/>
  <c r="Y286" i="16"/>
  <c r="Z286" i="16" s="1"/>
  <c r="Y285" i="16"/>
  <c r="Z285" i="16" s="1"/>
  <c r="Y284" i="16"/>
  <c r="Z284" i="16" s="1"/>
  <c r="Y283" i="16"/>
  <c r="Z283" i="16" s="1"/>
  <c r="Y282" i="16"/>
  <c r="Z282" i="16" s="1"/>
  <c r="Y281" i="16"/>
  <c r="Z281" i="16" s="1"/>
  <c r="Y280" i="16"/>
  <c r="Z280" i="16" s="1"/>
  <c r="Y279" i="16"/>
  <c r="Z279" i="16" s="1"/>
  <c r="Y278" i="16"/>
  <c r="Z278" i="16" s="1"/>
  <c r="Y277" i="16"/>
  <c r="Z277" i="16" s="1"/>
  <c r="Y276" i="16"/>
  <c r="Z276" i="16" s="1"/>
  <c r="Y275" i="16"/>
  <c r="Z275" i="16" s="1"/>
  <c r="Y274" i="16"/>
  <c r="Z274" i="16" s="1"/>
  <c r="Y273" i="16"/>
  <c r="Z273" i="16" s="1"/>
  <c r="Y272" i="16"/>
  <c r="Z272" i="16" s="1"/>
  <c r="Y271" i="16"/>
  <c r="Z271" i="16" s="1"/>
  <c r="Y270" i="16"/>
  <c r="Z270" i="16" s="1"/>
  <c r="Y269" i="16"/>
  <c r="Z269" i="16" s="1"/>
  <c r="Y268" i="16"/>
  <c r="Z268" i="16" s="1"/>
  <c r="Y267" i="16"/>
  <c r="Z267" i="16" s="1"/>
  <c r="Y266" i="16"/>
  <c r="Z266" i="16" s="1"/>
  <c r="Y265" i="16"/>
  <c r="Z265" i="16" s="1"/>
  <c r="Y264" i="16"/>
  <c r="Z264" i="16" s="1"/>
  <c r="Y263" i="16"/>
  <c r="Z263" i="16" s="1"/>
  <c r="Y262" i="16"/>
  <c r="Z262" i="16" s="1"/>
  <c r="Y261" i="16"/>
  <c r="Z261" i="16" s="1"/>
  <c r="Y260" i="16"/>
  <c r="Z260" i="16" s="1"/>
  <c r="Y259" i="16"/>
  <c r="Z259" i="16" s="1"/>
  <c r="Y258" i="16"/>
  <c r="Z258" i="16" s="1"/>
  <c r="Y257" i="16"/>
  <c r="Z257" i="16" s="1"/>
  <c r="Y256" i="16"/>
  <c r="Z256" i="16" s="1"/>
  <c r="Y255" i="16"/>
  <c r="Z255" i="16" s="1"/>
  <c r="Y254" i="16"/>
  <c r="Z254" i="16" s="1"/>
  <c r="Y253" i="16"/>
  <c r="Z253" i="16" s="1"/>
  <c r="Y252" i="16"/>
  <c r="Z252" i="16" s="1"/>
  <c r="Y251" i="16"/>
  <c r="Z251" i="16" s="1"/>
  <c r="Y250" i="16"/>
  <c r="Z250" i="16" s="1"/>
  <c r="Y249" i="16"/>
  <c r="Z249" i="16" s="1"/>
  <c r="Y248" i="16"/>
  <c r="Z248" i="16" s="1"/>
  <c r="Y174" i="16"/>
  <c r="Z174" i="16" s="1"/>
  <c r="Y246" i="16"/>
  <c r="Z246" i="16" s="1"/>
  <c r="Y245" i="16"/>
  <c r="Z245" i="16" s="1"/>
  <c r="Y244" i="16"/>
  <c r="Z244" i="16" s="1"/>
  <c r="Y243" i="16"/>
  <c r="Z243" i="16" s="1"/>
  <c r="Y242" i="16"/>
  <c r="Z242" i="16" s="1"/>
  <c r="Y241" i="16"/>
  <c r="Z241" i="16" s="1"/>
  <c r="Y240" i="16"/>
  <c r="Z240" i="16" s="1"/>
  <c r="Y239" i="16"/>
  <c r="Z239" i="16" s="1"/>
  <c r="Y238" i="16"/>
  <c r="Z238" i="16" s="1"/>
  <c r="Y237" i="16"/>
  <c r="Z237" i="16" s="1"/>
  <c r="Y236" i="16"/>
  <c r="Z236" i="16" s="1"/>
  <c r="Y235" i="16"/>
  <c r="Z235" i="16" s="1"/>
  <c r="Y234" i="16"/>
  <c r="Z234" i="16" s="1"/>
  <c r="Y233" i="16"/>
  <c r="Z233" i="16" s="1"/>
  <c r="Y232" i="16"/>
  <c r="Z232" i="16" s="1"/>
  <c r="Y231" i="16"/>
  <c r="Z231" i="16" s="1"/>
  <c r="Y230" i="16"/>
  <c r="Z230" i="16" s="1"/>
  <c r="Y229" i="16"/>
  <c r="Z229" i="16" s="1"/>
  <c r="Y228" i="16"/>
  <c r="Z228" i="16" s="1"/>
  <c r="Y227" i="16"/>
  <c r="Z227" i="16" s="1"/>
  <c r="Y226" i="16"/>
  <c r="Z226" i="16" s="1"/>
  <c r="Y225" i="16"/>
  <c r="Z225" i="16" s="1"/>
  <c r="Y224" i="16"/>
  <c r="Z224" i="16" s="1"/>
  <c r="Y223" i="16"/>
  <c r="Z223" i="16" s="1"/>
  <c r="Y222" i="16"/>
  <c r="Z222" i="16" s="1"/>
  <c r="Y221" i="16"/>
  <c r="Z221" i="16" s="1"/>
  <c r="Y57" i="16"/>
  <c r="Z57" i="16" s="1"/>
  <c r="Y219" i="16"/>
  <c r="Z219" i="16" s="1"/>
  <c r="Y218" i="16"/>
  <c r="Z218" i="16" s="1"/>
  <c r="Y217" i="16"/>
  <c r="Z217" i="16" s="1"/>
  <c r="Y216" i="16"/>
  <c r="Z216" i="16" s="1"/>
  <c r="Y215" i="16"/>
  <c r="Z215" i="16" s="1"/>
  <c r="Y214" i="16"/>
  <c r="Z214" i="16" s="1"/>
  <c r="Y213" i="16"/>
  <c r="Z213" i="16" s="1"/>
  <c r="Y212" i="16"/>
  <c r="Z212" i="16" s="1"/>
  <c r="Y211" i="16"/>
  <c r="Z211" i="16" s="1"/>
  <c r="Y210" i="16"/>
  <c r="Z210" i="16" s="1"/>
  <c r="Y209" i="16"/>
  <c r="Z209" i="16" s="1"/>
  <c r="Y208" i="16"/>
  <c r="Z208" i="16" s="1"/>
  <c r="Y207" i="16"/>
  <c r="Z207" i="16" s="1"/>
  <c r="Y206" i="16"/>
  <c r="Z206" i="16" s="1"/>
  <c r="Y205" i="16"/>
  <c r="Z205" i="16" s="1"/>
  <c r="Y204" i="16"/>
  <c r="Z204" i="16" s="1"/>
  <c r="Y203" i="16"/>
  <c r="Z203" i="16" s="1"/>
  <c r="Y202" i="16"/>
  <c r="Z202" i="16" s="1"/>
  <c r="Y201" i="16"/>
  <c r="Z201" i="16" s="1"/>
  <c r="Y200" i="16"/>
  <c r="Z200" i="16" s="1"/>
  <c r="Y199" i="16"/>
  <c r="Z199" i="16" s="1"/>
  <c r="Y198" i="16"/>
  <c r="Z198" i="16" s="1"/>
  <c r="Y197" i="16"/>
  <c r="Z197" i="16" s="1"/>
  <c r="Y196" i="16"/>
  <c r="Z196" i="16" s="1"/>
  <c r="Y195" i="16"/>
  <c r="Z195" i="16" s="1"/>
  <c r="Y194" i="16"/>
  <c r="Z194" i="16" s="1"/>
  <c r="Y193" i="16"/>
  <c r="Z193" i="16" s="1"/>
  <c r="Y192" i="16"/>
  <c r="Z192" i="16" s="1"/>
  <c r="Y191" i="16"/>
  <c r="Z191" i="16" s="1"/>
  <c r="Y190" i="16"/>
  <c r="Z190" i="16" s="1"/>
  <c r="Y189" i="16"/>
  <c r="Z189" i="16" s="1"/>
  <c r="Y188" i="16"/>
  <c r="Z188" i="16" s="1"/>
  <c r="Y187" i="16"/>
  <c r="Z187" i="16" s="1"/>
  <c r="Y186" i="16"/>
  <c r="Z186" i="16" s="1"/>
  <c r="Y185" i="16"/>
  <c r="Z185" i="16" s="1"/>
  <c r="Y184" i="16"/>
  <c r="Z184" i="16" s="1"/>
  <c r="Y183" i="16"/>
  <c r="Z183" i="16" s="1"/>
  <c r="Y182" i="16"/>
  <c r="Z182" i="16" s="1"/>
  <c r="Y181" i="16"/>
  <c r="Z181" i="16" s="1"/>
  <c r="Y180" i="16"/>
  <c r="Z180" i="16" s="1"/>
  <c r="Y179" i="16"/>
  <c r="Z179" i="16" s="1"/>
  <c r="Y67" i="16"/>
  <c r="Z67" i="16" s="1"/>
  <c r="Y177" i="16"/>
  <c r="Z177" i="16" s="1"/>
  <c r="Y176" i="16"/>
  <c r="Z176" i="16" s="1"/>
  <c r="Y417" i="16"/>
  <c r="Z417" i="16" s="1"/>
  <c r="Y35" i="16"/>
  <c r="Z35" i="16" s="1"/>
  <c r="Y173" i="16"/>
  <c r="Z173" i="16" s="1"/>
  <c r="Y172" i="16"/>
  <c r="Z172" i="16" s="1"/>
  <c r="Y171" i="16"/>
  <c r="Z171" i="16" s="1"/>
  <c r="Y170" i="16"/>
  <c r="Z170" i="16" s="1"/>
  <c r="Y169" i="16"/>
  <c r="Z169" i="16" s="1"/>
  <c r="Y168" i="16"/>
  <c r="Z168" i="16" s="1"/>
  <c r="Y167" i="16"/>
  <c r="Z167" i="16" s="1"/>
  <c r="Y166" i="16"/>
  <c r="Z166" i="16" s="1"/>
  <c r="Y165" i="16"/>
  <c r="Z165" i="16" s="1"/>
  <c r="Y152" i="16"/>
  <c r="Z152" i="16" s="1"/>
  <c r="Y163" i="16"/>
  <c r="Z163" i="16" s="1"/>
  <c r="Y162" i="16"/>
  <c r="Z162" i="16" s="1"/>
  <c r="Y161" i="16"/>
  <c r="Z161" i="16" s="1"/>
  <c r="Y160" i="16"/>
  <c r="Z160" i="16" s="1"/>
  <c r="Y461" i="16"/>
  <c r="Z461" i="16" s="1"/>
  <c r="Y158" i="16"/>
  <c r="Z158" i="16" s="1"/>
  <c r="Y157" i="16"/>
  <c r="Z157" i="16" s="1"/>
  <c r="Y156" i="16"/>
  <c r="Z156" i="16" s="1"/>
  <c r="Y155" i="16"/>
  <c r="Z155" i="16" s="1"/>
  <c r="Y49" i="16"/>
  <c r="Z49" i="16" s="1"/>
  <c r="Y64" i="16"/>
  <c r="Z64" i="16" s="1"/>
  <c r="Y472" i="16"/>
  <c r="Z472" i="16" s="1"/>
  <c r="Y151" i="16"/>
  <c r="Z151" i="16" s="1"/>
  <c r="Y150" i="16"/>
  <c r="Z150" i="16" s="1"/>
  <c r="Y149" i="16"/>
  <c r="Z149" i="16" s="1"/>
  <c r="Y148" i="16"/>
  <c r="Z148" i="16" s="1"/>
  <c r="Y147" i="16"/>
  <c r="Z147" i="16" s="1"/>
  <c r="Y146" i="16"/>
  <c r="Z146" i="16" s="1"/>
  <c r="Y145" i="16"/>
  <c r="Z145" i="16" s="1"/>
  <c r="Y144" i="16"/>
  <c r="Z144" i="16" s="1"/>
  <c r="Y143" i="16"/>
  <c r="Z143" i="16" s="1"/>
  <c r="Y142" i="16"/>
  <c r="Z142" i="16" s="1"/>
  <c r="Y141" i="16"/>
  <c r="Z141" i="16" s="1"/>
  <c r="Y140" i="16"/>
  <c r="Z140" i="16" s="1"/>
  <c r="Y139" i="16"/>
  <c r="Z139" i="16" s="1"/>
  <c r="Y138" i="16"/>
  <c r="Z138" i="16" s="1"/>
  <c r="Y137" i="16"/>
  <c r="Z137" i="16" s="1"/>
  <c r="Y136" i="16"/>
  <c r="Z136" i="16" s="1"/>
  <c r="Y135" i="16"/>
  <c r="Z135" i="16" s="1"/>
  <c r="Y134" i="16"/>
  <c r="Z134" i="16" s="1"/>
  <c r="Y133" i="16"/>
  <c r="Z133" i="16" s="1"/>
  <c r="Y132" i="16"/>
  <c r="Z132" i="16" s="1"/>
  <c r="Y131" i="16"/>
  <c r="Z131" i="16" s="1"/>
  <c r="Y130" i="16"/>
  <c r="Z130" i="16" s="1"/>
  <c r="Y129" i="16"/>
  <c r="Z129" i="16" s="1"/>
  <c r="Y128" i="16"/>
  <c r="Z128" i="16" s="1"/>
  <c r="Y127" i="16"/>
  <c r="Z127" i="16" s="1"/>
  <c r="Y126" i="16"/>
  <c r="Z126" i="16" s="1"/>
  <c r="Y125" i="16"/>
  <c r="Z125" i="16" s="1"/>
  <c r="Y124" i="16"/>
  <c r="Z124" i="16" s="1"/>
  <c r="Y123" i="16"/>
  <c r="Z123" i="16" s="1"/>
  <c r="Y122" i="16"/>
  <c r="Z122" i="16" s="1"/>
  <c r="Y121" i="16"/>
  <c r="Z121" i="16" s="1"/>
  <c r="Y120" i="16"/>
  <c r="Z120" i="16" s="1"/>
  <c r="Y119" i="16"/>
  <c r="Z119" i="16" s="1"/>
  <c r="Y118" i="16"/>
  <c r="Z118" i="16" s="1"/>
  <c r="Y117" i="16"/>
  <c r="Z117" i="16" s="1"/>
  <c r="Y116" i="16"/>
  <c r="Z116" i="16" s="1"/>
  <c r="Y115" i="16"/>
  <c r="Z115" i="16" s="1"/>
  <c r="Y13" i="16"/>
  <c r="Z13" i="16" s="1"/>
  <c r="Y113" i="16"/>
  <c r="Z113" i="16" s="1"/>
  <c r="Y112" i="16"/>
  <c r="Z112" i="16" s="1"/>
  <c r="Y111" i="16"/>
  <c r="Z111" i="16" s="1"/>
  <c r="Y110" i="16"/>
  <c r="Z110" i="16" s="1"/>
  <c r="Y109" i="16"/>
  <c r="Z109" i="16" s="1"/>
  <c r="Y164" i="16"/>
  <c r="Z164" i="16" s="1"/>
  <c r="Y107" i="16"/>
  <c r="Z107" i="16" s="1"/>
  <c r="Y153" i="16"/>
  <c r="Z153" i="16" s="1"/>
  <c r="Y105" i="16"/>
  <c r="Z105" i="16" s="1"/>
  <c r="Y104" i="16"/>
  <c r="Z104" i="16" s="1"/>
  <c r="Y103" i="16"/>
  <c r="Z103" i="16" s="1"/>
  <c r="Y102" i="16"/>
  <c r="Z102" i="16" s="1"/>
  <c r="Y101" i="16"/>
  <c r="Z101" i="16" s="1"/>
  <c r="Y100" i="16"/>
  <c r="Z100" i="16" s="1"/>
  <c r="Y99" i="16"/>
  <c r="Z99" i="16" s="1"/>
  <c r="Y98" i="16"/>
  <c r="Z98" i="16" s="1"/>
  <c r="Y97" i="16"/>
  <c r="Z97" i="16" s="1"/>
  <c r="Y96" i="16"/>
  <c r="Z96" i="16" s="1"/>
  <c r="Y95" i="16"/>
  <c r="Z95" i="16" s="1"/>
  <c r="Y94" i="16"/>
  <c r="Z94" i="16" s="1"/>
  <c r="Y93" i="16"/>
  <c r="Z93" i="16" s="1"/>
  <c r="Y92" i="16"/>
  <c r="Z92" i="16" s="1"/>
  <c r="Y91" i="16"/>
  <c r="Z91" i="16" s="1"/>
  <c r="Y90" i="16"/>
  <c r="Z90" i="16" s="1"/>
  <c r="Y89" i="16"/>
  <c r="Z89" i="16" s="1"/>
  <c r="Y88" i="16"/>
  <c r="Z88" i="16" s="1"/>
  <c r="Y87" i="16"/>
  <c r="Z87" i="16" s="1"/>
  <c r="Y86" i="16"/>
  <c r="Z86" i="16" s="1"/>
  <c r="Y85" i="16"/>
  <c r="Z85" i="16" s="1"/>
  <c r="Y84" i="16"/>
  <c r="Z84" i="16" s="1"/>
  <c r="Y83" i="16"/>
  <c r="Z83" i="16" s="1"/>
  <c r="Y82" i="16"/>
  <c r="Z82" i="16" s="1"/>
  <c r="Y81" i="16"/>
  <c r="Z81" i="16" s="1"/>
  <c r="Y80" i="16"/>
  <c r="Z80" i="16" s="1"/>
  <c r="Y79" i="16"/>
  <c r="Z79" i="16" s="1"/>
  <c r="Y336" i="16"/>
  <c r="Z336" i="16" s="1"/>
  <c r="Y77" i="16"/>
  <c r="Z77" i="16" s="1"/>
  <c r="Y76" i="16"/>
  <c r="Z76" i="16" s="1"/>
  <c r="Y447" i="16"/>
  <c r="Z447" i="16" s="1"/>
  <c r="Y74" i="16"/>
  <c r="Z74" i="16" s="1"/>
  <c r="Y73" i="16"/>
  <c r="Z73" i="16" s="1"/>
  <c r="Y72" i="16"/>
  <c r="Z72" i="16" s="1"/>
  <c r="Y71" i="16"/>
  <c r="Z71" i="16" s="1"/>
  <c r="Y70" i="16"/>
  <c r="Z70" i="16" s="1"/>
  <c r="Y69" i="16"/>
  <c r="Z69" i="16" s="1"/>
  <c r="Y68" i="16"/>
  <c r="Z68" i="16" s="1"/>
  <c r="Y17" i="16"/>
  <c r="Z17" i="16" s="1"/>
  <c r="Y66" i="16"/>
  <c r="Z66" i="16" s="1"/>
  <c r="Y65" i="16"/>
  <c r="Z65" i="16" s="1"/>
  <c r="Y344" i="16"/>
  <c r="Z344" i="16" s="1"/>
  <c r="Y376" i="16"/>
  <c r="Z376" i="16" s="1"/>
  <c r="Y62" i="16"/>
  <c r="Z62" i="16" s="1"/>
  <c r="Y61" i="16"/>
  <c r="Z61" i="16" s="1"/>
  <c r="Y60" i="16"/>
  <c r="Z60" i="16" s="1"/>
  <c r="Y59" i="16"/>
  <c r="Z59" i="16" s="1"/>
  <c r="Y58" i="16"/>
  <c r="Z58" i="16" s="1"/>
  <c r="Y408" i="16"/>
  <c r="Z408" i="16" s="1"/>
  <c r="Y56" i="16"/>
  <c r="Z56" i="16" s="1"/>
  <c r="Y55" i="16"/>
  <c r="Z55" i="16" s="1"/>
  <c r="Y54" i="16"/>
  <c r="Z54" i="16" s="1"/>
  <c r="Y4" i="16"/>
  <c r="Z4" i="16" s="1"/>
  <c r="Y106" i="16"/>
  <c r="Z106" i="16" s="1"/>
  <c r="Y51" i="16"/>
  <c r="Z51" i="16" s="1"/>
  <c r="Y50" i="16"/>
  <c r="Z50" i="16" s="1"/>
  <c r="Y159" i="16"/>
  <c r="Z159" i="16" s="1"/>
  <c r="Y48" i="16"/>
  <c r="Z48" i="16" s="1"/>
  <c r="Y47" i="16"/>
  <c r="Z47" i="16" s="1"/>
  <c r="Y46" i="16"/>
  <c r="Z46" i="16" s="1"/>
  <c r="Y45" i="16"/>
  <c r="Z45" i="16" s="1"/>
  <c r="Y44" i="16"/>
  <c r="Z44" i="16" s="1"/>
  <c r="Y43" i="16"/>
  <c r="Z43" i="16" s="1"/>
  <c r="Y42" i="16"/>
  <c r="Z42" i="16" s="1"/>
  <c r="Y41" i="16"/>
  <c r="Z41" i="16" s="1"/>
  <c r="Y40" i="16"/>
  <c r="Z40" i="16" s="1"/>
  <c r="Y14" i="16"/>
  <c r="Z14" i="16" s="1"/>
  <c r="Y38" i="16"/>
  <c r="Z38" i="16" s="1"/>
  <c r="Y37" i="16"/>
  <c r="Z37" i="16" s="1"/>
  <c r="Y36" i="16"/>
  <c r="Z36" i="16" s="1"/>
  <c r="Y247" i="16"/>
  <c r="Z247" i="16" s="1"/>
  <c r="Y34" i="16"/>
  <c r="Z34" i="16" s="1"/>
  <c r="Y33" i="16"/>
  <c r="Z33" i="16" s="1"/>
  <c r="Y32" i="16"/>
  <c r="Z32" i="16" s="1"/>
  <c r="Y31" i="16"/>
  <c r="Z31" i="16" s="1"/>
  <c r="Y374" i="16"/>
  <c r="Z374" i="16" s="1"/>
  <c r="Y30" i="16"/>
  <c r="Z30" i="16" s="1"/>
  <c r="Y28" i="16"/>
  <c r="Z28" i="16" s="1"/>
  <c r="Y460" i="16"/>
  <c r="Z460" i="16" s="1"/>
  <c r="Y26" i="16"/>
  <c r="Z26" i="16" s="1"/>
  <c r="Y25" i="16"/>
  <c r="Z25" i="16" s="1"/>
  <c r="Y24" i="16"/>
  <c r="Z24" i="16" s="1"/>
  <c r="Y23" i="16"/>
  <c r="Z23" i="16" s="1"/>
  <c r="Y22" i="16"/>
  <c r="Z22" i="16" s="1"/>
  <c r="Y21" i="16"/>
  <c r="Z21" i="16" s="1"/>
  <c r="Y20" i="16"/>
  <c r="Z20" i="16" s="1"/>
  <c r="Y19" i="16"/>
  <c r="Z19" i="16" s="1"/>
  <c r="Y496" i="16"/>
  <c r="Z496" i="16" s="1"/>
  <c r="Y321" i="16"/>
  <c r="Z321" i="16" s="1"/>
  <c r="Y16" i="16"/>
  <c r="Z16" i="16" s="1"/>
  <c r="Y15" i="16"/>
  <c r="Z15" i="16" s="1"/>
  <c r="Y421" i="16"/>
  <c r="Z421" i="16" s="1"/>
  <c r="Y446" i="16"/>
  <c r="Z446" i="16" s="1"/>
  <c r="Y469" i="16"/>
  <c r="Z469" i="16" s="1"/>
  <c r="Y331" i="16"/>
  <c r="Z331" i="16" s="1"/>
  <c r="Y10" i="16"/>
  <c r="Z10" i="16" s="1"/>
  <c r="Y9" i="16"/>
  <c r="Z9" i="16" s="1"/>
  <c r="Y154" i="16"/>
  <c r="Z154" i="16" s="1"/>
  <c r="Y7" i="16"/>
  <c r="Z7" i="16" s="1"/>
  <c r="Y6" i="16"/>
  <c r="Z6" i="16" s="1"/>
  <c r="Y5" i="16"/>
  <c r="Z5" i="16" s="1"/>
  <c r="Y342" i="16"/>
  <c r="Z342" i="16" s="1"/>
  <c r="AG342" i="16" l="1"/>
  <c r="AA342" i="16"/>
  <c r="AC342" i="16"/>
  <c r="AG28" i="16"/>
  <c r="AA28" i="16"/>
  <c r="AC28" i="16"/>
  <c r="AD28" i="16" s="1"/>
  <c r="AG40" i="16"/>
  <c r="AA40" i="16"/>
  <c r="AC40" i="16"/>
  <c r="AD40" i="16" s="1"/>
  <c r="AG106" i="16"/>
  <c r="AA106" i="16"/>
  <c r="AC106" i="16"/>
  <c r="AD106" i="16" s="1"/>
  <c r="AG344" i="16"/>
  <c r="AA344" i="16"/>
  <c r="AC344" i="16"/>
  <c r="AD344" i="16" s="1"/>
  <c r="AG76" i="16"/>
  <c r="AA76" i="16"/>
  <c r="AC76" i="16"/>
  <c r="AD76" i="16" s="1"/>
  <c r="AG88" i="16"/>
  <c r="AA88" i="16"/>
  <c r="AC88" i="16"/>
  <c r="AD88" i="16" s="1"/>
  <c r="AG100" i="16"/>
  <c r="AA100" i="16"/>
  <c r="AC100" i="16"/>
  <c r="AD100" i="16" s="1"/>
  <c r="AG112" i="16"/>
  <c r="AA112" i="16"/>
  <c r="AC112" i="16"/>
  <c r="AD112" i="16" s="1"/>
  <c r="AG124" i="16"/>
  <c r="AA124" i="16"/>
  <c r="AC124" i="16"/>
  <c r="AD124" i="16" s="1"/>
  <c r="AG136" i="16"/>
  <c r="AA136" i="16"/>
  <c r="AC136" i="16"/>
  <c r="AD136" i="16" s="1"/>
  <c r="AG148" i="16"/>
  <c r="AA148" i="16"/>
  <c r="AC148" i="16"/>
  <c r="AD148" i="16" s="1"/>
  <c r="AG160" i="16"/>
  <c r="AA160" i="16"/>
  <c r="AC160" i="16"/>
  <c r="AD160" i="16" s="1"/>
  <c r="AG172" i="16"/>
  <c r="AA172" i="16"/>
  <c r="AC172" i="16"/>
  <c r="AD172" i="16" s="1"/>
  <c r="AG184" i="16"/>
  <c r="AA184" i="16"/>
  <c r="AC184" i="16"/>
  <c r="AD184" i="16" s="1"/>
  <c r="AG196" i="16"/>
  <c r="AA196" i="16"/>
  <c r="AC196" i="16"/>
  <c r="AD196" i="16" s="1"/>
  <c r="AG208" i="16"/>
  <c r="AA208" i="16"/>
  <c r="AC208" i="16"/>
  <c r="AD208" i="16" s="1"/>
  <c r="AG57" i="16"/>
  <c r="AA57" i="16"/>
  <c r="AC57" i="16"/>
  <c r="AD57" i="16" s="1"/>
  <c r="AG232" i="16"/>
  <c r="AA232" i="16"/>
  <c r="AC232" i="16"/>
  <c r="AD232" i="16" s="1"/>
  <c r="AG244" i="16"/>
  <c r="AA244" i="16"/>
  <c r="AC244" i="16"/>
  <c r="AD244" i="16" s="1"/>
  <c r="AG256" i="16"/>
  <c r="AA256" i="16"/>
  <c r="AC256" i="16"/>
  <c r="AD256" i="16" s="1"/>
  <c r="AG268" i="16"/>
  <c r="AA268" i="16"/>
  <c r="AC268" i="16"/>
  <c r="AD268" i="16" s="1"/>
  <c r="AG280" i="16"/>
  <c r="AA280" i="16"/>
  <c r="AC280" i="16"/>
  <c r="AD280" i="16" s="1"/>
  <c r="AG292" i="16"/>
  <c r="AA292" i="16"/>
  <c r="AC292" i="16"/>
  <c r="AD292" i="16" s="1"/>
  <c r="AG304" i="16"/>
  <c r="AA304" i="16"/>
  <c r="AC304" i="16"/>
  <c r="AD304" i="16" s="1"/>
  <c r="AG316" i="16"/>
  <c r="AA316" i="16"/>
  <c r="AC316" i="16"/>
  <c r="AD316" i="16" s="1"/>
  <c r="AG328" i="16"/>
  <c r="AA328" i="16"/>
  <c r="AC328" i="16"/>
  <c r="AD328" i="16" s="1"/>
  <c r="AG340" i="16"/>
  <c r="AA340" i="16"/>
  <c r="AC340" i="16"/>
  <c r="AD340" i="16" s="1"/>
  <c r="AG352" i="16"/>
  <c r="AA352" i="16"/>
  <c r="AC352" i="16"/>
  <c r="AD352" i="16" s="1"/>
  <c r="AG364" i="16"/>
  <c r="AA364" i="16"/>
  <c r="AC364" i="16"/>
  <c r="AD364" i="16" s="1"/>
  <c r="AG370" i="16"/>
  <c r="AA370" i="16"/>
  <c r="AC370" i="16"/>
  <c r="AD370" i="16" s="1"/>
  <c r="AG388" i="16"/>
  <c r="AA388" i="16"/>
  <c r="AC388" i="16"/>
  <c r="AD388" i="16" s="1"/>
  <c r="AG400" i="16"/>
  <c r="AA400" i="16"/>
  <c r="AC400" i="16"/>
  <c r="AD400" i="16" s="1"/>
  <c r="AG495" i="16"/>
  <c r="AA495" i="16"/>
  <c r="AC495" i="16"/>
  <c r="AD495" i="16" s="1"/>
  <c r="AG424" i="16"/>
  <c r="AA424" i="16"/>
  <c r="AC424" i="16"/>
  <c r="AD424" i="16" s="1"/>
  <c r="AG436" i="16"/>
  <c r="AA436" i="16"/>
  <c r="AC436" i="16"/>
  <c r="AD436" i="16" s="1"/>
  <c r="AG448" i="16"/>
  <c r="AA448" i="16"/>
  <c r="AC448" i="16"/>
  <c r="AD448" i="16" s="1"/>
  <c r="AG412" i="16"/>
  <c r="AA412" i="16"/>
  <c r="AC412" i="16"/>
  <c r="AD412" i="16" s="1"/>
  <c r="AG108" i="16"/>
  <c r="AA108" i="16"/>
  <c r="AC108" i="16"/>
  <c r="AD108" i="16" s="1"/>
  <c r="AG484" i="16"/>
  <c r="AA484" i="16"/>
  <c r="AC484" i="16"/>
  <c r="AD484" i="16" s="1"/>
  <c r="AG18" i="16"/>
  <c r="AA18" i="16"/>
  <c r="AC18" i="16"/>
  <c r="AD18" i="16" s="1"/>
  <c r="AG508" i="16"/>
  <c r="AA508" i="16"/>
  <c r="AC508" i="16"/>
  <c r="AD508" i="16" s="1"/>
  <c r="AG520" i="16"/>
  <c r="AA520" i="16"/>
  <c r="AC520" i="16"/>
  <c r="AD520" i="16" s="1"/>
  <c r="AG532" i="16"/>
  <c r="AA532" i="16"/>
  <c r="AC532" i="16"/>
  <c r="AD532" i="16" s="1"/>
  <c r="AG544" i="16"/>
  <c r="AA544" i="16"/>
  <c r="AC544" i="16"/>
  <c r="AD544" i="16" s="1"/>
  <c r="AG556" i="16"/>
  <c r="AA556" i="16"/>
  <c r="AC556" i="16"/>
  <c r="AD556" i="16" s="1"/>
  <c r="AG568" i="16"/>
  <c r="AA568" i="16"/>
  <c r="AC568" i="16"/>
  <c r="AD568" i="16" s="1"/>
  <c r="AG580" i="16"/>
  <c r="AA580" i="16"/>
  <c r="AC580" i="16"/>
  <c r="AD580" i="16" s="1"/>
  <c r="AG592" i="16"/>
  <c r="AA592" i="16"/>
  <c r="AC592" i="16"/>
  <c r="AD592" i="16" s="1"/>
  <c r="AG604" i="16"/>
  <c r="AA604" i="16"/>
  <c r="AC604" i="16"/>
  <c r="AD604" i="16" s="1"/>
  <c r="AG616" i="16"/>
  <c r="AA616" i="16"/>
  <c r="AC616" i="16"/>
  <c r="AD616" i="16" s="1"/>
  <c r="AG628" i="16"/>
  <c r="AA628" i="16"/>
  <c r="AC628" i="16"/>
  <c r="AD628" i="16" s="1"/>
  <c r="AG640" i="16"/>
  <c r="AA640" i="16"/>
  <c r="AC640" i="16"/>
  <c r="AD640" i="16" s="1"/>
  <c r="AG652" i="16"/>
  <c r="AA652" i="16"/>
  <c r="AC652" i="16"/>
  <c r="AD652" i="16" s="1"/>
  <c r="AG664" i="16"/>
  <c r="AA664" i="16"/>
  <c r="AC664" i="16"/>
  <c r="AD664" i="16" s="1"/>
  <c r="AG676" i="16"/>
  <c r="AA676" i="16"/>
  <c r="AC676" i="16"/>
  <c r="AD676" i="16" s="1"/>
  <c r="AG688" i="16"/>
  <c r="AA688" i="16"/>
  <c r="AC688" i="16"/>
  <c r="AD688" i="16" s="1"/>
  <c r="AG700" i="16"/>
  <c r="AA700" i="16"/>
  <c r="AC700" i="16"/>
  <c r="AD700" i="16" s="1"/>
  <c r="AG712" i="16"/>
  <c r="AA712" i="16"/>
  <c r="AC712" i="16"/>
  <c r="AD712" i="16" s="1"/>
  <c r="AG321" i="16"/>
  <c r="AA321" i="16"/>
  <c r="AC321" i="16"/>
  <c r="AD321" i="16" s="1"/>
  <c r="AG137" i="16"/>
  <c r="AA137" i="16"/>
  <c r="AC137" i="16"/>
  <c r="AD137" i="16" s="1"/>
  <c r="AG257" i="16"/>
  <c r="AA257" i="16"/>
  <c r="AC257" i="16"/>
  <c r="AD257" i="16" s="1"/>
  <c r="AG377" i="16"/>
  <c r="AA377" i="16"/>
  <c r="AC377" i="16"/>
  <c r="AD377" i="16" s="1"/>
  <c r="AG485" i="16"/>
  <c r="AA485" i="16"/>
  <c r="AC485" i="16"/>
  <c r="AD485" i="16" s="1"/>
  <c r="AG665" i="16"/>
  <c r="AA665" i="16"/>
  <c r="AC665" i="16"/>
  <c r="AD665" i="16" s="1"/>
  <c r="AG6" i="16"/>
  <c r="AA6" i="16"/>
  <c r="AC6" i="16"/>
  <c r="AD6" i="16" s="1"/>
  <c r="AG496" i="16"/>
  <c r="AA496" i="16"/>
  <c r="AC496" i="16"/>
  <c r="AD496" i="16" s="1"/>
  <c r="AG374" i="16"/>
  <c r="AA374" i="16"/>
  <c r="AC374" i="16"/>
  <c r="AD374" i="16" s="1"/>
  <c r="AG42" i="16"/>
  <c r="AA42" i="16"/>
  <c r="AC42" i="16"/>
  <c r="AD42" i="16" s="1"/>
  <c r="AG54" i="16"/>
  <c r="AA54" i="16"/>
  <c r="AC54" i="16"/>
  <c r="AD54" i="16" s="1"/>
  <c r="AG66" i="16"/>
  <c r="AA66" i="16"/>
  <c r="AC66" i="16"/>
  <c r="AD66" i="16" s="1"/>
  <c r="AG336" i="16"/>
  <c r="AA336" i="16"/>
  <c r="AC336" i="16"/>
  <c r="AD336" i="16" s="1"/>
  <c r="AG90" i="16"/>
  <c r="AA90" i="16"/>
  <c r="AC90" i="16"/>
  <c r="AD90" i="16" s="1"/>
  <c r="AG102" i="16"/>
  <c r="AA102" i="16"/>
  <c r="AC102" i="16"/>
  <c r="AD102" i="16" s="1"/>
  <c r="AG13" i="16"/>
  <c r="AA13" i="16"/>
  <c r="AC13" i="16"/>
  <c r="AD13" i="16" s="1"/>
  <c r="AG126" i="16"/>
  <c r="AA126" i="16"/>
  <c r="AC126" i="16"/>
  <c r="AD126" i="16" s="1"/>
  <c r="AG138" i="16"/>
  <c r="AA138" i="16"/>
  <c r="AC138" i="16"/>
  <c r="AD138" i="16" s="1"/>
  <c r="AG150" i="16"/>
  <c r="AA150" i="16"/>
  <c r="AC150" i="16"/>
  <c r="AD150" i="16" s="1"/>
  <c r="AG162" i="16"/>
  <c r="AA162" i="16"/>
  <c r="AC162" i="16"/>
  <c r="AD162" i="16" s="1"/>
  <c r="AG35" i="16"/>
  <c r="AA35" i="16"/>
  <c r="AC35" i="16"/>
  <c r="AD35" i="16" s="1"/>
  <c r="AG186" i="16"/>
  <c r="AA186" i="16"/>
  <c r="AC186" i="16"/>
  <c r="AD186" i="16" s="1"/>
  <c r="AG198" i="16"/>
  <c r="AA198" i="16"/>
  <c r="AC198" i="16"/>
  <c r="AD198" i="16" s="1"/>
  <c r="AG210" i="16"/>
  <c r="AA210" i="16"/>
  <c r="AC210" i="16"/>
  <c r="AD210" i="16" s="1"/>
  <c r="AG222" i="16"/>
  <c r="AA222" i="16"/>
  <c r="AC222" i="16"/>
  <c r="AD222" i="16" s="1"/>
  <c r="AG234" i="16"/>
  <c r="AA234" i="16"/>
  <c r="AC234" i="16"/>
  <c r="AD234" i="16" s="1"/>
  <c r="AG246" i="16"/>
  <c r="AA246" i="16"/>
  <c r="AC246" i="16"/>
  <c r="AD246" i="16" s="1"/>
  <c r="AG258" i="16"/>
  <c r="AA258" i="16"/>
  <c r="AC258" i="16"/>
  <c r="AD258" i="16" s="1"/>
  <c r="AG270" i="16"/>
  <c r="AA270" i="16"/>
  <c r="AC270" i="16"/>
  <c r="AD270" i="16" s="1"/>
  <c r="AG282" i="16"/>
  <c r="AA282" i="16"/>
  <c r="AC282" i="16"/>
  <c r="AD282" i="16" s="1"/>
  <c r="AG294" i="16"/>
  <c r="AA294" i="16"/>
  <c r="AC294" i="16"/>
  <c r="AD294" i="16" s="1"/>
  <c r="AG306" i="16"/>
  <c r="AA306" i="16"/>
  <c r="AC306" i="16"/>
  <c r="AD306" i="16" s="1"/>
  <c r="AG318" i="16"/>
  <c r="AA318" i="16"/>
  <c r="AC318" i="16"/>
  <c r="AD318" i="16" s="1"/>
  <c r="AG330" i="16"/>
  <c r="AA330" i="16"/>
  <c r="AC330" i="16"/>
  <c r="AD330" i="16" s="1"/>
  <c r="AG410" i="16"/>
  <c r="AA410" i="16"/>
  <c r="AC410" i="16"/>
  <c r="AD410" i="16" s="1"/>
  <c r="AG354" i="16"/>
  <c r="AA354" i="16"/>
  <c r="AC354" i="16"/>
  <c r="AD354" i="16" s="1"/>
  <c r="AG366" i="16"/>
  <c r="AA366" i="16"/>
  <c r="AC366" i="16"/>
  <c r="AD366" i="16" s="1"/>
  <c r="AG378" i="16"/>
  <c r="AA378" i="16"/>
  <c r="AC378" i="16"/>
  <c r="AD378" i="16" s="1"/>
  <c r="AG390" i="16"/>
  <c r="AA390" i="16"/>
  <c r="AC390" i="16"/>
  <c r="AD390" i="16" s="1"/>
  <c r="AG402" i="16"/>
  <c r="AA402" i="16"/>
  <c r="AC402" i="16"/>
  <c r="AD402" i="16" s="1"/>
  <c r="AG414" i="16"/>
  <c r="AA414" i="16"/>
  <c r="AC414" i="16"/>
  <c r="AD414" i="16" s="1"/>
  <c r="AG426" i="16"/>
  <c r="AA426" i="16"/>
  <c r="AC426" i="16"/>
  <c r="AD426" i="16" s="1"/>
  <c r="AG438" i="16"/>
  <c r="AA438" i="16"/>
  <c r="AC438" i="16"/>
  <c r="AD438" i="16" s="1"/>
  <c r="AG450" i="16"/>
  <c r="AA450" i="16"/>
  <c r="AC450" i="16"/>
  <c r="AD450" i="16" s="1"/>
  <c r="AG462" i="16"/>
  <c r="AA462" i="16"/>
  <c r="AC462" i="16"/>
  <c r="AD462" i="16" s="1"/>
  <c r="AG474" i="16"/>
  <c r="AA474" i="16"/>
  <c r="AC474" i="16"/>
  <c r="AD474" i="16" s="1"/>
  <c r="AG486" i="16"/>
  <c r="AA486" i="16"/>
  <c r="AC486" i="16"/>
  <c r="AD486" i="16" s="1"/>
  <c r="AG498" i="16"/>
  <c r="AA498" i="16"/>
  <c r="AC498" i="16"/>
  <c r="AD498" i="16" s="1"/>
  <c r="AG510" i="16"/>
  <c r="AA510" i="16"/>
  <c r="AC510" i="16"/>
  <c r="AD510" i="16" s="1"/>
  <c r="AG522" i="16"/>
  <c r="AA522" i="16"/>
  <c r="AC522" i="16"/>
  <c r="AD522" i="16" s="1"/>
  <c r="AG534" i="16"/>
  <c r="AA534" i="16"/>
  <c r="AC534" i="16"/>
  <c r="AD534" i="16" s="1"/>
  <c r="AG546" i="16"/>
  <c r="AA546" i="16"/>
  <c r="AC546" i="16"/>
  <c r="AD546" i="16" s="1"/>
  <c r="AG558" i="16"/>
  <c r="AA558" i="16"/>
  <c r="AC558" i="16"/>
  <c r="AD558" i="16" s="1"/>
  <c r="AG570" i="16"/>
  <c r="AA570" i="16"/>
  <c r="AC570" i="16"/>
  <c r="AD570" i="16" s="1"/>
  <c r="AG582" i="16"/>
  <c r="AA582" i="16"/>
  <c r="AC582" i="16"/>
  <c r="AD582" i="16" s="1"/>
  <c r="AG594" i="16"/>
  <c r="AA594" i="16"/>
  <c r="AC594" i="16"/>
  <c r="AD594" i="16" s="1"/>
  <c r="AG606" i="16"/>
  <c r="AA606" i="16"/>
  <c r="AC606" i="16"/>
  <c r="AD606" i="16" s="1"/>
  <c r="AG618" i="16"/>
  <c r="AA618" i="16"/>
  <c r="AC618" i="16"/>
  <c r="AD618" i="16" s="1"/>
  <c r="AG630" i="16"/>
  <c r="AA630" i="16"/>
  <c r="AC630" i="16"/>
  <c r="AD630" i="16" s="1"/>
  <c r="AG642" i="16"/>
  <c r="AA642" i="16"/>
  <c r="AC642" i="16"/>
  <c r="AD642" i="16" s="1"/>
  <c r="AG654" i="16"/>
  <c r="AA654" i="16"/>
  <c r="AC654" i="16"/>
  <c r="AD654" i="16" s="1"/>
  <c r="AG666" i="16"/>
  <c r="AA666" i="16"/>
  <c r="AC666" i="16"/>
  <c r="AD666" i="16" s="1"/>
  <c r="AG678" i="16"/>
  <c r="AA678" i="16"/>
  <c r="AC678" i="16"/>
  <c r="AD678" i="16" s="1"/>
  <c r="AG690" i="16"/>
  <c r="AA690" i="16"/>
  <c r="AC690" i="16"/>
  <c r="AD690" i="16" s="1"/>
  <c r="AG702" i="16"/>
  <c r="AA702" i="16"/>
  <c r="AC702" i="16"/>
  <c r="AD702" i="16" s="1"/>
  <c r="AG714" i="16"/>
  <c r="AA714" i="16"/>
  <c r="AC714" i="16"/>
  <c r="AD714" i="16" s="1"/>
  <c r="AG5" i="16"/>
  <c r="AA5" i="16"/>
  <c r="AC5" i="16"/>
  <c r="AD5" i="16" s="1"/>
  <c r="AG125" i="16"/>
  <c r="AA125" i="16"/>
  <c r="AC125" i="16"/>
  <c r="AD125" i="16" s="1"/>
  <c r="AG245" i="16"/>
  <c r="AA245" i="16"/>
  <c r="AC245" i="16"/>
  <c r="AD245" i="16" s="1"/>
  <c r="AG329" i="16"/>
  <c r="AA329" i="16"/>
  <c r="AC329" i="16"/>
  <c r="AD329" i="16" s="1"/>
  <c r="AG425" i="16"/>
  <c r="AA425" i="16"/>
  <c r="AC425" i="16"/>
  <c r="AD425" i="16" s="1"/>
  <c r="AG533" i="16"/>
  <c r="AA533" i="16"/>
  <c r="AC533" i="16"/>
  <c r="AD533" i="16" s="1"/>
  <c r="AG641" i="16"/>
  <c r="AA641" i="16"/>
  <c r="AC641" i="16"/>
  <c r="AD641" i="16" s="1"/>
  <c r="AG19" i="16"/>
  <c r="AA19" i="16"/>
  <c r="AC19" i="16"/>
  <c r="AD19" i="16" s="1"/>
  <c r="AG31" i="16"/>
  <c r="AA31" i="16"/>
  <c r="AC31" i="16"/>
  <c r="AD31" i="16" s="1"/>
  <c r="AG43" i="16"/>
  <c r="AA43" i="16"/>
  <c r="AC43" i="16"/>
  <c r="AD43" i="16" s="1"/>
  <c r="AG55" i="16"/>
  <c r="AA55" i="16"/>
  <c r="AC55" i="16"/>
  <c r="AD55" i="16" s="1"/>
  <c r="AG17" i="16"/>
  <c r="AA17" i="16"/>
  <c r="AC17" i="16"/>
  <c r="AD17" i="16" s="1"/>
  <c r="AG79" i="16"/>
  <c r="AA79" i="16"/>
  <c r="AC79" i="16"/>
  <c r="AD79" i="16" s="1"/>
  <c r="AG91" i="16"/>
  <c r="AA91" i="16"/>
  <c r="AC91" i="16"/>
  <c r="AD91" i="16" s="1"/>
  <c r="AG103" i="16"/>
  <c r="AA103" i="16"/>
  <c r="AC103" i="16"/>
  <c r="AD103" i="16" s="1"/>
  <c r="AG115" i="16"/>
  <c r="AA115" i="16"/>
  <c r="AC115" i="16"/>
  <c r="AD115" i="16" s="1"/>
  <c r="AG127" i="16"/>
  <c r="AA127" i="16"/>
  <c r="AC127" i="16"/>
  <c r="AD127" i="16" s="1"/>
  <c r="AG139" i="16"/>
  <c r="AA139" i="16"/>
  <c r="AC139" i="16"/>
  <c r="AD139" i="16" s="1"/>
  <c r="AG151" i="16"/>
  <c r="AA151" i="16"/>
  <c r="AC151" i="16"/>
  <c r="AD151" i="16" s="1"/>
  <c r="AG163" i="16"/>
  <c r="AA163" i="16"/>
  <c r="AC163" i="16"/>
  <c r="AD163" i="16" s="1"/>
  <c r="AG417" i="16"/>
  <c r="AA417" i="16"/>
  <c r="AC417" i="16"/>
  <c r="AD417" i="16" s="1"/>
  <c r="AG187" i="16"/>
  <c r="AA187" i="16"/>
  <c r="AC187" i="16"/>
  <c r="AD187" i="16" s="1"/>
  <c r="AG199" i="16"/>
  <c r="AA199" i="16"/>
  <c r="AC199" i="16"/>
  <c r="AD199" i="16" s="1"/>
  <c r="AG211" i="16"/>
  <c r="AA211" i="16"/>
  <c r="AC211" i="16"/>
  <c r="AD211" i="16" s="1"/>
  <c r="AG223" i="16"/>
  <c r="AA223" i="16"/>
  <c r="AC223" i="16"/>
  <c r="AD223" i="16" s="1"/>
  <c r="AG235" i="16"/>
  <c r="AA235" i="16"/>
  <c r="AC235" i="16"/>
  <c r="AD235" i="16" s="1"/>
  <c r="AG174" i="16"/>
  <c r="AA174" i="16"/>
  <c r="AC174" i="16"/>
  <c r="AD174" i="16" s="1"/>
  <c r="AG259" i="16"/>
  <c r="AA259" i="16"/>
  <c r="AC259" i="16"/>
  <c r="AD259" i="16" s="1"/>
  <c r="AG271" i="16"/>
  <c r="AA271" i="16"/>
  <c r="AC271" i="16"/>
  <c r="AD271" i="16" s="1"/>
  <c r="AG283" i="16"/>
  <c r="AA283" i="16"/>
  <c r="AC283" i="16"/>
  <c r="AD283" i="16" s="1"/>
  <c r="AG295" i="16"/>
  <c r="AA295" i="16"/>
  <c r="AC295" i="16"/>
  <c r="AD295" i="16" s="1"/>
  <c r="AG307" i="16"/>
  <c r="AA307" i="16"/>
  <c r="AC307" i="16"/>
  <c r="AD307" i="16" s="1"/>
  <c r="AG319" i="16"/>
  <c r="AA319" i="16"/>
  <c r="AC319" i="16"/>
  <c r="AD319" i="16" s="1"/>
  <c r="AG27" i="16"/>
  <c r="AA27" i="16"/>
  <c r="AC27" i="16"/>
  <c r="AD27" i="16" s="1"/>
  <c r="AG347" i="16"/>
  <c r="AA347" i="16"/>
  <c r="AC347" i="16"/>
  <c r="AD347" i="16" s="1"/>
  <c r="AG355" i="16"/>
  <c r="AA355" i="16"/>
  <c r="AC355" i="16"/>
  <c r="AD355" i="16" s="1"/>
  <c r="AG367" i="16"/>
  <c r="AA367" i="16"/>
  <c r="AC367" i="16"/>
  <c r="AD367" i="16" s="1"/>
  <c r="AG379" i="16"/>
  <c r="AA379" i="16"/>
  <c r="AC379" i="16"/>
  <c r="AD379" i="16" s="1"/>
  <c r="AG391" i="16"/>
  <c r="AA391" i="16"/>
  <c r="AC391" i="16"/>
  <c r="AD391" i="16" s="1"/>
  <c r="AG403" i="16"/>
  <c r="AA403" i="16"/>
  <c r="AC403" i="16"/>
  <c r="AD403" i="16" s="1"/>
  <c r="AG415" i="16"/>
  <c r="AA415" i="16"/>
  <c r="AC415" i="16"/>
  <c r="AD415" i="16" s="1"/>
  <c r="AG427" i="16"/>
  <c r="AA427" i="16"/>
  <c r="AC427" i="16"/>
  <c r="AD427" i="16" s="1"/>
  <c r="AG439" i="16"/>
  <c r="AA439" i="16"/>
  <c r="AC439" i="16"/>
  <c r="AD439" i="16" s="1"/>
  <c r="AG451" i="16"/>
  <c r="AA451" i="16"/>
  <c r="AC451" i="16"/>
  <c r="AD451" i="16" s="1"/>
  <c r="AG53" i="16"/>
  <c r="AA53" i="16"/>
  <c r="AC53" i="16"/>
  <c r="AD53" i="16" s="1"/>
  <c r="AG12" i="16"/>
  <c r="AA12" i="16"/>
  <c r="AC12" i="16"/>
  <c r="AD12" i="16" s="1"/>
  <c r="AG487" i="16"/>
  <c r="AA487" i="16"/>
  <c r="AC487" i="16"/>
  <c r="AD487" i="16" s="1"/>
  <c r="AG499" i="16"/>
  <c r="AA499" i="16"/>
  <c r="AC499" i="16"/>
  <c r="AD499" i="16" s="1"/>
  <c r="AG511" i="16"/>
  <c r="AA511" i="16"/>
  <c r="AC511" i="16"/>
  <c r="AD511" i="16" s="1"/>
  <c r="AG523" i="16"/>
  <c r="AA523" i="16"/>
  <c r="AC523" i="16"/>
  <c r="AD523" i="16" s="1"/>
  <c r="AG535" i="16"/>
  <c r="AA535" i="16"/>
  <c r="AC535" i="16"/>
  <c r="AD535" i="16" s="1"/>
  <c r="AG547" i="16"/>
  <c r="AA547" i="16"/>
  <c r="AC547" i="16"/>
  <c r="AD547" i="16" s="1"/>
  <c r="AG559" i="16"/>
  <c r="AA559" i="16"/>
  <c r="AC559" i="16"/>
  <c r="AD559" i="16" s="1"/>
  <c r="AG571" i="16"/>
  <c r="AA571" i="16"/>
  <c r="AC571" i="16"/>
  <c r="AD571" i="16" s="1"/>
  <c r="AG583" i="16"/>
  <c r="AA583" i="16"/>
  <c r="AC583" i="16"/>
  <c r="AD583" i="16" s="1"/>
  <c r="AG595" i="16"/>
  <c r="AA595" i="16"/>
  <c r="AC595" i="16"/>
  <c r="AD595" i="16" s="1"/>
  <c r="AG607" i="16"/>
  <c r="AA607" i="16"/>
  <c r="AC607" i="16"/>
  <c r="AD607" i="16" s="1"/>
  <c r="AG619" i="16"/>
  <c r="AA619" i="16"/>
  <c r="AC619" i="16"/>
  <c r="AD619" i="16" s="1"/>
  <c r="AG631" i="16"/>
  <c r="AA631" i="16"/>
  <c r="AC631" i="16"/>
  <c r="AD631" i="16" s="1"/>
  <c r="AG643" i="16"/>
  <c r="AA643" i="16"/>
  <c r="AC643" i="16"/>
  <c r="AD643" i="16" s="1"/>
  <c r="AG655" i="16"/>
  <c r="AA655" i="16"/>
  <c r="AC655" i="16"/>
  <c r="AD655" i="16" s="1"/>
  <c r="AG667" i="16"/>
  <c r="AA667" i="16"/>
  <c r="AC667" i="16"/>
  <c r="AD667" i="16" s="1"/>
  <c r="AG679" i="16"/>
  <c r="AA679" i="16"/>
  <c r="AC679" i="16"/>
  <c r="AD679" i="16" s="1"/>
  <c r="AG691" i="16"/>
  <c r="AA691" i="16"/>
  <c r="AC691" i="16"/>
  <c r="AD691" i="16" s="1"/>
  <c r="AG703" i="16"/>
  <c r="AA703" i="16"/>
  <c r="AC703" i="16"/>
  <c r="AD703" i="16" s="1"/>
  <c r="AG715" i="16"/>
  <c r="AA715" i="16"/>
  <c r="AC715" i="16"/>
  <c r="AD715" i="16" s="1"/>
  <c r="AG65" i="16"/>
  <c r="AA65" i="16"/>
  <c r="AC65" i="16"/>
  <c r="AD65" i="16" s="1"/>
  <c r="AG209" i="16"/>
  <c r="AA209" i="16"/>
  <c r="AC209" i="16"/>
  <c r="AD209" i="16" s="1"/>
  <c r="AG353" i="16"/>
  <c r="AA353" i="16"/>
  <c r="AC353" i="16"/>
  <c r="AD353" i="16" s="1"/>
  <c r="AG509" i="16"/>
  <c r="AA509" i="16"/>
  <c r="AC509" i="16"/>
  <c r="AD509" i="16" s="1"/>
  <c r="AG653" i="16"/>
  <c r="AA653" i="16"/>
  <c r="AC653" i="16"/>
  <c r="AD653" i="16" s="1"/>
  <c r="AG154" i="16"/>
  <c r="AA154" i="16"/>
  <c r="AC154" i="16"/>
  <c r="AD154" i="16" s="1"/>
  <c r="AG20" i="16"/>
  <c r="AA20" i="16"/>
  <c r="AC20" i="16"/>
  <c r="AD20" i="16" s="1"/>
  <c r="AG32" i="16"/>
  <c r="AA32" i="16"/>
  <c r="AC32" i="16"/>
  <c r="AD32" i="16" s="1"/>
  <c r="AG44" i="16"/>
  <c r="AA44" i="16"/>
  <c r="AC44" i="16"/>
  <c r="AD44" i="16" s="1"/>
  <c r="AG56" i="16"/>
  <c r="AA56" i="16"/>
  <c r="AC56" i="16"/>
  <c r="AD56" i="16" s="1"/>
  <c r="AG68" i="16"/>
  <c r="AA68" i="16"/>
  <c r="AC68" i="16"/>
  <c r="AD68" i="16" s="1"/>
  <c r="AG80" i="16"/>
  <c r="AA80" i="16"/>
  <c r="AC80" i="16"/>
  <c r="AD80" i="16" s="1"/>
  <c r="AG92" i="16"/>
  <c r="AA92" i="16"/>
  <c r="AC92" i="16"/>
  <c r="AD92" i="16" s="1"/>
  <c r="AG104" i="16"/>
  <c r="AA104" i="16"/>
  <c r="AC104" i="16"/>
  <c r="AD104" i="16" s="1"/>
  <c r="AG116" i="16"/>
  <c r="AA116" i="16"/>
  <c r="AC116" i="16"/>
  <c r="AD116" i="16" s="1"/>
  <c r="AG128" i="16"/>
  <c r="AA128" i="16"/>
  <c r="AC128" i="16"/>
  <c r="AD128" i="16" s="1"/>
  <c r="AG140" i="16"/>
  <c r="AA140" i="16"/>
  <c r="AC140" i="16"/>
  <c r="AD140" i="16" s="1"/>
  <c r="AG472" i="16"/>
  <c r="AA472" i="16"/>
  <c r="AC472" i="16"/>
  <c r="AD472" i="16" s="1"/>
  <c r="AG152" i="16"/>
  <c r="AA152" i="16"/>
  <c r="AC152" i="16"/>
  <c r="AD152" i="16" s="1"/>
  <c r="AG176" i="16"/>
  <c r="AA176" i="16"/>
  <c r="AC176" i="16"/>
  <c r="AD176" i="16" s="1"/>
  <c r="AG188" i="16"/>
  <c r="AA188" i="16"/>
  <c r="AC188" i="16"/>
  <c r="AD188" i="16" s="1"/>
  <c r="AG200" i="16"/>
  <c r="AA200" i="16"/>
  <c r="AC200" i="16"/>
  <c r="AD200" i="16" s="1"/>
  <c r="AG212" i="16"/>
  <c r="AA212" i="16"/>
  <c r="AC212" i="16"/>
  <c r="AD212" i="16" s="1"/>
  <c r="AG224" i="16"/>
  <c r="AA224" i="16"/>
  <c r="AC224" i="16"/>
  <c r="AD224" i="16" s="1"/>
  <c r="AG236" i="16"/>
  <c r="AA236" i="16"/>
  <c r="AC236" i="16"/>
  <c r="AD236" i="16" s="1"/>
  <c r="AG248" i="16"/>
  <c r="AA248" i="16"/>
  <c r="AC248" i="16"/>
  <c r="AD248" i="16" s="1"/>
  <c r="AG260" i="16"/>
  <c r="AA260" i="16"/>
  <c r="AC260" i="16"/>
  <c r="AD260" i="16" s="1"/>
  <c r="AG272" i="16"/>
  <c r="AA272" i="16"/>
  <c r="AC272" i="16"/>
  <c r="AD272" i="16" s="1"/>
  <c r="AG284" i="16"/>
  <c r="AA284" i="16"/>
  <c r="AC284" i="16"/>
  <c r="AD284" i="16" s="1"/>
  <c r="AG296" i="16"/>
  <c r="AA296" i="16"/>
  <c r="AC296" i="16"/>
  <c r="AD296" i="16" s="1"/>
  <c r="AG308" i="16"/>
  <c r="AA308" i="16"/>
  <c r="AC308" i="16"/>
  <c r="AD308" i="16" s="1"/>
  <c r="AG320" i="16"/>
  <c r="AA320" i="16"/>
  <c r="AC320" i="16"/>
  <c r="AD320" i="16" s="1"/>
  <c r="AG332" i="16"/>
  <c r="AA332" i="16"/>
  <c r="AC332" i="16"/>
  <c r="AD332" i="16" s="1"/>
  <c r="AG351" i="16"/>
  <c r="AA351" i="16"/>
  <c r="AC351" i="16"/>
  <c r="AD351" i="16" s="1"/>
  <c r="AG356" i="16"/>
  <c r="AA356" i="16"/>
  <c r="AC356" i="16"/>
  <c r="AD356" i="16" s="1"/>
  <c r="AG368" i="16"/>
  <c r="AA368" i="16"/>
  <c r="AC368" i="16"/>
  <c r="AD368" i="16" s="1"/>
  <c r="AG380" i="16"/>
  <c r="AA380" i="16"/>
  <c r="AC380" i="16"/>
  <c r="AD380" i="16" s="1"/>
  <c r="AG392" i="16"/>
  <c r="AA392" i="16"/>
  <c r="AC392" i="16"/>
  <c r="AD392" i="16" s="1"/>
  <c r="AG404" i="16"/>
  <c r="AA404" i="16"/>
  <c r="AC404" i="16"/>
  <c r="AD404" i="16" s="1"/>
  <c r="AG416" i="16"/>
  <c r="AA416" i="16"/>
  <c r="AC416" i="16"/>
  <c r="AD416" i="16" s="1"/>
  <c r="AG428" i="16"/>
  <c r="AA428" i="16"/>
  <c r="AC428" i="16"/>
  <c r="AD428" i="16" s="1"/>
  <c r="AG440" i="16"/>
  <c r="AA440" i="16"/>
  <c r="AC440" i="16"/>
  <c r="AD440" i="16" s="1"/>
  <c r="AG29" i="16"/>
  <c r="AA29" i="16"/>
  <c r="AC29" i="16"/>
  <c r="AD29" i="16" s="1"/>
  <c r="AG464" i="16"/>
  <c r="AA464" i="16"/>
  <c r="AC464" i="16"/>
  <c r="AD464" i="16" s="1"/>
  <c r="AG476" i="16"/>
  <c r="AA476" i="16"/>
  <c r="AC476" i="16"/>
  <c r="AD476" i="16" s="1"/>
  <c r="AG488" i="16"/>
  <c r="AA488" i="16"/>
  <c r="AC488" i="16"/>
  <c r="AD488" i="16" s="1"/>
  <c r="AG500" i="16"/>
  <c r="AA500" i="16"/>
  <c r="AC500" i="16"/>
  <c r="AD500" i="16" s="1"/>
  <c r="AG512" i="16"/>
  <c r="AA512" i="16"/>
  <c r="AC512" i="16"/>
  <c r="AD512" i="16" s="1"/>
  <c r="AG524" i="16"/>
  <c r="AA524" i="16"/>
  <c r="AC524" i="16"/>
  <c r="AD524" i="16" s="1"/>
  <c r="AG536" i="16"/>
  <c r="AA536" i="16"/>
  <c r="AC536" i="16"/>
  <c r="AD536" i="16" s="1"/>
  <c r="AG548" i="16"/>
  <c r="AA548" i="16"/>
  <c r="AC548" i="16"/>
  <c r="AD548" i="16" s="1"/>
  <c r="AG560" i="16"/>
  <c r="AA560" i="16"/>
  <c r="AC560" i="16"/>
  <c r="AD560" i="16" s="1"/>
  <c r="AG572" i="16"/>
  <c r="AA572" i="16"/>
  <c r="AC572" i="16"/>
  <c r="AD572" i="16" s="1"/>
  <c r="AG584" i="16"/>
  <c r="AA584" i="16"/>
  <c r="AC584" i="16"/>
  <c r="AD584" i="16" s="1"/>
  <c r="AG596" i="16"/>
  <c r="AA596" i="16"/>
  <c r="AC596" i="16"/>
  <c r="AD596" i="16" s="1"/>
  <c r="AG608" i="16"/>
  <c r="AA608" i="16"/>
  <c r="AC608" i="16"/>
  <c r="AD608" i="16" s="1"/>
  <c r="AG620" i="16"/>
  <c r="AA620" i="16"/>
  <c r="AC620" i="16"/>
  <c r="AD620" i="16" s="1"/>
  <c r="AG632" i="16"/>
  <c r="AA632" i="16"/>
  <c r="AC632" i="16"/>
  <c r="AD632" i="16" s="1"/>
  <c r="AG644" i="16"/>
  <c r="AA644" i="16"/>
  <c r="AC644" i="16"/>
  <c r="AD644" i="16" s="1"/>
  <c r="AG656" i="16"/>
  <c r="AA656" i="16"/>
  <c r="AC656" i="16"/>
  <c r="AD656" i="16" s="1"/>
  <c r="AG668" i="16"/>
  <c r="AA668" i="16"/>
  <c r="AC668" i="16"/>
  <c r="AD668" i="16" s="1"/>
  <c r="AG680" i="16"/>
  <c r="AA680" i="16"/>
  <c r="AC680" i="16"/>
  <c r="AD680" i="16" s="1"/>
  <c r="AG692" i="16"/>
  <c r="AA692" i="16"/>
  <c r="AC692" i="16"/>
  <c r="AD692" i="16" s="1"/>
  <c r="AG704" i="16"/>
  <c r="AA704" i="16"/>
  <c r="AC704" i="16"/>
  <c r="AD704" i="16" s="1"/>
  <c r="AG716" i="16"/>
  <c r="AA716" i="16"/>
  <c r="AC716" i="16"/>
  <c r="AD716" i="16" s="1"/>
  <c r="AG16" i="16"/>
  <c r="AA16" i="16"/>
  <c r="AC16" i="16"/>
  <c r="AD16" i="16" s="1"/>
  <c r="AG77" i="16"/>
  <c r="AA77" i="16"/>
  <c r="AC77" i="16"/>
  <c r="AD77" i="16" s="1"/>
  <c r="AG161" i="16"/>
  <c r="AA161" i="16"/>
  <c r="AC161" i="16"/>
  <c r="AD161" i="16" s="1"/>
  <c r="AG269" i="16"/>
  <c r="AA269" i="16"/>
  <c r="AC269" i="16"/>
  <c r="AD269" i="16" s="1"/>
  <c r="AG365" i="16"/>
  <c r="AA365" i="16"/>
  <c r="AC365" i="16"/>
  <c r="AD365" i="16" s="1"/>
  <c r="AG75" i="16"/>
  <c r="AA75" i="16"/>
  <c r="AC75" i="16"/>
  <c r="AD75" i="16" s="1"/>
  <c r="AG521" i="16"/>
  <c r="AA521" i="16"/>
  <c r="AC521" i="16"/>
  <c r="AD521" i="16" s="1"/>
  <c r="AG557" i="16"/>
  <c r="AA557" i="16"/>
  <c r="AC557" i="16"/>
  <c r="AD557" i="16" s="1"/>
  <c r="AG569" i="16"/>
  <c r="AA569" i="16"/>
  <c r="AC569" i="16"/>
  <c r="AD569" i="16" s="1"/>
  <c r="AG581" i="16"/>
  <c r="AA581" i="16"/>
  <c r="AC581" i="16"/>
  <c r="AD581" i="16" s="1"/>
  <c r="AG593" i="16"/>
  <c r="AA593" i="16"/>
  <c r="AC593" i="16"/>
  <c r="AD593" i="16" s="1"/>
  <c r="AG605" i="16"/>
  <c r="AA605" i="16"/>
  <c r="AC605" i="16"/>
  <c r="AD605" i="16" s="1"/>
  <c r="AG9" i="16"/>
  <c r="AA9" i="16"/>
  <c r="AC9" i="16"/>
  <c r="AD9" i="16" s="1"/>
  <c r="AG81" i="16"/>
  <c r="AA81" i="16"/>
  <c r="AC81" i="16"/>
  <c r="AD81" i="16" s="1"/>
  <c r="AG93" i="16"/>
  <c r="AA93" i="16"/>
  <c r="AC93" i="16"/>
  <c r="AD93" i="16" s="1"/>
  <c r="AG105" i="16"/>
  <c r="AA105" i="16"/>
  <c r="AC105" i="16"/>
  <c r="AD105" i="16" s="1"/>
  <c r="AG117" i="16"/>
  <c r="AA117" i="16"/>
  <c r="AC117" i="16"/>
  <c r="AD117" i="16" s="1"/>
  <c r="AG129" i="16"/>
  <c r="AA129" i="16"/>
  <c r="AC129" i="16"/>
  <c r="AD129" i="16" s="1"/>
  <c r="AG141" i="16"/>
  <c r="AA141" i="16"/>
  <c r="AC141" i="16"/>
  <c r="AD141" i="16" s="1"/>
  <c r="AG64" i="16"/>
  <c r="AA64" i="16"/>
  <c r="AC64" i="16"/>
  <c r="AD64" i="16" s="1"/>
  <c r="AG165" i="16"/>
  <c r="AA165" i="16"/>
  <c r="AC165" i="16"/>
  <c r="AD165" i="16" s="1"/>
  <c r="AG177" i="16"/>
  <c r="AA177" i="16"/>
  <c r="AC177" i="16"/>
  <c r="AD177" i="16" s="1"/>
  <c r="AG189" i="16"/>
  <c r="AA189" i="16"/>
  <c r="AC189" i="16"/>
  <c r="AD189" i="16" s="1"/>
  <c r="AG201" i="16"/>
  <c r="AA201" i="16"/>
  <c r="AC201" i="16"/>
  <c r="AD201" i="16" s="1"/>
  <c r="AG213" i="16"/>
  <c r="AA213" i="16"/>
  <c r="AC213" i="16"/>
  <c r="AD213" i="16" s="1"/>
  <c r="AG225" i="16"/>
  <c r="AA225" i="16"/>
  <c r="AC225" i="16"/>
  <c r="AD225" i="16" s="1"/>
  <c r="AG237" i="16"/>
  <c r="AA237" i="16"/>
  <c r="AC237" i="16"/>
  <c r="AD237" i="16" s="1"/>
  <c r="AG249" i="16"/>
  <c r="AA249" i="16"/>
  <c r="AC249" i="16"/>
  <c r="AD249" i="16" s="1"/>
  <c r="AG261" i="16"/>
  <c r="AA261" i="16"/>
  <c r="AC261" i="16"/>
  <c r="AD261" i="16" s="1"/>
  <c r="AG273" i="16"/>
  <c r="AA273" i="16"/>
  <c r="AC273" i="16"/>
  <c r="AD273" i="16" s="1"/>
  <c r="AG285" i="16"/>
  <c r="AA285" i="16"/>
  <c r="AC285" i="16"/>
  <c r="AD285" i="16" s="1"/>
  <c r="AG297" i="16"/>
  <c r="AA297" i="16"/>
  <c r="AC297" i="16"/>
  <c r="AD297" i="16" s="1"/>
  <c r="AG309" i="16"/>
  <c r="AA309" i="16"/>
  <c r="AC309" i="16"/>
  <c r="AD309" i="16" s="1"/>
  <c r="AG373" i="16"/>
  <c r="AA373" i="16"/>
  <c r="AC373" i="16"/>
  <c r="AD373" i="16" s="1"/>
  <c r="AG333" i="16"/>
  <c r="AA333" i="16"/>
  <c r="AC333" i="16"/>
  <c r="AD333" i="16" s="1"/>
  <c r="AG345" i="16"/>
  <c r="AA345" i="16"/>
  <c r="AC345" i="16"/>
  <c r="AD345" i="16" s="1"/>
  <c r="AG357" i="16"/>
  <c r="AA357" i="16"/>
  <c r="AC357" i="16"/>
  <c r="AD357" i="16" s="1"/>
  <c r="AG369" i="16"/>
  <c r="AA369" i="16"/>
  <c r="AC369" i="16"/>
  <c r="AD369" i="16" s="1"/>
  <c r="AG381" i="16"/>
  <c r="AA381" i="16"/>
  <c r="AC381" i="16"/>
  <c r="AD381" i="16" s="1"/>
  <c r="AG393" i="16"/>
  <c r="AA393" i="16"/>
  <c r="AC393" i="16"/>
  <c r="AD393" i="16" s="1"/>
  <c r="AG405" i="16"/>
  <c r="AA405" i="16"/>
  <c r="AC405" i="16"/>
  <c r="AD405" i="16" s="1"/>
  <c r="AG449" i="16"/>
  <c r="AA449" i="16"/>
  <c r="AC449" i="16"/>
  <c r="AD449" i="16" s="1"/>
  <c r="AG429" i="16"/>
  <c r="AA429" i="16"/>
  <c r="AC429" i="16"/>
  <c r="AD429" i="16" s="1"/>
  <c r="AG441" i="16"/>
  <c r="AA441" i="16"/>
  <c r="AC441" i="16"/>
  <c r="AD441" i="16" s="1"/>
  <c r="AG39" i="16"/>
  <c r="AA39" i="16"/>
  <c r="AC39" i="16"/>
  <c r="AD39" i="16" s="1"/>
  <c r="AG465" i="16"/>
  <c r="AA465" i="16"/>
  <c r="AC465" i="16"/>
  <c r="AD465" i="16" s="1"/>
  <c r="AG477" i="16"/>
  <c r="AA477" i="16"/>
  <c r="AC477" i="16"/>
  <c r="AD477" i="16" s="1"/>
  <c r="AG489" i="16"/>
  <c r="AA489" i="16"/>
  <c r="AC489" i="16"/>
  <c r="AD489" i="16" s="1"/>
  <c r="AG501" i="16"/>
  <c r="AA501" i="16"/>
  <c r="AC501" i="16"/>
  <c r="AD501" i="16" s="1"/>
  <c r="AG513" i="16"/>
  <c r="AA513" i="16"/>
  <c r="AC513" i="16"/>
  <c r="AD513" i="16" s="1"/>
  <c r="AG525" i="16"/>
  <c r="AA525" i="16"/>
  <c r="AC525" i="16"/>
  <c r="AD525" i="16" s="1"/>
  <c r="AG537" i="16"/>
  <c r="AA537" i="16"/>
  <c r="AC537" i="16"/>
  <c r="AD537" i="16" s="1"/>
  <c r="AG549" i="16"/>
  <c r="AA549" i="16"/>
  <c r="AC549" i="16"/>
  <c r="AD549" i="16" s="1"/>
  <c r="AG561" i="16"/>
  <c r="AA561" i="16"/>
  <c r="AC561" i="16"/>
  <c r="AD561" i="16" s="1"/>
  <c r="AG573" i="16"/>
  <c r="AA573" i="16"/>
  <c r="AC573" i="16"/>
  <c r="AD573" i="16" s="1"/>
  <c r="AG585" i="16"/>
  <c r="AA585" i="16"/>
  <c r="AC585" i="16"/>
  <c r="AD585" i="16" s="1"/>
  <c r="AG597" i="16"/>
  <c r="AA597" i="16"/>
  <c r="AC597" i="16"/>
  <c r="AD597" i="16" s="1"/>
  <c r="AG609" i="16"/>
  <c r="AA609" i="16"/>
  <c r="AC609" i="16"/>
  <c r="AD609" i="16" s="1"/>
  <c r="AG621" i="16"/>
  <c r="AA621" i="16"/>
  <c r="AC621" i="16"/>
  <c r="AD621" i="16" s="1"/>
  <c r="AG633" i="16"/>
  <c r="AA633" i="16"/>
  <c r="AC633" i="16"/>
  <c r="AD633" i="16" s="1"/>
  <c r="AG645" i="16"/>
  <c r="AA645" i="16"/>
  <c r="AC645" i="16"/>
  <c r="AD645" i="16" s="1"/>
  <c r="AG657" i="16"/>
  <c r="AA657" i="16"/>
  <c r="AC657" i="16"/>
  <c r="AD657" i="16" s="1"/>
  <c r="AG669" i="16"/>
  <c r="AA669" i="16"/>
  <c r="AC669" i="16"/>
  <c r="AD669" i="16" s="1"/>
  <c r="AG681" i="16"/>
  <c r="AA681" i="16"/>
  <c r="AC681" i="16"/>
  <c r="AD681" i="16" s="1"/>
  <c r="AG693" i="16"/>
  <c r="AA693" i="16"/>
  <c r="AC693" i="16"/>
  <c r="AD693" i="16" s="1"/>
  <c r="AG705" i="16"/>
  <c r="AA705" i="16"/>
  <c r="AC705" i="16"/>
  <c r="AD705" i="16" s="1"/>
  <c r="AG717" i="16"/>
  <c r="AA717" i="16"/>
  <c r="AC717" i="16"/>
  <c r="AD717" i="16" s="1"/>
  <c r="AG89" i="16"/>
  <c r="AA89" i="16"/>
  <c r="AC89" i="16"/>
  <c r="AD89" i="16" s="1"/>
  <c r="AG221" i="16"/>
  <c r="AA221" i="16"/>
  <c r="AC221" i="16"/>
  <c r="AD221" i="16" s="1"/>
  <c r="AG341" i="16"/>
  <c r="AA341" i="16"/>
  <c r="AC341" i="16"/>
  <c r="AD341" i="16" s="1"/>
  <c r="AG437" i="16"/>
  <c r="AA437" i="16"/>
  <c r="AC437" i="16"/>
  <c r="AD437" i="16" s="1"/>
  <c r="AG545" i="16"/>
  <c r="AA545" i="16"/>
  <c r="AC545" i="16"/>
  <c r="AD545" i="16" s="1"/>
  <c r="AG629" i="16"/>
  <c r="AA629" i="16"/>
  <c r="AC629" i="16"/>
  <c r="AD629" i="16" s="1"/>
  <c r="AG82" i="16"/>
  <c r="AA82" i="16"/>
  <c r="AC82" i="16"/>
  <c r="AD82" i="16" s="1"/>
  <c r="AG118" i="16"/>
  <c r="AA118" i="16"/>
  <c r="AC118" i="16"/>
  <c r="AD118" i="16" s="1"/>
  <c r="AG130" i="16"/>
  <c r="AA130" i="16"/>
  <c r="AC130" i="16"/>
  <c r="AD130" i="16" s="1"/>
  <c r="AG142" i="16"/>
  <c r="AA142" i="16"/>
  <c r="AC142" i="16"/>
  <c r="AD142" i="16" s="1"/>
  <c r="AG49" i="16"/>
  <c r="AA49" i="16"/>
  <c r="AC49" i="16"/>
  <c r="AD49" i="16" s="1"/>
  <c r="AG166" i="16"/>
  <c r="AA166" i="16"/>
  <c r="AC166" i="16"/>
  <c r="AD166" i="16" s="1"/>
  <c r="AG67" i="16"/>
  <c r="AA67" i="16"/>
  <c r="AC67" i="16"/>
  <c r="AD67" i="16" s="1"/>
  <c r="AG190" i="16"/>
  <c r="AA190" i="16"/>
  <c r="AC190" i="16"/>
  <c r="AD190" i="16" s="1"/>
  <c r="AG202" i="16"/>
  <c r="AA202" i="16"/>
  <c r="AC202" i="16"/>
  <c r="AD202" i="16" s="1"/>
  <c r="AG214" i="16"/>
  <c r="AA214" i="16"/>
  <c r="AC214" i="16"/>
  <c r="AD214" i="16" s="1"/>
  <c r="AG226" i="16"/>
  <c r="AA226" i="16"/>
  <c r="AC226" i="16"/>
  <c r="AD226" i="16" s="1"/>
  <c r="AG238" i="16"/>
  <c r="AA238" i="16"/>
  <c r="AC238" i="16"/>
  <c r="AD238" i="16" s="1"/>
  <c r="AG250" i="16"/>
  <c r="AA250" i="16"/>
  <c r="AC250" i="16"/>
  <c r="AD250" i="16" s="1"/>
  <c r="AG262" i="16"/>
  <c r="AA262" i="16"/>
  <c r="AC262" i="16"/>
  <c r="AD262" i="16" s="1"/>
  <c r="AG274" i="16"/>
  <c r="AA274" i="16"/>
  <c r="AC274" i="16"/>
  <c r="AD274" i="16" s="1"/>
  <c r="AG286" i="16"/>
  <c r="AA286" i="16"/>
  <c r="AC286" i="16"/>
  <c r="AD286" i="16" s="1"/>
  <c r="AG298" i="16"/>
  <c r="AA298" i="16"/>
  <c r="AC298" i="16"/>
  <c r="AD298" i="16" s="1"/>
  <c r="AG310" i="16"/>
  <c r="AA310" i="16"/>
  <c r="AC310" i="16"/>
  <c r="AD310" i="16" s="1"/>
  <c r="AG322" i="16"/>
  <c r="AA322" i="16"/>
  <c r="AC322" i="16"/>
  <c r="AD322" i="16" s="1"/>
  <c r="AG334" i="16"/>
  <c r="AA334" i="16"/>
  <c r="AC334" i="16"/>
  <c r="AD334" i="16" s="1"/>
  <c r="AG452" i="16"/>
  <c r="AA452" i="16"/>
  <c r="AC452" i="16"/>
  <c r="AD452" i="16" s="1"/>
  <c r="AG358" i="16"/>
  <c r="AA358" i="16"/>
  <c r="AC358" i="16"/>
  <c r="AD358" i="16" s="1"/>
  <c r="AG343" i="16"/>
  <c r="AA343" i="16"/>
  <c r="AC343" i="16"/>
  <c r="AD343" i="16" s="1"/>
  <c r="AG382" i="16"/>
  <c r="AA382" i="16"/>
  <c r="AC382" i="16"/>
  <c r="AD382" i="16" s="1"/>
  <c r="AG394" i="16"/>
  <c r="AA394" i="16"/>
  <c r="AC394" i="16"/>
  <c r="AD394" i="16" s="1"/>
  <c r="AG406" i="16"/>
  <c r="AA406" i="16"/>
  <c r="AC406" i="16"/>
  <c r="AD406" i="16" s="1"/>
  <c r="AG418" i="16"/>
  <c r="AA418" i="16"/>
  <c r="AC418" i="16"/>
  <c r="AD418" i="16" s="1"/>
  <c r="AG430" i="16"/>
  <c r="AA430" i="16"/>
  <c r="AC430" i="16"/>
  <c r="AD430" i="16" s="1"/>
  <c r="AG442" i="16"/>
  <c r="AA442" i="16"/>
  <c r="AC442" i="16"/>
  <c r="AD442" i="16" s="1"/>
  <c r="AG454" i="16"/>
  <c r="AA454" i="16"/>
  <c r="AC454" i="16"/>
  <c r="AD454" i="16" s="1"/>
  <c r="AG466" i="16"/>
  <c r="AA466" i="16"/>
  <c r="AC466" i="16"/>
  <c r="AD466" i="16" s="1"/>
  <c r="AG478" i="16"/>
  <c r="AA478" i="16"/>
  <c r="AC478" i="16"/>
  <c r="AD478" i="16" s="1"/>
  <c r="AG490" i="16"/>
  <c r="AA490" i="16"/>
  <c r="AC490" i="16"/>
  <c r="AD490" i="16" s="1"/>
  <c r="AG502" i="16"/>
  <c r="AA502" i="16"/>
  <c r="AC502" i="16"/>
  <c r="AD502" i="16" s="1"/>
  <c r="AG514" i="16"/>
  <c r="AA514" i="16"/>
  <c r="AC514" i="16"/>
  <c r="AD514" i="16" s="1"/>
  <c r="AG526" i="16"/>
  <c r="AA526" i="16"/>
  <c r="AC526" i="16"/>
  <c r="AD526" i="16" s="1"/>
  <c r="AG538" i="16"/>
  <c r="AA538" i="16"/>
  <c r="AC538" i="16"/>
  <c r="AD538" i="16" s="1"/>
  <c r="AG550" i="16"/>
  <c r="AA550" i="16"/>
  <c r="AC550" i="16"/>
  <c r="AD550" i="16" s="1"/>
  <c r="AG562" i="16"/>
  <c r="AA562" i="16"/>
  <c r="AC562" i="16"/>
  <c r="AD562" i="16" s="1"/>
  <c r="AG574" i="16"/>
  <c r="AA574" i="16"/>
  <c r="AC574" i="16"/>
  <c r="AD574" i="16" s="1"/>
  <c r="AG586" i="16"/>
  <c r="AA586" i="16"/>
  <c r="AC586" i="16"/>
  <c r="AD586" i="16" s="1"/>
  <c r="AG598" i="16"/>
  <c r="AA598" i="16"/>
  <c r="AC598" i="16"/>
  <c r="AD598" i="16" s="1"/>
  <c r="AG610" i="16"/>
  <c r="AA610" i="16"/>
  <c r="AC610" i="16"/>
  <c r="AD610" i="16" s="1"/>
  <c r="AG622" i="16"/>
  <c r="AA622" i="16"/>
  <c r="AC622" i="16"/>
  <c r="AD622" i="16" s="1"/>
  <c r="AG634" i="16"/>
  <c r="AA634" i="16"/>
  <c r="AC634" i="16"/>
  <c r="AD634" i="16" s="1"/>
  <c r="AG646" i="16"/>
  <c r="AA646" i="16"/>
  <c r="AC646" i="16"/>
  <c r="AD646" i="16" s="1"/>
  <c r="AG658" i="16"/>
  <c r="AA658" i="16"/>
  <c r="AC658" i="16"/>
  <c r="AD658" i="16" s="1"/>
  <c r="AG670" i="16"/>
  <c r="AA670" i="16"/>
  <c r="AC670" i="16"/>
  <c r="AD670" i="16" s="1"/>
  <c r="AG682" i="16"/>
  <c r="AA682" i="16"/>
  <c r="AC682" i="16"/>
  <c r="AD682" i="16" s="1"/>
  <c r="AG694" i="16"/>
  <c r="AA694" i="16"/>
  <c r="AC694" i="16"/>
  <c r="AD694" i="16" s="1"/>
  <c r="AG706" i="16"/>
  <c r="AA706" i="16"/>
  <c r="AC706" i="16"/>
  <c r="AD706" i="16" s="1"/>
  <c r="AG718" i="16"/>
  <c r="AA718" i="16"/>
  <c r="AC718" i="16"/>
  <c r="AD718" i="16" s="1"/>
  <c r="AG4" i="16"/>
  <c r="AA4" i="16"/>
  <c r="AC4" i="16"/>
  <c r="AD4" i="16" s="1"/>
  <c r="AG185" i="16"/>
  <c r="AA185" i="16"/>
  <c r="AC185" i="16"/>
  <c r="AD185" i="16" s="1"/>
  <c r="AG317" i="16"/>
  <c r="AA317" i="16"/>
  <c r="AC317" i="16"/>
  <c r="AD317" i="16" s="1"/>
  <c r="AG473" i="16"/>
  <c r="AA473" i="16"/>
  <c r="AC473" i="16"/>
  <c r="AD473" i="16" s="1"/>
  <c r="AG701" i="16"/>
  <c r="AA701" i="16"/>
  <c r="AC701" i="16"/>
  <c r="AD701" i="16" s="1"/>
  <c r="AG69" i="16"/>
  <c r="AA69" i="16"/>
  <c r="AC69" i="16"/>
  <c r="AD69" i="16" s="1"/>
  <c r="AG23" i="16"/>
  <c r="AA23" i="16"/>
  <c r="AC23" i="16"/>
  <c r="AD23" i="16" s="1"/>
  <c r="AG83" i="16"/>
  <c r="AA83" i="16"/>
  <c r="AC83" i="16"/>
  <c r="AD83" i="16" s="1"/>
  <c r="AG95" i="16"/>
  <c r="AA95" i="16"/>
  <c r="AC95" i="16"/>
  <c r="AD95" i="16" s="1"/>
  <c r="AG107" i="16"/>
  <c r="AA107" i="16"/>
  <c r="AC107" i="16"/>
  <c r="AD107" i="16" s="1"/>
  <c r="AG119" i="16"/>
  <c r="AA119" i="16"/>
  <c r="AC119" i="16"/>
  <c r="AD119" i="16" s="1"/>
  <c r="AG131" i="16"/>
  <c r="AA131" i="16"/>
  <c r="AC131" i="16"/>
  <c r="AD131" i="16" s="1"/>
  <c r="AG143" i="16"/>
  <c r="AA143" i="16"/>
  <c r="AC143" i="16"/>
  <c r="AD143" i="16" s="1"/>
  <c r="AG155" i="16"/>
  <c r="AA155" i="16"/>
  <c r="AC155" i="16"/>
  <c r="AD155" i="16" s="1"/>
  <c r="AG167" i="16"/>
  <c r="AA167" i="16"/>
  <c r="AC167" i="16"/>
  <c r="AD167" i="16" s="1"/>
  <c r="AG179" i="16"/>
  <c r="AA179" i="16"/>
  <c r="AC179" i="16"/>
  <c r="AD179" i="16" s="1"/>
  <c r="AG191" i="16"/>
  <c r="AA191" i="16"/>
  <c r="AC191" i="16"/>
  <c r="AD191" i="16" s="1"/>
  <c r="AG203" i="16"/>
  <c r="AA203" i="16"/>
  <c r="AC203" i="16"/>
  <c r="AD203" i="16" s="1"/>
  <c r="AG215" i="16"/>
  <c r="AA215" i="16"/>
  <c r="AC215" i="16"/>
  <c r="AD215" i="16" s="1"/>
  <c r="AG227" i="16"/>
  <c r="AA227" i="16"/>
  <c r="AC227" i="16"/>
  <c r="AD227" i="16" s="1"/>
  <c r="AG239" i="16"/>
  <c r="AA239" i="16"/>
  <c r="AC239" i="16"/>
  <c r="AD239" i="16" s="1"/>
  <c r="AG251" i="16"/>
  <c r="AA251" i="16"/>
  <c r="AC251" i="16"/>
  <c r="AD251" i="16" s="1"/>
  <c r="AG263" i="16"/>
  <c r="AA263" i="16"/>
  <c r="AC263" i="16"/>
  <c r="AD263" i="16" s="1"/>
  <c r="AG275" i="16"/>
  <c r="AA275" i="16"/>
  <c r="AC275" i="16"/>
  <c r="AD275" i="16" s="1"/>
  <c r="AG287" i="16"/>
  <c r="AA287" i="16"/>
  <c r="AC287" i="16"/>
  <c r="AD287" i="16" s="1"/>
  <c r="AG299" i="16"/>
  <c r="AA299" i="16"/>
  <c r="AC299" i="16"/>
  <c r="AD299" i="16" s="1"/>
  <c r="AG311" i="16"/>
  <c r="AA311" i="16"/>
  <c r="AC311" i="16"/>
  <c r="AD311" i="16" s="1"/>
  <c r="AG323" i="16"/>
  <c r="AA323" i="16"/>
  <c r="AC323" i="16"/>
  <c r="AD323" i="16" s="1"/>
  <c r="AG335" i="16"/>
  <c r="AA335" i="16"/>
  <c r="AC335" i="16"/>
  <c r="AD335" i="16" s="1"/>
  <c r="AG453" i="16"/>
  <c r="AA453" i="16"/>
  <c r="AC453" i="16"/>
  <c r="AD453" i="16" s="1"/>
  <c r="AG359" i="16"/>
  <c r="AA359" i="16"/>
  <c r="AC359" i="16"/>
  <c r="AD359" i="16" s="1"/>
  <c r="AG371" i="16"/>
  <c r="AA371" i="16"/>
  <c r="AC371" i="16"/>
  <c r="AD371" i="16" s="1"/>
  <c r="AG383" i="16"/>
  <c r="AA383" i="16"/>
  <c r="AC383" i="16"/>
  <c r="AD383" i="16" s="1"/>
  <c r="AG395" i="16"/>
  <c r="AA395" i="16"/>
  <c r="AC395" i="16"/>
  <c r="AD395" i="16" s="1"/>
  <c r="AG407" i="16"/>
  <c r="AA407" i="16"/>
  <c r="AC407" i="16"/>
  <c r="AD407" i="16" s="1"/>
  <c r="AG419" i="16"/>
  <c r="AA419" i="16"/>
  <c r="AC419" i="16"/>
  <c r="AD419" i="16" s="1"/>
  <c r="AG431" i="16"/>
  <c r="AA431" i="16"/>
  <c r="AC431" i="16"/>
  <c r="AD431" i="16" s="1"/>
  <c r="AG443" i="16"/>
  <c r="AA443" i="16"/>
  <c r="AC443" i="16"/>
  <c r="AD443" i="16" s="1"/>
  <c r="AG455" i="16"/>
  <c r="AA455" i="16"/>
  <c r="AC455" i="16"/>
  <c r="AD455" i="16" s="1"/>
  <c r="AG467" i="16"/>
  <c r="AA467" i="16"/>
  <c r="AC467" i="16"/>
  <c r="AD467" i="16" s="1"/>
  <c r="AG479" i="16"/>
  <c r="AA479" i="16"/>
  <c r="AC479" i="16"/>
  <c r="AD479" i="16" s="1"/>
  <c r="AG491" i="16"/>
  <c r="AA491" i="16"/>
  <c r="AC491" i="16"/>
  <c r="AD491" i="16" s="1"/>
  <c r="AG503" i="16"/>
  <c r="AA503" i="16"/>
  <c r="AC503" i="16"/>
  <c r="AD503" i="16" s="1"/>
  <c r="AG515" i="16"/>
  <c r="AA515" i="16"/>
  <c r="AC515" i="16"/>
  <c r="AD515" i="16" s="1"/>
  <c r="AG527" i="16"/>
  <c r="AA527" i="16"/>
  <c r="AC527" i="16"/>
  <c r="AD527" i="16" s="1"/>
  <c r="AG539" i="16"/>
  <c r="AA539" i="16"/>
  <c r="AC539" i="16"/>
  <c r="AD539" i="16" s="1"/>
  <c r="AG551" i="16"/>
  <c r="AA551" i="16"/>
  <c r="AC551" i="16"/>
  <c r="AD551" i="16" s="1"/>
  <c r="AG563" i="16"/>
  <c r="AA563" i="16"/>
  <c r="AC563" i="16"/>
  <c r="AD563" i="16" s="1"/>
  <c r="AG575" i="16"/>
  <c r="AA575" i="16"/>
  <c r="AC575" i="16"/>
  <c r="AD575" i="16" s="1"/>
  <c r="AG587" i="16"/>
  <c r="AA587" i="16"/>
  <c r="AC587" i="16"/>
  <c r="AD587" i="16" s="1"/>
  <c r="AG599" i="16"/>
  <c r="AA599" i="16"/>
  <c r="AC599" i="16"/>
  <c r="AD599" i="16" s="1"/>
  <c r="AG611" i="16"/>
  <c r="AA611" i="16"/>
  <c r="AC611" i="16"/>
  <c r="AD611" i="16" s="1"/>
  <c r="AG623" i="16"/>
  <c r="AA623" i="16"/>
  <c r="AC623" i="16"/>
  <c r="AD623" i="16" s="1"/>
  <c r="AG635" i="16"/>
  <c r="AA635" i="16"/>
  <c r="AC635" i="16"/>
  <c r="AD635" i="16" s="1"/>
  <c r="AG647" i="16"/>
  <c r="AA647" i="16"/>
  <c r="AC647" i="16"/>
  <c r="AD647" i="16" s="1"/>
  <c r="AG659" i="16"/>
  <c r="AA659" i="16"/>
  <c r="AC659" i="16"/>
  <c r="AD659" i="16" s="1"/>
  <c r="AG671" i="16"/>
  <c r="AA671" i="16"/>
  <c r="AC671" i="16"/>
  <c r="AD671" i="16" s="1"/>
  <c r="AG683" i="16"/>
  <c r="AA683" i="16"/>
  <c r="AC683" i="16"/>
  <c r="AD683" i="16" s="1"/>
  <c r="AG695" i="16"/>
  <c r="AA695" i="16"/>
  <c r="AC695" i="16"/>
  <c r="AD695" i="16" s="1"/>
  <c r="AG707" i="16"/>
  <c r="AA707" i="16"/>
  <c r="AC707" i="16"/>
  <c r="AD707" i="16" s="1"/>
  <c r="AG719" i="16"/>
  <c r="AA719" i="16"/>
  <c r="AC719" i="16"/>
  <c r="AD719" i="16" s="1"/>
  <c r="AG30" i="16"/>
  <c r="AA30" i="16"/>
  <c r="AC30" i="16"/>
  <c r="AD30" i="16" s="1"/>
  <c r="AG149" i="16"/>
  <c r="AA149" i="16"/>
  <c r="AC149" i="16"/>
  <c r="AD149" i="16" s="1"/>
  <c r="AG281" i="16"/>
  <c r="AA281" i="16"/>
  <c r="AC281" i="16"/>
  <c r="AD281" i="16" s="1"/>
  <c r="AG413" i="16"/>
  <c r="AA413" i="16"/>
  <c r="AC413" i="16"/>
  <c r="AD413" i="16" s="1"/>
  <c r="AG677" i="16"/>
  <c r="AA677" i="16"/>
  <c r="AC677" i="16"/>
  <c r="AD677" i="16" s="1"/>
  <c r="AG33" i="16"/>
  <c r="AA33" i="16"/>
  <c r="AC33" i="16"/>
  <c r="AD33" i="16" s="1"/>
  <c r="AG22" i="16"/>
  <c r="AA22" i="16"/>
  <c r="AC22" i="16"/>
  <c r="AD22" i="16" s="1"/>
  <c r="AG153" i="16"/>
  <c r="AA153" i="16"/>
  <c r="AC153" i="16"/>
  <c r="AD153" i="16" s="1"/>
  <c r="AG71" i="16"/>
  <c r="AA71" i="16"/>
  <c r="AC71" i="16"/>
  <c r="AD71" i="16" s="1"/>
  <c r="AG469" i="16"/>
  <c r="AA469" i="16"/>
  <c r="AC469" i="16"/>
  <c r="AD469" i="16" s="1"/>
  <c r="AG24" i="16"/>
  <c r="AA24" i="16"/>
  <c r="AC24" i="16"/>
  <c r="AD24" i="16" s="1"/>
  <c r="AG36" i="16"/>
  <c r="AA36" i="16"/>
  <c r="AC36" i="16"/>
  <c r="AD36" i="16" s="1"/>
  <c r="AG48" i="16"/>
  <c r="AA48" i="16"/>
  <c r="AC48" i="16"/>
  <c r="AD48" i="16" s="1"/>
  <c r="AG60" i="16"/>
  <c r="AA60" i="16"/>
  <c r="AC60" i="16"/>
  <c r="AD60" i="16" s="1"/>
  <c r="AG72" i="16"/>
  <c r="AA72" i="16"/>
  <c r="AC72" i="16"/>
  <c r="AD72" i="16" s="1"/>
  <c r="AG84" i="16"/>
  <c r="AA84" i="16"/>
  <c r="AC84" i="16"/>
  <c r="AD84" i="16" s="1"/>
  <c r="AG96" i="16"/>
  <c r="AA96" i="16"/>
  <c r="AC96" i="16"/>
  <c r="AD96" i="16" s="1"/>
  <c r="AG164" i="16"/>
  <c r="AA164" i="16"/>
  <c r="AC164" i="16"/>
  <c r="AD164" i="16" s="1"/>
  <c r="AG120" i="16"/>
  <c r="AA120" i="16"/>
  <c r="AC120" i="16"/>
  <c r="AD120" i="16" s="1"/>
  <c r="AG132" i="16"/>
  <c r="AA132" i="16"/>
  <c r="AC132" i="16"/>
  <c r="AD132" i="16" s="1"/>
  <c r="AG144" i="16"/>
  <c r="AA144" i="16"/>
  <c r="AC144" i="16"/>
  <c r="AD144" i="16" s="1"/>
  <c r="AG156" i="16"/>
  <c r="AA156" i="16"/>
  <c r="AC156" i="16"/>
  <c r="AD156" i="16" s="1"/>
  <c r="AG168" i="16"/>
  <c r="AA168" i="16"/>
  <c r="AC168" i="16"/>
  <c r="AD168" i="16" s="1"/>
  <c r="AG180" i="16"/>
  <c r="AA180" i="16"/>
  <c r="AC180" i="16"/>
  <c r="AD180" i="16" s="1"/>
  <c r="AG192" i="16"/>
  <c r="AA192" i="16"/>
  <c r="AC192" i="16"/>
  <c r="AD192" i="16" s="1"/>
  <c r="AG204" i="16"/>
  <c r="AA204" i="16"/>
  <c r="AC204" i="16"/>
  <c r="AD204" i="16" s="1"/>
  <c r="AG216" i="16"/>
  <c r="AA216" i="16"/>
  <c r="AC216" i="16"/>
  <c r="AD216" i="16" s="1"/>
  <c r="AG228" i="16"/>
  <c r="AA228" i="16"/>
  <c r="AC228" i="16"/>
  <c r="AD228" i="16" s="1"/>
  <c r="AG240" i="16"/>
  <c r="AA240" i="16"/>
  <c r="AC240" i="16"/>
  <c r="AD240" i="16" s="1"/>
  <c r="AG252" i="16"/>
  <c r="AA252" i="16"/>
  <c r="AC252" i="16"/>
  <c r="AD252" i="16" s="1"/>
  <c r="AG264" i="16"/>
  <c r="AA264" i="16"/>
  <c r="AC264" i="16"/>
  <c r="AD264" i="16" s="1"/>
  <c r="AG276" i="16"/>
  <c r="AA276" i="16"/>
  <c r="AC276" i="16"/>
  <c r="AD276" i="16" s="1"/>
  <c r="AG288" i="16"/>
  <c r="AA288" i="16"/>
  <c r="AC288" i="16"/>
  <c r="AD288" i="16" s="1"/>
  <c r="AG300" i="16"/>
  <c r="AA300" i="16"/>
  <c r="AC300" i="16"/>
  <c r="AD300" i="16" s="1"/>
  <c r="AG312" i="16"/>
  <c r="AA312" i="16"/>
  <c r="AC312" i="16"/>
  <c r="AD312" i="16" s="1"/>
  <c r="AG324" i="16"/>
  <c r="AA324" i="16"/>
  <c r="AC324" i="16"/>
  <c r="AD324" i="16" s="1"/>
  <c r="AG178" i="16"/>
  <c r="AA178" i="16"/>
  <c r="AC178" i="16"/>
  <c r="AD178" i="16" s="1"/>
  <c r="AG348" i="16"/>
  <c r="AA348" i="16"/>
  <c r="AC348" i="16"/>
  <c r="AD348" i="16" s="1"/>
  <c r="AG360" i="16"/>
  <c r="AA360" i="16"/>
  <c r="AC360" i="16"/>
  <c r="AD360" i="16" s="1"/>
  <c r="AG372" i="16"/>
  <c r="AA372" i="16"/>
  <c r="AC372" i="16"/>
  <c r="AD372" i="16" s="1"/>
  <c r="AG384" i="16"/>
  <c r="AA384" i="16"/>
  <c r="AC384" i="16"/>
  <c r="AD384" i="16" s="1"/>
  <c r="AG396" i="16"/>
  <c r="AA396" i="16"/>
  <c r="AC396" i="16"/>
  <c r="AD396" i="16" s="1"/>
  <c r="AG387" i="16"/>
  <c r="AA387" i="16"/>
  <c r="AC387" i="16"/>
  <c r="AD387" i="16" s="1"/>
  <c r="AG420" i="16"/>
  <c r="AA420" i="16"/>
  <c r="AC420" i="16"/>
  <c r="AD420" i="16" s="1"/>
  <c r="AG432" i="16"/>
  <c r="AA432" i="16"/>
  <c r="AC432" i="16"/>
  <c r="AD432" i="16" s="1"/>
  <c r="AG444" i="16"/>
  <c r="AA444" i="16"/>
  <c r="AC444" i="16"/>
  <c r="AD444" i="16" s="1"/>
  <c r="AG52" i="16"/>
  <c r="AA52" i="16"/>
  <c r="AC52" i="16"/>
  <c r="AD52" i="16" s="1"/>
  <c r="AG468" i="16"/>
  <c r="AA468" i="16"/>
  <c r="AC468" i="16"/>
  <c r="AD468" i="16" s="1"/>
  <c r="AG480" i="16"/>
  <c r="AA480" i="16"/>
  <c r="AC480" i="16"/>
  <c r="AD480" i="16" s="1"/>
  <c r="AG492" i="16"/>
  <c r="AA492" i="16"/>
  <c r="AC492" i="16"/>
  <c r="AD492" i="16" s="1"/>
  <c r="AG504" i="16"/>
  <c r="AA504" i="16"/>
  <c r="AC504" i="16"/>
  <c r="AD504" i="16" s="1"/>
  <c r="AG516" i="16"/>
  <c r="AA516" i="16"/>
  <c r="AC516" i="16"/>
  <c r="AD516" i="16" s="1"/>
  <c r="AG528" i="16"/>
  <c r="AA528" i="16"/>
  <c r="AC528" i="16"/>
  <c r="AD528" i="16" s="1"/>
  <c r="AG540" i="16"/>
  <c r="AA540" i="16"/>
  <c r="AC540" i="16"/>
  <c r="AD540" i="16" s="1"/>
  <c r="AG552" i="16"/>
  <c r="AA552" i="16"/>
  <c r="AC552" i="16"/>
  <c r="AD552" i="16" s="1"/>
  <c r="AG564" i="16"/>
  <c r="AA564" i="16"/>
  <c r="AC564" i="16"/>
  <c r="AD564" i="16" s="1"/>
  <c r="AG576" i="16"/>
  <c r="AA576" i="16"/>
  <c r="AC576" i="16"/>
  <c r="AD576" i="16" s="1"/>
  <c r="AG588" i="16"/>
  <c r="AA588" i="16"/>
  <c r="AC588" i="16"/>
  <c r="AD588" i="16" s="1"/>
  <c r="AG600" i="16"/>
  <c r="AA600" i="16"/>
  <c r="AC600" i="16"/>
  <c r="AD600" i="16" s="1"/>
  <c r="AG612" i="16"/>
  <c r="AA612" i="16"/>
  <c r="AC612" i="16"/>
  <c r="AD612" i="16" s="1"/>
  <c r="AG624" i="16"/>
  <c r="AA624" i="16"/>
  <c r="AC624" i="16"/>
  <c r="AD624" i="16" s="1"/>
  <c r="AG636" i="16"/>
  <c r="AA636" i="16"/>
  <c r="AC636" i="16"/>
  <c r="AD636" i="16" s="1"/>
  <c r="AG648" i="16"/>
  <c r="AA648" i="16"/>
  <c r="AC648" i="16"/>
  <c r="AD648" i="16" s="1"/>
  <c r="AG660" i="16"/>
  <c r="AA660" i="16"/>
  <c r="AC660" i="16"/>
  <c r="AD660" i="16" s="1"/>
  <c r="AG672" i="16"/>
  <c r="AA672" i="16"/>
  <c r="AC672" i="16"/>
  <c r="AD672" i="16" s="1"/>
  <c r="AG684" i="16"/>
  <c r="AA684" i="16"/>
  <c r="AC684" i="16"/>
  <c r="AD684" i="16" s="1"/>
  <c r="AG696" i="16"/>
  <c r="AA696" i="16"/>
  <c r="AC696" i="16"/>
  <c r="AD696" i="16" s="1"/>
  <c r="AG708" i="16"/>
  <c r="AA708" i="16"/>
  <c r="AC708" i="16"/>
  <c r="AD708" i="16" s="1"/>
  <c r="AG720" i="16"/>
  <c r="AA720" i="16"/>
  <c r="AC720" i="16"/>
  <c r="AD720" i="16" s="1"/>
  <c r="AG41" i="16"/>
  <c r="AA41" i="16"/>
  <c r="AC41" i="16"/>
  <c r="AD41" i="16" s="1"/>
  <c r="AG173" i="16"/>
  <c r="AA173" i="16"/>
  <c r="AC173" i="16"/>
  <c r="AD173" i="16" s="1"/>
  <c r="AG293" i="16"/>
  <c r="AA293" i="16"/>
  <c r="AC293" i="16"/>
  <c r="AD293" i="16" s="1"/>
  <c r="AG401" i="16"/>
  <c r="AA401" i="16"/>
  <c r="AC401" i="16"/>
  <c r="AD401" i="16" s="1"/>
  <c r="AG497" i="16"/>
  <c r="AA497" i="16"/>
  <c r="AC497" i="16"/>
  <c r="AD497" i="16" s="1"/>
  <c r="AG617" i="16"/>
  <c r="AA617" i="16"/>
  <c r="AC617" i="16"/>
  <c r="AD617" i="16" s="1"/>
  <c r="AG7" i="16"/>
  <c r="AA7" i="16"/>
  <c r="AC7" i="16"/>
  <c r="AD7" i="16" s="1"/>
  <c r="AG21" i="16"/>
  <c r="AA21" i="16"/>
  <c r="AC21" i="16"/>
  <c r="AD21" i="16" s="1"/>
  <c r="AG10" i="16"/>
  <c r="AA10" i="16"/>
  <c r="AC10" i="16"/>
  <c r="AD10" i="16" s="1"/>
  <c r="AG70" i="16"/>
  <c r="AA70" i="16"/>
  <c r="AC70" i="16"/>
  <c r="AD70" i="16" s="1"/>
  <c r="AG331" i="16"/>
  <c r="AA331" i="16"/>
  <c r="AC331" i="16"/>
  <c r="AD331" i="16" s="1"/>
  <c r="AG59" i="16"/>
  <c r="AA59" i="16"/>
  <c r="AC59" i="16"/>
  <c r="AD59" i="16" s="1"/>
  <c r="AG446" i="16"/>
  <c r="AA446" i="16"/>
  <c r="AC446" i="16"/>
  <c r="AD446" i="16" s="1"/>
  <c r="AG25" i="16"/>
  <c r="AA25" i="16"/>
  <c r="AC25" i="16"/>
  <c r="AD25" i="16" s="1"/>
  <c r="AG37" i="16"/>
  <c r="AA37" i="16"/>
  <c r="AC37" i="16"/>
  <c r="AD37" i="16" s="1"/>
  <c r="AG159" i="16"/>
  <c r="AA159" i="16"/>
  <c r="AC159" i="16"/>
  <c r="AD159" i="16" s="1"/>
  <c r="AG61" i="16"/>
  <c r="AA61" i="16"/>
  <c r="AC61" i="16"/>
  <c r="AD61" i="16" s="1"/>
  <c r="AG73" i="16"/>
  <c r="AA73" i="16"/>
  <c r="AC73" i="16"/>
  <c r="AD73" i="16" s="1"/>
  <c r="AG85" i="16"/>
  <c r="AA85" i="16"/>
  <c r="AC85" i="16"/>
  <c r="AD85" i="16" s="1"/>
  <c r="AG97" i="16"/>
  <c r="AA97" i="16"/>
  <c r="AC97" i="16"/>
  <c r="AD97" i="16" s="1"/>
  <c r="AG109" i="16"/>
  <c r="AA109" i="16"/>
  <c r="AC109" i="16"/>
  <c r="AD109" i="16" s="1"/>
  <c r="AG121" i="16"/>
  <c r="AA121" i="16"/>
  <c r="AC121" i="16"/>
  <c r="AD121" i="16" s="1"/>
  <c r="AG133" i="16"/>
  <c r="AA133" i="16"/>
  <c r="AC133" i="16"/>
  <c r="AD133" i="16" s="1"/>
  <c r="AG145" i="16"/>
  <c r="AA145" i="16"/>
  <c r="AC145" i="16"/>
  <c r="AD145" i="16" s="1"/>
  <c r="AG157" i="16"/>
  <c r="AA157" i="16"/>
  <c r="AC157" i="16"/>
  <c r="AD157" i="16" s="1"/>
  <c r="AG169" i="16"/>
  <c r="AA169" i="16"/>
  <c r="AC169" i="16"/>
  <c r="AD169" i="16" s="1"/>
  <c r="AG181" i="16"/>
  <c r="AA181" i="16"/>
  <c r="AC181" i="16"/>
  <c r="AD181" i="16" s="1"/>
  <c r="AG193" i="16"/>
  <c r="AA193" i="16"/>
  <c r="AC193" i="16"/>
  <c r="AD193" i="16" s="1"/>
  <c r="AG205" i="16"/>
  <c r="AA205" i="16"/>
  <c r="AC205" i="16"/>
  <c r="AD205" i="16" s="1"/>
  <c r="AG217" i="16"/>
  <c r="AA217" i="16"/>
  <c r="AC217" i="16"/>
  <c r="AD217" i="16" s="1"/>
  <c r="AG229" i="16"/>
  <c r="AA229" i="16"/>
  <c r="AC229" i="16"/>
  <c r="AD229" i="16" s="1"/>
  <c r="AG241" i="16"/>
  <c r="AA241" i="16"/>
  <c r="AC241" i="16"/>
  <c r="AD241" i="16" s="1"/>
  <c r="AG253" i="16"/>
  <c r="AA253" i="16"/>
  <c r="AC253" i="16"/>
  <c r="AD253" i="16" s="1"/>
  <c r="AG265" i="16"/>
  <c r="AA265" i="16"/>
  <c r="AC265" i="16"/>
  <c r="AD265" i="16" s="1"/>
  <c r="AG277" i="16"/>
  <c r="AA277" i="16"/>
  <c r="AC277" i="16"/>
  <c r="AD277" i="16" s="1"/>
  <c r="AG289" i="16"/>
  <c r="AA289" i="16"/>
  <c r="AC289" i="16"/>
  <c r="AD289" i="16" s="1"/>
  <c r="AG301" i="16"/>
  <c r="AA301" i="16"/>
  <c r="AC301" i="16"/>
  <c r="AD301" i="16" s="1"/>
  <c r="AG313" i="16"/>
  <c r="AA313" i="16"/>
  <c r="AC313" i="16"/>
  <c r="AD313" i="16" s="1"/>
  <c r="AG325" i="16"/>
  <c r="AA325" i="16"/>
  <c r="AC325" i="16"/>
  <c r="AD325" i="16" s="1"/>
  <c r="AG337" i="16"/>
  <c r="AA337" i="16"/>
  <c r="AC337" i="16"/>
  <c r="AD337" i="16" s="1"/>
  <c r="AG349" i="16"/>
  <c r="AA349" i="16"/>
  <c r="AC349" i="16"/>
  <c r="AD349" i="16" s="1"/>
  <c r="AG361" i="16"/>
  <c r="AA361" i="16"/>
  <c r="AC361" i="16"/>
  <c r="AD361" i="16" s="1"/>
  <c r="AG409" i="16"/>
  <c r="AA409" i="16"/>
  <c r="AC409" i="16"/>
  <c r="AD409" i="16" s="1"/>
  <c r="AG385" i="16"/>
  <c r="AA385" i="16"/>
  <c r="AC385" i="16"/>
  <c r="AD385" i="16" s="1"/>
  <c r="AG397" i="16"/>
  <c r="AA397" i="16"/>
  <c r="AC397" i="16"/>
  <c r="AD397" i="16" s="1"/>
  <c r="AG11" i="16"/>
  <c r="AA11" i="16"/>
  <c r="AC11" i="16"/>
  <c r="AD11" i="16" s="1"/>
  <c r="AG8" i="16"/>
  <c r="AA8" i="16"/>
  <c r="AC8" i="16"/>
  <c r="AD8" i="16" s="1"/>
  <c r="AG433" i="16"/>
  <c r="AA433" i="16"/>
  <c r="AC433" i="16"/>
  <c r="AD433" i="16" s="1"/>
  <c r="AG445" i="16"/>
  <c r="AA445" i="16"/>
  <c r="AC445" i="16"/>
  <c r="AD445" i="16" s="1"/>
  <c r="AG457" i="16"/>
  <c r="AA457" i="16"/>
  <c r="AC457" i="16"/>
  <c r="AD457" i="16" s="1"/>
  <c r="AG78" i="16"/>
  <c r="AA78" i="16"/>
  <c r="AC78" i="16"/>
  <c r="AD78" i="16" s="1"/>
  <c r="AG481" i="16"/>
  <c r="AA481" i="16"/>
  <c r="AC481" i="16"/>
  <c r="AD481" i="16" s="1"/>
  <c r="AG493" i="16"/>
  <c r="AA493" i="16"/>
  <c r="AC493" i="16"/>
  <c r="AD493" i="16" s="1"/>
  <c r="AG505" i="16"/>
  <c r="AA505" i="16"/>
  <c r="AC505" i="16"/>
  <c r="AD505" i="16" s="1"/>
  <c r="AG517" i="16"/>
  <c r="AA517" i="16"/>
  <c r="AC517" i="16"/>
  <c r="AD517" i="16" s="1"/>
  <c r="AG529" i="16"/>
  <c r="AA529" i="16"/>
  <c r="AC529" i="16"/>
  <c r="AD529" i="16" s="1"/>
  <c r="AG541" i="16"/>
  <c r="AA541" i="16"/>
  <c r="AC541" i="16"/>
  <c r="AD541" i="16" s="1"/>
  <c r="AG553" i="16"/>
  <c r="AA553" i="16"/>
  <c r="AC553" i="16"/>
  <c r="AD553" i="16" s="1"/>
  <c r="AG565" i="16"/>
  <c r="AA565" i="16"/>
  <c r="AC565" i="16"/>
  <c r="AD565" i="16" s="1"/>
  <c r="AG577" i="16"/>
  <c r="AA577" i="16"/>
  <c r="AC577" i="16"/>
  <c r="AD577" i="16" s="1"/>
  <c r="AG589" i="16"/>
  <c r="AA589" i="16"/>
  <c r="AC589" i="16"/>
  <c r="AD589" i="16" s="1"/>
  <c r="AG601" i="16"/>
  <c r="AA601" i="16"/>
  <c r="AC601" i="16"/>
  <c r="AD601" i="16" s="1"/>
  <c r="AG613" i="16"/>
  <c r="AA613" i="16"/>
  <c r="AC613" i="16"/>
  <c r="AD613" i="16" s="1"/>
  <c r="AG625" i="16"/>
  <c r="AA625" i="16"/>
  <c r="AC625" i="16"/>
  <c r="AD625" i="16" s="1"/>
  <c r="AG637" i="16"/>
  <c r="AA637" i="16"/>
  <c r="AC637" i="16"/>
  <c r="AD637" i="16" s="1"/>
  <c r="AG649" i="16"/>
  <c r="AA649" i="16"/>
  <c r="AC649" i="16"/>
  <c r="AD649" i="16" s="1"/>
  <c r="AG661" i="16"/>
  <c r="AA661" i="16"/>
  <c r="AC661" i="16"/>
  <c r="AD661" i="16" s="1"/>
  <c r="AG673" i="16"/>
  <c r="AA673" i="16"/>
  <c r="AC673" i="16"/>
  <c r="AD673" i="16" s="1"/>
  <c r="AG685" i="16"/>
  <c r="AA685" i="16"/>
  <c r="AC685" i="16"/>
  <c r="AD685" i="16" s="1"/>
  <c r="AG697" i="16"/>
  <c r="AA697" i="16"/>
  <c r="AC697" i="16"/>
  <c r="AD697" i="16" s="1"/>
  <c r="AG709" i="16"/>
  <c r="AA709" i="16"/>
  <c r="AC709" i="16"/>
  <c r="AD709" i="16" s="1"/>
  <c r="AG721" i="16"/>
  <c r="AA721" i="16"/>
  <c r="AC721" i="16"/>
  <c r="AD721" i="16" s="1"/>
  <c r="AG101" i="16"/>
  <c r="AA101" i="16"/>
  <c r="AC101" i="16"/>
  <c r="AD101" i="16" s="1"/>
  <c r="AG197" i="16"/>
  <c r="AA197" i="16"/>
  <c r="AC197" i="16"/>
  <c r="AD197" i="16" s="1"/>
  <c r="AG305" i="16"/>
  <c r="AA305" i="16"/>
  <c r="AC305" i="16"/>
  <c r="AD305" i="16" s="1"/>
  <c r="AG346" i="16"/>
  <c r="AA346" i="16"/>
  <c r="AC346" i="16"/>
  <c r="AD346" i="16" s="1"/>
  <c r="AG689" i="16"/>
  <c r="AA689" i="16"/>
  <c r="AC689" i="16"/>
  <c r="AD689" i="16" s="1"/>
  <c r="AG45" i="16"/>
  <c r="AA45" i="16"/>
  <c r="AC45" i="16"/>
  <c r="AD45" i="16" s="1"/>
  <c r="AG46" i="16"/>
  <c r="AA46" i="16"/>
  <c r="AC46" i="16"/>
  <c r="AD46" i="16" s="1"/>
  <c r="AG94" i="16"/>
  <c r="AA94" i="16"/>
  <c r="AC94" i="16"/>
  <c r="AD94" i="16" s="1"/>
  <c r="AG247" i="16"/>
  <c r="AA247" i="16"/>
  <c r="AC247" i="16"/>
  <c r="AD247" i="16" s="1"/>
  <c r="AG421" i="16"/>
  <c r="AA421" i="16"/>
  <c r="AC421" i="16"/>
  <c r="AD421" i="16" s="1"/>
  <c r="AG26" i="16"/>
  <c r="AA26" i="16"/>
  <c r="AC26" i="16"/>
  <c r="AD26" i="16" s="1"/>
  <c r="AG38" i="16"/>
  <c r="AA38" i="16"/>
  <c r="AC38" i="16"/>
  <c r="AD38" i="16" s="1"/>
  <c r="AG50" i="16"/>
  <c r="AA50" i="16"/>
  <c r="AC50" i="16"/>
  <c r="AD50" i="16" s="1"/>
  <c r="AG62" i="16"/>
  <c r="AA62" i="16"/>
  <c r="AC62" i="16"/>
  <c r="AD62" i="16" s="1"/>
  <c r="AG74" i="16"/>
  <c r="AA74" i="16"/>
  <c r="AC74" i="16"/>
  <c r="AD74" i="16" s="1"/>
  <c r="AG86" i="16"/>
  <c r="AA86" i="16"/>
  <c r="AC86" i="16"/>
  <c r="AD86" i="16" s="1"/>
  <c r="AG98" i="16"/>
  <c r="AA98" i="16"/>
  <c r="AC98" i="16"/>
  <c r="AD98" i="16" s="1"/>
  <c r="AG110" i="16"/>
  <c r="AA110" i="16"/>
  <c r="AC110" i="16"/>
  <c r="AD110" i="16" s="1"/>
  <c r="AG122" i="16"/>
  <c r="AA122" i="16"/>
  <c r="AC122" i="16"/>
  <c r="AD122" i="16" s="1"/>
  <c r="AG134" i="16"/>
  <c r="AA134" i="16"/>
  <c r="AC134" i="16"/>
  <c r="AD134" i="16" s="1"/>
  <c r="AG146" i="16"/>
  <c r="AA146" i="16"/>
  <c r="AC146" i="16"/>
  <c r="AD146" i="16" s="1"/>
  <c r="AG158" i="16"/>
  <c r="AA158" i="16"/>
  <c r="AC158" i="16"/>
  <c r="AD158" i="16" s="1"/>
  <c r="AG170" i="16"/>
  <c r="AA170" i="16"/>
  <c r="AC170" i="16"/>
  <c r="AD170" i="16" s="1"/>
  <c r="AG182" i="16"/>
  <c r="AA182" i="16"/>
  <c r="AC182" i="16"/>
  <c r="AD182" i="16" s="1"/>
  <c r="AG194" i="16"/>
  <c r="AA194" i="16"/>
  <c r="AC194" i="16"/>
  <c r="AD194" i="16" s="1"/>
  <c r="AG206" i="16"/>
  <c r="AA206" i="16"/>
  <c r="AC206" i="16"/>
  <c r="AD206" i="16" s="1"/>
  <c r="AG218" i="16"/>
  <c r="AA218" i="16"/>
  <c r="AC218" i="16"/>
  <c r="AD218" i="16" s="1"/>
  <c r="AG230" i="16"/>
  <c r="AA230" i="16"/>
  <c r="AC230" i="16"/>
  <c r="AD230" i="16" s="1"/>
  <c r="AG242" i="16"/>
  <c r="AA242" i="16"/>
  <c r="AC242" i="16"/>
  <c r="AD242" i="16" s="1"/>
  <c r="AG254" i="16"/>
  <c r="AA254" i="16"/>
  <c r="AC254" i="16"/>
  <c r="AD254" i="16" s="1"/>
  <c r="AG266" i="16"/>
  <c r="AA266" i="16"/>
  <c r="AC266" i="16"/>
  <c r="AD266" i="16" s="1"/>
  <c r="AG278" i="16"/>
  <c r="AA278" i="16"/>
  <c r="AC278" i="16"/>
  <c r="AD278" i="16" s="1"/>
  <c r="AG290" i="16"/>
  <c r="AA290" i="16"/>
  <c r="AC290" i="16"/>
  <c r="AD290" i="16" s="1"/>
  <c r="AG302" i="16"/>
  <c r="AA302" i="16"/>
  <c r="AC302" i="16"/>
  <c r="AD302" i="16" s="1"/>
  <c r="AG314" i="16"/>
  <c r="AA314" i="16"/>
  <c r="AC314" i="16"/>
  <c r="AD314" i="16" s="1"/>
  <c r="AG175" i="16"/>
  <c r="AA175" i="16"/>
  <c r="AC175" i="16"/>
  <c r="AD175" i="16" s="1"/>
  <c r="AG338" i="16"/>
  <c r="AA338" i="16"/>
  <c r="AC338" i="16"/>
  <c r="AD338" i="16" s="1"/>
  <c r="AG350" i="16"/>
  <c r="AA350" i="16"/>
  <c r="AC350" i="16"/>
  <c r="AD350" i="16" s="1"/>
  <c r="AG362" i="16"/>
  <c r="AA362" i="16"/>
  <c r="AC362" i="16"/>
  <c r="AD362" i="16" s="1"/>
  <c r="AG463" i="16"/>
  <c r="AA463" i="16"/>
  <c r="AC463" i="16"/>
  <c r="AD463" i="16" s="1"/>
  <c r="AG386" i="16"/>
  <c r="AA386" i="16"/>
  <c r="AC386" i="16"/>
  <c r="AD386" i="16" s="1"/>
  <c r="AG398" i="16"/>
  <c r="AA398" i="16"/>
  <c r="AC398" i="16"/>
  <c r="AD398" i="16" s="1"/>
  <c r="AG220" i="16"/>
  <c r="AA220" i="16"/>
  <c r="AC220" i="16"/>
  <c r="AD220" i="16" s="1"/>
  <c r="AG422" i="16"/>
  <c r="AA422" i="16"/>
  <c r="AC422" i="16"/>
  <c r="AD422" i="16" s="1"/>
  <c r="AG434" i="16"/>
  <c r="AA434" i="16"/>
  <c r="AC434" i="16"/>
  <c r="AD434" i="16" s="1"/>
  <c r="AG326" i="16"/>
  <c r="AA326" i="16"/>
  <c r="AC326" i="16"/>
  <c r="AD326" i="16" s="1"/>
  <c r="AG458" i="16"/>
  <c r="AA458" i="16"/>
  <c r="AC458" i="16"/>
  <c r="AD458" i="16" s="1"/>
  <c r="AG470" i="16"/>
  <c r="AA470" i="16"/>
  <c r="AC470" i="16"/>
  <c r="AD470" i="16" s="1"/>
  <c r="AG482" i="16"/>
  <c r="AA482" i="16"/>
  <c r="AC482" i="16"/>
  <c r="AD482" i="16" s="1"/>
  <c r="AG494" i="16"/>
  <c r="AA494" i="16"/>
  <c r="AC494" i="16"/>
  <c r="AD494" i="16" s="1"/>
  <c r="AG506" i="16"/>
  <c r="AA506" i="16"/>
  <c r="AC506" i="16"/>
  <c r="AD506" i="16" s="1"/>
  <c r="AG518" i="16"/>
  <c r="AA518" i="16"/>
  <c r="AC518" i="16"/>
  <c r="AD518" i="16" s="1"/>
  <c r="AG530" i="16"/>
  <c r="AA530" i="16"/>
  <c r="AC530" i="16"/>
  <c r="AD530" i="16" s="1"/>
  <c r="AG542" i="16"/>
  <c r="AA542" i="16"/>
  <c r="AC542" i="16"/>
  <c r="AD542" i="16" s="1"/>
  <c r="AG554" i="16"/>
  <c r="AA554" i="16"/>
  <c r="AC554" i="16"/>
  <c r="AD554" i="16" s="1"/>
  <c r="AG566" i="16"/>
  <c r="AA566" i="16"/>
  <c r="AC566" i="16"/>
  <c r="AD566" i="16" s="1"/>
  <c r="AG578" i="16"/>
  <c r="AA578" i="16"/>
  <c r="AC578" i="16"/>
  <c r="AD578" i="16" s="1"/>
  <c r="AG590" i="16"/>
  <c r="AA590" i="16"/>
  <c r="AC590" i="16"/>
  <c r="AD590" i="16" s="1"/>
  <c r="AG602" i="16"/>
  <c r="AA602" i="16"/>
  <c r="AC602" i="16"/>
  <c r="AD602" i="16" s="1"/>
  <c r="AG614" i="16"/>
  <c r="AA614" i="16"/>
  <c r="AC614" i="16"/>
  <c r="AD614" i="16" s="1"/>
  <c r="AG626" i="16"/>
  <c r="AA626" i="16"/>
  <c r="AC626" i="16"/>
  <c r="AD626" i="16" s="1"/>
  <c r="AG638" i="16"/>
  <c r="AA638" i="16"/>
  <c r="AC638" i="16"/>
  <c r="AD638" i="16" s="1"/>
  <c r="AG650" i="16"/>
  <c r="AA650" i="16"/>
  <c r="AC650" i="16"/>
  <c r="AD650" i="16" s="1"/>
  <c r="AG662" i="16"/>
  <c r="AA662" i="16"/>
  <c r="AC662" i="16"/>
  <c r="AD662" i="16" s="1"/>
  <c r="AG674" i="16"/>
  <c r="AA674" i="16"/>
  <c r="AC674" i="16"/>
  <c r="AD674" i="16" s="1"/>
  <c r="AG686" i="16"/>
  <c r="AA686" i="16"/>
  <c r="AC686" i="16"/>
  <c r="AD686" i="16" s="1"/>
  <c r="AG698" i="16"/>
  <c r="AA698" i="16"/>
  <c r="AC698" i="16"/>
  <c r="AD698" i="16" s="1"/>
  <c r="AG710" i="16"/>
  <c r="AA710" i="16"/>
  <c r="AC710" i="16"/>
  <c r="AD710" i="16" s="1"/>
  <c r="AG722" i="16"/>
  <c r="AA722" i="16"/>
  <c r="AC722" i="16"/>
  <c r="AD722" i="16" s="1"/>
  <c r="AG113" i="16"/>
  <c r="AA113" i="16"/>
  <c r="AC113" i="16"/>
  <c r="AD113" i="16" s="1"/>
  <c r="AG233" i="16"/>
  <c r="AA233" i="16"/>
  <c r="AC233" i="16"/>
  <c r="AD233" i="16" s="1"/>
  <c r="AG456" i="16"/>
  <c r="AA456" i="16"/>
  <c r="AC456" i="16"/>
  <c r="AD456" i="16" s="1"/>
  <c r="AG713" i="16"/>
  <c r="AA713" i="16"/>
  <c r="AC713" i="16"/>
  <c r="AD713" i="16" s="1"/>
  <c r="AG408" i="16"/>
  <c r="AA408" i="16"/>
  <c r="AC408" i="16"/>
  <c r="AD408" i="16" s="1"/>
  <c r="AG34" i="16"/>
  <c r="AA34" i="16"/>
  <c r="AC34" i="16"/>
  <c r="AD34" i="16" s="1"/>
  <c r="AG58" i="16"/>
  <c r="AA58" i="16"/>
  <c r="AC58" i="16"/>
  <c r="AD58" i="16" s="1"/>
  <c r="AG47" i="16"/>
  <c r="AA47" i="16"/>
  <c r="AC47" i="16"/>
  <c r="AD47" i="16" s="1"/>
  <c r="AG15" i="16"/>
  <c r="AA15" i="16"/>
  <c r="AC15" i="16"/>
  <c r="AD15" i="16" s="1"/>
  <c r="AG460" i="16"/>
  <c r="AA460" i="16"/>
  <c r="AC460" i="16"/>
  <c r="AD460" i="16" s="1"/>
  <c r="AG14" i="16"/>
  <c r="AA14" i="16"/>
  <c r="AC14" i="16"/>
  <c r="AD14" i="16" s="1"/>
  <c r="AG51" i="16"/>
  <c r="AA51" i="16"/>
  <c r="AC51" i="16"/>
  <c r="AD51" i="16" s="1"/>
  <c r="AG376" i="16"/>
  <c r="AA376" i="16"/>
  <c r="AC376" i="16"/>
  <c r="AD376" i="16" s="1"/>
  <c r="AG447" i="16"/>
  <c r="AA447" i="16"/>
  <c r="AC447" i="16"/>
  <c r="AD447" i="16" s="1"/>
  <c r="AG87" i="16"/>
  <c r="AA87" i="16"/>
  <c r="AC87" i="16"/>
  <c r="AD87" i="16" s="1"/>
  <c r="AG99" i="16"/>
  <c r="AA99" i="16"/>
  <c r="AC99" i="16"/>
  <c r="AD99" i="16" s="1"/>
  <c r="AG111" i="16"/>
  <c r="AA111" i="16"/>
  <c r="AC111" i="16"/>
  <c r="AD111" i="16" s="1"/>
  <c r="AG123" i="16"/>
  <c r="AA123" i="16"/>
  <c r="AC123" i="16"/>
  <c r="AD123" i="16" s="1"/>
  <c r="AG135" i="16"/>
  <c r="AA135" i="16"/>
  <c r="AC135" i="16"/>
  <c r="AD135" i="16" s="1"/>
  <c r="AG147" i="16"/>
  <c r="AA147" i="16"/>
  <c r="AC147" i="16"/>
  <c r="AD147" i="16" s="1"/>
  <c r="AG461" i="16"/>
  <c r="AA461" i="16"/>
  <c r="AC461" i="16"/>
  <c r="AD461" i="16" s="1"/>
  <c r="AG171" i="16"/>
  <c r="AA171" i="16"/>
  <c r="AC171" i="16"/>
  <c r="AD171" i="16" s="1"/>
  <c r="AG183" i="16"/>
  <c r="AA183" i="16"/>
  <c r="AC183" i="16"/>
  <c r="AD183" i="16" s="1"/>
  <c r="AG195" i="16"/>
  <c r="AA195" i="16"/>
  <c r="AC195" i="16"/>
  <c r="AD195" i="16" s="1"/>
  <c r="AG207" i="16"/>
  <c r="AA207" i="16"/>
  <c r="AC207" i="16"/>
  <c r="AD207" i="16" s="1"/>
  <c r="AG219" i="16"/>
  <c r="AA219" i="16"/>
  <c r="AC219" i="16"/>
  <c r="AD219" i="16" s="1"/>
  <c r="AG231" i="16"/>
  <c r="AA231" i="16"/>
  <c r="AC231" i="16"/>
  <c r="AD231" i="16" s="1"/>
  <c r="AG243" i="16"/>
  <c r="AA243" i="16"/>
  <c r="AC243" i="16"/>
  <c r="AD243" i="16" s="1"/>
  <c r="AG255" i="16"/>
  <c r="AA255" i="16"/>
  <c r="AC255" i="16"/>
  <c r="AD255" i="16" s="1"/>
  <c r="AG267" i="16"/>
  <c r="AA267" i="16"/>
  <c r="AC267" i="16"/>
  <c r="AD267" i="16" s="1"/>
  <c r="AG279" i="16"/>
  <c r="AA279" i="16"/>
  <c r="AC279" i="16"/>
  <c r="AD279" i="16" s="1"/>
  <c r="AG291" i="16"/>
  <c r="AA291" i="16"/>
  <c r="AC291" i="16"/>
  <c r="AD291" i="16" s="1"/>
  <c r="AG303" i="16"/>
  <c r="AA303" i="16"/>
  <c r="AC303" i="16"/>
  <c r="AD303" i="16" s="1"/>
  <c r="AG315" i="16"/>
  <c r="AA315" i="16"/>
  <c r="AC315" i="16"/>
  <c r="AD315" i="16" s="1"/>
  <c r="AG327" i="16"/>
  <c r="AA327" i="16"/>
  <c r="AC327" i="16"/>
  <c r="AD327" i="16" s="1"/>
  <c r="AG339" i="16"/>
  <c r="AA339" i="16"/>
  <c r="AC339" i="16"/>
  <c r="AD339" i="16" s="1"/>
  <c r="AG389" i="16"/>
  <c r="AA389" i="16"/>
  <c r="AC389" i="16"/>
  <c r="AD389" i="16" s="1"/>
  <c r="AG363" i="16"/>
  <c r="AA363" i="16"/>
  <c r="AC363" i="16"/>
  <c r="AD363" i="16" s="1"/>
  <c r="AG375" i="16"/>
  <c r="AA375" i="16"/>
  <c r="AC375" i="16"/>
  <c r="AD375" i="16" s="1"/>
  <c r="AG475" i="16"/>
  <c r="AA475" i="16"/>
  <c r="AC475" i="16"/>
  <c r="AD475" i="16" s="1"/>
  <c r="AG399" i="16"/>
  <c r="AA399" i="16"/>
  <c r="AC399" i="16"/>
  <c r="AD399" i="16" s="1"/>
  <c r="AG411" i="16"/>
  <c r="AA411" i="16"/>
  <c r="AC411" i="16"/>
  <c r="AD411" i="16" s="1"/>
  <c r="AG423" i="16"/>
  <c r="AA423" i="16"/>
  <c r="AC423" i="16"/>
  <c r="AD423" i="16" s="1"/>
  <c r="AG435" i="16"/>
  <c r="AA435" i="16"/>
  <c r="AC435" i="16"/>
  <c r="AD435" i="16" s="1"/>
  <c r="AG63" i="16"/>
  <c r="AA63" i="16"/>
  <c r="AC63" i="16"/>
  <c r="AD63" i="16" s="1"/>
  <c r="AG459" i="16"/>
  <c r="AA459" i="16"/>
  <c r="AC459" i="16"/>
  <c r="AD459" i="16" s="1"/>
  <c r="AG471" i="16"/>
  <c r="AA471" i="16"/>
  <c r="AC471" i="16"/>
  <c r="AD471" i="16" s="1"/>
  <c r="AG483" i="16"/>
  <c r="AA483" i="16"/>
  <c r="AC483" i="16"/>
  <c r="AD483" i="16" s="1"/>
  <c r="AG114" i="16"/>
  <c r="AA114" i="16"/>
  <c r="AC114" i="16"/>
  <c r="AD114" i="16" s="1"/>
  <c r="AG507" i="16"/>
  <c r="AA507" i="16"/>
  <c r="AC507" i="16"/>
  <c r="AD507" i="16" s="1"/>
  <c r="AG519" i="16"/>
  <c r="AA519" i="16"/>
  <c r="AC519" i="16"/>
  <c r="AD519" i="16" s="1"/>
  <c r="AG531" i="16"/>
  <c r="AA531" i="16"/>
  <c r="AC531" i="16"/>
  <c r="AD531" i="16" s="1"/>
  <c r="AG543" i="16"/>
  <c r="AA543" i="16"/>
  <c r="AC543" i="16"/>
  <c r="AD543" i="16" s="1"/>
  <c r="AG555" i="16"/>
  <c r="AA555" i="16"/>
  <c r="AC555" i="16"/>
  <c r="AD555" i="16" s="1"/>
  <c r="AG567" i="16"/>
  <c r="AA567" i="16"/>
  <c r="AC567" i="16"/>
  <c r="AD567" i="16" s="1"/>
  <c r="AG579" i="16"/>
  <c r="AA579" i="16"/>
  <c r="AC579" i="16"/>
  <c r="AD579" i="16" s="1"/>
  <c r="AG591" i="16"/>
  <c r="AA591" i="16"/>
  <c r="AC591" i="16"/>
  <c r="AD591" i="16" s="1"/>
  <c r="AG603" i="16"/>
  <c r="AA603" i="16"/>
  <c r="AC603" i="16"/>
  <c r="AD603" i="16" s="1"/>
  <c r="AG615" i="16"/>
  <c r="AA615" i="16"/>
  <c r="AC615" i="16"/>
  <c r="AD615" i="16" s="1"/>
  <c r="AG627" i="16"/>
  <c r="AA627" i="16"/>
  <c r="AC627" i="16"/>
  <c r="AD627" i="16" s="1"/>
  <c r="AG639" i="16"/>
  <c r="AA639" i="16"/>
  <c r="AC639" i="16"/>
  <c r="AD639" i="16" s="1"/>
  <c r="AG651" i="16"/>
  <c r="AA651" i="16"/>
  <c r="AC651" i="16"/>
  <c r="AD651" i="16" s="1"/>
  <c r="AG663" i="16"/>
  <c r="AA663" i="16"/>
  <c r="AC663" i="16"/>
  <c r="AD663" i="16" s="1"/>
  <c r="AG675" i="16"/>
  <c r="AA675" i="16"/>
  <c r="AC675" i="16"/>
  <c r="AD675" i="16" s="1"/>
  <c r="AG687" i="16"/>
  <c r="AA687" i="16"/>
  <c r="AC687" i="16"/>
  <c r="AD687" i="16" s="1"/>
  <c r="AG699" i="16"/>
  <c r="AA699" i="16"/>
  <c r="AC699" i="16"/>
  <c r="AD699" i="16" s="1"/>
  <c r="AG711" i="16"/>
  <c r="AA711" i="16"/>
  <c r="AC711" i="16"/>
  <c r="AD711" i="16" s="1"/>
  <c r="AJ675" i="16" l="1"/>
  <c r="AH675" i="16"/>
  <c r="AI675" i="16"/>
  <c r="AJ627" i="16"/>
  <c r="AH627" i="16"/>
  <c r="AI627" i="16"/>
  <c r="AH579" i="16"/>
  <c r="AJ579" i="16"/>
  <c r="AI579" i="16"/>
  <c r="AJ531" i="16"/>
  <c r="AH531" i="16"/>
  <c r="AI531" i="16"/>
  <c r="AJ483" i="16"/>
  <c r="AH483" i="16"/>
  <c r="AI483" i="16"/>
  <c r="AJ435" i="16"/>
  <c r="AH435" i="16"/>
  <c r="AI435" i="16"/>
  <c r="AJ475" i="16"/>
  <c r="AH475" i="16"/>
  <c r="AI475" i="16"/>
  <c r="AJ339" i="16"/>
  <c r="AH339" i="16"/>
  <c r="AI339" i="16"/>
  <c r="AJ291" i="16"/>
  <c r="AH291" i="16"/>
  <c r="AI291" i="16"/>
  <c r="AJ243" i="16"/>
  <c r="AH243" i="16"/>
  <c r="AI243" i="16"/>
  <c r="AJ195" i="16"/>
  <c r="AH195" i="16"/>
  <c r="AI195" i="16"/>
  <c r="AJ147" i="16"/>
  <c r="AH147" i="16"/>
  <c r="AI147" i="16"/>
  <c r="AJ99" i="16"/>
  <c r="AH99" i="16"/>
  <c r="AI99" i="16"/>
  <c r="AJ51" i="16"/>
  <c r="AH51" i="16"/>
  <c r="AI51" i="16"/>
  <c r="AJ47" i="16"/>
  <c r="AH47" i="16"/>
  <c r="AI47" i="16"/>
  <c r="AJ713" i="16"/>
  <c r="AH713" i="16"/>
  <c r="AI713" i="16"/>
  <c r="AJ722" i="16"/>
  <c r="AH722" i="16"/>
  <c r="AI722" i="16"/>
  <c r="AH674" i="16"/>
  <c r="AJ674" i="16"/>
  <c r="AI674" i="16"/>
  <c r="AJ626" i="16"/>
  <c r="AH626" i="16"/>
  <c r="AI626" i="16"/>
  <c r="AJ578" i="16"/>
  <c r="AH578" i="16"/>
  <c r="AI578" i="16"/>
  <c r="AJ530" i="16"/>
  <c r="AH530" i="16"/>
  <c r="AI530" i="16"/>
  <c r="AJ482" i="16"/>
  <c r="AH482" i="16"/>
  <c r="AI482" i="16"/>
  <c r="AJ434" i="16"/>
  <c r="AH434" i="16"/>
  <c r="AI434" i="16"/>
  <c r="AJ386" i="16"/>
  <c r="AH386" i="16"/>
  <c r="AI386" i="16"/>
  <c r="AH338" i="16"/>
  <c r="AJ338" i="16"/>
  <c r="AI338" i="16"/>
  <c r="AJ290" i="16"/>
  <c r="AH290" i="16"/>
  <c r="AI290" i="16"/>
  <c r="AJ242" i="16"/>
  <c r="AH242" i="16"/>
  <c r="AI242" i="16"/>
  <c r="AJ194" i="16"/>
  <c r="AH194" i="16"/>
  <c r="AI194" i="16"/>
  <c r="AJ146" i="16"/>
  <c r="AH146" i="16"/>
  <c r="AI146" i="16"/>
  <c r="AJ98" i="16"/>
  <c r="AH98" i="16"/>
  <c r="AI98" i="16"/>
  <c r="AJ50" i="16"/>
  <c r="AH50" i="16"/>
  <c r="AI50" i="16"/>
  <c r="AJ247" i="16"/>
  <c r="AH247" i="16"/>
  <c r="AI247" i="16"/>
  <c r="AJ689" i="16"/>
  <c r="AH689" i="16"/>
  <c r="AI689" i="16"/>
  <c r="AH101" i="16"/>
  <c r="AJ101" i="16"/>
  <c r="AI101" i="16"/>
  <c r="AJ685" i="16"/>
  <c r="AH685" i="16"/>
  <c r="AI685" i="16"/>
  <c r="AJ637" i="16"/>
  <c r="AH637" i="16"/>
  <c r="AI637" i="16"/>
  <c r="AJ589" i="16"/>
  <c r="AH589" i="16"/>
  <c r="AI589" i="16"/>
  <c r="AJ541" i="16"/>
  <c r="AH541" i="16"/>
  <c r="AI541" i="16"/>
  <c r="AJ493" i="16"/>
  <c r="AH493" i="16"/>
  <c r="AI493" i="16"/>
  <c r="AJ445" i="16"/>
  <c r="AH445" i="16"/>
  <c r="AI445" i="16"/>
  <c r="AJ397" i="16"/>
  <c r="AH397" i="16"/>
  <c r="AI397" i="16"/>
  <c r="AJ349" i="16"/>
  <c r="AH349" i="16"/>
  <c r="AI349" i="16"/>
  <c r="AJ301" i="16"/>
  <c r="AH301" i="16"/>
  <c r="AI301" i="16"/>
  <c r="AJ253" i="16"/>
  <c r="AH253" i="16"/>
  <c r="AI253" i="16"/>
  <c r="AJ205" i="16"/>
  <c r="AH205" i="16"/>
  <c r="AI205" i="16"/>
  <c r="AH157" i="16"/>
  <c r="AJ157" i="16"/>
  <c r="AI157" i="16"/>
  <c r="AJ109" i="16"/>
  <c r="AH109" i="16"/>
  <c r="AI109" i="16"/>
  <c r="AJ61" i="16"/>
  <c r="AH61" i="16"/>
  <c r="AI61" i="16"/>
  <c r="AJ446" i="16"/>
  <c r="AH446" i="16"/>
  <c r="AI446" i="16"/>
  <c r="AJ10" i="16"/>
  <c r="AH10" i="16"/>
  <c r="AI10" i="16"/>
  <c r="AH497" i="16"/>
  <c r="AJ497" i="16"/>
  <c r="AI497" i="16"/>
  <c r="AJ41" i="16"/>
  <c r="AH41" i="16"/>
  <c r="AI41" i="16"/>
  <c r="AJ684" i="16"/>
  <c r="AH684" i="16"/>
  <c r="AI684" i="16"/>
  <c r="AH636" i="16"/>
  <c r="AJ636" i="16"/>
  <c r="AI636" i="16"/>
  <c r="AJ588" i="16"/>
  <c r="AH588" i="16"/>
  <c r="AI588" i="16"/>
  <c r="AH540" i="16"/>
  <c r="AJ540" i="16"/>
  <c r="AI540" i="16"/>
  <c r="AJ492" i="16"/>
  <c r="AH492" i="16"/>
  <c r="AI492" i="16"/>
  <c r="AJ444" i="16"/>
  <c r="AH444" i="16"/>
  <c r="AI444" i="16"/>
  <c r="AJ396" i="16"/>
  <c r="AH396" i="16"/>
  <c r="AI396" i="16"/>
  <c r="AH348" i="16"/>
  <c r="AJ348" i="16"/>
  <c r="AI348" i="16"/>
  <c r="AJ300" i="16"/>
  <c r="AH300" i="16"/>
  <c r="AI300" i="16"/>
  <c r="AJ252" i="16"/>
  <c r="AH252" i="16"/>
  <c r="AI252" i="16"/>
  <c r="AJ204" i="16"/>
  <c r="AH204" i="16"/>
  <c r="AI204" i="16"/>
  <c r="AH156" i="16"/>
  <c r="AJ156" i="16"/>
  <c r="AI156" i="16"/>
  <c r="AJ164" i="16"/>
  <c r="AH164" i="16"/>
  <c r="AI164" i="16"/>
  <c r="AJ60" i="16"/>
  <c r="AH60" i="16"/>
  <c r="AI60" i="16"/>
  <c r="AH469" i="16"/>
  <c r="AJ469" i="16"/>
  <c r="AI469" i="16"/>
  <c r="AJ33" i="16"/>
  <c r="AH33" i="16"/>
  <c r="AI33" i="16"/>
  <c r="AH149" i="16"/>
  <c r="AJ149" i="16"/>
  <c r="AI149" i="16"/>
  <c r="AH695" i="16"/>
  <c r="AJ695" i="16"/>
  <c r="AI695" i="16"/>
  <c r="AJ647" i="16"/>
  <c r="AH647" i="16"/>
  <c r="AI647" i="16"/>
  <c r="AH599" i="16"/>
  <c r="AJ599" i="16"/>
  <c r="AI599" i="16"/>
  <c r="AJ551" i="16"/>
  <c r="AH551" i="16"/>
  <c r="AI551" i="16"/>
  <c r="AJ503" i="16"/>
  <c r="AH503" i="16"/>
  <c r="AI503" i="16"/>
  <c r="AJ455" i="16"/>
  <c r="AH455" i="16"/>
  <c r="AI455" i="16"/>
  <c r="AJ407" i="16"/>
  <c r="AH407" i="16"/>
  <c r="AI407" i="16"/>
  <c r="AJ359" i="16"/>
  <c r="AH359" i="16"/>
  <c r="AI359" i="16"/>
  <c r="AJ311" i="16"/>
  <c r="AH311" i="16"/>
  <c r="AI311" i="16"/>
  <c r="AJ263" i="16"/>
  <c r="AH263" i="16"/>
  <c r="AI263" i="16"/>
  <c r="AJ215" i="16"/>
  <c r="AH215" i="16"/>
  <c r="AI215" i="16"/>
  <c r="AJ167" i="16"/>
  <c r="AH167" i="16"/>
  <c r="AI167" i="16"/>
  <c r="AH119" i="16"/>
  <c r="AJ119" i="16"/>
  <c r="AI119" i="16"/>
  <c r="AJ23" i="16"/>
  <c r="AH23" i="16"/>
  <c r="AI23" i="16"/>
  <c r="AJ317" i="16"/>
  <c r="AH317" i="16"/>
  <c r="AI317" i="16"/>
  <c r="AJ706" i="16"/>
  <c r="AH706" i="16"/>
  <c r="AI706" i="16"/>
  <c r="AJ658" i="16"/>
  <c r="AH658" i="16"/>
  <c r="AI658" i="16"/>
  <c r="AJ610" i="16"/>
  <c r="AH610" i="16"/>
  <c r="AI610" i="16"/>
  <c r="AH562" i="16"/>
  <c r="AJ562" i="16"/>
  <c r="AI562" i="16"/>
  <c r="AH514" i="16"/>
  <c r="AJ514" i="16"/>
  <c r="AI514" i="16"/>
  <c r="AJ466" i="16"/>
  <c r="AH466" i="16"/>
  <c r="AI466" i="16"/>
  <c r="AJ418" i="16"/>
  <c r="AH418" i="16"/>
  <c r="AI418" i="16"/>
  <c r="AJ343" i="16"/>
  <c r="AH343" i="16"/>
  <c r="AI343" i="16"/>
  <c r="AJ322" i="16"/>
  <c r="AH322" i="16"/>
  <c r="AI322" i="16"/>
  <c r="AJ274" i="16"/>
  <c r="AH274" i="16"/>
  <c r="AI274" i="16"/>
  <c r="AH226" i="16"/>
  <c r="AJ226" i="16"/>
  <c r="AI226" i="16"/>
  <c r="AH67" i="16"/>
  <c r="AJ67" i="16"/>
  <c r="AI67" i="16"/>
  <c r="AJ130" i="16"/>
  <c r="AH130" i="16"/>
  <c r="AI130" i="16"/>
  <c r="AJ545" i="16"/>
  <c r="AH545" i="16"/>
  <c r="AI545" i="16"/>
  <c r="AJ89" i="16"/>
  <c r="AH89" i="16"/>
  <c r="AI89" i="16"/>
  <c r="AH681" i="16"/>
  <c r="AJ681" i="16"/>
  <c r="AI681" i="16"/>
  <c r="AH633" i="16"/>
  <c r="AJ633" i="16"/>
  <c r="AI633" i="16"/>
  <c r="AJ585" i="16"/>
  <c r="AH585" i="16"/>
  <c r="AI585" i="16"/>
  <c r="AJ537" i="16"/>
  <c r="AH537" i="16"/>
  <c r="AI537" i="16"/>
  <c r="AJ489" i="16"/>
  <c r="AH489" i="16"/>
  <c r="AI489" i="16"/>
  <c r="AH441" i="16"/>
  <c r="AJ441" i="16"/>
  <c r="AI441" i="16"/>
  <c r="AJ393" i="16"/>
  <c r="AH393" i="16"/>
  <c r="AI393" i="16"/>
  <c r="AJ345" i="16"/>
  <c r="AH345" i="16"/>
  <c r="AI345" i="16"/>
  <c r="AJ297" i="16"/>
  <c r="AH297" i="16"/>
  <c r="AI297" i="16"/>
  <c r="AJ249" i="16"/>
  <c r="AH249" i="16"/>
  <c r="AI249" i="16"/>
  <c r="AJ201" i="16"/>
  <c r="AH201" i="16"/>
  <c r="AI201" i="16"/>
  <c r="AJ64" i="16"/>
  <c r="AH64" i="16"/>
  <c r="AI64" i="16"/>
  <c r="AJ105" i="16"/>
  <c r="AH105" i="16"/>
  <c r="AI105" i="16"/>
  <c r="AH605" i="16"/>
  <c r="AJ605" i="16"/>
  <c r="AI605" i="16"/>
  <c r="AJ557" i="16"/>
  <c r="AH557" i="16"/>
  <c r="AI557" i="16"/>
  <c r="AH269" i="16"/>
  <c r="AJ269" i="16"/>
  <c r="AI269" i="16"/>
  <c r="AH716" i="16"/>
  <c r="AJ716" i="16"/>
  <c r="AI716" i="16"/>
  <c r="AJ668" i="16"/>
  <c r="AH668" i="16"/>
  <c r="AI668" i="16"/>
  <c r="AJ620" i="16"/>
  <c r="AH620" i="16"/>
  <c r="AI620" i="16"/>
  <c r="AJ572" i="16"/>
  <c r="AH572" i="16"/>
  <c r="AI572" i="16"/>
  <c r="AJ524" i="16"/>
  <c r="AH524" i="16"/>
  <c r="AI524" i="16"/>
  <c r="AH476" i="16"/>
  <c r="AJ476" i="16"/>
  <c r="AI476" i="16"/>
  <c r="AJ428" i="16"/>
  <c r="AH428" i="16"/>
  <c r="AI428" i="16"/>
  <c r="AJ380" i="16"/>
  <c r="AH380" i="16"/>
  <c r="AI380" i="16"/>
  <c r="AJ332" i="16"/>
  <c r="AH332" i="16"/>
  <c r="AI332" i="16"/>
  <c r="AJ284" i="16"/>
  <c r="AH284" i="16"/>
  <c r="AI284" i="16"/>
  <c r="AJ236" i="16"/>
  <c r="AH236" i="16"/>
  <c r="AI236" i="16"/>
  <c r="AJ188" i="16"/>
  <c r="AH188" i="16"/>
  <c r="AI188" i="16"/>
  <c r="AJ140" i="16"/>
  <c r="AH140" i="16"/>
  <c r="AI140" i="16"/>
  <c r="AH92" i="16"/>
  <c r="AJ92" i="16"/>
  <c r="AI92" i="16"/>
  <c r="AJ44" i="16"/>
  <c r="AH44" i="16"/>
  <c r="AI44" i="16"/>
  <c r="AJ653" i="16"/>
  <c r="AH653" i="16"/>
  <c r="AI653" i="16"/>
  <c r="AJ65" i="16"/>
  <c r="AH65" i="16"/>
  <c r="AI65" i="16"/>
  <c r="AJ679" i="16"/>
  <c r="AH679" i="16"/>
  <c r="AI679" i="16"/>
  <c r="AJ631" i="16"/>
  <c r="AH631" i="16"/>
  <c r="AI631" i="16"/>
  <c r="AJ583" i="16"/>
  <c r="AH583" i="16"/>
  <c r="AI583" i="16"/>
  <c r="AJ535" i="16"/>
  <c r="AH535" i="16"/>
  <c r="AI535" i="16"/>
  <c r="AJ487" i="16"/>
  <c r="AH487" i="16"/>
  <c r="AI487" i="16"/>
  <c r="AJ439" i="16"/>
  <c r="AH439" i="16"/>
  <c r="AI439" i="16"/>
  <c r="AJ391" i="16"/>
  <c r="AH391" i="16"/>
  <c r="AI391" i="16"/>
  <c r="AJ347" i="16"/>
  <c r="AH347" i="16"/>
  <c r="AI347" i="16"/>
  <c r="AJ295" i="16"/>
  <c r="AH295" i="16"/>
  <c r="AI295" i="16"/>
  <c r="AJ174" i="16"/>
  <c r="AH174" i="16"/>
  <c r="AI174" i="16"/>
  <c r="AJ199" i="16"/>
  <c r="AH199" i="16"/>
  <c r="AI199" i="16"/>
  <c r="AJ151" i="16"/>
  <c r="AH151" i="16"/>
  <c r="AI151" i="16"/>
  <c r="AJ103" i="16"/>
  <c r="AH103" i="16"/>
  <c r="AI103" i="16"/>
  <c r="AJ55" i="16"/>
  <c r="AH55" i="16"/>
  <c r="AI55" i="16"/>
  <c r="AH641" i="16"/>
  <c r="AJ641" i="16"/>
  <c r="AI641" i="16"/>
  <c r="AH245" i="16"/>
  <c r="AJ245" i="16"/>
  <c r="AI245" i="16"/>
  <c r="AJ702" i="16"/>
  <c r="AH702" i="16"/>
  <c r="AI702" i="16"/>
  <c r="AH654" i="16"/>
  <c r="AJ654" i="16"/>
  <c r="AI654" i="16"/>
  <c r="AJ606" i="16"/>
  <c r="AH606" i="16"/>
  <c r="AI606" i="16"/>
  <c r="AJ558" i="16"/>
  <c r="AH558" i="16"/>
  <c r="AI558" i="16"/>
  <c r="AJ510" i="16"/>
  <c r="AH510" i="16"/>
  <c r="AI510" i="16"/>
  <c r="AJ462" i="16"/>
  <c r="AH462" i="16"/>
  <c r="AI462" i="16"/>
  <c r="AJ414" i="16"/>
  <c r="AH414" i="16"/>
  <c r="AI414" i="16"/>
  <c r="AJ366" i="16"/>
  <c r="AH366" i="16"/>
  <c r="AI366" i="16"/>
  <c r="AJ318" i="16"/>
  <c r="AH318" i="16"/>
  <c r="AI318" i="16"/>
  <c r="AJ270" i="16"/>
  <c r="AH270" i="16"/>
  <c r="AI270" i="16"/>
  <c r="AH222" i="16"/>
  <c r="AJ222" i="16"/>
  <c r="AI222" i="16"/>
  <c r="AJ35" i="16"/>
  <c r="AH35" i="16"/>
  <c r="AI35" i="16"/>
  <c r="AJ126" i="16"/>
  <c r="AH126" i="16"/>
  <c r="AI126" i="16"/>
  <c r="AJ336" i="16"/>
  <c r="AH336" i="16"/>
  <c r="AI336" i="16"/>
  <c r="AJ374" i="16"/>
  <c r="AH374" i="16"/>
  <c r="AI374" i="16"/>
  <c r="AJ485" i="16"/>
  <c r="AH485" i="16"/>
  <c r="AI485" i="16"/>
  <c r="AJ321" i="16"/>
  <c r="AH321" i="16"/>
  <c r="AI321" i="16"/>
  <c r="AJ676" i="16"/>
  <c r="AH676" i="16"/>
  <c r="AI676" i="16"/>
  <c r="AJ628" i="16"/>
  <c r="AH628" i="16"/>
  <c r="AI628" i="16"/>
  <c r="AJ580" i="16"/>
  <c r="AH580" i="16"/>
  <c r="AI580" i="16"/>
  <c r="AH532" i="16"/>
  <c r="AJ532" i="16"/>
  <c r="AI532" i="16"/>
  <c r="AJ484" i="16"/>
  <c r="AH484" i="16"/>
  <c r="AI484" i="16"/>
  <c r="AJ436" i="16"/>
  <c r="AH436" i="16"/>
  <c r="AI436" i="16"/>
  <c r="AJ388" i="16"/>
  <c r="AH388" i="16"/>
  <c r="AI388" i="16"/>
  <c r="AJ340" i="16"/>
  <c r="AH340" i="16"/>
  <c r="AI340" i="16"/>
  <c r="AJ292" i="16"/>
  <c r="AH292" i="16"/>
  <c r="AI292" i="16"/>
  <c r="AJ244" i="16"/>
  <c r="AH244" i="16"/>
  <c r="AI244" i="16"/>
  <c r="AH196" i="16"/>
  <c r="AJ196" i="16"/>
  <c r="AI196" i="16"/>
  <c r="AJ148" i="16"/>
  <c r="AH148" i="16"/>
  <c r="AI148" i="16"/>
  <c r="AJ100" i="16"/>
  <c r="AH100" i="16"/>
  <c r="AI100" i="16"/>
  <c r="AH106" i="16"/>
  <c r="AJ106" i="16"/>
  <c r="AI106" i="16"/>
  <c r="AH711" i="16"/>
  <c r="AJ711" i="16"/>
  <c r="AI711" i="16"/>
  <c r="AJ663" i="16"/>
  <c r="AH663" i="16"/>
  <c r="AI663" i="16"/>
  <c r="AJ615" i="16"/>
  <c r="AH615" i="16"/>
  <c r="AI615" i="16"/>
  <c r="AJ567" i="16"/>
  <c r="AH567" i="16"/>
  <c r="AI567" i="16"/>
  <c r="AJ519" i="16"/>
  <c r="AH519" i="16"/>
  <c r="AI519" i="16"/>
  <c r="AJ471" i="16"/>
  <c r="AH471" i="16"/>
  <c r="AI471" i="16"/>
  <c r="AH423" i="16"/>
  <c r="AJ423" i="16"/>
  <c r="AI423" i="16"/>
  <c r="AJ375" i="16"/>
  <c r="AH375" i="16"/>
  <c r="AI375" i="16"/>
  <c r="AJ327" i="16"/>
  <c r="AH327" i="16"/>
  <c r="AI327" i="16"/>
  <c r="AJ279" i="16"/>
  <c r="AH279" i="16"/>
  <c r="AI279" i="16"/>
  <c r="AJ231" i="16"/>
  <c r="AH231" i="16"/>
  <c r="AI231" i="16"/>
  <c r="AJ183" i="16"/>
  <c r="AH183" i="16"/>
  <c r="AI183" i="16"/>
  <c r="AJ135" i="16"/>
  <c r="AH135" i="16"/>
  <c r="AI135" i="16"/>
  <c r="AH87" i="16"/>
  <c r="AJ87" i="16"/>
  <c r="AI87" i="16"/>
  <c r="AH14" i="16"/>
  <c r="AJ14" i="16"/>
  <c r="AI14" i="16"/>
  <c r="AJ58" i="16"/>
  <c r="AH58" i="16"/>
  <c r="AI58" i="16"/>
  <c r="AH456" i="16"/>
  <c r="AJ456" i="16"/>
  <c r="AI456" i="16"/>
  <c r="AJ710" i="16"/>
  <c r="AH710" i="16"/>
  <c r="AI710" i="16"/>
  <c r="AJ662" i="16"/>
  <c r="AH662" i="16"/>
  <c r="AI662" i="16"/>
  <c r="AJ614" i="16"/>
  <c r="AH614" i="16"/>
  <c r="AI614" i="16"/>
  <c r="AJ566" i="16"/>
  <c r="AH566" i="16"/>
  <c r="AI566" i="16"/>
  <c r="AJ518" i="16"/>
  <c r="AH518" i="16"/>
  <c r="AI518" i="16"/>
  <c r="AJ470" i="16"/>
  <c r="AH470" i="16"/>
  <c r="AI470" i="16"/>
  <c r="AJ422" i="16"/>
  <c r="AH422" i="16"/>
  <c r="AI422" i="16"/>
  <c r="AJ463" i="16"/>
  <c r="AH463" i="16"/>
  <c r="AI463" i="16"/>
  <c r="AJ175" i="16"/>
  <c r="AH175" i="16"/>
  <c r="AI175" i="16"/>
  <c r="AJ278" i="16"/>
  <c r="AH278" i="16"/>
  <c r="AI278" i="16"/>
  <c r="AH230" i="16"/>
  <c r="AJ230" i="16"/>
  <c r="AI230" i="16"/>
  <c r="AJ182" i="16"/>
  <c r="AH182" i="16"/>
  <c r="AI182" i="16"/>
  <c r="AJ134" i="16"/>
  <c r="AH134" i="16"/>
  <c r="AI134" i="16"/>
  <c r="AJ86" i="16"/>
  <c r="AH86" i="16"/>
  <c r="AI86" i="16"/>
  <c r="AH38" i="16"/>
  <c r="AJ38" i="16"/>
  <c r="AI38" i="16"/>
  <c r="AJ94" i="16"/>
  <c r="AH94" i="16"/>
  <c r="AI94" i="16"/>
  <c r="AJ346" i="16"/>
  <c r="AH346" i="16"/>
  <c r="AI346" i="16"/>
  <c r="AJ721" i="16"/>
  <c r="AH721" i="16"/>
  <c r="AI721" i="16"/>
  <c r="AJ673" i="16"/>
  <c r="AH673" i="16"/>
  <c r="AI673" i="16"/>
  <c r="AJ625" i="16"/>
  <c r="AH625" i="16"/>
  <c r="AI625" i="16"/>
  <c r="AJ577" i="16"/>
  <c r="AH577" i="16"/>
  <c r="AI577" i="16"/>
  <c r="AJ529" i="16"/>
  <c r="AH529" i="16"/>
  <c r="AI529" i="16"/>
  <c r="AJ481" i="16"/>
  <c r="AH481" i="16"/>
  <c r="AI481" i="16"/>
  <c r="AJ433" i="16"/>
  <c r="AH433" i="16"/>
  <c r="AI433" i="16"/>
  <c r="AJ385" i="16"/>
  <c r="AH385" i="16"/>
  <c r="AI385" i="16"/>
  <c r="AJ337" i="16"/>
  <c r="AH337" i="16"/>
  <c r="AI337" i="16"/>
  <c r="AJ289" i="16"/>
  <c r="AH289" i="16"/>
  <c r="AI289" i="16"/>
  <c r="AJ241" i="16"/>
  <c r="AH241" i="16"/>
  <c r="AI241" i="16"/>
  <c r="AJ193" i="16"/>
  <c r="AH193" i="16"/>
  <c r="AI193" i="16"/>
  <c r="AH145" i="16"/>
  <c r="AJ145" i="16"/>
  <c r="AI145" i="16"/>
  <c r="AJ97" i="16"/>
  <c r="AH97" i="16"/>
  <c r="AI97" i="16"/>
  <c r="AH159" i="16"/>
  <c r="AJ159" i="16"/>
  <c r="AI159" i="16"/>
  <c r="AJ59" i="16"/>
  <c r="AH59" i="16"/>
  <c r="AI59" i="16"/>
  <c r="AH21" i="16"/>
  <c r="AJ21" i="16"/>
  <c r="AI21" i="16"/>
  <c r="AJ401" i="16"/>
  <c r="AH401" i="16"/>
  <c r="AI401" i="16"/>
  <c r="AJ720" i="16"/>
  <c r="AH720" i="16"/>
  <c r="AI720" i="16"/>
  <c r="AH672" i="16"/>
  <c r="AJ672" i="16"/>
  <c r="AI672" i="16"/>
  <c r="AJ624" i="16"/>
  <c r="AH624" i="16"/>
  <c r="AI624" i="16"/>
  <c r="AJ576" i="16"/>
  <c r="AH576" i="16"/>
  <c r="AI576" i="16"/>
  <c r="AH528" i="16"/>
  <c r="AJ528" i="16"/>
  <c r="AI528" i="16"/>
  <c r="AH480" i="16"/>
  <c r="AJ480" i="16"/>
  <c r="AI480" i="16"/>
  <c r="AJ432" i="16"/>
  <c r="AH432" i="16"/>
  <c r="AI432" i="16"/>
  <c r="AH384" i="16"/>
  <c r="AJ384" i="16"/>
  <c r="AI384" i="16"/>
  <c r="AJ178" i="16"/>
  <c r="AH178" i="16"/>
  <c r="AI178" i="16"/>
  <c r="AH288" i="16"/>
  <c r="AJ288" i="16"/>
  <c r="AI288" i="16"/>
  <c r="AJ240" i="16"/>
  <c r="AH240" i="16"/>
  <c r="AI240" i="16"/>
  <c r="AH192" i="16"/>
  <c r="AJ192" i="16"/>
  <c r="AI192" i="16"/>
  <c r="AJ144" i="16"/>
  <c r="AH144" i="16"/>
  <c r="AI144" i="16"/>
  <c r="AJ96" i="16"/>
  <c r="AH96" i="16"/>
  <c r="AI96" i="16"/>
  <c r="AH48" i="16"/>
  <c r="AJ48" i="16"/>
  <c r="AI48" i="16"/>
  <c r="AH71" i="16"/>
  <c r="AJ71" i="16"/>
  <c r="AI71" i="16"/>
  <c r="AJ677" i="16"/>
  <c r="AH677" i="16"/>
  <c r="AI677" i="16"/>
  <c r="AJ30" i="16"/>
  <c r="AH30" i="16"/>
  <c r="AI30" i="16"/>
  <c r="AJ683" i="16"/>
  <c r="AH683" i="16"/>
  <c r="AI683" i="16"/>
  <c r="AH635" i="16"/>
  <c r="AJ635" i="16"/>
  <c r="AI635" i="16"/>
  <c r="AJ587" i="16"/>
  <c r="AH587" i="16"/>
  <c r="AI587" i="16"/>
  <c r="AJ539" i="16"/>
  <c r="AH539" i="16"/>
  <c r="AI539" i="16"/>
  <c r="AH491" i="16"/>
  <c r="AJ491" i="16"/>
  <c r="AI491" i="16"/>
  <c r="AJ443" i="16"/>
  <c r="AH443" i="16"/>
  <c r="AI443" i="16"/>
  <c r="AJ395" i="16"/>
  <c r="AH395" i="16"/>
  <c r="AI395" i="16"/>
  <c r="AJ453" i="16"/>
  <c r="AH453" i="16"/>
  <c r="AI453" i="16"/>
  <c r="AJ299" i="16"/>
  <c r="AH299" i="16"/>
  <c r="AI299" i="16"/>
  <c r="AJ251" i="16"/>
  <c r="AH251" i="16"/>
  <c r="AI251" i="16"/>
  <c r="AH203" i="16"/>
  <c r="AJ203" i="16"/>
  <c r="AI203" i="16"/>
  <c r="AJ155" i="16"/>
  <c r="AH155" i="16"/>
  <c r="AI155" i="16"/>
  <c r="AH107" i="16"/>
  <c r="AJ107" i="16"/>
  <c r="AI107" i="16"/>
  <c r="AJ69" i="16"/>
  <c r="AH69" i="16"/>
  <c r="AI69" i="16"/>
  <c r="AJ185" i="16"/>
  <c r="AH185" i="16"/>
  <c r="AI185" i="16"/>
  <c r="AJ694" i="16"/>
  <c r="AH694" i="16"/>
  <c r="AI694" i="16"/>
  <c r="AH646" i="16"/>
  <c r="AJ646" i="16"/>
  <c r="AI646" i="16"/>
  <c r="AJ598" i="16"/>
  <c r="AH598" i="16"/>
  <c r="AI598" i="16"/>
  <c r="AJ550" i="16"/>
  <c r="AH550" i="16"/>
  <c r="AI550" i="16"/>
  <c r="AJ502" i="16"/>
  <c r="AH502" i="16"/>
  <c r="AI502" i="16"/>
  <c r="AH454" i="16"/>
  <c r="AJ454" i="16"/>
  <c r="AI454" i="16"/>
  <c r="AH406" i="16"/>
  <c r="AJ406" i="16"/>
  <c r="AI406" i="16"/>
  <c r="AJ358" i="16"/>
  <c r="AH358" i="16"/>
  <c r="AI358" i="16"/>
  <c r="AH310" i="16"/>
  <c r="AJ310" i="16"/>
  <c r="AI310" i="16"/>
  <c r="AJ262" i="16"/>
  <c r="AH262" i="16"/>
  <c r="AI262" i="16"/>
  <c r="AJ214" i="16"/>
  <c r="AH214" i="16"/>
  <c r="AI214" i="16"/>
  <c r="AJ166" i="16"/>
  <c r="AH166" i="16"/>
  <c r="AI166" i="16"/>
  <c r="AJ118" i="16"/>
  <c r="AH118" i="16"/>
  <c r="AI118" i="16"/>
  <c r="AJ437" i="16"/>
  <c r="AH437" i="16"/>
  <c r="AI437" i="16"/>
  <c r="AJ717" i="16"/>
  <c r="AH717" i="16"/>
  <c r="AI717" i="16"/>
  <c r="AJ669" i="16"/>
  <c r="AH669" i="16"/>
  <c r="AI669" i="16"/>
  <c r="AJ621" i="16"/>
  <c r="AH621" i="16"/>
  <c r="AI621" i="16"/>
  <c r="AJ573" i="16"/>
  <c r="AH573" i="16"/>
  <c r="AI573" i="16"/>
  <c r="AJ525" i="16"/>
  <c r="AH525" i="16"/>
  <c r="AI525" i="16"/>
  <c r="AJ477" i="16"/>
  <c r="AH477" i="16"/>
  <c r="AI477" i="16"/>
  <c r="AJ429" i="16"/>
  <c r="AH429" i="16"/>
  <c r="AI429" i="16"/>
  <c r="AJ381" i="16"/>
  <c r="AH381" i="16"/>
  <c r="AI381" i="16"/>
  <c r="AJ333" i="16"/>
  <c r="AH333" i="16"/>
  <c r="AI333" i="16"/>
  <c r="AJ285" i="16"/>
  <c r="AH285" i="16"/>
  <c r="AI285" i="16"/>
  <c r="AJ237" i="16"/>
  <c r="AH237" i="16"/>
  <c r="AI237" i="16"/>
  <c r="AJ189" i="16"/>
  <c r="AH189" i="16"/>
  <c r="AI189" i="16"/>
  <c r="AJ141" i="16"/>
  <c r="AH141" i="16"/>
  <c r="AI141" i="16"/>
  <c r="AJ93" i="16"/>
  <c r="AH93" i="16"/>
  <c r="AI93" i="16"/>
  <c r="AJ593" i="16"/>
  <c r="AH593" i="16"/>
  <c r="AI593" i="16"/>
  <c r="AJ521" i="16"/>
  <c r="AH521" i="16"/>
  <c r="AI521" i="16"/>
  <c r="AJ161" i="16"/>
  <c r="AH161" i="16"/>
  <c r="AI161" i="16"/>
  <c r="AJ704" i="16"/>
  <c r="AH704" i="16"/>
  <c r="AI704" i="16"/>
  <c r="AJ656" i="16"/>
  <c r="AH656" i="16"/>
  <c r="AI656" i="16"/>
  <c r="AJ608" i="16"/>
  <c r="AH608" i="16"/>
  <c r="AI608" i="16"/>
  <c r="AJ560" i="16"/>
  <c r="AH560" i="16"/>
  <c r="AI560" i="16"/>
  <c r="AJ512" i="16"/>
  <c r="AH512" i="16"/>
  <c r="AI512" i="16"/>
  <c r="AJ464" i="16"/>
  <c r="AH464" i="16"/>
  <c r="AI464" i="16"/>
  <c r="AJ416" i="16"/>
  <c r="AH416" i="16"/>
  <c r="AI416" i="16"/>
  <c r="AJ368" i="16"/>
  <c r="AH368" i="16"/>
  <c r="AI368" i="16"/>
  <c r="AJ320" i="16"/>
  <c r="AH320" i="16"/>
  <c r="AI320" i="16"/>
  <c r="AJ272" i="16"/>
  <c r="AH272" i="16"/>
  <c r="AI272" i="16"/>
  <c r="AJ224" i="16"/>
  <c r="AH224" i="16"/>
  <c r="AI224" i="16"/>
  <c r="AH176" i="16"/>
  <c r="AJ176" i="16"/>
  <c r="AI176" i="16"/>
  <c r="AJ128" i="16"/>
  <c r="AH128" i="16"/>
  <c r="AI128" i="16"/>
  <c r="AJ80" i="16"/>
  <c r="AH80" i="16"/>
  <c r="AI80" i="16"/>
  <c r="AJ32" i="16"/>
  <c r="AH32" i="16"/>
  <c r="AI32" i="16"/>
  <c r="AH509" i="16"/>
  <c r="AJ509" i="16"/>
  <c r="AI509" i="16"/>
  <c r="AJ715" i="16"/>
  <c r="AH715" i="16"/>
  <c r="AI715" i="16"/>
  <c r="AJ667" i="16"/>
  <c r="AH667" i="16"/>
  <c r="AI667" i="16"/>
  <c r="AJ619" i="16"/>
  <c r="AH619" i="16"/>
  <c r="AI619" i="16"/>
  <c r="AJ571" i="16"/>
  <c r="AH571" i="16"/>
  <c r="AI571" i="16"/>
  <c r="AJ523" i="16"/>
  <c r="AH523" i="16"/>
  <c r="AI523" i="16"/>
  <c r="AJ12" i="16"/>
  <c r="AH12" i="16"/>
  <c r="AI12" i="16"/>
  <c r="AH427" i="16"/>
  <c r="AJ427" i="16"/>
  <c r="AI427" i="16"/>
  <c r="AJ379" i="16"/>
  <c r="AH379" i="16"/>
  <c r="AI379" i="16"/>
  <c r="AJ27" i="16"/>
  <c r="AH27" i="16"/>
  <c r="AI27" i="16"/>
  <c r="AJ283" i="16"/>
  <c r="AH283" i="16"/>
  <c r="AI283" i="16"/>
  <c r="AJ235" i="16"/>
  <c r="AH235" i="16"/>
  <c r="AI235" i="16"/>
  <c r="AJ187" i="16"/>
  <c r="AH187" i="16"/>
  <c r="AI187" i="16"/>
  <c r="AJ139" i="16"/>
  <c r="AH139" i="16"/>
  <c r="AI139" i="16"/>
  <c r="AH91" i="16"/>
  <c r="AJ91" i="16"/>
  <c r="AI91" i="16"/>
  <c r="AJ43" i="16"/>
  <c r="AH43" i="16"/>
  <c r="AI43" i="16"/>
  <c r="AJ533" i="16"/>
  <c r="AH533" i="16"/>
  <c r="AI533" i="16"/>
  <c r="AJ125" i="16"/>
  <c r="AH125" i="16"/>
  <c r="AI125" i="16"/>
  <c r="AJ690" i="16"/>
  <c r="AH690" i="16"/>
  <c r="AI690" i="16"/>
  <c r="AJ642" i="16"/>
  <c r="AH642" i="16"/>
  <c r="AI642" i="16"/>
  <c r="AH594" i="16"/>
  <c r="AJ594" i="16"/>
  <c r="AI594" i="16"/>
  <c r="AJ546" i="16"/>
  <c r="AH546" i="16"/>
  <c r="AI546" i="16"/>
  <c r="AJ498" i="16"/>
  <c r="AH498" i="16"/>
  <c r="AI498" i="16"/>
  <c r="AJ450" i="16"/>
  <c r="AH450" i="16"/>
  <c r="AI450" i="16"/>
  <c r="AJ402" i="16"/>
  <c r="AH402" i="16"/>
  <c r="AI402" i="16"/>
  <c r="AJ354" i="16"/>
  <c r="AH354" i="16"/>
  <c r="AI354" i="16"/>
  <c r="AJ306" i="16"/>
  <c r="AH306" i="16"/>
  <c r="AI306" i="16"/>
  <c r="AJ258" i="16"/>
  <c r="AH258" i="16"/>
  <c r="AI258" i="16"/>
  <c r="AJ210" i="16"/>
  <c r="AH210" i="16"/>
  <c r="AI210" i="16"/>
  <c r="AH162" i="16"/>
  <c r="AJ162" i="16"/>
  <c r="AI162" i="16"/>
  <c r="AJ13" i="16"/>
  <c r="AH13" i="16"/>
  <c r="AI13" i="16"/>
  <c r="AH66" i="16"/>
  <c r="AJ66" i="16"/>
  <c r="AI66" i="16"/>
  <c r="AJ496" i="16"/>
  <c r="AH496" i="16"/>
  <c r="AI496" i="16"/>
  <c r="AJ377" i="16"/>
  <c r="AH377" i="16"/>
  <c r="AI377" i="16"/>
  <c r="AJ712" i="16"/>
  <c r="AH712" i="16"/>
  <c r="AI712" i="16"/>
  <c r="AJ664" i="16"/>
  <c r="AH664" i="16"/>
  <c r="AI664" i="16"/>
  <c r="AJ616" i="16"/>
  <c r="AH616" i="16"/>
  <c r="AI616" i="16"/>
  <c r="AJ568" i="16"/>
  <c r="AH568" i="16"/>
  <c r="AI568" i="16"/>
  <c r="AH520" i="16"/>
  <c r="AJ520" i="16"/>
  <c r="AI520" i="16"/>
  <c r="AJ108" i="16"/>
  <c r="AH108" i="16"/>
  <c r="AI108" i="16"/>
  <c r="AH424" i="16"/>
  <c r="AJ424" i="16"/>
  <c r="AI424" i="16"/>
  <c r="AJ370" i="16"/>
  <c r="AH370" i="16"/>
  <c r="AI370" i="16"/>
  <c r="AJ328" i="16"/>
  <c r="AH328" i="16"/>
  <c r="AI328" i="16"/>
  <c r="AJ280" i="16"/>
  <c r="AH280" i="16"/>
  <c r="AI280" i="16"/>
  <c r="AJ232" i="16"/>
  <c r="AH232" i="16"/>
  <c r="AI232" i="16"/>
  <c r="AJ184" i="16"/>
  <c r="AH184" i="16"/>
  <c r="AI184" i="16"/>
  <c r="AJ136" i="16"/>
  <c r="AH136" i="16"/>
  <c r="AI136" i="16"/>
  <c r="AJ88" i="16"/>
  <c r="AH88" i="16"/>
  <c r="AI88" i="16"/>
  <c r="AJ40" i="16"/>
  <c r="AH40" i="16"/>
  <c r="AI40" i="16"/>
  <c r="AJ699" i="16"/>
  <c r="AH699" i="16"/>
  <c r="AI699" i="16"/>
  <c r="AH651" i="16"/>
  <c r="AJ651" i="16"/>
  <c r="AI651" i="16"/>
  <c r="AJ603" i="16"/>
  <c r="AH603" i="16"/>
  <c r="AI603" i="16"/>
  <c r="AJ555" i="16"/>
  <c r="AH555" i="16"/>
  <c r="AI555" i="16"/>
  <c r="AH507" i="16"/>
  <c r="AJ507" i="16"/>
  <c r="AI507" i="16"/>
  <c r="AH459" i="16"/>
  <c r="AJ459" i="16"/>
  <c r="AI459" i="16"/>
  <c r="AJ411" i="16"/>
  <c r="AH411" i="16"/>
  <c r="AI411" i="16"/>
  <c r="AJ363" i="16"/>
  <c r="AH363" i="16"/>
  <c r="AI363" i="16"/>
  <c r="AH315" i="16"/>
  <c r="AJ315" i="16"/>
  <c r="AI315" i="16"/>
  <c r="AJ267" i="16"/>
  <c r="AH267" i="16"/>
  <c r="AI267" i="16"/>
  <c r="AH219" i="16"/>
  <c r="AJ219" i="16"/>
  <c r="AI219" i="16"/>
  <c r="AJ171" i="16"/>
  <c r="AH171" i="16"/>
  <c r="AI171" i="16"/>
  <c r="AJ123" i="16"/>
  <c r="AH123" i="16"/>
  <c r="AI123" i="16"/>
  <c r="AJ447" i="16"/>
  <c r="AH447" i="16"/>
  <c r="AI447" i="16"/>
  <c r="AH460" i="16"/>
  <c r="AJ460" i="16"/>
  <c r="AI460" i="16"/>
  <c r="AJ34" i="16"/>
  <c r="AH34" i="16"/>
  <c r="AI34" i="16"/>
  <c r="AJ233" i="16"/>
  <c r="AH233" i="16"/>
  <c r="AI233" i="16"/>
  <c r="AJ698" i="16"/>
  <c r="AH698" i="16"/>
  <c r="AI698" i="16"/>
  <c r="AJ650" i="16"/>
  <c r="AH650" i="16"/>
  <c r="AI650" i="16"/>
  <c r="AH602" i="16"/>
  <c r="AJ602" i="16"/>
  <c r="AI602" i="16"/>
  <c r="AJ554" i="16"/>
  <c r="AH554" i="16"/>
  <c r="AI554" i="16"/>
  <c r="AJ506" i="16"/>
  <c r="AH506" i="16"/>
  <c r="AI506" i="16"/>
  <c r="AH458" i="16"/>
  <c r="AJ458" i="16"/>
  <c r="AI458" i="16"/>
  <c r="AJ220" i="16"/>
  <c r="AH220" i="16"/>
  <c r="AI220" i="16"/>
  <c r="AJ362" i="16"/>
  <c r="AH362" i="16"/>
  <c r="AI362" i="16"/>
  <c r="AJ314" i="16"/>
  <c r="AH314" i="16"/>
  <c r="AI314" i="16"/>
  <c r="AJ266" i="16"/>
  <c r="AH266" i="16"/>
  <c r="AI266" i="16"/>
  <c r="AH218" i="16"/>
  <c r="AJ218" i="16"/>
  <c r="AI218" i="16"/>
  <c r="AJ170" i="16"/>
  <c r="AH170" i="16"/>
  <c r="AI170" i="16"/>
  <c r="AJ122" i="16"/>
  <c r="AH122" i="16"/>
  <c r="AI122" i="16"/>
  <c r="AJ74" i="16"/>
  <c r="AH74" i="16"/>
  <c r="AI74" i="16"/>
  <c r="AJ26" i="16"/>
  <c r="AH26" i="16"/>
  <c r="AI26" i="16"/>
  <c r="AH46" i="16"/>
  <c r="AJ46" i="16"/>
  <c r="AI46" i="16"/>
  <c r="AJ305" i="16"/>
  <c r="AH305" i="16"/>
  <c r="AI305" i="16"/>
  <c r="AJ709" i="16"/>
  <c r="AH709" i="16"/>
  <c r="AI709" i="16"/>
  <c r="AJ661" i="16"/>
  <c r="AH661" i="16"/>
  <c r="AI661" i="16"/>
  <c r="AH613" i="16"/>
  <c r="AJ613" i="16"/>
  <c r="AI613" i="16"/>
  <c r="AH565" i="16"/>
  <c r="AJ565" i="16"/>
  <c r="AI565" i="16"/>
  <c r="AJ517" i="16"/>
  <c r="AH517" i="16"/>
  <c r="AI517" i="16"/>
  <c r="AH78" i="16"/>
  <c r="AJ78" i="16"/>
  <c r="AI78" i="16"/>
  <c r="AJ8" i="16"/>
  <c r="AH8" i="16"/>
  <c r="AI8" i="16"/>
  <c r="AJ409" i="16"/>
  <c r="AH409" i="16"/>
  <c r="AI409" i="16"/>
  <c r="AJ325" i="16"/>
  <c r="AH325" i="16"/>
  <c r="AI325" i="16"/>
  <c r="AJ277" i="16"/>
  <c r="AH277" i="16"/>
  <c r="AI277" i="16"/>
  <c r="AJ229" i="16"/>
  <c r="AH229" i="16"/>
  <c r="AI229" i="16"/>
  <c r="AJ181" i="16"/>
  <c r="AH181" i="16"/>
  <c r="AI181" i="16"/>
  <c r="AH133" i="16"/>
  <c r="AJ133" i="16"/>
  <c r="AI133" i="16"/>
  <c r="AJ85" i="16"/>
  <c r="AH85" i="16"/>
  <c r="AI85" i="16"/>
  <c r="AJ37" i="16"/>
  <c r="AH37" i="16"/>
  <c r="AI37" i="16"/>
  <c r="AJ331" i="16"/>
  <c r="AH331" i="16"/>
  <c r="AI331" i="16"/>
  <c r="AJ7" i="16"/>
  <c r="AH7" i="16"/>
  <c r="AI7" i="16"/>
  <c r="AJ293" i="16"/>
  <c r="AH293" i="16"/>
  <c r="AI293" i="16"/>
  <c r="AJ708" i="16"/>
  <c r="AH708" i="16"/>
  <c r="AI708" i="16"/>
  <c r="AJ660" i="16"/>
  <c r="AH660" i="16"/>
  <c r="AI660" i="16"/>
  <c r="AJ612" i="16"/>
  <c r="AH612" i="16"/>
  <c r="AI612" i="16"/>
  <c r="AJ564" i="16"/>
  <c r="AH564" i="16"/>
  <c r="AI564" i="16"/>
  <c r="AH516" i="16"/>
  <c r="AJ516" i="16"/>
  <c r="AI516" i="16"/>
  <c r="AJ468" i="16"/>
  <c r="AH468" i="16"/>
  <c r="AI468" i="16"/>
  <c r="AJ420" i="16"/>
  <c r="AH420" i="16"/>
  <c r="AI420" i="16"/>
  <c r="AH372" i="16"/>
  <c r="AJ372" i="16"/>
  <c r="AI372" i="16"/>
  <c r="AJ324" i="16"/>
  <c r="AH324" i="16"/>
  <c r="AI324" i="16"/>
  <c r="AH276" i="16"/>
  <c r="AJ276" i="16"/>
  <c r="AI276" i="16"/>
  <c r="AJ228" i="16"/>
  <c r="AH228" i="16"/>
  <c r="AI228" i="16"/>
  <c r="AJ180" i="16"/>
  <c r="AH180" i="16"/>
  <c r="AI180" i="16"/>
  <c r="AJ132" i="16"/>
  <c r="AH132" i="16"/>
  <c r="AI132" i="16"/>
  <c r="AJ84" i="16"/>
  <c r="AH84" i="16"/>
  <c r="AI84" i="16"/>
  <c r="AJ36" i="16"/>
  <c r="AH36" i="16"/>
  <c r="AI36" i="16"/>
  <c r="AJ153" i="16"/>
  <c r="AH153" i="16"/>
  <c r="AI153" i="16"/>
  <c r="AJ413" i="16"/>
  <c r="AH413" i="16"/>
  <c r="AI413" i="16"/>
  <c r="AJ719" i="16"/>
  <c r="AH719" i="16"/>
  <c r="AI719" i="16"/>
  <c r="AJ671" i="16"/>
  <c r="AH671" i="16"/>
  <c r="AI671" i="16"/>
  <c r="AJ623" i="16"/>
  <c r="AH623" i="16"/>
  <c r="AI623" i="16"/>
  <c r="AJ575" i="16"/>
  <c r="AH575" i="16"/>
  <c r="AI575" i="16"/>
  <c r="AH527" i="16"/>
  <c r="AJ527" i="16"/>
  <c r="AI527" i="16"/>
  <c r="AJ479" i="16"/>
  <c r="AH479" i="16"/>
  <c r="AI479" i="16"/>
  <c r="AJ431" i="16"/>
  <c r="AH431" i="16"/>
  <c r="AI431" i="16"/>
  <c r="AJ383" i="16"/>
  <c r="AH383" i="16"/>
  <c r="AI383" i="16"/>
  <c r="AJ335" i="16"/>
  <c r="AH335" i="16"/>
  <c r="AI335" i="16"/>
  <c r="AH287" i="16"/>
  <c r="AJ287" i="16"/>
  <c r="AI287" i="16"/>
  <c r="AJ239" i="16"/>
  <c r="AH239" i="16"/>
  <c r="AI239" i="16"/>
  <c r="AJ191" i="16"/>
  <c r="AH191" i="16"/>
  <c r="AI191" i="16"/>
  <c r="AJ143" i="16"/>
  <c r="AH143" i="16"/>
  <c r="AI143" i="16"/>
  <c r="AH95" i="16"/>
  <c r="AJ95" i="16"/>
  <c r="AI95" i="16"/>
  <c r="AJ701" i="16"/>
  <c r="AH701" i="16"/>
  <c r="AI701" i="16"/>
  <c r="AJ4" i="16"/>
  <c r="AH4" i="16"/>
  <c r="AI4" i="16"/>
  <c r="AJ682" i="16"/>
  <c r="AH682" i="16"/>
  <c r="AI682" i="16"/>
  <c r="AJ634" i="16"/>
  <c r="AH634" i="16"/>
  <c r="AI634" i="16"/>
  <c r="AJ586" i="16"/>
  <c r="AH586" i="16"/>
  <c r="AI586" i="16"/>
  <c r="AJ538" i="16"/>
  <c r="AH538" i="16"/>
  <c r="AI538" i="16"/>
  <c r="AJ490" i="16"/>
  <c r="AH490" i="16"/>
  <c r="AI490" i="16"/>
  <c r="AH442" i="16"/>
  <c r="AJ442" i="16"/>
  <c r="AI442" i="16"/>
  <c r="AH394" i="16"/>
  <c r="AJ394" i="16"/>
  <c r="AI394" i="16"/>
  <c r="AJ452" i="16"/>
  <c r="AH452" i="16"/>
  <c r="AI452" i="16"/>
  <c r="AJ298" i="16"/>
  <c r="AH298" i="16"/>
  <c r="AI298" i="16"/>
  <c r="AJ250" i="16"/>
  <c r="AH250" i="16"/>
  <c r="AI250" i="16"/>
  <c r="AJ202" i="16"/>
  <c r="AH202" i="16"/>
  <c r="AI202" i="16"/>
  <c r="AJ49" i="16"/>
  <c r="AH49" i="16"/>
  <c r="AI49" i="16"/>
  <c r="AJ82" i="16"/>
  <c r="AH82" i="16"/>
  <c r="AI82" i="16"/>
  <c r="AH341" i="16"/>
  <c r="AJ341" i="16"/>
  <c r="AI341" i="16"/>
  <c r="AJ705" i="16"/>
  <c r="AH705" i="16"/>
  <c r="AI705" i="16"/>
  <c r="AJ657" i="16"/>
  <c r="AH657" i="16"/>
  <c r="AI657" i="16"/>
  <c r="AJ609" i="16"/>
  <c r="AH609" i="16"/>
  <c r="AI609" i="16"/>
  <c r="AJ561" i="16"/>
  <c r="AH561" i="16"/>
  <c r="AI561" i="16"/>
  <c r="AJ513" i="16"/>
  <c r="AH513" i="16"/>
  <c r="AI513" i="16"/>
  <c r="AJ465" i="16"/>
  <c r="AH465" i="16"/>
  <c r="AI465" i="16"/>
  <c r="AH449" i="16"/>
  <c r="AJ449" i="16"/>
  <c r="AI449" i="16"/>
  <c r="AJ369" i="16"/>
  <c r="AH369" i="16"/>
  <c r="AI369" i="16"/>
  <c r="AJ373" i="16"/>
  <c r="AH373" i="16"/>
  <c r="AI373" i="16"/>
  <c r="AJ273" i="16"/>
  <c r="AH273" i="16"/>
  <c r="AI273" i="16"/>
  <c r="AH225" i="16"/>
  <c r="AJ225" i="16"/>
  <c r="AI225" i="16"/>
  <c r="AJ177" i="16"/>
  <c r="AH177" i="16"/>
  <c r="AI177" i="16"/>
  <c r="AJ129" i="16"/>
  <c r="AH129" i="16"/>
  <c r="AI129" i="16"/>
  <c r="AJ81" i="16"/>
  <c r="AH81" i="16"/>
  <c r="AI81" i="16"/>
  <c r="AH581" i="16"/>
  <c r="AJ581" i="16"/>
  <c r="AI581" i="16"/>
  <c r="AH75" i="16"/>
  <c r="AJ75" i="16"/>
  <c r="AI75" i="16"/>
  <c r="AJ77" i="16"/>
  <c r="AH77" i="16"/>
  <c r="AI77" i="16"/>
  <c r="AJ692" i="16"/>
  <c r="AH692" i="16"/>
  <c r="AI692" i="16"/>
  <c r="AJ644" i="16"/>
  <c r="AH644" i="16"/>
  <c r="AI644" i="16"/>
  <c r="AJ596" i="16"/>
  <c r="AH596" i="16"/>
  <c r="AI596" i="16"/>
  <c r="AJ548" i="16"/>
  <c r="AH548" i="16"/>
  <c r="AI548" i="16"/>
  <c r="AJ500" i="16"/>
  <c r="AH500" i="16"/>
  <c r="AI500" i="16"/>
  <c r="AJ29" i="16"/>
  <c r="AH29" i="16"/>
  <c r="AI29" i="16"/>
  <c r="AH404" i="16"/>
  <c r="AJ404" i="16"/>
  <c r="AI404" i="16"/>
  <c r="AJ356" i="16"/>
  <c r="AH356" i="16"/>
  <c r="AI356" i="16"/>
  <c r="AH308" i="16"/>
  <c r="AJ308" i="16"/>
  <c r="AI308" i="16"/>
  <c r="AJ260" i="16"/>
  <c r="AH260" i="16"/>
  <c r="AI260" i="16"/>
  <c r="AJ212" i="16"/>
  <c r="AH212" i="16"/>
  <c r="AI212" i="16"/>
  <c r="AH152" i="16"/>
  <c r="AJ152" i="16"/>
  <c r="AI152" i="16"/>
  <c r="AJ116" i="16"/>
  <c r="AH116" i="16"/>
  <c r="AI116" i="16"/>
  <c r="AJ68" i="16"/>
  <c r="AH68" i="16"/>
  <c r="AI68" i="16"/>
  <c r="AJ20" i="16"/>
  <c r="AH20" i="16"/>
  <c r="AI20" i="16"/>
  <c r="AJ353" i="16"/>
  <c r="AH353" i="16"/>
  <c r="AI353" i="16"/>
  <c r="AH703" i="16"/>
  <c r="AJ703" i="16"/>
  <c r="AI703" i="16"/>
  <c r="AJ655" i="16"/>
  <c r="AH655" i="16"/>
  <c r="AI655" i="16"/>
  <c r="AJ607" i="16"/>
  <c r="AH607" i="16"/>
  <c r="AI607" i="16"/>
  <c r="AH559" i="16"/>
  <c r="AJ559" i="16"/>
  <c r="AI559" i="16"/>
  <c r="AH511" i="16"/>
  <c r="AJ511" i="16"/>
  <c r="AI511" i="16"/>
  <c r="AH53" i="16"/>
  <c r="AJ53" i="16"/>
  <c r="AI53" i="16"/>
  <c r="AH415" i="16"/>
  <c r="AJ415" i="16"/>
  <c r="AI415" i="16"/>
  <c r="AJ367" i="16"/>
  <c r="AH367" i="16"/>
  <c r="AI367" i="16"/>
  <c r="AH319" i="16"/>
  <c r="AJ319" i="16"/>
  <c r="AI319" i="16"/>
  <c r="AH271" i="16"/>
  <c r="AJ271" i="16"/>
  <c r="AI271" i="16"/>
  <c r="AH223" i="16"/>
  <c r="AJ223" i="16"/>
  <c r="AI223" i="16"/>
  <c r="AJ417" i="16"/>
  <c r="AH417" i="16"/>
  <c r="AI417" i="16"/>
  <c r="AH127" i="16"/>
  <c r="AJ127" i="16"/>
  <c r="AI127" i="16"/>
  <c r="AH79" i="16"/>
  <c r="AJ79" i="16"/>
  <c r="AI79" i="16"/>
  <c r="AJ31" i="16"/>
  <c r="AH31" i="16"/>
  <c r="AI31" i="16"/>
  <c r="AJ425" i="16"/>
  <c r="AH425" i="16"/>
  <c r="AI425" i="16"/>
  <c r="AJ5" i="16"/>
  <c r="AH5" i="16"/>
  <c r="AI5" i="16"/>
  <c r="AJ678" i="16"/>
  <c r="AH678" i="16"/>
  <c r="AI678" i="16"/>
  <c r="AJ630" i="16"/>
  <c r="AH630" i="16"/>
  <c r="AI630" i="16"/>
  <c r="AJ582" i="16"/>
  <c r="AH582" i="16"/>
  <c r="AI582" i="16"/>
  <c r="AJ534" i="16"/>
  <c r="AH534" i="16"/>
  <c r="AI534" i="16"/>
  <c r="AH486" i="16"/>
  <c r="AJ486" i="16"/>
  <c r="AI486" i="16"/>
  <c r="AJ438" i="16"/>
  <c r="AH438" i="16"/>
  <c r="AI438" i="16"/>
  <c r="AJ390" i="16"/>
  <c r="AH390" i="16"/>
  <c r="AI390" i="16"/>
  <c r="AJ410" i="16"/>
  <c r="AH410" i="16"/>
  <c r="AI410" i="16"/>
  <c r="AJ294" i="16"/>
  <c r="AH294" i="16"/>
  <c r="AI294" i="16"/>
  <c r="AH246" i="16"/>
  <c r="AJ246" i="16"/>
  <c r="AI246" i="16"/>
  <c r="AJ198" i="16"/>
  <c r="AH198" i="16"/>
  <c r="AI198" i="16"/>
  <c r="AH150" i="16"/>
  <c r="AJ150" i="16"/>
  <c r="AI150" i="16"/>
  <c r="AJ102" i="16"/>
  <c r="AH102" i="16"/>
  <c r="AI102" i="16"/>
  <c r="AJ54" i="16"/>
  <c r="AH54" i="16"/>
  <c r="AI54" i="16"/>
  <c r="AJ6" i="16"/>
  <c r="AH6" i="16"/>
  <c r="AI6" i="16"/>
  <c r="AJ257" i="16"/>
  <c r="AH257" i="16"/>
  <c r="AI257" i="16"/>
  <c r="AJ700" i="16"/>
  <c r="AH700" i="16"/>
  <c r="AI700" i="16"/>
  <c r="AJ652" i="16"/>
  <c r="AH652" i="16"/>
  <c r="AI652" i="16"/>
  <c r="AJ604" i="16"/>
  <c r="AH604" i="16"/>
  <c r="AI604" i="16"/>
  <c r="AJ556" i="16"/>
  <c r="AH556" i="16"/>
  <c r="AI556" i="16"/>
  <c r="AH508" i="16"/>
  <c r="AJ508" i="16"/>
  <c r="AI508" i="16"/>
  <c r="AJ412" i="16"/>
  <c r="AH412" i="16"/>
  <c r="AI412" i="16"/>
  <c r="AJ495" i="16"/>
  <c r="AH495" i="16"/>
  <c r="AI495" i="16"/>
  <c r="AJ364" i="16"/>
  <c r="AH364" i="16"/>
  <c r="AI364" i="16"/>
  <c r="AJ316" i="16"/>
  <c r="AH316" i="16"/>
  <c r="AI316" i="16"/>
  <c r="AJ268" i="16"/>
  <c r="AH268" i="16"/>
  <c r="AI268" i="16"/>
  <c r="AJ57" i="16"/>
  <c r="AH57" i="16"/>
  <c r="AI57" i="16"/>
  <c r="AH172" i="16"/>
  <c r="AJ172" i="16"/>
  <c r="AI172" i="16"/>
  <c r="AJ124" i="16"/>
  <c r="AH124" i="16"/>
  <c r="AI124" i="16"/>
  <c r="AJ76" i="16"/>
  <c r="AH76" i="16"/>
  <c r="AI76" i="16"/>
  <c r="AJ28" i="16"/>
  <c r="AH28" i="16"/>
  <c r="AI28" i="16"/>
  <c r="AD342" i="16"/>
  <c r="AC2" i="16"/>
  <c r="AA2" i="16"/>
  <c r="AJ687" i="16"/>
  <c r="AH687" i="16"/>
  <c r="AI687" i="16"/>
  <c r="AH639" i="16"/>
  <c r="AJ639" i="16"/>
  <c r="AI639" i="16"/>
  <c r="AJ591" i="16"/>
  <c r="AH591" i="16"/>
  <c r="AI591" i="16"/>
  <c r="AJ543" i="16"/>
  <c r="AH543" i="16"/>
  <c r="AI543" i="16"/>
  <c r="AJ114" i="16"/>
  <c r="AH114" i="16"/>
  <c r="AI114" i="16"/>
  <c r="AJ63" i="16"/>
  <c r="AH63" i="16"/>
  <c r="AI63" i="16"/>
  <c r="AJ399" i="16"/>
  <c r="AH399" i="16"/>
  <c r="AI399" i="16"/>
  <c r="AH389" i="16"/>
  <c r="AJ389" i="16"/>
  <c r="AI389" i="16"/>
  <c r="AJ303" i="16"/>
  <c r="AH303" i="16"/>
  <c r="AI303" i="16"/>
  <c r="AJ255" i="16"/>
  <c r="AH255" i="16"/>
  <c r="AI255" i="16"/>
  <c r="AJ207" i="16"/>
  <c r="AH207" i="16"/>
  <c r="AI207" i="16"/>
  <c r="AJ461" i="16"/>
  <c r="AH461" i="16"/>
  <c r="AI461" i="16"/>
  <c r="AJ111" i="16"/>
  <c r="AH111" i="16"/>
  <c r="AI111" i="16"/>
  <c r="AJ376" i="16"/>
  <c r="AH376" i="16"/>
  <c r="AI376" i="16"/>
  <c r="AJ15" i="16"/>
  <c r="AH15" i="16"/>
  <c r="AI15" i="16"/>
  <c r="AJ408" i="16"/>
  <c r="AH408" i="16"/>
  <c r="AI408" i="16"/>
  <c r="AJ113" i="16"/>
  <c r="AH113" i="16"/>
  <c r="AI113" i="16"/>
  <c r="AJ686" i="16"/>
  <c r="AH686" i="16"/>
  <c r="AI686" i="16"/>
  <c r="AJ638" i="16"/>
  <c r="AH638" i="16"/>
  <c r="AI638" i="16"/>
  <c r="AJ590" i="16"/>
  <c r="AH590" i="16"/>
  <c r="AI590" i="16"/>
  <c r="AJ542" i="16"/>
  <c r="AH542" i="16"/>
  <c r="AI542" i="16"/>
  <c r="AJ494" i="16"/>
  <c r="AH494" i="16"/>
  <c r="AI494" i="16"/>
  <c r="AJ326" i="16"/>
  <c r="AH326" i="16"/>
  <c r="AI326" i="16"/>
  <c r="AJ398" i="16"/>
  <c r="AH398" i="16"/>
  <c r="AI398" i="16"/>
  <c r="AH350" i="16"/>
  <c r="AJ350" i="16"/>
  <c r="AI350" i="16"/>
  <c r="AH302" i="16"/>
  <c r="AJ302" i="16"/>
  <c r="AI302" i="16"/>
  <c r="AJ254" i="16"/>
  <c r="AH254" i="16"/>
  <c r="AI254" i="16"/>
  <c r="AJ206" i="16"/>
  <c r="AH206" i="16"/>
  <c r="AI206" i="16"/>
  <c r="AJ158" i="16"/>
  <c r="AH158" i="16"/>
  <c r="AI158" i="16"/>
  <c r="AJ110" i="16"/>
  <c r="AH110" i="16"/>
  <c r="AI110" i="16"/>
  <c r="AJ62" i="16"/>
  <c r="AH62" i="16"/>
  <c r="AI62" i="16"/>
  <c r="AJ421" i="16"/>
  <c r="AH421" i="16"/>
  <c r="AI421" i="16"/>
  <c r="AH45" i="16"/>
  <c r="AJ45" i="16"/>
  <c r="AI45" i="16"/>
  <c r="AJ197" i="16"/>
  <c r="AH197" i="16"/>
  <c r="AI197" i="16"/>
  <c r="AJ697" i="16"/>
  <c r="AH697" i="16"/>
  <c r="AI697" i="16"/>
  <c r="AJ649" i="16"/>
  <c r="AH649" i="16"/>
  <c r="AI649" i="16"/>
  <c r="AJ601" i="16"/>
  <c r="AH601" i="16"/>
  <c r="AI601" i="16"/>
  <c r="AJ553" i="16"/>
  <c r="AH553" i="16"/>
  <c r="AI553" i="16"/>
  <c r="AH505" i="16"/>
  <c r="AJ505" i="16"/>
  <c r="AI505" i="16"/>
  <c r="AH457" i="16"/>
  <c r="AJ457" i="16"/>
  <c r="AI457" i="16"/>
  <c r="AJ11" i="16"/>
  <c r="AH11" i="16"/>
  <c r="AI11" i="16"/>
  <c r="AH361" i="16"/>
  <c r="AJ361" i="16"/>
  <c r="AI361" i="16"/>
  <c r="AJ313" i="16"/>
  <c r="AH313" i="16"/>
  <c r="AI313" i="16"/>
  <c r="AJ265" i="16"/>
  <c r="AH265" i="16"/>
  <c r="AI265" i="16"/>
  <c r="AH217" i="16"/>
  <c r="AJ217" i="16"/>
  <c r="AI217" i="16"/>
  <c r="AJ169" i="16"/>
  <c r="AH169" i="16"/>
  <c r="AI169" i="16"/>
  <c r="AH121" i="16"/>
  <c r="AJ121" i="16"/>
  <c r="AI121" i="16"/>
  <c r="AH73" i="16"/>
  <c r="AJ73" i="16"/>
  <c r="AI73" i="16"/>
  <c r="AJ25" i="16"/>
  <c r="AH25" i="16"/>
  <c r="AI25" i="16"/>
  <c r="AJ70" i="16"/>
  <c r="AH70" i="16"/>
  <c r="AI70" i="16"/>
  <c r="AJ617" i="16"/>
  <c r="AH617" i="16"/>
  <c r="AI617" i="16"/>
  <c r="AH173" i="16"/>
  <c r="AJ173" i="16"/>
  <c r="AI173" i="16"/>
  <c r="AH696" i="16"/>
  <c r="AJ696" i="16"/>
  <c r="AI696" i="16"/>
  <c r="AH648" i="16"/>
  <c r="AJ648" i="16"/>
  <c r="AI648" i="16"/>
  <c r="AJ600" i="16"/>
  <c r="AH600" i="16"/>
  <c r="AI600" i="16"/>
  <c r="AJ552" i="16"/>
  <c r="AH552" i="16"/>
  <c r="AI552" i="16"/>
  <c r="AH504" i="16"/>
  <c r="AJ504" i="16"/>
  <c r="AI504" i="16"/>
  <c r="AH52" i="16"/>
  <c r="AJ52" i="16"/>
  <c r="AI52" i="16"/>
  <c r="AH387" i="16"/>
  <c r="AJ387" i="16"/>
  <c r="AI387" i="16"/>
  <c r="AJ360" i="16"/>
  <c r="AH360" i="16"/>
  <c r="AI360" i="16"/>
  <c r="AJ312" i="16"/>
  <c r="AH312" i="16"/>
  <c r="AI312" i="16"/>
  <c r="AJ264" i="16"/>
  <c r="AH264" i="16"/>
  <c r="AI264" i="16"/>
  <c r="AJ216" i="16"/>
  <c r="AH216" i="16"/>
  <c r="AI216" i="16"/>
  <c r="AJ168" i="16"/>
  <c r="AH168" i="16"/>
  <c r="AI168" i="16"/>
  <c r="AJ120" i="16"/>
  <c r="AH120" i="16"/>
  <c r="AI120" i="16"/>
  <c r="AJ72" i="16"/>
  <c r="AH72" i="16"/>
  <c r="AI72" i="16"/>
  <c r="AJ24" i="16"/>
  <c r="AH24" i="16"/>
  <c r="AI24" i="16"/>
  <c r="AJ22" i="16"/>
  <c r="AH22" i="16"/>
  <c r="AI22" i="16"/>
  <c r="AJ281" i="16"/>
  <c r="AH281" i="16"/>
  <c r="AI281" i="16"/>
  <c r="AJ707" i="16"/>
  <c r="AH707" i="16"/>
  <c r="AI707" i="16"/>
  <c r="AJ659" i="16"/>
  <c r="AH659" i="16"/>
  <c r="AI659" i="16"/>
  <c r="AJ611" i="16"/>
  <c r="AH611" i="16"/>
  <c r="AI611" i="16"/>
  <c r="AJ563" i="16"/>
  <c r="AH563" i="16"/>
  <c r="AI563" i="16"/>
  <c r="AJ515" i="16"/>
  <c r="AH515" i="16"/>
  <c r="AI515" i="16"/>
  <c r="AJ467" i="16"/>
  <c r="AH467" i="16"/>
  <c r="AI467" i="16"/>
  <c r="AJ419" i="16"/>
  <c r="AH419" i="16"/>
  <c r="AI419" i="16"/>
  <c r="AJ371" i="16"/>
  <c r="AH371" i="16"/>
  <c r="AI371" i="16"/>
  <c r="AJ323" i="16"/>
  <c r="AH323" i="16"/>
  <c r="AI323" i="16"/>
  <c r="AH275" i="16"/>
  <c r="AJ275" i="16"/>
  <c r="AI275" i="16"/>
  <c r="AJ227" i="16"/>
  <c r="AH227" i="16"/>
  <c r="AI227" i="16"/>
  <c r="AJ179" i="16"/>
  <c r="AH179" i="16"/>
  <c r="AI179" i="16"/>
  <c r="AJ131" i="16"/>
  <c r="AH131" i="16"/>
  <c r="AI131" i="16"/>
  <c r="AH83" i="16"/>
  <c r="AJ83" i="16"/>
  <c r="AI83" i="16"/>
  <c r="AJ473" i="16"/>
  <c r="AH473" i="16"/>
  <c r="AI473" i="16"/>
  <c r="AJ718" i="16"/>
  <c r="AH718" i="16"/>
  <c r="AI718" i="16"/>
  <c r="AJ670" i="16"/>
  <c r="AH670" i="16"/>
  <c r="AI670" i="16"/>
  <c r="AJ622" i="16"/>
  <c r="AH622" i="16"/>
  <c r="AI622" i="16"/>
  <c r="AJ574" i="16"/>
  <c r="AH574" i="16"/>
  <c r="AI574" i="16"/>
  <c r="AJ526" i="16"/>
  <c r="AH526" i="16"/>
  <c r="AI526" i="16"/>
  <c r="AJ478" i="16"/>
  <c r="AH478" i="16"/>
  <c r="AI478" i="16"/>
  <c r="AJ430" i="16"/>
  <c r="AH430" i="16"/>
  <c r="AI430" i="16"/>
  <c r="AJ382" i="16"/>
  <c r="AH382" i="16"/>
  <c r="AI382" i="16"/>
  <c r="AH334" i="16"/>
  <c r="AJ334" i="16"/>
  <c r="AI334" i="16"/>
  <c r="AJ286" i="16"/>
  <c r="AH286" i="16"/>
  <c r="AI286" i="16"/>
  <c r="AJ238" i="16"/>
  <c r="AH238" i="16"/>
  <c r="AI238" i="16"/>
  <c r="AJ190" i="16"/>
  <c r="AH190" i="16"/>
  <c r="AI190" i="16"/>
  <c r="AJ142" i="16"/>
  <c r="AH142" i="16"/>
  <c r="AI142" i="16"/>
  <c r="AJ629" i="16"/>
  <c r="AH629" i="16"/>
  <c r="AI629" i="16"/>
  <c r="AJ221" i="16"/>
  <c r="AH221" i="16"/>
  <c r="AI221" i="16"/>
  <c r="AJ693" i="16"/>
  <c r="AH693" i="16"/>
  <c r="AI693" i="16"/>
  <c r="AH645" i="16"/>
  <c r="AJ645" i="16"/>
  <c r="AI645" i="16"/>
  <c r="AJ597" i="16"/>
  <c r="AH597" i="16"/>
  <c r="AI597" i="16"/>
  <c r="AJ549" i="16"/>
  <c r="AH549" i="16"/>
  <c r="AI549" i="16"/>
  <c r="AJ501" i="16"/>
  <c r="AH501" i="16"/>
  <c r="AI501" i="16"/>
  <c r="AH39" i="16"/>
  <c r="AJ39" i="16"/>
  <c r="AI39" i="16"/>
  <c r="AJ405" i="16"/>
  <c r="AH405" i="16"/>
  <c r="AI405" i="16"/>
  <c r="AJ357" i="16"/>
  <c r="AH357" i="16"/>
  <c r="AI357" i="16"/>
  <c r="AJ309" i="16"/>
  <c r="AH309" i="16"/>
  <c r="AI309" i="16"/>
  <c r="AJ261" i="16"/>
  <c r="AH261" i="16"/>
  <c r="AI261" i="16"/>
  <c r="AH213" i="16"/>
  <c r="AJ213" i="16"/>
  <c r="AI213" i="16"/>
  <c r="AJ165" i="16"/>
  <c r="AH165" i="16"/>
  <c r="AI165" i="16"/>
  <c r="AJ117" i="16"/>
  <c r="AH117" i="16"/>
  <c r="AI117" i="16"/>
  <c r="AJ9" i="16"/>
  <c r="AH9" i="16"/>
  <c r="AI9" i="16"/>
  <c r="AH569" i="16"/>
  <c r="AJ569" i="16"/>
  <c r="AI569" i="16"/>
  <c r="AH365" i="16"/>
  <c r="AJ365" i="16"/>
  <c r="AI365" i="16"/>
  <c r="AJ16" i="16"/>
  <c r="AH16" i="16"/>
  <c r="AI16" i="16"/>
  <c r="AJ680" i="16"/>
  <c r="AH680" i="16"/>
  <c r="AI680" i="16"/>
  <c r="AJ632" i="16"/>
  <c r="AH632" i="16"/>
  <c r="AI632" i="16"/>
  <c r="AJ584" i="16"/>
  <c r="AH584" i="16"/>
  <c r="AI584" i="16"/>
  <c r="AJ536" i="16"/>
  <c r="AH536" i="16"/>
  <c r="AI536" i="16"/>
  <c r="AJ488" i="16"/>
  <c r="AH488" i="16"/>
  <c r="AI488" i="16"/>
  <c r="AH440" i="16"/>
  <c r="AJ440" i="16"/>
  <c r="AI440" i="16"/>
  <c r="AJ392" i="16"/>
  <c r="AH392" i="16"/>
  <c r="AI392" i="16"/>
  <c r="AH351" i="16"/>
  <c r="AJ351" i="16"/>
  <c r="AI351" i="16"/>
  <c r="AJ296" i="16"/>
  <c r="AH296" i="16"/>
  <c r="AI296" i="16"/>
  <c r="AH248" i="16"/>
  <c r="AJ248" i="16"/>
  <c r="AI248" i="16"/>
  <c r="AJ200" i="16"/>
  <c r="AH200" i="16"/>
  <c r="AI200" i="16"/>
  <c r="AH472" i="16"/>
  <c r="AJ472" i="16"/>
  <c r="AI472" i="16"/>
  <c r="AJ104" i="16"/>
  <c r="AH104" i="16"/>
  <c r="AI104" i="16"/>
  <c r="AJ56" i="16"/>
  <c r="AH56" i="16"/>
  <c r="AI56" i="16"/>
  <c r="AH154" i="16"/>
  <c r="AJ154" i="16"/>
  <c r="AI154" i="16"/>
  <c r="AJ209" i="16"/>
  <c r="AH209" i="16"/>
  <c r="AI209" i="16"/>
  <c r="AH691" i="16"/>
  <c r="AJ691" i="16"/>
  <c r="AI691" i="16"/>
  <c r="AJ643" i="16"/>
  <c r="AH643" i="16"/>
  <c r="AI643" i="16"/>
  <c r="AH595" i="16"/>
  <c r="AJ595" i="16"/>
  <c r="AI595" i="16"/>
  <c r="AH547" i="16"/>
  <c r="AJ547" i="16"/>
  <c r="AI547" i="16"/>
  <c r="AJ499" i="16"/>
  <c r="AH499" i="16"/>
  <c r="AI499" i="16"/>
  <c r="AH451" i="16"/>
  <c r="AJ451" i="16"/>
  <c r="AI451" i="16"/>
  <c r="AJ403" i="16"/>
  <c r="AH403" i="16"/>
  <c r="AI403" i="16"/>
  <c r="AJ355" i="16"/>
  <c r="AH355" i="16"/>
  <c r="AI355" i="16"/>
  <c r="AJ307" i="16"/>
  <c r="AH307" i="16"/>
  <c r="AI307" i="16"/>
  <c r="AJ259" i="16"/>
  <c r="AH259" i="16"/>
  <c r="AI259" i="16"/>
  <c r="AJ211" i="16"/>
  <c r="AH211" i="16"/>
  <c r="AI211" i="16"/>
  <c r="AJ163" i="16"/>
  <c r="AH163" i="16"/>
  <c r="AI163" i="16"/>
  <c r="AJ115" i="16"/>
  <c r="AH115" i="16"/>
  <c r="AI115" i="16"/>
  <c r="AJ17" i="16"/>
  <c r="AH17" i="16"/>
  <c r="AI17" i="16"/>
  <c r="AJ19" i="16"/>
  <c r="AH19" i="16"/>
  <c r="AI19" i="16"/>
  <c r="AJ329" i="16"/>
  <c r="AH329" i="16"/>
  <c r="AI329" i="16"/>
  <c r="AJ714" i="16"/>
  <c r="AH714" i="16"/>
  <c r="AI714" i="16"/>
  <c r="AJ666" i="16"/>
  <c r="AH666" i="16"/>
  <c r="AI666" i="16"/>
  <c r="AJ618" i="16"/>
  <c r="AH618" i="16"/>
  <c r="AI618" i="16"/>
  <c r="AJ570" i="16"/>
  <c r="AH570" i="16"/>
  <c r="AI570" i="16"/>
  <c r="AH522" i="16"/>
  <c r="AJ522" i="16"/>
  <c r="AI522" i="16"/>
  <c r="AJ474" i="16"/>
  <c r="AH474" i="16"/>
  <c r="AI474" i="16"/>
  <c r="AJ426" i="16"/>
  <c r="AH426" i="16"/>
  <c r="AI426" i="16"/>
  <c r="AJ378" i="16"/>
  <c r="AH378" i="16"/>
  <c r="AI378" i="16"/>
  <c r="AH330" i="16"/>
  <c r="AJ330" i="16"/>
  <c r="AI330" i="16"/>
  <c r="AJ282" i="16"/>
  <c r="AH282" i="16"/>
  <c r="AI282" i="16"/>
  <c r="AJ234" i="16"/>
  <c r="AH234" i="16"/>
  <c r="AI234" i="16"/>
  <c r="AJ186" i="16"/>
  <c r="AH186" i="16"/>
  <c r="AI186" i="16"/>
  <c r="AJ138" i="16"/>
  <c r="AH138" i="16"/>
  <c r="AI138" i="16"/>
  <c r="AJ90" i="16"/>
  <c r="AH90" i="16"/>
  <c r="AI90" i="16"/>
  <c r="AJ42" i="16"/>
  <c r="AH42" i="16"/>
  <c r="AI42" i="16"/>
  <c r="AH665" i="16"/>
  <c r="AJ665" i="16"/>
  <c r="AI665" i="16"/>
  <c r="AJ137" i="16"/>
  <c r="AH137" i="16"/>
  <c r="AI137" i="16"/>
  <c r="AH688" i="16"/>
  <c r="AJ688" i="16"/>
  <c r="AI688" i="16"/>
  <c r="AJ640" i="16"/>
  <c r="AH640" i="16"/>
  <c r="AI640" i="16"/>
  <c r="AJ592" i="16"/>
  <c r="AH592" i="16"/>
  <c r="AI592" i="16"/>
  <c r="AJ544" i="16"/>
  <c r="AH544" i="16"/>
  <c r="AI544" i="16"/>
  <c r="AJ18" i="16"/>
  <c r="AH18" i="16"/>
  <c r="AI18" i="16"/>
  <c r="AH448" i="16"/>
  <c r="AJ448" i="16"/>
  <c r="AI448" i="16"/>
  <c r="AJ400" i="16"/>
  <c r="AH400" i="16"/>
  <c r="AI400" i="16"/>
  <c r="AJ352" i="16"/>
  <c r="AH352" i="16"/>
  <c r="AI352" i="16"/>
  <c r="AJ304" i="16"/>
  <c r="AH304" i="16"/>
  <c r="AI304" i="16"/>
  <c r="AJ256" i="16"/>
  <c r="AH256" i="16"/>
  <c r="AI256" i="16"/>
  <c r="AJ208" i="16"/>
  <c r="AH208" i="16"/>
  <c r="AI208" i="16"/>
  <c r="AJ160" i="16"/>
  <c r="AH160" i="16"/>
  <c r="AI160" i="16"/>
  <c r="AH112" i="16"/>
  <c r="AJ112" i="16"/>
  <c r="AI112" i="16"/>
  <c r="AJ344" i="16"/>
  <c r="AH344" i="16"/>
  <c r="AI344" i="16"/>
  <c r="AH342" i="16"/>
  <c r="AJ342" i="16"/>
  <c r="AI342" i="16"/>
  <c r="AI2" i="16" l="1"/>
  <c r="AI1" i="16" s="1"/>
  <c r="AH2" i="16"/>
  <c r="AH1" i="16" s="1"/>
  <c r="AP92" i="15" l="1"/>
  <c r="AN92" i="15"/>
  <c r="AM92" i="15"/>
  <c r="AL92" i="15"/>
  <c r="AO92" i="15" l="1"/>
  <c r="AP91" i="15"/>
  <c r="AO91" i="15"/>
  <c r="AN91" i="15"/>
  <c r="AM91" i="15"/>
  <c r="AL91" i="15"/>
  <c r="AP90" i="15" l="1"/>
  <c r="AO90" i="15"/>
  <c r="AN90" i="15"/>
  <c r="AM90" i="15"/>
  <c r="AL90" i="15"/>
  <c r="AP89" i="15" l="1"/>
  <c r="AO89" i="15"/>
  <c r="AN89" i="15"/>
  <c r="AM89" i="15"/>
  <c r="AL89" i="15"/>
  <c r="AP88" i="15" l="1"/>
  <c r="AO88" i="15"/>
  <c r="AN88" i="15"/>
  <c r="AM88" i="15"/>
  <c r="AL88" i="15"/>
  <c r="AP87" i="15" l="1"/>
  <c r="AO87" i="15"/>
  <c r="AN87" i="15"/>
  <c r="AM87" i="15"/>
  <c r="AL87" i="15"/>
  <c r="AP86" i="15" l="1"/>
  <c r="AN86" i="15"/>
  <c r="AM86" i="15"/>
  <c r="AL86" i="15"/>
  <c r="AO86" i="15" l="1"/>
  <c r="AP85" i="15"/>
  <c r="AO85" i="15"/>
  <c r="AN85" i="15"/>
  <c r="AM85" i="15"/>
  <c r="AL85" i="15"/>
  <c r="AP84" i="15" l="1"/>
  <c r="AO84" i="15"/>
  <c r="AN84" i="15"/>
  <c r="AM84" i="15"/>
  <c r="AL84" i="15"/>
  <c r="AP83" i="15" l="1"/>
  <c r="AO83" i="15"/>
  <c r="AN83" i="15"/>
  <c r="AM83" i="15"/>
  <c r="AL83" i="15"/>
  <c r="AP82" i="15" l="1"/>
  <c r="AO82" i="15"/>
  <c r="AN82" i="15"/>
  <c r="AM82" i="15"/>
  <c r="AL82" i="15"/>
  <c r="AP81" i="15" l="1"/>
  <c r="AO81" i="15"/>
  <c r="AN81" i="15"/>
  <c r="AM81" i="15"/>
  <c r="AL81" i="15"/>
  <c r="AP80" i="15" l="1"/>
  <c r="AO80" i="15"/>
  <c r="AN80" i="15"/>
  <c r="AM80" i="15"/>
  <c r="AL80" i="15"/>
  <c r="AP79" i="15" l="1"/>
  <c r="AO79" i="15"/>
  <c r="AN79" i="15"/>
  <c r="AM79" i="15"/>
  <c r="AL79" i="15"/>
  <c r="AP78" i="15" l="1"/>
  <c r="AO78" i="15"/>
  <c r="AN78" i="15"/>
  <c r="AM78" i="15"/>
  <c r="AL78" i="15"/>
  <c r="AP77" i="15" l="1"/>
  <c r="AO77" i="15"/>
  <c r="AN77" i="15"/>
  <c r="AM77" i="15"/>
  <c r="AL77" i="15"/>
  <c r="AP76" i="15" l="1"/>
  <c r="AO76" i="15"/>
  <c r="AN76" i="15"/>
  <c r="AM76" i="15"/>
  <c r="AL76" i="15"/>
  <c r="AP75" i="15" l="1"/>
  <c r="AO75" i="15"/>
  <c r="AN75" i="15"/>
  <c r="AM75" i="15"/>
  <c r="AL75" i="15"/>
  <c r="AP74" i="15" l="1"/>
  <c r="AO74" i="15"/>
  <c r="AN74" i="15"/>
  <c r="AM74" i="15"/>
  <c r="AL74" i="15"/>
  <c r="AP73" i="15" l="1"/>
  <c r="AO73" i="15"/>
  <c r="AN73" i="15"/>
  <c r="AM73" i="15"/>
  <c r="AL73" i="15"/>
  <c r="AP72" i="15" l="1"/>
  <c r="AN72" i="15"/>
  <c r="AM72" i="15"/>
  <c r="AL72" i="15"/>
  <c r="AP71" i="15" l="1"/>
  <c r="AO72" i="15"/>
  <c r="AN71" i="15"/>
  <c r="AM71" i="15"/>
  <c r="AL71" i="15"/>
  <c r="AO70" i="15" l="1"/>
  <c r="AO71" i="15"/>
  <c r="AN70" i="15"/>
  <c r="AM70" i="15"/>
  <c r="AL70" i="15"/>
  <c r="AP69" i="15" l="1"/>
  <c r="AP70" i="15"/>
  <c r="AN69" i="15"/>
  <c r="AM69" i="15"/>
  <c r="AL69" i="15"/>
  <c r="AO68" i="15" l="1"/>
  <c r="AO69" i="15"/>
  <c r="AN68" i="15"/>
  <c r="AM68" i="15"/>
  <c r="AL68" i="15"/>
  <c r="AO67" i="15" l="1"/>
  <c r="AP68" i="15"/>
  <c r="AN67" i="15"/>
  <c r="AM67" i="15"/>
  <c r="AL67" i="15"/>
  <c r="AP67" i="15" l="1"/>
  <c r="AP25" i="15"/>
  <c r="AO25" i="15"/>
  <c r="AL25" i="15"/>
  <c r="AD25" i="15"/>
  <c r="X25" i="15" l="1"/>
  <c r="AP52" i="15"/>
  <c r="AO52" i="15"/>
  <c r="AL52" i="15"/>
  <c r="AD52" i="15"/>
  <c r="T25" i="15" l="1"/>
  <c r="V25" i="15" s="1"/>
  <c r="X52" i="15" l="1"/>
  <c r="AP64" i="15"/>
  <c r="AO64" i="15"/>
  <c r="AL64" i="15"/>
  <c r="AD64" i="15"/>
  <c r="T52" i="15" l="1"/>
  <c r="V52" i="15" s="1"/>
  <c r="X64" i="15" l="1"/>
  <c r="AP53" i="15"/>
  <c r="AO53" i="15"/>
  <c r="AL53" i="15"/>
  <c r="AD53" i="15"/>
  <c r="T64" i="15" l="1"/>
  <c r="V64" i="15" s="1"/>
  <c r="X53" i="15" l="1"/>
  <c r="AP8" i="15"/>
  <c r="AO8" i="15"/>
  <c r="AL8" i="15"/>
  <c r="AD8" i="15"/>
  <c r="T53" i="15" l="1"/>
  <c r="V53" i="15" s="1"/>
  <c r="X8" i="15" l="1"/>
  <c r="AP45" i="15"/>
  <c r="AO45" i="15"/>
  <c r="AL45" i="15"/>
  <c r="AD45" i="15"/>
  <c r="T8" i="15" l="1"/>
  <c r="V8" i="15" s="1"/>
  <c r="X45" i="15" l="1"/>
  <c r="AP27" i="15"/>
  <c r="AO27" i="15"/>
  <c r="AL27" i="15"/>
  <c r="AD27" i="15"/>
  <c r="T45" i="15" l="1"/>
  <c r="V45" i="15" s="1"/>
  <c r="X27" i="15" l="1"/>
  <c r="AP40" i="15"/>
  <c r="AO40" i="15"/>
  <c r="AL40" i="15"/>
  <c r="AD40" i="15"/>
  <c r="T27" i="15" l="1"/>
  <c r="V27" i="15" s="1"/>
  <c r="X40" i="15" l="1"/>
  <c r="AP20" i="15"/>
  <c r="AO20" i="15"/>
  <c r="AL20" i="15"/>
  <c r="AD20" i="15"/>
  <c r="T40" i="15" l="1"/>
  <c r="V40" i="15" s="1"/>
  <c r="S20" i="15" a="1"/>
  <c r="R20" i="15" a="1"/>
  <c r="AB20" i="15" a="1"/>
  <c r="Q20" i="15" a="1"/>
  <c r="AB20" i="15" l="1"/>
  <c r="S20" i="15"/>
  <c r="R20" i="15"/>
  <c r="Q20" i="15"/>
  <c r="X20" i="15"/>
  <c r="AP44" i="15"/>
  <c r="AO44" i="15"/>
  <c r="AL44" i="15"/>
  <c r="AD44" i="15"/>
  <c r="T20" i="15" l="1"/>
  <c r="V20" i="15" s="1"/>
  <c r="X44" i="15" l="1"/>
  <c r="AP57" i="15"/>
  <c r="AO57" i="15"/>
  <c r="AL57" i="15"/>
  <c r="AD57" i="15"/>
  <c r="T44" i="15" l="1"/>
  <c r="V44" i="15" s="1"/>
  <c r="X57" i="15" l="1"/>
  <c r="AP11" i="15"/>
  <c r="AO11" i="15"/>
  <c r="AL11" i="15"/>
  <c r="AD11" i="15"/>
  <c r="T57" i="15" l="1"/>
  <c r="V57" i="15" s="1"/>
  <c r="X11" i="15" l="1"/>
  <c r="AP22" i="15"/>
  <c r="AO22" i="15"/>
  <c r="AL22" i="15"/>
  <c r="AD22" i="15"/>
  <c r="T11" i="15" l="1"/>
  <c r="V11" i="15" s="1"/>
  <c r="S22" i="15" a="1"/>
  <c r="Q22" i="15" a="1"/>
  <c r="R22" i="15" a="1"/>
  <c r="AB22" i="15" a="1"/>
  <c r="AP19" i="15" l="1"/>
  <c r="AB22" i="15"/>
  <c r="S22" i="15"/>
  <c r="R22" i="15"/>
  <c r="Q22" i="15"/>
  <c r="X22" i="15"/>
  <c r="AL19" i="15"/>
  <c r="AD19" i="15"/>
  <c r="T22" i="15" l="1"/>
  <c r="V22" i="15" s="1"/>
  <c r="AO19" i="15"/>
  <c r="AB19" i="15" a="1"/>
  <c r="Q19" i="15" a="1"/>
  <c r="R19" i="15" a="1"/>
  <c r="S19" i="15" a="1"/>
  <c r="AB19" i="15" l="1"/>
  <c r="S19" i="15"/>
  <c r="R19" i="15"/>
  <c r="Q19" i="15"/>
  <c r="X19" i="15"/>
  <c r="AP26" i="15"/>
  <c r="AO26" i="15"/>
  <c r="AL26" i="15"/>
  <c r="AD26" i="15"/>
  <c r="T19" i="15" l="1"/>
  <c r="V19" i="15" s="1"/>
  <c r="X26" i="15" l="1"/>
  <c r="AP39" i="15"/>
  <c r="AO39" i="15"/>
  <c r="AL39" i="15"/>
  <c r="AD39" i="15"/>
  <c r="T26" i="15" l="1"/>
  <c r="V26" i="15" s="1"/>
  <c r="X39" i="15" l="1"/>
  <c r="AP6" i="15"/>
  <c r="AO6" i="15"/>
  <c r="AL6" i="15"/>
  <c r="AD6" i="15"/>
  <c r="T39" i="15" l="1"/>
  <c r="V39" i="15" s="1"/>
  <c r="X6" i="15" l="1"/>
  <c r="AP51" i="15"/>
  <c r="AO51" i="15"/>
  <c r="AL51" i="15"/>
  <c r="AD51" i="15"/>
  <c r="T6" i="15" l="1"/>
  <c r="V6" i="15" s="1"/>
  <c r="X51" i="15" l="1"/>
  <c r="AP14" i="15"/>
  <c r="AO14" i="15"/>
  <c r="AL14" i="15"/>
  <c r="AD14" i="15"/>
  <c r="T51" i="15" l="1"/>
  <c r="V51" i="15" s="1"/>
  <c r="X14" i="15" l="1"/>
  <c r="AP49" i="15"/>
  <c r="AO49" i="15"/>
  <c r="AL49" i="15"/>
  <c r="AD49" i="15"/>
  <c r="T14" i="15" l="1"/>
  <c r="V14" i="15" s="1"/>
  <c r="X49" i="15" l="1"/>
  <c r="AP23" i="15"/>
  <c r="AO23" i="15"/>
  <c r="AL23" i="15"/>
  <c r="AD23" i="15"/>
  <c r="T49" i="15" l="1"/>
  <c r="V49" i="15" s="1"/>
  <c r="S23" i="15" a="1"/>
  <c r="AB23" i="15" a="1"/>
  <c r="R23" i="15" a="1"/>
  <c r="Q23" i="15" a="1"/>
  <c r="AB23" i="15" l="1"/>
  <c r="S23" i="15"/>
  <c r="R23" i="15"/>
  <c r="Q23" i="15"/>
  <c r="X23" i="15"/>
  <c r="AP29" i="15"/>
  <c r="AO29" i="15"/>
  <c r="AL29" i="15"/>
  <c r="AD29" i="15"/>
  <c r="T23" i="15" l="1"/>
  <c r="V23" i="15" s="1"/>
  <c r="R29" i="15" a="1"/>
  <c r="S29" i="15" a="1"/>
  <c r="AB29" i="15" a="1"/>
  <c r="Q29" i="15" a="1"/>
  <c r="AB29" i="15" l="1"/>
  <c r="S29" i="15"/>
  <c r="R29" i="15"/>
  <c r="Q29" i="15"/>
  <c r="X29" i="15"/>
  <c r="AP28" i="15"/>
  <c r="AO28" i="15"/>
  <c r="AL28" i="15"/>
  <c r="AD28" i="15"/>
  <c r="T29" i="15" l="1"/>
  <c r="V29" i="15" s="1"/>
  <c r="R28" i="15" a="1"/>
  <c r="AB28" i="15" a="1"/>
  <c r="S28" i="15" a="1"/>
  <c r="Q28" i="15" a="1"/>
  <c r="AB28" i="15" l="1"/>
  <c r="S28" i="15"/>
  <c r="R28" i="15"/>
  <c r="Q28" i="15"/>
  <c r="X28" i="15"/>
  <c r="AP46" i="15"/>
  <c r="AO46" i="15"/>
  <c r="AL46" i="15"/>
  <c r="AD46" i="15"/>
  <c r="T28" i="15" l="1"/>
  <c r="V28" i="15" s="1"/>
  <c r="X46" i="15" l="1"/>
  <c r="AP43" i="15"/>
  <c r="AO43" i="15"/>
  <c r="AL43" i="15"/>
  <c r="AD43" i="15"/>
  <c r="T46" i="15" l="1"/>
  <c r="V46" i="15" s="1"/>
  <c r="X43" i="15" l="1"/>
  <c r="AP21" i="15"/>
  <c r="AO21" i="15"/>
  <c r="AL21" i="15"/>
  <c r="AD21" i="15"/>
  <c r="T43" i="15" l="1"/>
  <c r="V43" i="15" s="1"/>
  <c r="Q21" i="15" a="1"/>
  <c r="S21" i="15" a="1"/>
  <c r="R21" i="15" a="1"/>
  <c r="AB21" i="15" a="1"/>
  <c r="AB21" i="15" l="1"/>
  <c r="S21" i="15"/>
  <c r="R21" i="15"/>
  <c r="Q21" i="15"/>
  <c r="X21" i="15"/>
  <c r="AP59" i="15"/>
  <c r="AO59" i="15"/>
  <c r="AL59" i="15"/>
  <c r="AD59" i="15"/>
  <c r="T21" i="15" l="1"/>
  <c r="V21" i="15" s="1"/>
  <c r="X59" i="15" l="1"/>
  <c r="AP62" i="15"/>
  <c r="AO62" i="15"/>
  <c r="AL62" i="15"/>
  <c r="AD62" i="15"/>
  <c r="T59" i="15" l="1"/>
  <c r="V59" i="15" s="1"/>
  <c r="X62" i="15" l="1"/>
  <c r="AP17" i="15"/>
  <c r="AO17" i="15"/>
  <c r="AL17" i="15"/>
  <c r="AD17" i="15"/>
  <c r="T62" i="15" l="1"/>
  <c r="V62" i="15" s="1"/>
  <c r="AB17" i="15" a="1"/>
  <c r="S17" i="15" a="1"/>
  <c r="Q17" i="15" a="1"/>
  <c r="R17" i="15" a="1"/>
  <c r="AB17" i="15" l="1"/>
  <c r="S17" i="15"/>
  <c r="R17" i="15"/>
  <c r="Q17" i="15"/>
  <c r="X17" i="15"/>
  <c r="AP24" i="15"/>
  <c r="AO24" i="15"/>
  <c r="AL24" i="15"/>
  <c r="AD24" i="15"/>
  <c r="T17" i="15" l="1"/>
  <c r="V17" i="15" s="1"/>
  <c r="R24" i="15" a="1"/>
  <c r="Q24" i="15" a="1"/>
  <c r="S24" i="15" a="1"/>
  <c r="AB24" i="15" a="1"/>
  <c r="AB24" i="15" l="1"/>
  <c r="S24" i="15"/>
  <c r="R24" i="15"/>
  <c r="Q24" i="15"/>
  <c r="X24" i="15"/>
  <c r="AP30" i="15"/>
  <c r="AO30" i="15"/>
  <c r="AL30" i="15"/>
  <c r="AD30" i="15"/>
  <c r="T24" i="15" l="1"/>
  <c r="V24" i="15" s="1"/>
  <c r="Q30" i="15" a="1"/>
  <c r="S30" i="15" a="1"/>
  <c r="R30" i="15" a="1"/>
  <c r="AB30" i="15" a="1"/>
  <c r="AB30" i="15" l="1"/>
  <c r="S30" i="15"/>
  <c r="R30" i="15"/>
  <c r="Q30" i="15"/>
  <c r="X30" i="15"/>
  <c r="AP31" i="15"/>
  <c r="AO31" i="15"/>
  <c r="AL31" i="15"/>
  <c r="AD31" i="15"/>
  <c r="T30" i="15" l="1"/>
  <c r="V30" i="15" s="1"/>
  <c r="Q31" i="15" a="1"/>
  <c r="R31" i="15" a="1"/>
  <c r="AB31" i="15" a="1"/>
  <c r="S31" i="15" a="1"/>
  <c r="AB31" i="15" l="1"/>
  <c r="S31" i="15"/>
  <c r="R31" i="15"/>
  <c r="Q31" i="15"/>
  <c r="X31" i="15"/>
  <c r="AP35" i="15"/>
  <c r="AO35" i="15"/>
  <c r="AL35" i="15"/>
  <c r="AD35" i="15"/>
  <c r="T31" i="15" l="1"/>
  <c r="V31" i="15" s="1"/>
  <c r="S35" i="15" a="1"/>
  <c r="Q35" i="15" a="1"/>
  <c r="AB35" i="15" a="1"/>
  <c r="R35" i="15" a="1"/>
  <c r="AB35" i="15" l="1"/>
  <c r="S35" i="15"/>
  <c r="R35" i="15"/>
  <c r="Q35" i="15"/>
  <c r="X35" i="15"/>
  <c r="AP34" i="15"/>
  <c r="AO34" i="15"/>
  <c r="AL34" i="15"/>
  <c r="AD34" i="15"/>
  <c r="T35" i="15" l="1"/>
  <c r="V35" i="15" s="1"/>
  <c r="AB34" i="15" a="1"/>
  <c r="R34" i="15" a="1"/>
  <c r="Q34" i="15" a="1"/>
  <c r="S34" i="15" a="1"/>
  <c r="AB34" i="15" l="1"/>
  <c r="S34" i="15"/>
  <c r="R34" i="15"/>
  <c r="Q34" i="15"/>
  <c r="X34" i="15"/>
  <c r="AP47" i="15"/>
  <c r="AO47" i="15"/>
  <c r="AL47" i="15"/>
  <c r="AD47" i="15"/>
  <c r="T34" i="15" l="1"/>
  <c r="V34" i="15" s="1"/>
  <c r="X47" i="15" l="1"/>
  <c r="AP12" i="15"/>
  <c r="AO12" i="15"/>
  <c r="AL12" i="15"/>
  <c r="AD12" i="15"/>
  <c r="T47" i="15" l="1"/>
  <c r="V47" i="15" s="1"/>
  <c r="X12" i="15" l="1"/>
  <c r="AP55" i="15"/>
  <c r="AO55" i="15"/>
  <c r="AL55" i="15"/>
  <c r="AD55" i="15"/>
  <c r="T12" i="15" l="1"/>
  <c r="V12" i="15" s="1"/>
  <c r="X55" i="15" l="1"/>
  <c r="AP54" i="15"/>
  <c r="AO54" i="15"/>
  <c r="AL54" i="15"/>
  <c r="AD54" i="15"/>
  <c r="T55" i="15" l="1"/>
  <c r="V55" i="15" s="1"/>
  <c r="X54" i="15" l="1"/>
  <c r="AP48" i="15"/>
  <c r="AO48" i="15"/>
  <c r="AL48" i="15"/>
  <c r="AD48" i="15"/>
  <c r="T54" i="15" l="1"/>
  <c r="V54" i="15" s="1"/>
  <c r="X48" i="15" l="1"/>
  <c r="AP10" i="15"/>
  <c r="AO10" i="15"/>
  <c r="AL10" i="15"/>
  <c r="AD10" i="15"/>
  <c r="T48" i="15" l="1"/>
  <c r="V48" i="15" s="1"/>
  <c r="AP18" i="15" l="1"/>
  <c r="X10" i="15"/>
  <c r="AL18" i="15"/>
  <c r="AD18" i="15"/>
  <c r="AO18" i="15" l="1"/>
  <c r="T10" i="15"/>
  <c r="V10" i="15" s="1"/>
  <c r="R18" i="15" a="1"/>
  <c r="Q18" i="15" a="1"/>
  <c r="AB18" i="15" a="1"/>
  <c r="S18" i="15" a="1"/>
  <c r="AB18" i="15" l="1"/>
  <c r="S18" i="15"/>
  <c r="R18" i="15"/>
  <c r="Q18" i="15"/>
  <c r="X18" i="15"/>
  <c r="AP58" i="15"/>
  <c r="AO58" i="15"/>
  <c r="AL58" i="15"/>
  <c r="AD58" i="15"/>
  <c r="U18" i="15" a="1"/>
  <c r="U18" i="15" l="1"/>
  <c r="T18" i="15"/>
  <c r="V18" i="15" s="1"/>
  <c r="X58" i="15" l="1"/>
  <c r="AP65" i="15"/>
  <c r="AO65" i="15"/>
  <c r="AL65" i="15"/>
  <c r="AD65" i="15"/>
  <c r="T58" i="15" l="1"/>
  <c r="V58" i="15" s="1"/>
  <c r="AO9" i="15" l="1"/>
  <c r="X65" i="15"/>
  <c r="AL9" i="15"/>
  <c r="AD9" i="15"/>
  <c r="AP9" i="15" l="1"/>
  <c r="T65" i="15"/>
  <c r="V65" i="15" s="1"/>
  <c r="X9" i="15" l="1"/>
  <c r="AP50" i="15"/>
  <c r="AO50" i="15"/>
  <c r="AL50" i="15"/>
  <c r="AD50" i="15"/>
  <c r="T9" i="15" l="1"/>
  <c r="V9" i="15" s="1"/>
  <c r="X50" i="15" l="1"/>
  <c r="AP63" i="15"/>
  <c r="AO63" i="15"/>
  <c r="AL63" i="15"/>
  <c r="AD63" i="15"/>
  <c r="T50" i="15" l="1"/>
  <c r="V50" i="15" s="1"/>
  <c r="X63" i="15" l="1"/>
  <c r="AP38" i="15"/>
  <c r="AO38" i="15"/>
  <c r="AL38" i="15"/>
  <c r="AD38" i="15"/>
  <c r="T63" i="15" l="1"/>
  <c r="V63" i="15" s="1"/>
  <c r="X38" i="15" l="1"/>
  <c r="AP15" i="15"/>
  <c r="AO15" i="15"/>
  <c r="AL15" i="15"/>
  <c r="AD15" i="15"/>
  <c r="T38" i="15" l="1"/>
  <c r="V38" i="15" s="1"/>
  <c r="X15" i="15" l="1"/>
  <c r="AP7" i="15"/>
  <c r="AO7" i="15"/>
  <c r="AL7" i="15"/>
  <c r="AD7" i="15"/>
  <c r="T15" i="15" l="1"/>
  <c r="V15" i="15" s="1"/>
  <c r="X7" i="15" l="1"/>
  <c r="AP60" i="15"/>
  <c r="AO60" i="15"/>
  <c r="AL60" i="15"/>
  <c r="AD60" i="15"/>
  <c r="T7" i="15" l="1"/>
  <c r="V7" i="15" s="1"/>
  <c r="X60" i="15" l="1"/>
  <c r="AP66" i="15"/>
  <c r="AO66" i="15"/>
  <c r="AL66" i="15"/>
  <c r="AD66" i="15"/>
  <c r="T60" i="15" l="1"/>
  <c r="V60" i="15" s="1"/>
  <c r="X66" i="15" l="1"/>
  <c r="AP37" i="15"/>
  <c r="AO37" i="15"/>
  <c r="AL37" i="15"/>
  <c r="AD37" i="15"/>
  <c r="T66" i="15" l="1"/>
  <c r="V66" i="15" s="1"/>
  <c r="AB37" i="15" a="1"/>
  <c r="S37" i="15" a="1"/>
  <c r="R37" i="15" a="1"/>
  <c r="Q37" i="15" a="1"/>
  <c r="AB37" i="15" l="1"/>
  <c r="S37" i="15"/>
  <c r="R37" i="15"/>
  <c r="Q37" i="15"/>
  <c r="X37" i="15"/>
  <c r="AP36" i="15"/>
  <c r="AO36" i="15"/>
  <c r="AL36" i="15"/>
  <c r="AD36" i="15"/>
  <c r="T37" i="15" l="1"/>
  <c r="V37" i="15" s="1"/>
  <c r="R36" i="15" a="1"/>
  <c r="Q36" i="15" a="1"/>
  <c r="S36" i="15" a="1"/>
  <c r="AB36" i="15" a="1"/>
  <c r="AB36" i="15" l="1"/>
  <c r="S36" i="15"/>
  <c r="R36" i="15"/>
  <c r="Q36" i="15"/>
  <c r="X36" i="15"/>
  <c r="AP5" i="15"/>
  <c r="AO5" i="15"/>
  <c r="AL5" i="15"/>
  <c r="AD5" i="15"/>
  <c r="T36" i="15" l="1"/>
  <c r="V36" i="15" s="1"/>
  <c r="X5" i="15" l="1"/>
  <c r="AP13" i="15"/>
  <c r="AO13" i="15"/>
  <c r="AL13" i="15"/>
  <c r="AD13" i="15"/>
  <c r="T5" i="15" l="1"/>
  <c r="V5" i="15" s="1"/>
  <c r="X13" i="15" l="1"/>
  <c r="AP33" i="15"/>
  <c r="AO33" i="15"/>
  <c r="AL33" i="15"/>
  <c r="AD33" i="15"/>
  <c r="T13" i="15" l="1"/>
  <c r="V13" i="15" s="1"/>
  <c r="Q33" i="15" a="1"/>
  <c r="AB33" i="15" a="1"/>
  <c r="S33" i="15" a="1"/>
  <c r="R33" i="15" a="1"/>
  <c r="AB33" i="15" l="1"/>
  <c r="S33" i="15"/>
  <c r="R33" i="15"/>
  <c r="Q33" i="15"/>
  <c r="X33" i="15"/>
  <c r="AP32" i="15"/>
  <c r="AO32" i="15"/>
  <c r="AL32" i="15"/>
  <c r="AD32" i="15"/>
  <c r="T33" i="15" l="1"/>
  <c r="V33" i="15" s="1"/>
  <c r="Q32" i="15" a="1"/>
  <c r="AB32" i="15" a="1"/>
  <c r="S32" i="15" a="1"/>
  <c r="R32" i="15" a="1"/>
  <c r="AP61" i="15" l="1"/>
  <c r="AB32" i="15"/>
  <c r="S32" i="15"/>
  <c r="R32" i="15"/>
  <c r="Q32" i="15"/>
  <c r="X32" i="15"/>
  <c r="AL61" i="15"/>
  <c r="AD61" i="15"/>
  <c r="AO61" i="15" l="1"/>
  <c r="T32" i="15"/>
  <c r="V32" i="15" s="1"/>
  <c r="X61" i="15" l="1"/>
  <c r="AP42" i="15"/>
  <c r="AO42" i="15"/>
  <c r="AL42" i="15"/>
  <c r="AD42" i="15"/>
  <c r="T61" i="15" l="1"/>
  <c r="V61" i="15" s="1"/>
  <c r="X42" i="15" l="1"/>
  <c r="AP56" i="15"/>
  <c r="AO56" i="15"/>
  <c r="AL56" i="15"/>
  <c r="AD56" i="15"/>
  <c r="T42" i="15" l="1"/>
  <c r="V42" i="15" s="1"/>
  <c r="X56" i="15" l="1"/>
  <c r="AP41" i="15"/>
  <c r="AO41" i="15"/>
  <c r="AL41" i="15"/>
  <c r="AD41" i="15"/>
  <c r="T56" i="15" l="1"/>
  <c r="V56" i="15" s="1"/>
  <c r="X41" i="15" l="1"/>
  <c r="AP16" i="15"/>
  <c r="AO16" i="15"/>
  <c r="AL16" i="15"/>
  <c r="AD16" i="15"/>
  <c r="T41" i="15" l="1"/>
  <c r="V41" i="15" s="1"/>
  <c r="H152" i="15" l="1"/>
  <c r="H140" i="15"/>
  <c r="H128" i="15"/>
  <c r="H116" i="15"/>
  <c r="H104" i="15"/>
  <c r="H151" i="15"/>
  <c r="H139" i="15"/>
  <c r="H127" i="15"/>
  <c r="H115" i="15"/>
  <c r="H103" i="15"/>
  <c r="H150" i="15"/>
  <c r="H138" i="15"/>
  <c r="H126" i="15"/>
  <c r="H149" i="15"/>
  <c r="H137" i="15"/>
  <c r="H125" i="15"/>
  <c r="H113" i="15"/>
  <c r="H101" i="15"/>
  <c r="H122" i="15"/>
  <c r="H145" i="15"/>
  <c r="H97" i="15"/>
  <c r="H114" i="15"/>
  <c r="H148" i="15"/>
  <c r="H136" i="15"/>
  <c r="H124" i="15"/>
  <c r="H112" i="15"/>
  <c r="H100" i="15"/>
  <c r="H134" i="15"/>
  <c r="H98" i="15"/>
  <c r="H109" i="15"/>
  <c r="H95" i="15"/>
  <c r="H147" i="15"/>
  <c r="H135" i="15"/>
  <c r="H123" i="15"/>
  <c r="H111" i="15"/>
  <c r="H99" i="15"/>
  <c r="H146" i="15"/>
  <c r="H110" i="15"/>
  <c r="H121" i="15"/>
  <c r="H105" i="15"/>
  <c r="H133" i="15"/>
  <c r="H144" i="15"/>
  <c r="H132" i="15"/>
  <c r="H120" i="15"/>
  <c r="H108" i="15"/>
  <c r="H96" i="15"/>
  <c r="H143" i="15"/>
  <c r="H131" i="15"/>
  <c r="H119" i="15"/>
  <c r="H107" i="15"/>
  <c r="H93" i="15"/>
  <c r="H142" i="15"/>
  <c r="H130" i="15"/>
  <c r="H118" i="15"/>
  <c r="H106" i="15"/>
  <c r="H94" i="15"/>
  <c r="H153" i="15"/>
  <c r="H141" i="15"/>
  <c r="H129" i="15"/>
  <c r="H117" i="15"/>
  <c r="H102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X16" i="15"/>
  <c r="Z3" i="15"/>
  <c r="Y3" i="15"/>
  <c r="M3" i="15"/>
  <c r="T16" i="15" l="1"/>
  <c r="Y25" i="15"/>
  <c r="Z25" i="15" s="1"/>
  <c r="Y52" i="15"/>
  <c r="Z52" i="15" s="1"/>
  <c r="Y64" i="15"/>
  <c r="Z64" i="15" s="1"/>
  <c r="Y53" i="15"/>
  <c r="Z53" i="15" s="1"/>
  <c r="Y8" i="15"/>
  <c r="Z8" i="15" s="1"/>
  <c r="Y45" i="15"/>
  <c r="Z45" i="15" s="1"/>
  <c r="Y27" i="15"/>
  <c r="Z27" i="15" s="1"/>
  <c r="Y40" i="15"/>
  <c r="Z40" i="15" s="1"/>
  <c r="Y20" i="15"/>
  <c r="Z20" i="15" s="1"/>
  <c r="Y44" i="15"/>
  <c r="Z44" i="15" s="1"/>
  <c r="Y57" i="15"/>
  <c r="Z57" i="15" s="1"/>
  <c r="Y11" i="15"/>
  <c r="Z11" i="15" s="1"/>
  <c r="Y22" i="15"/>
  <c r="Z22" i="15" s="1"/>
  <c r="Y19" i="15"/>
  <c r="Z19" i="15" s="1"/>
  <c r="Y26" i="15"/>
  <c r="Z26" i="15" s="1"/>
  <c r="Y39" i="15"/>
  <c r="Z39" i="15" s="1"/>
  <c r="Y6" i="15"/>
  <c r="Z6" i="15" s="1"/>
  <c r="Y51" i="15"/>
  <c r="Z51" i="15" s="1"/>
  <c r="Y14" i="15"/>
  <c r="Z14" i="15" s="1"/>
  <c r="Y49" i="15"/>
  <c r="Z49" i="15" s="1"/>
  <c r="Y23" i="15"/>
  <c r="Z23" i="15" s="1"/>
  <c r="Y29" i="15"/>
  <c r="Z29" i="15" s="1"/>
  <c r="Y28" i="15"/>
  <c r="Z28" i="15" s="1"/>
  <c r="Y46" i="15"/>
  <c r="Z46" i="15" s="1"/>
  <c r="Y43" i="15"/>
  <c r="Z43" i="15" s="1"/>
  <c r="Y21" i="15"/>
  <c r="Z21" i="15" s="1"/>
  <c r="Y59" i="15"/>
  <c r="Z59" i="15" s="1"/>
  <c r="Y62" i="15"/>
  <c r="Z62" i="15" s="1"/>
  <c r="Y17" i="15"/>
  <c r="Z17" i="15" s="1"/>
  <c r="Y24" i="15"/>
  <c r="Z24" i="15" s="1"/>
  <c r="Y30" i="15"/>
  <c r="Z30" i="15" s="1"/>
  <c r="Y31" i="15"/>
  <c r="Z31" i="15" s="1"/>
  <c r="Y35" i="15"/>
  <c r="Z35" i="15" s="1"/>
  <c r="Y34" i="15"/>
  <c r="Z34" i="15" s="1"/>
  <c r="Y47" i="15"/>
  <c r="Z47" i="15" s="1"/>
  <c r="Y12" i="15"/>
  <c r="Z12" i="15" s="1"/>
  <c r="Y55" i="15"/>
  <c r="Z55" i="15" s="1"/>
  <c r="Y54" i="15"/>
  <c r="Z54" i="15" s="1"/>
  <c r="Y48" i="15"/>
  <c r="Z48" i="15" s="1"/>
  <c r="Y10" i="15"/>
  <c r="Z10" i="15" s="1"/>
  <c r="Y18" i="15"/>
  <c r="Z18" i="15" s="1"/>
  <c r="Y58" i="15"/>
  <c r="Z58" i="15" s="1"/>
  <c r="Y65" i="15"/>
  <c r="Z65" i="15" s="1"/>
  <c r="Y9" i="15"/>
  <c r="Z9" i="15" s="1"/>
  <c r="Y50" i="15"/>
  <c r="Z50" i="15" s="1"/>
  <c r="Y63" i="15"/>
  <c r="Z63" i="15" s="1"/>
  <c r="Y38" i="15"/>
  <c r="Z38" i="15" s="1"/>
  <c r="Y15" i="15"/>
  <c r="Z15" i="15" s="1"/>
  <c r="Y7" i="15"/>
  <c r="Z7" i="15" s="1"/>
  <c r="Y60" i="15"/>
  <c r="Z60" i="15" s="1"/>
  <c r="Y66" i="15"/>
  <c r="Z66" i="15" s="1"/>
  <c r="Y37" i="15"/>
  <c r="Z37" i="15" s="1"/>
  <c r="Y36" i="15"/>
  <c r="Z36" i="15" s="1"/>
  <c r="Y5" i="15"/>
  <c r="Z5" i="15" s="1"/>
  <c r="Y13" i="15"/>
  <c r="Z13" i="15" s="1"/>
  <c r="Y33" i="15"/>
  <c r="Z33" i="15" s="1"/>
  <c r="Y32" i="15"/>
  <c r="Z32" i="15" s="1"/>
  <c r="Y61" i="15"/>
  <c r="Z61" i="15" s="1"/>
  <c r="Y42" i="15"/>
  <c r="Z42" i="15" s="1"/>
  <c r="Y56" i="15"/>
  <c r="Z56" i="15" s="1"/>
  <c r="Y41" i="15"/>
  <c r="Z41" i="15" s="1"/>
  <c r="Y16" i="15"/>
  <c r="Z16" i="15" s="1"/>
  <c r="AF27" i="15" l="1"/>
  <c r="AA27" i="15"/>
  <c r="AC27" i="15"/>
  <c r="AF40" i="15"/>
  <c r="AA40" i="15"/>
  <c r="AC40" i="15"/>
  <c r="AF5" i="15"/>
  <c r="AA5" i="15"/>
  <c r="AC5" i="15"/>
  <c r="AF8" i="15"/>
  <c r="AA8" i="15"/>
  <c r="AC8" i="15"/>
  <c r="AF48" i="15"/>
  <c r="AA48" i="15"/>
  <c r="AC48" i="15"/>
  <c r="AF64" i="15"/>
  <c r="AA64" i="15"/>
  <c r="AC64" i="15"/>
  <c r="AF9" i="15"/>
  <c r="AA9" i="15"/>
  <c r="AC9" i="15"/>
  <c r="AF30" i="15"/>
  <c r="AA30" i="15"/>
  <c r="AC30" i="15"/>
  <c r="AF45" i="15"/>
  <c r="AA45" i="15"/>
  <c r="AC45" i="15"/>
  <c r="AF53" i="15"/>
  <c r="AA53" i="15"/>
  <c r="AC53" i="15"/>
  <c r="AF60" i="15"/>
  <c r="AA60" i="15"/>
  <c r="AC60" i="15"/>
  <c r="AF54" i="15"/>
  <c r="AA54" i="15"/>
  <c r="AC54" i="15"/>
  <c r="AF21" i="15"/>
  <c r="AA21" i="15"/>
  <c r="AC21" i="15"/>
  <c r="AF19" i="15"/>
  <c r="AA19" i="15"/>
  <c r="AC19" i="15"/>
  <c r="AF52" i="15"/>
  <c r="AA52" i="15"/>
  <c r="AC52" i="15"/>
  <c r="AF31" i="15"/>
  <c r="AA31" i="15"/>
  <c r="AC31" i="15"/>
  <c r="AF13" i="15"/>
  <c r="AA13" i="15"/>
  <c r="AC13" i="15"/>
  <c r="AF51" i="15"/>
  <c r="AA51" i="15"/>
  <c r="AC51" i="15"/>
  <c r="AF17" i="15"/>
  <c r="AA17" i="15"/>
  <c r="AC17" i="15"/>
  <c r="AF62" i="15"/>
  <c r="AA62" i="15"/>
  <c r="AC62" i="15"/>
  <c r="AF59" i="15"/>
  <c r="AA59" i="15"/>
  <c r="AC59" i="15"/>
  <c r="AF16" i="15"/>
  <c r="AA16" i="15"/>
  <c r="AF41" i="15"/>
  <c r="AA41" i="15"/>
  <c r="AC41" i="15"/>
  <c r="AF7" i="15"/>
  <c r="AA7" i="15"/>
  <c r="AC7" i="15"/>
  <c r="AF55" i="15"/>
  <c r="AA55" i="15"/>
  <c r="AC55" i="15"/>
  <c r="AF43" i="15"/>
  <c r="AA43" i="15"/>
  <c r="AC43" i="15"/>
  <c r="AF22" i="15"/>
  <c r="AA22" i="15"/>
  <c r="AC22" i="15"/>
  <c r="AF25" i="15"/>
  <c r="AA25" i="15"/>
  <c r="AC25" i="15"/>
  <c r="AF14" i="15"/>
  <c r="AA14" i="15"/>
  <c r="AC14" i="15"/>
  <c r="AF36" i="15"/>
  <c r="AA36" i="15"/>
  <c r="AC36" i="15"/>
  <c r="AF39" i="15"/>
  <c r="AA39" i="15"/>
  <c r="AC39" i="15"/>
  <c r="AF12" i="15"/>
  <c r="AA12" i="15"/>
  <c r="AC12" i="15"/>
  <c r="AF11" i="15"/>
  <c r="AA11" i="15"/>
  <c r="AC11" i="15"/>
  <c r="AC16" i="15"/>
  <c r="AF49" i="15"/>
  <c r="AA49" i="15"/>
  <c r="AC49" i="15"/>
  <c r="AF58" i="15"/>
  <c r="AA58" i="15"/>
  <c r="AC58" i="15"/>
  <c r="AF6" i="15"/>
  <c r="AA6" i="15"/>
  <c r="AC6" i="15"/>
  <c r="AF10" i="15"/>
  <c r="AA10" i="15"/>
  <c r="AC10" i="15"/>
  <c r="AF66" i="15"/>
  <c r="AA66" i="15"/>
  <c r="AC66" i="15"/>
  <c r="AF56" i="15"/>
  <c r="AA56" i="15"/>
  <c r="AC56" i="15"/>
  <c r="AF15" i="15"/>
  <c r="AA15" i="15"/>
  <c r="AC15" i="15"/>
  <c r="AF46" i="15"/>
  <c r="AA46" i="15"/>
  <c r="AC46" i="15"/>
  <c r="AF42" i="15"/>
  <c r="AA42" i="15"/>
  <c r="AC42" i="15"/>
  <c r="AF38" i="15"/>
  <c r="AA38" i="15"/>
  <c r="AC38" i="15"/>
  <c r="AF47" i="15"/>
  <c r="AA47" i="15"/>
  <c r="AC47" i="15"/>
  <c r="AF28" i="15"/>
  <c r="AA28" i="15"/>
  <c r="AC28" i="15"/>
  <c r="AF57" i="15"/>
  <c r="AA57" i="15"/>
  <c r="AC57" i="15"/>
  <c r="AF33" i="15"/>
  <c r="AA33" i="15"/>
  <c r="AC33" i="15"/>
  <c r="AF65" i="15"/>
  <c r="AA65" i="15"/>
  <c r="AC65" i="15"/>
  <c r="AF24" i="15"/>
  <c r="AA24" i="15"/>
  <c r="AC24" i="15"/>
  <c r="AF18" i="15"/>
  <c r="AA18" i="15"/>
  <c r="AC18" i="15"/>
  <c r="AF37" i="15"/>
  <c r="AA37" i="15"/>
  <c r="AC37" i="15"/>
  <c r="AF26" i="15"/>
  <c r="AA26" i="15"/>
  <c r="AC26" i="15"/>
  <c r="AF61" i="15"/>
  <c r="AA61" i="15"/>
  <c r="AC61" i="15"/>
  <c r="AF63" i="15"/>
  <c r="AA63" i="15"/>
  <c r="AC63" i="15"/>
  <c r="AF34" i="15"/>
  <c r="AA34" i="15"/>
  <c r="AC34" i="15"/>
  <c r="AF29" i="15"/>
  <c r="AA29" i="15"/>
  <c r="AC29" i="15"/>
  <c r="AF44" i="15"/>
  <c r="AA44" i="15"/>
  <c r="AC44" i="15"/>
  <c r="V16" i="15"/>
  <c r="V3" i="15" s="1"/>
  <c r="T3" i="15"/>
  <c r="AF32" i="15"/>
  <c r="AA32" i="15"/>
  <c r="AC32" i="15"/>
  <c r="AF50" i="15"/>
  <c r="AA50" i="15"/>
  <c r="AC50" i="15"/>
  <c r="AF35" i="15"/>
  <c r="AA35" i="15"/>
  <c r="AC35" i="15"/>
  <c r="AF23" i="15"/>
  <c r="AA23" i="15"/>
  <c r="AC23" i="15"/>
  <c r="AF20" i="15"/>
  <c r="AA20" i="15"/>
  <c r="AC20" i="15"/>
  <c r="AG35" i="15" l="1"/>
  <c r="AN35" i="15"/>
  <c r="AM35" i="15"/>
  <c r="AI35" i="15"/>
  <c r="AH35" i="15"/>
  <c r="AG11" i="15"/>
  <c r="AN11" i="15"/>
  <c r="AI11" i="15"/>
  <c r="AM11" i="15"/>
  <c r="AH11" i="15"/>
  <c r="AG14" i="15"/>
  <c r="AN14" i="15"/>
  <c r="AM14" i="15"/>
  <c r="AI14" i="15"/>
  <c r="AH14" i="15"/>
  <c r="AG55" i="15"/>
  <c r="AN55" i="15"/>
  <c r="AM55" i="15"/>
  <c r="AI55" i="15"/>
  <c r="AH55" i="15"/>
  <c r="AG29" i="15"/>
  <c r="AM29" i="15"/>
  <c r="AI29" i="15"/>
  <c r="AN29" i="15"/>
  <c r="AH29" i="15"/>
  <c r="AG26" i="15"/>
  <c r="AM26" i="15"/>
  <c r="AI26" i="15"/>
  <c r="AN26" i="15"/>
  <c r="AH26" i="15"/>
  <c r="AG65" i="15"/>
  <c r="AN65" i="15"/>
  <c r="AM65" i="15"/>
  <c r="AI65" i="15"/>
  <c r="AH65" i="15"/>
  <c r="AG47" i="15"/>
  <c r="AM47" i="15"/>
  <c r="AI47" i="15"/>
  <c r="AN47" i="15"/>
  <c r="AH47" i="15"/>
  <c r="AG15" i="15"/>
  <c r="AM15" i="15"/>
  <c r="AN15" i="15"/>
  <c r="AI15" i="15"/>
  <c r="AH15" i="15"/>
  <c r="AG6" i="15"/>
  <c r="AN6" i="15"/>
  <c r="AM6" i="15"/>
  <c r="AI6" i="15"/>
  <c r="AH6" i="15"/>
  <c r="AG62" i="15"/>
  <c r="AM62" i="15"/>
  <c r="AI62" i="15"/>
  <c r="AN62" i="15"/>
  <c r="AH62" i="15"/>
  <c r="AG31" i="15"/>
  <c r="AM31" i="15"/>
  <c r="AI31" i="15"/>
  <c r="AN31" i="15"/>
  <c r="AH31" i="15"/>
  <c r="AG54" i="15"/>
  <c r="AN54" i="15"/>
  <c r="AI54" i="15"/>
  <c r="AM54" i="15"/>
  <c r="AH54" i="15"/>
  <c r="AG30" i="15"/>
  <c r="AM30" i="15"/>
  <c r="AI30" i="15"/>
  <c r="AN30" i="15"/>
  <c r="AH30" i="15"/>
  <c r="AG8" i="15"/>
  <c r="AI8" i="15"/>
  <c r="AN8" i="15"/>
  <c r="AM8" i="15"/>
  <c r="AH8" i="15"/>
  <c r="AG12" i="15"/>
  <c r="AI12" i="15"/>
  <c r="AN12" i="15"/>
  <c r="AM12" i="15"/>
  <c r="AH12" i="15"/>
  <c r="AM25" i="15"/>
  <c r="AI25" i="15"/>
  <c r="AG25" i="15"/>
  <c r="AN25" i="15"/>
  <c r="AH25" i="15"/>
  <c r="AG7" i="15"/>
  <c r="AM7" i="15"/>
  <c r="AN7" i="15"/>
  <c r="AI7" i="15"/>
  <c r="AH7" i="15"/>
  <c r="AG34" i="15"/>
  <c r="AN34" i="15"/>
  <c r="AM34" i="15"/>
  <c r="AI34" i="15"/>
  <c r="AH34" i="15"/>
  <c r="AG37" i="15"/>
  <c r="AN37" i="15"/>
  <c r="AM37" i="15"/>
  <c r="AI37" i="15"/>
  <c r="AH37" i="15"/>
  <c r="AG33" i="15"/>
  <c r="AM33" i="15"/>
  <c r="AN33" i="15"/>
  <c r="AI33" i="15"/>
  <c r="AH33" i="15"/>
  <c r="AG38" i="15"/>
  <c r="AM38" i="15"/>
  <c r="AI38" i="15"/>
  <c r="AN38" i="15"/>
  <c r="AH38" i="15"/>
  <c r="AG56" i="15"/>
  <c r="AN56" i="15"/>
  <c r="AM56" i="15"/>
  <c r="AI56" i="15"/>
  <c r="AH56" i="15"/>
  <c r="AG58" i="15"/>
  <c r="AN58" i="15"/>
  <c r="AM58" i="15"/>
  <c r="AI58" i="15"/>
  <c r="AH58" i="15"/>
  <c r="AG17" i="15"/>
  <c r="AN17" i="15"/>
  <c r="AM17" i="15"/>
  <c r="AI17" i="15"/>
  <c r="AH17" i="15"/>
  <c r="AN52" i="15"/>
  <c r="AM52" i="15"/>
  <c r="AG52" i="15"/>
  <c r="AI52" i="15"/>
  <c r="AH52" i="15"/>
  <c r="AG60" i="15"/>
  <c r="AM60" i="15"/>
  <c r="AI60" i="15"/>
  <c r="AN60" i="15"/>
  <c r="AH60" i="15"/>
  <c r="AG9" i="15"/>
  <c r="AN9" i="15"/>
  <c r="AI9" i="15"/>
  <c r="AM9" i="15"/>
  <c r="AH9" i="15"/>
  <c r="AG5" i="15"/>
  <c r="AN5" i="15"/>
  <c r="AI5" i="15"/>
  <c r="AM5" i="15"/>
  <c r="AH5" i="15"/>
  <c r="AG32" i="15"/>
  <c r="AM32" i="15"/>
  <c r="AI32" i="15"/>
  <c r="AN32" i="15"/>
  <c r="AH32" i="15"/>
  <c r="AG39" i="15"/>
  <c r="AN39" i="15"/>
  <c r="AM39" i="15"/>
  <c r="AI39" i="15"/>
  <c r="AH39" i="15"/>
  <c r="AG22" i="15"/>
  <c r="AM22" i="15"/>
  <c r="AN22" i="15"/>
  <c r="AI22" i="15"/>
  <c r="AH22" i="15"/>
  <c r="AG41" i="15"/>
  <c r="AM41" i="15"/>
  <c r="AN41" i="15"/>
  <c r="AI41" i="15"/>
  <c r="AH41" i="15"/>
  <c r="AG50" i="15"/>
  <c r="AM50" i="15"/>
  <c r="AN50" i="15"/>
  <c r="AI50" i="15"/>
  <c r="AH50" i="15"/>
  <c r="AA3" i="15"/>
  <c r="AI63" i="15"/>
  <c r="AG63" i="15"/>
  <c r="AN63" i="15"/>
  <c r="AM63" i="15"/>
  <c r="AH63" i="15"/>
  <c r="AG18" i="15"/>
  <c r="AM18" i="15"/>
  <c r="AN18" i="15"/>
  <c r="AI18" i="15"/>
  <c r="AH18" i="15"/>
  <c r="AG57" i="15"/>
  <c r="AN57" i="15"/>
  <c r="AI57" i="15"/>
  <c r="AM57" i="15"/>
  <c r="AH57" i="15"/>
  <c r="AG42" i="15"/>
  <c r="AM42" i="15"/>
  <c r="AN42" i="15"/>
  <c r="AI42" i="15"/>
  <c r="AH42" i="15"/>
  <c r="AG66" i="15"/>
  <c r="AN66" i="15"/>
  <c r="AM66" i="15"/>
  <c r="AI66" i="15"/>
  <c r="AH66" i="15"/>
  <c r="AG49" i="15"/>
  <c r="AM49" i="15"/>
  <c r="AN49" i="15"/>
  <c r="AI49" i="15"/>
  <c r="AH49" i="15"/>
  <c r="AI16" i="15"/>
  <c r="AG16" i="15"/>
  <c r="AM16" i="15"/>
  <c r="AN16" i="15"/>
  <c r="AH16" i="15"/>
  <c r="AG51" i="15"/>
  <c r="AM51" i="15"/>
  <c r="AI51" i="15"/>
  <c r="AN51" i="15"/>
  <c r="AH51" i="15"/>
  <c r="AN19" i="15"/>
  <c r="AI19" i="15"/>
  <c r="AM19" i="15"/>
  <c r="AG19" i="15"/>
  <c r="AH19" i="15"/>
  <c r="AG53" i="15"/>
  <c r="AI53" i="15"/>
  <c r="AN53" i="15"/>
  <c r="AM53" i="15"/>
  <c r="AH53" i="15"/>
  <c r="AG64" i="15"/>
  <c r="AM64" i="15"/>
  <c r="AI64" i="15"/>
  <c r="AN64" i="15"/>
  <c r="AH64" i="15"/>
  <c r="AG40" i="15"/>
  <c r="AM40" i="15"/>
  <c r="AN40" i="15"/>
  <c r="AI40" i="15"/>
  <c r="AH40" i="15"/>
  <c r="AC3" i="15"/>
  <c r="AI36" i="15"/>
  <c r="AG36" i="15"/>
  <c r="AN36" i="15"/>
  <c r="AM36" i="15"/>
  <c r="AH36" i="15"/>
  <c r="AG43" i="15"/>
  <c r="AN43" i="15"/>
  <c r="AM43" i="15"/>
  <c r="AI43" i="15"/>
  <c r="AH43" i="15"/>
  <c r="AN20" i="15"/>
  <c r="AI20" i="15"/>
  <c r="AG20" i="15"/>
  <c r="AM20" i="15"/>
  <c r="AH20" i="15"/>
  <c r="AI23" i="15"/>
  <c r="AG23" i="15"/>
  <c r="AN23" i="15"/>
  <c r="AM23" i="15"/>
  <c r="AH23" i="15"/>
  <c r="AG44" i="15"/>
  <c r="AN44" i="15"/>
  <c r="AM44" i="15"/>
  <c r="AI44" i="15"/>
  <c r="AH44" i="15"/>
  <c r="AG61" i="15"/>
  <c r="AI61" i="15"/>
  <c r="AN61" i="15"/>
  <c r="AM61" i="15"/>
  <c r="AH61" i="15"/>
  <c r="AG24" i="15"/>
  <c r="AN24" i="15"/>
  <c r="AM24" i="15"/>
  <c r="AI24" i="15"/>
  <c r="AH24" i="15"/>
  <c r="AG28" i="15"/>
  <c r="AN28" i="15"/>
  <c r="AM28" i="15"/>
  <c r="AI28" i="15"/>
  <c r="AH28" i="15"/>
  <c r="AG46" i="15"/>
  <c r="AN46" i="15"/>
  <c r="AI46" i="15"/>
  <c r="AM46" i="15"/>
  <c r="AH46" i="15"/>
  <c r="AN10" i="15"/>
  <c r="AI10" i="15"/>
  <c r="AG10" i="15"/>
  <c r="AM10" i="15"/>
  <c r="AH10" i="15"/>
  <c r="AG59" i="15"/>
  <c r="AM59" i="15"/>
  <c r="AN59" i="15"/>
  <c r="AI59" i="15"/>
  <c r="AH59" i="15"/>
  <c r="AG13" i="15"/>
  <c r="AN13" i="15"/>
  <c r="AM13" i="15"/>
  <c r="AI13" i="15"/>
  <c r="AH13" i="15"/>
  <c r="AG21" i="15"/>
  <c r="AN21" i="15"/>
  <c r="AM21" i="15"/>
  <c r="AI21" i="15"/>
  <c r="AH21" i="15"/>
  <c r="AG45" i="15"/>
  <c r="AM45" i="15"/>
  <c r="AI45" i="15"/>
  <c r="AN45" i="15"/>
  <c r="AH45" i="15"/>
  <c r="AG48" i="15"/>
  <c r="AN48" i="15"/>
  <c r="AI48" i="15"/>
  <c r="AM48" i="15"/>
  <c r="AH48" i="15"/>
  <c r="AG27" i="15"/>
  <c r="AN27" i="15"/>
  <c r="AM27" i="15"/>
  <c r="AI27" i="15"/>
  <c r="AH27" i="15"/>
  <c r="AG3" i="15" l="1"/>
  <c r="AG2" i="15" s="1"/>
  <c r="AH3" i="15"/>
  <c r="AH2" i="15" s="1"/>
  <c r="AP92" i="13" l="1"/>
  <c r="AN92" i="13"/>
  <c r="AM92" i="13"/>
  <c r="AL92" i="13"/>
  <c r="AO92" i="13" l="1"/>
  <c r="AP91" i="13"/>
  <c r="AO91" i="13"/>
  <c r="AN91" i="13"/>
  <c r="AM91" i="13"/>
  <c r="AL91" i="13"/>
  <c r="AP90" i="13" l="1"/>
  <c r="AO90" i="13"/>
  <c r="AN90" i="13"/>
  <c r="AM90" i="13"/>
  <c r="AL90" i="13"/>
  <c r="AP89" i="13" l="1"/>
  <c r="AO89" i="13"/>
  <c r="AN89" i="13"/>
  <c r="AM89" i="13"/>
  <c r="AL89" i="13"/>
  <c r="AP88" i="13" l="1"/>
  <c r="AO88" i="13"/>
  <c r="AN88" i="13"/>
  <c r="AM88" i="13"/>
  <c r="AL88" i="13"/>
  <c r="AP87" i="13" l="1"/>
  <c r="AO87" i="13"/>
  <c r="AN87" i="13"/>
  <c r="AM87" i="13"/>
  <c r="AL87" i="13"/>
  <c r="AP86" i="13" l="1"/>
  <c r="AO86" i="13"/>
  <c r="AN86" i="13"/>
  <c r="AM86" i="13"/>
  <c r="AL86" i="13"/>
  <c r="AP85" i="13" l="1"/>
  <c r="AO85" i="13"/>
  <c r="AN85" i="13"/>
  <c r="AM85" i="13"/>
  <c r="AL85" i="13"/>
  <c r="AP84" i="13" l="1"/>
  <c r="AO84" i="13"/>
  <c r="AN84" i="13"/>
  <c r="AM84" i="13"/>
  <c r="AL84" i="13"/>
  <c r="AP83" i="13" l="1"/>
  <c r="AO83" i="13"/>
  <c r="AN83" i="13"/>
  <c r="AM83" i="13"/>
  <c r="AL83" i="13"/>
  <c r="AP82" i="13" l="1"/>
  <c r="AO82" i="13"/>
  <c r="AN82" i="13"/>
  <c r="AM82" i="13"/>
  <c r="AL82" i="13"/>
  <c r="AP81" i="13" l="1"/>
  <c r="AO81" i="13"/>
  <c r="AN81" i="13"/>
  <c r="AM81" i="13"/>
  <c r="AL81" i="13"/>
  <c r="AP80" i="13" l="1"/>
  <c r="AO80" i="13"/>
  <c r="AN80" i="13"/>
  <c r="AM80" i="13"/>
  <c r="AL80" i="13"/>
  <c r="AP79" i="13" l="1"/>
  <c r="AO79" i="13"/>
  <c r="AN79" i="13"/>
  <c r="AM79" i="13"/>
  <c r="AL79" i="13"/>
  <c r="AP78" i="13" l="1"/>
  <c r="AO78" i="13"/>
  <c r="AN78" i="13"/>
  <c r="AM78" i="13"/>
  <c r="AL78" i="13"/>
  <c r="AP77" i="13" l="1"/>
  <c r="AO77" i="13"/>
  <c r="AN77" i="13"/>
  <c r="AM77" i="13"/>
  <c r="AL77" i="13"/>
  <c r="AP76" i="13" l="1"/>
  <c r="AO76" i="13"/>
  <c r="AN76" i="13"/>
  <c r="AM76" i="13"/>
  <c r="AL76" i="13"/>
  <c r="AP75" i="13" l="1"/>
  <c r="AO75" i="13"/>
  <c r="AN75" i="13"/>
  <c r="AM75" i="13"/>
  <c r="AL75" i="13"/>
  <c r="AP74" i="13" l="1"/>
  <c r="AO74" i="13"/>
  <c r="AN74" i="13"/>
  <c r="AM74" i="13"/>
  <c r="AL74" i="13"/>
  <c r="AP73" i="13" l="1"/>
  <c r="AO73" i="13"/>
  <c r="AN73" i="13"/>
  <c r="AM73" i="13"/>
  <c r="AL73" i="13"/>
  <c r="AP72" i="13" l="1"/>
  <c r="AO72" i="13"/>
  <c r="AN72" i="13"/>
  <c r="AM72" i="13"/>
  <c r="AL72" i="13"/>
  <c r="AP71" i="13" l="1"/>
  <c r="AO71" i="13"/>
  <c r="AN71" i="13"/>
  <c r="AM71" i="13"/>
  <c r="AL71" i="13"/>
  <c r="AP70" i="13" l="1"/>
  <c r="AO70" i="13"/>
  <c r="AN70" i="13"/>
  <c r="AM70" i="13"/>
  <c r="AL70" i="13"/>
  <c r="AP69" i="13" l="1"/>
  <c r="AO69" i="13"/>
  <c r="AN69" i="13"/>
  <c r="AM69" i="13"/>
  <c r="AL69" i="13"/>
  <c r="AP68" i="13" l="1"/>
  <c r="AO68" i="13"/>
  <c r="AN68" i="13"/>
  <c r="AM68" i="13"/>
  <c r="AL68" i="13"/>
  <c r="AP67" i="13" l="1"/>
  <c r="AO67" i="13"/>
  <c r="AN67" i="13"/>
  <c r="AM67" i="13"/>
  <c r="AL67" i="13"/>
  <c r="AP47" i="13" l="1"/>
  <c r="AO47" i="13"/>
  <c r="AL47" i="13"/>
  <c r="AD47" i="13"/>
  <c r="X47" i="13" l="1"/>
  <c r="AP21" i="13"/>
  <c r="AO21" i="13"/>
  <c r="AL21" i="13"/>
  <c r="AD21" i="13"/>
  <c r="T47" i="13" l="1"/>
  <c r="V47" i="13" s="1"/>
  <c r="Q21" i="13" a="1"/>
  <c r="AB21" i="13" a="1"/>
  <c r="R21" i="13" a="1"/>
  <c r="S21" i="13" a="1"/>
  <c r="AB21" i="13" l="1"/>
  <c r="S21" i="13"/>
  <c r="R21" i="13"/>
  <c r="Q21" i="13"/>
  <c r="X21" i="13"/>
  <c r="AP26" i="13"/>
  <c r="AO26" i="13"/>
  <c r="AL26" i="13"/>
  <c r="AD26" i="13"/>
  <c r="T21" i="13" l="1"/>
  <c r="V21" i="13" s="1"/>
  <c r="S26" i="13" a="1"/>
  <c r="R26" i="13" a="1"/>
  <c r="AB26" i="13" a="1"/>
  <c r="Q26" i="13" a="1"/>
  <c r="AB26" i="13" l="1"/>
  <c r="S26" i="13"/>
  <c r="R26" i="13"/>
  <c r="Q26" i="13"/>
  <c r="X26" i="13"/>
  <c r="AP27" i="13"/>
  <c r="AO27" i="13"/>
  <c r="AL27" i="13"/>
  <c r="AD27" i="13"/>
  <c r="T26" i="13" l="1"/>
  <c r="V26" i="13" s="1"/>
  <c r="R27" i="13" a="1"/>
  <c r="AB27" i="13" a="1"/>
  <c r="S27" i="13" a="1"/>
  <c r="Q27" i="13" a="1"/>
  <c r="AB27" i="13" l="1"/>
  <c r="S27" i="13"/>
  <c r="R27" i="13"/>
  <c r="Q27" i="13"/>
  <c r="X27" i="13"/>
  <c r="AP45" i="13"/>
  <c r="AO45" i="13"/>
  <c r="AL45" i="13"/>
  <c r="AD45" i="13"/>
  <c r="T27" i="13" l="1"/>
  <c r="V27" i="13" s="1"/>
  <c r="X45" i="13" l="1"/>
  <c r="AP48" i="13"/>
  <c r="AO48" i="13"/>
  <c r="AL48" i="13"/>
  <c r="AD48" i="13"/>
  <c r="T45" i="13" l="1"/>
  <c r="V45" i="13" s="1"/>
  <c r="X48" i="13" l="1"/>
  <c r="AP12" i="13"/>
  <c r="AO12" i="13"/>
  <c r="AL12" i="13"/>
  <c r="AD12" i="13"/>
  <c r="T48" i="13" l="1"/>
  <c r="V48" i="13" s="1"/>
  <c r="X12" i="13" l="1"/>
  <c r="AP42" i="13"/>
  <c r="AO42" i="13"/>
  <c r="AL42" i="13"/>
  <c r="AD42" i="13"/>
  <c r="T12" i="13" l="1"/>
  <c r="V12" i="13" s="1"/>
  <c r="X42" i="13" l="1"/>
  <c r="AP56" i="13"/>
  <c r="AO56" i="13"/>
  <c r="AL56" i="13"/>
  <c r="AD56" i="13"/>
  <c r="T42" i="13" l="1"/>
  <c r="V42" i="13" s="1"/>
  <c r="X56" i="13" l="1"/>
  <c r="AP10" i="13"/>
  <c r="AO10" i="13"/>
  <c r="AL10" i="13"/>
  <c r="AD10" i="13"/>
  <c r="T56" i="13" l="1"/>
  <c r="V56" i="13" s="1"/>
  <c r="X10" i="13" l="1"/>
  <c r="AP44" i="13"/>
  <c r="AO44" i="13"/>
  <c r="AL44" i="13"/>
  <c r="AD44" i="13"/>
  <c r="T10" i="13" l="1"/>
  <c r="V10" i="13" s="1"/>
  <c r="X44" i="13" l="1"/>
  <c r="AP63" i="13"/>
  <c r="AO63" i="13"/>
  <c r="AL63" i="13"/>
  <c r="AD63" i="13"/>
  <c r="T44" i="13" l="1"/>
  <c r="V44" i="13" s="1"/>
  <c r="X63" i="13" l="1"/>
  <c r="AP49" i="13"/>
  <c r="AO49" i="13"/>
  <c r="AL49" i="13"/>
  <c r="AD49" i="13"/>
  <c r="T63" i="13" l="1"/>
  <c r="V63" i="13" s="1"/>
  <c r="X49" i="13" l="1"/>
  <c r="AP32" i="13"/>
  <c r="AO32" i="13"/>
  <c r="AL32" i="13"/>
  <c r="AD32" i="13"/>
  <c r="T49" i="13" l="1"/>
  <c r="V49" i="13" s="1"/>
  <c r="Q32" i="13" a="1"/>
  <c r="R32" i="13" a="1"/>
  <c r="S32" i="13" a="1"/>
  <c r="AB32" i="13" a="1"/>
  <c r="AB32" i="13" l="1"/>
  <c r="S32" i="13"/>
  <c r="R32" i="13"/>
  <c r="Q32" i="13"/>
  <c r="X32" i="13"/>
  <c r="AP31" i="13"/>
  <c r="AO31" i="13"/>
  <c r="AL31" i="13"/>
  <c r="AD31" i="13"/>
  <c r="T32" i="13" l="1"/>
  <c r="V32" i="13" s="1"/>
  <c r="S31" i="13" a="1"/>
  <c r="AB31" i="13" a="1"/>
  <c r="R31" i="13" a="1"/>
  <c r="Q31" i="13" a="1"/>
  <c r="AB31" i="13" l="1"/>
  <c r="S31" i="13"/>
  <c r="R31" i="13"/>
  <c r="Q31" i="13"/>
  <c r="X31" i="13"/>
  <c r="AP33" i="13"/>
  <c r="AO33" i="13"/>
  <c r="AL33" i="13"/>
  <c r="AD33" i="13"/>
  <c r="T31" i="13" l="1"/>
  <c r="V31" i="13" s="1"/>
  <c r="S33" i="13" a="1"/>
  <c r="AB33" i="13" a="1"/>
  <c r="R33" i="13" a="1"/>
  <c r="Q33" i="13" a="1"/>
  <c r="AB33" i="13" l="1"/>
  <c r="S33" i="13"/>
  <c r="R33" i="13"/>
  <c r="Q33" i="13"/>
  <c r="X33" i="13"/>
  <c r="AP34" i="13"/>
  <c r="AO34" i="13"/>
  <c r="AL34" i="13"/>
  <c r="AD34" i="13"/>
  <c r="T33" i="13" l="1"/>
  <c r="V33" i="13" s="1"/>
  <c r="Q34" i="13" a="1"/>
  <c r="S34" i="13" a="1"/>
  <c r="AB34" i="13" a="1"/>
  <c r="R34" i="13" a="1"/>
  <c r="AB34" i="13" l="1"/>
  <c r="S34" i="13"/>
  <c r="R34" i="13"/>
  <c r="Q34" i="13"/>
  <c r="X34" i="13"/>
  <c r="AP66" i="13"/>
  <c r="AO66" i="13"/>
  <c r="AL66" i="13"/>
  <c r="AD66" i="13"/>
  <c r="T34" i="13" l="1"/>
  <c r="V34" i="13" s="1"/>
  <c r="X66" i="13" l="1"/>
  <c r="AP59" i="13"/>
  <c r="AO59" i="13"/>
  <c r="AL59" i="13"/>
  <c r="AD59" i="13"/>
  <c r="T66" i="13" l="1"/>
  <c r="V66" i="13" s="1"/>
  <c r="X59" i="13" l="1"/>
  <c r="AP55" i="13"/>
  <c r="AO55" i="13"/>
  <c r="AL55" i="13"/>
  <c r="AD55" i="13"/>
  <c r="T59" i="13" l="1"/>
  <c r="V59" i="13" s="1"/>
  <c r="X55" i="13" l="1"/>
  <c r="AP38" i="13"/>
  <c r="AO38" i="13"/>
  <c r="AL38" i="13"/>
  <c r="AD38" i="13"/>
  <c r="T55" i="13" l="1"/>
  <c r="V55" i="13" s="1"/>
  <c r="X38" i="13" l="1"/>
  <c r="AP58" i="13"/>
  <c r="AO58" i="13"/>
  <c r="AL58" i="13"/>
  <c r="AD58" i="13"/>
  <c r="T38" i="13" l="1"/>
  <c r="V38" i="13" s="1"/>
  <c r="X58" i="13" l="1"/>
  <c r="AP36" i="13"/>
  <c r="AO36" i="13"/>
  <c r="AL36" i="13"/>
  <c r="AD36" i="13"/>
  <c r="T58" i="13" l="1"/>
  <c r="V58" i="13" s="1"/>
  <c r="X36" i="13" l="1"/>
  <c r="AP6" i="13"/>
  <c r="AO6" i="13"/>
  <c r="AL6" i="13"/>
  <c r="AD6" i="13"/>
  <c r="T36" i="13" l="1"/>
  <c r="V36" i="13" s="1"/>
  <c r="X6" i="13" l="1"/>
  <c r="AP53" i="13"/>
  <c r="AO53" i="13"/>
  <c r="AL53" i="13"/>
  <c r="AD53" i="13"/>
  <c r="T6" i="13" l="1"/>
  <c r="V6" i="13" s="1"/>
  <c r="X53" i="13" l="1"/>
  <c r="AP54" i="13"/>
  <c r="AO54" i="13"/>
  <c r="AL54" i="13"/>
  <c r="AD54" i="13"/>
  <c r="T53" i="13" l="1"/>
  <c r="V53" i="13" s="1"/>
  <c r="X54" i="13" l="1"/>
  <c r="AP64" i="13"/>
  <c r="AO64" i="13"/>
  <c r="AL64" i="13"/>
  <c r="AD64" i="13"/>
  <c r="T54" i="13" l="1"/>
  <c r="V54" i="13" s="1"/>
  <c r="X64" i="13" l="1"/>
  <c r="AP52" i="13"/>
  <c r="AO52" i="13"/>
  <c r="AL52" i="13"/>
  <c r="AD52" i="13"/>
  <c r="T64" i="13" l="1"/>
  <c r="V64" i="13" s="1"/>
  <c r="X52" i="13" l="1"/>
  <c r="AP14" i="13"/>
  <c r="AO14" i="13"/>
  <c r="AL14" i="13"/>
  <c r="AD14" i="13"/>
  <c r="T52" i="13" l="1"/>
  <c r="V52" i="13" s="1"/>
  <c r="X14" i="13" l="1"/>
  <c r="AP40" i="13"/>
  <c r="AO40" i="13"/>
  <c r="AL40" i="13"/>
  <c r="AD40" i="13"/>
  <c r="T14" i="13" l="1"/>
  <c r="V14" i="13" s="1"/>
  <c r="X40" i="13" l="1"/>
  <c r="AP7" i="13"/>
  <c r="AO7" i="13"/>
  <c r="AL7" i="13"/>
  <c r="AD7" i="13"/>
  <c r="T40" i="13" l="1"/>
  <c r="V40" i="13" s="1"/>
  <c r="X7" i="13" l="1"/>
  <c r="AP43" i="13"/>
  <c r="AO43" i="13"/>
  <c r="AL43" i="13"/>
  <c r="AD43" i="13"/>
  <c r="T7" i="13" l="1"/>
  <c r="V7" i="13" s="1"/>
  <c r="X43" i="13" l="1"/>
  <c r="AP30" i="13"/>
  <c r="AO30" i="13"/>
  <c r="AL30" i="13"/>
  <c r="AD30" i="13"/>
  <c r="T43" i="13" l="1"/>
  <c r="V43" i="13" s="1"/>
  <c r="AB30" i="13" a="1"/>
  <c r="Q30" i="13" a="1"/>
  <c r="R30" i="13" a="1"/>
  <c r="S30" i="13" a="1"/>
  <c r="AB30" i="13" l="1"/>
  <c r="S30" i="13"/>
  <c r="R30" i="13"/>
  <c r="Q30" i="13"/>
  <c r="X30" i="13"/>
  <c r="AP29" i="13"/>
  <c r="AO29" i="13"/>
  <c r="AL29" i="13"/>
  <c r="AD29" i="13"/>
  <c r="T30" i="13" l="1"/>
  <c r="V30" i="13" s="1"/>
  <c r="S29" i="13" a="1"/>
  <c r="AB29" i="13" a="1"/>
  <c r="Q29" i="13" a="1"/>
  <c r="R29" i="13" a="1"/>
  <c r="AB29" i="13" l="1"/>
  <c r="S29" i="13"/>
  <c r="R29" i="13"/>
  <c r="Q29" i="13"/>
  <c r="X29" i="13"/>
  <c r="AP24" i="13"/>
  <c r="AO24" i="13"/>
  <c r="AL24" i="13"/>
  <c r="AD24" i="13"/>
  <c r="T29" i="13" l="1"/>
  <c r="V29" i="13" s="1"/>
  <c r="X24" i="13" l="1"/>
  <c r="AP17" i="13"/>
  <c r="AO17" i="13"/>
  <c r="AL17" i="13"/>
  <c r="AD17" i="13"/>
  <c r="T24" i="13" l="1"/>
  <c r="V24" i="13" s="1"/>
  <c r="S17" i="13" a="1"/>
  <c r="R17" i="13" a="1"/>
  <c r="Q17" i="13" a="1"/>
  <c r="AB17" i="13" a="1"/>
  <c r="AB17" i="13" l="1"/>
  <c r="S17" i="13"/>
  <c r="R17" i="13"/>
  <c r="Q17" i="13"/>
  <c r="X17" i="13"/>
  <c r="AP20" i="13"/>
  <c r="AO20" i="13"/>
  <c r="AL20" i="13"/>
  <c r="AD20" i="13"/>
  <c r="T17" i="13" l="1"/>
  <c r="V17" i="13" s="1"/>
  <c r="Q20" i="13" a="1"/>
  <c r="S20" i="13" a="1"/>
  <c r="R20" i="13" a="1"/>
  <c r="AB20" i="13" a="1"/>
  <c r="AB20" i="13" l="1"/>
  <c r="S20" i="13"/>
  <c r="R20" i="13"/>
  <c r="Q20" i="13"/>
  <c r="X20" i="13"/>
  <c r="AP8" i="13"/>
  <c r="AO8" i="13"/>
  <c r="AL8" i="13"/>
  <c r="AD8" i="13"/>
  <c r="T20" i="13" l="1"/>
  <c r="V20" i="13" s="1"/>
  <c r="X8" i="13" l="1"/>
  <c r="AP65" i="13"/>
  <c r="AO65" i="13"/>
  <c r="AL65" i="13"/>
  <c r="AD65" i="13"/>
  <c r="T8" i="13" l="1"/>
  <c r="V8" i="13" s="1"/>
  <c r="X65" i="13" l="1"/>
  <c r="AP25" i="13"/>
  <c r="AO25" i="13"/>
  <c r="AL25" i="13"/>
  <c r="AD25" i="13"/>
  <c r="T65" i="13" l="1"/>
  <c r="V65" i="13" s="1"/>
  <c r="X25" i="13" l="1"/>
  <c r="AP37" i="13"/>
  <c r="AO37" i="13"/>
  <c r="AL37" i="13"/>
  <c r="AD37" i="13"/>
  <c r="T25" i="13" l="1"/>
  <c r="V25" i="13" s="1"/>
  <c r="X37" i="13" l="1"/>
  <c r="AP41" i="13"/>
  <c r="AO41" i="13"/>
  <c r="AL41" i="13"/>
  <c r="AD41" i="13"/>
  <c r="T37" i="13" l="1"/>
  <c r="V37" i="13" s="1"/>
  <c r="X41" i="13" l="1"/>
  <c r="AP60" i="13"/>
  <c r="AO60" i="13"/>
  <c r="AL60" i="13"/>
  <c r="AD60" i="13"/>
  <c r="T41" i="13" l="1"/>
  <c r="V41" i="13" s="1"/>
  <c r="X60" i="13" l="1"/>
  <c r="AP16" i="13"/>
  <c r="AO16" i="13"/>
  <c r="AL16" i="13"/>
  <c r="AD16" i="13"/>
  <c r="T60" i="13" l="1"/>
  <c r="V60" i="13" s="1"/>
  <c r="AB16" i="13" a="1"/>
  <c r="S16" i="13" a="1"/>
  <c r="Q16" i="13" a="1"/>
  <c r="R16" i="13" a="1"/>
  <c r="AB16" i="13" l="1"/>
  <c r="S16" i="13"/>
  <c r="R16" i="13"/>
  <c r="Q16" i="13"/>
  <c r="X16" i="13"/>
  <c r="AP5" i="13"/>
  <c r="AO5" i="13"/>
  <c r="AL5" i="13"/>
  <c r="AD5" i="13"/>
  <c r="U16" i="13" a="1"/>
  <c r="U16" i="13" l="1"/>
  <c r="T16" i="13"/>
  <c r="V16" i="13" s="1"/>
  <c r="X5" i="13" l="1"/>
  <c r="AP18" i="13"/>
  <c r="AO18" i="13"/>
  <c r="AL18" i="13"/>
  <c r="AD18" i="13"/>
  <c r="T5" i="13" l="1"/>
  <c r="V5" i="13" s="1"/>
  <c r="Q18" i="13" a="1"/>
  <c r="AB18" i="13" a="1"/>
  <c r="S18" i="13" a="1"/>
  <c r="R18" i="13" a="1"/>
  <c r="AB18" i="13" l="1"/>
  <c r="S18" i="13"/>
  <c r="R18" i="13"/>
  <c r="Q18" i="13"/>
  <c r="X18" i="13"/>
  <c r="AP35" i="13"/>
  <c r="AO35" i="13"/>
  <c r="AL35" i="13"/>
  <c r="AD35" i="13"/>
  <c r="T18" i="13" l="1"/>
  <c r="V18" i="13" s="1"/>
  <c r="X35" i="13" l="1"/>
  <c r="AP13" i="13"/>
  <c r="AO13" i="13"/>
  <c r="AL13" i="13"/>
  <c r="AD13" i="13"/>
  <c r="T35" i="13" l="1"/>
  <c r="V35" i="13" s="1"/>
  <c r="X13" i="13" l="1"/>
  <c r="AP46" i="13"/>
  <c r="AO46" i="13"/>
  <c r="AL46" i="13"/>
  <c r="AD46" i="13"/>
  <c r="T13" i="13" l="1"/>
  <c r="V13" i="13" s="1"/>
  <c r="X46" i="13" l="1"/>
  <c r="AP23" i="13"/>
  <c r="AO23" i="13"/>
  <c r="AL23" i="13"/>
  <c r="AD23" i="13"/>
  <c r="T46" i="13" l="1"/>
  <c r="V46" i="13" s="1"/>
  <c r="X23" i="13" l="1"/>
  <c r="AP51" i="13"/>
  <c r="AO51" i="13"/>
  <c r="AL51" i="13"/>
  <c r="AD51" i="13"/>
  <c r="T23" i="13" l="1"/>
  <c r="V23" i="13" s="1"/>
  <c r="X51" i="13" l="1"/>
  <c r="AP62" i="13"/>
  <c r="AO62" i="13"/>
  <c r="AL62" i="13"/>
  <c r="AD62" i="13"/>
  <c r="T51" i="13" l="1"/>
  <c r="V51" i="13" s="1"/>
  <c r="X62" i="13" l="1"/>
  <c r="AP15" i="13"/>
  <c r="AO15" i="13"/>
  <c r="AL15" i="13"/>
  <c r="AD15" i="13"/>
  <c r="T62" i="13" l="1"/>
  <c r="V62" i="13" s="1"/>
  <c r="AB15" i="13" a="1"/>
  <c r="R15" i="13" a="1"/>
  <c r="S15" i="13" a="1"/>
  <c r="Q15" i="13" a="1"/>
  <c r="AB15" i="13" l="1"/>
  <c r="S15" i="13"/>
  <c r="R15" i="13"/>
  <c r="Q15" i="13"/>
  <c r="X15" i="13"/>
  <c r="AP22" i="13"/>
  <c r="AO22" i="13"/>
  <c r="AL22" i="13"/>
  <c r="AD22" i="13"/>
  <c r="T15" i="13" l="1"/>
  <c r="V15" i="13" s="1"/>
  <c r="Q22" i="13" a="1"/>
  <c r="S22" i="13" a="1"/>
  <c r="AB22" i="13" a="1"/>
  <c r="R22" i="13" a="1"/>
  <c r="AB22" i="13" l="1"/>
  <c r="S22" i="13"/>
  <c r="R22" i="13"/>
  <c r="Q22" i="13"/>
  <c r="X22" i="13"/>
  <c r="AP57" i="13"/>
  <c r="AO57" i="13"/>
  <c r="AL57" i="13"/>
  <c r="AD57" i="13"/>
  <c r="T22" i="13" l="1"/>
  <c r="V22" i="13" s="1"/>
  <c r="X57" i="13" l="1"/>
  <c r="AP28" i="13"/>
  <c r="AO28" i="13"/>
  <c r="AL28" i="13"/>
  <c r="AD28" i="13"/>
  <c r="T57" i="13" l="1"/>
  <c r="V57" i="13" s="1"/>
  <c r="X28" i="13" l="1"/>
  <c r="AP9" i="13"/>
  <c r="AO9" i="13"/>
  <c r="AL9" i="13"/>
  <c r="AD9" i="13"/>
  <c r="T28" i="13" l="1"/>
  <c r="V28" i="13" s="1"/>
  <c r="X9" i="13" l="1"/>
  <c r="AP19" i="13"/>
  <c r="AO19" i="13"/>
  <c r="AL19" i="13"/>
  <c r="AD19" i="13"/>
  <c r="T9" i="13" l="1"/>
  <c r="V9" i="13" s="1"/>
  <c r="S19" i="13" a="1"/>
  <c r="AB19" i="13" a="1"/>
  <c r="Q19" i="13" a="1"/>
  <c r="R19" i="13" a="1"/>
  <c r="AB19" i="13" l="1"/>
  <c r="S19" i="13"/>
  <c r="R19" i="13"/>
  <c r="Q19" i="13"/>
  <c r="X19" i="13"/>
  <c r="AP11" i="13"/>
  <c r="AO11" i="13"/>
  <c r="AL11" i="13"/>
  <c r="AD11" i="13"/>
  <c r="T19" i="13" l="1"/>
  <c r="V19" i="13" s="1"/>
  <c r="X11" i="13" l="1"/>
  <c r="AP61" i="13"/>
  <c r="AO61" i="13"/>
  <c r="AL61" i="13"/>
  <c r="AD61" i="13"/>
  <c r="T11" i="13" l="1"/>
  <c r="V11" i="13" s="1"/>
  <c r="X61" i="13" l="1"/>
  <c r="AP39" i="13"/>
  <c r="AO39" i="13"/>
  <c r="AL39" i="13"/>
  <c r="AD39" i="13"/>
  <c r="T61" i="13" l="1"/>
  <c r="V61" i="13" s="1"/>
  <c r="X39" i="13" l="1"/>
  <c r="AP50" i="13"/>
  <c r="AO50" i="13"/>
  <c r="AL50" i="13"/>
  <c r="AD50" i="13"/>
  <c r="T39" i="13" l="1"/>
  <c r="V39" i="13" s="1"/>
  <c r="H141" i="13" l="1"/>
  <c r="H129" i="13"/>
  <c r="H117" i="13"/>
  <c r="H105" i="13"/>
  <c r="H93" i="13"/>
  <c r="H128" i="13"/>
  <c r="H116" i="13"/>
  <c r="H104" i="13"/>
  <c r="H139" i="13"/>
  <c r="H127" i="13"/>
  <c r="H115" i="13"/>
  <c r="H103" i="13"/>
  <c r="H138" i="13"/>
  <c r="H126" i="13"/>
  <c r="H114" i="13"/>
  <c r="H102" i="13"/>
  <c r="H137" i="13"/>
  <c r="H125" i="13"/>
  <c r="H113" i="13"/>
  <c r="H136" i="13"/>
  <c r="H112" i="13"/>
  <c r="H142" i="13"/>
  <c r="H94" i="13"/>
  <c r="H140" i="13"/>
  <c r="H101" i="13"/>
  <c r="H124" i="13"/>
  <c r="H100" i="13"/>
  <c r="H118" i="13"/>
  <c r="H135" i="13"/>
  <c r="H123" i="13"/>
  <c r="H111" i="13"/>
  <c r="H99" i="13"/>
  <c r="H134" i="13"/>
  <c r="H122" i="13"/>
  <c r="H110" i="13"/>
  <c r="H98" i="13"/>
  <c r="H145" i="13"/>
  <c r="H133" i="13"/>
  <c r="H121" i="13"/>
  <c r="H109" i="13"/>
  <c r="H97" i="13"/>
  <c r="H144" i="13"/>
  <c r="H132" i="13"/>
  <c r="H120" i="13"/>
  <c r="H108" i="13"/>
  <c r="H96" i="13"/>
  <c r="H143" i="13"/>
  <c r="H119" i="13"/>
  <c r="H107" i="13"/>
  <c r="H95" i="13"/>
  <c r="H130" i="13"/>
  <c r="H106" i="13"/>
  <c r="H131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X50" i="13"/>
  <c r="Z3" i="13"/>
  <c r="Y3" i="13"/>
  <c r="M3" i="13"/>
  <c r="T50" i="13" l="1"/>
  <c r="Y47" i="13"/>
  <c r="Z47" i="13" s="1"/>
  <c r="Y21" i="13"/>
  <c r="Z21" i="13" s="1"/>
  <c r="Y26" i="13"/>
  <c r="Z26" i="13" s="1"/>
  <c r="Y27" i="13"/>
  <c r="Z27" i="13" s="1"/>
  <c r="Y45" i="13"/>
  <c r="Z45" i="13" s="1"/>
  <c r="Y48" i="13"/>
  <c r="Z48" i="13" s="1"/>
  <c r="Y12" i="13"/>
  <c r="Z12" i="13" s="1"/>
  <c r="Y42" i="13"/>
  <c r="Z42" i="13" s="1"/>
  <c r="Y56" i="13"/>
  <c r="Z56" i="13" s="1"/>
  <c r="Y10" i="13"/>
  <c r="Z10" i="13" s="1"/>
  <c r="Y44" i="13"/>
  <c r="Z44" i="13" s="1"/>
  <c r="Y63" i="13"/>
  <c r="Z63" i="13" s="1"/>
  <c r="Y49" i="13"/>
  <c r="Z49" i="13" s="1"/>
  <c r="Y32" i="13"/>
  <c r="Z32" i="13" s="1"/>
  <c r="Y31" i="13"/>
  <c r="Z31" i="13" s="1"/>
  <c r="Y33" i="13"/>
  <c r="Z33" i="13" s="1"/>
  <c r="Y34" i="13"/>
  <c r="Z34" i="13" s="1"/>
  <c r="Y66" i="13"/>
  <c r="Z66" i="13" s="1"/>
  <c r="Y59" i="13"/>
  <c r="Z59" i="13" s="1"/>
  <c r="Y55" i="13"/>
  <c r="Z55" i="13" s="1"/>
  <c r="Y38" i="13"/>
  <c r="Z38" i="13" s="1"/>
  <c r="Y58" i="13"/>
  <c r="Z58" i="13" s="1"/>
  <c r="Y36" i="13"/>
  <c r="Z36" i="13" s="1"/>
  <c r="Y6" i="13"/>
  <c r="Z6" i="13" s="1"/>
  <c r="Y53" i="13"/>
  <c r="Z53" i="13" s="1"/>
  <c r="Y54" i="13"/>
  <c r="Z54" i="13" s="1"/>
  <c r="Y64" i="13"/>
  <c r="Z64" i="13" s="1"/>
  <c r="Y52" i="13"/>
  <c r="Z52" i="13" s="1"/>
  <c r="Y14" i="13"/>
  <c r="Z14" i="13" s="1"/>
  <c r="Y40" i="13"/>
  <c r="Z40" i="13" s="1"/>
  <c r="Y7" i="13"/>
  <c r="Z7" i="13" s="1"/>
  <c r="Y43" i="13"/>
  <c r="Z43" i="13" s="1"/>
  <c r="Y30" i="13"/>
  <c r="Z30" i="13" s="1"/>
  <c r="AF30" i="13" s="1"/>
  <c r="Y29" i="13"/>
  <c r="Z29" i="13" s="1"/>
  <c r="AF29" i="13" s="1"/>
  <c r="Y24" i="13"/>
  <c r="Z24" i="13" s="1"/>
  <c r="AF24" i="13" s="1"/>
  <c r="Y17" i="13"/>
  <c r="Z17" i="13" s="1"/>
  <c r="AF17" i="13" s="1"/>
  <c r="Y20" i="13"/>
  <c r="Z20" i="13" s="1"/>
  <c r="AF20" i="13" s="1"/>
  <c r="Y8" i="13"/>
  <c r="Z8" i="13" s="1"/>
  <c r="AF8" i="13" s="1"/>
  <c r="Y65" i="13"/>
  <c r="Z65" i="13" s="1"/>
  <c r="Y25" i="13"/>
  <c r="Z25" i="13" s="1"/>
  <c r="AF25" i="13" s="1"/>
  <c r="Y37" i="13"/>
  <c r="Z37" i="13" s="1"/>
  <c r="AF37" i="13" s="1"/>
  <c r="Y41" i="13"/>
  <c r="Z41" i="13" s="1"/>
  <c r="Y60" i="13"/>
  <c r="Z60" i="13" s="1"/>
  <c r="Y16" i="13"/>
  <c r="Z16" i="13" s="1"/>
  <c r="Y5" i="13"/>
  <c r="Z5" i="13" s="1"/>
  <c r="AF5" i="13" s="1"/>
  <c r="Y18" i="13"/>
  <c r="Z18" i="13" s="1"/>
  <c r="AF18" i="13" s="1"/>
  <c r="Y35" i="13"/>
  <c r="Z35" i="13" s="1"/>
  <c r="AF35" i="13" s="1"/>
  <c r="Y13" i="13"/>
  <c r="Z13" i="13" s="1"/>
  <c r="AF13" i="13" s="1"/>
  <c r="Y46" i="13"/>
  <c r="Z46" i="13" s="1"/>
  <c r="AF46" i="13" s="1"/>
  <c r="Y23" i="13"/>
  <c r="Z23" i="13" s="1"/>
  <c r="AF23" i="13" s="1"/>
  <c r="Y51" i="13"/>
  <c r="Z51" i="13" s="1"/>
  <c r="AF51" i="13" s="1"/>
  <c r="Y62" i="13"/>
  <c r="Z62" i="13" s="1"/>
  <c r="AF62" i="13" s="1"/>
  <c r="Y15" i="13"/>
  <c r="Z15" i="13" s="1"/>
  <c r="AF15" i="13" s="1"/>
  <c r="Y22" i="13"/>
  <c r="Z22" i="13" s="1"/>
  <c r="AF22" i="13" s="1"/>
  <c r="Y57" i="13"/>
  <c r="Z57" i="13" s="1"/>
  <c r="AF57" i="13" s="1"/>
  <c r="Y28" i="13"/>
  <c r="Z28" i="13" s="1"/>
  <c r="AF28" i="13" s="1"/>
  <c r="Y9" i="13"/>
  <c r="Z9" i="13" s="1"/>
  <c r="AF9" i="13" s="1"/>
  <c r="Y19" i="13"/>
  <c r="Z19" i="13" s="1"/>
  <c r="AF19" i="13" s="1"/>
  <c r="Y11" i="13"/>
  <c r="Z11" i="13" s="1"/>
  <c r="AF11" i="13" s="1"/>
  <c r="Y61" i="13"/>
  <c r="Z61" i="13" s="1"/>
  <c r="AF61" i="13" s="1"/>
  <c r="Y39" i="13"/>
  <c r="Z39" i="13" s="1"/>
  <c r="AF39" i="13" s="1"/>
  <c r="Y50" i="13"/>
  <c r="Z50" i="13" s="1"/>
  <c r="AC50" i="13" l="1"/>
  <c r="AN24" i="13"/>
  <c r="AM24" i="13"/>
  <c r="AI24" i="13"/>
  <c r="AG24" i="13"/>
  <c r="AH24" i="13"/>
  <c r="AN5" i="13"/>
  <c r="AM5" i="13"/>
  <c r="AI5" i="13"/>
  <c r="AG5" i="13"/>
  <c r="AH5" i="13"/>
  <c r="AN29" i="13"/>
  <c r="AM29" i="13"/>
  <c r="AI29" i="13"/>
  <c r="AG29" i="13"/>
  <c r="AH29" i="13"/>
  <c r="AN15" i="13"/>
  <c r="AI15" i="13"/>
  <c r="AM15" i="13"/>
  <c r="AG15" i="13"/>
  <c r="AH15" i="13"/>
  <c r="AN62" i="13"/>
  <c r="AI62" i="13"/>
  <c r="AM62" i="13"/>
  <c r="AG62" i="13"/>
  <c r="AH62" i="13"/>
  <c r="AN35" i="13"/>
  <c r="AI35" i="13"/>
  <c r="AM35" i="13"/>
  <c r="AH35" i="13"/>
  <c r="AG35" i="13"/>
  <c r="AN37" i="13"/>
  <c r="AI37" i="13"/>
  <c r="AM37" i="13"/>
  <c r="AG37" i="13"/>
  <c r="AH37" i="13"/>
  <c r="AN18" i="13"/>
  <c r="AI18" i="13"/>
  <c r="AM18" i="13"/>
  <c r="AG18" i="13"/>
  <c r="AH18" i="13"/>
  <c r="AN28" i="13"/>
  <c r="AI28" i="13"/>
  <c r="AM28" i="13"/>
  <c r="AH28" i="13"/>
  <c r="AG28" i="13"/>
  <c r="AN23" i="13"/>
  <c r="AI23" i="13"/>
  <c r="AM23" i="13"/>
  <c r="AG23" i="13"/>
  <c r="AH23" i="13"/>
  <c r="AN11" i="13"/>
  <c r="AI11" i="13"/>
  <c r="AM11" i="13"/>
  <c r="AH11" i="13"/>
  <c r="AG11" i="13"/>
  <c r="AN19" i="13"/>
  <c r="AI19" i="13"/>
  <c r="AM19" i="13"/>
  <c r="AG19" i="13"/>
  <c r="AH19" i="13"/>
  <c r="AN30" i="13"/>
  <c r="AI30" i="13"/>
  <c r="AM30" i="13"/>
  <c r="AG30" i="13"/>
  <c r="AH30" i="13"/>
  <c r="AN25" i="13"/>
  <c r="AM25" i="13"/>
  <c r="AI25" i="13"/>
  <c r="AH25" i="13"/>
  <c r="AG25" i="13"/>
  <c r="AN51" i="13"/>
  <c r="AI51" i="13"/>
  <c r="AM51" i="13"/>
  <c r="AG51" i="13"/>
  <c r="AH51" i="13"/>
  <c r="AA50" i="13"/>
  <c r="AF50" i="13"/>
  <c r="AN39" i="13"/>
  <c r="AI39" i="13"/>
  <c r="AM39" i="13"/>
  <c r="AG39" i="13"/>
  <c r="AH39" i="13"/>
  <c r="AN46" i="13"/>
  <c r="AI46" i="13"/>
  <c r="AM46" i="13"/>
  <c r="AG46" i="13"/>
  <c r="AH46" i="13"/>
  <c r="AN20" i="13"/>
  <c r="AI20" i="13"/>
  <c r="AM20" i="13"/>
  <c r="AG20" i="13"/>
  <c r="AH20" i="13"/>
  <c r="AN9" i="13"/>
  <c r="AM9" i="13"/>
  <c r="AI9" i="13"/>
  <c r="AH9" i="13"/>
  <c r="AG9" i="13"/>
  <c r="AN57" i="13"/>
  <c r="AI57" i="13"/>
  <c r="AM57" i="13"/>
  <c r="AH57" i="13"/>
  <c r="AG57" i="13"/>
  <c r="AN22" i="13"/>
  <c r="AI22" i="13"/>
  <c r="AM22" i="13"/>
  <c r="AG22" i="13"/>
  <c r="AH22" i="13"/>
  <c r="AN8" i="13"/>
  <c r="AI8" i="13"/>
  <c r="AM8" i="13"/>
  <c r="AH8" i="13"/>
  <c r="AG8" i="13"/>
  <c r="AN61" i="13"/>
  <c r="AI61" i="13"/>
  <c r="AM61" i="13"/>
  <c r="AH61" i="13"/>
  <c r="AG61" i="13"/>
  <c r="AN13" i="13"/>
  <c r="AI13" i="13"/>
  <c r="AM13" i="13"/>
  <c r="AG13" i="13"/>
  <c r="AH13" i="13"/>
  <c r="AN17" i="13"/>
  <c r="AI17" i="13"/>
  <c r="AM17" i="13"/>
  <c r="AG17" i="13"/>
  <c r="AH17" i="13"/>
  <c r="AF10" i="13"/>
  <c r="AA10" i="13"/>
  <c r="AC10" i="13"/>
  <c r="AA9" i="13"/>
  <c r="AC9" i="13"/>
  <c r="AA19" i="13"/>
  <c r="AC19" i="13"/>
  <c r="AA5" i="13"/>
  <c r="AC5" i="13"/>
  <c r="AF43" i="13"/>
  <c r="AA43" i="13"/>
  <c r="AC43" i="13"/>
  <c r="AA57" i="13"/>
  <c r="AC57" i="13"/>
  <c r="AF41" i="13"/>
  <c r="AA41" i="13"/>
  <c r="AC41" i="13"/>
  <c r="AA18" i="13"/>
  <c r="AC18" i="13"/>
  <c r="AF38" i="13"/>
  <c r="AA38" i="13"/>
  <c r="AC38" i="13"/>
  <c r="AF16" i="13"/>
  <c r="AA16" i="13"/>
  <c r="AC16" i="13"/>
  <c r="AF32" i="13"/>
  <c r="AA32" i="13"/>
  <c r="AC32" i="13"/>
  <c r="AF21" i="13"/>
  <c r="AA21" i="13"/>
  <c r="AC21" i="13"/>
  <c r="AF58" i="13"/>
  <c r="AA58" i="13"/>
  <c r="AC58" i="13"/>
  <c r="AF56" i="13"/>
  <c r="AA56" i="13"/>
  <c r="AC56" i="13"/>
  <c r="AF42" i="13"/>
  <c r="AA42" i="13"/>
  <c r="AC42" i="13"/>
  <c r="AF7" i="13"/>
  <c r="AA7" i="13"/>
  <c r="AC7" i="13"/>
  <c r="V50" i="13"/>
  <c r="V3" i="13" s="1"/>
  <c r="T3" i="13"/>
  <c r="AF52" i="13"/>
  <c r="AA52" i="13"/>
  <c r="AC52" i="13"/>
  <c r="AF64" i="13"/>
  <c r="AA64" i="13"/>
  <c r="AC64" i="13"/>
  <c r="AA20" i="13"/>
  <c r="AC20" i="13"/>
  <c r="AF47" i="13"/>
  <c r="AA47" i="13"/>
  <c r="AC47" i="13"/>
  <c r="AA29" i="13"/>
  <c r="AC29" i="13"/>
  <c r="AA30" i="13"/>
  <c r="AC30" i="13"/>
  <c r="AA28" i="13"/>
  <c r="AC28" i="13"/>
  <c r="AF55" i="13"/>
  <c r="AA55" i="13"/>
  <c r="AC55" i="13"/>
  <c r="AF60" i="13"/>
  <c r="AA60" i="13"/>
  <c r="AC60" i="13"/>
  <c r="AF59" i="13"/>
  <c r="AA59" i="13"/>
  <c r="AC59" i="13"/>
  <c r="AF12" i="13"/>
  <c r="AA12" i="13"/>
  <c r="AC12" i="13"/>
  <c r="AA22" i="13"/>
  <c r="AC22" i="13"/>
  <c r="AF66" i="13"/>
  <c r="AA66" i="13"/>
  <c r="AC66" i="13"/>
  <c r="AA15" i="13"/>
  <c r="AC15" i="13"/>
  <c r="AF14" i="13"/>
  <c r="AA14" i="13"/>
  <c r="AC14" i="13"/>
  <c r="AF34" i="13"/>
  <c r="AA34" i="13"/>
  <c r="AC34" i="13"/>
  <c r="AA25" i="13"/>
  <c r="AC25" i="13"/>
  <c r="AF27" i="13"/>
  <c r="AA27" i="13"/>
  <c r="AC27" i="13"/>
  <c r="AF65" i="13"/>
  <c r="AA65" i="13"/>
  <c r="AC65" i="13"/>
  <c r="AF26" i="13"/>
  <c r="AA26" i="13"/>
  <c r="AC26" i="13"/>
  <c r="AA23" i="13"/>
  <c r="AC23" i="13"/>
  <c r="AF54" i="13"/>
  <c r="AA54" i="13"/>
  <c r="AC54" i="13"/>
  <c r="AF63" i="13"/>
  <c r="AA63" i="13"/>
  <c r="AC63" i="13"/>
  <c r="AF40" i="13"/>
  <c r="AA40" i="13"/>
  <c r="AC40" i="13"/>
  <c r="AF48" i="13"/>
  <c r="AA48" i="13"/>
  <c r="AC48" i="13"/>
  <c r="AA37" i="13"/>
  <c r="AC37" i="13"/>
  <c r="AF45" i="13"/>
  <c r="AA45" i="13"/>
  <c r="AC45" i="13"/>
  <c r="AA62" i="13"/>
  <c r="AC62" i="13"/>
  <c r="AF33" i="13"/>
  <c r="AA33" i="13"/>
  <c r="AC33" i="13"/>
  <c r="AA51" i="13"/>
  <c r="AC51" i="13"/>
  <c r="AF31" i="13"/>
  <c r="AA31" i="13"/>
  <c r="AC31" i="13"/>
  <c r="AA8" i="13"/>
  <c r="AC8" i="13"/>
  <c r="AA39" i="13"/>
  <c r="AC39" i="13"/>
  <c r="AA46" i="13"/>
  <c r="AC46" i="13"/>
  <c r="AF53" i="13"/>
  <c r="AA53" i="13"/>
  <c r="AC53" i="13"/>
  <c r="AF49" i="13"/>
  <c r="AA49" i="13"/>
  <c r="AC49" i="13"/>
  <c r="AA61" i="13"/>
  <c r="AC61" i="13"/>
  <c r="AA13" i="13"/>
  <c r="AC13" i="13"/>
  <c r="AA17" i="13"/>
  <c r="AC17" i="13"/>
  <c r="AF6" i="13"/>
  <c r="AA6" i="13"/>
  <c r="AC6" i="13"/>
  <c r="AA11" i="13"/>
  <c r="AC11" i="13"/>
  <c r="AA35" i="13"/>
  <c r="AC35" i="13"/>
  <c r="AA24" i="13"/>
  <c r="AC24" i="13"/>
  <c r="AF36" i="13"/>
  <c r="AA36" i="13"/>
  <c r="AC36" i="13"/>
  <c r="AF44" i="13"/>
  <c r="AA44" i="13"/>
  <c r="AC44" i="13"/>
  <c r="AC3" i="13" l="1"/>
  <c r="AN50" i="13"/>
  <c r="AI50" i="13"/>
  <c r="AM50" i="13"/>
  <c r="AG50" i="13"/>
  <c r="AH50" i="13"/>
  <c r="AA3" i="13"/>
  <c r="AG63" i="13"/>
  <c r="AN63" i="13"/>
  <c r="AM63" i="13"/>
  <c r="AI63" i="13"/>
  <c r="AH63" i="13"/>
  <c r="AG38" i="13"/>
  <c r="AM38" i="13"/>
  <c r="AN38" i="13"/>
  <c r="AI38" i="13"/>
  <c r="AH38" i="13"/>
  <c r="AG43" i="13"/>
  <c r="AM43" i="13"/>
  <c r="AN43" i="13"/>
  <c r="AI43" i="13"/>
  <c r="AH43" i="13"/>
  <c r="AG49" i="13"/>
  <c r="AN49" i="13"/>
  <c r="AM49" i="13"/>
  <c r="AI49" i="13"/>
  <c r="AH49" i="13"/>
  <c r="AG31" i="13"/>
  <c r="AN31" i="13"/>
  <c r="AM31" i="13"/>
  <c r="AI31" i="13"/>
  <c r="AH31" i="13"/>
  <c r="AG27" i="13"/>
  <c r="AI27" i="13"/>
  <c r="AN27" i="13"/>
  <c r="AM27" i="13"/>
  <c r="AH27" i="13"/>
  <c r="AG60" i="13"/>
  <c r="AM60" i="13"/>
  <c r="AN60" i="13"/>
  <c r="AI60" i="13"/>
  <c r="AH60" i="13"/>
  <c r="AN47" i="13"/>
  <c r="AM47" i="13"/>
  <c r="AI47" i="13"/>
  <c r="AG47" i="13"/>
  <c r="AH47" i="13"/>
  <c r="AG45" i="13"/>
  <c r="AN45" i="13"/>
  <c r="AI45" i="13"/>
  <c r="AM45" i="13"/>
  <c r="AH45" i="13"/>
  <c r="AG66" i="13"/>
  <c r="AN66" i="13"/>
  <c r="AM66" i="13"/>
  <c r="AI66" i="13"/>
  <c r="AH66" i="13"/>
  <c r="AG7" i="13"/>
  <c r="AI7" i="13"/>
  <c r="AN7" i="13"/>
  <c r="AM7" i="13"/>
  <c r="AH7" i="13"/>
  <c r="AM21" i="13"/>
  <c r="AI21" i="13"/>
  <c r="AG21" i="13"/>
  <c r="AN21" i="13"/>
  <c r="AH21" i="13"/>
  <c r="AG44" i="13"/>
  <c r="AI44" i="13"/>
  <c r="AN44" i="13"/>
  <c r="AM44" i="13"/>
  <c r="AH44" i="13"/>
  <c r="AG55" i="13"/>
  <c r="AM55" i="13"/>
  <c r="AN55" i="13"/>
  <c r="AI55" i="13"/>
  <c r="AH55" i="13"/>
  <c r="AG42" i="13"/>
  <c r="AI42" i="13"/>
  <c r="AM42" i="13"/>
  <c r="AN42" i="13"/>
  <c r="AH42" i="13"/>
  <c r="AG32" i="13"/>
  <c r="AN32" i="13"/>
  <c r="AM32" i="13"/>
  <c r="AI32" i="13"/>
  <c r="AH32" i="13"/>
  <c r="AG6" i="13"/>
  <c r="AI6" i="13"/>
  <c r="AN6" i="13"/>
  <c r="AM6" i="13"/>
  <c r="AH6" i="13"/>
  <c r="AG48" i="13"/>
  <c r="AI48" i="13"/>
  <c r="AN48" i="13"/>
  <c r="AM48" i="13"/>
  <c r="AH48" i="13"/>
  <c r="AG33" i="13"/>
  <c r="AI33" i="13"/>
  <c r="AM33" i="13"/>
  <c r="AN33" i="13"/>
  <c r="AH33" i="13"/>
  <c r="AG34" i="13"/>
  <c r="AN34" i="13"/>
  <c r="AM34" i="13"/>
  <c r="AI34" i="13"/>
  <c r="AH34" i="13"/>
  <c r="AG64" i="13"/>
  <c r="AM64" i="13"/>
  <c r="AN64" i="13"/>
  <c r="AI64" i="13"/>
  <c r="AH64" i="13"/>
  <c r="AG65" i="13"/>
  <c r="AN65" i="13"/>
  <c r="AM65" i="13"/>
  <c r="AI65" i="13"/>
  <c r="AH65" i="13"/>
  <c r="AN59" i="13"/>
  <c r="AM59" i="13"/>
  <c r="AG59" i="13"/>
  <c r="AI59" i="13"/>
  <c r="AH59" i="13"/>
  <c r="AG58" i="13"/>
  <c r="AI58" i="13"/>
  <c r="AN58" i="13"/>
  <c r="AM58" i="13"/>
  <c r="AH58" i="13"/>
  <c r="AG53" i="13"/>
  <c r="AN53" i="13"/>
  <c r="AM53" i="13"/>
  <c r="AI53" i="13"/>
  <c r="AH53" i="13"/>
  <c r="AG36" i="13"/>
  <c r="AM36" i="13"/>
  <c r="AI36" i="13"/>
  <c r="AN36" i="13"/>
  <c r="AH36" i="13"/>
  <c r="AG40" i="13"/>
  <c r="AN40" i="13"/>
  <c r="AM40" i="13"/>
  <c r="AI40" i="13"/>
  <c r="AH40" i="13"/>
  <c r="AG26" i="13"/>
  <c r="AN26" i="13"/>
  <c r="AM26" i="13"/>
  <c r="AI26" i="13"/>
  <c r="AH26" i="13"/>
  <c r="AG12" i="13"/>
  <c r="AN12" i="13"/>
  <c r="AM12" i="13"/>
  <c r="AI12" i="13"/>
  <c r="AH12" i="13"/>
  <c r="AG41" i="13"/>
  <c r="AI41" i="13"/>
  <c r="AN41" i="13"/>
  <c r="AM41" i="13"/>
  <c r="AH41" i="13"/>
  <c r="AG56" i="13"/>
  <c r="AI56" i="13"/>
  <c r="AN56" i="13"/>
  <c r="AM56" i="13"/>
  <c r="AH56" i="13"/>
  <c r="AG54" i="13"/>
  <c r="AI54" i="13"/>
  <c r="AN54" i="13"/>
  <c r="AM54" i="13"/>
  <c r="AH54" i="13"/>
  <c r="AG14" i="13"/>
  <c r="AN14" i="13"/>
  <c r="AI14" i="13"/>
  <c r="AM14" i="13"/>
  <c r="AH14" i="13"/>
  <c r="AG52" i="13"/>
  <c r="AM52" i="13"/>
  <c r="AN52" i="13"/>
  <c r="AI52" i="13"/>
  <c r="AH52" i="13"/>
  <c r="AG16" i="13"/>
  <c r="AM16" i="13"/>
  <c r="AI16" i="13"/>
  <c r="AN16" i="13"/>
  <c r="AH16" i="13"/>
  <c r="AG10" i="13"/>
  <c r="AI10" i="13"/>
  <c r="AN10" i="13"/>
  <c r="AM10" i="13"/>
  <c r="AH10" i="13"/>
  <c r="AH3" i="13" l="1"/>
  <c r="AH2" i="13" s="1"/>
  <c r="AG3" i="13"/>
  <c r="AG2" i="13" s="1"/>
  <c r="S17" i="14" a="1"/>
  <c r="S17" i="14" l="1"/>
  <c r="S13" i="14" a="1"/>
  <c r="S13" i="14" l="1"/>
  <c r="AB11" i="14" a="1"/>
  <c r="Q11" i="14" a="1"/>
  <c r="S11" i="14" a="1"/>
  <c r="Q11" i="14" l="1"/>
  <c r="AB11" i="14"/>
  <c r="S11" i="14"/>
  <c r="S8" i="14" a="1"/>
  <c r="S8" i="14" l="1"/>
  <c r="S7" i="14" a="1"/>
  <c r="S7" i="14" l="1"/>
  <c r="S18" i="14" a="1"/>
  <c r="S18" i="14" l="1"/>
  <c r="AP52" i="14" l="1"/>
  <c r="AO52" i="14"/>
  <c r="AN52" i="14"/>
  <c r="AM52" i="14"/>
  <c r="AL52" i="14"/>
  <c r="AP51" i="14" l="1"/>
  <c r="AO51" i="14"/>
  <c r="AN51" i="14"/>
  <c r="AM51" i="14"/>
  <c r="AL51" i="14"/>
  <c r="AP50" i="14" l="1"/>
  <c r="AO50" i="14"/>
  <c r="AN50" i="14"/>
  <c r="AM50" i="14"/>
  <c r="AL50" i="14"/>
  <c r="AP49" i="14" l="1"/>
  <c r="AO49" i="14"/>
  <c r="AN49" i="14"/>
  <c r="AM49" i="14"/>
  <c r="AL49" i="14"/>
  <c r="AP48" i="14" l="1"/>
  <c r="AO48" i="14"/>
  <c r="AN48" i="14"/>
  <c r="AM48" i="14"/>
  <c r="AL48" i="14"/>
  <c r="AP47" i="14" l="1"/>
  <c r="AO47" i="14"/>
  <c r="AN47" i="14"/>
  <c r="AM47" i="14"/>
  <c r="AL47" i="14"/>
  <c r="AP46" i="14" l="1"/>
  <c r="AO46" i="14"/>
  <c r="AN46" i="14"/>
  <c r="AM46" i="14"/>
  <c r="AL46" i="14"/>
  <c r="AP26" i="14" l="1"/>
  <c r="AO26" i="14"/>
  <c r="AL26" i="14"/>
  <c r="AD26" i="14"/>
  <c r="T26" i="14" l="1"/>
  <c r="V26" i="14" s="1"/>
  <c r="X26" i="14"/>
  <c r="AP20" i="14"/>
  <c r="AO20" i="14"/>
  <c r="AL20" i="14"/>
  <c r="AD20" i="14"/>
  <c r="T20" i="14" l="1"/>
  <c r="V20" i="14" s="1"/>
  <c r="X20" i="14"/>
  <c r="AP43" i="14"/>
  <c r="AO43" i="14"/>
  <c r="AL43" i="14"/>
  <c r="AD43" i="14"/>
  <c r="Q43" i="14" a="1"/>
  <c r="AB43" i="14" a="1"/>
  <c r="AB43" i="14" l="1"/>
  <c r="T43" i="14"/>
  <c r="V43" i="14" s="1"/>
  <c r="Q43" i="14"/>
  <c r="X43" i="14"/>
  <c r="AP23" i="14"/>
  <c r="AO23" i="14"/>
  <c r="AL23" i="14"/>
  <c r="AD23" i="14"/>
  <c r="T23" i="14" l="1"/>
  <c r="V23" i="14" s="1"/>
  <c r="X23" i="14"/>
  <c r="AP31" i="14"/>
  <c r="AO31" i="14"/>
  <c r="AL31" i="14"/>
  <c r="AD31" i="14"/>
  <c r="T31" i="14" l="1"/>
  <c r="V31" i="14" s="1"/>
  <c r="X31" i="14"/>
  <c r="AP40" i="14"/>
  <c r="AO40" i="14"/>
  <c r="AL40" i="14"/>
  <c r="AD40" i="14"/>
  <c r="T40" i="14" l="1"/>
  <c r="V40" i="14" s="1"/>
  <c r="X40" i="14"/>
  <c r="AP34" i="14"/>
  <c r="AO34" i="14"/>
  <c r="AL34" i="14"/>
  <c r="AD34" i="14"/>
  <c r="T34" i="14" l="1"/>
  <c r="V34" i="14" s="1"/>
  <c r="X34" i="14"/>
  <c r="AP13" i="14"/>
  <c r="AO13" i="14"/>
  <c r="AL13" i="14"/>
  <c r="AD13" i="14"/>
  <c r="Q13" i="14" a="1"/>
  <c r="AB13" i="14" a="1"/>
  <c r="AB13" i="14" l="1"/>
  <c r="T13" i="14"/>
  <c r="V13" i="14" s="1"/>
  <c r="Q13" i="14"/>
  <c r="X13" i="14"/>
  <c r="AP8" i="14"/>
  <c r="AO8" i="14"/>
  <c r="AL8" i="14"/>
  <c r="AD8" i="14"/>
  <c r="AB8" i="14" a="1"/>
  <c r="Q8" i="14" a="1"/>
  <c r="AB8" i="14" l="1"/>
  <c r="T8" i="14"/>
  <c r="V8" i="14" s="1"/>
  <c r="Q8" i="14"/>
  <c r="X8" i="14"/>
  <c r="AP10" i="14"/>
  <c r="AO10" i="14"/>
  <c r="AL10" i="14"/>
  <c r="AD10" i="14"/>
  <c r="T10" i="14" l="1"/>
  <c r="V10" i="14" s="1"/>
  <c r="X10" i="14"/>
  <c r="AP33" i="14"/>
  <c r="AO33" i="14"/>
  <c r="AL33" i="14"/>
  <c r="AD33" i="14"/>
  <c r="T33" i="14" l="1"/>
  <c r="V33" i="14" s="1"/>
  <c r="X33" i="14"/>
  <c r="AP32" i="14"/>
  <c r="AO32" i="14"/>
  <c r="AL32" i="14"/>
  <c r="AD32" i="14"/>
  <c r="T32" i="14" l="1"/>
  <c r="V32" i="14" s="1"/>
  <c r="X32" i="14"/>
  <c r="AP35" i="14"/>
  <c r="AO35" i="14"/>
  <c r="AL35" i="14"/>
  <c r="AD35" i="14"/>
  <c r="T35" i="14" l="1"/>
  <c r="V35" i="14" s="1"/>
  <c r="X35" i="14"/>
  <c r="AP21" i="14"/>
  <c r="AO21" i="14"/>
  <c r="AL21" i="14"/>
  <c r="AD21" i="14"/>
  <c r="AP39" i="14" l="1"/>
  <c r="T21" i="14"/>
  <c r="V21" i="14" s="1"/>
  <c r="X21" i="14"/>
  <c r="AL39" i="14"/>
  <c r="AD39" i="14"/>
  <c r="AO39" i="14" l="1"/>
  <c r="AP41" i="14" l="1"/>
  <c r="T39" i="14"/>
  <c r="V39" i="14" s="1"/>
  <c r="X39" i="14"/>
  <c r="AL41" i="14"/>
  <c r="AD41" i="14"/>
  <c r="AO41" i="14" l="1"/>
  <c r="T41" i="14" l="1"/>
  <c r="V41" i="14" s="1"/>
  <c r="X41" i="14"/>
  <c r="AP17" i="14"/>
  <c r="AO17" i="14"/>
  <c r="AL17" i="14"/>
  <c r="AD17" i="14"/>
  <c r="AB17" i="14" a="1"/>
  <c r="Q17" i="14" a="1"/>
  <c r="AB17" i="14" l="1"/>
  <c r="T17" i="14"/>
  <c r="V17" i="14" s="1"/>
  <c r="Q17" i="14"/>
  <c r="X17" i="14"/>
  <c r="AP18" i="14"/>
  <c r="AO18" i="14"/>
  <c r="AL18" i="14"/>
  <c r="AD18" i="14"/>
  <c r="Q18" i="14" a="1"/>
  <c r="AB18" i="14" a="1"/>
  <c r="AB18" i="14" l="1"/>
  <c r="T18" i="14"/>
  <c r="V18" i="14" s="1"/>
  <c r="Q18" i="14"/>
  <c r="X18" i="14"/>
  <c r="AP27" i="14"/>
  <c r="AO27" i="14"/>
  <c r="AL27" i="14"/>
  <c r="AD27" i="14"/>
  <c r="T27" i="14" l="1"/>
  <c r="V27" i="14" s="1"/>
  <c r="X27" i="14"/>
  <c r="AP7" i="14"/>
  <c r="AO7" i="14"/>
  <c r="AL7" i="14"/>
  <c r="AD7" i="14"/>
  <c r="AB7" i="14" a="1"/>
  <c r="Q7" i="14" a="1"/>
  <c r="AB7" i="14" l="1"/>
  <c r="T7" i="14"/>
  <c r="V7" i="14" s="1"/>
  <c r="Q7" i="14"/>
  <c r="X7" i="14"/>
  <c r="AP24" i="14"/>
  <c r="AO24" i="14"/>
  <c r="AL24" i="14"/>
  <c r="AD24" i="14"/>
  <c r="T24" i="14" l="1"/>
  <c r="V24" i="14" s="1"/>
  <c r="X24" i="14"/>
  <c r="AP28" i="14"/>
  <c r="AO28" i="14"/>
  <c r="AL28" i="14"/>
  <c r="AD28" i="14"/>
  <c r="AP45" i="14" l="1"/>
  <c r="T28" i="14"/>
  <c r="V28" i="14" s="1"/>
  <c r="X28" i="14"/>
  <c r="AL45" i="14"/>
  <c r="AD45" i="14"/>
  <c r="AO45" i="14" l="1"/>
  <c r="S45" i="14" a="1"/>
  <c r="Q45" i="14" a="1"/>
  <c r="AB45" i="14" a="1"/>
  <c r="AP44" i="14" l="1"/>
  <c r="AB45" i="14"/>
  <c r="S45" i="14"/>
  <c r="T45" i="14" s="1"/>
  <c r="V45" i="14" s="1"/>
  <c r="Q45" i="14"/>
  <c r="X45" i="14"/>
  <c r="AL44" i="14"/>
  <c r="AD44" i="14"/>
  <c r="AO44" i="14" l="1"/>
  <c r="AB44" i="14" a="1"/>
  <c r="S44" i="14" a="1"/>
  <c r="Q44" i="14" a="1"/>
  <c r="AB44" i="14" l="1"/>
  <c r="S44" i="14"/>
  <c r="T44" i="14" s="1"/>
  <c r="V44" i="14" s="1"/>
  <c r="Q44" i="14"/>
  <c r="X44" i="14"/>
  <c r="AP5" i="14"/>
  <c r="AO5" i="14"/>
  <c r="AL5" i="14"/>
  <c r="AD5" i="14"/>
  <c r="S5" i="14" a="1"/>
  <c r="AB5" i="14" a="1"/>
  <c r="Q5" i="14" a="1"/>
  <c r="AB5" i="14" l="1"/>
  <c r="S5" i="14"/>
  <c r="T5" i="14" s="1"/>
  <c r="V5" i="14" s="1"/>
  <c r="Q5" i="14"/>
  <c r="X5" i="14"/>
  <c r="AP22" i="14"/>
  <c r="AO22" i="14"/>
  <c r="AL22" i="14"/>
  <c r="AD22" i="14"/>
  <c r="T22" i="14" l="1"/>
  <c r="V22" i="14" s="1"/>
  <c r="X22" i="14"/>
  <c r="AP38" i="14"/>
  <c r="AO38" i="14"/>
  <c r="AL38" i="14"/>
  <c r="AD38" i="14"/>
  <c r="AO12" i="14" l="1"/>
  <c r="T38" i="14"/>
  <c r="V38" i="14" s="1"/>
  <c r="X38" i="14"/>
  <c r="AL12" i="14"/>
  <c r="AF12" i="14"/>
  <c r="AN12" i="14" s="1"/>
  <c r="AD12" i="14"/>
  <c r="AI12" i="14" l="1"/>
  <c r="AM12" i="14"/>
  <c r="AP12" i="14"/>
  <c r="S12" i="14" a="1"/>
  <c r="Q12" i="14" a="1"/>
  <c r="AB12" i="14" a="1"/>
  <c r="AB12" i="14" l="1"/>
  <c r="S12" i="14"/>
  <c r="Q12" i="14"/>
  <c r="X12" i="14"/>
  <c r="AP25" i="14"/>
  <c r="AO25" i="14"/>
  <c r="AL25" i="14"/>
  <c r="AF25" i="14"/>
  <c r="AN25" i="14" s="1"/>
  <c r="AD25" i="14"/>
  <c r="AM25" i="14" l="1"/>
  <c r="AI25" i="14"/>
  <c r="AG12" i="14"/>
  <c r="T12" i="14"/>
  <c r="V12" i="14" s="1"/>
  <c r="AH12" i="14"/>
  <c r="X25" i="14" l="1"/>
  <c r="AP11" i="14"/>
  <c r="AO11" i="14"/>
  <c r="AL11" i="14"/>
  <c r="AD11" i="14"/>
  <c r="AG25" i="14" l="1"/>
  <c r="T25" i="14"/>
  <c r="V25" i="14" s="1"/>
  <c r="AH25" i="14"/>
  <c r="T11" i="14" l="1"/>
  <c r="V11" i="14" s="1"/>
  <c r="X11" i="14"/>
  <c r="AP29" i="14"/>
  <c r="AO29" i="14"/>
  <c r="AL29" i="14"/>
  <c r="AD29" i="14"/>
  <c r="T29" i="14" l="1"/>
  <c r="V29" i="14" s="1"/>
  <c r="X29" i="14"/>
  <c r="AP37" i="14"/>
  <c r="AO37" i="14"/>
  <c r="AL37" i="14"/>
  <c r="AF37" i="14"/>
  <c r="AI37" i="14" s="1"/>
  <c r="AD37" i="14"/>
  <c r="AN37" i="14" l="1"/>
  <c r="AM37" i="14"/>
  <c r="X37" i="14" l="1"/>
  <c r="AP42" i="14"/>
  <c r="AO42" i="14"/>
  <c r="AL42" i="14"/>
  <c r="AF42" i="14"/>
  <c r="AN42" i="14" s="1"/>
  <c r="AD42" i="14"/>
  <c r="AI42" i="14" l="1"/>
  <c r="AM42" i="14"/>
  <c r="AG37" i="14"/>
  <c r="T37" i="14"/>
  <c r="V37" i="14" s="1"/>
  <c r="AH37" i="14"/>
  <c r="AP36" i="14" l="1"/>
  <c r="X42" i="14"/>
  <c r="AL36" i="14"/>
  <c r="AF36" i="14"/>
  <c r="AN36" i="14" s="1"/>
  <c r="AD36" i="14"/>
  <c r="AI36" i="14" l="1"/>
  <c r="AM36" i="14"/>
  <c r="AO36" i="14"/>
  <c r="AG42" i="14"/>
  <c r="T42" i="14"/>
  <c r="V42" i="14" s="1"/>
  <c r="AH42" i="14"/>
  <c r="X36" i="14" l="1"/>
  <c r="AP15" i="14"/>
  <c r="AO15" i="14"/>
  <c r="AL15" i="14"/>
  <c r="AF15" i="14"/>
  <c r="AN15" i="14" s="1"/>
  <c r="AD15" i="14"/>
  <c r="AI15" i="14" l="1"/>
  <c r="AM15" i="14"/>
  <c r="AH36" i="14"/>
  <c r="AG36" i="14"/>
  <c r="T36" i="14"/>
  <c r="V36" i="14" s="1"/>
  <c r="X15" i="14" l="1"/>
  <c r="AP30" i="14"/>
  <c r="AO30" i="14"/>
  <c r="AL30" i="14"/>
  <c r="AF30" i="14"/>
  <c r="AN30" i="14" s="1"/>
  <c r="AD30" i="14"/>
  <c r="AI30" i="14" l="1"/>
  <c r="AM30" i="14"/>
  <c r="AG15" i="14"/>
  <c r="T15" i="14"/>
  <c r="V15" i="14" s="1"/>
  <c r="AH15" i="14"/>
  <c r="X30" i="14" l="1"/>
  <c r="AP9" i="14"/>
  <c r="AO9" i="14"/>
  <c r="AL9" i="14"/>
  <c r="AF9" i="14"/>
  <c r="AN9" i="14" s="1"/>
  <c r="AD9" i="14"/>
  <c r="AI9" i="14" l="1"/>
  <c r="AM9" i="14"/>
  <c r="AG30" i="14"/>
  <c r="T30" i="14"/>
  <c r="V30" i="14" s="1"/>
  <c r="AH30" i="14"/>
  <c r="AB9" i="14" a="1"/>
  <c r="Q9" i="14" a="1"/>
  <c r="S9" i="14" a="1"/>
  <c r="AB9" i="14" l="1"/>
  <c r="S9" i="14"/>
  <c r="Q9" i="14"/>
  <c r="X9" i="14"/>
  <c r="AP14" i="14"/>
  <c r="AO14" i="14"/>
  <c r="AL14" i="14"/>
  <c r="AF14" i="14"/>
  <c r="AN14" i="14" s="1"/>
  <c r="AD14" i="14"/>
  <c r="AI14" i="14" l="1"/>
  <c r="AM14" i="14"/>
  <c r="AG9" i="14"/>
  <c r="T9" i="14"/>
  <c r="V9" i="14" s="1"/>
  <c r="AH9" i="14"/>
  <c r="Q14" i="14" a="1"/>
  <c r="S14" i="14" a="1"/>
  <c r="AB14" i="14" a="1"/>
  <c r="AB14" i="14" l="1"/>
  <c r="S14" i="14"/>
  <c r="Q14" i="14"/>
  <c r="X14" i="14"/>
  <c r="AP16" i="14"/>
  <c r="AO16" i="14"/>
  <c r="AL16" i="14"/>
  <c r="AF16" i="14"/>
  <c r="AM16" i="14" s="1"/>
  <c r="AD16" i="14"/>
  <c r="AN16" i="14" l="1"/>
  <c r="AI16" i="14"/>
  <c r="AG14" i="14"/>
  <c r="T14" i="14"/>
  <c r="V14" i="14" s="1"/>
  <c r="AH14" i="14"/>
  <c r="AP6" i="14" l="1"/>
  <c r="X16" i="14"/>
  <c r="AL6" i="14"/>
  <c r="AF6" i="14"/>
  <c r="AM6" i="14" s="1"/>
  <c r="AD6" i="14"/>
  <c r="AN6" i="14" l="1"/>
  <c r="AI6" i="14"/>
  <c r="AO6" i="14"/>
  <c r="AG16" i="14"/>
  <c r="T16" i="14"/>
  <c r="V16" i="14" s="1"/>
  <c r="AH16" i="14"/>
  <c r="Q6" i="14" a="1"/>
  <c r="AB6" i="14" a="1"/>
  <c r="S6" i="14" a="1"/>
  <c r="AB6" i="14" l="1"/>
  <c r="S6" i="14"/>
  <c r="Q6" i="14"/>
  <c r="X6" i="14"/>
  <c r="AP19" i="14"/>
  <c r="AO19" i="14"/>
  <c r="AL19" i="14"/>
  <c r="AF19" i="14"/>
  <c r="AN19" i="14" s="1"/>
  <c r="AD19" i="14"/>
  <c r="AI19" i="14" l="1"/>
  <c r="AM19" i="14"/>
  <c r="AG6" i="14"/>
  <c r="T6" i="14"/>
  <c r="V6" i="14" s="1"/>
  <c r="AH6" i="14"/>
  <c r="H45" i="14" l="1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X19" i="14"/>
  <c r="Z3" i="14"/>
  <c r="Y3" i="14"/>
  <c r="M3" i="14"/>
  <c r="Y26" i="14" l="1"/>
  <c r="Z26" i="14" s="1"/>
  <c r="Y20" i="14"/>
  <c r="Z20" i="14" s="1"/>
  <c r="Y43" i="14"/>
  <c r="Z43" i="14" s="1"/>
  <c r="Y23" i="14"/>
  <c r="Z23" i="14" s="1"/>
  <c r="Y31" i="14"/>
  <c r="Z31" i="14" s="1"/>
  <c r="Y40" i="14"/>
  <c r="Z40" i="14" s="1"/>
  <c r="Y34" i="14"/>
  <c r="Z34" i="14" s="1"/>
  <c r="Y13" i="14"/>
  <c r="Z13" i="14" s="1"/>
  <c r="Y8" i="14"/>
  <c r="Z8" i="14" s="1"/>
  <c r="Y10" i="14"/>
  <c r="Z10" i="14" s="1"/>
  <c r="Y33" i="14"/>
  <c r="Z33" i="14" s="1"/>
  <c r="Y32" i="14"/>
  <c r="Z32" i="14" s="1"/>
  <c r="Y35" i="14"/>
  <c r="Z35" i="14" s="1"/>
  <c r="Y21" i="14"/>
  <c r="Z21" i="14" s="1"/>
  <c r="Y39" i="14"/>
  <c r="Z39" i="14" s="1"/>
  <c r="Y41" i="14"/>
  <c r="Z41" i="14" s="1"/>
  <c r="Y17" i="14"/>
  <c r="Z17" i="14" s="1"/>
  <c r="Y18" i="14"/>
  <c r="Z18" i="14" s="1"/>
  <c r="Y27" i="14"/>
  <c r="Z27" i="14" s="1"/>
  <c r="Y7" i="14"/>
  <c r="Z7" i="14" s="1"/>
  <c r="Y24" i="14"/>
  <c r="Z24" i="14" s="1"/>
  <c r="Y28" i="14"/>
  <c r="Z28" i="14" s="1"/>
  <c r="Y45" i="14"/>
  <c r="Z45" i="14" s="1"/>
  <c r="Y44" i="14"/>
  <c r="Z44" i="14" s="1"/>
  <c r="Y5" i="14"/>
  <c r="Z5" i="14" s="1"/>
  <c r="Y22" i="14"/>
  <c r="Z22" i="14" s="1"/>
  <c r="Y38" i="14"/>
  <c r="Z38" i="14" s="1"/>
  <c r="Y12" i="14"/>
  <c r="Z12" i="14" s="1"/>
  <c r="Y25" i="14"/>
  <c r="Z25" i="14" s="1"/>
  <c r="Y11" i="14"/>
  <c r="Z11" i="14" s="1"/>
  <c r="Y29" i="14"/>
  <c r="Z29" i="14" s="1"/>
  <c r="Y37" i="14"/>
  <c r="Z37" i="14" s="1"/>
  <c r="Y42" i="14"/>
  <c r="Z42" i="14" s="1"/>
  <c r="Y36" i="14"/>
  <c r="Z36" i="14" s="1"/>
  <c r="Y15" i="14"/>
  <c r="Z15" i="14" s="1"/>
  <c r="Y30" i="14"/>
  <c r="Z30" i="14" s="1"/>
  <c r="Y9" i="14"/>
  <c r="Z9" i="14" s="1"/>
  <c r="Y14" i="14"/>
  <c r="Z14" i="14" s="1"/>
  <c r="Y16" i="14"/>
  <c r="Z16" i="14" s="1"/>
  <c r="Y6" i="14"/>
  <c r="Z6" i="14" s="1"/>
  <c r="Y19" i="14"/>
  <c r="Z19" i="14" s="1"/>
  <c r="AA19" i="14" s="1"/>
  <c r="AG19" i="14"/>
  <c r="T19" i="14"/>
  <c r="AC19" i="14"/>
  <c r="AH19" i="14"/>
  <c r="AF33" i="14" l="1"/>
  <c r="AA33" i="14"/>
  <c r="AC33" i="14"/>
  <c r="AF28" i="14"/>
  <c r="AA28" i="14"/>
  <c r="AC28" i="14"/>
  <c r="AF24" i="14"/>
  <c r="AA24" i="14"/>
  <c r="AC24" i="14"/>
  <c r="AF34" i="14"/>
  <c r="AA34" i="14"/>
  <c r="AC34" i="14"/>
  <c r="AF8" i="14"/>
  <c r="AA8" i="14"/>
  <c r="AC8" i="14"/>
  <c r="AF7" i="14"/>
  <c r="AA7" i="14"/>
  <c r="AC7" i="14"/>
  <c r="AF45" i="14"/>
  <c r="AA45" i="14"/>
  <c r="AC45" i="14"/>
  <c r="AA36" i="14"/>
  <c r="AC36" i="14"/>
  <c r="AF10" i="14"/>
  <c r="AA10" i="14"/>
  <c r="AC10" i="14"/>
  <c r="AA42" i="14"/>
  <c r="AC42" i="14"/>
  <c r="AA37" i="14"/>
  <c r="AC37" i="14"/>
  <c r="AA15" i="14"/>
  <c r="AC15" i="14"/>
  <c r="V19" i="14"/>
  <c r="V3" i="14" s="1"/>
  <c r="T3" i="14"/>
  <c r="AF11" i="14"/>
  <c r="AA11" i="14"/>
  <c r="AC11" i="14"/>
  <c r="AF43" i="14"/>
  <c r="AA43" i="14"/>
  <c r="AC43" i="14"/>
  <c r="AF40" i="14"/>
  <c r="AA40" i="14"/>
  <c r="AC40" i="14"/>
  <c r="AF17" i="14"/>
  <c r="AA17" i="14"/>
  <c r="AC17" i="14"/>
  <c r="AA12" i="14"/>
  <c r="AC12" i="14"/>
  <c r="AF20" i="14"/>
  <c r="AA20" i="14"/>
  <c r="AC20" i="14"/>
  <c r="AF13" i="14"/>
  <c r="AA13" i="14"/>
  <c r="AC13" i="14"/>
  <c r="AF29" i="14"/>
  <c r="AA29" i="14"/>
  <c r="AC29" i="14"/>
  <c r="AF27" i="14"/>
  <c r="AA27" i="14"/>
  <c r="AC27" i="14"/>
  <c r="AF18" i="14"/>
  <c r="AA18" i="14"/>
  <c r="AC18" i="14"/>
  <c r="AA25" i="14"/>
  <c r="AC25" i="14"/>
  <c r="AA6" i="14"/>
  <c r="AC6" i="14"/>
  <c r="AF23" i="14"/>
  <c r="AA23" i="14"/>
  <c r="AC23" i="14"/>
  <c r="AF39" i="14"/>
  <c r="AA39" i="14"/>
  <c r="AC39" i="14"/>
  <c r="AA9" i="14"/>
  <c r="AC9" i="14"/>
  <c r="AF35" i="14"/>
  <c r="AA35" i="14"/>
  <c r="AC35" i="14"/>
  <c r="AF26" i="14"/>
  <c r="AA26" i="14"/>
  <c r="AC26" i="14"/>
  <c r="AF31" i="14"/>
  <c r="AA31" i="14"/>
  <c r="AC31" i="14"/>
  <c r="AF41" i="14"/>
  <c r="AA41" i="14"/>
  <c r="AC41" i="14"/>
  <c r="AA16" i="14"/>
  <c r="AC16" i="14"/>
  <c r="AF38" i="14"/>
  <c r="AA38" i="14"/>
  <c r="AC38" i="14"/>
  <c r="AA14" i="14"/>
  <c r="AC14" i="14"/>
  <c r="AF22" i="14"/>
  <c r="AA22" i="14"/>
  <c r="AC22" i="14"/>
  <c r="AF21" i="14"/>
  <c r="AA21" i="14"/>
  <c r="AC21" i="14"/>
  <c r="AF5" i="14"/>
  <c r="AA5" i="14"/>
  <c r="AC5" i="14"/>
  <c r="AA30" i="14"/>
  <c r="AC30" i="14"/>
  <c r="AF44" i="14"/>
  <c r="AA44" i="14"/>
  <c r="AC44" i="14"/>
  <c r="AF32" i="14"/>
  <c r="AA32" i="14"/>
  <c r="AC32" i="14"/>
  <c r="AC3" i="14" l="1"/>
  <c r="AA3" i="14"/>
  <c r="AG17" i="14"/>
  <c r="AM17" i="14"/>
  <c r="AI17" i="14"/>
  <c r="AN17" i="14"/>
  <c r="AH17" i="14"/>
  <c r="AN45" i="14"/>
  <c r="AI45" i="14"/>
  <c r="AG45" i="14"/>
  <c r="AM45" i="14"/>
  <c r="AH45" i="14"/>
  <c r="AG35" i="14"/>
  <c r="AN35" i="14"/>
  <c r="AI35" i="14"/>
  <c r="AM35" i="14"/>
  <c r="AH35" i="14"/>
  <c r="AG13" i="14"/>
  <c r="AI13" i="14"/>
  <c r="AN13" i="14"/>
  <c r="AM13" i="14"/>
  <c r="AH13" i="14"/>
  <c r="AG40" i="14"/>
  <c r="AM40" i="14"/>
  <c r="AN40" i="14"/>
  <c r="AI40" i="14"/>
  <c r="AH40" i="14"/>
  <c r="AG24" i="14"/>
  <c r="AN24" i="14"/>
  <c r="AI24" i="14"/>
  <c r="AM24" i="14"/>
  <c r="AH24" i="14"/>
  <c r="AG23" i="14"/>
  <c r="AN23" i="14"/>
  <c r="AI23" i="14"/>
  <c r="AM23" i="14"/>
  <c r="AH23" i="14"/>
  <c r="AG34" i="14"/>
  <c r="AM34" i="14"/>
  <c r="AN34" i="14"/>
  <c r="AI34" i="14"/>
  <c r="AH34" i="14"/>
  <c r="AG21" i="14"/>
  <c r="AM21" i="14"/>
  <c r="AN21" i="14"/>
  <c r="AI21" i="14"/>
  <c r="AH21" i="14"/>
  <c r="AG29" i="14"/>
  <c r="AN29" i="14"/>
  <c r="AM29" i="14"/>
  <c r="AI29" i="14"/>
  <c r="AH29" i="14"/>
  <c r="AG32" i="14"/>
  <c r="AN32" i="14"/>
  <c r="AM32" i="14"/>
  <c r="AI32" i="14"/>
  <c r="AH32" i="14"/>
  <c r="AG7" i="14"/>
  <c r="AM7" i="14"/>
  <c r="AI7" i="14"/>
  <c r="AN7" i="14"/>
  <c r="AH7" i="14"/>
  <c r="AG11" i="14"/>
  <c r="AM11" i="14"/>
  <c r="AI11" i="14"/>
  <c r="AN11" i="14"/>
  <c r="AH11" i="14"/>
  <c r="AG38" i="14"/>
  <c r="AN38" i="14"/>
  <c r="AI38" i="14"/>
  <c r="AM38" i="14"/>
  <c r="AH38" i="14"/>
  <c r="AN41" i="14"/>
  <c r="AI41" i="14"/>
  <c r="AM41" i="14"/>
  <c r="AG41" i="14"/>
  <c r="AH41" i="14"/>
  <c r="AG18" i="14"/>
  <c r="AM18" i="14"/>
  <c r="AN18" i="14"/>
  <c r="AI18" i="14"/>
  <c r="AH18" i="14"/>
  <c r="AG22" i="14"/>
  <c r="AM22" i="14"/>
  <c r="AI22" i="14"/>
  <c r="AN22" i="14"/>
  <c r="AH22" i="14"/>
  <c r="AG20" i="14"/>
  <c r="AI20" i="14"/>
  <c r="AN20" i="14"/>
  <c r="AM20" i="14"/>
  <c r="AH20" i="14"/>
  <c r="AG43" i="14"/>
  <c r="AI43" i="14"/>
  <c r="AN43" i="14"/>
  <c r="AM43" i="14"/>
  <c r="AH43" i="14"/>
  <c r="AM26" i="14"/>
  <c r="AG26" i="14"/>
  <c r="AN26" i="14"/>
  <c r="AI26" i="14"/>
  <c r="AH26" i="14"/>
  <c r="AG5" i="14"/>
  <c r="AM5" i="14"/>
  <c r="AI5" i="14"/>
  <c r="AN5" i="14"/>
  <c r="AH5" i="14"/>
  <c r="AG28" i="14"/>
  <c r="AN28" i="14"/>
  <c r="AM28" i="14"/>
  <c r="AI28" i="14"/>
  <c r="AH28" i="14"/>
  <c r="AN44" i="14"/>
  <c r="AI44" i="14"/>
  <c r="AM44" i="14"/>
  <c r="AG44" i="14"/>
  <c r="AH44" i="14"/>
  <c r="AG31" i="14"/>
  <c r="AM31" i="14"/>
  <c r="AI31" i="14"/>
  <c r="AN31" i="14"/>
  <c r="AH31" i="14"/>
  <c r="AG39" i="14"/>
  <c r="AN39" i="14"/>
  <c r="AM39" i="14"/>
  <c r="AI39" i="14"/>
  <c r="AH39" i="14"/>
  <c r="AG8" i="14"/>
  <c r="AN8" i="14"/>
  <c r="AM8" i="14"/>
  <c r="AI8" i="14"/>
  <c r="AH8" i="14"/>
  <c r="AG27" i="14"/>
  <c r="AN27" i="14"/>
  <c r="AM27" i="14"/>
  <c r="AI27" i="14"/>
  <c r="AH27" i="14"/>
  <c r="AG10" i="14"/>
  <c r="AN10" i="14"/>
  <c r="AI10" i="14"/>
  <c r="AM10" i="14"/>
  <c r="AH10" i="14"/>
  <c r="AG33" i="14"/>
  <c r="AM33" i="14"/>
  <c r="AN33" i="14"/>
  <c r="AI33" i="14"/>
  <c r="AH33" i="14"/>
  <c r="AG3" i="14" l="1"/>
  <c r="AG2" i="14" s="1"/>
  <c r="AH3" i="14"/>
  <c r="AH2" i="14" s="1"/>
  <c r="E43" i="2" l="1"/>
  <c r="AB69" i="2" l="1"/>
  <c r="N51" i="2"/>
  <c r="Q51" i="2" s="1"/>
  <c r="N78" i="2"/>
  <c r="Q78" i="2" s="1"/>
  <c r="AB52" i="2"/>
  <c r="N68" i="2"/>
  <c r="Q68" i="2" s="1"/>
  <c r="AB66" i="2"/>
  <c r="AB78" i="2"/>
  <c r="AB50" i="2"/>
  <c r="AB61" i="2"/>
  <c r="N71" i="2"/>
  <c r="Q71" i="2" s="1"/>
  <c r="AB53" i="2"/>
  <c r="AB55" i="2"/>
  <c r="N49" i="2"/>
  <c r="Q49" i="2" s="1"/>
  <c r="AB73" i="2"/>
  <c r="N76" i="2"/>
  <c r="Q76" i="2" s="1"/>
  <c r="N61" i="2"/>
  <c r="Q61" i="2" s="1"/>
  <c r="N72" i="2"/>
  <c r="Q72" i="2" s="1"/>
  <c r="N70" i="2"/>
  <c r="Q70" i="2" s="1"/>
  <c r="N59" i="2"/>
  <c r="Q59" i="2" s="1"/>
  <c r="AB64" i="2"/>
  <c r="AB63" i="2"/>
  <c r="AB56" i="2"/>
  <c r="N65" i="2"/>
  <c r="Q65" i="2" s="1"/>
  <c r="AB70" i="2"/>
  <c r="AB57" i="2"/>
  <c r="AB43" i="2"/>
  <c r="AB68" i="2"/>
  <c r="AB49" i="2"/>
  <c r="AB60" i="2"/>
  <c r="AB59" i="2"/>
  <c r="AB79" i="2"/>
  <c r="N77" i="2"/>
  <c r="Q77" i="2" s="1"/>
  <c r="N66" i="2"/>
  <c r="Q66" i="2" s="1"/>
  <c r="N50" i="2"/>
  <c r="Q50" i="2" s="1"/>
  <c r="N55" i="2"/>
  <c r="Q55" i="2" s="1"/>
  <c r="N80" i="2"/>
  <c r="Q80" i="2" s="1"/>
  <c r="AB76" i="2"/>
  <c r="F43" i="2"/>
  <c r="G43" i="2" s="1"/>
  <c r="H43" i="2" s="1"/>
  <c r="BV66" i="2" l="1"/>
  <c r="BW66" i="2" s="1"/>
  <c r="J66" i="2"/>
  <c r="K66" i="2" s="1"/>
  <c r="L66" i="2" s="1"/>
  <c r="BV67" i="2"/>
  <c r="BW67" i="2" s="1"/>
  <c r="J67" i="2"/>
  <c r="K67" i="2" s="1"/>
  <c r="L67" i="2" s="1"/>
  <c r="BS74" i="2"/>
  <c r="BU74" i="2"/>
  <c r="BU78" i="2"/>
  <c r="BS78" i="2"/>
  <c r="BU79" i="2"/>
  <c r="BS79" i="2"/>
  <c r="BS50" i="2"/>
  <c r="BU50" i="2"/>
  <c r="BV48" i="2"/>
  <c r="BW48" i="2" s="1"/>
  <c r="J48" i="2"/>
  <c r="K48" i="2" s="1"/>
  <c r="L48" i="2" s="1"/>
  <c r="BU55" i="2"/>
  <c r="BS55" i="2"/>
  <c r="BV50" i="2"/>
  <c r="BW50" i="2" s="1"/>
  <c r="J50" i="2"/>
  <c r="K50" i="2" s="1"/>
  <c r="L50" i="2" s="1"/>
  <c r="N63" i="2"/>
  <c r="Q63" i="2" s="1"/>
  <c r="BV47" i="2"/>
  <c r="BW47" i="2" s="1"/>
  <c r="J47" i="2"/>
  <c r="K47" i="2" s="1"/>
  <c r="L47" i="2" s="1"/>
  <c r="AB77" i="2"/>
  <c r="BV73" i="2"/>
  <c r="BW73" i="2" s="1"/>
  <c r="J73" i="2"/>
  <c r="K73" i="2" s="1"/>
  <c r="L73" i="2" s="1"/>
  <c r="N60" i="2"/>
  <c r="Q60" i="2" s="1"/>
  <c r="BV53" i="2"/>
  <c r="BW53" i="2" s="1"/>
  <c r="J53" i="2"/>
  <c r="K53" i="2" s="1"/>
  <c r="L53" i="2" s="1"/>
  <c r="N75" i="2"/>
  <c r="Q75" i="2" s="1"/>
  <c r="BV72" i="2"/>
  <c r="BW72" i="2" s="1"/>
  <c r="J72" i="2"/>
  <c r="K72" i="2" s="1"/>
  <c r="L72" i="2" s="1"/>
  <c r="BU77" i="2"/>
  <c r="BS77" i="2"/>
  <c r="N43" i="2"/>
  <c r="Q43" i="2" s="1"/>
  <c r="BS69" i="2"/>
  <c r="BU69" i="2"/>
  <c r="BU67" i="2"/>
  <c r="BS67" i="2"/>
  <c r="N58" i="2"/>
  <c r="Q58" i="2" s="1"/>
  <c r="N67" i="2"/>
  <c r="Q67" i="2" s="1"/>
  <c r="BU53" i="2"/>
  <c r="BS53" i="2"/>
  <c r="BU49" i="2"/>
  <c r="BS49" i="2"/>
  <c r="N56" i="2"/>
  <c r="Q56" i="2" s="1"/>
  <c r="BU48" i="2"/>
  <c r="BS48" i="2"/>
  <c r="BU71" i="2"/>
  <c r="BS71" i="2"/>
  <c r="BV80" i="2"/>
  <c r="BW80" i="2" s="1"/>
  <c r="J80" i="2"/>
  <c r="K80" i="2" s="1"/>
  <c r="L80" i="2" s="1"/>
  <c r="BU68" i="2"/>
  <c r="BS68" i="2"/>
  <c r="N53" i="2"/>
  <c r="Q53" i="2" s="1"/>
  <c r="BU64" i="2"/>
  <c r="BS64" i="2"/>
  <c r="AB74" i="2"/>
  <c r="AB65" i="2"/>
  <c r="AB67" i="2"/>
  <c r="BU51" i="2"/>
  <c r="BS51" i="2"/>
  <c r="BV68" i="2"/>
  <c r="BW68" i="2" s="1"/>
  <c r="J68" i="2"/>
  <c r="K68" i="2" s="1"/>
  <c r="L68" i="2" s="1"/>
  <c r="BV59" i="2"/>
  <c r="BW59" i="2" s="1"/>
  <c r="J59" i="2"/>
  <c r="K59" i="2" s="1"/>
  <c r="L59" i="2" s="1"/>
  <c r="BV65" i="2"/>
  <c r="BW65" i="2" s="1"/>
  <c r="J65" i="2"/>
  <c r="K65" i="2" s="1"/>
  <c r="L65" i="2" s="1"/>
  <c r="BV63" i="2"/>
  <c r="BW63" i="2" s="1"/>
  <c r="J63" i="2"/>
  <c r="K63" i="2" s="1"/>
  <c r="L63" i="2" s="1"/>
  <c r="BV51" i="2"/>
  <c r="BW51" i="2" s="1"/>
  <c r="J51" i="2"/>
  <c r="K51" i="2" s="1"/>
  <c r="L51" i="2" s="1"/>
  <c r="BV49" i="2"/>
  <c r="BW49" i="2" s="1"/>
  <c r="J49" i="2"/>
  <c r="K49" i="2" s="1"/>
  <c r="L49" i="2" s="1"/>
  <c r="BU66" i="2"/>
  <c r="BS66" i="2"/>
  <c r="AB80" i="2"/>
  <c r="BV52" i="2"/>
  <c r="BW52" i="2" s="1"/>
  <c r="J52" i="2"/>
  <c r="K52" i="2" s="1"/>
  <c r="L52" i="2" s="1"/>
  <c r="BU59" i="2"/>
  <c r="BS59" i="2"/>
  <c r="N57" i="2"/>
  <c r="Q57" i="2" s="1"/>
  <c r="BU72" i="2"/>
  <c r="BS72" i="2"/>
  <c r="BV70" i="2"/>
  <c r="BW70" i="2" s="1"/>
  <c r="J70" i="2"/>
  <c r="K70" i="2" s="1"/>
  <c r="L70" i="2" s="1"/>
  <c r="BS63" i="2"/>
  <c r="BU63" i="2"/>
  <c r="BU75" i="2"/>
  <c r="BS75" i="2"/>
  <c r="BV64" i="2"/>
  <c r="BW64" i="2" s="1"/>
  <c r="J64" i="2"/>
  <c r="K64" i="2" s="1"/>
  <c r="L64" i="2" s="1"/>
  <c r="BV76" i="2"/>
  <c r="BW76" i="2" s="1"/>
  <c r="J76" i="2"/>
  <c r="K76" i="2" s="1"/>
  <c r="L76" i="2" s="1"/>
  <c r="BV78" i="2"/>
  <c r="BW78" i="2" s="1"/>
  <c r="J78" i="2"/>
  <c r="K78" i="2" s="1"/>
  <c r="L78" i="2" s="1"/>
  <c r="BV75" i="2"/>
  <c r="BW75" i="2" s="1"/>
  <c r="J75" i="2"/>
  <c r="K75" i="2" s="1"/>
  <c r="L75" i="2" s="1"/>
  <c r="N52" i="2"/>
  <c r="Q52" i="2" s="1"/>
  <c r="N73" i="2"/>
  <c r="Q73" i="2" s="1"/>
  <c r="BU76" i="2"/>
  <c r="BS76" i="2"/>
  <c r="BV61" i="2"/>
  <c r="BW61" i="2" s="1"/>
  <c r="J61" i="2"/>
  <c r="K61" i="2" s="1"/>
  <c r="L61" i="2" s="1"/>
  <c r="BU56" i="2"/>
  <c r="BS56" i="2"/>
  <c r="BV55" i="2"/>
  <c r="BW55" i="2" s="1"/>
  <c r="J55" i="2"/>
  <c r="K55" i="2" s="1"/>
  <c r="L55" i="2" s="1"/>
  <c r="AB62" i="2"/>
  <c r="BV79" i="2"/>
  <c r="BW79" i="2" s="1"/>
  <c r="J79" i="2"/>
  <c r="K79" i="2" s="1"/>
  <c r="L79" i="2" s="1"/>
  <c r="BV58" i="2"/>
  <c r="BW58" i="2" s="1"/>
  <c r="J58" i="2"/>
  <c r="K58" i="2" s="1"/>
  <c r="L58" i="2" s="1"/>
  <c r="N74" i="2"/>
  <c r="Q74" i="2" s="1"/>
  <c r="BV57" i="2"/>
  <c r="BW57" i="2" s="1"/>
  <c r="J57" i="2"/>
  <c r="K57" i="2" s="1"/>
  <c r="L57" i="2" s="1"/>
  <c r="BV60" i="2"/>
  <c r="BW60" i="2" s="1"/>
  <c r="J60" i="2"/>
  <c r="K60" i="2" s="1"/>
  <c r="L60" i="2" s="1"/>
  <c r="N79" i="2"/>
  <c r="Q79" i="2" s="1"/>
  <c r="BU58" i="2"/>
  <c r="BS58" i="2"/>
  <c r="BS47" i="2"/>
  <c r="BS45" i="2" s="1"/>
  <c r="BU47" i="2"/>
  <c r="BU60" i="2"/>
  <c r="BS60" i="2"/>
  <c r="AB72" i="2"/>
  <c r="BU73" i="2"/>
  <c r="BS73" i="2"/>
  <c r="BS43" i="2"/>
  <c r="BU43" i="2"/>
  <c r="N62" i="2"/>
  <c r="Q62" i="2" s="1"/>
  <c r="BS65" i="2"/>
  <c r="BU65" i="2"/>
  <c r="BU70" i="2"/>
  <c r="BS70" i="2"/>
  <c r="BU62" i="2"/>
  <c r="BS62" i="2"/>
  <c r="N47" i="2"/>
  <c r="Q47" i="2" s="1"/>
  <c r="BV74" i="2"/>
  <c r="BW74" i="2" s="1"/>
  <c r="J74" i="2"/>
  <c r="K74" i="2" s="1"/>
  <c r="L74" i="2" s="1"/>
  <c r="BS61" i="2"/>
  <c r="BU61" i="2"/>
  <c r="BU80" i="2"/>
  <c r="BS80" i="2"/>
  <c r="N48" i="2"/>
  <c r="Q48" i="2" s="1"/>
  <c r="BV56" i="2"/>
  <c r="BW56" i="2" s="1"/>
  <c r="J56" i="2"/>
  <c r="K56" i="2" s="1"/>
  <c r="L56" i="2" s="1"/>
  <c r="BV43" i="2"/>
  <c r="BW43" i="2" s="1"/>
  <c r="AE43" i="2"/>
  <c r="AF43" i="2" s="1"/>
  <c r="J43" i="2"/>
  <c r="K43" i="2" s="1"/>
  <c r="L43" i="2" s="1"/>
  <c r="BU54" i="2"/>
  <c r="BS54" i="2"/>
  <c r="BU57" i="2"/>
  <c r="BS57" i="2"/>
  <c r="BV71" i="2"/>
  <c r="BW71" i="2" s="1"/>
  <c r="J71" i="2"/>
  <c r="K71" i="2" s="1"/>
  <c r="L71" i="2" s="1"/>
  <c r="AB75" i="2"/>
  <c r="BV69" i="2"/>
  <c r="BW69" i="2" s="1"/>
  <c r="J69" i="2"/>
  <c r="K69" i="2" s="1"/>
  <c r="L69" i="2" s="1"/>
  <c r="BV62" i="2"/>
  <c r="BW62" i="2" s="1"/>
  <c r="J62" i="2"/>
  <c r="K62" i="2" s="1"/>
  <c r="L62" i="2" s="1"/>
  <c r="BV77" i="2"/>
  <c r="BW77" i="2" s="1"/>
  <c r="J77" i="2"/>
  <c r="K77" i="2" s="1"/>
  <c r="L77" i="2" s="1"/>
  <c r="N54" i="2"/>
  <c r="Q54" i="2" s="1"/>
  <c r="BU52" i="2"/>
  <c r="BS52" i="2"/>
  <c r="BV54" i="2"/>
  <c r="BW54" i="2" s="1"/>
  <c r="J54" i="2"/>
  <c r="K54" i="2" s="1"/>
  <c r="L54" i="2" s="1"/>
  <c r="AB54" i="2"/>
  <c r="N64" i="2"/>
  <c r="Q64" i="2" s="1"/>
  <c r="AB58" i="2"/>
  <c r="N69" i="2"/>
  <c r="Q69" i="2" s="1"/>
  <c r="AB51" i="2"/>
  <c r="AB71" i="2"/>
  <c r="BS42" i="2"/>
  <c r="BU42" i="2"/>
  <c r="BV42" i="2" l="1"/>
  <c r="BW42" i="2" s="1"/>
  <c r="AE42" i="2"/>
  <c r="AF42" i="2" s="1"/>
  <c r="AB42" i="2" l="1"/>
  <c r="N42" i="2" l="1"/>
  <c r="Q42" i="2" s="1"/>
  <c r="J42" i="2"/>
  <c r="K42" i="2" s="1"/>
  <c r="E42" i="2"/>
  <c r="F42" i="2" s="1"/>
  <c r="G42" i="2" s="1"/>
  <c r="H42" i="2" s="1"/>
  <c r="L42" i="2" l="1"/>
  <c r="BU41" i="2" l="1"/>
  <c r="BS41" i="2"/>
  <c r="BV41" i="2" l="1"/>
  <c r="BW41" i="2" s="1"/>
  <c r="AE41" i="2"/>
  <c r="AF41" i="2" s="1"/>
  <c r="AB41" i="2" l="1"/>
  <c r="N41" i="2" l="1"/>
  <c r="Q41" i="2" s="1"/>
  <c r="J41" i="2"/>
  <c r="K41" i="2" s="1"/>
  <c r="E41" i="2"/>
  <c r="F41" i="2" s="1"/>
  <c r="G41" i="2" s="1"/>
  <c r="H41" i="2" s="1"/>
  <c r="L41" i="2" l="1"/>
  <c r="BU40" i="2" l="1"/>
  <c r="BS40" i="2"/>
  <c r="BV40" i="2" l="1"/>
  <c r="BW40" i="2" s="1"/>
  <c r="AE40" i="2"/>
  <c r="AF40" i="2" s="1"/>
  <c r="AB40" i="2" l="1"/>
  <c r="N40" i="2" l="1"/>
  <c r="Q40" i="2" s="1"/>
  <c r="J40" i="2"/>
  <c r="K40" i="2" s="1"/>
  <c r="E40" i="2"/>
  <c r="F40" i="2" s="1"/>
  <c r="G40" i="2" s="1"/>
  <c r="H40" i="2" s="1"/>
  <c r="L40" i="2" l="1"/>
  <c r="BU39" i="2" l="1"/>
  <c r="BS39" i="2"/>
  <c r="BV39" i="2" l="1"/>
  <c r="BW39" i="2" s="1"/>
  <c r="AE39" i="2"/>
  <c r="AF39" i="2" s="1"/>
  <c r="AB39" i="2" l="1"/>
  <c r="N39" i="2" l="1"/>
  <c r="Q39" i="2" s="1"/>
  <c r="J39" i="2"/>
  <c r="K39" i="2" s="1"/>
  <c r="E39" i="2"/>
  <c r="F39" i="2" s="1"/>
  <c r="G39" i="2" s="1"/>
  <c r="H39" i="2" s="1"/>
  <c r="L39" i="2" l="1"/>
  <c r="BU38" i="2" l="1"/>
  <c r="BS38" i="2"/>
  <c r="BV38" i="2" l="1"/>
  <c r="BW38" i="2" s="1"/>
  <c r="AE38" i="2"/>
  <c r="AF38" i="2" s="1"/>
  <c r="AB38" i="2" l="1"/>
  <c r="N38" i="2" l="1"/>
  <c r="Q38" i="2" s="1"/>
  <c r="J38" i="2"/>
  <c r="K38" i="2" s="1"/>
  <c r="E38" i="2"/>
  <c r="F38" i="2" s="1"/>
  <c r="G38" i="2" s="1"/>
  <c r="H38" i="2" s="1"/>
  <c r="L38" i="2" l="1"/>
  <c r="BS37" i="2" l="1"/>
  <c r="BU37" i="2"/>
  <c r="BV37" i="2" l="1"/>
  <c r="BW37" i="2" s="1"/>
  <c r="AE37" i="2"/>
  <c r="AF37" i="2" s="1"/>
  <c r="AB37" i="2" l="1"/>
  <c r="N37" i="2" l="1"/>
  <c r="Q37" i="2" s="1"/>
  <c r="J37" i="2"/>
  <c r="K37" i="2" s="1"/>
  <c r="E37" i="2"/>
  <c r="F37" i="2" s="1"/>
  <c r="G37" i="2" s="1"/>
  <c r="H37" i="2" s="1"/>
  <c r="L37" i="2" l="1"/>
  <c r="BU36" i="2" l="1"/>
  <c r="BS36" i="2"/>
  <c r="BV36" i="2" l="1"/>
  <c r="BW36" i="2" s="1"/>
  <c r="AE36" i="2"/>
  <c r="AF36" i="2" s="1"/>
  <c r="AB36" i="2" l="1"/>
  <c r="N36" i="2" l="1"/>
  <c r="Q36" i="2" s="1"/>
  <c r="J36" i="2"/>
  <c r="K36" i="2" s="1"/>
  <c r="E36" i="2"/>
  <c r="F36" i="2" s="1"/>
  <c r="G36" i="2" s="1"/>
  <c r="H36" i="2" s="1"/>
  <c r="L36" i="2" l="1"/>
  <c r="BU35" i="2" l="1"/>
  <c r="BS35" i="2"/>
  <c r="BV35" i="2" l="1"/>
  <c r="BW35" i="2" s="1"/>
  <c r="AE35" i="2"/>
  <c r="AF35" i="2" s="1"/>
  <c r="AB35" i="2" l="1"/>
  <c r="N35" i="2" l="1"/>
  <c r="Q35" i="2" s="1"/>
  <c r="J35" i="2"/>
  <c r="K35" i="2" s="1"/>
  <c r="E35" i="2"/>
  <c r="F35" i="2" s="1"/>
  <c r="G35" i="2" s="1"/>
  <c r="H35" i="2" s="1"/>
  <c r="L35" i="2" l="1"/>
  <c r="BS34" i="2" l="1"/>
  <c r="BU34" i="2"/>
  <c r="BV34" i="2" l="1"/>
  <c r="BW34" i="2" s="1"/>
  <c r="AE34" i="2"/>
  <c r="AF34" i="2" s="1"/>
  <c r="AB34" i="2" l="1"/>
  <c r="N34" i="2" l="1"/>
  <c r="Q34" i="2" s="1"/>
  <c r="J34" i="2"/>
  <c r="K34" i="2" s="1"/>
  <c r="E34" i="2"/>
  <c r="F34" i="2" s="1"/>
  <c r="G34" i="2" s="1"/>
  <c r="H34" i="2" s="1"/>
  <c r="L34" i="2" l="1"/>
  <c r="BU33" i="2" l="1"/>
  <c r="BS33" i="2"/>
  <c r="BV33" i="2" l="1"/>
  <c r="BW33" i="2" s="1"/>
  <c r="AE33" i="2"/>
  <c r="AF33" i="2" s="1"/>
  <c r="AB33" i="2" l="1"/>
  <c r="N33" i="2" l="1"/>
  <c r="Q33" i="2" s="1"/>
  <c r="J33" i="2"/>
  <c r="K33" i="2" s="1"/>
  <c r="E33" i="2"/>
  <c r="F33" i="2" s="1"/>
  <c r="G33" i="2" s="1"/>
  <c r="H33" i="2" s="1"/>
  <c r="L33" i="2" l="1"/>
  <c r="BS32" i="2" l="1"/>
  <c r="BU32" i="2"/>
  <c r="BV32" i="2" l="1"/>
  <c r="BW32" i="2" s="1"/>
  <c r="AE32" i="2"/>
  <c r="AF32" i="2" s="1"/>
  <c r="AB32" i="2" l="1"/>
  <c r="N32" i="2" l="1"/>
  <c r="Q32" i="2" s="1"/>
  <c r="J32" i="2"/>
  <c r="K32" i="2" s="1"/>
  <c r="E32" i="2"/>
  <c r="F32" i="2" s="1"/>
  <c r="G32" i="2" s="1"/>
  <c r="H32" i="2" s="1"/>
  <c r="L32" i="2" l="1"/>
  <c r="BU31" i="2" l="1"/>
  <c r="BS31" i="2"/>
  <c r="BV31" i="2" l="1"/>
  <c r="BW31" i="2" s="1"/>
  <c r="AE31" i="2"/>
  <c r="AF31" i="2" s="1"/>
  <c r="AB31" i="2" l="1"/>
  <c r="N31" i="2" l="1"/>
  <c r="Q31" i="2" s="1"/>
  <c r="J31" i="2"/>
  <c r="K31" i="2" s="1"/>
  <c r="E31" i="2"/>
  <c r="F31" i="2" s="1"/>
  <c r="G31" i="2" s="1"/>
  <c r="H31" i="2" s="1"/>
  <c r="L31" i="2" l="1"/>
  <c r="BU30" i="2" l="1"/>
  <c r="BS30" i="2"/>
  <c r="BV30" i="2" l="1"/>
  <c r="BW30" i="2" s="1"/>
  <c r="AE30" i="2"/>
  <c r="AF30" i="2" s="1"/>
  <c r="AB30" i="2" l="1"/>
  <c r="N30" i="2" l="1"/>
  <c r="Q30" i="2" s="1"/>
  <c r="J30" i="2"/>
  <c r="K30" i="2" s="1"/>
  <c r="E30" i="2"/>
  <c r="F30" i="2" s="1"/>
  <c r="G30" i="2" s="1"/>
  <c r="H30" i="2" s="1"/>
  <c r="L30" i="2" l="1"/>
  <c r="BS29" i="2" l="1"/>
  <c r="BU29" i="2"/>
  <c r="BV29" i="2" l="1"/>
  <c r="BW29" i="2" s="1"/>
  <c r="AE29" i="2"/>
  <c r="AF29" i="2" s="1"/>
  <c r="AB29" i="2" l="1"/>
  <c r="N29" i="2" l="1"/>
  <c r="Q29" i="2" s="1"/>
  <c r="J29" i="2"/>
  <c r="K29" i="2" s="1"/>
  <c r="E29" i="2"/>
  <c r="F29" i="2" s="1"/>
  <c r="G29" i="2" s="1"/>
  <c r="H29" i="2" s="1"/>
  <c r="L29" i="2" l="1"/>
  <c r="BU28" i="2" l="1"/>
  <c r="BS28" i="2"/>
  <c r="BV28" i="2" l="1"/>
  <c r="BW28" i="2" s="1"/>
  <c r="AE28" i="2"/>
  <c r="AF28" i="2" s="1"/>
  <c r="AB28" i="2" l="1"/>
  <c r="N28" i="2" l="1"/>
  <c r="Q28" i="2" s="1"/>
  <c r="J28" i="2"/>
  <c r="K28" i="2" s="1"/>
  <c r="E28" i="2"/>
  <c r="F28" i="2" s="1"/>
  <c r="G28" i="2" s="1"/>
  <c r="H28" i="2" s="1"/>
  <c r="L28" i="2" l="1"/>
  <c r="BU27" i="2" l="1"/>
  <c r="BS27" i="2"/>
  <c r="BV27" i="2" l="1"/>
  <c r="BW27" i="2" s="1"/>
  <c r="AE27" i="2"/>
  <c r="AF27" i="2" s="1"/>
  <c r="AB27" i="2" l="1"/>
  <c r="N27" i="2" l="1"/>
  <c r="Q27" i="2" s="1"/>
  <c r="J27" i="2"/>
  <c r="K27" i="2" s="1"/>
  <c r="E27" i="2"/>
  <c r="F27" i="2" s="1"/>
  <c r="G27" i="2" s="1"/>
  <c r="H27" i="2" s="1"/>
  <c r="L27" i="2" l="1"/>
  <c r="BU26" i="2" l="1"/>
  <c r="BS26" i="2"/>
  <c r="BV26" i="2" l="1"/>
  <c r="BW26" i="2" s="1"/>
  <c r="AE26" i="2"/>
  <c r="AF26" i="2" s="1"/>
  <c r="AB26" i="2" l="1"/>
  <c r="N26" i="2" l="1"/>
  <c r="Q26" i="2" s="1"/>
  <c r="J26" i="2"/>
  <c r="K26" i="2" s="1"/>
  <c r="E26" i="2"/>
  <c r="F26" i="2" s="1"/>
  <c r="G26" i="2" s="1"/>
  <c r="H26" i="2" s="1"/>
  <c r="L26" i="2" l="1"/>
  <c r="BU25" i="2" l="1"/>
  <c r="BS25" i="2"/>
  <c r="BV25" i="2" l="1"/>
  <c r="BW25" i="2" s="1"/>
  <c r="AE25" i="2"/>
  <c r="AF25" i="2" s="1"/>
  <c r="AB25" i="2" l="1"/>
  <c r="N25" i="2" l="1"/>
  <c r="Q25" i="2" s="1"/>
  <c r="J25" i="2"/>
  <c r="K25" i="2" s="1"/>
  <c r="E25" i="2"/>
  <c r="F25" i="2" s="1"/>
  <c r="G25" i="2" s="1"/>
  <c r="H25" i="2" s="1"/>
  <c r="L25" i="2" l="1"/>
  <c r="BU24" i="2" l="1"/>
  <c r="BS24" i="2"/>
  <c r="BV24" i="2" l="1"/>
  <c r="BW24" i="2" s="1"/>
  <c r="AE24" i="2"/>
  <c r="AF24" i="2" s="1"/>
  <c r="AB24" i="2" l="1"/>
  <c r="N24" i="2" l="1"/>
  <c r="Q24" i="2" s="1"/>
  <c r="J24" i="2"/>
  <c r="K24" i="2" s="1"/>
  <c r="E24" i="2"/>
  <c r="F24" i="2" s="1"/>
  <c r="G24" i="2" s="1"/>
  <c r="H24" i="2" s="1"/>
  <c r="L24" i="2" l="1"/>
  <c r="BU23" i="2" l="1"/>
  <c r="BS23" i="2"/>
  <c r="BV23" i="2" l="1"/>
  <c r="BW23" i="2" s="1"/>
  <c r="AE23" i="2"/>
  <c r="AF23" i="2" s="1"/>
  <c r="AB23" i="2" l="1"/>
  <c r="N23" i="2" l="1"/>
  <c r="Q23" i="2" s="1"/>
  <c r="J23" i="2"/>
  <c r="K23" i="2" s="1"/>
  <c r="E23" i="2"/>
  <c r="F23" i="2" s="1"/>
  <c r="G23" i="2" s="1"/>
  <c r="H23" i="2" s="1"/>
  <c r="L23" i="2" l="1"/>
  <c r="BU22" i="2" l="1"/>
  <c r="BS22" i="2"/>
  <c r="BV22" i="2" l="1"/>
  <c r="BW22" i="2" s="1"/>
  <c r="AE22" i="2"/>
  <c r="AF22" i="2" s="1"/>
  <c r="N22" i="2" l="1"/>
  <c r="Q22" i="2" s="1"/>
  <c r="J22" i="2"/>
  <c r="K22" i="2" s="1"/>
  <c r="F22" i="2"/>
  <c r="G22" i="2" s="1"/>
  <c r="H22" i="2" s="1"/>
  <c r="E22" i="2"/>
  <c r="L22" i="2" l="1"/>
  <c r="BU21" i="2" l="1"/>
  <c r="BS21" i="2"/>
  <c r="BV21" i="2" l="1"/>
  <c r="BW21" i="2" s="1"/>
  <c r="AE21" i="2"/>
  <c r="AF21" i="2" s="1"/>
  <c r="AB21" i="2" l="1"/>
  <c r="N21" i="2" l="1"/>
  <c r="Q21" i="2" s="1"/>
  <c r="J21" i="2"/>
  <c r="K21" i="2" s="1"/>
  <c r="E21" i="2"/>
  <c r="F21" i="2" s="1"/>
  <c r="G21" i="2" s="1"/>
  <c r="H21" i="2" s="1"/>
  <c r="L21" i="2" l="1"/>
  <c r="BU20" i="2" l="1"/>
  <c r="BS20" i="2"/>
  <c r="BV20" i="2" l="1"/>
  <c r="BW20" i="2" s="1"/>
  <c r="AE20" i="2"/>
  <c r="AF20" i="2" s="1"/>
  <c r="AB20" i="2" l="1"/>
  <c r="N20" i="2" l="1"/>
  <c r="Q20" i="2" s="1"/>
  <c r="J20" i="2"/>
  <c r="K20" i="2" s="1"/>
  <c r="E20" i="2"/>
  <c r="F20" i="2" s="1"/>
  <c r="G20" i="2" s="1"/>
  <c r="H20" i="2" s="1"/>
  <c r="L20" i="2" l="1"/>
  <c r="BU19" i="2" l="1"/>
  <c r="BS19" i="2"/>
  <c r="BV19" i="2" l="1"/>
  <c r="BW19" i="2" s="1"/>
  <c r="AE19" i="2"/>
  <c r="AF19" i="2" s="1"/>
  <c r="AB19" i="2" l="1"/>
  <c r="N19" i="2" l="1"/>
  <c r="Q19" i="2" s="1"/>
  <c r="J19" i="2"/>
  <c r="K19" i="2" s="1"/>
  <c r="E19" i="2"/>
  <c r="F19" i="2" s="1"/>
  <c r="G19" i="2" s="1"/>
  <c r="H19" i="2" s="1"/>
  <c r="L19" i="2" l="1"/>
  <c r="BU18" i="2" l="1"/>
  <c r="BS18" i="2"/>
  <c r="BV18" i="2" l="1"/>
  <c r="BW18" i="2" s="1"/>
  <c r="AE18" i="2"/>
  <c r="AF18" i="2" s="1"/>
  <c r="AB18" i="2" l="1"/>
  <c r="N18" i="2" l="1"/>
  <c r="Q18" i="2" s="1"/>
  <c r="J18" i="2"/>
  <c r="K18" i="2" s="1"/>
  <c r="E18" i="2"/>
  <c r="F18" i="2" s="1"/>
  <c r="G18" i="2" s="1"/>
  <c r="H18" i="2" s="1"/>
  <c r="L18" i="2" l="1"/>
  <c r="BU17" i="2" l="1"/>
  <c r="BS17" i="2"/>
  <c r="BV17" i="2" l="1"/>
  <c r="BW17" i="2" s="1"/>
  <c r="AE17" i="2"/>
  <c r="AF17" i="2" s="1"/>
  <c r="N17" i="2" l="1"/>
  <c r="Q17" i="2" s="1"/>
  <c r="J17" i="2"/>
  <c r="K17" i="2" s="1"/>
  <c r="E17" i="2"/>
  <c r="F17" i="2" s="1"/>
  <c r="G17" i="2" s="1"/>
  <c r="H17" i="2" s="1"/>
  <c r="L17" i="2" l="1"/>
  <c r="BU16" i="2" l="1"/>
  <c r="BS16" i="2"/>
  <c r="BV16" i="2" l="1"/>
  <c r="BW16" i="2" s="1"/>
  <c r="AE16" i="2"/>
  <c r="AF16" i="2" s="1"/>
  <c r="AB16" i="2" l="1"/>
  <c r="N16" i="2" l="1"/>
  <c r="Q16" i="2" s="1"/>
  <c r="J16" i="2"/>
  <c r="K16" i="2" s="1"/>
  <c r="E16" i="2"/>
  <c r="F16" i="2" s="1"/>
  <c r="G16" i="2" s="1"/>
  <c r="H16" i="2" s="1"/>
  <c r="L16" i="2" l="1"/>
  <c r="BU15" i="2" l="1"/>
  <c r="BS15" i="2"/>
  <c r="BV15" i="2" l="1"/>
  <c r="BW15" i="2" s="1"/>
  <c r="AE15" i="2"/>
  <c r="AF15" i="2" s="1"/>
  <c r="AB15" i="2" l="1"/>
  <c r="N15" i="2" l="1"/>
  <c r="Q15" i="2" s="1"/>
  <c r="J15" i="2"/>
  <c r="K15" i="2" s="1"/>
  <c r="E15" i="2"/>
  <c r="F15" i="2" s="1"/>
  <c r="G15" i="2" s="1"/>
  <c r="H15" i="2" s="1"/>
  <c r="L15" i="2" l="1"/>
  <c r="BS14" i="2" l="1"/>
  <c r="BU14" i="2"/>
  <c r="BV14" i="2" l="1"/>
  <c r="BW14" i="2" s="1"/>
  <c r="AE14" i="2"/>
  <c r="AF14" i="2" s="1"/>
  <c r="AB14" i="2" l="1"/>
  <c r="N14" i="2" l="1"/>
  <c r="Q14" i="2" s="1"/>
  <c r="J14" i="2"/>
  <c r="K14" i="2" s="1"/>
  <c r="E14" i="2"/>
  <c r="F14" i="2" s="1"/>
  <c r="G14" i="2" s="1"/>
  <c r="H14" i="2" s="1"/>
  <c r="L14" i="2" l="1"/>
  <c r="BU13" i="2" l="1"/>
  <c r="BS13" i="2"/>
  <c r="BV13" i="2" l="1"/>
  <c r="BW13" i="2" s="1"/>
  <c r="AE13" i="2"/>
  <c r="AF13" i="2" s="1"/>
  <c r="AB13" i="2" l="1"/>
  <c r="N13" i="2" l="1"/>
  <c r="Q13" i="2" s="1"/>
  <c r="J13" i="2"/>
  <c r="K13" i="2" s="1"/>
  <c r="E13" i="2"/>
  <c r="F13" i="2" s="1"/>
  <c r="G13" i="2" s="1"/>
  <c r="H13" i="2" s="1"/>
  <c r="L13" i="2" l="1"/>
  <c r="BS12" i="2" l="1"/>
  <c r="BU12" i="2"/>
  <c r="BV12" i="2" l="1"/>
  <c r="BW12" i="2" s="1"/>
  <c r="AE12" i="2"/>
  <c r="AF12" i="2" s="1"/>
  <c r="N12" i="2" l="1"/>
  <c r="Q12" i="2" s="1"/>
  <c r="AL12" i="2" s="1"/>
  <c r="J12" i="2"/>
  <c r="K12" i="2" s="1"/>
  <c r="E12" i="2"/>
  <c r="F12" i="2" s="1"/>
  <c r="G12" i="2" s="1"/>
  <c r="H12" i="2" s="1"/>
  <c r="L12" i="2" l="1"/>
  <c r="BS11" i="2" l="1"/>
  <c r="BU11" i="2"/>
  <c r="BV11" i="2" l="1"/>
  <c r="BW11" i="2" s="1"/>
  <c r="AE11" i="2"/>
  <c r="AF11" i="2" s="1"/>
  <c r="N11" i="2" l="1"/>
  <c r="Q11" i="2" s="1"/>
  <c r="J11" i="2"/>
  <c r="K11" i="2" s="1"/>
  <c r="E11" i="2"/>
  <c r="F11" i="2" s="1"/>
  <c r="G11" i="2" s="1"/>
  <c r="H11" i="2" s="1"/>
  <c r="L11" i="2" l="1"/>
  <c r="BS9" i="2" l="1"/>
  <c r="AN9" i="2"/>
  <c r="L9" i="2"/>
  <c r="K9" i="2"/>
  <c r="J9" i="2"/>
  <c r="H9" i="2"/>
  <c r="G9" i="2"/>
  <c r="AP9" i="2" l="1"/>
  <c r="AO9" i="2"/>
  <c r="AP8" i="2"/>
  <c r="AO8" i="2"/>
  <c r="AN8" i="2"/>
  <c r="AP7" i="2"/>
  <c r="AO7" i="2"/>
  <c r="L7" i="2"/>
  <c r="K7" i="2"/>
  <c r="AX6" i="2"/>
  <c r="T6" i="2"/>
  <c r="U6" i="2" s="1"/>
  <c r="S6" i="2"/>
  <c r="L6" i="2"/>
  <c r="K6" i="2"/>
  <c r="AX5" i="2"/>
  <c r="T5" i="2"/>
  <c r="U5" i="2" s="1"/>
  <c r="S5" i="2"/>
  <c r="L5" i="2"/>
  <c r="K5" i="2"/>
  <c r="L4" i="2"/>
  <c r="K4" i="2"/>
  <c r="AU3" i="2"/>
  <c r="L3" i="2"/>
  <c r="K3" i="2"/>
  <c r="AV2" i="2"/>
  <c r="AW2" i="2" s="1"/>
  <c r="BV2" i="2" l="1"/>
  <c r="T2" i="2" l="1"/>
  <c r="U2" i="2" s="1"/>
  <c r="L2" i="2"/>
  <c r="K2" i="2"/>
  <c r="K1" i="2" s="1"/>
  <c r="AV1" i="2"/>
  <c r="AW1" i="2" s="1"/>
  <c r="B1" i="2"/>
  <c r="AW3" i="2" l="1"/>
  <c r="AY2" i="2"/>
  <c r="AY3" i="2" s="1"/>
  <c r="AM47" i="2"/>
  <c r="B3" i="2"/>
  <c r="B2" i="2"/>
  <c r="C1" i="2"/>
  <c r="C3" i="2" s="1"/>
  <c r="AN47" i="2" a="1"/>
  <c r="AO47" i="2" a="1"/>
  <c r="R52" i="2" a="1"/>
  <c r="AJ19" i="2" a="1"/>
  <c r="AJ18" i="2" a="1"/>
  <c r="AJ41" i="2" a="1"/>
  <c r="AJ29" i="2" a="1"/>
  <c r="AJ31" i="2" a="1"/>
  <c r="AJ38" i="2" a="1"/>
  <c r="AJ30" i="2" a="1"/>
  <c r="AJ35" i="2" a="1"/>
  <c r="AJ32" i="2" a="1"/>
  <c r="AJ36" i="2" a="1"/>
  <c r="R26" i="2" a="1"/>
  <c r="R36" i="2" a="1"/>
  <c r="R17" i="2" a="1"/>
  <c r="R27" i="2" a="1"/>
  <c r="R42" i="2" a="1"/>
  <c r="R15" i="2" a="1"/>
  <c r="R38" i="2" a="1"/>
  <c r="V15" i="2" a="1"/>
  <c r="R41" i="2" a="1"/>
  <c r="R31" i="2" a="1"/>
  <c r="R43" i="2" a="1"/>
  <c r="R40" i="2" a="1"/>
  <c r="R23" i="2" a="1"/>
  <c r="R35" i="2" a="1"/>
  <c r="R19" i="2" a="1"/>
  <c r="R16" i="2" a="1"/>
  <c r="R33" i="2" a="1"/>
  <c r="R39" i="2" a="1"/>
  <c r="R30" i="2" a="1"/>
  <c r="V12" i="2" a="1"/>
  <c r="R34" i="2" a="1"/>
  <c r="R18" i="2" a="1"/>
  <c r="R32" i="2" a="1"/>
  <c r="R24" i="2" a="1"/>
  <c r="R20" i="2" a="1"/>
  <c r="R21" i="2" a="1"/>
  <c r="V30" i="2" a="1"/>
  <c r="V16" i="2" a="1"/>
  <c r="V51" i="2" a="1"/>
  <c r="V41" i="2" a="1"/>
  <c r="V27" i="2" a="1"/>
  <c r="V32" i="2" a="1"/>
  <c r="V58" i="2" a="1"/>
  <c r="V59" i="2" a="1"/>
  <c r="R58" i="2" a="1"/>
  <c r="R59" i="2" a="1"/>
  <c r="R69" i="2" a="1"/>
  <c r="R70" i="2" a="1"/>
  <c r="V49" i="2" a="1"/>
  <c r="V20" i="2" a="1"/>
  <c r="R66" i="2" a="1"/>
  <c r="V38" i="2" a="1"/>
  <c r="R64" i="2" a="1"/>
  <c r="V53" i="2" a="1"/>
  <c r="V33" i="2" a="1"/>
  <c r="V21" i="2" a="1"/>
  <c r="R50" i="2" a="1"/>
  <c r="V61" i="2" a="1"/>
  <c r="V62" i="2" a="1"/>
  <c r="V63" i="2" a="1"/>
  <c r="R76" i="2" a="1"/>
  <c r="V22" i="2" a="1"/>
  <c r="V52" i="2" a="1"/>
  <c r="R61" i="2" a="1"/>
  <c r="R62" i="2" a="1"/>
  <c r="R63" i="2" a="1"/>
  <c r="R75" i="2" a="1"/>
  <c r="R49" i="2" a="1"/>
  <c r="V35" i="2" a="1"/>
  <c r="V54" i="2" a="1"/>
  <c r="V55" i="2" a="1"/>
  <c r="V56" i="2" a="1"/>
  <c r="R54" i="2" a="1"/>
  <c r="R55" i="2" a="1"/>
  <c r="R56" i="2" a="1"/>
  <c r="R74" i="2" a="1"/>
  <c r="V31" i="2" a="1"/>
  <c r="V13" i="2" a="1"/>
  <c r="V34" i="2" a="1"/>
  <c r="V57" i="2" a="1"/>
  <c r="V39" i="2" a="1"/>
  <c r="R57" i="2" a="1"/>
  <c r="V42" i="2" a="1"/>
  <c r="V80" i="2" a="1"/>
  <c r="R71" i="2" a="1"/>
  <c r="R53" i="2" a="1"/>
  <c r="R78" i="2" a="1"/>
  <c r="R51" i="2" a="1"/>
  <c r="R12" i="2" a="1"/>
  <c r="V60" i="2" a="1"/>
  <c r="R73" i="2" a="1"/>
  <c r="AJ21" i="2" a="1"/>
  <c r="AJ34" i="2" a="1"/>
  <c r="AJ28" i="2" a="1"/>
  <c r="AJ26" i="2" a="1"/>
  <c r="AJ24" i="2" a="1"/>
  <c r="AJ11" i="2" a="1"/>
  <c r="AJ23" i="2" a="1"/>
  <c r="AJ37" i="2" a="1"/>
  <c r="AJ39" i="2" a="1"/>
  <c r="AJ33" i="2" a="1"/>
  <c r="R13" i="2" a="1"/>
  <c r="AJ42" i="2" a="1"/>
  <c r="AJ16" i="2" a="1"/>
  <c r="AJ13" i="2" a="1"/>
  <c r="AJ27" i="2" a="1"/>
  <c r="AJ40" i="2" a="1"/>
  <c r="AJ43" i="2" a="1"/>
  <c r="AJ25" i="2" a="1"/>
  <c r="AJ14" i="2" a="1"/>
  <c r="AJ15" i="2" a="1"/>
  <c r="AJ20" i="2" a="1"/>
  <c r="V18" i="2" a="1"/>
  <c r="V26" i="2" a="1"/>
  <c r="R14" i="2" a="1"/>
  <c r="V25" i="2" a="1"/>
  <c r="V24" i="2" a="1"/>
  <c r="R37" i="2" a="1"/>
  <c r="V29" i="2" a="1"/>
  <c r="V76" i="2" a="1"/>
  <c r="V28" i="2" a="1"/>
  <c r="V40" i="2" a="1"/>
  <c r="R29" i="2" a="1"/>
  <c r="R28" i="2" a="1"/>
  <c r="V36" i="2" a="1"/>
  <c r="V17" i="2" a="1"/>
  <c r="R80" i="2" a="1"/>
  <c r="V14" i="2" a="1"/>
  <c r="V75" i="2" a="1"/>
  <c r="R60" i="2" a="1"/>
  <c r="R22" i="2" a="1"/>
  <c r="V37" i="2" a="1"/>
  <c r="R79" i="2" a="1"/>
  <c r="R65" i="2" a="1"/>
  <c r="R77" i="2" a="1"/>
  <c r="R72" i="2" a="1"/>
  <c r="R67" i="2" a="1"/>
  <c r="R68" i="2" a="1"/>
  <c r="V77" i="2" a="1"/>
  <c r="V71" i="2" a="1"/>
  <c r="V78" i="2" a="1"/>
  <c r="V19" i="2" a="1"/>
  <c r="R25" i="2" a="1"/>
  <c r="V65" i="2" a="1"/>
  <c r="V64" i="2" a="1"/>
  <c r="V69" i="2" a="1"/>
  <c r="V70" i="2" a="1"/>
  <c r="V74" i="2" a="1"/>
  <c r="V73" i="2" a="1"/>
  <c r="V50" i="2" a="1"/>
  <c r="V79" i="2" a="1"/>
  <c r="V72" i="2" a="1"/>
  <c r="V66" i="2" a="1"/>
  <c r="V67" i="2" a="1"/>
  <c r="V68" i="2" a="1"/>
  <c r="R48" i="2" a="1"/>
  <c r="V48" i="2" a="1"/>
  <c r="R47" i="2" a="1"/>
  <c r="V47" i="2" a="1"/>
  <c r="R11" i="2" a="1"/>
  <c r="V11" i="2" a="1"/>
  <c r="V43" i="2" a="1"/>
  <c r="V23" i="2" a="1"/>
  <c r="V23" i="2" l="1"/>
  <c r="V43" i="2"/>
  <c r="V27" i="2"/>
  <c r="V41" i="2"/>
  <c r="V51" i="2"/>
  <c r="V16" i="2"/>
  <c r="V30" i="2"/>
  <c r="R21" i="2"/>
  <c r="R20" i="2"/>
  <c r="R24" i="2"/>
  <c r="R32" i="2"/>
  <c r="R18" i="2"/>
  <c r="R34" i="2"/>
  <c r="V12" i="2"/>
  <c r="R30" i="2"/>
  <c r="R39" i="2"/>
  <c r="R33" i="2"/>
  <c r="R16" i="2"/>
  <c r="R19" i="2"/>
  <c r="R35" i="2"/>
  <c r="R23" i="2"/>
  <c r="R40" i="2"/>
  <c r="R43" i="2"/>
  <c r="R31" i="2"/>
  <c r="R41" i="2"/>
  <c r="V15" i="2"/>
  <c r="R38" i="2"/>
  <c r="R15" i="2"/>
  <c r="R42" i="2"/>
  <c r="R27" i="2"/>
  <c r="R17" i="2"/>
  <c r="R36" i="2"/>
  <c r="R26" i="2"/>
  <c r="AJ36" i="2"/>
  <c r="AJ32" i="2"/>
  <c r="AJ35" i="2"/>
  <c r="AJ30" i="2"/>
  <c r="AJ38" i="2"/>
  <c r="AJ31" i="2"/>
  <c r="AJ29" i="2"/>
  <c r="AJ41" i="2"/>
  <c r="AJ18" i="2"/>
  <c r="AJ19" i="2"/>
  <c r="R52" i="2"/>
  <c r="AO47" i="2"/>
  <c r="AN47" i="2"/>
  <c r="AJ20" i="2"/>
  <c r="AJ15" i="2"/>
  <c r="AJ14" i="2"/>
  <c r="AJ25" i="2"/>
  <c r="AJ43" i="2"/>
  <c r="AJ40" i="2"/>
  <c r="AJ27" i="2"/>
  <c r="AJ13" i="2"/>
  <c r="AJ16" i="2"/>
  <c r="AJ42" i="2"/>
  <c r="R13" i="2"/>
  <c r="AJ33" i="2"/>
  <c r="AJ39" i="2"/>
  <c r="AJ37" i="2"/>
  <c r="AJ23" i="2"/>
  <c r="AJ11" i="2"/>
  <c r="AJ24" i="2"/>
  <c r="AJ26" i="2"/>
  <c r="AJ28" i="2"/>
  <c r="AJ34" i="2"/>
  <c r="AJ21" i="2"/>
  <c r="R73" i="2"/>
  <c r="V60" i="2"/>
  <c r="R12" i="2"/>
  <c r="R51" i="2"/>
  <c r="R78" i="2"/>
  <c r="R53" i="2"/>
  <c r="R71" i="2"/>
  <c r="V80" i="2"/>
  <c r="V42" i="2"/>
  <c r="R57" i="2"/>
  <c r="V39" i="2"/>
  <c r="V57" i="2"/>
  <c r="V34" i="2"/>
  <c r="V13" i="2"/>
  <c r="V31" i="2"/>
  <c r="R74" i="2"/>
  <c r="R56" i="2"/>
  <c r="R55" i="2"/>
  <c r="R54" i="2"/>
  <c r="V56" i="2"/>
  <c r="V55" i="2"/>
  <c r="V54" i="2"/>
  <c r="V35" i="2"/>
  <c r="R49" i="2"/>
  <c r="R75" i="2"/>
  <c r="R63" i="2"/>
  <c r="R62" i="2"/>
  <c r="R61" i="2"/>
  <c r="V52" i="2"/>
  <c r="V22" i="2"/>
  <c r="R76" i="2"/>
  <c r="V63" i="2"/>
  <c r="V62" i="2"/>
  <c r="V61" i="2"/>
  <c r="R50" i="2"/>
  <c r="V21" i="2"/>
  <c r="V33" i="2"/>
  <c r="V53" i="2"/>
  <c r="R64" i="2"/>
  <c r="V38" i="2"/>
  <c r="R66" i="2"/>
  <c r="V20" i="2"/>
  <c r="V49" i="2"/>
  <c r="R70" i="2"/>
  <c r="R69" i="2"/>
  <c r="R59" i="2"/>
  <c r="R58" i="2"/>
  <c r="V59" i="2"/>
  <c r="V58" i="2"/>
  <c r="V32" i="2"/>
  <c r="V37" i="2"/>
  <c r="R22" i="2"/>
  <c r="R60" i="2"/>
  <c r="V75" i="2"/>
  <c r="V14" i="2"/>
  <c r="R80" i="2"/>
  <c r="V17" i="2"/>
  <c r="V36" i="2"/>
  <c r="R28" i="2"/>
  <c r="R29" i="2"/>
  <c r="V40" i="2"/>
  <c r="V28" i="2"/>
  <c r="V76" i="2"/>
  <c r="V29" i="2"/>
  <c r="R37" i="2"/>
  <c r="V24" i="2"/>
  <c r="V25" i="2"/>
  <c r="R14" i="2"/>
  <c r="V26" i="2"/>
  <c r="V18" i="2"/>
  <c r="V19" i="2"/>
  <c r="V78" i="2"/>
  <c r="V71" i="2"/>
  <c r="V77" i="2"/>
  <c r="R68" i="2"/>
  <c r="R67" i="2"/>
  <c r="R72" i="2"/>
  <c r="R77" i="2"/>
  <c r="R65" i="2"/>
  <c r="R79" i="2"/>
  <c r="V68" i="2"/>
  <c r="V67" i="2"/>
  <c r="V66" i="2"/>
  <c r="V72" i="2"/>
  <c r="V79" i="2"/>
  <c r="V50" i="2"/>
  <c r="V73" i="2"/>
  <c r="V74" i="2"/>
  <c r="V70" i="2"/>
  <c r="V69" i="2"/>
  <c r="V64" i="2"/>
  <c r="V65" i="2"/>
  <c r="R25" i="2"/>
  <c r="V48" i="2"/>
  <c r="R48" i="2"/>
  <c r="V47" i="2"/>
  <c r="R47" i="2"/>
  <c r="V11" i="2"/>
  <c r="R11" i="2"/>
  <c r="C2" i="2"/>
  <c r="AM48" i="2"/>
  <c r="AA15" i="2" a="1"/>
  <c r="AA42" i="2" a="1"/>
  <c r="AA43" i="2" a="1"/>
  <c r="AA30" i="2" a="1"/>
  <c r="AA16" i="2" a="1"/>
  <c r="AA40" i="2" a="1"/>
  <c r="AN30" i="2" a="1"/>
  <c r="AN14" i="2" a="1"/>
  <c r="AN23" i="2" a="1"/>
  <c r="AN31" i="2" a="1"/>
  <c r="AN26" i="2" a="1"/>
  <c r="AN27" i="2" a="1"/>
  <c r="AN13" i="2" a="1"/>
  <c r="AN36" i="2" a="1"/>
  <c r="AN32" i="2" a="1"/>
  <c r="AN15" i="2" a="1"/>
  <c r="AN38" i="2" a="1"/>
  <c r="AN25" i="2" a="1"/>
  <c r="AN11" i="2" a="1"/>
  <c r="AN29" i="2" a="1"/>
  <c r="AN41" i="2" a="1"/>
  <c r="AN28" i="2" a="1"/>
  <c r="AN34" i="2" a="1"/>
  <c r="AN19" i="2" a="1"/>
  <c r="AN21" i="2" a="1"/>
  <c r="AN42" i="2" a="1"/>
  <c r="AN39" i="2" a="1"/>
  <c r="AN37" i="2" a="1"/>
  <c r="AN43" i="2" a="1"/>
  <c r="AN24" i="2" a="1"/>
  <c r="AN18" i="2" a="1"/>
  <c r="AN16" i="2" a="1"/>
  <c r="AN33" i="2" a="1"/>
  <c r="AN35" i="2" a="1"/>
  <c r="AN40" i="2" a="1"/>
  <c r="AN20" i="2" a="1"/>
  <c r="AA38" i="2" a="1"/>
  <c r="AA19" i="2" a="1"/>
  <c r="AA69" i="2" a="1"/>
  <c r="AA70" i="2" a="1"/>
  <c r="AA64" i="2" a="1"/>
  <c r="AA77" i="2" a="1"/>
  <c r="AA72" i="2" a="1"/>
  <c r="AA76" i="2" a="1"/>
  <c r="AA79" i="2" a="1"/>
  <c r="AH67" i="2" a="1"/>
  <c r="AH68" i="2" a="1"/>
  <c r="AH65" i="2" a="1"/>
  <c r="AA60" i="2" a="1"/>
  <c r="AH72" i="2" a="1"/>
  <c r="AH58" i="2" a="1"/>
  <c r="AH59" i="2" a="1"/>
  <c r="AH50" i="2" a="1"/>
  <c r="AA54" i="2" a="1"/>
  <c r="AA55" i="2" a="1"/>
  <c r="AA56" i="2" a="1"/>
  <c r="AH77" i="2" a="1"/>
  <c r="AH69" i="2" a="1"/>
  <c r="AH70" i="2" a="1"/>
  <c r="AA51" i="2" a="1"/>
  <c r="AH66" i="2" a="1"/>
  <c r="AA74" i="2" a="1"/>
  <c r="AH64" i="2" a="1"/>
  <c r="AH14" i="2" a="1"/>
  <c r="AA50" i="2" a="1"/>
  <c r="AA66" i="2" a="1"/>
  <c r="AA67" i="2" a="1"/>
  <c r="AA68" i="2" a="1"/>
  <c r="AO48" i="2" a="1"/>
  <c r="AN48" i="2" a="1"/>
  <c r="AA61" i="2" a="1"/>
  <c r="AA62" i="2" a="1"/>
  <c r="AA63" i="2" a="1"/>
  <c r="AH79" i="2" a="1"/>
  <c r="AA73" i="2" a="1"/>
  <c r="AA53" i="2" a="1"/>
  <c r="AA71" i="2" a="1"/>
  <c r="AH24" i="2" a="1"/>
  <c r="AH28" i="2" a="1"/>
  <c r="AA75" i="2" a="1"/>
  <c r="AH37" i="2" a="1"/>
  <c r="AA52" i="2" a="1"/>
  <c r="AA65" i="2" a="1"/>
  <c r="AH18" i="2" a="1"/>
  <c r="AA78" i="2" a="1"/>
  <c r="AH29" i="2" a="1"/>
  <c r="AH21" i="2" a="1"/>
  <c r="AA18" i="2" a="1"/>
  <c r="AA20" i="2" a="1"/>
  <c r="AA58" i="2" a="1"/>
  <c r="AA59" i="2" a="1"/>
  <c r="AA21" i="2" a="1"/>
  <c r="AH71" i="2" a="1"/>
  <c r="AA39" i="2" a="1"/>
  <c r="AH74" i="2" a="1"/>
  <c r="AA24" i="2" a="1"/>
  <c r="AA37" i="2" a="1"/>
  <c r="AH60" i="2" a="1"/>
  <c r="AK39" i="2" a="1"/>
  <c r="AK36" i="2" a="1"/>
  <c r="AK34" i="2" a="1"/>
  <c r="AK21" i="2" a="1"/>
  <c r="AK35" i="2" a="1"/>
  <c r="AK19" i="2" a="1"/>
  <c r="AK27" i="2" a="1"/>
  <c r="AK11" i="2" a="1"/>
  <c r="AK15" i="2" a="1"/>
  <c r="AK25" i="2" a="1"/>
  <c r="AH51" i="2" a="1"/>
  <c r="AK37" i="2" a="1"/>
  <c r="AK41" i="2" a="1"/>
  <c r="AK14" i="2" a="1"/>
  <c r="AK38" i="2" a="1"/>
  <c r="AK16" i="2" a="1"/>
  <c r="AK26" i="2" a="1"/>
  <c r="AK30" i="2" a="1"/>
  <c r="AK23" i="2" a="1"/>
  <c r="AK43" i="2" a="1"/>
  <c r="AK13" i="2" a="1"/>
  <c r="AK40" i="2" a="1"/>
  <c r="AK28" i="2" a="1"/>
  <c r="AK32" i="2" a="1"/>
  <c r="AK31" i="2" a="1"/>
  <c r="AK20" i="2" a="1"/>
  <c r="AK42" i="2" a="1"/>
  <c r="AK24" i="2" a="1"/>
  <c r="AK29" i="2" a="1"/>
  <c r="AK33" i="2" a="1"/>
  <c r="AK18" i="2" a="1"/>
  <c r="AH73" i="2" a="1"/>
  <c r="AA32" i="2" a="1"/>
  <c r="AH49" i="2" a="1"/>
  <c r="AH80" i="2" a="1"/>
  <c r="AA14" i="2" a="1"/>
  <c r="AA25" i="2" a="1"/>
  <c r="AH17" i="2" a="1"/>
  <c r="AH75" i="2" a="1"/>
  <c r="AH78" i="2" a="1"/>
  <c r="AA27" i="2" a="1"/>
  <c r="AA34" i="2" a="1"/>
  <c r="AH57" i="2" a="1"/>
  <c r="AA13" i="2" a="1"/>
  <c r="AH76" i="2" a="1"/>
  <c r="AH12" i="2" a="1"/>
  <c r="AH61" i="2" a="1"/>
  <c r="AH62" i="2" a="1"/>
  <c r="AH63" i="2" a="1"/>
  <c r="AA36" i="2" a="1"/>
  <c r="AH32" i="2" a="1"/>
  <c r="AH22" i="2" a="1"/>
  <c r="AH20" i="2" a="1"/>
  <c r="AA80" i="2" a="1"/>
  <c r="AH25" i="2" a="1"/>
  <c r="AH53" i="2" a="1"/>
  <c r="AH11" i="2" a="1"/>
  <c r="AH47" i="2" a="1"/>
  <c r="AH48" i="2" a="1"/>
  <c r="AH54" i="2" a="1"/>
  <c r="AH55" i="2" a="1"/>
  <c r="AH56" i="2" a="1"/>
  <c r="AH40" i="2" a="1"/>
  <c r="AH52" i="2" a="1"/>
  <c r="AH27" i="2" a="1"/>
  <c r="AA57" i="2" a="1"/>
  <c r="AA49" i="2" a="1"/>
  <c r="AH13" i="2" a="1"/>
  <c r="AA41" i="2" a="1"/>
  <c r="AH31" i="2" a="1"/>
  <c r="AH33" i="2" a="1"/>
  <c r="AH34" i="2" a="1"/>
  <c r="AH19" i="2" a="1"/>
  <c r="AH23" i="2" a="1"/>
  <c r="AH43" i="2" a="1"/>
  <c r="AH30" i="2" a="1"/>
  <c r="AH16" i="2" a="1"/>
  <c r="AH35" i="2" a="1"/>
  <c r="AA29" i="2" a="1"/>
  <c r="AA35" i="2" a="1"/>
  <c r="AH39" i="2" a="1"/>
  <c r="AH26" i="2" a="1"/>
  <c r="AH42" i="2" a="1"/>
  <c r="AA23" i="2" a="1"/>
  <c r="AH41" i="2" a="1"/>
  <c r="AH15" i="2" a="1"/>
  <c r="AH36" i="2" a="1"/>
  <c r="AA28" i="2" a="1"/>
  <c r="AH38" i="2" a="1"/>
  <c r="AA33" i="2" a="1"/>
  <c r="AA26" i="2" a="1"/>
  <c r="AA31" i="2" a="1"/>
  <c r="AA30" i="2" l="1"/>
  <c r="AA43" i="2"/>
  <c r="AA42" i="2"/>
  <c r="AA15" i="2"/>
  <c r="AA40" i="2"/>
  <c r="AA16" i="2"/>
  <c r="AA31" i="2"/>
  <c r="AA26" i="2"/>
  <c r="AA33" i="2"/>
  <c r="AH38" i="2"/>
  <c r="AA28" i="2"/>
  <c r="AH36" i="2"/>
  <c r="AH15" i="2"/>
  <c r="AH41" i="2"/>
  <c r="AA23" i="2"/>
  <c r="AH42" i="2"/>
  <c r="AH26" i="2"/>
  <c r="AH39" i="2"/>
  <c r="AA35" i="2"/>
  <c r="AA29" i="2"/>
  <c r="AH35" i="2"/>
  <c r="AH16" i="2"/>
  <c r="AH30" i="2"/>
  <c r="AH43" i="2"/>
  <c r="AH23" i="2"/>
  <c r="AH19" i="2"/>
  <c r="AH34" i="2"/>
  <c r="AH33" i="2"/>
  <c r="AH31" i="2"/>
  <c r="AA41" i="2"/>
  <c r="AH13" i="2"/>
  <c r="AA49" i="2"/>
  <c r="AA57" i="2"/>
  <c r="AH27" i="2"/>
  <c r="AH52" i="2"/>
  <c r="S52" i="2" s="1"/>
  <c r="AH40" i="2"/>
  <c r="AH56" i="2"/>
  <c r="S56" i="2" s="1"/>
  <c r="AH55" i="2"/>
  <c r="S55" i="2" s="1"/>
  <c r="AH54" i="2"/>
  <c r="S54" i="2" s="1"/>
  <c r="AH48" i="2"/>
  <c r="S48" i="2" s="1"/>
  <c r="AH47" i="2"/>
  <c r="S47" i="2" s="1"/>
  <c r="AH11" i="2"/>
  <c r="AH53" i="2"/>
  <c r="S53" i="2" s="1"/>
  <c r="AH25" i="2"/>
  <c r="AA80" i="2"/>
  <c r="AH20" i="2"/>
  <c r="AH22" i="2"/>
  <c r="S22" i="2" s="1"/>
  <c r="AH32" i="2"/>
  <c r="AA36" i="2"/>
  <c r="AH63" i="2"/>
  <c r="S63" i="2" s="1"/>
  <c r="AH62" i="2"/>
  <c r="S62" i="2" s="1"/>
  <c r="AH61" i="2"/>
  <c r="S61" i="2" s="1"/>
  <c r="AH12" i="2"/>
  <c r="S12" i="2" s="1"/>
  <c r="AH76" i="2"/>
  <c r="S76" i="2" s="1"/>
  <c r="AA13" i="2"/>
  <c r="AH57" i="2"/>
  <c r="S57" i="2" s="1"/>
  <c r="AA34" i="2"/>
  <c r="AA27" i="2"/>
  <c r="AH78" i="2"/>
  <c r="S78" i="2" s="1"/>
  <c r="AH75" i="2"/>
  <c r="S75" i="2" s="1"/>
  <c r="AH17" i="2"/>
  <c r="S17" i="2" s="1"/>
  <c r="AA25" i="2"/>
  <c r="AA14" i="2"/>
  <c r="AH80" i="2"/>
  <c r="S80" i="2" s="1"/>
  <c r="AH49" i="2"/>
  <c r="S49" i="2" s="1"/>
  <c r="AA32" i="2"/>
  <c r="AH73" i="2"/>
  <c r="S73" i="2" s="1"/>
  <c r="AK18" i="2"/>
  <c r="AL18" i="2" s="1"/>
  <c r="AK33" i="2"/>
  <c r="AL33" i="2" s="1"/>
  <c r="AK29" i="2"/>
  <c r="AL29" i="2" s="1"/>
  <c r="AK24" i="2"/>
  <c r="AL24" i="2" s="1"/>
  <c r="AK42" i="2"/>
  <c r="AL42" i="2" s="1"/>
  <c r="AK20" i="2"/>
  <c r="AL20" i="2" s="1"/>
  <c r="AK31" i="2"/>
  <c r="AK32" i="2"/>
  <c r="AL32" i="2" s="1"/>
  <c r="AK28" i="2"/>
  <c r="AK40" i="2"/>
  <c r="AL40" i="2" s="1"/>
  <c r="AK13" i="2"/>
  <c r="AL13" i="2" s="1"/>
  <c r="AK43" i="2"/>
  <c r="AL43" i="2" s="1"/>
  <c r="AK23" i="2"/>
  <c r="AL23" i="2" s="1"/>
  <c r="AK30" i="2"/>
  <c r="AL30" i="2" s="1"/>
  <c r="AK26" i="2"/>
  <c r="AL26" i="2" s="1"/>
  <c r="AK16" i="2"/>
  <c r="AL16" i="2" s="1"/>
  <c r="AK38" i="2"/>
  <c r="AL38" i="2" s="1"/>
  <c r="AK14" i="2"/>
  <c r="AL14" i="2" s="1"/>
  <c r="AK41" i="2"/>
  <c r="AL41" i="2" s="1"/>
  <c r="AK37" i="2"/>
  <c r="AL37" i="2" s="1"/>
  <c r="AH51" i="2"/>
  <c r="S51" i="2" s="1"/>
  <c r="AK25" i="2"/>
  <c r="AL25" i="2" s="1"/>
  <c r="AK15" i="2"/>
  <c r="AL15" i="2" s="1"/>
  <c r="AK11" i="2"/>
  <c r="AL11" i="2" s="1"/>
  <c r="AK27" i="2"/>
  <c r="AL27" i="2" s="1"/>
  <c r="AK19" i="2"/>
  <c r="AL19" i="2" s="1"/>
  <c r="AK35" i="2"/>
  <c r="AL35" i="2" s="1"/>
  <c r="AK21" i="2"/>
  <c r="AL21" i="2" s="1"/>
  <c r="AK34" i="2"/>
  <c r="AL34" i="2" s="1"/>
  <c r="AK36" i="2"/>
  <c r="AL36" i="2" s="1"/>
  <c r="AK39" i="2"/>
  <c r="AL39" i="2" s="1"/>
  <c r="AH60" i="2"/>
  <c r="S60" i="2" s="1"/>
  <c r="AA37" i="2"/>
  <c r="AA24" i="2"/>
  <c r="AH74" i="2"/>
  <c r="S74" i="2" s="1"/>
  <c r="AA39" i="2"/>
  <c r="AH71" i="2"/>
  <c r="S71" i="2" s="1"/>
  <c r="AA21" i="2"/>
  <c r="AA59" i="2"/>
  <c r="AA58" i="2"/>
  <c r="AA20" i="2"/>
  <c r="AA18" i="2"/>
  <c r="AH21" i="2"/>
  <c r="AH29" i="2"/>
  <c r="AA78" i="2"/>
  <c r="AH18" i="2"/>
  <c r="AA65" i="2"/>
  <c r="AA52" i="2"/>
  <c r="AH37" i="2"/>
  <c r="AA75" i="2"/>
  <c r="AH28" i="2"/>
  <c r="AH24" i="2"/>
  <c r="AA71" i="2"/>
  <c r="AA53" i="2"/>
  <c r="AA73" i="2"/>
  <c r="AH79" i="2"/>
  <c r="S79" i="2" s="1"/>
  <c r="AA63" i="2"/>
  <c r="AA62" i="2"/>
  <c r="AA61" i="2"/>
  <c r="AA19" i="2"/>
  <c r="AA38" i="2"/>
  <c r="AN20" i="2"/>
  <c r="AN40" i="2"/>
  <c r="AN35" i="2"/>
  <c r="AN33" i="2"/>
  <c r="AN16" i="2"/>
  <c r="AN18" i="2"/>
  <c r="AN24" i="2"/>
  <c r="AN43" i="2"/>
  <c r="AN37" i="2"/>
  <c r="AN39" i="2"/>
  <c r="AN42" i="2"/>
  <c r="AN21" i="2"/>
  <c r="AN19" i="2"/>
  <c r="AN34" i="2"/>
  <c r="AN28" i="2"/>
  <c r="AN41" i="2"/>
  <c r="AN29" i="2"/>
  <c r="AN11" i="2"/>
  <c r="AN25" i="2"/>
  <c r="AN38" i="2"/>
  <c r="AN15" i="2"/>
  <c r="AN32" i="2"/>
  <c r="AN36" i="2"/>
  <c r="AN13" i="2"/>
  <c r="AN27" i="2"/>
  <c r="AN26" i="2"/>
  <c r="AN31" i="2"/>
  <c r="AN23" i="2"/>
  <c r="AN14" i="2"/>
  <c r="AN30" i="2"/>
  <c r="AH64" i="2"/>
  <c r="S64" i="2" s="1"/>
  <c r="AA74" i="2"/>
  <c r="AH66" i="2"/>
  <c r="S66" i="2" s="1"/>
  <c r="AA51" i="2"/>
  <c r="AH70" i="2"/>
  <c r="AH69" i="2"/>
  <c r="AH77" i="2"/>
  <c r="S77" i="2" s="1"/>
  <c r="AA56" i="2"/>
  <c r="AA55" i="2"/>
  <c r="AA54" i="2"/>
  <c r="AH50" i="2"/>
  <c r="S50" i="2" s="1"/>
  <c r="AH59" i="2"/>
  <c r="S59" i="2" s="1"/>
  <c r="AH58" i="2"/>
  <c r="S58" i="2" s="1"/>
  <c r="AH72" i="2"/>
  <c r="S72" i="2" s="1"/>
  <c r="AA60" i="2"/>
  <c r="AH65" i="2"/>
  <c r="S65" i="2" s="1"/>
  <c r="AH68" i="2"/>
  <c r="S68" i="2" s="1"/>
  <c r="AH67" i="2"/>
  <c r="S67" i="2" s="1"/>
  <c r="AA79" i="2"/>
  <c r="AA76" i="2"/>
  <c r="AA72" i="2"/>
  <c r="AA77" i="2"/>
  <c r="AA64" i="2"/>
  <c r="AA70" i="2"/>
  <c r="AA69" i="2"/>
  <c r="AN48" i="2"/>
  <c r="AO48" i="2"/>
  <c r="AA68" i="2"/>
  <c r="AA67" i="2"/>
  <c r="AA66" i="2"/>
  <c r="AA50" i="2"/>
  <c r="AH14" i="2"/>
  <c r="S70" i="2"/>
  <c r="S69" i="2"/>
  <c r="AL31" i="2"/>
  <c r="AL28" i="2"/>
  <c r="BM47" i="2"/>
  <c r="AM49" i="2"/>
  <c r="X18" i="2"/>
  <c r="X22" i="2"/>
  <c r="AO26" i="2"/>
  <c r="AP26" i="2"/>
  <c r="AO30" i="2"/>
  <c r="AP30" i="2"/>
  <c r="AP34" i="2"/>
  <c r="AO34" i="2"/>
  <c r="AO38" i="2"/>
  <c r="AP38" i="2"/>
  <c r="AP42" i="2"/>
  <c r="AO42" i="2"/>
  <c r="T15" i="2"/>
  <c r="T21" i="2"/>
  <c r="T27" i="2"/>
  <c r="T33" i="2"/>
  <c r="T39" i="2"/>
  <c r="AO25" i="2"/>
  <c r="AP25" i="2"/>
  <c r="AO37" i="2"/>
  <c r="AP37" i="2"/>
  <c r="X26" i="2"/>
  <c r="X34" i="2"/>
  <c r="X21" i="2"/>
  <c r="AP29" i="2"/>
  <c r="AO29" i="2"/>
  <c r="AO33" i="2"/>
  <c r="AP33" i="2"/>
  <c r="AP13" i="2"/>
  <c r="AO13" i="2"/>
  <c r="X30" i="2"/>
  <c r="AP14" i="2"/>
  <c r="AO14" i="2"/>
  <c r="X27" i="2"/>
  <c r="X39" i="2"/>
  <c r="X23" i="2"/>
  <c r="X31" i="2"/>
  <c r="X35" i="2"/>
  <c r="X43" i="2"/>
  <c r="T16" i="2"/>
  <c r="T22" i="2"/>
  <c r="T28" i="2"/>
  <c r="T34" i="2"/>
  <c r="T40" i="2"/>
  <c r="X19" i="2"/>
  <c r="AO23" i="2"/>
  <c r="AP23" i="2"/>
  <c r="AP27" i="2"/>
  <c r="AO27" i="2"/>
  <c r="AP31" i="2"/>
  <c r="AO31" i="2"/>
  <c r="AO35" i="2"/>
  <c r="AP35" i="2"/>
  <c r="AO39" i="2"/>
  <c r="AP39" i="2"/>
  <c r="AP43" i="2"/>
  <c r="AO43" i="2"/>
  <c r="X15" i="2"/>
  <c r="AP19" i="2"/>
  <c r="AO19" i="2"/>
  <c r="T11" i="2"/>
  <c r="T17" i="2"/>
  <c r="T23" i="2"/>
  <c r="T29" i="2"/>
  <c r="T35" i="2"/>
  <c r="T41" i="2"/>
  <c r="X42" i="2"/>
  <c r="X28" i="2"/>
  <c r="X32" i="2"/>
  <c r="X40" i="2"/>
  <c r="AO11" i="2"/>
  <c r="AP11" i="2"/>
  <c r="X20" i="2"/>
  <c r="AP24" i="2"/>
  <c r="AO24" i="2"/>
  <c r="AO28" i="2"/>
  <c r="AP28" i="2"/>
  <c r="AP32" i="2"/>
  <c r="AO32" i="2"/>
  <c r="AO36" i="2"/>
  <c r="AP36" i="2"/>
  <c r="AO40" i="2"/>
  <c r="AP40" i="2"/>
  <c r="T12" i="2"/>
  <c r="T18" i="2"/>
  <c r="T24" i="2"/>
  <c r="T30" i="2"/>
  <c r="T36" i="2"/>
  <c r="T42" i="2"/>
  <c r="X38" i="2"/>
  <c r="X11" i="2"/>
  <c r="AO15" i="2"/>
  <c r="AP15" i="2"/>
  <c r="X24" i="2"/>
  <c r="X36" i="2"/>
  <c r="AO20" i="2"/>
  <c r="AP20" i="2"/>
  <c r="X14" i="2"/>
  <c r="AP18" i="2"/>
  <c r="AO18" i="2"/>
  <c r="X16" i="2"/>
  <c r="AS15" i="2"/>
  <c r="X12" i="2"/>
  <c r="AP16" i="2"/>
  <c r="AO16" i="2"/>
  <c r="X25" i="2"/>
  <c r="X29" i="2"/>
  <c r="X33" i="2"/>
  <c r="X37" i="2"/>
  <c r="X41" i="2"/>
  <c r="T13" i="2"/>
  <c r="T19" i="2"/>
  <c r="T25" i="2"/>
  <c r="T31" i="2"/>
  <c r="T37" i="2"/>
  <c r="T43" i="2"/>
  <c r="AO41" i="2"/>
  <c r="AP41" i="2"/>
  <c r="X13" i="2"/>
  <c r="X17" i="2"/>
  <c r="AO21" i="2"/>
  <c r="AP21" i="2"/>
  <c r="AS14" i="2"/>
  <c r="AS13" i="2"/>
  <c r="T14" i="2"/>
  <c r="T20" i="2"/>
  <c r="T26" i="2"/>
  <c r="T32" i="2"/>
  <c r="T38" i="2"/>
  <c r="AO49" i="2" a="1"/>
  <c r="AN49" i="2" a="1"/>
  <c r="AN49" i="2" l="1"/>
  <c r="AO49" i="2"/>
  <c r="BM48" i="2"/>
  <c r="S30" i="2"/>
  <c r="S24" i="2"/>
  <c r="S29" i="2"/>
  <c r="S18" i="2"/>
  <c r="S42" i="2"/>
  <c r="S11" i="2"/>
  <c r="S38" i="2"/>
  <c r="S40" i="2"/>
  <c r="S39" i="2"/>
  <c r="S36" i="2"/>
  <c r="S23" i="2"/>
  <c r="S35" i="2"/>
  <c r="S13" i="2"/>
  <c r="S34" i="2"/>
  <c r="S27" i="2"/>
  <c r="S32" i="2"/>
  <c r="S37" i="2"/>
  <c r="S21" i="2"/>
  <c r="U42" i="2"/>
  <c r="S26" i="2"/>
  <c r="S16" i="2"/>
  <c r="U17" i="2"/>
  <c r="U38" i="2"/>
  <c r="S33" i="2"/>
  <c r="U26" i="2"/>
  <c r="S19" i="2"/>
  <c r="S31" i="2"/>
  <c r="S43" i="2"/>
  <c r="U14" i="2"/>
  <c r="S28" i="2"/>
  <c r="U22" i="2"/>
  <c r="U35" i="2"/>
  <c r="U18" i="2"/>
  <c r="S25" i="2"/>
  <c r="S20" i="2"/>
  <c r="S15" i="2"/>
  <c r="U29" i="2"/>
  <c r="U25" i="2"/>
  <c r="U31" i="2"/>
  <c r="U36" i="2"/>
  <c r="S14" i="2"/>
  <c r="U37" i="2"/>
  <c r="U20" i="2"/>
  <c r="U32" i="2"/>
  <c r="S41" i="2"/>
  <c r="U33" i="2"/>
  <c r="U34" i="2"/>
  <c r="U30" i="2"/>
  <c r="U23" i="2"/>
  <c r="U21" i="2"/>
  <c r="AM50" i="2"/>
  <c r="U24" i="2"/>
  <c r="U40" i="2"/>
  <c r="U15" i="2"/>
  <c r="U43" i="2"/>
  <c r="U11" i="2"/>
  <c r="U12" i="2"/>
  <c r="U19" i="2"/>
  <c r="U41" i="2"/>
  <c r="U28" i="2"/>
  <c r="U39" i="2"/>
  <c r="U13" i="2"/>
  <c r="U16" i="2"/>
  <c r="U27" i="2"/>
  <c r="AN50" i="2" a="1"/>
  <c r="AO50" i="2" a="1"/>
  <c r="AO50" i="2" l="1"/>
  <c r="AN50" i="2"/>
  <c r="BM49" i="2"/>
  <c r="AT13" i="2"/>
  <c r="AT14" i="2"/>
  <c r="AT15" i="2"/>
  <c r="AM51" i="2"/>
  <c r="AN51" i="2" a="1"/>
  <c r="AO51" i="2" a="1"/>
  <c r="AO51" i="2" l="1"/>
  <c r="AN51" i="2"/>
  <c r="BM50" i="2"/>
  <c r="AM52" i="2"/>
  <c r="AN52" i="2" a="1"/>
  <c r="AO52" i="2" a="1"/>
  <c r="AO52" i="2" l="1"/>
  <c r="AN52" i="2"/>
  <c r="BM51" i="2"/>
  <c r="AM53" i="2"/>
  <c r="AN53" i="2" a="1"/>
  <c r="AO53" i="2" a="1"/>
  <c r="AO53" i="2" l="1"/>
  <c r="AN53" i="2"/>
  <c r="BM52" i="2"/>
  <c r="AM54" i="2"/>
  <c r="AO54" i="2" a="1"/>
  <c r="AN54" i="2" a="1"/>
  <c r="AN54" i="2" l="1"/>
  <c r="AO54" i="2"/>
  <c r="BM53" i="2"/>
  <c r="AM55" i="2"/>
  <c r="AO55" i="2" a="1"/>
  <c r="AN55" i="2" a="1"/>
  <c r="AN55" i="2" l="1"/>
  <c r="AO55" i="2"/>
  <c r="BM54" i="2"/>
  <c r="AM56" i="2"/>
  <c r="AO56" i="2" a="1"/>
  <c r="AN56" i="2" a="1"/>
  <c r="AN56" i="2" l="1"/>
  <c r="AO56" i="2"/>
  <c r="BM55" i="2"/>
  <c r="AM57" i="2"/>
  <c r="AN57" i="2" a="1"/>
  <c r="AO57" i="2" a="1"/>
  <c r="AO57" i="2" l="1"/>
  <c r="AN57" i="2"/>
  <c r="BM56" i="2"/>
  <c r="AM58" i="2"/>
  <c r="AO58" i="2" a="1"/>
  <c r="AN58" i="2" a="1"/>
  <c r="AN58" i="2" l="1"/>
  <c r="AO58" i="2"/>
  <c r="BM57" i="2"/>
  <c r="AM59" i="2"/>
  <c r="AN59" i="2" a="1"/>
  <c r="BO59" i="2" a="1"/>
  <c r="BO59" i="2" l="1"/>
  <c r="AN59" i="2"/>
  <c r="BM58" i="2"/>
  <c r="AM60" i="2"/>
  <c r="BP59" i="2" a="1"/>
  <c r="AN60" i="2" a="1"/>
  <c r="BO60" i="2" a="1"/>
  <c r="BP59" i="2" l="1"/>
  <c r="BO60" i="2"/>
  <c r="AN60" i="2"/>
  <c r="AM61" i="2"/>
  <c r="BP60" i="2" a="1"/>
  <c r="AN61" i="2" a="1"/>
  <c r="BO61" i="2" a="1"/>
  <c r="BP60" i="2" l="1"/>
  <c r="BO61" i="2"/>
  <c r="AN61" i="2"/>
  <c r="BM60" i="2"/>
  <c r="BN60" i="2" s="1"/>
  <c r="AO60" i="2" s="1"/>
  <c r="BM59" i="2"/>
  <c r="BN59" i="2" s="1"/>
  <c r="AO59" i="2" s="1"/>
  <c r="BP61" i="2" a="1"/>
  <c r="BP61" i="2" l="1"/>
  <c r="BM61" i="2" s="1"/>
  <c r="BN61" i="2" s="1"/>
  <c r="AO61" i="2" s="1"/>
  <c r="AH15" i="18" l="1"/>
  <c r="AF6" i="18"/>
  <c r="AF14" i="18"/>
  <c r="AF13" i="18"/>
  <c r="AF12" i="18"/>
  <c r="AF11" i="18"/>
  <c r="AF10" i="18"/>
  <c r="AF9" i="18"/>
  <c r="AH9" i="18" s="1"/>
  <c r="AF8" i="18"/>
  <c r="AF7" i="18"/>
  <c r="AI7" i="18" s="1"/>
  <c r="AH11" i="18" l="1"/>
  <c r="AH14" i="18"/>
  <c r="AH12" i="18"/>
  <c r="AH13" i="18"/>
  <c r="AH6" i="18"/>
  <c r="AH10" i="18"/>
  <c r="AI13" i="18"/>
  <c r="AF4" i="18"/>
  <c r="R88" i="18" l="1"/>
  <c r="V213" i="18" l="1"/>
  <c r="V212" i="18"/>
  <c r="V211" i="18"/>
  <c r="V210" i="18"/>
  <c r="V209" i="18"/>
  <c r="V208" i="18"/>
  <c r="V207" i="18"/>
  <c r="V206" i="18"/>
  <c r="V205" i="18"/>
  <c r="V204" i="18"/>
  <c r="V203" i="18"/>
  <c r="V202" i="18"/>
  <c r="V201" i="18"/>
  <c r="V200" i="18"/>
  <c r="V199" i="18"/>
  <c r="V198" i="18"/>
  <c r="V197" i="18"/>
  <c r="V196" i="18"/>
  <c r="V195" i="18"/>
  <c r="V194" i="18"/>
  <c r="V193" i="18"/>
  <c r="V192" i="18"/>
  <c r="V191" i="18"/>
  <c r="V190" i="18"/>
  <c r="V189" i="18"/>
  <c r="V188" i="18"/>
  <c r="V187" i="18"/>
  <c r="V186" i="18"/>
  <c r="V185" i="18"/>
  <c r="V184" i="18"/>
  <c r="V183" i="18"/>
  <c r="V182" i="18"/>
  <c r="V181" i="18"/>
  <c r="V180" i="18"/>
  <c r="V179" i="18"/>
  <c r="V178" i="18"/>
  <c r="V177" i="18"/>
  <c r="V176" i="18"/>
  <c r="V175" i="18"/>
  <c r="V174" i="18"/>
  <c r="V173" i="18"/>
  <c r="V172" i="18"/>
  <c r="V171" i="18"/>
  <c r="V170" i="18"/>
  <c r="V169" i="18"/>
  <c r="V168" i="18"/>
  <c r="V167" i="18"/>
  <c r="V166" i="18"/>
  <c r="V165" i="18"/>
  <c r="V164" i="18"/>
  <c r="V163" i="18"/>
  <c r="V162" i="18"/>
  <c r="V161" i="18"/>
  <c r="V160" i="18"/>
  <c r="V159" i="18"/>
  <c r="V158" i="18"/>
  <c r="V157" i="18"/>
  <c r="V156" i="18"/>
  <c r="V155" i="18"/>
  <c r="V154" i="18"/>
  <c r="V153" i="18"/>
  <c r="V152" i="18"/>
  <c r="V151" i="18"/>
  <c r="V150" i="18"/>
  <c r="V149" i="18"/>
  <c r="V148" i="18"/>
  <c r="V147" i="18"/>
  <c r="V146" i="18"/>
  <c r="V145" i="18"/>
  <c r="V144" i="18"/>
  <c r="V143" i="18"/>
  <c r="V142" i="18"/>
  <c r="V141" i="18"/>
  <c r="V140" i="18"/>
  <c r="V139" i="18"/>
  <c r="V138" i="18"/>
  <c r="V137" i="18"/>
  <c r="V136" i="18"/>
  <c r="V135" i="18"/>
  <c r="V134" i="18"/>
  <c r="V133" i="18"/>
  <c r="V132" i="18"/>
  <c r="V131" i="18"/>
  <c r="V130" i="18"/>
  <c r="V129" i="18"/>
  <c r="V128" i="18"/>
  <c r="V127" i="18"/>
  <c r="V126" i="18"/>
  <c r="V125" i="18"/>
  <c r="V124" i="18"/>
  <c r="V123" i="18"/>
  <c r="V122" i="18"/>
  <c r="V121" i="18"/>
  <c r="V120" i="18"/>
  <c r="V119" i="18"/>
  <c r="V118" i="18"/>
  <c r="V117" i="18"/>
  <c r="V116" i="18"/>
  <c r="V115" i="18"/>
  <c r="V114" i="18"/>
  <c r="V113" i="18"/>
  <c r="V112" i="18"/>
  <c r="V111" i="18"/>
  <c r="V110" i="18"/>
  <c r="V109" i="18"/>
  <c r="V108" i="18"/>
  <c r="V107" i="18"/>
  <c r="V106" i="18"/>
  <c r="V105" i="18"/>
  <c r="V104" i="18"/>
  <c r="V103" i="18"/>
  <c r="V102" i="18"/>
  <c r="V101" i="18"/>
  <c r="V100" i="18"/>
  <c r="V99" i="18"/>
  <c r="V65" i="18"/>
  <c r="V79" i="18"/>
  <c r="V20" i="18"/>
  <c r="V30" i="18"/>
  <c r="V77" i="18"/>
  <c r="V68" i="18"/>
  <c r="V19" i="18"/>
  <c r="V81" i="18"/>
  <c r="V25" i="18"/>
  <c r="V8" i="18"/>
  <c r="V64" i="18"/>
  <c r="V58" i="18"/>
  <c r="V15" i="18"/>
  <c r="V91" i="18"/>
  <c r="V97" i="18"/>
  <c r="V22" i="18"/>
  <c r="V35" i="18"/>
  <c r="V23" i="18"/>
  <c r="V26" i="18"/>
  <c r="V60" i="18"/>
  <c r="V43" i="18"/>
  <c r="V63" i="18"/>
  <c r="V89" i="18"/>
  <c r="V51" i="18"/>
  <c r="V9" i="18"/>
  <c r="V32" i="18"/>
  <c r="V34" i="18"/>
  <c r="V93" i="18"/>
  <c r="V72" i="18"/>
  <c r="V84" i="18"/>
  <c r="V71" i="18"/>
  <c r="V38" i="18"/>
  <c r="V55" i="18"/>
  <c r="V69" i="18"/>
  <c r="V21" i="18"/>
  <c r="V46" i="18"/>
  <c r="V40" i="18"/>
  <c r="V36" i="18"/>
  <c r="V62" i="18"/>
  <c r="V13" i="18"/>
  <c r="V45" i="18"/>
  <c r="V78" i="18"/>
  <c r="V6" i="18"/>
  <c r="V66" i="18"/>
  <c r="V74" i="18"/>
  <c r="V94" i="18"/>
  <c r="V85" i="18"/>
  <c r="V10" i="18"/>
  <c r="V53" i="18"/>
  <c r="V14" i="18"/>
  <c r="V50" i="18"/>
  <c r="V18" i="18"/>
  <c r="V75" i="18"/>
  <c r="V41" i="18"/>
  <c r="V73" i="18"/>
  <c r="V52" i="18"/>
  <c r="V90" i="18"/>
  <c r="V27" i="18"/>
  <c r="V16" i="18"/>
  <c r="V95" i="18"/>
  <c r="V24" i="18"/>
  <c r="V12" i="18"/>
  <c r="V37" i="18"/>
  <c r="V59" i="18"/>
  <c r="V31" i="18"/>
  <c r="V70" i="18"/>
  <c r="V54" i="18"/>
  <c r="V42" i="18"/>
  <c r="V49" i="18"/>
  <c r="V86" i="18"/>
  <c r="V17" i="18"/>
  <c r="V76" i="18"/>
  <c r="V88" i="18"/>
  <c r="V28" i="18"/>
  <c r="V87" i="18"/>
  <c r="V33" i="18"/>
  <c r="V44" i="18"/>
  <c r="V47" i="18"/>
  <c r="V11" i="18"/>
  <c r="V29" i="18"/>
  <c r="V67" i="18"/>
  <c r="V92" i="18"/>
  <c r="V39" i="18"/>
  <c r="V80" i="18"/>
  <c r="V98" i="18"/>
  <c r="V7" i="18"/>
  <c r="V82" i="18"/>
  <c r="V83" i="18"/>
  <c r="V96" i="18"/>
  <c r="V57" i="18"/>
  <c r="V61" i="18"/>
  <c r="V48" i="18"/>
  <c r="V56" i="18"/>
  <c r="L4" i="18" l="1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65" i="18"/>
  <c r="S79" i="18"/>
  <c r="S20" i="18"/>
  <c r="S30" i="18"/>
  <c r="S77" i="18"/>
  <c r="S68" i="18"/>
  <c r="S19" i="18"/>
  <c r="S81" i="18"/>
  <c r="S25" i="18"/>
  <c r="S8" i="18"/>
  <c r="S64" i="18"/>
  <c r="S58" i="18"/>
  <c r="S15" i="18"/>
  <c r="S91" i="18"/>
  <c r="S97" i="18"/>
  <c r="S22" i="18"/>
  <c r="S35" i="18"/>
  <c r="S23" i="18"/>
  <c r="S26" i="18"/>
  <c r="S60" i="18"/>
  <c r="S43" i="18"/>
  <c r="S63" i="18"/>
  <c r="S89" i="18"/>
  <c r="S51" i="18"/>
  <c r="S9" i="18"/>
  <c r="S32" i="18"/>
  <c r="S34" i="18"/>
  <c r="S93" i="18"/>
  <c r="S72" i="18"/>
  <c r="S84" i="18"/>
  <c r="S71" i="18"/>
  <c r="S38" i="18"/>
  <c r="S55" i="18"/>
  <c r="S69" i="18"/>
  <c r="S21" i="18"/>
  <c r="S46" i="18"/>
  <c r="S40" i="18"/>
  <c r="S36" i="18"/>
  <c r="S62" i="18"/>
  <c r="S13" i="18"/>
  <c r="S45" i="18"/>
  <c r="S78" i="18"/>
  <c r="S6" i="18"/>
  <c r="S66" i="18"/>
  <c r="S74" i="18"/>
  <c r="S94" i="18"/>
  <c r="S85" i="18"/>
  <c r="S10" i="18"/>
  <c r="S53" i="18"/>
  <c r="S14" i="18"/>
  <c r="S50" i="18"/>
  <c r="S18" i="18"/>
  <c r="S75" i="18"/>
  <c r="S41" i="18"/>
  <c r="S73" i="18"/>
  <c r="S52" i="18"/>
  <c r="S90" i="18"/>
  <c r="S27" i="18"/>
  <c r="S16" i="18"/>
  <c r="S95" i="18"/>
  <c r="S24" i="18"/>
  <c r="S12" i="18"/>
  <c r="S37" i="18"/>
  <c r="S59" i="18"/>
  <c r="S31" i="18"/>
  <c r="S70" i="18"/>
  <c r="S54" i="18"/>
  <c r="S42" i="18"/>
  <c r="S49" i="18"/>
  <c r="S86" i="18"/>
  <c r="S17" i="18"/>
  <c r="S76" i="18"/>
  <c r="S88" i="18"/>
  <c r="S28" i="18"/>
  <c r="S87" i="18"/>
  <c r="S33" i="18"/>
  <c r="S44" i="18"/>
  <c r="S47" i="18"/>
  <c r="S11" i="18"/>
  <c r="S29" i="18"/>
  <c r="S67" i="18"/>
  <c r="S92" i="18"/>
  <c r="S39" i="18"/>
  <c r="S80" i="18"/>
  <c r="S98" i="18"/>
  <c r="S7" i="18"/>
  <c r="S82" i="18"/>
  <c r="S83" i="18"/>
  <c r="S96" i="18"/>
  <c r="S57" i="18"/>
  <c r="S61" i="18"/>
  <c r="S48" i="18"/>
  <c r="S56" i="18"/>
  <c r="AI15" i="18" l="1"/>
  <c r="AI4" i="18" s="1"/>
  <c r="H48" i="19"/>
  <c r="G48" i="19"/>
  <c r="H47" i="19"/>
  <c r="G47" i="19"/>
  <c r="J44" i="19"/>
  <c r="K44" i="19" s="1"/>
  <c r="I44" i="19"/>
  <c r="L44" i="19" s="1"/>
  <c r="F37" i="19"/>
  <c r="E37" i="19"/>
  <c r="L36" i="19"/>
  <c r="M36" i="19" s="1"/>
  <c r="J36" i="19"/>
  <c r="K36" i="19" s="1"/>
  <c r="I36" i="19"/>
  <c r="F34" i="19"/>
  <c r="J33" i="19"/>
  <c r="K33" i="19" s="1"/>
  <c r="I33" i="19"/>
  <c r="L33" i="19" s="1"/>
  <c r="M33" i="19" s="1"/>
  <c r="F31" i="19"/>
  <c r="J30" i="19"/>
  <c r="I30" i="19"/>
  <c r="L30" i="19" s="1"/>
  <c r="M30" i="19" s="1"/>
  <c r="F29" i="19"/>
  <c r="L27" i="19"/>
  <c r="G27" i="19"/>
  <c r="E34" i="19" s="1"/>
  <c r="I22" i="19"/>
  <c r="I23" i="19" s="1"/>
  <c r="H21" i="19"/>
  <c r="H22" i="19" s="1"/>
  <c r="H23" i="19" s="1"/>
  <c r="H16" i="19"/>
  <c r="H17" i="19" s="1"/>
  <c r="I17" i="19" s="1"/>
  <c r="J17" i="19" s="1"/>
  <c r="I15" i="19"/>
  <c r="O10" i="19"/>
  <c r="K10" i="19"/>
  <c r="L10" i="19" s="1"/>
  <c r="M10" i="19" s="1"/>
  <c r="I10" i="19"/>
  <c r="J9" i="19"/>
  <c r="K9" i="19" s="1"/>
  <c r="L9" i="19" s="1"/>
  <c r="M9" i="19" s="1"/>
  <c r="I9" i="19"/>
  <c r="R8" i="19"/>
  <c r="J8" i="19"/>
  <c r="K8" i="19" s="1"/>
  <c r="L8" i="19" s="1"/>
  <c r="M8" i="19" s="1"/>
  <c r="I8" i="19"/>
  <c r="P7" i="19"/>
  <c r="I7" i="19"/>
  <c r="J7" i="19" s="1"/>
  <c r="K7" i="19" s="1"/>
  <c r="L7" i="19" s="1"/>
  <c r="M7" i="19" s="1"/>
  <c r="S6" i="19"/>
  <c r="R6" i="19"/>
  <c r="R2" i="19" s="1"/>
  <c r="Q6" i="19"/>
  <c r="Q2" i="19" s="1"/>
  <c r="P6" i="19"/>
  <c r="P2" i="19" s="1"/>
  <c r="O6" i="19"/>
  <c r="O2" i="19" s="1"/>
  <c r="J6" i="19"/>
  <c r="K6" i="19" s="1"/>
  <c r="L6" i="19" s="1"/>
  <c r="M6" i="19" s="1"/>
  <c r="I6" i="19"/>
  <c r="Q5" i="19"/>
  <c r="J5" i="19"/>
  <c r="K5" i="19" s="1"/>
  <c r="L5" i="19" s="1"/>
  <c r="M5" i="19" s="1"/>
  <c r="I5" i="19"/>
  <c r="S4" i="19"/>
  <c r="S2" i="19" s="1"/>
  <c r="J4" i="19"/>
  <c r="J2" i="19" s="1"/>
  <c r="I4" i="19"/>
  <c r="I2" i="19"/>
  <c r="G2" i="19"/>
  <c r="F2" i="19"/>
  <c r="AH4" i="18" l="1"/>
  <c r="K4" i="19"/>
  <c r="K30" i="19"/>
  <c r="L4" i="19" l="1"/>
  <c r="K2" i="19"/>
  <c r="L2" i="19" l="1"/>
  <c r="M4" i="19"/>
  <c r="M2" i="19" s="1"/>
  <c r="BQ7" i="4" l="1"/>
  <c r="BO7" i="4"/>
  <c r="BM7" i="4"/>
  <c r="BK7" i="4"/>
  <c r="BI7" i="4"/>
  <c r="BG7" i="4"/>
  <c r="BE7" i="4"/>
  <c r="BC7" i="4"/>
  <c r="BA7" i="4"/>
  <c r="AY7" i="4"/>
  <c r="AW7" i="4"/>
  <c r="AU7" i="4"/>
  <c r="AS7" i="4"/>
  <c r="AQ7" i="4"/>
  <c r="AO7" i="4"/>
  <c r="AM7" i="4"/>
  <c r="AK7" i="4"/>
  <c r="AI7" i="4"/>
  <c r="AG7" i="4"/>
  <c r="AE7" i="4"/>
  <c r="AC7" i="4"/>
  <c r="AA7" i="4"/>
  <c r="Y7" i="4"/>
  <c r="W7" i="4"/>
  <c r="U7" i="4"/>
  <c r="S7" i="4"/>
  <c r="Q7" i="4"/>
  <c r="O7" i="4"/>
  <c r="M7" i="4"/>
  <c r="K7" i="4"/>
  <c r="I7" i="4"/>
  <c r="G7" i="4"/>
  <c r="E7" i="4"/>
  <c r="C7" i="4"/>
  <c r="BQ6" i="4"/>
  <c r="BO6" i="4"/>
  <c r="BM6" i="4"/>
  <c r="BK6" i="4"/>
  <c r="BI6" i="4"/>
  <c r="BG6" i="4"/>
  <c r="BE6" i="4"/>
  <c r="BC6" i="4"/>
  <c r="BA6" i="4"/>
  <c r="AY6" i="4"/>
  <c r="AW6" i="4"/>
  <c r="AU6" i="4"/>
  <c r="AS6" i="4"/>
  <c r="AQ6" i="4"/>
  <c r="AO6" i="4"/>
  <c r="AM6" i="4"/>
  <c r="AK6" i="4"/>
  <c r="AI6" i="4"/>
  <c r="AG6" i="4"/>
  <c r="AE6" i="4"/>
  <c r="AC6" i="4"/>
  <c r="AA6" i="4"/>
  <c r="Y6" i="4"/>
  <c r="W6" i="4"/>
  <c r="U6" i="4"/>
  <c r="S6" i="4"/>
  <c r="Q6" i="4"/>
  <c r="O6" i="4"/>
  <c r="M6" i="4"/>
  <c r="K6" i="4"/>
  <c r="I6" i="4"/>
  <c r="G6" i="4"/>
  <c r="E6" i="4"/>
  <c r="C6" i="4"/>
  <c r="BO5" i="4"/>
  <c r="BM5" i="4"/>
  <c r="BK5" i="4"/>
  <c r="BI5" i="4"/>
  <c r="BG5" i="4"/>
  <c r="BE5" i="4"/>
  <c r="BC5" i="4"/>
  <c r="BA5" i="4"/>
  <c r="AY5" i="4"/>
  <c r="AW5" i="4"/>
  <c r="AU5" i="4"/>
  <c r="AS5" i="4"/>
  <c r="AQ5" i="4"/>
  <c r="AO5" i="4"/>
  <c r="AM5" i="4"/>
  <c r="AK5" i="4"/>
  <c r="AI5" i="4"/>
  <c r="AG5" i="4"/>
  <c r="AE5" i="4"/>
  <c r="AC5" i="4"/>
  <c r="AA5" i="4"/>
  <c r="Y5" i="4"/>
  <c r="W5" i="4"/>
  <c r="U5" i="4"/>
  <c r="S5" i="4"/>
  <c r="Q5" i="4"/>
  <c r="O5" i="4"/>
  <c r="M5" i="4"/>
  <c r="K5" i="4"/>
  <c r="I5" i="4"/>
  <c r="G5" i="4"/>
  <c r="E5" i="4"/>
  <c r="C5" i="4"/>
  <c r="B1" i="4"/>
  <c r="B2" i="4" s="1"/>
  <c r="BO7" i="3"/>
  <c r="BM7" i="3"/>
  <c r="BK7" i="3"/>
  <c r="BI7" i="3"/>
  <c r="BG7" i="3"/>
  <c r="BE7" i="3"/>
  <c r="BC7" i="3"/>
  <c r="BA7" i="3"/>
  <c r="AY7" i="3"/>
  <c r="AW7" i="3"/>
  <c r="AU7" i="3"/>
  <c r="AS7" i="3"/>
  <c r="AQ7" i="3"/>
  <c r="AO7" i="3"/>
  <c r="AM7" i="3"/>
  <c r="AK7" i="3"/>
  <c r="AI7" i="3"/>
  <c r="AG7" i="3"/>
  <c r="AE7" i="3"/>
  <c r="AC7" i="3"/>
  <c r="AA7" i="3"/>
  <c r="Y7" i="3"/>
  <c r="W7" i="3"/>
  <c r="U7" i="3"/>
  <c r="S7" i="3"/>
  <c r="Q7" i="3"/>
  <c r="O7" i="3"/>
  <c r="M7" i="3"/>
  <c r="K7" i="3"/>
  <c r="I7" i="3"/>
  <c r="G7" i="3"/>
  <c r="E7" i="3"/>
  <c r="C7" i="3"/>
  <c r="BO6" i="3"/>
  <c r="BM6" i="3"/>
  <c r="BK6" i="3"/>
  <c r="BI6" i="3"/>
  <c r="BG6" i="3"/>
  <c r="BE6" i="3"/>
  <c r="BC6" i="3"/>
  <c r="BA6" i="3"/>
  <c r="AY6" i="3"/>
  <c r="AW6" i="3"/>
  <c r="AU6" i="3"/>
  <c r="AS6" i="3"/>
  <c r="AQ6" i="3"/>
  <c r="AO6" i="3"/>
  <c r="AM6" i="3"/>
  <c r="AK6" i="3"/>
  <c r="AI6" i="3"/>
  <c r="AG6" i="3"/>
  <c r="AE6" i="3"/>
  <c r="AC6" i="3"/>
  <c r="AA6" i="3"/>
  <c r="Y6" i="3"/>
  <c r="W6" i="3"/>
  <c r="U6" i="3"/>
  <c r="S6" i="3"/>
  <c r="Q6" i="3"/>
  <c r="O6" i="3"/>
  <c r="M6" i="3"/>
  <c r="K6" i="3"/>
  <c r="I6" i="3"/>
  <c r="G6" i="3"/>
  <c r="E6" i="3"/>
  <c r="C6" i="3"/>
  <c r="BO5" i="3"/>
  <c r="BM5" i="3"/>
  <c r="BK5" i="3"/>
  <c r="BI5" i="3"/>
  <c r="BG5" i="3"/>
  <c r="BE5" i="3"/>
  <c r="BC5" i="3"/>
  <c r="BA5" i="3"/>
  <c r="AY5" i="3"/>
  <c r="AW5" i="3"/>
  <c r="AU5" i="3"/>
  <c r="AS5" i="3"/>
  <c r="AQ5" i="3"/>
  <c r="AO5" i="3"/>
  <c r="AM5" i="3"/>
  <c r="AK5" i="3"/>
  <c r="AI5" i="3"/>
  <c r="AG5" i="3"/>
  <c r="AE5" i="3"/>
  <c r="AC5" i="3"/>
  <c r="AA5" i="3"/>
  <c r="Y5" i="3"/>
  <c r="W5" i="3"/>
  <c r="U5" i="3"/>
  <c r="S5" i="3"/>
  <c r="Q5" i="3"/>
  <c r="O5" i="3"/>
  <c r="M5" i="3"/>
  <c r="K5" i="3"/>
  <c r="I5" i="3"/>
  <c r="G5" i="3"/>
  <c r="E5" i="3"/>
  <c r="C5" i="3"/>
  <c r="B1" i="3"/>
  <c r="B2" i="3" s="1"/>
  <c r="BK8" i="3"/>
  <c r="BO8" i="3"/>
  <c r="W8" i="3"/>
  <c r="E8" i="3"/>
  <c r="BI8" i="3"/>
  <c r="O8" i="3"/>
  <c r="AK8" i="3"/>
  <c r="C8" i="3"/>
  <c r="AW8" i="3"/>
  <c r="AU8" i="3"/>
  <c r="BE8" i="3"/>
  <c r="BC8" i="3"/>
  <c r="S8" i="3"/>
  <c r="AC8" i="3"/>
  <c r="AY8" i="3"/>
  <c r="AA8" i="3"/>
  <c r="Q8" i="3"/>
  <c r="I8" i="3"/>
  <c r="AO8" i="3"/>
  <c r="BM8" i="3"/>
  <c r="G8" i="3"/>
  <c r="BA8" i="3"/>
  <c r="M8" i="3"/>
  <c r="AM8" i="3"/>
  <c r="BG8" i="3"/>
  <c r="AE8" i="3"/>
  <c r="U8" i="3"/>
  <c r="Y8" i="3"/>
  <c r="AG8" i="3"/>
  <c r="AS8" i="3"/>
  <c r="AQ8" i="3"/>
  <c r="K8" i="3"/>
  <c r="AI8" i="3"/>
  <c r="AI8" i="4"/>
  <c r="K8" i="4"/>
  <c r="BC8" i="4"/>
  <c r="AO8" i="4"/>
  <c r="G8" i="4"/>
  <c r="W8" i="4"/>
  <c r="C8" i="4"/>
  <c r="BG8" i="4"/>
  <c r="AA8" i="4"/>
  <c r="AY8" i="4"/>
  <c r="E8" i="4"/>
  <c r="BI8" i="4"/>
  <c r="Y8" i="4"/>
  <c r="M8" i="4"/>
  <c r="O8" i="4"/>
  <c r="I8" i="4"/>
  <c r="AM8" i="4"/>
  <c r="Q8" i="4"/>
  <c r="BO8" i="4"/>
  <c r="BQ8" i="4"/>
  <c r="AQ8" i="4"/>
  <c r="AS8" i="4"/>
  <c r="S8" i="4"/>
  <c r="U8" i="4"/>
  <c r="AC8" i="4"/>
  <c r="BM8" i="4"/>
  <c r="BE8" i="4"/>
  <c r="AU8" i="4"/>
  <c r="AE8" i="4"/>
  <c r="AK8" i="4"/>
  <c r="AW8" i="4"/>
  <c r="BK8" i="4"/>
  <c r="AG8" i="4"/>
  <c r="BA8" i="4"/>
  <c r="W80" i="2" l="1"/>
  <c r="W51" i="2"/>
  <c r="W75" i="2"/>
  <c r="W79" i="2"/>
  <c r="W24" i="2"/>
  <c r="W50" i="2"/>
  <c r="W74" i="2"/>
  <c r="W43" i="2"/>
  <c r="W19" i="2"/>
  <c r="W31" i="2"/>
  <c r="W76" i="2"/>
  <c r="W52" i="2"/>
  <c r="W64" i="2"/>
  <c r="W66" i="2"/>
  <c r="W78" i="2"/>
  <c r="W49" i="2"/>
  <c r="W57" i="2"/>
  <c r="W13" i="2"/>
  <c r="W26" i="2"/>
  <c r="W33" i="2"/>
  <c r="W23" i="2"/>
  <c r="W35" i="2"/>
  <c r="W11" i="2"/>
  <c r="M2" i="2" s="1"/>
  <c r="W37" i="2"/>
  <c r="W38" i="2"/>
  <c r="W36" i="2"/>
  <c r="W25" i="2"/>
  <c r="W21" i="2"/>
  <c r="W12" i="2"/>
  <c r="W14" i="2"/>
  <c r="W40" i="2"/>
  <c r="W71" i="2"/>
  <c r="W16" i="2"/>
  <c r="W28" i="2"/>
  <c r="W60" i="2"/>
  <c r="W72" i="2"/>
  <c r="W39" i="2"/>
  <c r="W73" i="2"/>
  <c r="W41" i="2"/>
  <c r="W18" i="2"/>
  <c r="W30" i="2"/>
  <c r="W42" i="2"/>
  <c r="W15" i="2"/>
  <c r="W17" i="2"/>
  <c r="W32" i="2"/>
  <c r="W27" i="2"/>
  <c r="W20" i="2"/>
  <c r="W53" i="2"/>
  <c r="W65" i="2"/>
  <c r="W77" i="2"/>
  <c r="W29" i="2"/>
  <c r="W22" i="2"/>
  <c r="W34" i="2"/>
  <c r="W47" i="2"/>
  <c r="W48" i="2"/>
  <c r="W54" i="2"/>
  <c r="W56" i="2"/>
  <c r="W55" i="2"/>
  <c r="W59" i="2"/>
  <c r="W58" i="2"/>
  <c r="W61" i="2"/>
  <c r="W62" i="2"/>
  <c r="W63" i="2"/>
  <c r="W67" i="2"/>
  <c r="W68" i="2"/>
  <c r="W70" i="2"/>
  <c r="W69" i="2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65" i="18"/>
  <c r="U79" i="18"/>
  <c r="U20" i="18"/>
  <c r="U30" i="18"/>
  <c r="U77" i="18"/>
  <c r="U68" i="18"/>
  <c r="U19" i="18"/>
  <c r="U81" i="18"/>
  <c r="U25" i="18"/>
  <c r="U8" i="18"/>
  <c r="U64" i="18"/>
  <c r="U58" i="18"/>
  <c r="U15" i="18"/>
  <c r="U91" i="18"/>
  <c r="U97" i="18"/>
  <c r="U22" i="18"/>
  <c r="U35" i="18"/>
  <c r="U23" i="18"/>
  <c r="U26" i="18"/>
  <c r="U60" i="18"/>
  <c r="U43" i="18"/>
  <c r="U63" i="18"/>
  <c r="U89" i="18"/>
  <c r="U51" i="18"/>
  <c r="U9" i="18"/>
  <c r="U32" i="18"/>
  <c r="U34" i="18"/>
  <c r="U93" i="18"/>
  <c r="U72" i="18"/>
  <c r="U84" i="18"/>
  <c r="U71" i="18"/>
  <c r="U38" i="18"/>
  <c r="U55" i="18"/>
  <c r="U69" i="18"/>
  <c r="U21" i="18"/>
  <c r="U46" i="18"/>
  <c r="U40" i="18"/>
  <c r="U36" i="18"/>
  <c r="U62" i="18"/>
  <c r="U13" i="18"/>
  <c r="U45" i="18"/>
  <c r="U78" i="18"/>
  <c r="U6" i="18"/>
  <c r="U66" i="18"/>
  <c r="U74" i="18"/>
  <c r="U94" i="18"/>
  <c r="U85" i="18"/>
  <c r="U10" i="18"/>
  <c r="U53" i="18"/>
  <c r="U14" i="18"/>
  <c r="U50" i="18"/>
  <c r="U18" i="18"/>
  <c r="U75" i="18"/>
  <c r="U41" i="18"/>
  <c r="U73" i="18"/>
  <c r="U52" i="18"/>
  <c r="U90" i="18"/>
  <c r="U27" i="18"/>
  <c r="U16" i="18"/>
  <c r="U95" i="18"/>
  <c r="U24" i="18"/>
  <c r="U12" i="18"/>
  <c r="U37" i="18"/>
  <c r="U59" i="18"/>
  <c r="U31" i="18"/>
  <c r="U70" i="18"/>
  <c r="U54" i="18"/>
  <c r="U42" i="18"/>
  <c r="U49" i="18"/>
  <c r="U86" i="18"/>
  <c r="U17" i="18"/>
  <c r="U76" i="18"/>
  <c r="U88" i="18"/>
  <c r="U28" i="18"/>
  <c r="U87" i="18"/>
  <c r="U33" i="18"/>
  <c r="U44" i="18"/>
  <c r="U47" i="18"/>
  <c r="U11" i="18"/>
  <c r="U29" i="18"/>
  <c r="U67" i="18"/>
  <c r="U92" i="18"/>
  <c r="U39" i="18"/>
  <c r="U80" i="18"/>
  <c r="U98" i="18"/>
  <c r="U7" i="18"/>
  <c r="U82" i="18"/>
  <c r="U83" i="18"/>
  <c r="U96" i="18"/>
  <c r="U57" i="18"/>
  <c r="U61" i="18"/>
  <c r="U48" i="18"/>
  <c r="U56" i="18"/>
  <c r="T213" i="18"/>
  <c r="R213" i="18"/>
  <c r="W213" i="18" s="1"/>
  <c r="T212" i="18"/>
  <c r="R212" i="18"/>
  <c r="W212" i="18" s="1"/>
  <c r="T211" i="18"/>
  <c r="R211" i="18"/>
  <c r="W211" i="18" s="1"/>
  <c r="T210" i="18"/>
  <c r="R210" i="18"/>
  <c r="W210" i="18" s="1"/>
  <c r="T209" i="18"/>
  <c r="R209" i="18"/>
  <c r="W209" i="18" s="1"/>
  <c r="T208" i="18"/>
  <c r="R208" i="18"/>
  <c r="W208" i="18" s="1"/>
  <c r="T207" i="18"/>
  <c r="R207" i="18"/>
  <c r="W207" i="18" s="1"/>
  <c r="T206" i="18"/>
  <c r="R206" i="18"/>
  <c r="W206" i="18" s="1"/>
  <c r="T205" i="18"/>
  <c r="R205" i="18"/>
  <c r="W205" i="18" s="1"/>
  <c r="T204" i="18"/>
  <c r="R204" i="18"/>
  <c r="W204" i="18" s="1"/>
  <c r="T203" i="18"/>
  <c r="R203" i="18"/>
  <c r="W203" i="18" s="1"/>
  <c r="T202" i="18"/>
  <c r="R202" i="18"/>
  <c r="W202" i="18" s="1"/>
  <c r="T201" i="18"/>
  <c r="R201" i="18"/>
  <c r="W201" i="18" s="1"/>
  <c r="T200" i="18"/>
  <c r="R200" i="18"/>
  <c r="W200" i="18" s="1"/>
  <c r="T199" i="18"/>
  <c r="R199" i="18"/>
  <c r="W199" i="18" s="1"/>
  <c r="T198" i="18"/>
  <c r="R198" i="18"/>
  <c r="W198" i="18" s="1"/>
  <c r="T197" i="18"/>
  <c r="R197" i="18"/>
  <c r="W197" i="18" s="1"/>
  <c r="T196" i="18"/>
  <c r="R196" i="18"/>
  <c r="W196" i="18" s="1"/>
  <c r="T195" i="18"/>
  <c r="R195" i="18"/>
  <c r="W195" i="18" s="1"/>
  <c r="T194" i="18"/>
  <c r="R194" i="18"/>
  <c r="W194" i="18" s="1"/>
  <c r="T193" i="18"/>
  <c r="R193" i="18"/>
  <c r="W193" i="18" s="1"/>
  <c r="T192" i="18"/>
  <c r="R192" i="18"/>
  <c r="W192" i="18" s="1"/>
  <c r="T191" i="18"/>
  <c r="R191" i="18"/>
  <c r="W191" i="18" s="1"/>
  <c r="T190" i="18"/>
  <c r="R190" i="18"/>
  <c r="W190" i="18" s="1"/>
  <c r="T189" i="18"/>
  <c r="R189" i="18"/>
  <c r="W189" i="18" s="1"/>
  <c r="T188" i="18"/>
  <c r="R188" i="18"/>
  <c r="W188" i="18" s="1"/>
  <c r="T187" i="18"/>
  <c r="R187" i="18"/>
  <c r="W187" i="18" s="1"/>
  <c r="T186" i="18"/>
  <c r="R186" i="18"/>
  <c r="W186" i="18" s="1"/>
  <c r="T185" i="18"/>
  <c r="R185" i="18"/>
  <c r="W185" i="18" s="1"/>
  <c r="T184" i="18"/>
  <c r="R184" i="18"/>
  <c r="W184" i="18" s="1"/>
  <c r="T183" i="18"/>
  <c r="R183" i="18"/>
  <c r="W183" i="18" s="1"/>
  <c r="T182" i="18"/>
  <c r="R182" i="18"/>
  <c r="W182" i="18" s="1"/>
  <c r="T181" i="18"/>
  <c r="R181" i="18"/>
  <c r="W181" i="18" s="1"/>
  <c r="T180" i="18"/>
  <c r="R180" i="18"/>
  <c r="W180" i="18" s="1"/>
  <c r="T179" i="18"/>
  <c r="R179" i="18"/>
  <c r="W179" i="18" s="1"/>
  <c r="T178" i="18"/>
  <c r="R178" i="18"/>
  <c r="W178" i="18" s="1"/>
  <c r="T177" i="18"/>
  <c r="R177" i="18"/>
  <c r="W177" i="18" s="1"/>
  <c r="T176" i="18"/>
  <c r="R176" i="18"/>
  <c r="W176" i="18" s="1"/>
  <c r="T175" i="18"/>
  <c r="R175" i="18"/>
  <c r="W175" i="18" s="1"/>
  <c r="T174" i="18"/>
  <c r="R174" i="18"/>
  <c r="W174" i="18" s="1"/>
  <c r="T173" i="18"/>
  <c r="R173" i="18"/>
  <c r="W173" i="18" s="1"/>
  <c r="T172" i="18"/>
  <c r="R172" i="18"/>
  <c r="W172" i="18" s="1"/>
  <c r="T171" i="18"/>
  <c r="R171" i="18"/>
  <c r="W171" i="18" s="1"/>
  <c r="T170" i="18"/>
  <c r="R170" i="18"/>
  <c r="W170" i="18" s="1"/>
  <c r="T169" i="18"/>
  <c r="R169" i="18"/>
  <c r="W169" i="18" s="1"/>
  <c r="T168" i="18"/>
  <c r="R168" i="18"/>
  <c r="W168" i="18" s="1"/>
  <c r="T167" i="18"/>
  <c r="R167" i="18"/>
  <c r="W167" i="18" s="1"/>
  <c r="T166" i="18"/>
  <c r="R166" i="18"/>
  <c r="W166" i="18" s="1"/>
  <c r="T165" i="18"/>
  <c r="R165" i="18"/>
  <c r="W165" i="18" s="1"/>
  <c r="T164" i="18"/>
  <c r="R164" i="18"/>
  <c r="W164" i="18" s="1"/>
  <c r="T163" i="18"/>
  <c r="R163" i="18"/>
  <c r="W163" i="18" s="1"/>
  <c r="T162" i="18"/>
  <c r="R162" i="18"/>
  <c r="W162" i="18" s="1"/>
  <c r="T161" i="18"/>
  <c r="R161" i="18"/>
  <c r="W161" i="18" s="1"/>
  <c r="T160" i="18"/>
  <c r="R160" i="18"/>
  <c r="W160" i="18" s="1"/>
  <c r="T159" i="18"/>
  <c r="R159" i="18"/>
  <c r="W159" i="18" s="1"/>
  <c r="T158" i="18"/>
  <c r="R158" i="18"/>
  <c r="W158" i="18" s="1"/>
  <c r="T157" i="18"/>
  <c r="R157" i="18"/>
  <c r="W157" i="18" s="1"/>
  <c r="T156" i="18"/>
  <c r="R156" i="18"/>
  <c r="W156" i="18" s="1"/>
  <c r="T155" i="18"/>
  <c r="R155" i="18"/>
  <c r="W155" i="18" s="1"/>
  <c r="T154" i="18"/>
  <c r="R154" i="18"/>
  <c r="W154" i="18" s="1"/>
  <c r="T153" i="18"/>
  <c r="R153" i="18"/>
  <c r="W153" i="18" s="1"/>
  <c r="T152" i="18"/>
  <c r="R152" i="18"/>
  <c r="W152" i="18" s="1"/>
  <c r="T151" i="18"/>
  <c r="R151" i="18"/>
  <c r="W151" i="18" s="1"/>
  <c r="T150" i="18"/>
  <c r="R150" i="18"/>
  <c r="W150" i="18" s="1"/>
  <c r="T149" i="18"/>
  <c r="R149" i="18"/>
  <c r="W149" i="18" s="1"/>
  <c r="T148" i="18"/>
  <c r="R148" i="18"/>
  <c r="W148" i="18" s="1"/>
  <c r="T147" i="18"/>
  <c r="R147" i="18"/>
  <c r="W147" i="18" s="1"/>
  <c r="T146" i="18"/>
  <c r="R146" i="18"/>
  <c r="W146" i="18" s="1"/>
  <c r="T145" i="18"/>
  <c r="R145" i="18"/>
  <c r="W145" i="18" s="1"/>
  <c r="T144" i="18"/>
  <c r="R144" i="18"/>
  <c r="W144" i="18" s="1"/>
  <c r="T143" i="18"/>
  <c r="R143" i="18"/>
  <c r="W143" i="18" s="1"/>
  <c r="T142" i="18"/>
  <c r="R142" i="18"/>
  <c r="W142" i="18" s="1"/>
  <c r="T141" i="18"/>
  <c r="R141" i="18"/>
  <c r="W141" i="18" s="1"/>
  <c r="T140" i="18"/>
  <c r="R140" i="18"/>
  <c r="W140" i="18" s="1"/>
  <c r="T139" i="18"/>
  <c r="R139" i="18"/>
  <c r="W139" i="18" s="1"/>
  <c r="T138" i="18"/>
  <c r="R138" i="18"/>
  <c r="W138" i="18" s="1"/>
  <c r="T137" i="18"/>
  <c r="R137" i="18"/>
  <c r="W137" i="18" s="1"/>
  <c r="T136" i="18"/>
  <c r="R136" i="18"/>
  <c r="W136" i="18" s="1"/>
  <c r="T135" i="18"/>
  <c r="R135" i="18"/>
  <c r="W135" i="18" s="1"/>
  <c r="T134" i="18"/>
  <c r="R134" i="18"/>
  <c r="W134" i="18" s="1"/>
  <c r="T133" i="18"/>
  <c r="R133" i="18"/>
  <c r="W133" i="18" s="1"/>
  <c r="T132" i="18"/>
  <c r="R132" i="18"/>
  <c r="W132" i="18" s="1"/>
  <c r="T131" i="18"/>
  <c r="R131" i="18"/>
  <c r="W131" i="18" s="1"/>
  <c r="T130" i="18"/>
  <c r="R130" i="18"/>
  <c r="W130" i="18" s="1"/>
  <c r="T129" i="18"/>
  <c r="R129" i="18"/>
  <c r="W129" i="18" s="1"/>
  <c r="T128" i="18"/>
  <c r="R128" i="18"/>
  <c r="W128" i="18" s="1"/>
  <c r="T127" i="18"/>
  <c r="R127" i="18"/>
  <c r="W127" i="18" s="1"/>
  <c r="T126" i="18"/>
  <c r="R126" i="18"/>
  <c r="W126" i="18" s="1"/>
  <c r="T125" i="18"/>
  <c r="R125" i="18"/>
  <c r="W125" i="18" s="1"/>
  <c r="T124" i="18"/>
  <c r="R124" i="18"/>
  <c r="W124" i="18" s="1"/>
  <c r="T123" i="18"/>
  <c r="R123" i="18"/>
  <c r="W123" i="18" s="1"/>
  <c r="T122" i="18"/>
  <c r="R122" i="18"/>
  <c r="W122" i="18" s="1"/>
  <c r="T121" i="18"/>
  <c r="R121" i="18"/>
  <c r="W121" i="18" s="1"/>
  <c r="T120" i="18"/>
  <c r="R120" i="18"/>
  <c r="W120" i="18" s="1"/>
  <c r="T119" i="18"/>
  <c r="R119" i="18"/>
  <c r="W119" i="18" s="1"/>
  <c r="T118" i="18"/>
  <c r="R118" i="18"/>
  <c r="W118" i="18" s="1"/>
  <c r="T117" i="18"/>
  <c r="R117" i="18"/>
  <c r="W117" i="18" s="1"/>
  <c r="T116" i="18"/>
  <c r="R116" i="18"/>
  <c r="W116" i="18" s="1"/>
  <c r="T115" i="18"/>
  <c r="R115" i="18"/>
  <c r="W115" i="18" s="1"/>
  <c r="T114" i="18"/>
  <c r="R114" i="18"/>
  <c r="W114" i="18" s="1"/>
  <c r="T113" i="18"/>
  <c r="R113" i="18"/>
  <c r="W113" i="18" s="1"/>
  <c r="T112" i="18"/>
  <c r="R112" i="18"/>
  <c r="W112" i="18" s="1"/>
  <c r="T111" i="18"/>
  <c r="R111" i="18"/>
  <c r="W111" i="18" s="1"/>
  <c r="T110" i="18"/>
  <c r="R110" i="18"/>
  <c r="W110" i="18" s="1"/>
  <c r="T109" i="18"/>
  <c r="R109" i="18"/>
  <c r="W109" i="18" s="1"/>
  <c r="T108" i="18"/>
  <c r="R108" i="18"/>
  <c r="W108" i="18" s="1"/>
  <c r="T107" i="18"/>
  <c r="R107" i="18"/>
  <c r="W107" i="18" s="1"/>
  <c r="T106" i="18"/>
  <c r="R106" i="18"/>
  <c r="W106" i="18" s="1"/>
  <c r="T105" i="18"/>
  <c r="R105" i="18"/>
  <c r="W105" i="18" s="1"/>
  <c r="T104" i="18"/>
  <c r="R104" i="18"/>
  <c r="W104" i="18" s="1"/>
  <c r="T103" i="18"/>
  <c r="R103" i="18"/>
  <c r="W103" i="18" s="1"/>
  <c r="T102" i="18"/>
  <c r="R102" i="18"/>
  <c r="W102" i="18" s="1"/>
  <c r="T101" i="18"/>
  <c r="R101" i="18"/>
  <c r="W101" i="18" s="1"/>
  <c r="T100" i="18"/>
  <c r="R100" i="18"/>
  <c r="W100" i="18" s="1"/>
  <c r="T99" i="18"/>
  <c r="R99" i="18"/>
  <c r="W99" i="18" s="1"/>
  <c r="T65" i="18"/>
  <c r="R65" i="18"/>
  <c r="W65" i="18" s="1"/>
  <c r="T79" i="18"/>
  <c r="R79" i="18"/>
  <c r="W79" i="18" s="1"/>
  <c r="T20" i="18"/>
  <c r="R20" i="18"/>
  <c r="W20" i="18" s="1"/>
  <c r="T30" i="18"/>
  <c r="R30" i="18"/>
  <c r="W30" i="18" s="1"/>
  <c r="T77" i="18"/>
  <c r="R77" i="18"/>
  <c r="W77" i="18" s="1"/>
  <c r="T68" i="18"/>
  <c r="R68" i="18"/>
  <c r="W68" i="18" s="1"/>
  <c r="T19" i="18"/>
  <c r="R19" i="18"/>
  <c r="W19" i="18" s="1"/>
  <c r="T81" i="18"/>
  <c r="R81" i="18"/>
  <c r="W81" i="18" s="1"/>
  <c r="T25" i="18"/>
  <c r="R25" i="18"/>
  <c r="W25" i="18" s="1"/>
  <c r="T8" i="18"/>
  <c r="R8" i="18"/>
  <c r="W8" i="18" s="1"/>
  <c r="T64" i="18"/>
  <c r="R64" i="18"/>
  <c r="W64" i="18" s="1"/>
  <c r="T58" i="18"/>
  <c r="R58" i="18"/>
  <c r="W58" i="18" s="1"/>
  <c r="T15" i="18"/>
  <c r="R15" i="18"/>
  <c r="W15" i="18" s="1"/>
  <c r="T91" i="18"/>
  <c r="R91" i="18"/>
  <c r="W91" i="18" s="1"/>
  <c r="T97" i="18"/>
  <c r="R97" i="18"/>
  <c r="W97" i="18" s="1"/>
  <c r="T22" i="18"/>
  <c r="R22" i="18"/>
  <c r="W22" i="18" s="1"/>
  <c r="T35" i="18"/>
  <c r="R35" i="18"/>
  <c r="W35" i="18" s="1"/>
  <c r="T23" i="18"/>
  <c r="R23" i="18"/>
  <c r="W23" i="18" s="1"/>
  <c r="T26" i="18"/>
  <c r="R26" i="18"/>
  <c r="W26" i="18" s="1"/>
  <c r="T60" i="18"/>
  <c r="R60" i="18"/>
  <c r="W60" i="18" s="1"/>
  <c r="T43" i="18"/>
  <c r="R43" i="18"/>
  <c r="W43" i="18" s="1"/>
  <c r="T63" i="18"/>
  <c r="R63" i="18"/>
  <c r="W63" i="18" s="1"/>
  <c r="T89" i="18"/>
  <c r="R89" i="18"/>
  <c r="W89" i="18" s="1"/>
  <c r="T51" i="18"/>
  <c r="R51" i="18"/>
  <c r="W51" i="18" s="1"/>
  <c r="T9" i="18"/>
  <c r="R9" i="18"/>
  <c r="W9" i="18" s="1"/>
  <c r="T32" i="18"/>
  <c r="R32" i="18"/>
  <c r="W32" i="18" s="1"/>
  <c r="T34" i="18"/>
  <c r="R34" i="18"/>
  <c r="W34" i="18" s="1"/>
  <c r="T93" i="18"/>
  <c r="R93" i="18"/>
  <c r="W93" i="18" s="1"/>
  <c r="T72" i="18"/>
  <c r="R72" i="18"/>
  <c r="W72" i="18" s="1"/>
  <c r="T84" i="18"/>
  <c r="R84" i="18"/>
  <c r="W84" i="18" s="1"/>
  <c r="T71" i="18"/>
  <c r="R71" i="18"/>
  <c r="W71" i="18" s="1"/>
  <c r="T38" i="18"/>
  <c r="R38" i="18"/>
  <c r="W38" i="18" s="1"/>
  <c r="T55" i="18"/>
  <c r="R55" i="18"/>
  <c r="W55" i="18" s="1"/>
  <c r="T69" i="18"/>
  <c r="R69" i="18"/>
  <c r="W69" i="18" s="1"/>
  <c r="T21" i="18"/>
  <c r="R21" i="18"/>
  <c r="W21" i="18" s="1"/>
  <c r="T46" i="18"/>
  <c r="R46" i="18"/>
  <c r="W46" i="18" s="1"/>
  <c r="T40" i="18"/>
  <c r="R40" i="18"/>
  <c r="W40" i="18" s="1"/>
  <c r="T36" i="18"/>
  <c r="R36" i="18"/>
  <c r="W36" i="18" s="1"/>
  <c r="T62" i="18"/>
  <c r="R62" i="18"/>
  <c r="W62" i="18" s="1"/>
  <c r="T13" i="18"/>
  <c r="R13" i="18"/>
  <c r="W13" i="18" s="1"/>
  <c r="T45" i="18"/>
  <c r="R45" i="18"/>
  <c r="W45" i="18" s="1"/>
  <c r="T78" i="18"/>
  <c r="R78" i="18"/>
  <c r="W78" i="18" s="1"/>
  <c r="T6" i="18"/>
  <c r="R6" i="18"/>
  <c r="W6" i="18" s="1"/>
  <c r="T66" i="18"/>
  <c r="R66" i="18"/>
  <c r="W66" i="18" s="1"/>
  <c r="T74" i="18"/>
  <c r="R74" i="18"/>
  <c r="W74" i="18" s="1"/>
  <c r="T94" i="18"/>
  <c r="R94" i="18"/>
  <c r="W94" i="18" s="1"/>
  <c r="T85" i="18"/>
  <c r="R85" i="18"/>
  <c r="W85" i="18" s="1"/>
  <c r="T10" i="18"/>
  <c r="R10" i="18"/>
  <c r="W10" i="18" s="1"/>
  <c r="T53" i="18"/>
  <c r="R53" i="18"/>
  <c r="W53" i="18" s="1"/>
  <c r="T14" i="18"/>
  <c r="R14" i="18"/>
  <c r="W14" i="18" s="1"/>
  <c r="T50" i="18"/>
  <c r="R50" i="18"/>
  <c r="W50" i="18" s="1"/>
  <c r="T18" i="18"/>
  <c r="R18" i="18"/>
  <c r="W18" i="18" s="1"/>
  <c r="T75" i="18"/>
  <c r="R75" i="18"/>
  <c r="W75" i="18" s="1"/>
  <c r="T41" i="18"/>
  <c r="R41" i="18"/>
  <c r="W41" i="18" s="1"/>
  <c r="T73" i="18"/>
  <c r="R73" i="18"/>
  <c r="W73" i="18" s="1"/>
  <c r="T52" i="18"/>
  <c r="R52" i="18"/>
  <c r="W52" i="18" s="1"/>
  <c r="T90" i="18"/>
  <c r="R90" i="18"/>
  <c r="W90" i="18" s="1"/>
  <c r="T27" i="18"/>
  <c r="R27" i="18"/>
  <c r="W27" i="18" s="1"/>
  <c r="T16" i="18"/>
  <c r="R16" i="18"/>
  <c r="W16" i="18" s="1"/>
  <c r="T95" i="18"/>
  <c r="R95" i="18"/>
  <c r="W95" i="18" s="1"/>
  <c r="T24" i="18"/>
  <c r="R24" i="18"/>
  <c r="W24" i="18" s="1"/>
  <c r="T12" i="18"/>
  <c r="R12" i="18"/>
  <c r="W12" i="18" s="1"/>
  <c r="T37" i="18"/>
  <c r="R37" i="18"/>
  <c r="W37" i="18" s="1"/>
  <c r="T59" i="18"/>
  <c r="R59" i="18"/>
  <c r="W59" i="18" s="1"/>
  <c r="T31" i="18"/>
  <c r="R31" i="18"/>
  <c r="W31" i="18" s="1"/>
  <c r="T70" i="18"/>
  <c r="R70" i="18"/>
  <c r="W70" i="18" s="1"/>
  <c r="T54" i="18"/>
  <c r="R54" i="18"/>
  <c r="W54" i="18" s="1"/>
  <c r="T42" i="18"/>
  <c r="R42" i="18"/>
  <c r="W42" i="18" s="1"/>
  <c r="T49" i="18"/>
  <c r="R49" i="18"/>
  <c r="W49" i="18" s="1"/>
  <c r="T86" i="18"/>
  <c r="R86" i="18"/>
  <c r="W86" i="18" s="1"/>
  <c r="T17" i="18"/>
  <c r="R17" i="18"/>
  <c r="W17" i="18" s="1"/>
  <c r="T76" i="18"/>
  <c r="R76" i="18"/>
  <c r="W76" i="18" s="1"/>
  <c r="T88" i="18"/>
  <c r="W88" i="18"/>
  <c r="T28" i="18"/>
  <c r="R28" i="18"/>
  <c r="W28" i="18" s="1"/>
  <c r="T87" i="18"/>
  <c r="R87" i="18"/>
  <c r="W87" i="18" s="1"/>
  <c r="T33" i="18"/>
  <c r="R33" i="18"/>
  <c r="W33" i="18" s="1"/>
  <c r="T44" i="18"/>
  <c r="R44" i="18"/>
  <c r="W44" i="18" s="1"/>
  <c r="T47" i="18"/>
  <c r="R47" i="18"/>
  <c r="W47" i="18" s="1"/>
  <c r="T11" i="18"/>
  <c r="R11" i="18"/>
  <c r="W11" i="18" s="1"/>
  <c r="T29" i="18"/>
  <c r="R29" i="18"/>
  <c r="W29" i="18" s="1"/>
  <c r="T67" i="18"/>
  <c r="R67" i="18"/>
  <c r="W67" i="18" s="1"/>
  <c r="T92" i="18"/>
  <c r="R92" i="18"/>
  <c r="W92" i="18" s="1"/>
  <c r="T39" i="18"/>
  <c r="R39" i="18"/>
  <c r="W39" i="18" s="1"/>
  <c r="T80" i="18"/>
  <c r="R80" i="18"/>
  <c r="W80" i="18" s="1"/>
  <c r="T98" i="18"/>
  <c r="R98" i="18"/>
  <c r="W98" i="18" s="1"/>
  <c r="T7" i="18"/>
  <c r="R7" i="18"/>
  <c r="W7" i="18" s="1"/>
  <c r="T82" i="18"/>
  <c r="R82" i="18"/>
  <c r="W82" i="18" s="1"/>
  <c r="T83" i="18"/>
  <c r="R83" i="18"/>
  <c r="W83" i="18" s="1"/>
  <c r="T96" i="18"/>
  <c r="R96" i="18"/>
  <c r="W96" i="18" s="1"/>
  <c r="T57" i="18"/>
  <c r="R57" i="18"/>
  <c r="W57" i="18" s="1"/>
  <c r="T61" i="18"/>
  <c r="R61" i="18"/>
  <c r="W61" i="18" s="1"/>
  <c r="T48" i="18"/>
  <c r="R48" i="18"/>
  <c r="W48" i="18" s="1"/>
  <c r="T56" i="18"/>
  <c r="R56" i="18"/>
  <c r="W56" i="18" s="1"/>
  <c r="M5" i="2" l="1"/>
  <c r="M6" i="2"/>
  <c r="M7" i="2"/>
  <c r="M3" i="2"/>
  <c r="M4" i="2"/>
  <c r="BZ393" i="5"/>
  <c r="BY393" i="5"/>
  <c r="BX393" i="5"/>
  <c r="BW393" i="5"/>
  <c r="BV393" i="5"/>
  <c r="BU393" i="5"/>
  <c r="BT393" i="5"/>
  <c r="BS393" i="5"/>
  <c r="BR393" i="5"/>
  <c r="BQ393" i="5"/>
  <c r="BP393" i="5"/>
  <c r="BO393" i="5"/>
  <c r="BN393" i="5"/>
  <c r="BM393" i="5"/>
  <c r="BL393" i="5"/>
  <c r="BK393" i="5"/>
  <c r="BJ393" i="5"/>
  <c r="BI393" i="5"/>
  <c r="BH393" i="5"/>
  <c r="BG393" i="5"/>
  <c r="BF393" i="5"/>
  <c r="BE393" i="5"/>
  <c r="BD393" i="5"/>
  <c r="BC393" i="5"/>
  <c r="BB393" i="5"/>
  <c r="BA393" i="5"/>
  <c r="AZ393" i="5"/>
  <c r="AY393" i="5"/>
  <c r="AX393" i="5"/>
  <c r="AW393" i="5"/>
  <c r="AV393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BZ392" i="5"/>
  <c r="BY392" i="5"/>
  <c r="BX392" i="5"/>
  <c r="BW392" i="5"/>
  <c r="BV392" i="5"/>
  <c r="BU392" i="5"/>
  <c r="BT392" i="5"/>
  <c r="BS392" i="5"/>
  <c r="BR392" i="5"/>
  <c r="BQ392" i="5"/>
  <c r="BP392" i="5"/>
  <c r="BO392" i="5"/>
  <c r="BN392" i="5"/>
  <c r="BM392" i="5"/>
  <c r="BL392" i="5"/>
  <c r="BK392" i="5"/>
  <c r="BJ392" i="5"/>
  <c r="BI392" i="5"/>
  <c r="BH392" i="5"/>
  <c r="BG392" i="5"/>
  <c r="BF392" i="5"/>
  <c r="BE392" i="5"/>
  <c r="BD392" i="5"/>
  <c r="BC392" i="5"/>
  <c r="BB392" i="5"/>
  <c r="BA392" i="5"/>
  <c r="AZ392" i="5"/>
  <c r="AY392" i="5"/>
  <c r="AX392" i="5"/>
  <c r="AW392" i="5"/>
  <c r="AV392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BZ391" i="5"/>
  <c r="BY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F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BZ390" i="5"/>
  <c r="BY390" i="5"/>
  <c r="BX390" i="5"/>
  <c r="BW390" i="5"/>
  <c r="BV390" i="5"/>
  <c r="BU390" i="5"/>
  <c r="BT390" i="5"/>
  <c r="BS390" i="5"/>
  <c r="BR390" i="5"/>
  <c r="BQ390" i="5"/>
  <c r="BP390" i="5"/>
  <c r="BO390" i="5"/>
  <c r="BN390" i="5"/>
  <c r="BM390" i="5"/>
  <c r="BL390" i="5"/>
  <c r="BK390" i="5"/>
  <c r="BJ390" i="5"/>
  <c r="BI390" i="5"/>
  <c r="BH390" i="5"/>
  <c r="BG390" i="5"/>
  <c r="BF390" i="5"/>
  <c r="BE390" i="5"/>
  <c r="BD390" i="5"/>
  <c r="BC390" i="5"/>
  <c r="BB390" i="5"/>
  <c r="BA390" i="5"/>
  <c r="AZ390" i="5"/>
  <c r="AY390" i="5"/>
  <c r="AX390" i="5"/>
  <c r="AW390" i="5"/>
  <c r="AV390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BZ389" i="5"/>
  <c r="BY389" i="5"/>
  <c r="BX389" i="5"/>
  <c r="BW389" i="5"/>
  <c r="BV389" i="5"/>
  <c r="BU389" i="5"/>
  <c r="BT389" i="5"/>
  <c r="BS389" i="5"/>
  <c r="BR389" i="5"/>
  <c r="BQ389" i="5"/>
  <c r="BP389" i="5"/>
  <c r="BO389" i="5"/>
  <c r="BN389" i="5"/>
  <c r="BM389" i="5"/>
  <c r="BL389" i="5"/>
  <c r="BK389" i="5"/>
  <c r="BJ389" i="5"/>
  <c r="BI389" i="5"/>
  <c r="BH389" i="5"/>
  <c r="BG389" i="5"/>
  <c r="BF389" i="5"/>
  <c r="BE389" i="5"/>
  <c r="BD389" i="5"/>
  <c r="BC389" i="5"/>
  <c r="BB389" i="5"/>
  <c r="BA389" i="5"/>
  <c r="AZ389" i="5"/>
  <c r="AY389" i="5"/>
  <c r="AX389" i="5"/>
  <c r="AW389" i="5"/>
  <c r="AV389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BZ388" i="5"/>
  <c r="BY388" i="5"/>
  <c r="BX388" i="5"/>
  <c r="BW388" i="5"/>
  <c r="BV388" i="5"/>
  <c r="BU388" i="5"/>
  <c r="BT388" i="5"/>
  <c r="BS388" i="5"/>
  <c r="BR388" i="5"/>
  <c r="BQ388" i="5"/>
  <c r="BP388" i="5"/>
  <c r="BO388" i="5"/>
  <c r="BN388" i="5"/>
  <c r="BM388" i="5"/>
  <c r="BL388" i="5"/>
  <c r="BK388" i="5"/>
  <c r="BJ388" i="5"/>
  <c r="BI388" i="5"/>
  <c r="BH388" i="5"/>
  <c r="BG388" i="5"/>
  <c r="BF388" i="5"/>
  <c r="BE388" i="5"/>
  <c r="BD388" i="5"/>
  <c r="BC388" i="5"/>
  <c r="BB388" i="5"/>
  <c r="BA388" i="5"/>
  <c r="AZ388" i="5"/>
  <c r="AY388" i="5"/>
  <c r="AX388" i="5"/>
  <c r="AW388" i="5"/>
  <c r="AV388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BZ387" i="5"/>
  <c r="BY387" i="5"/>
  <c r="BX387" i="5"/>
  <c r="BW387" i="5"/>
  <c r="BV387" i="5"/>
  <c r="BU387" i="5"/>
  <c r="BT387" i="5"/>
  <c r="BS387" i="5"/>
  <c r="BR387" i="5"/>
  <c r="BQ387" i="5"/>
  <c r="BP387" i="5"/>
  <c r="BO387" i="5"/>
  <c r="BN387" i="5"/>
  <c r="BM387" i="5"/>
  <c r="BL387" i="5"/>
  <c r="BK387" i="5"/>
  <c r="BJ387" i="5"/>
  <c r="BI387" i="5"/>
  <c r="BH387" i="5"/>
  <c r="BG387" i="5"/>
  <c r="BF387" i="5"/>
  <c r="BE387" i="5"/>
  <c r="BD387" i="5"/>
  <c r="BC387" i="5"/>
  <c r="BB387" i="5"/>
  <c r="BA387" i="5"/>
  <c r="AZ387" i="5"/>
  <c r="AY387" i="5"/>
  <c r="AX387" i="5"/>
  <c r="AW387" i="5"/>
  <c r="AV387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BZ386" i="5"/>
  <c r="BY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F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BZ385" i="5"/>
  <c r="BY385" i="5"/>
  <c r="BX385" i="5"/>
  <c r="BW385" i="5"/>
  <c r="BV385" i="5"/>
  <c r="BU385" i="5"/>
  <c r="BT385" i="5"/>
  <c r="BS385" i="5"/>
  <c r="BR385" i="5"/>
  <c r="BQ385" i="5"/>
  <c r="BP385" i="5"/>
  <c r="BO385" i="5"/>
  <c r="BN385" i="5"/>
  <c r="BM385" i="5"/>
  <c r="BL385" i="5"/>
  <c r="BK385" i="5"/>
  <c r="BJ385" i="5"/>
  <c r="BI385" i="5"/>
  <c r="BH385" i="5"/>
  <c r="BG385" i="5"/>
  <c r="BF385" i="5"/>
  <c r="BE385" i="5"/>
  <c r="BD385" i="5"/>
  <c r="BC385" i="5"/>
  <c r="BB385" i="5"/>
  <c r="BA385" i="5"/>
  <c r="AZ385" i="5"/>
  <c r="AY385" i="5"/>
  <c r="AX385" i="5"/>
  <c r="AW385" i="5"/>
  <c r="AV385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BZ384" i="5"/>
  <c r="BY384" i="5"/>
  <c r="BX384" i="5"/>
  <c r="BW384" i="5"/>
  <c r="BV384" i="5"/>
  <c r="BU384" i="5"/>
  <c r="BT384" i="5"/>
  <c r="BS384" i="5"/>
  <c r="BR384" i="5"/>
  <c r="BQ384" i="5"/>
  <c r="BP384" i="5"/>
  <c r="BO384" i="5"/>
  <c r="BN384" i="5"/>
  <c r="BM384" i="5"/>
  <c r="BL384" i="5"/>
  <c r="BK384" i="5"/>
  <c r="BJ384" i="5"/>
  <c r="BI384" i="5"/>
  <c r="BH384" i="5"/>
  <c r="BG384" i="5"/>
  <c r="BF384" i="5"/>
  <c r="BE384" i="5"/>
  <c r="BD384" i="5"/>
  <c r="BC384" i="5"/>
  <c r="BB384" i="5"/>
  <c r="BA384" i="5"/>
  <c r="AZ384" i="5"/>
  <c r="AY384" i="5"/>
  <c r="AX384" i="5"/>
  <c r="AW384" i="5"/>
  <c r="AV384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BZ383" i="5"/>
  <c r="BY383" i="5"/>
  <c r="BX383" i="5"/>
  <c r="BW383" i="5"/>
  <c r="BV383" i="5"/>
  <c r="BU383" i="5"/>
  <c r="BT383" i="5"/>
  <c r="BS383" i="5"/>
  <c r="BR383" i="5"/>
  <c r="BQ383" i="5"/>
  <c r="BP383" i="5"/>
  <c r="BO383" i="5"/>
  <c r="BN383" i="5"/>
  <c r="BM383" i="5"/>
  <c r="BL383" i="5"/>
  <c r="BK383" i="5"/>
  <c r="BJ383" i="5"/>
  <c r="BI383" i="5"/>
  <c r="BH383" i="5"/>
  <c r="BG383" i="5"/>
  <c r="BF383" i="5"/>
  <c r="BE383" i="5"/>
  <c r="BD383" i="5"/>
  <c r="BC383" i="5"/>
  <c r="BB383" i="5"/>
  <c r="BA383" i="5"/>
  <c r="AZ383" i="5"/>
  <c r="AY383" i="5"/>
  <c r="AX383" i="5"/>
  <c r="AW383" i="5"/>
  <c r="AV383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BZ382" i="5"/>
  <c r="BY382" i="5"/>
  <c r="BX382" i="5"/>
  <c r="BW382" i="5"/>
  <c r="BV382" i="5"/>
  <c r="BU382" i="5"/>
  <c r="BT382" i="5"/>
  <c r="BS382" i="5"/>
  <c r="BR382" i="5"/>
  <c r="BQ382" i="5"/>
  <c r="BP382" i="5"/>
  <c r="BO382" i="5"/>
  <c r="BN382" i="5"/>
  <c r="BM382" i="5"/>
  <c r="BL382" i="5"/>
  <c r="BK382" i="5"/>
  <c r="BJ382" i="5"/>
  <c r="BI382" i="5"/>
  <c r="BH382" i="5"/>
  <c r="BG382" i="5"/>
  <c r="BF382" i="5"/>
  <c r="BE382" i="5"/>
  <c r="BD382" i="5"/>
  <c r="BC382" i="5"/>
  <c r="BB382" i="5"/>
  <c r="BA382" i="5"/>
  <c r="AZ382" i="5"/>
  <c r="AY382" i="5"/>
  <c r="AX382" i="5"/>
  <c r="AW382" i="5"/>
  <c r="AV382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BZ381" i="5"/>
  <c r="BY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F381" i="5"/>
  <c r="BE381" i="5"/>
  <c r="BD381" i="5"/>
  <c r="BC381" i="5"/>
  <c r="BB381" i="5"/>
  <c r="BA381" i="5"/>
  <c r="AZ381" i="5"/>
  <c r="AY381" i="5"/>
  <c r="AX381" i="5"/>
  <c r="AW381" i="5"/>
  <c r="AV381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BZ380" i="5"/>
  <c r="BY380" i="5"/>
  <c r="BX380" i="5"/>
  <c r="BW380" i="5"/>
  <c r="BV380" i="5"/>
  <c r="BU380" i="5"/>
  <c r="BT380" i="5"/>
  <c r="BS380" i="5"/>
  <c r="BR380" i="5"/>
  <c r="BQ380" i="5"/>
  <c r="BP380" i="5"/>
  <c r="BO380" i="5"/>
  <c r="BN380" i="5"/>
  <c r="BM380" i="5"/>
  <c r="BL380" i="5"/>
  <c r="BK380" i="5"/>
  <c r="BJ380" i="5"/>
  <c r="BI380" i="5"/>
  <c r="BH380" i="5"/>
  <c r="BG380" i="5"/>
  <c r="BF380" i="5"/>
  <c r="BE380" i="5"/>
  <c r="BD380" i="5"/>
  <c r="BC380" i="5"/>
  <c r="BB380" i="5"/>
  <c r="BA380" i="5"/>
  <c r="AZ380" i="5"/>
  <c r="AY380" i="5"/>
  <c r="AX380" i="5"/>
  <c r="AW380" i="5"/>
  <c r="AV380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BZ379" i="5"/>
  <c r="BY379" i="5"/>
  <c r="BX379" i="5"/>
  <c r="BW379" i="5"/>
  <c r="BV379" i="5"/>
  <c r="BU379" i="5"/>
  <c r="BT379" i="5"/>
  <c r="BS379" i="5"/>
  <c r="BR379" i="5"/>
  <c r="BQ379" i="5"/>
  <c r="BP379" i="5"/>
  <c r="BO379" i="5"/>
  <c r="BN379" i="5"/>
  <c r="BM379" i="5"/>
  <c r="BL379" i="5"/>
  <c r="BK379" i="5"/>
  <c r="BJ379" i="5"/>
  <c r="BI379" i="5"/>
  <c r="BH379" i="5"/>
  <c r="BG379" i="5"/>
  <c r="BF379" i="5"/>
  <c r="BE379" i="5"/>
  <c r="BD379" i="5"/>
  <c r="BC379" i="5"/>
  <c r="BB379" i="5"/>
  <c r="BA379" i="5"/>
  <c r="AZ379" i="5"/>
  <c r="AY379" i="5"/>
  <c r="AX379" i="5"/>
  <c r="AW379" i="5"/>
  <c r="AV379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BZ378" i="5"/>
  <c r="BY378" i="5"/>
  <c r="BX378" i="5"/>
  <c r="BW378" i="5"/>
  <c r="BV378" i="5"/>
  <c r="BU378" i="5"/>
  <c r="BT378" i="5"/>
  <c r="BS378" i="5"/>
  <c r="BR378" i="5"/>
  <c r="BQ378" i="5"/>
  <c r="BP378" i="5"/>
  <c r="BO378" i="5"/>
  <c r="BN378" i="5"/>
  <c r="BM378" i="5"/>
  <c r="BL378" i="5"/>
  <c r="BK378" i="5"/>
  <c r="BJ378" i="5"/>
  <c r="BI378" i="5"/>
  <c r="BH378" i="5"/>
  <c r="BG378" i="5"/>
  <c r="BF378" i="5"/>
  <c r="BE378" i="5"/>
  <c r="BD378" i="5"/>
  <c r="BC378" i="5"/>
  <c r="BB378" i="5"/>
  <c r="BA378" i="5"/>
  <c r="AZ378" i="5"/>
  <c r="AY378" i="5"/>
  <c r="AX378" i="5"/>
  <c r="AW378" i="5"/>
  <c r="AV378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BZ377" i="5"/>
  <c r="BY377" i="5"/>
  <c r="BX377" i="5"/>
  <c r="BW377" i="5"/>
  <c r="BV377" i="5"/>
  <c r="BU377" i="5"/>
  <c r="BT377" i="5"/>
  <c r="BS377" i="5"/>
  <c r="BR377" i="5"/>
  <c r="BQ377" i="5"/>
  <c r="BP377" i="5"/>
  <c r="BO377" i="5"/>
  <c r="BN377" i="5"/>
  <c r="BM377" i="5"/>
  <c r="BL377" i="5"/>
  <c r="BK377" i="5"/>
  <c r="BJ377" i="5"/>
  <c r="BI377" i="5"/>
  <c r="BH377" i="5"/>
  <c r="BG377" i="5"/>
  <c r="BF377" i="5"/>
  <c r="BE377" i="5"/>
  <c r="BD377" i="5"/>
  <c r="BC377" i="5"/>
  <c r="BB377" i="5"/>
  <c r="BA377" i="5"/>
  <c r="AZ377" i="5"/>
  <c r="AY377" i="5"/>
  <c r="AX377" i="5"/>
  <c r="AW377" i="5"/>
  <c r="AV377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BZ376" i="5"/>
  <c r="BY376" i="5"/>
  <c r="BX376" i="5"/>
  <c r="BW376" i="5"/>
  <c r="BV376" i="5"/>
  <c r="BU376" i="5"/>
  <c r="BT376" i="5"/>
  <c r="BS376" i="5"/>
  <c r="BR376" i="5"/>
  <c r="BQ376" i="5"/>
  <c r="BP376" i="5"/>
  <c r="BO376" i="5"/>
  <c r="BN376" i="5"/>
  <c r="BM376" i="5"/>
  <c r="BL376" i="5"/>
  <c r="BK376" i="5"/>
  <c r="BJ376" i="5"/>
  <c r="BI376" i="5"/>
  <c r="BH376" i="5"/>
  <c r="BG376" i="5"/>
  <c r="BF376" i="5"/>
  <c r="BE376" i="5"/>
  <c r="BD376" i="5"/>
  <c r="BC376" i="5"/>
  <c r="BB376" i="5"/>
  <c r="BA376" i="5"/>
  <c r="AZ376" i="5"/>
  <c r="AY376" i="5"/>
  <c r="AX376" i="5"/>
  <c r="AW376" i="5"/>
  <c r="AV376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BZ375" i="5"/>
  <c r="BY375" i="5"/>
  <c r="BX375" i="5"/>
  <c r="BW375" i="5"/>
  <c r="BV375" i="5"/>
  <c r="BU375" i="5"/>
  <c r="BT375" i="5"/>
  <c r="BS375" i="5"/>
  <c r="BR375" i="5"/>
  <c r="BQ375" i="5"/>
  <c r="BP375" i="5"/>
  <c r="BO375" i="5"/>
  <c r="BN375" i="5"/>
  <c r="BM375" i="5"/>
  <c r="BL375" i="5"/>
  <c r="BK375" i="5"/>
  <c r="BJ375" i="5"/>
  <c r="BI375" i="5"/>
  <c r="BH375" i="5"/>
  <c r="BG375" i="5"/>
  <c r="BF375" i="5"/>
  <c r="BE375" i="5"/>
  <c r="BD375" i="5"/>
  <c r="BC375" i="5"/>
  <c r="BB375" i="5"/>
  <c r="BA375" i="5"/>
  <c r="AZ375" i="5"/>
  <c r="AY375" i="5"/>
  <c r="AX375" i="5"/>
  <c r="AW375" i="5"/>
  <c r="AV375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BZ374" i="5"/>
  <c r="BY374" i="5"/>
  <c r="BX374" i="5"/>
  <c r="BW374" i="5"/>
  <c r="BV374" i="5"/>
  <c r="BU374" i="5"/>
  <c r="BT374" i="5"/>
  <c r="BS374" i="5"/>
  <c r="BR374" i="5"/>
  <c r="BQ374" i="5"/>
  <c r="BP374" i="5"/>
  <c r="BO374" i="5"/>
  <c r="BN374" i="5"/>
  <c r="BM374" i="5"/>
  <c r="BL374" i="5"/>
  <c r="BK374" i="5"/>
  <c r="BJ374" i="5"/>
  <c r="BI374" i="5"/>
  <c r="BH374" i="5"/>
  <c r="BG374" i="5"/>
  <c r="BF374" i="5"/>
  <c r="BE374" i="5"/>
  <c r="BD374" i="5"/>
  <c r="BC374" i="5"/>
  <c r="BB374" i="5"/>
  <c r="BA374" i="5"/>
  <c r="AZ374" i="5"/>
  <c r="AY374" i="5"/>
  <c r="AX374" i="5"/>
  <c r="AW374" i="5"/>
  <c r="AV374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BZ373" i="5"/>
  <c r="BY373" i="5"/>
  <c r="BX373" i="5"/>
  <c r="BW373" i="5"/>
  <c r="BV373" i="5"/>
  <c r="BU373" i="5"/>
  <c r="BT373" i="5"/>
  <c r="BS373" i="5"/>
  <c r="BR373" i="5"/>
  <c r="BQ373" i="5"/>
  <c r="BP373" i="5"/>
  <c r="BO373" i="5"/>
  <c r="BN373" i="5"/>
  <c r="BM373" i="5"/>
  <c r="BL373" i="5"/>
  <c r="BK373" i="5"/>
  <c r="BJ373" i="5"/>
  <c r="BI373" i="5"/>
  <c r="BH373" i="5"/>
  <c r="BG373" i="5"/>
  <c r="BF373" i="5"/>
  <c r="BE373" i="5"/>
  <c r="BD373" i="5"/>
  <c r="BC373" i="5"/>
  <c r="BB373" i="5"/>
  <c r="BA373" i="5"/>
  <c r="AZ373" i="5"/>
  <c r="AY373" i="5"/>
  <c r="AX373" i="5"/>
  <c r="AW373" i="5"/>
  <c r="AV373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BZ372" i="5"/>
  <c r="BY372" i="5"/>
  <c r="BX372" i="5"/>
  <c r="BW372" i="5"/>
  <c r="BV372" i="5"/>
  <c r="BU372" i="5"/>
  <c r="BT372" i="5"/>
  <c r="BS372" i="5"/>
  <c r="BR372" i="5"/>
  <c r="BQ372" i="5"/>
  <c r="BP372" i="5"/>
  <c r="BO372" i="5"/>
  <c r="BN372" i="5"/>
  <c r="BM372" i="5"/>
  <c r="BL372" i="5"/>
  <c r="BK372" i="5"/>
  <c r="BJ372" i="5"/>
  <c r="BI372" i="5"/>
  <c r="BH372" i="5"/>
  <c r="BG372" i="5"/>
  <c r="BF372" i="5"/>
  <c r="BE372" i="5"/>
  <c r="BD372" i="5"/>
  <c r="BC372" i="5"/>
  <c r="BB372" i="5"/>
  <c r="BA372" i="5"/>
  <c r="AZ372" i="5"/>
  <c r="AY372" i="5"/>
  <c r="AX372" i="5"/>
  <c r="AW372" i="5"/>
  <c r="AV372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BZ371" i="5"/>
  <c r="BY371" i="5"/>
  <c r="BX371" i="5"/>
  <c r="BW371" i="5"/>
  <c r="BV371" i="5"/>
  <c r="BU371" i="5"/>
  <c r="BT371" i="5"/>
  <c r="BS371" i="5"/>
  <c r="BR371" i="5"/>
  <c r="BQ371" i="5"/>
  <c r="BP371" i="5"/>
  <c r="BO371" i="5"/>
  <c r="BN371" i="5"/>
  <c r="BM371" i="5"/>
  <c r="BL371" i="5"/>
  <c r="BK371" i="5"/>
  <c r="BJ371" i="5"/>
  <c r="BI371" i="5"/>
  <c r="BH371" i="5"/>
  <c r="BG371" i="5"/>
  <c r="BF371" i="5"/>
  <c r="BE371" i="5"/>
  <c r="BD371" i="5"/>
  <c r="BC371" i="5"/>
  <c r="BB371" i="5"/>
  <c r="BA371" i="5"/>
  <c r="AZ371" i="5"/>
  <c r="AY371" i="5"/>
  <c r="AX371" i="5"/>
  <c r="AW371" i="5"/>
  <c r="AV371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BZ370" i="5"/>
  <c r="BY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F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BZ369" i="5"/>
  <c r="BY369" i="5"/>
  <c r="BX369" i="5"/>
  <c r="BW369" i="5"/>
  <c r="BV369" i="5"/>
  <c r="BU369" i="5"/>
  <c r="BT369" i="5"/>
  <c r="BS369" i="5"/>
  <c r="BR369" i="5"/>
  <c r="BQ369" i="5"/>
  <c r="BP369" i="5"/>
  <c r="BO369" i="5"/>
  <c r="BN369" i="5"/>
  <c r="BM369" i="5"/>
  <c r="BL369" i="5"/>
  <c r="BK369" i="5"/>
  <c r="BJ369" i="5"/>
  <c r="BI369" i="5"/>
  <c r="BH369" i="5"/>
  <c r="BG369" i="5"/>
  <c r="BF369" i="5"/>
  <c r="BE369" i="5"/>
  <c r="BD369" i="5"/>
  <c r="BC369" i="5"/>
  <c r="BB369" i="5"/>
  <c r="BA369" i="5"/>
  <c r="AZ369" i="5"/>
  <c r="AY369" i="5"/>
  <c r="AX369" i="5"/>
  <c r="AW369" i="5"/>
  <c r="AV369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BZ368" i="5"/>
  <c r="BY368" i="5"/>
  <c r="BX368" i="5"/>
  <c r="BW368" i="5"/>
  <c r="BV368" i="5"/>
  <c r="BU368" i="5"/>
  <c r="BT368" i="5"/>
  <c r="BS368" i="5"/>
  <c r="BR368" i="5"/>
  <c r="BQ368" i="5"/>
  <c r="BP368" i="5"/>
  <c r="BO368" i="5"/>
  <c r="BN368" i="5"/>
  <c r="BM368" i="5"/>
  <c r="BL368" i="5"/>
  <c r="BK368" i="5"/>
  <c r="BJ368" i="5"/>
  <c r="BI368" i="5"/>
  <c r="BH368" i="5"/>
  <c r="BG368" i="5"/>
  <c r="BF368" i="5"/>
  <c r="BE368" i="5"/>
  <c r="BD368" i="5"/>
  <c r="BC368" i="5"/>
  <c r="BB368" i="5"/>
  <c r="BA368" i="5"/>
  <c r="AZ368" i="5"/>
  <c r="AY368" i="5"/>
  <c r="AX368" i="5"/>
  <c r="AW368" i="5"/>
  <c r="AV368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BZ367" i="5"/>
  <c r="BY367" i="5"/>
  <c r="BX367" i="5"/>
  <c r="BW367" i="5"/>
  <c r="BV367" i="5"/>
  <c r="BU367" i="5"/>
  <c r="BT367" i="5"/>
  <c r="BS367" i="5"/>
  <c r="BR367" i="5"/>
  <c r="BQ367" i="5"/>
  <c r="BP367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BZ366" i="5"/>
  <c r="BY366" i="5"/>
  <c r="BX366" i="5"/>
  <c r="BW366" i="5"/>
  <c r="BV366" i="5"/>
  <c r="BU366" i="5"/>
  <c r="BT366" i="5"/>
  <c r="BS366" i="5"/>
  <c r="BR366" i="5"/>
  <c r="BQ366" i="5"/>
  <c r="BP366" i="5"/>
  <c r="BO366" i="5"/>
  <c r="BN366" i="5"/>
  <c r="BM366" i="5"/>
  <c r="BL366" i="5"/>
  <c r="BK366" i="5"/>
  <c r="BJ366" i="5"/>
  <c r="BI366" i="5"/>
  <c r="BH366" i="5"/>
  <c r="BG366" i="5"/>
  <c r="BF366" i="5"/>
  <c r="BE366" i="5"/>
  <c r="BD366" i="5"/>
  <c r="BC366" i="5"/>
  <c r="BB366" i="5"/>
  <c r="BA366" i="5"/>
  <c r="AZ366" i="5"/>
  <c r="AY366" i="5"/>
  <c r="AX366" i="5"/>
  <c r="AW366" i="5"/>
  <c r="AV366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BZ365" i="5"/>
  <c r="BY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F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BZ364" i="5"/>
  <c r="BY364" i="5"/>
  <c r="BX364" i="5"/>
  <c r="BW364" i="5"/>
  <c r="BV364" i="5"/>
  <c r="BU364" i="5"/>
  <c r="BT364" i="5"/>
  <c r="BS364" i="5"/>
  <c r="BR364" i="5"/>
  <c r="BQ364" i="5"/>
  <c r="BP364" i="5"/>
  <c r="BO364" i="5"/>
  <c r="BN364" i="5"/>
  <c r="BM364" i="5"/>
  <c r="BL364" i="5"/>
  <c r="BK364" i="5"/>
  <c r="BJ364" i="5"/>
  <c r="BI364" i="5"/>
  <c r="BH364" i="5"/>
  <c r="BG364" i="5"/>
  <c r="BF364" i="5"/>
  <c r="BE364" i="5"/>
  <c r="BD364" i="5"/>
  <c r="BC364" i="5"/>
  <c r="BB364" i="5"/>
  <c r="BA364" i="5"/>
  <c r="AZ364" i="5"/>
  <c r="AY364" i="5"/>
  <c r="AX364" i="5"/>
  <c r="AW364" i="5"/>
  <c r="AV364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BZ363" i="5"/>
  <c r="BY363" i="5"/>
  <c r="BX363" i="5"/>
  <c r="BW363" i="5"/>
  <c r="BV363" i="5"/>
  <c r="BU363" i="5"/>
  <c r="BT363" i="5"/>
  <c r="BS363" i="5"/>
  <c r="BR363" i="5"/>
  <c r="BQ363" i="5"/>
  <c r="BP363" i="5"/>
  <c r="BO363" i="5"/>
  <c r="BN363" i="5"/>
  <c r="BM363" i="5"/>
  <c r="BL363" i="5"/>
  <c r="BK363" i="5"/>
  <c r="BJ363" i="5"/>
  <c r="BI363" i="5"/>
  <c r="BH363" i="5"/>
  <c r="BG363" i="5"/>
  <c r="BF363" i="5"/>
  <c r="BE363" i="5"/>
  <c r="BD363" i="5"/>
  <c r="BC363" i="5"/>
  <c r="BB363" i="5"/>
  <c r="BA363" i="5"/>
  <c r="AZ363" i="5"/>
  <c r="AY363" i="5"/>
  <c r="AX363" i="5"/>
  <c r="AW363" i="5"/>
  <c r="AV363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BZ362" i="5"/>
  <c r="BY362" i="5"/>
  <c r="BX362" i="5"/>
  <c r="BW362" i="5"/>
  <c r="BV362" i="5"/>
  <c r="BU362" i="5"/>
  <c r="BT362" i="5"/>
  <c r="BS362" i="5"/>
  <c r="BR362" i="5"/>
  <c r="BQ362" i="5"/>
  <c r="BP362" i="5"/>
  <c r="BO362" i="5"/>
  <c r="BN362" i="5"/>
  <c r="BM362" i="5"/>
  <c r="BL362" i="5"/>
  <c r="BK362" i="5"/>
  <c r="BJ362" i="5"/>
  <c r="BI362" i="5"/>
  <c r="BH362" i="5"/>
  <c r="BG362" i="5"/>
  <c r="BF362" i="5"/>
  <c r="BE362" i="5"/>
  <c r="BD362" i="5"/>
  <c r="BC362" i="5"/>
  <c r="BB362" i="5"/>
  <c r="BA362" i="5"/>
  <c r="AZ362" i="5"/>
  <c r="AY362" i="5"/>
  <c r="AX362" i="5"/>
  <c r="AW362" i="5"/>
  <c r="AV362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BZ361" i="5"/>
  <c r="BY361" i="5"/>
  <c r="BX361" i="5"/>
  <c r="BW361" i="5"/>
  <c r="BV361" i="5"/>
  <c r="BU361" i="5"/>
  <c r="BT361" i="5"/>
  <c r="BS361" i="5"/>
  <c r="BR361" i="5"/>
  <c r="BQ361" i="5"/>
  <c r="BP361" i="5"/>
  <c r="BO361" i="5"/>
  <c r="BN361" i="5"/>
  <c r="BM361" i="5"/>
  <c r="BL361" i="5"/>
  <c r="BK361" i="5"/>
  <c r="BJ361" i="5"/>
  <c r="BI361" i="5"/>
  <c r="BH361" i="5"/>
  <c r="BG361" i="5"/>
  <c r="BF361" i="5"/>
  <c r="BE361" i="5"/>
  <c r="BD361" i="5"/>
  <c r="BC361" i="5"/>
  <c r="BB361" i="5"/>
  <c r="BA361" i="5"/>
  <c r="AZ361" i="5"/>
  <c r="AY361" i="5"/>
  <c r="AX361" i="5"/>
  <c r="AW361" i="5"/>
  <c r="AV361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BZ360" i="5"/>
  <c r="BY360" i="5"/>
  <c r="BX360" i="5"/>
  <c r="BW360" i="5"/>
  <c r="BV360" i="5"/>
  <c r="BU360" i="5"/>
  <c r="BT360" i="5"/>
  <c r="BS360" i="5"/>
  <c r="BR360" i="5"/>
  <c r="BQ360" i="5"/>
  <c r="BP360" i="5"/>
  <c r="BO360" i="5"/>
  <c r="BN360" i="5"/>
  <c r="BM360" i="5"/>
  <c r="BL360" i="5"/>
  <c r="BK360" i="5"/>
  <c r="BJ360" i="5"/>
  <c r="BI360" i="5"/>
  <c r="BH360" i="5"/>
  <c r="BG360" i="5"/>
  <c r="BF360" i="5"/>
  <c r="BE360" i="5"/>
  <c r="BD360" i="5"/>
  <c r="BC360" i="5"/>
  <c r="BB360" i="5"/>
  <c r="BA360" i="5"/>
  <c r="AZ360" i="5"/>
  <c r="AY360" i="5"/>
  <c r="AX360" i="5"/>
  <c r="AW360" i="5"/>
  <c r="AV360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BZ359" i="5"/>
  <c r="BY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F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BZ358" i="5"/>
  <c r="BY358" i="5"/>
  <c r="BX358" i="5"/>
  <c r="BW358" i="5"/>
  <c r="BV358" i="5"/>
  <c r="BU358" i="5"/>
  <c r="BT358" i="5"/>
  <c r="BS358" i="5"/>
  <c r="BR358" i="5"/>
  <c r="BQ358" i="5"/>
  <c r="BP358" i="5"/>
  <c r="BO358" i="5"/>
  <c r="BN358" i="5"/>
  <c r="BM358" i="5"/>
  <c r="BL358" i="5"/>
  <c r="BK358" i="5"/>
  <c r="BJ358" i="5"/>
  <c r="BI358" i="5"/>
  <c r="BH358" i="5"/>
  <c r="BG358" i="5"/>
  <c r="BF358" i="5"/>
  <c r="BE358" i="5"/>
  <c r="BD358" i="5"/>
  <c r="BC358" i="5"/>
  <c r="BB358" i="5"/>
  <c r="BA358" i="5"/>
  <c r="AZ358" i="5"/>
  <c r="AY358" i="5"/>
  <c r="AX358" i="5"/>
  <c r="AW358" i="5"/>
  <c r="AV358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BZ357" i="5"/>
  <c r="BY357" i="5"/>
  <c r="BX357" i="5"/>
  <c r="BW357" i="5"/>
  <c r="BV357" i="5"/>
  <c r="BU357" i="5"/>
  <c r="BT357" i="5"/>
  <c r="BS357" i="5"/>
  <c r="BR357" i="5"/>
  <c r="BQ357" i="5"/>
  <c r="BP357" i="5"/>
  <c r="BO357" i="5"/>
  <c r="BN357" i="5"/>
  <c r="BM357" i="5"/>
  <c r="BL357" i="5"/>
  <c r="BK357" i="5"/>
  <c r="BJ357" i="5"/>
  <c r="BI357" i="5"/>
  <c r="BH357" i="5"/>
  <c r="BG357" i="5"/>
  <c r="BF357" i="5"/>
  <c r="BE357" i="5"/>
  <c r="BD357" i="5"/>
  <c r="BC357" i="5"/>
  <c r="BB357" i="5"/>
  <c r="BA357" i="5"/>
  <c r="AZ357" i="5"/>
  <c r="AY357" i="5"/>
  <c r="AX357" i="5"/>
  <c r="AW357" i="5"/>
  <c r="AV357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BZ356" i="5"/>
  <c r="BY356" i="5"/>
  <c r="BX356" i="5"/>
  <c r="BW356" i="5"/>
  <c r="BV356" i="5"/>
  <c r="BU356" i="5"/>
  <c r="BT356" i="5"/>
  <c r="BS356" i="5"/>
  <c r="BR356" i="5"/>
  <c r="BQ356" i="5"/>
  <c r="BP356" i="5"/>
  <c r="BO356" i="5"/>
  <c r="BN356" i="5"/>
  <c r="BM356" i="5"/>
  <c r="BL356" i="5"/>
  <c r="BK356" i="5"/>
  <c r="BJ356" i="5"/>
  <c r="BI356" i="5"/>
  <c r="BH356" i="5"/>
  <c r="BG356" i="5"/>
  <c r="BF356" i="5"/>
  <c r="BE356" i="5"/>
  <c r="BD356" i="5"/>
  <c r="BC356" i="5"/>
  <c r="BB356" i="5"/>
  <c r="BA356" i="5"/>
  <c r="AZ356" i="5"/>
  <c r="AY356" i="5"/>
  <c r="AX356" i="5"/>
  <c r="AW356" i="5"/>
  <c r="AV356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BZ355" i="5"/>
  <c r="BY355" i="5"/>
  <c r="BX355" i="5"/>
  <c r="BW355" i="5"/>
  <c r="BV355" i="5"/>
  <c r="BU355" i="5"/>
  <c r="BT355" i="5"/>
  <c r="BS355" i="5"/>
  <c r="BR355" i="5"/>
  <c r="BQ355" i="5"/>
  <c r="BP355" i="5"/>
  <c r="BO355" i="5"/>
  <c r="BN355" i="5"/>
  <c r="BM355" i="5"/>
  <c r="BL355" i="5"/>
  <c r="BK355" i="5"/>
  <c r="BJ355" i="5"/>
  <c r="BI355" i="5"/>
  <c r="BH355" i="5"/>
  <c r="BG355" i="5"/>
  <c r="BF355" i="5"/>
  <c r="BE355" i="5"/>
  <c r="BD355" i="5"/>
  <c r="BC355" i="5"/>
  <c r="BB355" i="5"/>
  <c r="BA355" i="5"/>
  <c r="AZ355" i="5"/>
  <c r="AY355" i="5"/>
  <c r="AX355" i="5"/>
  <c r="AW355" i="5"/>
  <c r="AV355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BZ354" i="5"/>
  <c r="BY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F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BZ353" i="5"/>
  <c r="BY353" i="5"/>
  <c r="BX353" i="5"/>
  <c r="BW353" i="5"/>
  <c r="BV353" i="5"/>
  <c r="BU353" i="5"/>
  <c r="BT353" i="5"/>
  <c r="BS353" i="5"/>
  <c r="BR353" i="5"/>
  <c r="BQ353" i="5"/>
  <c r="BP353" i="5"/>
  <c r="BO353" i="5"/>
  <c r="BN353" i="5"/>
  <c r="BM353" i="5"/>
  <c r="BL353" i="5"/>
  <c r="BK353" i="5"/>
  <c r="BJ353" i="5"/>
  <c r="BI353" i="5"/>
  <c r="BH353" i="5"/>
  <c r="BG353" i="5"/>
  <c r="BF353" i="5"/>
  <c r="BE353" i="5"/>
  <c r="BD353" i="5"/>
  <c r="BC353" i="5"/>
  <c r="BB353" i="5"/>
  <c r="BA353" i="5"/>
  <c r="AZ353" i="5"/>
  <c r="AY353" i="5"/>
  <c r="AX353" i="5"/>
  <c r="AW353" i="5"/>
  <c r="AV353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BZ352" i="5"/>
  <c r="BY352" i="5"/>
  <c r="BX352" i="5"/>
  <c r="BW352" i="5"/>
  <c r="BV352" i="5"/>
  <c r="BU352" i="5"/>
  <c r="BT352" i="5"/>
  <c r="BS352" i="5"/>
  <c r="BR352" i="5"/>
  <c r="BQ352" i="5"/>
  <c r="BP352" i="5"/>
  <c r="BO352" i="5"/>
  <c r="BN352" i="5"/>
  <c r="BM352" i="5"/>
  <c r="BL352" i="5"/>
  <c r="BK352" i="5"/>
  <c r="BJ352" i="5"/>
  <c r="BI352" i="5"/>
  <c r="BH352" i="5"/>
  <c r="BG352" i="5"/>
  <c r="BF352" i="5"/>
  <c r="BE352" i="5"/>
  <c r="BD352" i="5"/>
  <c r="BC352" i="5"/>
  <c r="BB352" i="5"/>
  <c r="BA352" i="5"/>
  <c r="AZ352" i="5"/>
  <c r="AY352" i="5"/>
  <c r="AX352" i="5"/>
  <c r="AW352" i="5"/>
  <c r="AV352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BZ351" i="5"/>
  <c r="BY351" i="5"/>
  <c r="BX351" i="5"/>
  <c r="BW351" i="5"/>
  <c r="BV351" i="5"/>
  <c r="BU351" i="5"/>
  <c r="BT351" i="5"/>
  <c r="BS351" i="5"/>
  <c r="BR351" i="5"/>
  <c r="BQ351" i="5"/>
  <c r="BP351" i="5"/>
  <c r="BO351" i="5"/>
  <c r="BN351" i="5"/>
  <c r="BM351" i="5"/>
  <c r="BL351" i="5"/>
  <c r="BK351" i="5"/>
  <c r="BJ351" i="5"/>
  <c r="BI351" i="5"/>
  <c r="BH351" i="5"/>
  <c r="BG351" i="5"/>
  <c r="BF351" i="5"/>
  <c r="BE351" i="5"/>
  <c r="BD351" i="5"/>
  <c r="BC351" i="5"/>
  <c r="BB351" i="5"/>
  <c r="BA351" i="5"/>
  <c r="AZ351" i="5"/>
  <c r="AY351" i="5"/>
  <c r="AX351" i="5"/>
  <c r="AW351" i="5"/>
  <c r="AV351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BZ350" i="5"/>
  <c r="BY350" i="5"/>
  <c r="BX350" i="5"/>
  <c r="BW350" i="5"/>
  <c r="BV350" i="5"/>
  <c r="BU350" i="5"/>
  <c r="BT350" i="5"/>
  <c r="BS350" i="5"/>
  <c r="BR350" i="5"/>
  <c r="BQ350" i="5"/>
  <c r="BP350" i="5"/>
  <c r="BO350" i="5"/>
  <c r="BN350" i="5"/>
  <c r="BM350" i="5"/>
  <c r="BL350" i="5"/>
  <c r="BK350" i="5"/>
  <c r="BJ350" i="5"/>
  <c r="BI350" i="5"/>
  <c r="BH350" i="5"/>
  <c r="BG350" i="5"/>
  <c r="BF350" i="5"/>
  <c r="BE350" i="5"/>
  <c r="BD350" i="5"/>
  <c r="BC350" i="5"/>
  <c r="BB350" i="5"/>
  <c r="BA350" i="5"/>
  <c r="AZ350" i="5"/>
  <c r="AY350" i="5"/>
  <c r="AX350" i="5"/>
  <c r="AW350" i="5"/>
  <c r="AV350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BZ349" i="5"/>
  <c r="BY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F349" i="5"/>
  <c r="BE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BZ348" i="5"/>
  <c r="BY348" i="5"/>
  <c r="BX348" i="5"/>
  <c r="BW348" i="5"/>
  <c r="BV348" i="5"/>
  <c r="BU348" i="5"/>
  <c r="BT348" i="5"/>
  <c r="BS348" i="5"/>
  <c r="BR348" i="5"/>
  <c r="BQ348" i="5"/>
  <c r="BP348" i="5"/>
  <c r="BO348" i="5"/>
  <c r="BN348" i="5"/>
  <c r="BM348" i="5"/>
  <c r="BL348" i="5"/>
  <c r="BK348" i="5"/>
  <c r="BJ348" i="5"/>
  <c r="BI348" i="5"/>
  <c r="BH348" i="5"/>
  <c r="BG348" i="5"/>
  <c r="BF348" i="5"/>
  <c r="BE348" i="5"/>
  <c r="BD348" i="5"/>
  <c r="BC348" i="5"/>
  <c r="BB348" i="5"/>
  <c r="BA348" i="5"/>
  <c r="AZ348" i="5"/>
  <c r="AY348" i="5"/>
  <c r="AX348" i="5"/>
  <c r="AW348" i="5"/>
  <c r="AV348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BZ347" i="5"/>
  <c r="BY347" i="5"/>
  <c r="BX347" i="5"/>
  <c r="BW347" i="5"/>
  <c r="BV347" i="5"/>
  <c r="BU347" i="5"/>
  <c r="BT347" i="5"/>
  <c r="BS347" i="5"/>
  <c r="BR347" i="5"/>
  <c r="BQ347" i="5"/>
  <c r="BP347" i="5"/>
  <c r="BO347" i="5"/>
  <c r="BN347" i="5"/>
  <c r="BM347" i="5"/>
  <c r="BL347" i="5"/>
  <c r="BK347" i="5"/>
  <c r="BJ347" i="5"/>
  <c r="BI347" i="5"/>
  <c r="BH347" i="5"/>
  <c r="BG347" i="5"/>
  <c r="BF347" i="5"/>
  <c r="BE347" i="5"/>
  <c r="BD347" i="5"/>
  <c r="BC347" i="5"/>
  <c r="BB347" i="5"/>
  <c r="BA347" i="5"/>
  <c r="AZ347" i="5"/>
  <c r="AY347" i="5"/>
  <c r="AX347" i="5"/>
  <c r="AW347" i="5"/>
  <c r="AV347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BZ346" i="5"/>
  <c r="BY346" i="5"/>
  <c r="BX346" i="5"/>
  <c r="BW346" i="5"/>
  <c r="BV346" i="5"/>
  <c r="BU346" i="5"/>
  <c r="BT346" i="5"/>
  <c r="BS346" i="5"/>
  <c r="BR346" i="5"/>
  <c r="BQ346" i="5"/>
  <c r="BP346" i="5"/>
  <c r="BO346" i="5"/>
  <c r="BN346" i="5"/>
  <c r="BM346" i="5"/>
  <c r="BL346" i="5"/>
  <c r="BK346" i="5"/>
  <c r="BJ346" i="5"/>
  <c r="BI346" i="5"/>
  <c r="BH346" i="5"/>
  <c r="BG346" i="5"/>
  <c r="BF346" i="5"/>
  <c r="BE346" i="5"/>
  <c r="BD346" i="5"/>
  <c r="BC346" i="5"/>
  <c r="BB346" i="5"/>
  <c r="BA346" i="5"/>
  <c r="AZ346" i="5"/>
  <c r="AY346" i="5"/>
  <c r="AX346" i="5"/>
  <c r="AW346" i="5"/>
  <c r="AV346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BZ345" i="5"/>
  <c r="BY345" i="5"/>
  <c r="BX345" i="5"/>
  <c r="BW345" i="5"/>
  <c r="BV345" i="5"/>
  <c r="BU345" i="5"/>
  <c r="BT345" i="5"/>
  <c r="BS345" i="5"/>
  <c r="BR345" i="5"/>
  <c r="BQ345" i="5"/>
  <c r="BP345" i="5"/>
  <c r="BO345" i="5"/>
  <c r="BN345" i="5"/>
  <c r="BM345" i="5"/>
  <c r="BL345" i="5"/>
  <c r="BK345" i="5"/>
  <c r="BJ345" i="5"/>
  <c r="BI345" i="5"/>
  <c r="BH345" i="5"/>
  <c r="BG345" i="5"/>
  <c r="BF345" i="5"/>
  <c r="BE345" i="5"/>
  <c r="BD345" i="5"/>
  <c r="BC345" i="5"/>
  <c r="BB345" i="5"/>
  <c r="BA345" i="5"/>
  <c r="AZ345" i="5"/>
  <c r="AY345" i="5"/>
  <c r="AX345" i="5"/>
  <c r="AW345" i="5"/>
  <c r="AV345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BZ344" i="5"/>
  <c r="BY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F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BZ343" i="5"/>
  <c r="BY343" i="5"/>
  <c r="BX343" i="5"/>
  <c r="BW343" i="5"/>
  <c r="BV343" i="5"/>
  <c r="BU343" i="5"/>
  <c r="BT343" i="5"/>
  <c r="BS343" i="5"/>
  <c r="BR343" i="5"/>
  <c r="BQ343" i="5"/>
  <c r="BP343" i="5"/>
  <c r="BO343" i="5"/>
  <c r="BN343" i="5"/>
  <c r="BM343" i="5"/>
  <c r="BL343" i="5"/>
  <c r="BK343" i="5"/>
  <c r="BJ343" i="5"/>
  <c r="BI343" i="5"/>
  <c r="BH343" i="5"/>
  <c r="BG343" i="5"/>
  <c r="BF343" i="5"/>
  <c r="BE343" i="5"/>
  <c r="BD343" i="5"/>
  <c r="BC343" i="5"/>
  <c r="BB343" i="5"/>
  <c r="BA343" i="5"/>
  <c r="AZ343" i="5"/>
  <c r="AY343" i="5"/>
  <c r="AX343" i="5"/>
  <c r="AW343" i="5"/>
  <c r="AV343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BZ342" i="5"/>
  <c r="BY342" i="5"/>
  <c r="BX342" i="5"/>
  <c r="BW342" i="5"/>
  <c r="BV342" i="5"/>
  <c r="BU342" i="5"/>
  <c r="BT342" i="5"/>
  <c r="BS342" i="5"/>
  <c r="BR342" i="5"/>
  <c r="BQ342" i="5"/>
  <c r="BP342" i="5"/>
  <c r="BO342" i="5"/>
  <c r="BN342" i="5"/>
  <c r="BM342" i="5"/>
  <c r="BL342" i="5"/>
  <c r="BK342" i="5"/>
  <c r="BJ342" i="5"/>
  <c r="BI342" i="5"/>
  <c r="BH342" i="5"/>
  <c r="BG342" i="5"/>
  <c r="BF342" i="5"/>
  <c r="BE342" i="5"/>
  <c r="BD342" i="5"/>
  <c r="BC342" i="5"/>
  <c r="BB342" i="5"/>
  <c r="BA342" i="5"/>
  <c r="AZ342" i="5"/>
  <c r="AY342" i="5"/>
  <c r="AX342" i="5"/>
  <c r="AW342" i="5"/>
  <c r="AV342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BZ341" i="5"/>
  <c r="BY341" i="5"/>
  <c r="BX341" i="5"/>
  <c r="BW341" i="5"/>
  <c r="BV341" i="5"/>
  <c r="BU341" i="5"/>
  <c r="BT341" i="5"/>
  <c r="BS341" i="5"/>
  <c r="BR341" i="5"/>
  <c r="BQ341" i="5"/>
  <c r="BP341" i="5"/>
  <c r="BO341" i="5"/>
  <c r="BN341" i="5"/>
  <c r="BM341" i="5"/>
  <c r="BL341" i="5"/>
  <c r="BK341" i="5"/>
  <c r="BJ341" i="5"/>
  <c r="BI341" i="5"/>
  <c r="BH341" i="5"/>
  <c r="BG341" i="5"/>
  <c r="BF341" i="5"/>
  <c r="BE341" i="5"/>
  <c r="BD341" i="5"/>
  <c r="BC341" i="5"/>
  <c r="BB341" i="5"/>
  <c r="BA341" i="5"/>
  <c r="AZ341" i="5"/>
  <c r="AY341" i="5"/>
  <c r="AX341" i="5"/>
  <c r="AW341" i="5"/>
  <c r="AV341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BZ340" i="5"/>
  <c r="BY340" i="5"/>
  <c r="BX340" i="5"/>
  <c r="BW340" i="5"/>
  <c r="BV340" i="5"/>
  <c r="BU340" i="5"/>
  <c r="BT340" i="5"/>
  <c r="BS340" i="5"/>
  <c r="BR340" i="5"/>
  <c r="BQ340" i="5"/>
  <c r="BP340" i="5"/>
  <c r="BO340" i="5"/>
  <c r="BN340" i="5"/>
  <c r="BM340" i="5"/>
  <c r="BL340" i="5"/>
  <c r="BK340" i="5"/>
  <c r="BJ340" i="5"/>
  <c r="BI340" i="5"/>
  <c r="BH340" i="5"/>
  <c r="BG340" i="5"/>
  <c r="BF340" i="5"/>
  <c r="BE340" i="5"/>
  <c r="BD340" i="5"/>
  <c r="BC340" i="5"/>
  <c r="BB340" i="5"/>
  <c r="BA340" i="5"/>
  <c r="AZ340" i="5"/>
  <c r="AY340" i="5"/>
  <c r="AX340" i="5"/>
  <c r="AW340" i="5"/>
  <c r="AV340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BZ339" i="5"/>
  <c r="BY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F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BZ338" i="5"/>
  <c r="BY338" i="5"/>
  <c r="BX338" i="5"/>
  <c r="BW338" i="5"/>
  <c r="BV338" i="5"/>
  <c r="BU338" i="5"/>
  <c r="BT338" i="5"/>
  <c r="BS338" i="5"/>
  <c r="BR338" i="5"/>
  <c r="BQ338" i="5"/>
  <c r="BP338" i="5"/>
  <c r="BO338" i="5"/>
  <c r="BN338" i="5"/>
  <c r="BM338" i="5"/>
  <c r="BL338" i="5"/>
  <c r="BK338" i="5"/>
  <c r="BJ338" i="5"/>
  <c r="BI338" i="5"/>
  <c r="BH338" i="5"/>
  <c r="BG338" i="5"/>
  <c r="BF338" i="5"/>
  <c r="BE338" i="5"/>
  <c r="BD338" i="5"/>
  <c r="BC338" i="5"/>
  <c r="BB338" i="5"/>
  <c r="BA338" i="5"/>
  <c r="AZ338" i="5"/>
  <c r="AY338" i="5"/>
  <c r="AX338" i="5"/>
  <c r="AW338" i="5"/>
  <c r="AV338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BZ337" i="5"/>
  <c r="BY337" i="5"/>
  <c r="BX337" i="5"/>
  <c r="BW337" i="5"/>
  <c r="BV337" i="5"/>
  <c r="BU337" i="5"/>
  <c r="BT337" i="5"/>
  <c r="BS337" i="5"/>
  <c r="BR337" i="5"/>
  <c r="BQ337" i="5"/>
  <c r="BP337" i="5"/>
  <c r="BO337" i="5"/>
  <c r="BN337" i="5"/>
  <c r="BM337" i="5"/>
  <c r="BL337" i="5"/>
  <c r="BK337" i="5"/>
  <c r="BJ337" i="5"/>
  <c r="BI337" i="5"/>
  <c r="BH337" i="5"/>
  <c r="BG337" i="5"/>
  <c r="BF337" i="5"/>
  <c r="BE337" i="5"/>
  <c r="BD337" i="5"/>
  <c r="BC337" i="5"/>
  <c r="BB337" i="5"/>
  <c r="BA337" i="5"/>
  <c r="AZ337" i="5"/>
  <c r="AY337" i="5"/>
  <c r="AX337" i="5"/>
  <c r="AW337" i="5"/>
  <c r="AV337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BZ336" i="5"/>
  <c r="BY336" i="5"/>
  <c r="BX336" i="5"/>
  <c r="BW336" i="5"/>
  <c r="BV336" i="5"/>
  <c r="BU336" i="5"/>
  <c r="BT336" i="5"/>
  <c r="BS336" i="5"/>
  <c r="BR336" i="5"/>
  <c r="BQ336" i="5"/>
  <c r="BP336" i="5"/>
  <c r="BO336" i="5"/>
  <c r="BN336" i="5"/>
  <c r="BM336" i="5"/>
  <c r="BL336" i="5"/>
  <c r="BK336" i="5"/>
  <c r="BJ336" i="5"/>
  <c r="BI336" i="5"/>
  <c r="BH336" i="5"/>
  <c r="BG336" i="5"/>
  <c r="BF336" i="5"/>
  <c r="BE336" i="5"/>
  <c r="BD336" i="5"/>
  <c r="BC336" i="5"/>
  <c r="BB336" i="5"/>
  <c r="BA336" i="5"/>
  <c r="AZ336" i="5"/>
  <c r="AY336" i="5"/>
  <c r="AX336" i="5"/>
  <c r="AW336" i="5"/>
  <c r="AV336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BZ335" i="5"/>
  <c r="BY335" i="5"/>
  <c r="BX335" i="5"/>
  <c r="BW335" i="5"/>
  <c r="BV335" i="5"/>
  <c r="BU335" i="5"/>
  <c r="BT335" i="5"/>
  <c r="BS335" i="5"/>
  <c r="BR335" i="5"/>
  <c r="BQ335" i="5"/>
  <c r="BP335" i="5"/>
  <c r="BO335" i="5"/>
  <c r="BN335" i="5"/>
  <c r="BM335" i="5"/>
  <c r="BL335" i="5"/>
  <c r="BK335" i="5"/>
  <c r="BJ335" i="5"/>
  <c r="BI335" i="5"/>
  <c r="BH335" i="5"/>
  <c r="BG335" i="5"/>
  <c r="BF335" i="5"/>
  <c r="BE335" i="5"/>
  <c r="BD335" i="5"/>
  <c r="BC335" i="5"/>
  <c r="BB335" i="5"/>
  <c r="BA335" i="5"/>
  <c r="AZ335" i="5"/>
  <c r="AY335" i="5"/>
  <c r="AX335" i="5"/>
  <c r="AW335" i="5"/>
  <c r="AV335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BZ334" i="5"/>
  <c r="BY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F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BZ333" i="5"/>
  <c r="BY333" i="5"/>
  <c r="BX333" i="5"/>
  <c r="BW333" i="5"/>
  <c r="BV333" i="5"/>
  <c r="BU333" i="5"/>
  <c r="BT333" i="5"/>
  <c r="BS333" i="5"/>
  <c r="BR333" i="5"/>
  <c r="BQ333" i="5"/>
  <c r="BP333" i="5"/>
  <c r="BO333" i="5"/>
  <c r="BN333" i="5"/>
  <c r="BM333" i="5"/>
  <c r="BL333" i="5"/>
  <c r="BK333" i="5"/>
  <c r="BJ333" i="5"/>
  <c r="BI333" i="5"/>
  <c r="BH333" i="5"/>
  <c r="BG333" i="5"/>
  <c r="BF333" i="5"/>
  <c r="BE333" i="5"/>
  <c r="BD333" i="5"/>
  <c r="BC333" i="5"/>
  <c r="BB333" i="5"/>
  <c r="BA333" i="5"/>
  <c r="AZ333" i="5"/>
  <c r="AY333" i="5"/>
  <c r="AX333" i="5"/>
  <c r="AW333" i="5"/>
  <c r="AV333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BZ332" i="5"/>
  <c r="BY332" i="5"/>
  <c r="BX332" i="5"/>
  <c r="BW332" i="5"/>
  <c r="BV332" i="5"/>
  <c r="BU332" i="5"/>
  <c r="BT332" i="5"/>
  <c r="BS332" i="5"/>
  <c r="BR332" i="5"/>
  <c r="BQ332" i="5"/>
  <c r="BP332" i="5"/>
  <c r="BO332" i="5"/>
  <c r="BN332" i="5"/>
  <c r="BM332" i="5"/>
  <c r="BL332" i="5"/>
  <c r="BK332" i="5"/>
  <c r="BJ332" i="5"/>
  <c r="BI332" i="5"/>
  <c r="BH332" i="5"/>
  <c r="BG332" i="5"/>
  <c r="BF332" i="5"/>
  <c r="BE332" i="5"/>
  <c r="BD332" i="5"/>
  <c r="BC332" i="5"/>
  <c r="BB332" i="5"/>
  <c r="BA332" i="5"/>
  <c r="AZ332" i="5"/>
  <c r="AY332" i="5"/>
  <c r="AX332" i="5"/>
  <c r="AW332" i="5"/>
  <c r="AV332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BZ331" i="5"/>
  <c r="BY331" i="5"/>
  <c r="BX331" i="5"/>
  <c r="BW331" i="5"/>
  <c r="BV331" i="5"/>
  <c r="BU331" i="5"/>
  <c r="BT331" i="5"/>
  <c r="BS331" i="5"/>
  <c r="BR331" i="5"/>
  <c r="BQ331" i="5"/>
  <c r="BP331" i="5"/>
  <c r="BO331" i="5"/>
  <c r="BN331" i="5"/>
  <c r="BM331" i="5"/>
  <c r="BL331" i="5"/>
  <c r="BK331" i="5"/>
  <c r="BJ331" i="5"/>
  <c r="BI331" i="5"/>
  <c r="BH331" i="5"/>
  <c r="BG331" i="5"/>
  <c r="BF331" i="5"/>
  <c r="BE331" i="5"/>
  <c r="BD331" i="5"/>
  <c r="BC331" i="5"/>
  <c r="BB331" i="5"/>
  <c r="BA331" i="5"/>
  <c r="AZ331" i="5"/>
  <c r="AY331" i="5"/>
  <c r="AX331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BZ330" i="5"/>
  <c r="BY330" i="5"/>
  <c r="BX330" i="5"/>
  <c r="BW330" i="5"/>
  <c r="BV330" i="5"/>
  <c r="BU330" i="5"/>
  <c r="BT330" i="5"/>
  <c r="BS330" i="5"/>
  <c r="BR330" i="5"/>
  <c r="BQ330" i="5"/>
  <c r="BP330" i="5"/>
  <c r="BO330" i="5"/>
  <c r="BN330" i="5"/>
  <c r="BM330" i="5"/>
  <c r="BL330" i="5"/>
  <c r="BK330" i="5"/>
  <c r="BJ330" i="5"/>
  <c r="BI330" i="5"/>
  <c r="BH330" i="5"/>
  <c r="BG330" i="5"/>
  <c r="BF330" i="5"/>
  <c r="BE330" i="5"/>
  <c r="BD330" i="5"/>
  <c r="BC330" i="5"/>
  <c r="BB330" i="5"/>
  <c r="BA330" i="5"/>
  <c r="AZ330" i="5"/>
  <c r="AY330" i="5"/>
  <c r="AX330" i="5"/>
  <c r="AW330" i="5"/>
  <c r="AV330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BZ329" i="5"/>
  <c r="BY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F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BZ328" i="5"/>
  <c r="BY328" i="5"/>
  <c r="BX328" i="5"/>
  <c r="BW328" i="5"/>
  <c r="BV328" i="5"/>
  <c r="BU328" i="5"/>
  <c r="BT328" i="5"/>
  <c r="BS328" i="5"/>
  <c r="BR328" i="5"/>
  <c r="BQ328" i="5"/>
  <c r="BP328" i="5"/>
  <c r="BO328" i="5"/>
  <c r="BN328" i="5"/>
  <c r="BM328" i="5"/>
  <c r="BL328" i="5"/>
  <c r="BK328" i="5"/>
  <c r="BJ328" i="5"/>
  <c r="BI328" i="5"/>
  <c r="BH328" i="5"/>
  <c r="BG328" i="5"/>
  <c r="BF328" i="5"/>
  <c r="BE328" i="5"/>
  <c r="BD328" i="5"/>
  <c r="BC328" i="5"/>
  <c r="BB328" i="5"/>
  <c r="BA328" i="5"/>
  <c r="AZ328" i="5"/>
  <c r="AY328" i="5"/>
  <c r="AX328" i="5"/>
  <c r="AW328" i="5"/>
  <c r="AV328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BZ327" i="5"/>
  <c r="BY327" i="5"/>
  <c r="BX327" i="5"/>
  <c r="BW327" i="5"/>
  <c r="BV327" i="5"/>
  <c r="BU327" i="5"/>
  <c r="BT327" i="5"/>
  <c r="BS327" i="5"/>
  <c r="BR327" i="5"/>
  <c r="BQ327" i="5"/>
  <c r="BP327" i="5"/>
  <c r="BO327" i="5"/>
  <c r="BN327" i="5"/>
  <c r="BM327" i="5"/>
  <c r="BL327" i="5"/>
  <c r="BK327" i="5"/>
  <c r="BJ327" i="5"/>
  <c r="BI327" i="5"/>
  <c r="BH327" i="5"/>
  <c r="BG327" i="5"/>
  <c r="BF327" i="5"/>
  <c r="BE327" i="5"/>
  <c r="BD327" i="5"/>
  <c r="BC327" i="5"/>
  <c r="BB327" i="5"/>
  <c r="BA327" i="5"/>
  <c r="AZ327" i="5"/>
  <c r="AY327" i="5"/>
  <c r="AX327" i="5"/>
  <c r="AW327" i="5"/>
  <c r="AV327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BZ326" i="5"/>
  <c r="BY326" i="5"/>
  <c r="BX326" i="5"/>
  <c r="BW326" i="5"/>
  <c r="BV326" i="5"/>
  <c r="BU326" i="5"/>
  <c r="BT326" i="5"/>
  <c r="BS326" i="5"/>
  <c r="BR326" i="5"/>
  <c r="BQ326" i="5"/>
  <c r="BP326" i="5"/>
  <c r="BO326" i="5"/>
  <c r="BN326" i="5"/>
  <c r="BM326" i="5"/>
  <c r="BL326" i="5"/>
  <c r="BK326" i="5"/>
  <c r="BJ326" i="5"/>
  <c r="BI326" i="5"/>
  <c r="BH326" i="5"/>
  <c r="BG326" i="5"/>
  <c r="BF326" i="5"/>
  <c r="BE326" i="5"/>
  <c r="BD326" i="5"/>
  <c r="BC326" i="5"/>
  <c r="BB326" i="5"/>
  <c r="BA326" i="5"/>
  <c r="AZ326" i="5"/>
  <c r="AY326" i="5"/>
  <c r="AX326" i="5"/>
  <c r="AW326" i="5"/>
  <c r="AV326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BZ325" i="5"/>
  <c r="BY325" i="5"/>
  <c r="BX325" i="5"/>
  <c r="BW325" i="5"/>
  <c r="BV325" i="5"/>
  <c r="BU325" i="5"/>
  <c r="BT325" i="5"/>
  <c r="BS325" i="5"/>
  <c r="BR325" i="5"/>
  <c r="BQ325" i="5"/>
  <c r="BP325" i="5"/>
  <c r="BO325" i="5"/>
  <c r="BN325" i="5"/>
  <c r="BM325" i="5"/>
  <c r="BL325" i="5"/>
  <c r="BK325" i="5"/>
  <c r="BJ325" i="5"/>
  <c r="BI325" i="5"/>
  <c r="BH325" i="5"/>
  <c r="BG325" i="5"/>
  <c r="BF325" i="5"/>
  <c r="BE325" i="5"/>
  <c r="BD325" i="5"/>
  <c r="BC325" i="5"/>
  <c r="BB325" i="5"/>
  <c r="BA325" i="5"/>
  <c r="AZ325" i="5"/>
  <c r="AY325" i="5"/>
  <c r="AX325" i="5"/>
  <c r="AW325" i="5"/>
  <c r="AV325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BZ324" i="5"/>
  <c r="BY324" i="5"/>
  <c r="BX324" i="5"/>
  <c r="BW324" i="5"/>
  <c r="BV324" i="5"/>
  <c r="BU324" i="5"/>
  <c r="BT324" i="5"/>
  <c r="BS324" i="5"/>
  <c r="BR324" i="5"/>
  <c r="BQ324" i="5"/>
  <c r="BP324" i="5"/>
  <c r="BO324" i="5"/>
  <c r="BN324" i="5"/>
  <c r="BM324" i="5"/>
  <c r="BL324" i="5"/>
  <c r="BK324" i="5"/>
  <c r="BJ324" i="5"/>
  <c r="BI324" i="5"/>
  <c r="BH324" i="5"/>
  <c r="BG324" i="5"/>
  <c r="BF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BZ323" i="5"/>
  <c r="BY323" i="5"/>
  <c r="BX323" i="5"/>
  <c r="BW323" i="5"/>
  <c r="BV323" i="5"/>
  <c r="BU323" i="5"/>
  <c r="BT323" i="5"/>
  <c r="BS323" i="5"/>
  <c r="BR323" i="5"/>
  <c r="BQ323" i="5"/>
  <c r="BP323" i="5"/>
  <c r="BO323" i="5"/>
  <c r="BN323" i="5"/>
  <c r="BM323" i="5"/>
  <c r="BL323" i="5"/>
  <c r="BK323" i="5"/>
  <c r="BJ323" i="5"/>
  <c r="BI323" i="5"/>
  <c r="BH323" i="5"/>
  <c r="BG323" i="5"/>
  <c r="BF323" i="5"/>
  <c r="BE323" i="5"/>
  <c r="BD323" i="5"/>
  <c r="BC323" i="5"/>
  <c r="BB323" i="5"/>
  <c r="BA323" i="5"/>
  <c r="AZ323" i="5"/>
  <c r="AY323" i="5"/>
  <c r="AX323" i="5"/>
  <c r="AW323" i="5"/>
  <c r="AV323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BZ322" i="5"/>
  <c r="BY322" i="5"/>
  <c r="BX322" i="5"/>
  <c r="BW322" i="5"/>
  <c r="BV322" i="5"/>
  <c r="BU322" i="5"/>
  <c r="BT322" i="5"/>
  <c r="BS322" i="5"/>
  <c r="BR322" i="5"/>
  <c r="BQ322" i="5"/>
  <c r="BP322" i="5"/>
  <c r="BO322" i="5"/>
  <c r="BN322" i="5"/>
  <c r="BM322" i="5"/>
  <c r="BL322" i="5"/>
  <c r="BK322" i="5"/>
  <c r="BJ322" i="5"/>
  <c r="BI322" i="5"/>
  <c r="BH322" i="5"/>
  <c r="BG322" i="5"/>
  <c r="BF322" i="5"/>
  <c r="BE322" i="5"/>
  <c r="BD322" i="5"/>
  <c r="BC322" i="5"/>
  <c r="BB322" i="5"/>
  <c r="BA322" i="5"/>
  <c r="AZ322" i="5"/>
  <c r="AY322" i="5"/>
  <c r="AX322" i="5"/>
  <c r="AW322" i="5"/>
  <c r="AV322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BZ321" i="5"/>
  <c r="BY321" i="5"/>
  <c r="BX321" i="5"/>
  <c r="BW321" i="5"/>
  <c r="BV321" i="5"/>
  <c r="BU321" i="5"/>
  <c r="BT321" i="5"/>
  <c r="BS321" i="5"/>
  <c r="BR321" i="5"/>
  <c r="BQ321" i="5"/>
  <c r="BP321" i="5"/>
  <c r="BO321" i="5"/>
  <c r="BN321" i="5"/>
  <c r="BM321" i="5"/>
  <c r="BL321" i="5"/>
  <c r="BK321" i="5"/>
  <c r="BJ321" i="5"/>
  <c r="BI321" i="5"/>
  <c r="BH321" i="5"/>
  <c r="BG321" i="5"/>
  <c r="BF321" i="5"/>
  <c r="BE321" i="5"/>
  <c r="BD321" i="5"/>
  <c r="BC321" i="5"/>
  <c r="BB321" i="5"/>
  <c r="BA321" i="5"/>
  <c r="AZ321" i="5"/>
  <c r="AY321" i="5"/>
  <c r="AX321" i="5"/>
  <c r="AW321" i="5"/>
  <c r="AV321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BZ320" i="5"/>
  <c r="BY320" i="5"/>
  <c r="BX320" i="5"/>
  <c r="BW320" i="5"/>
  <c r="BV320" i="5"/>
  <c r="BU320" i="5"/>
  <c r="BT320" i="5"/>
  <c r="BS320" i="5"/>
  <c r="BR320" i="5"/>
  <c r="BQ320" i="5"/>
  <c r="BP320" i="5"/>
  <c r="BO320" i="5"/>
  <c r="BN320" i="5"/>
  <c r="BM320" i="5"/>
  <c r="BL320" i="5"/>
  <c r="BK320" i="5"/>
  <c r="BJ320" i="5"/>
  <c r="BI320" i="5"/>
  <c r="BH320" i="5"/>
  <c r="BG320" i="5"/>
  <c r="BF320" i="5"/>
  <c r="BE320" i="5"/>
  <c r="BD320" i="5"/>
  <c r="BC320" i="5"/>
  <c r="BB320" i="5"/>
  <c r="BA320" i="5"/>
  <c r="AZ320" i="5"/>
  <c r="AY320" i="5"/>
  <c r="AX320" i="5"/>
  <c r="AW320" i="5"/>
  <c r="AV320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BZ319" i="5"/>
  <c r="BY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F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BZ318" i="5"/>
  <c r="BY318" i="5"/>
  <c r="BX318" i="5"/>
  <c r="BW318" i="5"/>
  <c r="BV318" i="5"/>
  <c r="BU318" i="5"/>
  <c r="BT318" i="5"/>
  <c r="BS318" i="5"/>
  <c r="BR318" i="5"/>
  <c r="BQ318" i="5"/>
  <c r="BP318" i="5"/>
  <c r="BO318" i="5"/>
  <c r="BN318" i="5"/>
  <c r="BM318" i="5"/>
  <c r="BL318" i="5"/>
  <c r="BK318" i="5"/>
  <c r="BJ318" i="5"/>
  <c r="BI318" i="5"/>
  <c r="BH318" i="5"/>
  <c r="BG318" i="5"/>
  <c r="BF318" i="5"/>
  <c r="BE318" i="5"/>
  <c r="BD318" i="5"/>
  <c r="BC318" i="5"/>
  <c r="BB318" i="5"/>
  <c r="BA318" i="5"/>
  <c r="AZ318" i="5"/>
  <c r="AY318" i="5"/>
  <c r="AX318" i="5"/>
  <c r="AW318" i="5"/>
  <c r="AV318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BZ317" i="5"/>
  <c r="BY317" i="5"/>
  <c r="BX317" i="5"/>
  <c r="BW317" i="5"/>
  <c r="BV317" i="5"/>
  <c r="BU317" i="5"/>
  <c r="BT317" i="5"/>
  <c r="BS317" i="5"/>
  <c r="BR317" i="5"/>
  <c r="BQ317" i="5"/>
  <c r="BP317" i="5"/>
  <c r="BO317" i="5"/>
  <c r="BN317" i="5"/>
  <c r="BM317" i="5"/>
  <c r="BL317" i="5"/>
  <c r="BK317" i="5"/>
  <c r="BJ317" i="5"/>
  <c r="BI317" i="5"/>
  <c r="BH317" i="5"/>
  <c r="BG317" i="5"/>
  <c r="BF317" i="5"/>
  <c r="BE317" i="5"/>
  <c r="BD317" i="5"/>
  <c r="BC317" i="5"/>
  <c r="BB317" i="5"/>
  <c r="BA317" i="5"/>
  <c r="AZ317" i="5"/>
  <c r="AY317" i="5"/>
  <c r="AX317" i="5"/>
  <c r="AW317" i="5"/>
  <c r="AV317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BZ316" i="5"/>
  <c r="BY316" i="5"/>
  <c r="BX316" i="5"/>
  <c r="BW316" i="5"/>
  <c r="BV316" i="5"/>
  <c r="BU316" i="5"/>
  <c r="BT316" i="5"/>
  <c r="BS316" i="5"/>
  <c r="BR316" i="5"/>
  <c r="BQ316" i="5"/>
  <c r="BP316" i="5"/>
  <c r="BO316" i="5"/>
  <c r="BN316" i="5"/>
  <c r="BM316" i="5"/>
  <c r="BL316" i="5"/>
  <c r="BK316" i="5"/>
  <c r="BJ316" i="5"/>
  <c r="BI316" i="5"/>
  <c r="BH316" i="5"/>
  <c r="BG316" i="5"/>
  <c r="BF316" i="5"/>
  <c r="BE316" i="5"/>
  <c r="BD316" i="5"/>
  <c r="BC316" i="5"/>
  <c r="BB316" i="5"/>
  <c r="BA316" i="5"/>
  <c r="AZ316" i="5"/>
  <c r="AY316" i="5"/>
  <c r="AX316" i="5"/>
  <c r="AW316" i="5"/>
  <c r="AV316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BZ315" i="5"/>
  <c r="BY315" i="5"/>
  <c r="BX315" i="5"/>
  <c r="BW315" i="5"/>
  <c r="BV315" i="5"/>
  <c r="BU315" i="5"/>
  <c r="BT315" i="5"/>
  <c r="BS315" i="5"/>
  <c r="BR315" i="5"/>
  <c r="BQ315" i="5"/>
  <c r="BP315" i="5"/>
  <c r="BO315" i="5"/>
  <c r="BN315" i="5"/>
  <c r="BM315" i="5"/>
  <c r="BL315" i="5"/>
  <c r="BK315" i="5"/>
  <c r="BJ315" i="5"/>
  <c r="BI315" i="5"/>
  <c r="BH315" i="5"/>
  <c r="BG315" i="5"/>
  <c r="BF315" i="5"/>
  <c r="BE315" i="5"/>
  <c r="BD315" i="5"/>
  <c r="BC315" i="5"/>
  <c r="BB315" i="5"/>
  <c r="BA315" i="5"/>
  <c r="AZ315" i="5"/>
  <c r="AY315" i="5"/>
  <c r="AX315" i="5"/>
  <c r="AW315" i="5"/>
  <c r="AV315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BZ314" i="5"/>
  <c r="BY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F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BZ313" i="5"/>
  <c r="BY313" i="5"/>
  <c r="BX313" i="5"/>
  <c r="BW313" i="5"/>
  <c r="BV313" i="5"/>
  <c r="BU313" i="5"/>
  <c r="BT313" i="5"/>
  <c r="BS313" i="5"/>
  <c r="BR313" i="5"/>
  <c r="BQ313" i="5"/>
  <c r="BP313" i="5"/>
  <c r="BO313" i="5"/>
  <c r="BN313" i="5"/>
  <c r="BM313" i="5"/>
  <c r="BL313" i="5"/>
  <c r="BK313" i="5"/>
  <c r="BJ313" i="5"/>
  <c r="BI313" i="5"/>
  <c r="BH313" i="5"/>
  <c r="BG313" i="5"/>
  <c r="BF313" i="5"/>
  <c r="BE313" i="5"/>
  <c r="BD313" i="5"/>
  <c r="BC313" i="5"/>
  <c r="BB313" i="5"/>
  <c r="BA313" i="5"/>
  <c r="AZ313" i="5"/>
  <c r="AY313" i="5"/>
  <c r="AX313" i="5"/>
  <c r="AW313" i="5"/>
  <c r="AV313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BZ312" i="5"/>
  <c r="BY312" i="5"/>
  <c r="BX312" i="5"/>
  <c r="BW312" i="5"/>
  <c r="BV312" i="5"/>
  <c r="BU312" i="5"/>
  <c r="BT312" i="5"/>
  <c r="BS312" i="5"/>
  <c r="BR312" i="5"/>
  <c r="BQ312" i="5"/>
  <c r="BP312" i="5"/>
  <c r="BO312" i="5"/>
  <c r="BN312" i="5"/>
  <c r="BM312" i="5"/>
  <c r="BL312" i="5"/>
  <c r="BK312" i="5"/>
  <c r="BJ312" i="5"/>
  <c r="BI312" i="5"/>
  <c r="BH312" i="5"/>
  <c r="BG312" i="5"/>
  <c r="BF312" i="5"/>
  <c r="BE312" i="5"/>
  <c r="BD312" i="5"/>
  <c r="BC312" i="5"/>
  <c r="BB312" i="5"/>
  <c r="BA312" i="5"/>
  <c r="AZ312" i="5"/>
  <c r="AY312" i="5"/>
  <c r="AX312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BZ311" i="5"/>
  <c r="BY311" i="5"/>
  <c r="BX311" i="5"/>
  <c r="BW311" i="5"/>
  <c r="BV311" i="5"/>
  <c r="BU311" i="5"/>
  <c r="BT311" i="5"/>
  <c r="BS311" i="5"/>
  <c r="BR311" i="5"/>
  <c r="BQ311" i="5"/>
  <c r="BP311" i="5"/>
  <c r="BO311" i="5"/>
  <c r="BN311" i="5"/>
  <c r="BM311" i="5"/>
  <c r="BL311" i="5"/>
  <c r="BK311" i="5"/>
  <c r="BJ311" i="5"/>
  <c r="BI311" i="5"/>
  <c r="BH311" i="5"/>
  <c r="BG311" i="5"/>
  <c r="BF311" i="5"/>
  <c r="BE311" i="5"/>
  <c r="BD311" i="5"/>
  <c r="BC311" i="5"/>
  <c r="BB311" i="5"/>
  <c r="BA311" i="5"/>
  <c r="AZ311" i="5"/>
  <c r="AY311" i="5"/>
  <c r="AX311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BZ310" i="5"/>
  <c r="BY310" i="5"/>
  <c r="BX310" i="5"/>
  <c r="BW310" i="5"/>
  <c r="BV310" i="5"/>
  <c r="BU310" i="5"/>
  <c r="BT310" i="5"/>
  <c r="BS310" i="5"/>
  <c r="BR310" i="5"/>
  <c r="BQ310" i="5"/>
  <c r="BP310" i="5"/>
  <c r="BO310" i="5"/>
  <c r="BN310" i="5"/>
  <c r="BM310" i="5"/>
  <c r="BL310" i="5"/>
  <c r="BK310" i="5"/>
  <c r="BJ310" i="5"/>
  <c r="BI310" i="5"/>
  <c r="BH310" i="5"/>
  <c r="BG310" i="5"/>
  <c r="BF310" i="5"/>
  <c r="BE310" i="5"/>
  <c r="BD310" i="5"/>
  <c r="BC310" i="5"/>
  <c r="BB310" i="5"/>
  <c r="BA310" i="5"/>
  <c r="AZ310" i="5"/>
  <c r="AY310" i="5"/>
  <c r="AX310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BZ309" i="5"/>
  <c r="BY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BZ308" i="5"/>
  <c r="BY308" i="5"/>
  <c r="BX308" i="5"/>
  <c r="BW308" i="5"/>
  <c r="BV308" i="5"/>
  <c r="BU308" i="5"/>
  <c r="BT308" i="5"/>
  <c r="BS308" i="5"/>
  <c r="BR308" i="5"/>
  <c r="BQ308" i="5"/>
  <c r="BP308" i="5"/>
  <c r="BO308" i="5"/>
  <c r="BN308" i="5"/>
  <c r="BM308" i="5"/>
  <c r="BL308" i="5"/>
  <c r="BK308" i="5"/>
  <c r="BJ308" i="5"/>
  <c r="BI308" i="5"/>
  <c r="BH308" i="5"/>
  <c r="BG308" i="5"/>
  <c r="BF308" i="5"/>
  <c r="BE308" i="5"/>
  <c r="BD308" i="5"/>
  <c r="BC308" i="5"/>
  <c r="BB308" i="5"/>
  <c r="BA308" i="5"/>
  <c r="AZ308" i="5"/>
  <c r="AY308" i="5"/>
  <c r="AX308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BZ307" i="5"/>
  <c r="BY307" i="5"/>
  <c r="BX307" i="5"/>
  <c r="BW307" i="5"/>
  <c r="BV307" i="5"/>
  <c r="BU307" i="5"/>
  <c r="BT307" i="5"/>
  <c r="BS307" i="5"/>
  <c r="BR307" i="5"/>
  <c r="BQ307" i="5"/>
  <c r="BP307" i="5"/>
  <c r="BO307" i="5"/>
  <c r="BN307" i="5"/>
  <c r="BM307" i="5"/>
  <c r="BL307" i="5"/>
  <c r="BK307" i="5"/>
  <c r="BJ307" i="5"/>
  <c r="BI307" i="5"/>
  <c r="BH307" i="5"/>
  <c r="BG307" i="5"/>
  <c r="BF307" i="5"/>
  <c r="BE307" i="5"/>
  <c r="BD307" i="5"/>
  <c r="BC307" i="5"/>
  <c r="BB307" i="5"/>
  <c r="BA307" i="5"/>
  <c r="AZ307" i="5"/>
  <c r="AY307" i="5"/>
  <c r="AX307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BZ306" i="5"/>
  <c r="BY306" i="5"/>
  <c r="BX306" i="5"/>
  <c r="BW306" i="5"/>
  <c r="BV306" i="5"/>
  <c r="BU306" i="5"/>
  <c r="BT306" i="5"/>
  <c r="BS306" i="5"/>
  <c r="BR306" i="5"/>
  <c r="BQ306" i="5"/>
  <c r="BP306" i="5"/>
  <c r="BO306" i="5"/>
  <c r="BN306" i="5"/>
  <c r="BM306" i="5"/>
  <c r="BL306" i="5"/>
  <c r="BK306" i="5"/>
  <c r="BJ306" i="5"/>
  <c r="BI306" i="5"/>
  <c r="BH306" i="5"/>
  <c r="BG306" i="5"/>
  <c r="BF306" i="5"/>
  <c r="BE306" i="5"/>
  <c r="BD306" i="5"/>
  <c r="BC306" i="5"/>
  <c r="BB306" i="5"/>
  <c r="BA306" i="5"/>
  <c r="AZ306" i="5"/>
  <c r="AY306" i="5"/>
  <c r="AX306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BZ305" i="5"/>
  <c r="BY305" i="5"/>
  <c r="BX305" i="5"/>
  <c r="BW305" i="5"/>
  <c r="BV305" i="5"/>
  <c r="BU305" i="5"/>
  <c r="BT305" i="5"/>
  <c r="BS305" i="5"/>
  <c r="BR305" i="5"/>
  <c r="BQ305" i="5"/>
  <c r="BP305" i="5"/>
  <c r="BO305" i="5"/>
  <c r="BN305" i="5"/>
  <c r="BM305" i="5"/>
  <c r="BL305" i="5"/>
  <c r="BK305" i="5"/>
  <c r="BJ305" i="5"/>
  <c r="BI305" i="5"/>
  <c r="BH305" i="5"/>
  <c r="BG305" i="5"/>
  <c r="BF305" i="5"/>
  <c r="BE305" i="5"/>
  <c r="BD305" i="5"/>
  <c r="BC305" i="5"/>
  <c r="BB305" i="5"/>
  <c r="BA305" i="5"/>
  <c r="AZ305" i="5"/>
  <c r="AY305" i="5"/>
  <c r="AX305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BZ304" i="5"/>
  <c r="BY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F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BZ303" i="5"/>
  <c r="BY303" i="5"/>
  <c r="BX303" i="5"/>
  <c r="BW303" i="5"/>
  <c r="BV303" i="5"/>
  <c r="BU303" i="5"/>
  <c r="BT303" i="5"/>
  <c r="BS303" i="5"/>
  <c r="BR303" i="5"/>
  <c r="BQ303" i="5"/>
  <c r="BP303" i="5"/>
  <c r="BO303" i="5"/>
  <c r="BN303" i="5"/>
  <c r="BM303" i="5"/>
  <c r="BL303" i="5"/>
  <c r="BK303" i="5"/>
  <c r="BJ303" i="5"/>
  <c r="BI303" i="5"/>
  <c r="BH303" i="5"/>
  <c r="BG303" i="5"/>
  <c r="BF303" i="5"/>
  <c r="BE303" i="5"/>
  <c r="BD303" i="5"/>
  <c r="BC303" i="5"/>
  <c r="BB303" i="5"/>
  <c r="BA303" i="5"/>
  <c r="AZ303" i="5"/>
  <c r="AY303" i="5"/>
  <c r="AX303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BZ302" i="5"/>
  <c r="BY302" i="5"/>
  <c r="BX302" i="5"/>
  <c r="BW302" i="5"/>
  <c r="BV302" i="5"/>
  <c r="BU302" i="5"/>
  <c r="BT302" i="5"/>
  <c r="BS302" i="5"/>
  <c r="BR302" i="5"/>
  <c r="BQ302" i="5"/>
  <c r="BP302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BA302" i="5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BZ301" i="5"/>
  <c r="BY301" i="5"/>
  <c r="BX301" i="5"/>
  <c r="BW301" i="5"/>
  <c r="BV301" i="5"/>
  <c r="BU301" i="5"/>
  <c r="BT301" i="5"/>
  <c r="BS301" i="5"/>
  <c r="BR301" i="5"/>
  <c r="BQ301" i="5"/>
  <c r="BP301" i="5"/>
  <c r="BO301" i="5"/>
  <c r="BN301" i="5"/>
  <c r="BM301" i="5"/>
  <c r="BL301" i="5"/>
  <c r="BK301" i="5"/>
  <c r="BJ301" i="5"/>
  <c r="BI301" i="5"/>
  <c r="BH301" i="5"/>
  <c r="BG301" i="5"/>
  <c r="BF301" i="5"/>
  <c r="BE301" i="5"/>
  <c r="BD301" i="5"/>
  <c r="BC301" i="5"/>
  <c r="BB301" i="5"/>
  <c r="BA301" i="5"/>
  <c r="AZ301" i="5"/>
  <c r="AY301" i="5"/>
  <c r="AX301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BZ300" i="5"/>
  <c r="BY300" i="5"/>
  <c r="BX300" i="5"/>
  <c r="BW300" i="5"/>
  <c r="BV300" i="5"/>
  <c r="BU300" i="5"/>
  <c r="BT300" i="5"/>
  <c r="BS300" i="5"/>
  <c r="BR300" i="5"/>
  <c r="BQ300" i="5"/>
  <c r="BP300" i="5"/>
  <c r="BO300" i="5"/>
  <c r="BN300" i="5"/>
  <c r="BM300" i="5"/>
  <c r="BL300" i="5"/>
  <c r="BK300" i="5"/>
  <c r="BJ300" i="5"/>
  <c r="BI300" i="5"/>
  <c r="BH300" i="5"/>
  <c r="BG300" i="5"/>
  <c r="BF300" i="5"/>
  <c r="BE300" i="5"/>
  <c r="BD300" i="5"/>
  <c r="BC300" i="5"/>
  <c r="BB300" i="5"/>
  <c r="BA300" i="5"/>
  <c r="AZ300" i="5"/>
  <c r="AY300" i="5"/>
  <c r="AX300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BZ299" i="5"/>
  <c r="BY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F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BZ298" i="5"/>
  <c r="BY298" i="5"/>
  <c r="BX298" i="5"/>
  <c r="BW298" i="5"/>
  <c r="BV298" i="5"/>
  <c r="BU298" i="5"/>
  <c r="BT298" i="5"/>
  <c r="BS298" i="5"/>
  <c r="BR298" i="5"/>
  <c r="BQ298" i="5"/>
  <c r="BP298" i="5"/>
  <c r="BO298" i="5"/>
  <c r="BN298" i="5"/>
  <c r="BM298" i="5"/>
  <c r="BL298" i="5"/>
  <c r="BK298" i="5"/>
  <c r="BJ298" i="5"/>
  <c r="BI298" i="5"/>
  <c r="BH298" i="5"/>
  <c r="BG298" i="5"/>
  <c r="BF298" i="5"/>
  <c r="BE298" i="5"/>
  <c r="BD298" i="5"/>
  <c r="BC298" i="5"/>
  <c r="BB298" i="5"/>
  <c r="BA298" i="5"/>
  <c r="AZ298" i="5"/>
  <c r="AY298" i="5"/>
  <c r="AX298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BZ297" i="5"/>
  <c r="BY297" i="5"/>
  <c r="BX297" i="5"/>
  <c r="BW297" i="5"/>
  <c r="BV297" i="5"/>
  <c r="BU297" i="5"/>
  <c r="BT297" i="5"/>
  <c r="BS297" i="5"/>
  <c r="BR297" i="5"/>
  <c r="BQ297" i="5"/>
  <c r="BP297" i="5"/>
  <c r="BO297" i="5"/>
  <c r="BN297" i="5"/>
  <c r="BM297" i="5"/>
  <c r="BL297" i="5"/>
  <c r="BK297" i="5"/>
  <c r="BJ297" i="5"/>
  <c r="BI297" i="5"/>
  <c r="BH297" i="5"/>
  <c r="BG297" i="5"/>
  <c r="BF297" i="5"/>
  <c r="BE297" i="5"/>
  <c r="BD297" i="5"/>
  <c r="BC297" i="5"/>
  <c r="BB297" i="5"/>
  <c r="BA297" i="5"/>
  <c r="AZ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BZ296" i="5"/>
  <c r="BY296" i="5"/>
  <c r="BX296" i="5"/>
  <c r="BW296" i="5"/>
  <c r="BV296" i="5"/>
  <c r="BU296" i="5"/>
  <c r="BT296" i="5"/>
  <c r="BS296" i="5"/>
  <c r="BR296" i="5"/>
  <c r="BQ296" i="5"/>
  <c r="BP296" i="5"/>
  <c r="BO296" i="5"/>
  <c r="BN296" i="5"/>
  <c r="BM296" i="5"/>
  <c r="BL296" i="5"/>
  <c r="BK296" i="5"/>
  <c r="BJ296" i="5"/>
  <c r="BI296" i="5"/>
  <c r="BH296" i="5"/>
  <c r="BG296" i="5"/>
  <c r="BF296" i="5"/>
  <c r="BE296" i="5"/>
  <c r="BD296" i="5"/>
  <c r="BC296" i="5"/>
  <c r="BB296" i="5"/>
  <c r="BA296" i="5"/>
  <c r="AZ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BZ295" i="5"/>
  <c r="BY295" i="5"/>
  <c r="BX295" i="5"/>
  <c r="BW295" i="5"/>
  <c r="BV295" i="5"/>
  <c r="BU295" i="5"/>
  <c r="BT295" i="5"/>
  <c r="BS295" i="5"/>
  <c r="BR295" i="5"/>
  <c r="BQ295" i="5"/>
  <c r="BP295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BZ294" i="5"/>
  <c r="BY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F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BZ293" i="5"/>
  <c r="BY293" i="5"/>
  <c r="BX293" i="5"/>
  <c r="BW293" i="5"/>
  <c r="BV293" i="5"/>
  <c r="BU293" i="5"/>
  <c r="BT293" i="5"/>
  <c r="BS293" i="5"/>
  <c r="BR293" i="5"/>
  <c r="BQ293" i="5"/>
  <c r="BP293" i="5"/>
  <c r="BO293" i="5"/>
  <c r="BN293" i="5"/>
  <c r="BM293" i="5"/>
  <c r="BL293" i="5"/>
  <c r="BK293" i="5"/>
  <c r="BJ293" i="5"/>
  <c r="BI293" i="5"/>
  <c r="BH293" i="5"/>
  <c r="BG293" i="5"/>
  <c r="BF293" i="5"/>
  <c r="BE293" i="5"/>
  <c r="BD293" i="5"/>
  <c r="BC293" i="5"/>
  <c r="BB293" i="5"/>
  <c r="BA293" i="5"/>
  <c r="AZ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BZ292" i="5"/>
  <c r="BY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F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BZ291" i="5"/>
  <c r="BY291" i="5"/>
  <c r="BX291" i="5"/>
  <c r="BW291" i="5"/>
  <c r="BV291" i="5"/>
  <c r="BU291" i="5"/>
  <c r="BT291" i="5"/>
  <c r="BS291" i="5"/>
  <c r="BR291" i="5"/>
  <c r="BQ291" i="5"/>
  <c r="BP291" i="5"/>
  <c r="BO291" i="5"/>
  <c r="BN291" i="5"/>
  <c r="BM291" i="5"/>
  <c r="BL291" i="5"/>
  <c r="BK291" i="5"/>
  <c r="BJ291" i="5"/>
  <c r="BI291" i="5"/>
  <c r="BH291" i="5"/>
  <c r="BG291" i="5"/>
  <c r="BF291" i="5"/>
  <c r="BE291" i="5"/>
  <c r="BD291" i="5"/>
  <c r="BC291" i="5"/>
  <c r="BB291" i="5"/>
  <c r="BA291" i="5"/>
  <c r="AZ291" i="5"/>
  <c r="AY291" i="5"/>
  <c r="AX291" i="5"/>
  <c r="AW291" i="5"/>
  <c r="AV291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BZ290" i="5"/>
  <c r="BY290" i="5"/>
  <c r="BX290" i="5"/>
  <c r="BW290" i="5"/>
  <c r="BV290" i="5"/>
  <c r="BU290" i="5"/>
  <c r="BT290" i="5"/>
  <c r="BS290" i="5"/>
  <c r="BR290" i="5"/>
  <c r="BQ290" i="5"/>
  <c r="BP290" i="5"/>
  <c r="BO290" i="5"/>
  <c r="BN290" i="5"/>
  <c r="BM290" i="5"/>
  <c r="BL290" i="5"/>
  <c r="BK290" i="5"/>
  <c r="BJ290" i="5"/>
  <c r="BI290" i="5"/>
  <c r="BH290" i="5"/>
  <c r="BG290" i="5"/>
  <c r="BF290" i="5"/>
  <c r="BE290" i="5"/>
  <c r="BD290" i="5"/>
  <c r="BC290" i="5"/>
  <c r="BB290" i="5"/>
  <c r="BA290" i="5"/>
  <c r="AZ290" i="5"/>
  <c r="AY290" i="5"/>
  <c r="AX290" i="5"/>
  <c r="AW290" i="5"/>
  <c r="AV290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BZ289" i="5"/>
  <c r="BY289" i="5"/>
  <c r="BX289" i="5"/>
  <c r="BW289" i="5"/>
  <c r="BV289" i="5"/>
  <c r="BU289" i="5"/>
  <c r="BT289" i="5"/>
  <c r="BS289" i="5"/>
  <c r="BR289" i="5"/>
  <c r="BQ289" i="5"/>
  <c r="BP289" i="5"/>
  <c r="BO289" i="5"/>
  <c r="BN289" i="5"/>
  <c r="BM289" i="5"/>
  <c r="BL289" i="5"/>
  <c r="BK289" i="5"/>
  <c r="BJ289" i="5"/>
  <c r="BI289" i="5"/>
  <c r="BH289" i="5"/>
  <c r="BG289" i="5"/>
  <c r="BF289" i="5"/>
  <c r="BE289" i="5"/>
  <c r="BD289" i="5"/>
  <c r="BC289" i="5"/>
  <c r="BB289" i="5"/>
  <c r="BA289" i="5"/>
  <c r="AZ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BZ288" i="5"/>
  <c r="BY288" i="5"/>
  <c r="BX288" i="5"/>
  <c r="BW288" i="5"/>
  <c r="BV288" i="5"/>
  <c r="BU288" i="5"/>
  <c r="BT288" i="5"/>
  <c r="BS288" i="5"/>
  <c r="BR288" i="5"/>
  <c r="BQ288" i="5"/>
  <c r="BP288" i="5"/>
  <c r="BO288" i="5"/>
  <c r="BN288" i="5"/>
  <c r="BM288" i="5"/>
  <c r="BL288" i="5"/>
  <c r="BK288" i="5"/>
  <c r="BJ288" i="5"/>
  <c r="BI288" i="5"/>
  <c r="BH288" i="5"/>
  <c r="BG288" i="5"/>
  <c r="BF288" i="5"/>
  <c r="BE288" i="5"/>
  <c r="BD288" i="5"/>
  <c r="BC288" i="5"/>
  <c r="BB288" i="5"/>
  <c r="BA288" i="5"/>
  <c r="AZ288" i="5"/>
  <c r="AY288" i="5"/>
  <c r="AX288" i="5"/>
  <c r="AW288" i="5"/>
  <c r="AV288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BZ287" i="5"/>
  <c r="BY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F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BZ286" i="5"/>
  <c r="BY286" i="5"/>
  <c r="BX286" i="5"/>
  <c r="BW286" i="5"/>
  <c r="BV286" i="5"/>
  <c r="BU286" i="5"/>
  <c r="BT286" i="5"/>
  <c r="BS286" i="5"/>
  <c r="BR286" i="5"/>
  <c r="BQ286" i="5"/>
  <c r="BP286" i="5"/>
  <c r="BO286" i="5"/>
  <c r="BN286" i="5"/>
  <c r="BM286" i="5"/>
  <c r="BL286" i="5"/>
  <c r="BK286" i="5"/>
  <c r="BJ286" i="5"/>
  <c r="BI286" i="5"/>
  <c r="BH286" i="5"/>
  <c r="BG286" i="5"/>
  <c r="BF286" i="5"/>
  <c r="BE286" i="5"/>
  <c r="BD286" i="5"/>
  <c r="BC286" i="5"/>
  <c r="BB286" i="5"/>
  <c r="BA286" i="5"/>
  <c r="AZ286" i="5"/>
  <c r="AY286" i="5"/>
  <c r="AX286" i="5"/>
  <c r="AW286" i="5"/>
  <c r="AV286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BZ285" i="5"/>
  <c r="BY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F285" i="5"/>
  <c r="BE285" i="5"/>
  <c r="BD285" i="5"/>
  <c r="BC285" i="5"/>
  <c r="BB285" i="5"/>
  <c r="BA285" i="5"/>
  <c r="AZ285" i="5"/>
  <c r="AY285" i="5"/>
  <c r="AX285" i="5"/>
  <c r="AW285" i="5"/>
  <c r="AV285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BZ284" i="5"/>
  <c r="BY284" i="5"/>
  <c r="BX284" i="5"/>
  <c r="BW284" i="5"/>
  <c r="BV284" i="5"/>
  <c r="BU284" i="5"/>
  <c r="BT284" i="5"/>
  <c r="BS284" i="5"/>
  <c r="BR284" i="5"/>
  <c r="BQ284" i="5"/>
  <c r="BP284" i="5"/>
  <c r="BO284" i="5"/>
  <c r="BN284" i="5"/>
  <c r="BM284" i="5"/>
  <c r="BL284" i="5"/>
  <c r="BK284" i="5"/>
  <c r="BJ284" i="5"/>
  <c r="BI284" i="5"/>
  <c r="BH284" i="5"/>
  <c r="BG284" i="5"/>
  <c r="BF284" i="5"/>
  <c r="BE284" i="5"/>
  <c r="BD284" i="5"/>
  <c r="BC284" i="5"/>
  <c r="BB284" i="5"/>
  <c r="BA284" i="5"/>
  <c r="AZ284" i="5"/>
  <c r="AY284" i="5"/>
  <c r="AX284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BZ283" i="5"/>
  <c r="BY283" i="5"/>
  <c r="BX283" i="5"/>
  <c r="BW283" i="5"/>
  <c r="BV283" i="5"/>
  <c r="BU283" i="5"/>
  <c r="BT283" i="5"/>
  <c r="BS283" i="5"/>
  <c r="BR283" i="5"/>
  <c r="BQ283" i="5"/>
  <c r="BP283" i="5"/>
  <c r="BO283" i="5"/>
  <c r="BN283" i="5"/>
  <c r="BM283" i="5"/>
  <c r="BL283" i="5"/>
  <c r="BK283" i="5"/>
  <c r="BJ283" i="5"/>
  <c r="BI283" i="5"/>
  <c r="BH283" i="5"/>
  <c r="BG283" i="5"/>
  <c r="BF283" i="5"/>
  <c r="BE283" i="5"/>
  <c r="BD283" i="5"/>
  <c r="BC283" i="5"/>
  <c r="BB283" i="5"/>
  <c r="BA283" i="5"/>
  <c r="AZ283" i="5"/>
  <c r="AY283" i="5"/>
  <c r="AX283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BZ282" i="5"/>
  <c r="BY282" i="5"/>
  <c r="BX282" i="5"/>
  <c r="BW282" i="5"/>
  <c r="BV282" i="5"/>
  <c r="BU282" i="5"/>
  <c r="BT282" i="5"/>
  <c r="BS282" i="5"/>
  <c r="BR282" i="5"/>
  <c r="BQ282" i="5"/>
  <c r="BP282" i="5"/>
  <c r="BO282" i="5"/>
  <c r="BN282" i="5"/>
  <c r="BM282" i="5"/>
  <c r="BL282" i="5"/>
  <c r="BK282" i="5"/>
  <c r="BJ282" i="5"/>
  <c r="BI282" i="5"/>
  <c r="BH282" i="5"/>
  <c r="BG282" i="5"/>
  <c r="BF282" i="5"/>
  <c r="BE282" i="5"/>
  <c r="BD282" i="5"/>
  <c r="BC282" i="5"/>
  <c r="BB282" i="5"/>
  <c r="BA282" i="5"/>
  <c r="AZ282" i="5"/>
  <c r="AY282" i="5"/>
  <c r="AX282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BA281" i="5"/>
  <c r="AZ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F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BN279" i="5"/>
  <c r="BM279" i="5"/>
  <c r="BL279" i="5"/>
  <c r="BK279" i="5"/>
  <c r="BJ279" i="5"/>
  <c r="BI279" i="5"/>
  <c r="BH279" i="5"/>
  <c r="BG279" i="5"/>
  <c r="BF279" i="5"/>
  <c r="BE279" i="5"/>
  <c r="BD279" i="5"/>
  <c r="BC279" i="5"/>
  <c r="BB279" i="5"/>
  <c r="BA279" i="5"/>
  <c r="AZ279" i="5"/>
  <c r="AY279" i="5"/>
  <c r="AX279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F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BN277" i="5"/>
  <c r="BM277" i="5"/>
  <c r="BL277" i="5"/>
  <c r="BK277" i="5"/>
  <c r="BJ277" i="5"/>
  <c r="BI277" i="5"/>
  <c r="BH277" i="5"/>
  <c r="BG277" i="5"/>
  <c r="BF277" i="5"/>
  <c r="BE277" i="5"/>
  <c r="BD277" i="5"/>
  <c r="BC277" i="5"/>
  <c r="BB277" i="5"/>
  <c r="BA277" i="5"/>
  <c r="AZ277" i="5"/>
  <c r="AY277" i="5"/>
  <c r="AX277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BN276" i="5"/>
  <c r="BM276" i="5"/>
  <c r="BL276" i="5"/>
  <c r="BK276" i="5"/>
  <c r="BJ276" i="5"/>
  <c r="BI276" i="5"/>
  <c r="BH276" i="5"/>
  <c r="BG276" i="5"/>
  <c r="BF276" i="5"/>
  <c r="BE276" i="5"/>
  <c r="BD276" i="5"/>
  <c r="BC276" i="5"/>
  <c r="BB276" i="5"/>
  <c r="BA276" i="5"/>
  <c r="AZ276" i="5"/>
  <c r="AY276" i="5"/>
  <c r="AX276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BN275" i="5"/>
  <c r="BM275" i="5"/>
  <c r="BL275" i="5"/>
  <c r="BK275" i="5"/>
  <c r="BJ275" i="5"/>
  <c r="BI275" i="5"/>
  <c r="BH275" i="5"/>
  <c r="BG275" i="5"/>
  <c r="BF275" i="5"/>
  <c r="BE275" i="5"/>
  <c r="BD275" i="5"/>
  <c r="BC275" i="5"/>
  <c r="BB275" i="5"/>
  <c r="BA275" i="5"/>
  <c r="AZ275" i="5"/>
  <c r="AY275" i="5"/>
  <c r="AX275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BN274" i="5"/>
  <c r="BM274" i="5"/>
  <c r="BL274" i="5"/>
  <c r="BK274" i="5"/>
  <c r="BJ274" i="5"/>
  <c r="BI274" i="5"/>
  <c r="BH274" i="5"/>
  <c r="BG274" i="5"/>
  <c r="BF274" i="5"/>
  <c r="BE274" i="5"/>
  <c r="BD274" i="5"/>
  <c r="BC274" i="5"/>
  <c r="BB274" i="5"/>
  <c r="BA274" i="5"/>
  <c r="AZ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F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BN272" i="5"/>
  <c r="BM272" i="5"/>
  <c r="BL272" i="5"/>
  <c r="BK272" i="5"/>
  <c r="BJ272" i="5"/>
  <c r="BI272" i="5"/>
  <c r="BH272" i="5"/>
  <c r="BG272" i="5"/>
  <c r="BF272" i="5"/>
  <c r="BE272" i="5"/>
  <c r="BD272" i="5"/>
  <c r="BC272" i="5"/>
  <c r="BB272" i="5"/>
  <c r="BA272" i="5"/>
  <c r="AZ272" i="5"/>
  <c r="AY272" i="5"/>
  <c r="AX272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F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BN270" i="5"/>
  <c r="BM270" i="5"/>
  <c r="BL270" i="5"/>
  <c r="BK270" i="5"/>
  <c r="BJ270" i="5"/>
  <c r="BI270" i="5"/>
  <c r="BH270" i="5"/>
  <c r="BG270" i="5"/>
  <c r="BF270" i="5"/>
  <c r="BE270" i="5"/>
  <c r="BD270" i="5"/>
  <c r="BC270" i="5"/>
  <c r="BB270" i="5"/>
  <c r="BA270" i="5"/>
  <c r="AZ270" i="5"/>
  <c r="AY270" i="5"/>
  <c r="AX270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BN269" i="5"/>
  <c r="BM269" i="5"/>
  <c r="BL269" i="5"/>
  <c r="BK269" i="5"/>
  <c r="BJ269" i="5"/>
  <c r="BI269" i="5"/>
  <c r="BH269" i="5"/>
  <c r="BG269" i="5"/>
  <c r="BF269" i="5"/>
  <c r="BE269" i="5"/>
  <c r="BD269" i="5"/>
  <c r="BC269" i="5"/>
  <c r="BB269" i="5"/>
  <c r="BA269" i="5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BN268" i="5"/>
  <c r="BM268" i="5"/>
  <c r="BL268" i="5"/>
  <c r="BK268" i="5"/>
  <c r="BJ268" i="5"/>
  <c r="BI268" i="5"/>
  <c r="BH268" i="5"/>
  <c r="BG268" i="5"/>
  <c r="BF268" i="5"/>
  <c r="BE268" i="5"/>
  <c r="BD268" i="5"/>
  <c r="BC268" i="5"/>
  <c r="BB268" i="5"/>
  <c r="BA268" i="5"/>
  <c r="AZ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F266" i="5"/>
  <c r="BE266" i="5"/>
  <c r="BD266" i="5"/>
  <c r="BC266" i="5"/>
  <c r="BB266" i="5"/>
  <c r="BA266" i="5"/>
  <c r="AZ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BN265" i="5"/>
  <c r="BM265" i="5"/>
  <c r="BL265" i="5"/>
  <c r="BK265" i="5"/>
  <c r="BJ265" i="5"/>
  <c r="BI265" i="5"/>
  <c r="BH265" i="5"/>
  <c r="BG265" i="5"/>
  <c r="BF265" i="5"/>
  <c r="BE265" i="5"/>
  <c r="BD265" i="5"/>
  <c r="BC265" i="5"/>
  <c r="BB265" i="5"/>
  <c r="BA265" i="5"/>
  <c r="AZ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F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BN263" i="5"/>
  <c r="BM263" i="5"/>
  <c r="BL263" i="5"/>
  <c r="BK263" i="5"/>
  <c r="BJ263" i="5"/>
  <c r="BI263" i="5"/>
  <c r="BH263" i="5"/>
  <c r="BG263" i="5"/>
  <c r="BF263" i="5"/>
  <c r="BE263" i="5"/>
  <c r="BD263" i="5"/>
  <c r="BC263" i="5"/>
  <c r="BB263" i="5"/>
  <c r="BA263" i="5"/>
  <c r="AZ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BN262" i="5"/>
  <c r="BM262" i="5"/>
  <c r="BL262" i="5"/>
  <c r="BK262" i="5"/>
  <c r="BJ262" i="5"/>
  <c r="BI262" i="5"/>
  <c r="BH262" i="5"/>
  <c r="BG262" i="5"/>
  <c r="BF262" i="5"/>
  <c r="BE262" i="5"/>
  <c r="BD262" i="5"/>
  <c r="BC262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BA260" i="5"/>
  <c r="AZ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BA258" i="5"/>
  <c r="AZ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F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BN256" i="5"/>
  <c r="BM256" i="5"/>
  <c r="BL256" i="5"/>
  <c r="BK256" i="5"/>
  <c r="BJ256" i="5"/>
  <c r="BI256" i="5"/>
  <c r="BH256" i="5"/>
  <c r="BG256" i="5"/>
  <c r="BF256" i="5"/>
  <c r="BE256" i="5"/>
  <c r="BD256" i="5"/>
  <c r="BC256" i="5"/>
  <c r="BB256" i="5"/>
  <c r="BA256" i="5"/>
  <c r="AZ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BN254" i="5"/>
  <c r="BM254" i="5"/>
  <c r="BL254" i="5"/>
  <c r="BK254" i="5"/>
  <c r="BJ254" i="5"/>
  <c r="BI254" i="5"/>
  <c r="BH254" i="5"/>
  <c r="BG254" i="5"/>
  <c r="BF254" i="5"/>
  <c r="BE254" i="5"/>
  <c r="BD254" i="5"/>
  <c r="BC254" i="5"/>
  <c r="BB254" i="5"/>
  <c r="BA254" i="5"/>
  <c r="AZ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BA252" i="5"/>
  <c r="AZ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BA251" i="5"/>
  <c r="AZ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BA246" i="5"/>
  <c r="AZ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BZ8" i="5"/>
  <c r="BY8" i="5"/>
  <c r="BX8" i="5"/>
  <c r="BW8" i="5"/>
  <c r="BV8" i="5"/>
  <c r="BU8" i="5"/>
  <c r="BT8" i="5"/>
  <c r="BS8" i="5"/>
  <c r="BR8" i="5"/>
  <c r="BP8" i="5"/>
  <c r="BN8" i="5"/>
  <c r="BL8" i="5"/>
  <c r="BJ8" i="5"/>
  <c r="BH8" i="5"/>
  <c r="BF8" i="5"/>
  <c r="BD8" i="5"/>
  <c r="BB8" i="5"/>
  <c r="AZ8" i="5"/>
  <c r="AX8" i="5"/>
  <c r="AV8" i="5"/>
  <c r="AT8" i="5"/>
  <c r="AR8" i="5"/>
  <c r="AP8" i="5"/>
  <c r="AN8" i="5"/>
  <c r="AL8" i="5"/>
  <c r="AJ8" i="5"/>
  <c r="AH8" i="5"/>
  <c r="AF8" i="5"/>
  <c r="AD8" i="5"/>
  <c r="AB8" i="5"/>
  <c r="Z8" i="5"/>
  <c r="X8" i="5"/>
  <c r="V8" i="5"/>
  <c r="T8" i="5"/>
  <c r="R8" i="5"/>
  <c r="P8" i="5"/>
  <c r="N8" i="5"/>
  <c r="L8" i="5"/>
  <c r="J8" i="5"/>
  <c r="H8" i="5"/>
  <c r="F8" i="5"/>
  <c r="D8" i="5"/>
  <c r="BO5" i="5"/>
  <c r="BM5" i="5"/>
  <c r="BK5" i="5"/>
  <c r="BI5" i="5"/>
  <c r="BG5" i="5"/>
  <c r="BE5" i="5"/>
  <c r="BC5" i="5"/>
  <c r="BA5" i="5"/>
  <c r="AY5" i="5"/>
  <c r="AW5" i="5"/>
  <c r="AU5" i="5"/>
  <c r="AS5" i="5"/>
  <c r="AQ5" i="5"/>
  <c r="AO5" i="5"/>
  <c r="AM5" i="5"/>
  <c r="AK5" i="5"/>
  <c r="AI5" i="5"/>
  <c r="AG5" i="5"/>
  <c r="AE5" i="5"/>
  <c r="AC5" i="5"/>
  <c r="AA5" i="5"/>
  <c r="Y5" i="5"/>
  <c r="W5" i="5"/>
  <c r="U5" i="5"/>
  <c r="S5" i="5"/>
  <c r="Q5" i="5"/>
  <c r="O5" i="5"/>
  <c r="M5" i="5"/>
  <c r="K5" i="5"/>
  <c r="I5" i="5"/>
  <c r="G5" i="5"/>
  <c r="E5" i="5"/>
  <c r="C5" i="5"/>
  <c r="B1" i="5"/>
  <c r="BK7" i="5" l="1"/>
  <c r="AG7" i="5"/>
  <c r="AQ6" i="5"/>
  <c r="AW7" i="5"/>
  <c r="Y6" i="5"/>
  <c r="BC7" i="5"/>
  <c r="AG6" i="5"/>
  <c r="I7" i="5"/>
  <c r="AM7" i="5"/>
  <c r="O7" i="5"/>
  <c r="G6" i="5"/>
  <c r="AQ7" i="5"/>
  <c r="BO7" i="5"/>
  <c r="AE7" i="5"/>
  <c r="BC6" i="5"/>
  <c r="BE7" i="5"/>
  <c r="G7" i="5"/>
  <c r="AE6" i="5"/>
  <c r="AK6" i="5"/>
  <c r="BI6" i="5"/>
  <c r="M6" i="5"/>
  <c r="S7" i="5"/>
  <c r="O6" i="5"/>
  <c r="AW6" i="5"/>
  <c r="U6" i="5"/>
  <c r="AM6" i="5"/>
  <c r="AC7" i="5"/>
  <c r="BA7" i="5"/>
  <c r="AA7" i="5"/>
  <c r="BE6" i="5"/>
  <c r="C7" i="5"/>
  <c r="BK6" i="5"/>
  <c r="E7" i="5"/>
  <c r="BO6" i="5"/>
  <c r="AS6" i="5"/>
  <c r="AY7" i="5"/>
  <c r="K6" i="5"/>
  <c r="W6" i="5"/>
  <c r="AI6" i="5"/>
  <c r="AU6" i="5"/>
  <c r="BG6" i="5"/>
  <c r="I6" i="5"/>
  <c r="Y7" i="5"/>
  <c r="S6" i="5"/>
  <c r="Q6" i="5"/>
  <c r="AO6" i="5"/>
  <c r="BM6" i="5"/>
  <c r="B2" i="5"/>
  <c r="C6" i="5"/>
  <c r="AA6" i="5"/>
  <c r="AY6" i="5"/>
  <c r="E6" i="5"/>
  <c r="AC6" i="5"/>
  <c r="BA6" i="5"/>
  <c r="K7" i="5"/>
  <c r="AI7" i="5"/>
  <c r="BG7" i="5"/>
  <c r="M7" i="5"/>
  <c r="AK7" i="5"/>
  <c r="BI7" i="5"/>
  <c r="Q7" i="5"/>
  <c r="BM7" i="5"/>
  <c r="AO7" i="5"/>
  <c r="U7" i="5"/>
  <c r="AS7" i="5"/>
  <c r="W7" i="5"/>
  <c r="AU7" i="5"/>
  <c r="Y43" i="2" l="1"/>
  <c r="Y41" i="2"/>
  <c r="Y37" i="2"/>
  <c r="Y17" i="2"/>
  <c r="Y34" i="2"/>
  <c r="Y36" i="2"/>
  <c r="Y38" i="2"/>
  <c r="Y23" i="2"/>
  <c r="Y26" i="2"/>
  <c r="Y14" i="2"/>
  <c r="Y12" i="2"/>
  <c r="Y29" i="2"/>
  <c r="Y11" i="2"/>
  <c r="Y19" i="2"/>
  <c r="Y25" i="2"/>
  <c r="Y24" i="2"/>
  <c r="Y35" i="2"/>
  <c r="Y42" i="2"/>
  <c r="Y32" i="2"/>
  <c r="Y13" i="2"/>
  <c r="Y30" i="2"/>
  <c r="Y18" i="2"/>
  <c r="Y16" i="2"/>
  <c r="Y40" i="2"/>
  <c r="Y28" i="2"/>
  <c r="Y39" i="2"/>
  <c r="Y22" i="2"/>
  <c r="Y33" i="2"/>
  <c r="Y27" i="2"/>
  <c r="Y31" i="2"/>
  <c r="Y21" i="2"/>
  <c r="Y15" i="2"/>
  <c r="Y20" i="2"/>
  <c r="S112" i="7"/>
  <c r="R111" i="7"/>
  <c r="S111" i="7" s="1"/>
  <c r="S110" i="7"/>
  <c r="R110" i="7"/>
  <c r="S109" i="7"/>
  <c r="S107" i="7"/>
  <c r="S106" i="7"/>
  <c r="S105" i="7"/>
  <c r="S98" i="7"/>
  <c r="S99" i="7" s="1"/>
  <c r="S97" i="7"/>
  <c r="U89" i="7"/>
  <c r="U91" i="7" s="1"/>
  <c r="U92" i="7" s="1"/>
  <c r="U88" i="7"/>
  <c r="S87" i="7"/>
  <c r="S89" i="7" s="1"/>
  <c r="AA85" i="7"/>
  <c r="X84" i="7"/>
  <c r="T83" i="7"/>
  <c r="T84" i="7" s="1"/>
  <c r="U82" i="7"/>
  <c r="S60" i="7"/>
  <c r="S56" i="7"/>
  <c r="S55" i="7" s="1"/>
  <c r="R55" i="7"/>
  <c r="O50" i="7"/>
  <c r="P51" i="7" s="1"/>
  <c r="P52" i="7" s="1"/>
  <c r="P48" i="7"/>
  <c r="O48" i="7"/>
  <c r="P38" i="7"/>
  <c r="O40" i="7" s="1"/>
  <c r="O41" i="7" s="1"/>
  <c r="O42" i="7" s="1"/>
  <c r="O38" i="7"/>
  <c r="O33" i="7"/>
  <c r="AB28" i="7"/>
  <c r="AA28" i="7"/>
  <c r="AC28" i="7" s="1"/>
  <c r="P26" i="7"/>
  <c r="P28" i="7" s="1"/>
  <c r="O26" i="7"/>
  <c r="O28" i="7" s="1"/>
  <c r="P25" i="7"/>
  <c r="O25" i="7"/>
  <c r="AD22" i="7"/>
  <c r="AD24" i="7" s="1"/>
  <c r="AE24" i="7" s="1"/>
  <c r="AF24" i="7" s="1"/>
  <c r="AA22" i="7"/>
  <c r="AD21" i="7"/>
  <c r="AD26" i="7" s="1"/>
  <c r="AE26" i="7" s="1"/>
  <c r="AF26" i="7" s="1"/>
  <c r="AA21" i="7"/>
  <c r="P21" i="7"/>
  <c r="O21" i="7"/>
  <c r="AB20" i="7"/>
  <c r="AA20" i="7"/>
  <c r="U20" i="7"/>
  <c r="S21" i="7" s="1"/>
  <c r="T21" i="7" s="1"/>
  <c r="U21" i="7" s="1"/>
  <c r="S22" i="7" s="1"/>
  <c r="T22" i="7" s="1"/>
  <c r="U22" i="7" s="1"/>
  <c r="S23" i="7" s="1"/>
  <c r="T23" i="7" s="1"/>
  <c r="U23" i="7" s="1"/>
  <c r="S24" i="7" s="1"/>
  <c r="T24" i="7" s="1"/>
  <c r="U24" i="7" s="1"/>
  <c r="S25" i="7" s="1"/>
  <c r="T25" i="7" s="1"/>
  <c r="U25" i="7" s="1"/>
  <c r="S26" i="7" s="1"/>
  <c r="T26" i="7" s="1"/>
  <c r="U26" i="7" s="1"/>
  <c r="S27" i="7" s="1"/>
  <c r="T27" i="7" s="1"/>
  <c r="U27" i="7" s="1"/>
  <c r="S28" i="7" s="1"/>
  <c r="T28" i="7" s="1"/>
  <c r="U28" i="7" s="1"/>
  <c r="S29" i="7" s="1"/>
  <c r="T29" i="7" s="1"/>
  <c r="U29" i="7" s="1"/>
  <c r="S30" i="7" s="1"/>
  <c r="T30" i="7" s="1"/>
  <c r="U30" i="7" s="1"/>
  <c r="S31" i="7" s="1"/>
  <c r="T31" i="7" s="1"/>
  <c r="U31" i="7" s="1"/>
  <c r="S32" i="7" s="1"/>
  <c r="T32" i="7" s="1"/>
  <c r="U32" i="7" s="1"/>
  <c r="S33" i="7" s="1"/>
  <c r="T33" i="7" s="1"/>
  <c r="U33" i="7" s="1"/>
  <c r="S34" i="7" s="1"/>
  <c r="T34" i="7" s="1"/>
  <c r="U34" i="7" s="1"/>
  <c r="S35" i="7" s="1"/>
  <c r="T35" i="7" s="1"/>
  <c r="U35" i="7" s="1"/>
  <c r="S36" i="7" s="1"/>
  <c r="T36" i="7" s="1"/>
  <c r="U36" i="7" s="1"/>
  <c r="S37" i="7" s="1"/>
  <c r="T37" i="7" s="1"/>
  <c r="U37" i="7" s="1"/>
  <c r="S38" i="7" s="1"/>
  <c r="T38" i="7" s="1"/>
  <c r="U38" i="7" s="1"/>
  <c r="S39" i="7" s="1"/>
  <c r="T39" i="7" s="1"/>
  <c r="U39" i="7" s="1"/>
  <c r="S40" i="7" s="1"/>
  <c r="T40" i="7" s="1"/>
  <c r="U40" i="7" s="1"/>
  <c r="S41" i="7" s="1"/>
  <c r="T41" i="7" s="1"/>
  <c r="U41" i="7" s="1"/>
  <c r="S42" i="7" s="1"/>
  <c r="T42" i="7" s="1"/>
  <c r="U42" i="7" s="1"/>
  <c r="T20" i="7"/>
  <c r="P20" i="7"/>
  <c r="O20" i="7"/>
  <c r="Q14" i="7"/>
  <c r="T9" i="7"/>
  <c r="U5" i="7"/>
  <c r="U2" i="7"/>
  <c r="L2" i="7"/>
  <c r="L1" i="7" s="1"/>
  <c r="P5" i="7" s="1"/>
  <c r="J2" i="7"/>
  <c r="J1" i="7" s="1"/>
  <c r="H2" i="7"/>
  <c r="H1" i="7" s="1"/>
  <c r="P3" i="7" s="1"/>
  <c r="F2" i="7"/>
  <c r="F1" i="7" s="1"/>
  <c r="P2" i="7" s="1"/>
  <c r="G5" i="7"/>
  <c r="E5" i="7"/>
  <c r="I5" i="7"/>
  <c r="K5" i="7"/>
  <c r="K36" i="6" l="1"/>
  <c r="L36" i="6" s="1"/>
  <c r="K35" i="6"/>
  <c r="L35" i="6" s="1"/>
  <c r="K34" i="6"/>
  <c r="L34" i="6" s="1"/>
  <c r="K33" i="6"/>
  <c r="L33" i="6" s="1"/>
  <c r="K32" i="6"/>
  <c r="L32" i="6" s="1"/>
  <c r="K31" i="6"/>
  <c r="L31" i="6" s="1"/>
  <c r="K30" i="6"/>
  <c r="L30" i="6" s="1"/>
  <c r="K29" i="6"/>
  <c r="L29" i="6" s="1"/>
  <c r="K28" i="6"/>
  <c r="L28" i="6" s="1"/>
  <c r="K27" i="6"/>
  <c r="L27" i="6" s="1"/>
  <c r="K26" i="6"/>
  <c r="L26" i="6" s="1"/>
  <c r="K25" i="6"/>
  <c r="L25" i="6" s="1"/>
  <c r="K24" i="6"/>
  <c r="L24" i="6" s="1"/>
  <c r="K23" i="6"/>
  <c r="L23" i="6" s="1"/>
  <c r="K22" i="6"/>
  <c r="L22" i="6" s="1"/>
  <c r="K21" i="6"/>
  <c r="L21" i="6" s="1"/>
  <c r="K20" i="6"/>
  <c r="L20" i="6" s="1"/>
  <c r="K19" i="6"/>
  <c r="L19" i="6" s="1"/>
  <c r="K18" i="6"/>
  <c r="L18" i="6" s="1"/>
  <c r="K17" i="6"/>
  <c r="L17" i="6" s="1"/>
  <c r="K16" i="6"/>
  <c r="L16" i="6" s="1"/>
  <c r="K15" i="6"/>
  <c r="L15" i="6" s="1"/>
  <c r="K14" i="6"/>
  <c r="L14" i="6" s="1"/>
  <c r="K13" i="6"/>
  <c r="L13" i="6" s="1"/>
  <c r="K12" i="6"/>
  <c r="L12" i="6" s="1"/>
  <c r="K11" i="6"/>
  <c r="L11" i="6" s="1"/>
  <c r="K10" i="6"/>
  <c r="L10" i="6" s="1"/>
  <c r="K9" i="6"/>
  <c r="L9" i="6" s="1"/>
  <c r="K8" i="6"/>
  <c r="L8" i="6" s="1"/>
  <c r="K7" i="6"/>
  <c r="L7" i="6" s="1"/>
  <c r="K6" i="6"/>
  <c r="L6" i="6" s="1"/>
  <c r="K5" i="6"/>
  <c r="L5" i="6" s="1"/>
  <c r="K4" i="6"/>
  <c r="L4" i="6" s="1"/>
  <c r="P7" i="7"/>
  <c r="AC25" i="7"/>
  <c r="AC24" i="7"/>
  <c r="AC26" i="7"/>
  <c r="AC23" i="7"/>
  <c r="AD25" i="7"/>
  <c r="AE25" i="7" s="1"/>
  <c r="AF25" i="7" s="1"/>
  <c r="T56" i="7"/>
  <c r="U56" i="7" s="1"/>
  <c r="V56" i="7" s="1"/>
  <c r="W56" i="7" s="1"/>
  <c r="X56" i="7" s="1"/>
  <c r="Y56" i="7" s="1"/>
  <c r="Z56" i="7" s="1"/>
  <c r="O51" i="7"/>
  <c r="O52" i="7" s="1"/>
  <c r="S88" i="7"/>
  <c r="AD23" i="7"/>
  <c r="AE23" i="7" s="1"/>
  <c r="AF23" i="7" s="1"/>
  <c r="T55" i="7" l="1"/>
  <c r="U55" i="7" s="1"/>
  <c r="V55" i="7" s="1"/>
  <c r="W55" i="7" s="1"/>
  <c r="X55" i="7" s="1"/>
  <c r="Y55" i="7" s="1"/>
  <c r="Z55" i="7" s="1"/>
  <c r="K8" i="5" l="1"/>
  <c r="O8" i="5"/>
  <c r="Q8" i="5"/>
  <c r="AO8" i="5"/>
  <c r="AW8" i="5"/>
  <c r="BA8" i="5"/>
  <c r="AG8" i="5"/>
  <c r="U8" i="5"/>
  <c r="G8" i="5"/>
  <c r="E8" i="5"/>
  <c r="BK8" i="5"/>
  <c r="AE8" i="5"/>
  <c r="AM8" i="5"/>
  <c r="BI8" i="5"/>
  <c r="BE8" i="5"/>
  <c r="M8" i="5"/>
  <c r="I8" i="5"/>
  <c r="BG8" i="5"/>
  <c r="BC8" i="5"/>
  <c r="AA8" i="5"/>
  <c r="W8" i="5"/>
  <c r="Y8" i="5"/>
  <c r="BO8" i="5"/>
  <c r="AQ8" i="5"/>
  <c r="AU8" i="5"/>
  <c r="BM8" i="5"/>
  <c r="AS8" i="5"/>
  <c r="AC8" i="5"/>
  <c r="AY8" i="5"/>
  <c r="AI8" i="5"/>
  <c r="S8" i="5"/>
  <c r="AK8" i="5"/>
  <c r="BQ8" i="5"/>
  <c r="N65" i="8" l="1"/>
  <c r="M65" i="8"/>
  <c r="J67" i="8"/>
  <c r="I77" i="8"/>
  <c r="J77" i="8"/>
  <c r="I75" i="8"/>
  <c r="I58" i="8"/>
  <c r="H58" i="8"/>
  <c r="G65" i="8"/>
  <c r="G64" i="8"/>
  <c r="G63" i="8"/>
  <c r="F65" i="8"/>
  <c r="F64" i="8"/>
  <c r="F63" i="8"/>
  <c r="C68" i="8"/>
  <c r="D68" i="8" s="1"/>
  <c r="D72" i="8"/>
  <c r="D69" i="8"/>
  <c r="D67" i="8"/>
  <c r="D66" i="8"/>
  <c r="D65" i="8"/>
  <c r="D64" i="8"/>
  <c r="D63" i="8"/>
  <c r="D61" i="8"/>
  <c r="D60" i="8"/>
  <c r="D59" i="8"/>
  <c r="D56" i="8"/>
  <c r="D55" i="8"/>
  <c r="D54" i="8"/>
  <c r="D53" i="8"/>
  <c r="D52" i="8"/>
  <c r="D51" i="8"/>
  <c r="D50" i="8"/>
  <c r="D49" i="8"/>
  <c r="M157" i="10" l="1"/>
  <c r="D27" i="12" l="1"/>
  <c r="D26" i="12"/>
  <c r="F137" i="9" l="1"/>
  <c r="E137" i="9"/>
  <c r="G137" i="9" s="1"/>
  <c r="H137" i="9" s="1"/>
  <c r="I137" i="9" s="1"/>
  <c r="F136" i="9"/>
  <c r="E136" i="9"/>
  <c r="G136" i="9" s="1"/>
  <c r="H136" i="9" s="1"/>
  <c r="I136" i="9" s="1"/>
  <c r="F135" i="9"/>
  <c r="E135" i="9"/>
  <c r="G135" i="9" s="1"/>
  <c r="H135" i="9" s="1"/>
  <c r="I135" i="9" s="1"/>
  <c r="F130" i="9"/>
  <c r="E130" i="9"/>
  <c r="G130" i="9" s="1"/>
  <c r="H130" i="9" s="1"/>
  <c r="I130" i="9" s="1"/>
  <c r="F129" i="9"/>
  <c r="E129" i="9"/>
  <c r="G129" i="9" s="1"/>
  <c r="H129" i="9" s="1"/>
  <c r="I129" i="9" s="1"/>
  <c r="G128" i="9"/>
  <c r="H128" i="9" s="1"/>
  <c r="I128" i="9" s="1"/>
  <c r="F128" i="9"/>
  <c r="E128" i="9"/>
  <c r="AB104" i="9"/>
  <c r="Y104" i="9"/>
  <c r="M104" i="9"/>
  <c r="L104" i="9"/>
  <c r="N104" i="9" s="1"/>
  <c r="AE98" i="9"/>
  <c r="AE104" i="9" s="1"/>
  <c r="AD98" i="9"/>
  <c r="AD104" i="9" s="1"/>
  <c r="AB98" i="9"/>
  <c r="AA98" i="9"/>
  <c r="Z98" i="9"/>
  <c r="Y98" i="9"/>
  <c r="AC98" i="9" s="1"/>
  <c r="AC104" i="9" s="1"/>
  <c r="P98" i="9"/>
  <c r="M98" i="9"/>
  <c r="AC97" i="9"/>
  <c r="AB97" i="9"/>
  <c r="AA97" i="9"/>
  <c r="AA104" i="9" s="1"/>
  <c r="Z97" i="9"/>
  <c r="P97" i="9"/>
  <c r="M97" i="9" s="1"/>
  <c r="Z96" i="9"/>
  <c r="Z104" i="9" s="1"/>
  <c r="P96" i="9"/>
  <c r="M96" i="9"/>
  <c r="P95" i="9"/>
  <c r="M95" i="9" s="1"/>
  <c r="P94" i="9"/>
  <c r="M94" i="9"/>
  <c r="P93" i="9"/>
  <c r="M93" i="9"/>
  <c r="P92" i="9"/>
  <c r="M92" i="9" s="1"/>
  <c r="P91" i="9"/>
  <c r="M91" i="9"/>
  <c r="P90" i="9"/>
  <c r="M90" i="9"/>
  <c r="P89" i="9"/>
  <c r="M89" i="9" s="1"/>
  <c r="P88" i="9"/>
  <c r="M88" i="9"/>
  <c r="P87" i="9"/>
  <c r="M87" i="9"/>
  <c r="P86" i="9"/>
  <c r="M86" i="9" s="1"/>
  <c r="AH85" i="9"/>
  <c r="AG85" i="9"/>
  <c r="AF85" i="9"/>
  <c r="AE85" i="9"/>
  <c r="AD85" i="9"/>
  <c r="AC85" i="9"/>
  <c r="AB85" i="9"/>
  <c r="AA85" i="9"/>
  <c r="Z85" i="9"/>
  <c r="Y85" i="9"/>
  <c r="P85" i="9"/>
  <c r="M85" i="9" s="1"/>
  <c r="P84" i="9"/>
  <c r="M84" i="9"/>
  <c r="P83" i="9"/>
  <c r="M83" i="9"/>
  <c r="P82" i="9"/>
  <c r="M82" i="9" s="1"/>
  <c r="P81" i="9"/>
  <c r="M81" i="9"/>
  <c r="P80" i="9"/>
  <c r="M80" i="9"/>
  <c r="P79" i="9"/>
  <c r="M79" i="9" s="1"/>
  <c r="C79" i="9"/>
  <c r="P78" i="9"/>
  <c r="M78" i="9"/>
  <c r="C78" i="9"/>
  <c r="P77" i="9"/>
  <c r="R77" i="9" s="1"/>
  <c r="M77" i="9"/>
  <c r="L73" i="9"/>
  <c r="N72" i="9"/>
  <c r="B72" i="9"/>
  <c r="N71" i="9"/>
  <c r="K71" i="9"/>
  <c r="N70" i="9"/>
  <c r="K70" i="9"/>
  <c r="K72" i="9" s="1"/>
  <c r="N69" i="9"/>
  <c r="E69" i="9"/>
  <c r="K65" i="9"/>
  <c r="E65" i="9"/>
  <c r="J65" i="9" s="1"/>
  <c r="K64" i="9"/>
  <c r="J64" i="9"/>
  <c r="F64" i="9"/>
  <c r="E64" i="9"/>
  <c r="G63" i="9"/>
  <c r="Z17" i="9"/>
  <c r="Y17" i="9"/>
  <c r="Z14" i="9"/>
  <c r="Y14" i="9"/>
  <c r="B134" i="10"/>
  <c r="F65" i="9" l="1"/>
  <c r="F63" i="9" s="1"/>
  <c r="B135" i="10"/>
  <c r="B132" i="10"/>
  <c r="B136" i="10" l="1"/>
  <c r="B131" i="10"/>
  <c r="B137" i="10" l="1"/>
  <c r="B130" i="10"/>
  <c r="B138" i="10" l="1"/>
  <c r="B129" i="10"/>
  <c r="B139" i="10" l="1"/>
  <c r="B128" i="10"/>
  <c r="B140" i="10" l="1"/>
  <c r="B127" i="10"/>
  <c r="B141" i="10" l="1"/>
  <c r="B126" i="10"/>
  <c r="B142" i="10" l="1"/>
  <c r="B125" i="10"/>
  <c r="B143" i="10" l="1"/>
  <c r="B124" i="10"/>
  <c r="B144" i="10" l="1"/>
  <c r="B123" i="10"/>
  <c r="B145" i="10" l="1"/>
  <c r="B122" i="10"/>
  <c r="B146" i="10" l="1"/>
  <c r="B121" i="10"/>
  <c r="B147" i="10" l="1"/>
  <c r="B120" i="10"/>
  <c r="G82" i="10"/>
  <c r="G83" i="10" s="1"/>
  <c r="F82" i="10"/>
  <c r="F83" i="10" s="1"/>
  <c r="G81" i="10"/>
  <c r="F81" i="10"/>
  <c r="E81" i="10"/>
  <c r="E83" i="10" s="1"/>
  <c r="D81" i="10"/>
  <c r="D83" i="10" s="1"/>
  <c r="G80" i="10"/>
  <c r="F80" i="10"/>
  <c r="F76" i="10"/>
  <c r="F77" i="10" s="1"/>
  <c r="G75" i="10"/>
  <c r="G77" i="10" s="1"/>
  <c r="F75" i="10"/>
  <c r="E75" i="10"/>
  <c r="E77" i="10" s="1"/>
  <c r="D75" i="10"/>
  <c r="D77" i="10" s="1"/>
  <c r="D70" i="10"/>
  <c r="I70" i="10" s="1"/>
  <c r="I71" i="10" s="1"/>
  <c r="I65" i="10"/>
  <c r="I66" i="10" s="1"/>
  <c r="H65" i="10"/>
  <c r="H66" i="10" s="1"/>
  <c r="K27" i="10"/>
  <c r="K28" i="10" s="1"/>
  <c r="K30" i="10" s="1"/>
  <c r="K26" i="10"/>
  <c r="M23" i="10"/>
  <c r="H70" i="10" l="1"/>
  <c r="H71" i="10" s="1"/>
  <c r="B148" i="10"/>
  <c r="B149" i="10" l="1"/>
  <c r="B150" i="10" l="1"/>
  <c r="B151" i="10" l="1"/>
  <c r="B152" i="10" l="1"/>
  <c r="B153" i="10" l="1"/>
  <c r="B154" i="10" l="1"/>
  <c r="B155" i="10" l="1"/>
  <c r="B156" i="10" l="1"/>
  <c r="B157" i="10" l="1"/>
  <c r="B158" i="10" l="1"/>
  <c r="B159" i="10" l="1"/>
  <c r="B160" i="10" l="1"/>
  <c r="B161" i="10" l="1"/>
  <c r="B162" i="10" l="1"/>
  <c r="B163" i="10" l="1"/>
  <c r="B164" i="10" l="1"/>
  <c r="B165" i="10" l="1"/>
  <c r="B166" i="10" l="1"/>
  <c r="B167" i="10" l="1"/>
  <c r="B168" i="10" l="1"/>
  <c r="B169" i="10" l="1"/>
  <c r="B170" i="10" l="1"/>
  <c r="B171" i="10" l="1"/>
  <c r="B172" i="10" l="1"/>
  <c r="B173" i="10" l="1"/>
  <c r="B174" i="10" l="1"/>
  <c r="B175" i="10" l="1"/>
  <c r="B176" i="10" l="1"/>
  <c r="B177" i="10" l="1"/>
  <c r="B178" i="10" l="1"/>
  <c r="B179" i="10" l="1"/>
  <c r="B180" i="10" l="1"/>
  <c r="B181" i="10" l="1"/>
  <c r="B182" i="10" l="1"/>
  <c r="B183" i="10" l="1"/>
  <c r="B184" i="10" l="1"/>
  <c r="B185" i="10" l="1"/>
  <c r="B186" i="10" l="1"/>
  <c r="B187" i="10" l="1"/>
  <c r="B188" i="10" l="1"/>
  <c r="B189" i="10" l="1"/>
  <c r="J41" i="8" l="1"/>
  <c r="J40" i="8"/>
  <c r="H40" i="8"/>
  <c r="F40" i="8"/>
  <c r="J39" i="8"/>
  <c r="J38" i="8"/>
  <c r="H38" i="8"/>
  <c r="F38" i="8"/>
  <c r="J37" i="8"/>
  <c r="J36" i="8"/>
  <c r="H36" i="8"/>
  <c r="F36" i="8"/>
  <c r="J35" i="8"/>
  <c r="J34" i="8"/>
  <c r="H34" i="8"/>
  <c r="F34" i="8"/>
  <c r="J33" i="8"/>
  <c r="J32" i="8"/>
  <c r="H32" i="8"/>
  <c r="F32" i="8"/>
  <c r="J31" i="8"/>
  <c r="J30" i="8"/>
  <c r="H30" i="8"/>
  <c r="F30" i="8"/>
  <c r="J29" i="8"/>
  <c r="J28" i="8"/>
  <c r="H28" i="8"/>
  <c r="F28" i="8"/>
  <c r="J27" i="8"/>
  <c r="J26" i="8"/>
  <c r="H26" i="8"/>
  <c r="F26" i="8"/>
  <c r="J25" i="8"/>
  <c r="J24" i="8"/>
  <c r="H24" i="8"/>
  <c r="F24" i="8"/>
  <c r="J23" i="8"/>
  <c r="J22" i="8"/>
  <c r="H22" i="8"/>
  <c r="F22" i="8"/>
  <c r="J21" i="8"/>
  <c r="J20" i="8"/>
  <c r="H20" i="8"/>
  <c r="F20" i="8"/>
  <c r="J19" i="8"/>
  <c r="J18" i="8"/>
  <c r="H18" i="8"/>
  <c r="F18" i="8"/>
  <c r="J17" i="8"/>
  <c r="J16" i="8"/>
  <c r="H16" i="8"/>
  <c r="F16" i="8"/>
  <c r="J15" i="8"/>
  <c r="J14" i="8"/>
  <c r="H14" i="8"/>
  <c r="F14" i="8"/>
  <c r="J13" i="8"/>
  <c r="J12" i="8"/>
  <c r="H12" i="8"/>
  <c r="F12" i="8"/>
  <c r="J11" i="8"/>
  <c r="J10" i="8"/>
  <c r="H10" i="8"/>
  <c r="F10" i="8"/>
  <c r="J9" i="8"/>
  <c r="J8" i="8"/>
  <c r="H8" i="8"/>
  <c r="F8" i="8"/>
  <c r="J7" i="8"/>
  <c r="D4" i="8"/>
  <c r="F41" i="8" s="1"/>
  <c r="H41" i="8" s="1"/>
  <c r="C4" i="8"/>
  <c r="E27" i="8" s="1"/>
  <c r="G27" i="8" s="1"/>
  <c r="F3" i="8"/>
  <c r="F2" i="8"/>
  <c r="K20" i="8" l="1"/>
  <c r="K32" i="8"/>
  <c r="K41" i="8"/>
  <c r="K14" i="8"/>
  <c r="K26" i="8"/>
  <c r="K22" i="8"/>
  <c r="E8" i="8"/>
  <c r="G8" i="8" s="1"/>
  <c r="K8" i="8" s="1"/>
  <c r="E10" i="8"/>
  <c r="G10" i="8" s="1"/>
  <c r="K10" i="8" s="1"/>
  <c r="E12" i="8"/>
  <c r="G12" i="8" s="1"/>
  <c r="K12" i="8" s="1"/>
  <c r="E14" i="8"/>
  <c r="G14" i="8" s="1"/>
  <c r="E16" i="8"/>
  <c r="G16" i="8" s="1"/>
  <c r="K16" i="8" s="1"/>
  <c r="E18" i="8"/>
  <c r="G18" i="8" s="1"/>
  <c r="K18" i="8" s="1"/>
  <c r="E20" i="8"/>
  <c r="G20" i="8" s="1"/>
  <c r="E22" i="8"/>
  <c r="G22" i="8" s="1"/>
  <c r="E24" i="8"/>
  <c r="G24" i="8" s="1"/>
  <c r="K24" i="8" s="1"/>
  <c r="E26" i="8"/>
  <c r="G26" i="8" s="1"/>
  <c r="E28" i="8"/>
  <c r="G28" i="8" s="1"/>
  <c r="K28" i="8" s="1"/>
  <c r="E30" i="8"/>
  <c r="G30" i="8" s="1"/>
  <c r="K30" i="8" s="1"/>
  <c r="E32" i="8"/>
  <c r="G32" i="8" s="1"/>
  <c r="E34" i="8"/>
  <c r="G34" i="8" s="1"/>
  <c r="K34" i="8" s="1"/>
  <c r="E36" i="8"/>
  <c r="G36" i="8" s="1"/>
  <c r="K36" i="8" s="1"/>
  <c r="E38" i="8"/>
  <c r="G38" i="8" s="1"/>
  <c r="K38" i="8" s="1"/>
  <c r="E40" i="8"/>
  <c r="G40" i="8" s="1"/>
  <c r="K40" i="8" s="1"/>
  <c r="E9" i="8"/>
  <c r="G9" i="8" s="1"/>
  <c r="E13" i="8"/>
  <c r="G13" i="8" s="1"/>
  <c r="E15" i="8"/>
  <c r="G15" i="8" s="1"/>
  <c r="E19" i="8"/>
  <c r="G19" i="8" s="1"/>
  <c r="E21" i="8"/>
  <c r="G21" i="8" s="1"/>
  <c r="E23" i="8"/>
  <c r="G23" i="8" s="1"/>
  <c r="E25" i="8"/>
  <c r="G25" i="8" s="1"/>
  <c r="E29" i="8"/>
  <c r="G29" i="8" s="1"/>
  <c r="E31" i="8"/>
  <c r="G31" i="8" s="1"/>
  <c r="E33" i="8"/>
  <c r="G33" i="8" s="1"/>
  <c r="E35" i="8"/>
  <c r="G35" i="8" s="1"/>
  <c r="E37" i="8"/>
  <c r="G37" i="8" s="1"/>
  <c r="E39" i="8"/>
  <c r="G39" i="8" s="1"/>
  <c r="E41" i="8"/>
  <c r="G41" i="8" s="1"/>
  <c r="E7" i="8"/>
  <c r="G7" i="8" s="1"/>
  <c r="E11" i="8"/>
  <c r="G11" i="8" s="1"/>
  <c r="E17" i="8"/>
  <c r="G17" i="8" s="1"/>
  <c r="F7" i="8"/>
  <c r="H7" i="8" s="1"/>
  <c r="K7" i="8" s="1"/>
  <c r="F9" i="8"/>
  <c r="H9" i="8" s="1"/>
  <c r="F11" i="8"/>
  <c r="H11" i="8" s="1"/>
  <c r="K11" i="8" s="1"/>
  <c r="F13" i="8"/>
  <c r="H13" i="8" s="1"/>
  <c r="K13" i="8" s="1"/>
  <c r="F15" i="8"/>
  <c r="H15" i="8" s="1"/>
  <c r="K15" i="8" s="1"/>
  <c r="F17" i="8"/>
  <c r="H17" i="8" s="1"/>
  <c r="K17" i="8" s="1"/>
  <c r="F19" i="8"/>
  <c r="H19" i="8" s="1"/>
  <c r="K19" i="8" s="1"/>
  <c r="F21" i="8"/>
  <c r="H21" i="8" s="1"/>
  <c r="K21" i="8" s="1"/>
  <c r="F23" i="8"/>
  <c r="H23" i="8" s="1"/>
  <c r="F25" i="8"/>
  <c r="H25" i="8" s="1"/>
  <c r="F27" i="8"/>
  <c r="H27" i="8" s="1"/>
  <c r="K27" i="8" s="1"/>
  <c r="F29" i="8"/>
  <c r="H29" i="8" s="1"/>
  <c r="F31" i="8"/>
  <c r="H31" i="8" s="1"/>
  <c r="F33" i="8"/>
  <c r="H33" i="8" s="1"/>
  <c r="F35" i="8"/>
  <c r="H35" i="8" s="1"/>
  <c r="K35" i="8" s="1"/>
  <c r="F37" i="8"/>
  <c r="H37" i="8" s="1"/>
  <c r="F39" i="8"/>
  <c r="H39" i="8" s="1"/>
  <c r="K37" i="8" l="1"/>
  <c r="K33" i="8"/>
  <c r="K29" i="8"/>
  <c r="K39" i="8"/>
  <c r="K9" i="8"/>
  <c r="K31" i="8"/>
  <c r="K25" i="8"/>
  <c r="K23" i="8"/>
  <c r="F13" i="11" l="1"/>
  <c r="F12" i="11"/>
  <c r="F11" i="11"/>
  <c r="F10" i="11"/>
  <c r="F9" i="11"/>
  <c r="F8" i="11"/>
  <c r="F7" i="11"/>
  <c r="F93" i="11"/>
  <c r="F86" i="11"/>
  <c r="F79" i="11"/>
  <c r="F72" i="11"/>
  <c r="F65" i="11"/>
  <c r="F58" i="11"/>
  <c r="F51" i="11"/>
  <c r="F44" i="11"/>
  <c r="F37" i="11"/>
  <c r="F30" i="11"/>
  <c r="F23" i="11"/>
  <c r="F16" i="11"/>
  <c r="F98" i="11"/>
  <c r="F97" i="11"/>
  <c r="F96" i="11"/>
  <c r="F95" i="11"/>
  <c r="F94" i="11"/>
  <c r="F92" i="11"/>
  <c r="F91" i="11"/>
  <c r="F90" i="11"/>
  <c r="F89" i="11"/>
  <c r="F88" i="11"/>
  <c r="F87" i="11"/>
  <c r="F85" i="11"/>
  <c r="F84" i="11"/>
  <c r="F83" i="11"/>
  <c r="F82" i="11"/>
  <c r="F81" i="11"/>
  <c r="F80" i="11"/>
  <c r="F78" i="11"/>
  <c r="F77" i="11"/>
  <c r="F76" i="11"/>
  <c r="F75" i="11"/>
  <c r="F74" i="11"/>
  <c r="F73" i="11"/>
  <c r="F71" i="11"/>
  <c r="F70" i="11"/>
  <c r="F69" i="11"/>
  <c r="F68" i="11"/>
  <c r="F67" i="11"/>
  <c r="F66" i="11"/>
  <c r="F64" i="11"/>
  <c r="F63" i="11"/>
  <c r="F62" i="11"/>
  <c r="F61" i="11"/>
  <c r="F60" i="11"/>
  <c r="F59" i="11"/>
  <c r="F57" i="11"/>
  <c r="F56" i="11"/>
  <c r="F55" i="11"/>
  <c r="F54" i="11"/>
  <c r="F53" i="11"/>
  <c r="F52" i="11"/>
  <c r="F50" i="11"/>
  <c r="F49" i="11"/>
  <c r="F48" i="11"/>
  <c r="F47" i="11"/>
  <c r="F46" i="11"/>
  <c r="F45" i="11"/>
  <c r="F43" i="11"/>
  <c r="F42" i="11"/>
  <c r="F41" i="11"/>
  <c r="F40" i="11"/>
  <c r="F39" i="11"/>
  <c r="F38" i="11"/>
  <c r="F36" i="11"/>
  <c r="F35" i="11"/>
  <c r="F34" i="11"/>
  <c r="F33" i="11"/>
  <c r="F32" i="11"/>
  <c r="F31" i="11"/>
  <c r="F29" i="11"/>
  <c r="F28" i="11"/>
  <c r="F27" i="11"/>
  <c r="F26" i="11"/>
  <c r="F25" i="11"/>
  <c r="F24" i="11"/>
  <c r="F22" i="11"/>
  <c r="F21" i="11"/>
  <c r="F20" i="11"/>
  <c r="F19" i="11"/>
  <c r="F18" i="11"/>
  <c r="F17" i="11"/>
  <c r="F15" i="11"/>
  <c r="F14" i="11"/>
  <c r="D8" i="11"/>
  <c r="D9" i="11" s="1"/>
  <c r="D10" i="11" s="1"/>
  <c r="D11" i="11" s="1"/>
  <c r="D12" i="11" s="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F6" i="11" l="1"/>
  <c r="F5" i="11" s="1"/>
  <c r="D6" i="11"/>
  <c r="F4" i="1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<sst xmlns="http://schemas.openxmlformats.org/spreadsheetml/2006/main" count="11474" uniqueCount="1573">
  <si>
    <t>Name</t>
  </si>
  <si>
    <t>% Wgt (P)</t>
  </si>
  <si>
    <t>Mkt Val (P)</t>
  </si>
  <si>
    <t>Pos (P)</t>
  </si>
  <si>
    <t>Px Close (P)</t>
  </si>
  <si>
    <t>ISIN</t>
  </si>
  <si>
    <t>UKTI 0 ¼ 03/22/52</t>
  </si>
  <si>
    <t>GB00B73ZYW09</t>
  </si>
  <si>
    <t>UKTI 0 ½ 03/22/50</t>
  </si>
  <si>
    <t>GB00B421JZ66</t>
  </si>
  <si>
    <t>UKTI 0 ¾ 03/22/34</t>
  </si>
  <si>
    <t>GB00B46CGH68</t>
  </si>
  <si>
    <t>UKTI 0 ¾ 11/22/33</t>
  </si>
  <si>
    <t>GB00BMF9LJ15</t>
  </si>
  <si>
    <t>UKTI 0 ¾ 11/22/47</t>
  </si>
  <si>
    <t>GB00B24FFM16</t>
  </si>
  <si>
    <t>UKTI 0 ⅛ 03/22/2073</t>
  </si>
  <si>
    <t>GB00BM8Z2W66</t>
  </si>
  <si>
    <t>UKTI 0 ⅛ 03/22/24</t>
  </si>
  <si>
    <t>GB00B85SFQ54</t>
  </si>
  <si>
    <t>UKTI 0 ⅛ 03/22/26</t>
  </si>
  <si>
    <t>GB00BYY5F144</t>
  </si>
  <si>
    <t>UKTI 0 ⅛ 03/22/29</t>
  </si>
  <si>
    <t>GB00B3Y1JG82</t>
  </si>
  <si>
    <t>UKTI 0 ⅛ 03/22/39</t>
  </si>
  <si>
    <t>GB00BLH38265</t>
  </si>
  <si>
    <t>UKTI 0 ⅛ 03/22/44</t>
  </si>
  <si>
    <t>GB00B7RN0G65</t>
  </si>
  <si>
    <t>UKTI 0 ⅛ 03/22/46</t>
  </si>
  <si>
    <t>GB00BYMWG366</t>
  </si>
  <si>
    <t>UKTI 0 ⅛ 03/22/51</t>
  </si>
  <si>
    <t>GB00BNNGP882</t>
  </si>
  <si>
    <t>UKTI 0 ⅛ 03/22/58</t>
  </si>
  <si>
    <t>GB00BP9DLZ64</t>
  </si>
  <si>
    <t>UKTI 0 ⅛ 03/22/68</t>
  </si>
  <si>
    <t>GB00BDX8CX86</t>
  </si>
  <si>
    <t>UKTI 0 ⅛ 08/10/28</t>
  </si>
  <si>
    <t>GB00BZ1NTB69</t>
  </si>
  <si>
    <t>UKTI 0 ⅛ 08/10/31</t>
  </si>
  <si>
    <t>GB00BNNGP551</t>
  </si>
  <si>
    <t>UKTI 0 ⅛ 08/10/41</t>
  </si>
  <si>
    <t>GB00BGDYHF49</t>
  </si>
  <si>
    <t>UKTI 0 ⅛ 08/10/48</t>
  </si>
  <si>
    <t>GB00BZ13DV40</t>
  </si>
  <si>
    <t>UKTI 0 ⅛ 11/22/36</t>
  </si>
  <si>
    <t>GB00BYZW3J87</t>
  </si>
  <si>
    <t>UKTI 0 ⅛ 11/22/56</t>
  </si>
  <si>
    <t>GB00BYVP4K94</t>
  </si>
  <si>
    <t>UKTI 0 ⅛ 11/22/65</t>
  </si>
  <si>
    <t>GB00BD9MZZ71</t>
  </si>
  <si>
    <t>UKTI 0 ⅜ 03/22/62</t>
  </si>
  <si>
    <t>GB00B4PTCY75</t>
  </si>
  <si>
    <t>UKTI 0 ⅝ 03/22/40</t>
  </si>
  <si>
    <t>GB00B3LZBF68</t>
  </si>
  <si>
    <t>UKTI 0 ⅝ 03/22/45</t>
  </si>
  <si>
    <t>GB00BMF9LH90</t>
  </si>
  <si>
    <t>UKTI 0 ⅝ 11/22/42</t>
  </si>
  <si>
    <t>GB00B3MYD345</t>
  </si>
  <si>
    <t>UKTI 1 ¼ 11/22/27</t>
  </si>
  <si>
    <t>GB00B128DH60</t>
  </si>
  <si>
    <t>UKTI 1 ¼ 11/22/32</t>
  </si>
  <si>
    <t>GB00B3D4VD98</t>
  </si>
  <si>
    <t>UKTI 1 ¼ 11/22/55</t>
  </si>
  <si>
    <t>GB00B0CNHZ09</t>
  </si>
  <si>
    <t>UKTI 1 ⅛ 11/22/37</t>
  </si>
  <si>
    <t>GB00B1L6W962</t>
  </si>
  <si>
    <t>UKTI 2 01/26/35</t>
  </si>
  <si>
    <t>GB0031790826</t>
  </si>
  <si>
    <t>UKTI 2 ½ 07/17/24</t>
  </si>
  <si>
    <t>GB0008983024</t>
  </si>
  <si>
    <t>UKTI 4 ⅛ 07/22/30</t>
  </si>
  <si>
    <t>GB0008932666</t>
  </si>
  <si>
    <t>Maturity</t>
  </si>
  <si>
    <t>CPN</t>
  </si>
  <si>
    <t>AUM (£mm)</t>
  </si>
  <si>
    <t>PX_DIRTY_MID</t>
  </si>
  <si>
    <t>Not</t>
  </si>
  <si>
    <t>YAS_RISK</t>
  </si>
  <si>
    <t>DV01</t>
  </si>
  <si>
    <t xml:space="preserve"> MV</t>
  </si>
  <si>
    <t>Dur</t>
  </si>
  <si>
    <t>Benchmark:</t>
  </si>
  <si>
    <t>Fund:</t>
  </si>
  <si>
    <t>O/U</t>
  </si>
  <si>
    <t>&lt;2y</t>
  </si>
  <si>
    <t>2y-5y</t>
  </si>
  <si>
    <t>5y-10y</t>
  </si>
  <si>
    <t>10y-20y</t>
  </si>
  <si>
    <t>20y-30y</t>
  </si>
  <si>
    <t>&gt;30y</t>
  </si>
  <si>
    <t>today</t>
  </si>
  <si>
    <t>T+1</t>
  </si>
  <si>
    <t>T+2</t>
  </si>
  <si>
    <t>PX_BID</t>
  </si>
  <si>
    <t>PX_ASK</t>
  </si>
  <si>
    <t>Mid</t>
  </si>
  <si>
    <t>o/w</t>
  </si>
  <si>
    <t>PX_Feed</t>
  </si>
  <si>
    <t>Yield</t>
  </si>
  <si>
    <t>PX_Cls</t>
  </si>
  <si>
    <t>Yield_Cls</t>
  </si>
  <si>
    <t>Chg</t>
  </si>
  <si>
    <t>Idx t</t>
  </si>
  <si>
    <t>Idx t-1</t>
  </si>
  <si>
    <t>base</t>
  </si>
  <si>
    <t>GB00BFWFPL34</t>
  </si>
  <si>
    <t>GB00BL68HJ26</t>
  </si>
  <si>
    <t>GB00BDRHNP05</t>
  </si>
  <si>
    <t>GB00BMBL1G81</t>
  </si>
  <si>
    <t>GB00BLPK7227</t>
  </si>
  <si>
    <t>GB00B24FF097</t>
  </si>
  <si>
    <t>GB0004893086</t>
  </si>
  <si>
    <t>GB00B52WS153</t>
  </si>
  <si>
    <t>GB0032452392</t>
  </si>
  <si>
    <t>GB00BZB26Y51</t>
  </si>
  <si>
    <t>GB00BJQWYH73</t>
  </si>
  <si>
    <t>GB00B1VWPJ53</t>
  </si>
  <si>
    <t>GB00B84Z9V04</t>
  </si>
  <si>
    <t>GB00BNNGP775</t>
  </si>
  <si>
    <t>GB00BDCHBW80</t>
  </si>
  <si>
    <t>GB00BMBL1F74</t>
  </si>
  <si>
    <t>GB00BLH38158</t>
  </si>
  <si>
    <t>GB00B6RNH572</t>
  </si>
  <si>
    <t>GB00B06YGN05</t>
  </si>
  <si>
    <t>GB00BD0XH204</t>
  </si>
  <si>
    <t>GB00B54QLM75</t>
  </si>
  <si>
    <t>GB00BMBL1D50</t>
  </si>
  <si>
    <t>GB00BYYMZX75</t>
  </si>
  <si>
    <t>GB00BFMCN652</t>
  </si>
  <si>
    <t>GB00BLBDX619</t>
  </si>
  <si>
    <t>RY</t>
  </si>
  <si>
    <t>BEI</t>
  </si>
  <si>
    <t>RY_Cls</t>
  </si>
  <si>
    <t>Benchmark - Details Feeds</t>
  </si>
  <si>
    <t>ME:</t>
  </si>
  <si>
    <t>Z-Sprd</t>
  </si>
  <si>
    <t>Rel. Z</t>
  </si>
  <si>
    <t>6m</t>
  </si>
  <si>
    <t>mean</t>
  </si>
  <si>
    <t>std dev</t>
  </si>
  <si>
    <t>6m Z-scr</t>
  </si>
  <si>
    <t>dur</t>
  </si>
  <si>
    <t>z-sprd scr</t>
  </si>
  <si>
    <t>carry</t>
  </si>
  <si>
    <t>ME</t>
  </si>
  <si>
    <t>BASE_CPI</t>
  </si>
  <si>
    <t>lag</t>
  </si>
  <si>
    <t>ind</t>
  </si>
  <si>
    <t>rate</t>
  </si>
  <si>
    <t>Cumulative Carry</t>
  </si>
  <si>
    <t>Not (mm)</t>
  </si>
  <si>
    <t>Not.</t>
  </si>
  <si>
    <t>Trading</t>
  </si>
  <si>
    <t>dv01</t>
  </si>
  <si>
    <t>Swaps</t>
  </si>
  <si>
    <t>1Y</t>
  </si>
  <si>
    <t>2Y</t>
  </si>
  <si>
    <t>3Y</t>
  </si>
  <si>
    <t>4Y</t>
  </si>
  <si>
    <t>5Y</t>
  </si>
  <si>
    <t>6Y</t>
  </si>
  <si>
    <t>7Y</t>
  </si>
  <si>
    <t>10Y</t>
  </si>
  <si>
    <t>12Y</t>
  </si>
  <si>
    <t>15Y</t>
  </si>
  <si>
    <t>20Y</t>
  </si>
  <si>
    <t>25Y</t>
  </si>
  <si>
    <t>30Y</t>
  </si>
  <si>
    <t>40Y</t>
  </si>
  <si>
    <t>50Y</t>
  </si>
  <si>
    <t>ZC</t>
  </si>
  <si>
    <t>Fixings</t>
  </si>
  <si>
    <t>Calc for 2y fixings changes</t>
  </si>
  <si>
    <t>TS_NAME().value</t>
  </si>
  <si>
    <t>TS_NAME().Strategy</t>
  </si>
  <si>
    <t>TS_POSITION().value</t>
  </si>
  <si>
    <t>PS_ACCOUNT_CURRENCY_MKTVAL().value</t>
  </si>
  <si>
    <t>TS_PRICE().value</t>
  </si>
  <si>
    <t>USD Curncy</t>
  </si>
  <si>
    <t>{cash} USD</t>
  </si>
  <si>
    <t>BZ691391 Corp</t>
  </si>
  <si>
    <t>UKT 3 ¾ 01/29/38</t>
  </si>
  <si>
    <t>ZK165790 Corp</t>
  </si>
  <si>
    <t>UKTI 0 ⅝ 03/22/45 3MO</t>
  </si>
  <si>
    <t>EUR Curncy</t>
  </si>
  <si>
    <t>{cash} EUR</t>
  </si>
  <si>
    <t>GBP Curncy</t>
  </si>
  <si>
    <t>{cash} GBP</t>
  </si>
  <si>
    <t>CAD Curncy</t>
  </si>
  <si>
    <t>{cash} CAD</t>
  </si>
  <si>
    <t>EH904886 Corp</t>
  </si>
  <si>
    <t>UKTI 0 ⅝ 11/22/42 3MO</t>
  </si>
  <si>
    <t>ED005931 Corp</t>
  </si>
  <si>
    <t>CANRRB 3 12/01/36 CPI</t>
  </si>
  <si>
    <t>BP458813 Corp</t>
  </si>
  <si>
    <t>UKTI 0 ⅛ 03/22/39 3MO</t>
  </si>
  <si>
    <t>EJ823695 Corp</t>
  </si>
  <si>
    <t>UKTI 0 ⅛ 03/22/68 3MO</t>
  </si>
  <si>
    <t>EI684934 Corp</t>
  </si>
  <si>
    <t>UKTI 0 ¾ 03/22/34 3MO</t>
  </si>
  <si>
    <t>EI875775 Corp</t>
  </si>
  <si>
    <t>UKTI 0 ⅛ 03/22/29 3MO</t>
  </si>
  <si>
    <t>EK969151 Corp</t>
  </si>
  <si>
    <t>UKTI 0 ⅛ 03/22/46 3MO</t>
  </si>
  <si>
    <t>91282CGK Govt</t>
  </si>
  <si>
    <t>TII 1 ⅛ 01/15/33</t>
  </si>
  <si>
    <t>EK383565 Corp</t>
  </si>
  <si>
    <t>UKTI 0 ⅛ 03/22/58 3MO</t>
  </si>
  <si>
    <t>EC109841 Corp</t>
  </si>
  <si>
    <t>CANRRB 4 12/01/31 CPI</t>
  </si>
  <si>
    <t>EH600918 Corp</t>
  </si>
  <si>
    <t>UKTI 1 ¼ 11/22/32 3MO</t>
  </si>
  <si>
    <t>JV980228 Corp</t>
  </si>
  <si>
    <t>UKTI 0 ⅛ 11/22/65 3MO</t>
  </si>
  <si>
    <t>EJ373056 Corp</t>
  </si>
  <si>
    <t>UKTI 0 ¼ 03/22/52 3MO</t>
  </si>
  <si>
    <t>EI844672 Corp</t>
  </si>
  <si>
    <t>UKTI 0 ⅜ 03/22/62 3MO</t>
  </si>
  <si>
    <t>BS378720 Corp</t>
  </si>
  <si>
    <t>UKTI 0 ⅛ 03/22/2073 3MO</t>
  </si>
  <si>
    <t>GG713308 Corp</t>
  </si>
  <si>
    <t>UKTI 4 ⅛ 07/22/30 8MO</t>
  </si>
  <si>
    <t>JK315469 Corp</t>
  </si>
  <si>
    <t>UKTI 0 ⅛ 11/22/36 3MO</t>
  </si>
  <si>
    <t>EG196397 Corp</t>
  </si>
  <si>
    <t>UKTI 1 ⅛ 11/22/37 3MO</t>
  </si>
  <si>
    <t>EJ289120 Corp</t>
  </si>
  <si>
    <t>UKTI 0 ⅛ 03/22/44 3MO</t>
  </si>
  <si>
    <t>yc-59</t>
  </si>
  <si>
    <t>l-strab</t>
  </si>
  <si>
    <t>ZJ055294 Corp</t>
  </si>
  <si>
    <t>UKTI 0 ¾ 11/22/33 3MO</t>
  </si>
  <si>
    <t>MV</t>
  </si>
  <si>
    <t>MV(mm)</t>
  </si>
  <si>
    <t>GB00BQC4R999</t>
  </si>
  <si>
    <t>G H4</t>
  </si>
  <si>
    <t>Fut</t>
  </si>
  <si>
    <t>Risk</t>
  </si>
  <si>
    <t>#</t>
  </si>
  <si>
    <t>Dur.</t>
  </si>
  <si>
    <t>total MV chg</t>
  </si>
  <si>
    <t>SL6IUX5U Corp</t>
  </si>
  <si>
    <t>UKTi 62 ASW</t>
  </si>
  <si>
    <t>SL7Y060G Corp</t>
  </si>
  <si>
    <t>Pro. ASW</t>
  </si>
  <si>
    <t>Carry</t>
  </si>
  <si>
    <t>term</t>
  </si>
  <si>
    <t>sonia</t>
  </si>
  <si>
    <t>MMS ASW</t>
  </si>
  <si>
    <t>chg to date !!</t>
  </si>
  <si>
    <t>Dur (t-1)</t>
  </si>
  <si>
    <t>ALLSBIA LN Equity</t>
  </si>
  <si>
    <t>LU2073790698 Equity</t>
  </si>
  <si>
    <t>LU2215377776 Equity</t>
  </si>
  <si>
    <t>ALFIMEA LN Equity</t>
  </si>
  <si>
    <t>strat</t>
  </si>
  <si>
    <t>GBP</t>
  </si>
  <si>
    <t>strab</t>
  </si>
  <si>
    <t>fim01</t>
  </si>
  <si>
    <t>fiml</t>
  </si>
  <si>
    <t>%</t>
  </si>
  <si>
    <t>combined</t>
  </si>
  <si>
    <t>gil</t>
  </si>
  <si>
    <t>USD</t>
  </si>
  <si>
    <t>flex</t>
  </si>
  <si>
    <t>sus strat</t>
  </si>
  <si>
    <t>abd ret</t>
  </si>
  <si>
    <t>comp</t>
  </si>
  <si>
    <t>exp</t>
  </si>
  <si>
    <t>low</t>
  </si>
  <si>
    <t>high</t>
  </si>
  <si>
    <t>ZF268086 Corp</t>
  </si>
  <si>
    <t>UKT 4 ⅜ 07/31/54</t>
  </si>
  <si>
    <t>like</t>
  </si>
  <si>
    <t>vorrei</t>
  </si>
  <si>
    <t>vorrebe</t>
  </si>
  <si>
    <t>want</t>
  </si>
  <si>
    <t>voglio</t>
  </si>
  <si>
    <t>vuole</t>
  </si>
  <si>
    <t>HICP</t>
  </si>
  <si>
    <t>Core</t>
  </si>
  <si>
    <t>Germany</t>
  </si>
  <si>
    <t>France</t>
  </si>
  <si>
    <t>Italy</t>
  </si>
  <si>
    <t>Spain</t>
  </si>
  <si>
    <t>BBG</t>
  </si>
  <si>
    <t>Citi</t>
  </si>
  <si>
    <t>Barcap</t>
  </si>
  <si>
    <t>GS</t>
  </si>
  <si>
    <t>p1</t>
  </si>
  <si>
    <t>p2</t>
  </si>
  <si>
    <t>p3</t>
  </si>
  <si>
    <t>p4</t>
  </si>
  <si>
    <t>p5</t>
  </si>
  <si>
    <t>p6</t>
  </si>
  <si>
    <t>min</t>
  </si>
  <si>
    <t>max</t>
  </si>
  <si>
    <t>aud</t>
  </si>
  <si>
    <t>nzd</t>
  </si>
  <si>
    <t>sek</t>
  </si>
  <si>
    <t>nok</t>
  </si>
  <si>
    <t>2y uscpi</t>
  </si>
  <si>
    <t>5y swap</t>
  </si>
  <si>
    <t>WNH4</t>
  </si>
  <si>
    <t>FVH4</t>
  </si>
  <si>
    <t>usd 5s30s</t>
  </si>
  <si>
    <t>UBH4</t>
  </si>
  <si>
    <t>OEH4</t>
  </si>
  <si>
    <t>eur 5s30s</t>
  </si>
  <si>
    <t>KEH4</t>
  </si>
  <si>
    <t>KAAH4</t>
  </si>
  <si>
    <t>CNH4</t>
  </si>
  <si>
    <t>G</t>
  </si>
  <si>
    <t>KOA</t>
  </si>
  <si>
    <t>IK</t>
  </si>
  <si>
    <t>OAT</t>
  </si>
  <si>
    <t>RX</t>
  </si>
  <si>
    <t>TY</t>
  </si>
  <si>
    <t>FV</t>
  </si>
  <si>
    <t>new</t>
  </si>
  <si>
    <t>trade</t>
  </si>
  <si>
    <t>current</t>
  </si>
  <si>
    <t>Futures</t>
  </si>
  <si>
    <t>TAG !!!</t>
  </si>
  <si>
    <t>redeem</t>
  </si>
  <si>
    <t>nav</t>
  </si>
  <si>
    <t>xover</t>
  </si>
  <si>
    <t>gbp</t>
  </si>
  <si>
    <t>usd</t>
  </si>
  <si>
    <t>increase</t>
  </si>
  <si>
    <t>UKT 1 ¼ 07/31/51</t>
  </si>
  <si>
    <t>UKT 4 ½ 06/07/28</t>
  </si>
  <si>
    <t>UKT 0 ½ 10/22/61</t>
  </si>
  <si>
    <t>UKT 0 ½ 01/31/29</t>
  </si>
  <si>
    <t>UKT 1 01/31/32</t>
  </si>
  <si>
    <t>UKT 1 ⅝ 10/22/54</t>
  </si>
  <si>
    <t>UKT 3 ¼ 01/22/44</t>
  </si>
  <si>
    <t>UKT 4 ½ 09/07/34</t>
  </si>
  <si>
    <t>UKT 3 ½ 10/22/25</t>
  </si>
  <si>
    <t>UKT 4 ⅛ 01/29/27</t>
  </si>
  <si>
    <t>UKT 1 ¾ 07/22/57</t>
  </si>
  <si>
    <t>UKT 4 10/22/63</t>
  </si>
  <si>
    <t>UKT 3 ¾ 07/22/52</t>
  </si>
  <si>
    <t>UKT 2 ½ 07/22/65</t>
  </si>
  <si>
    <t>UKT 3 ½ 01/22/45</t>
  </si>
  <si>
    <t>UKT 4 ¼ 12/07/46</t>
  </si>
  <si>
    <t>UKT 4 ½ 12/07/42</t>
  </si>
  <si>
    <t>UKT 3 ¾ 10/22/53</t>
  </si>
  <si>
    <t>eur</t>
  </si>
  <si>
    <t>Date</t>
  </si>
  <si>
    <t>1d</t>
  </si>
  <si>
    <t>1w</t>
  </si>
  <si>
    <t>2w</t>
  </si>
  <si>
    <t>1m</t>
  </si>
  <si>
    <t>2m</t>
  </si>
  <si>
    <t>3m</t>
  </si>
  <si>
    <t>4m</t>
  </si>
  <si>
    <t>5m</t>
  </si>
  <si>
    <t>9m</t>
  </si>
  <si>
    <t>12m</t>
  </si>
  <si>
    <t>18m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</si>
  <si>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</si>
  <si>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</si>
  <si>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</si>
  <si>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</si>
  <si>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</si>
  <si>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</si>
  <si>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</si>
  <si>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</si>
  <si>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</si>
  <si>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12y</t>
  </si>
  <si>
    <t>15y</t>
  </si>
  <si>
    <t>20y</t>
  </si>
  <si>
    <t>25y</t>
  </si>
  <si>
    <t>30y</t>
  </si>
  <si>
    <t>h</t>
  </si>
  <si>
    <t>i</t>
  </si>
  <si>
    <t>j</t>
  </si>
  <si>
    <t>k</t>
  </si>
  <si>
    <t>l</t>
  </si>
  <si>
    <t>m</t>
  </si>
  <si>
    <t>n</t>
  </si>
  <si>
    <t>o</t>
  </si>
  <si>
    <t>p</t>
  </si>
  <si>
    <t>1y1y</t>
  </si>
  <si>
    <t>2y1y</t>
  </si>
  <si>
    <t>3y1y</t>
  </si>
  <si>
    <t>4y1y</t>
  </si>
  <si>
    <t>5y1y</t>
  </si>
  <si>
    <t>6y1y</t>
  </si>
  <si>
    <t>7y1y</t>
  </si>
  <si>
    <t>8y1y</t>
  </si>
  <si>
    <t>9y1y</t>
  </si>
  <si>
    <t>10y1y</t>
  </si>
  <si>
    <t>q</t>
  </si>
  <si>
    <t>5/10</t>
  </si>
  <si>
    <t>1/10</t>
  </si>
  <si>
    <t>-4/10</t>
  </si>
  <si>
    <t>1y - 2s 5s 7s</t>
  </si>
  <si>
    <t>1/7</t>
  </si>
  <si>
    <t>1/2 + 1/7 - 2* 1/5</t>
  </si>
  <si>
    <t>1/7 - 2* 1/5</t>
  </si>
  <si>
    <t>1Y FWD</t>
  </si>
  <si>
    <t>GRP FWDS</t>
  </si>
  <si>
    <t>2*</t>
  </si>
  <si>
    <t>3*</t>
  </si>
  <si>
    <t>*count !!</t>
  </si>
  <si>
    <t>1y 2s5s10s</t>
  </si>
  <si>
    <t>factors</t>
  </si>
  <si>
    <t>1/2, 1/5, 1/10</t>
  </si>
  <si>
    <t>EF093647 Corp</t>
  </si>
  <si>
    <t>UKTI 1 ¼ 11/22/55 3MO</t>
  </si>
  <si>
    <t>CosmoCaixa</t>
  </si>
  <si>
    <t>Science Museum</t>
  </si>
  <si>
    <t>https://www.barcelona.de/en/barcelona-museum-cosmocaixa.html</t>
  </si>
  <si>
    <t>Barcelona Aquarium</t>
  </si>
  <si>
    <t>https://www.aquariumbcn.com/en/</t>
  </si>
  <si>
    <t>Aquarium</t>
  </si>
  <si>
    <t>https://www.casabatllo.es/en/experience/</t>
  </si>
  <si>
    <t>Casa Batllo</t>
  </si>
  <si>
    <t>Gaudi magic house</t>
  </si>
  <si>
    <t>Zoo</t>
  </si>
  <si>
    <t>https://zoobarcelona.cat/en</t>
  </si>
  <si>
    <t>ZooBarcelona</t>
  </si>
  <si>
    <t>Museu Blau</t>
  </si>
  <si>
    <t>NatHist</t>
  </si>
  <si>
    <t>https://museuciencies.cat/en</t>
  </si>
  <si>
    <t>https://www.barcelona.de/en/barcelona-parc-ciutadella.html</t>
  </si>
  <si>
    <t>Park / Boat</t>
  </si>
  <si>
    <t>Parc de la Ciutadella</t>
  </si>
  <si>
    <t>Museum of illusions</t>
  </si>
  <si>
    <t>Fun Art Museum</t>
  </si>
  <si>
    <t>https://bigfunmuseum.com/en</t>
  </si>
  <si>
    <t>La Sagrada Familia</t>
  </si>
  <si>
    <t>https://sagradafamilia.org/</t>
  </si>
  <si>
    <t>Basilic</t>
  </si>
  <si>
    <t>Museo Picasso</t>
  </si>
  <si>
    <t>Museum</t>
  </si>
  <si>
    <t>https://museupicassobcn.cat/en/node/6010</t>
  </si>
  <si>
    <t xml:space="preserve">La Boqueria </t>
  </si>
  <si>
    <t>Market</t>
  </si>
  <si>
    <t>https://www.boqueria.barcelona/market-boqueria</t>
  </si>
  <si>
    <t>https://parkguell.barcelona/en?q=en</t>
  </si>
  <si>
    <t>Park Guell</t>
  </si>
  <si>
    <t>https://www.palaumusica.cat/en/guided-tour_1174259</t>
  </si>
  <si>
    <t>Palau Musica</t>
  </si>
  <si>
    <t>Guided Tour</t>
  </si>
  <si>
    <t>Dates</t>
  </si>
  <si>
    <t>tgt</t>
  </si>
  <si>
    <t>cf</t>
  </si>
  <si>
    <t>TYM4 Comdty</t>
  </si>
  <si>
    <t>TYM4 CBT</t>
  </si>
  <si>
    <t>sign</t>
  </si>
  <si>
    <t>abs</t>
  </si>
  <si>
    <t>factor</t>
  </si>
  <si>
    <t>additive</t>
  </si>
  <si>
    <t>ZD339538 Corp</t>
  </si>
  <si>
    <t>UKTI 1 ¼ 11/22/54 3MO</t>
  </si>
  <si>
    <t>USD/CAD R 06/20/24 Curncy</t>
  </si>
  <si>
    <t>USD/CAD R 06/20/24 CAD</t>
  </si>
  <si>
    <t>USD/CAD R 06/20/24 USD</t>
  </si>
  <si>
    <t>GBP/USD R 06/20/24 GBP</t>
  </si>
  <si>
    <t>GBP/USD R 06/20/24 USD</t>
  </si>
  <si>
    <t>40s / 50s / 58s</t>
  </si>
  <si>
    <t>41s / 50s / 58s</t>
  </si>
  <si>
    <t>Restaurants</t>
  </si>
  <si>
    <t>http://www.picnic-restaurant.com/carta/</t>
  </si>
  <si>
    <t>Picnic</t>
  </si>
  <si>
    <t>bunch</t>
  </si>
  <si>
    <t xml:space="preserve">for zoo / park day ? </t>
  </si>
  <si>
    <t>Fismuler</t>
  </si>
  <si>
    <t>https://fismuler.com/en/home/barcelona/carta-barcelona/</t>
  </si>
  <si>
    <t>EH965720 Corp</t>
  </si>
  <si>
    <t>UKTI 0 ½ 03/22/50 3MO</t>
  </si>
  <si>
    <t>rr</t>
  </si>
  <si>
    <t>blf</t>
  </si>
  <si>
    <t>c</t>
  </si>
  <si>
    <t>settle</t>
  </si>
  <si>
    <t>CORRECT !!!!!</t>
  </si>
  <si>
    <t xml:space="preserve">Fixings! </t>
  </si>
  <si>
    <t>SSYZ3</t>
  </si>
  <si>
    <t>EUR</t>
  </si>
  <si>
    <t>AUD</t>
  </si>
  <si>
    <t>CAD</t>
  </si>
  <si>
    <t>CHF</t>
  </si>
  <si>
    <t>JPY</t>
  </si>
  <si>
    <t>NZD</t>
  </si>
  <si>
    <t>SEK</t>
  </si>
  <si>
    <t>NOK</t>
  </si>
  <si>
    <t>10bps</t>
  </si>
  <si>
    <t>$</t>
  </si>
  <si>
    <t>prem: 1</t>
  </si>
  <si>
    <t>46s / 55s</t>
  </si>
  <si>
    <t>SFRZ4P</t>
  </si>
  <si>
    <t>SFRZ4C</t>
  </si>
  <si>
    <t>UKRPI</t>
  </si>
  <si>
    <t>ZF128076 Corp</t>
  </si>
  <si>
    <t>UKT 3 ¾ 03/07/27</t>
  </si>
  <si>
    <t>fee</t>
  </si>
  <si>
    <t>aum</t>
  </si>
  <si>
    <t>total</t>
  </si>
  <si>
    <t>gilt</t>
  </si>
  <si>
    <t>Club</t>
  </si>
  <si>
    <t xml:space="preserve">Date </t>
  </si>
  <si>
    <t xml:space="preserve">Time </t>
  </si>
  <si>
    <t xml:space="preserve">Staff Member </t>
  </si>
  <si>
    <t xml:space="preserve">Location </t>
  </si>
  <si>
    <t xml:space="preserve">0800-0830 </t>
  </si>
  <si>
    <t xml:space="preserve">Music Room </t>
  </si>
  <si>
    <t xml:space="preserve">1015-1045 </t>
  </si>
  <si>
    <t xml:space="preserve">DAB </t>
  </si>
  <si>
    <t xml:space="preserve">Origami Club </t>
  </si>
  <si>
    <t xml:space="preserve">RR </t>
  </si>
  <si>
    <t xml:space="preserve">IT Room </t>
  </si>
  <si>
    <t xml:space="preserve">Luminarium Book Writing Club (limited numbers) </t>
  </si>
  <si>
    <t xml:space="preserve">1345-1415 </t>
  </si>
  <si>
    <t xml:space="preserve">SJK </t>
  </si>
  <si>
    <t xml:space="preserve">Art Room </t>
  </si>
  <si>
    <t xml:space="preserve">HIT IT! Percussion Ensemble </t>
  </si>
  <si>
    <t xml:space="preserve">Alex Nelson </t>
  </si>
  <si>
    <t xml:space="preserve">Chess (£) </t>
  </si>
  <si>
    <t xml:space="preserve">1545-1630 </t>
  </si>
  <si>
    <t xml:space="preserve">Wallace Chess </t>
  </si>
  <si>
    <t xml:space="preserve">Dining Room </t>
  </si>
  <si>
    <t xml:space="preserve">Virtual Reality (£) (limited numbers) </t>
  </si>
  <si>
    <t xml:space="preserve">1545-1645 </t>
  </si>
  <si>
    <t xml:space="preserve">Building Imagination </t>
  </si>
  <si>
    <t xml:space="preserve">5A (tbc) </t>
  </si>
  <si>
    <t xml:space="preserve">Cookery Club </t>
  </si>
  <si>
    <t xml:space="preserve">1545-1700 </t>
  </si>
  <si>
    <t xml:space="preserve">PBJ &amp; FG </t>
  </si>
  <si>
    <t xml:space="preserve">Form Period Votes for Schools </t>
  </si>
  <si>
    <t xml:space="preserve">0830-0845 </t>
  </si>
  <si>
    <t xml:space="preserve">Form Tutors </t>
  </si>
  <si>
    <t xml:space="preserve">Form Rooms </t>
  </si>
  <si>
    <t xml:space="preserve">Ukulele Club </t>
  </si>
  <si>
    <t xml:space="preserve">Tutor Room 2 </t>
  </si>
  <si>
    <t xml:space="preserve">History Documentary Club (Y5&amp;6) </t>
  </si>
  <si>
    <t xml:space="preserve">History Room </t>
  </si>
  <si>
    <t xml:space="preserve">JHi </t>
  </si>
  <si>
    <t xml:space="preserve">AFL CLUB </t>
  </si>
  <si>
    <t xml:space="preserve">BR,MB </t>
  </si>
  <si>
    <t xml:space="preserve">Lower Playground </t>
  </si>
  <si>
    <t xml:space="preserve">Set design, building and Tec. </t>
  </si>
  <si>
    <t xml:space="preserve">1115-1145 </t>
  </si>
  <si>
    <t xml:space="preserve">JR LO </t>
  </si>
  <si>
    <t xml:space="preserve">The theatre </t>
  </si>
  <si>
    <t xml:space="preserve">Running Club </t>
  </si>
  <si>
    <t xml:space="preserve">1115-1140 </t>
  </si>
  <si>
    <t xml:space="preserve">KM </t>
  </si>
  <si>
    <t xml:space="preserve">CP </t>
  </si>
  <si>
    <t xml:space="preserve">Ultimate Frizbee </t>
  </si>
  <si>
    <t xml:space="preserve">NH </t>
  </si>
  <si>
    <t xml:space="preserve">Collect House Points </t>
  </si>
  <si>
    <t xml:space="preserve">0820-0845 </t>
  </si>
  <si>
    <t xml:space="preserve">Mindfulness </t>
  </si>
  <si>
    <t xml:space="preserve">0800-0835 </t>
  </si>
  <si>
    <t xml:space="preserve">ICT </t>
  </si>
  <si>
    <t>Tues</t>
  </si>
  <si>
    <t>Wed</t>
  </si>
  <si>
    <t>Thur</t>
  </si>
  <si>
    <t>Fri</t>
  </si>
  <si>
    <t>yr</t>
  </si>
  <si>
    <t>s</t>
  </si>
  <si>
    <t>b</t>
  </si>
  <si>
    <t>t</t>
  </si>
  <si>
    <t>c1a</t>
  </si>
  <si>
    <t>c1b</t>
  </si>
  <si>
    <t>acgb</t>
  </si>
  <si>
    <t>HICP Apr-24</t>
  </si>
  <si>
    <t>ID</t>
  </si>
  <si>
    <t>SLALG022 Corp</t>
  </si>
  <si>
    <t>SL7Y06VF Corp</t>
  </si>
  <si>
    <t>EK333934 Corp</t>
  </si>
  <si>
    <t>AW772414 Corp</t>
  </si>
  <si>
    <t>PRSFIN 2 01/23/29</t>
  </si>
  <si>
    <t>ZK981587 Corp</t>
  </si>
  <si>
    <t>AW824057 Corp</t>
  </si>
  <si>
    <t>[KFW 1 ⅜ 12/09/24 EMTN]</t>
  </si>
  <si>
    <t>BN305569 Corp</t>
  </si>
  <si>
    <t>EC055177 Corp</t>
  </si>
  <si>
    <t>EBRD 5 ⅝ 12/07/28 EMTN</t>
  </si>
  <si>
    <t>EC867711 Corp</t>
  </si>
  <si>
    <t>UKT 4 ¼ 03/07/36</t>
  </si>
  <si>
    <t>EG506481 Corp</t>
  </si>
  <si>
    <t>ZN905725 Corp</t>
  </si>
  <si>
    <t>BP026141 Corp</t>
  </si>
  <si>
    <t>ACGB 1 ¾ 11/21/32 165</t>
  </si>
  <si>
    <t>AM064544 Corp</t>
  </si>
  <si>
    <t>OATM4 Comdty</t>
  </si>
  <si>
    <t>OATM4 EUX</t>
  </si>
  <si>
    <t>ZM770599 Corp</t>
  </si>
  <si>
    <t>KFW 3 ¾ 07/30/27 EMTN</t>
  </si>
  <si>
    <t>ZK020229 Corp</t>
  </si>
  <si>
    <t>[EIB 3 ⅞ 04/12/28 EMTN]</t>
  </si>
  <si>
    <t>AUD Curncy</t>
  </si>
  <si>
    <t>{cash} AUD</t>
  </si>
  <si>
    <t>BR181418 Corp</t>
  </si>
  <si>
    <t>BU322557 Corp</t>
  </si>
  <si>
    <t>NGB 2 ⅛ 05/18/32 484</t>
  </si>
  <si>
    <t>QZ542945 Corp</t>
  </si>
  <si>
    <t>ACGB 3 03/21/47 150</t>
  </si>
  <si>
    <t>EC269261 Corp</t>
  </si>
  <si>
    <t>NOK Curncy</t>
  </si>
  <si>
    <t>{cash} NOK</t>
  </si>
  <si>
    <t>AT496992 Corp</t>
  </si>
  <si>
    <t>ACGB 2 ¾ 05/21/41 156</t>
  </si>
  <si>
    <t>EUR/NOK R 06/20/24 Curncy</t>
  </si>
  <si>
    <t>EUR/NOK R 06/20/24 EUR</t>
  </si>
  <si>
    <t>EUR/NOK R 06/20/24 NOK</t>
  </si>
  <si>
    <t>BP130056 Corp</t>
  </si>
  <si>
    <t>BG053262 Corp</t>
  </si>
  <si>
    <t>BJ883026 Corp</t>
  </si>
  <si>
    <t>UKT 0 ⅛ 01/31/28</t>
  </si>
  <si>
    <t>AZ806573 Corp</t>
  </si>
  <si>
    <t>EI825311 Corp</t>
  </si>
  <si>
    <t>ZO512706 Corp</t>
  </si>
  <si>
    <t>[IBRD 0 ¼ 09/23/27 GMTN]</t>
  </si>
  <si>
    <t>EC101414 Corp</t>
  </si>
  <si>
    <t>LCRFIN 4 ½ 12/07/28 REGS</t>
  </si>
  <si>
    <t>EC256595 Corp</t>
  </si>
  <si>
    <t>UKT 4 ¼ 06/07/32</t>
  </si>
  <si>
    <t>ZF826242 Corp</t>
  </si>
  <si>
    <t>NGB 3 ⅝ 04/13/34 487</t>
  </si>
  <si>
    <t>ZM382322 Corp</t>
  </si>
  <si>
    <t>EF396423 Corp</t>
  </si>
  <si>
    <t>EUR/USD R 06/20/24 Curncy</t>
  </si>
  <si>
    <t>EUR/USD R 06/20/24 EUR</t>
  </si>
  <si>
    <t>EUR/USD R 06/20/24 USD</t>
  </si>
  <si>
    <t>EJ407307 Corp</t>
  </si>
  <si>
    <t>ZK165791 Corp</t>
  </si>
  <si>
    <t>QZ554181 Corp</t>
  </si>
  <si>
    <t>UKT 1 ½ 07/22/47</t>
  </si>
  <si>
    <t>AZ750036 Corp</t>
  </si>
  <si>
    <t>BZ554885 Corp</t>
  </si>
  <si>
    <t>BJ457937 Corp</t>
  </si>
  <si>
    <t>EC481764 Corp</t>
  </si>
  <si>
    <t>QJ158195 Corp</t>
  </si>
  <si>
    <t>ZS535571 Corp</t>
  </si>
  <si>
    <t>AUD/USD R 06/20/24 USD</t>
  </si>
  <si>
    <t>AUD/USD R 06/20/24 AUD</t>
  </si>
  <si>
    <t>SEK Curncy</t>
  </si>
  <si>
    <t>{cash} SEK</t>
  </si>
  <si>
    <t>AL083268 Corp</t>
  </si>
  <si>
    <t>UKT 1 ¾ 09/07/37</t>
  </si>
  <si>
    <t>maturity</t>
  </si>
  <si>
    <t>ccy</t>
  </si>
  <si>
    <t>isin</t>
  </si>
  <si>
    <t>risk_mid</t>
  </si>
  <si>
    <t>risk_contrib</t>
  </si>
  <si>
    <t>FX</t>
  </si>
  <si>
    <t>risk_(gbp)</t>
  </si>
  <si>
    <t>outflow</t>
  </si>
  <si>
    <t>pos_chg</t>
  </si>
  <si>
    <t>pos_new</t>
  </si>
  <si>
    <t>dp</t>
  </si>
  <si>
    <t>cash raised</t>
  </si>
  <si>
    <t>[RENTEN 0 ⅞ 12/15/26 EMTN]</t>
  </si>
  <si>
    <t>ZJ660170 Corp</t>
  </si>
  <si>
    <t>BT340722 Corp</t>
  </si>
  <si>
    <t>GBP/AUD R 06/20/24 AUD</t>
  </si>
  <si>
    <t>GBP/AUD R 06/20/24 GBP</t>
  </si>
  <si>
    <t>risk_chg</t>
  </si>
  <si>
    <t>trades ow</t>
  </si>
  <si>
    <t>diff</t>
  </si>
  <si>
    <t>name</t>
  </si>
  <si>
    <t>0RM4C 98.750 Comdty</t>
  </si>
  <si>
    <t>0RM4C 98.750 ICF</t>
  </si>
  <si>
    <t>RATES: EUR Front End</t>
  </si>
  <si>
    <t>BJ305561 Corp</t>
  </si>
  <si>
    <t>DBR 0 05/15/35</t>
  </si>
  <si>
    <t>BI018471 Corp</t>
  </si>
  <si>
    <t>JGB 0.4 03/20/40 172</t>
  </si>
  <si>
    <t>USD/MXN R 06/20/24 USD</t>
  </si>
  <si>
    <t>USD/MXN R 06/20/24 MXN</t>
  </si>
  <si>
    <t>ZO114556 Corp</t>
  </si>
  <si>
    <t>ACGB 1 11/21/31 163</t>
  </si>
  <si>
    <t>BRL Curncy</t>
  </si>
  <si>
    <t>{cash} BRL</t>
  </si>
  <si>
    <t>AX351626 Corp</t>
  </si>
  <si>
    <t>NGB 1 ¾ 09/06/29 481</t>
  </si>
  <si>
    <t>91282CKC Govt</t>
  </si>
  <si>
    <t>T 4 ¼ 02/28/31</t>
  </si>
  <si>
    <t>91282CJZ Govt</t>
  </si>
  <si>
    <t>T 4 02/15/34</t>
  </si>
  <si>
    <t>XMM4 Comdty</t>
  </si>
  <si>
    <t>XMM4 SFE</t>
  </si>
  <si>
    <t>G8_AUD</t>
  </si>
  <si>
    <t>SL7Y0614 Corp</t>
  </si>
  <si>
    <t>/ZC 2.135 01/19/26</t>
  </si>
  <si>
    <t>Long US Inflation</t>
  </si>
  <si>
    <t>EK169342 Corp</t>
  </si>
  <si>
    <t>MBONO 7 ¾ 11/23/34 M</t>
  </si>
  <si>
    <t>WNM4 Comdty</t>
  </si>
  <si>
    <t>WNM4 CBT</t>
  </si>
  <si>
    <t>USD 5s30s Steepener</t>
  </si>
  <si>
    <t>KAAM4 Comdty</t>
  </si>
  <si>
    <t>EI322934 Corp</t>
  </si>
  <si>
    <t>DBR 3 ¼ 07/04/42</t>
  </si>
  <si>
    <t>SL7Y052Q Corp</t>
  </si>
  <si>
    <t>SL7Y0606 Corp</t>
  </si>
  <si>
    <t>NZD Curncy</t>
  </si>
  <si>
    <t>{cash} NZD</t>
  </si>
  <si>
    <t>ZR885925 Corp</t>
  </si>
  <si>
    <t>SL6IO7MC Corp</t>
  </si>
  <si>
    <t>USD 2y2y 5y5y Steepener</t>
  </si>
  <si>
    <t>THB Curncy</t>
  </si>
  <si>
    <t>{cash} THB</t>
  </si>
  <si>
    <t>BW506722 Corp</t>
  </si>
  <si>
    <t>CAN 2 ¾ 09/01/27</t>
  </si>
  <si>
    <t>912828ZQ Govt</t>
  </si>
  <si>
    <t>T 0 ⅝ 05/15/30</t>
  </si>
  <si>
    <t>SL7Y06V1 Corp</t>
  </si>
  <si>
    <t>BN361059 Corp</t>
  </si>
  <si>
    <t>SGD Curncy</t>
  </si>
  <si>
    <t>{cash} SGD</t>
  </si>
  <si>
    <t>SLRVVV7E Corp</t>
  </si>
  <si>
    <t>EJ129120 Corp</t>
  </si>
  <si>
    <t>MBONO 7 ¾ 11/13/42 M</t>
  </si>
  <si>
    <t>HUF Curncy</t>
  </si>
  <si>
    <t>{cash} HUF</t>
  </si>
  <si>
    <t>BOP0013W0ZF Curncy</t>
  </si>
  <si>
    <t>SLRVVUQW Corp</t>
  </si>
  <si>
    <t>ILS Curncy</t>
  </si>
  <si>
    <t>{cash} ILS</t>
  </si>
  <si>
    <t>EJ085746 Corp</t>
  </si>
  <si>
    <t>G10_USDEUR</t>
  </si>
  <si>
    <t>BK594564 Corp</t>
  </si>
  <si>
    <t>JGB 0.4 06/20/40 173</t>
  </si>
  <si>
    <t>AS783715 Corp</t>
  </si>
  <si>
    <t>ZO739535 Corp</t>
  </si>
  <si>
    <t>SL7Y066O Corp</t>
  </si>
  <si>
    <t>USD/PHP N 06/20/24 USD</t>
  </si>
  <si>
    <t>USD/PHP N 06/20/24 PHP</t>
  </si>
  <si>
    <t>EI350044 Corp</t>
  </si>
  <si>
    <t>PLN Curncy</t>
  </si>
  <si>
    <t>{cash} PLN</t>
  </si>
  <si>
    <t>QZ074427 Corp</t>
  </si>
  <si>
    <t>CAN 1 06/01/27</t>
  </si>
  <si>
    <t>CNM4 Comdty</t>
  </si>
  <si>
    <t>CNM4 MSE</t>
  </si>
  <si>
    <t>G8_CAN</t>
  </si>
  <si>
    <t>EH334478 Corp</t>
  </si>
  <si>
    <t>BV865034 Corp</t>
  </si>
  <si>
    <t>ACGB 3 11/21/33 166</t>
  </si>
  <si>
    <t>SL7Y06X0 Corp</t>
  </si>
  <si>
    <t>BK445944 Corp</t>
  </si>
  <si>
    <t>JGB 0.1 06/20/25 144</t>
  </si>
  <si>
    <t>91282CDJ Govt</t>
  </si>
  <si>
    <t>T 1 ⅜ 11/15/31</t>
  </si>
  <si>
    <t>SL2K1YI8 Corp</t>
  </si>
  <si>
    <t>QJ109447 Corp</t>
  </si>
  <si>
    <t>NZGB 3 ½ 04/14/33 0433</t>
  </si>
  <si>
    <t>SLM50CY7 Corp</t>
  </si>
  <si>
    <t>SLA6000C Corp</t>
  </si>
  <si>
    <t>AM714205 Corp</t>
  </si>
  <si>
    <t>0RM4C 98.250 Comdty</t>
  </si>
  <si>
    <t>0RM4C 98.250 ICF</t>
  </si>
  <si>
    <t>BU641896 Corp</t>
  </si>
  <si>
    <t>[CAN 1 ½ 05/01/24]</t>
  </si>
  <si>
    <t>UBM4 Comdty</t>
  </si>
  <si>
    <t>UBM4 EUX</t>
  </si>
  <si>
    <t>EUR 5s30s Steepener</t>
  </si>
  <si>
    <t>IDR Curncy</t>
  </si>
  <si>
    <t>{cash} IDR</t>
  </si>
  <si>
    <t>USD/CNH R 05/07/24 Curncy</t>
  </si>
  <si>
    <t>0RM4C 99.000 Comdty</t>
  </si>
  <si>
    <t>0RM4C 99.000 ICF</t>
  </si>
  <si>
    <t>BO221256 Corp</t>
  </si>
  <si>
    <t>DBR 0 05/15/36</t>
  </si>
  <si>
    <t>ZL440345 Corp</t>
  </si>
  <si>
    <t>NZGB 4 ½ 05/15/30 0530</t>
  </si>
  <si>
    <t>NZD/USD R 06/20/24 Curncy</t>
  </si>
  <si>
    <t>NZD/USD R 06/20/24 USD</t>
  </si>
  <si>
    <t>G10_USDNZD</t>
  </si>
  <si>
    <t>NZD/USD R 06/20/24 NZD</t>
  </si>
  <si>
    <t>SL7Y06XC Corp</t>
  </si>
  <si>
    <t>USD/INR N 06/20/24 Curncy</t>
  </si>
  <si>
    <t>USD/INR N 06/20/24 INR</t>
  </si>
  <si>
    <t>USD/INR N 06/20/24 USD</t>
  </si>
  <si>
    <t>USD/PEN N 06/20/24 Curncy</t>
  </si>
  <si>
    <t>USD/PEN N 06/20/24 USD</t>
  </si>
  <si>
    <t>USD/PEN N 06/20/24 PEN</t>
  </si>
  <si>
    <t>SL7Y06X9 Corp</t>
  </si>
  <si>
    <t>USD/JPY R 06/20/24 Curncy</t>
  </si>
  <si>
    <t>USD/JPY R 06/20/24 JPY</t>
  </si>
  <si>
    <t>USD/JPY R 06/20/24 USD</t>
  </si>
  <si>
    <t>G10_USDJPY</t>
  </si>
  <si>
    <t>USD/ZAR R 06/20/24 ZAR</t>
  </si>
  <si>
    <t>USD/ZAR R 06/20/24 USD</t>
  </si>
  <si>
    <t>SLRT0JOV Corp</t>
  </si>
  <si>
    <t>USD/KRW N 06/20/24 KRW</t>
  </si>
  <si>
    <t>USD/KRW N 06/20/24 USD</t>
  </si>
  <si>
    <t>ZM198538 Corp</t>
  </si>
  <si>
    <t>GBP/CAD R 06/20/24 Curncy</t>
  </si>
  <si>
    <t>GBP/CAD R 06/20/24 CAD</t>
  </si>
  <si>
    <t>GBP/CAD R 06/20/24 GBP</t>
  </si>
  <si>
    <t>SL7Y06WX Corp</t>
  </si>
  <si>
    <t>EUR/CHF R 06/20/24 Curncy</t>
  </si>
  <si>
    <t>EUR/CHF R 06/20/24 CHF</t>
  </si>
  <si>
    <t>EUR/CHF R 06/20/24 EUR</t>
  </si>
  <si>
    <t>G8_USD</t>
  </si>
  <si>
    <t>RXM4 Comdty</t>
  </si>
  <si>
    <t>RXM4 EUX</t>
  </si>
  <si>
    <t>[RXM4 EUX]</t>
  </si>
  <si>
    <t>G8_DEM</t>
  </si>
  <si>
    <t>SL7Y06UY Corp</t>
  </si>
  <si>
    <t>SLD42AU3 Corp</t>
  </si>
  <si>
    <t>BR720651 Corp</t>
  </si>
  <si>
    <t>BG020789 Corp</t>
  </si>
  <si>
    <t>NGB 1 ⅜ 08/19/30 482</t>
  </si>
  <si>
    <t>DKK Curncy</t>
  </si>
  <si>
    <t>{cash} DKK</t>
  </si>
  <si>
    <t>BO915357 Corp</t>
  </si>
  <si>
    <t>AP115404 Corp</t>
  </si>
  <si>
    <t>DBR 1 ¼ 08/15/48</t>
  </si>
  <si>
    <t>SL7Y0600 Corp</t>
  </si>
  <si>
    <t>EC830062 Corp</t>
  </si>
  <si>
    <t>DBR 4 ¾ 07/04/34</t>
  </si>
  <si>
    <t>SL7Y06XF Corp</t>
  </si>
  <si>
    <t>EUR/GBP R 06/20/24 Curncy</t>
  </si>
  <si>
    <t>EUR/GBP R 06/20/24 EUR</t>
  </si>
  <si>
    <t>EUR/GBP R 06/20/24 GBP</t>
  </si>
  <si>
    <t>G10_USDGBP</t>
  </si>
  <si>
    <t>ZP562497 Corp</t>
  </si>
  <si>
    <t>ACGB 1 ¼ 05/21/32 158</t>
  </si>
  <si>
    <t>SLAL80BM Corp</t>
  </si>
  <si>
    <t>SLRTL0GF Corp</t>
  </si>
  <si>
    <t>SLM50CYA Corp</t>
  </si>
  <si>
    <t>ZS844492 Corp</t>
  </si>
  <si>
    <t>ACGB 1 ½ 06/21/31 157</t>
  </si>
  <si>
    <t>EI804735 Corp</t>
  </si>
  <si>
    <t>MBONO 7 ¾ 05/29/31 M</t>
  </si>
  <si>
    <t>91282CCF Govt</t>
  </si>
  <si>
    <t>T 0 ¾ 05/31/26</t>
  </si>
  <si>
    <t>KEM4 Comdty</t>
  </si>
  <si>
    <t>KEM4 KFE</t>
  </si>
  <si>
    <t>912828YB Govt</t>
  </si>
  <si>
    <t>SLA6000M Corp</t>
  </si>
  <si>
    <t>SPRO078F Corp</t>
  </si>
  <si>
    <t>/TURKE 100 06/20/29 BJA</t>
  </si>
  <si>
    <t>USD/CHF R 06/20/24 Curncy</t>
  </si>
  <si>
    <t>G10_USDCHF</t>
  </si>
  <si>
    <t>INR Curncy</t>
  </si>
  <si>
    <t>{cash} INR</t>
  </si>
  <si>
    <t>LW239433 Corp</t>
  </si>
  <si>
    <t>JGB 0.4 03/20/56 9</t>
  </si>
  <si>
    <t>PEN Curncy</t>
  </si>
  <si>
    <t>{cash} PEN</t>
  </si>
  <si>
    <t>912810SR Govt</t>
  </si>
  <si>
    <t>T 1 ⅛ 05/15/40</t>
  </si>
  <si>
    <t>91282CAE Govt</t>
  </si>
  <si>
    <t>T 0 ⅝ 08/15/30</t>
  </si>
  <si>
    <t>EH990121 Corp</t>
  </si>
  <si>
    <t>OEM4 Comdty</t>
  </si>
  <si>
    <t>OEM4 EUX</t>
  </si>
  <si>
    <t>912810TA Govt</t>
  </si>
  <si>
    <t>T 1 ¾ 08/15/41</t>
  </si>
  <si>
    <t>G10_USDAUD</t>
  </si>
  <si>
    <t>SLP20FUL Corp</t>
  </si>
  <si>
    <t>SL7Y05HN Corp</t>
  </si>
  <si>
    <t>EH766910 Corp</t>
  </si>
  <si>
    <t>SL7Y05GW Corp</t>
  </si>
  <si>
    <t>SL7Y054C Corp</t>
  </si>
  <si>
    <t>TT335947 Corp</t>
  </si>
  <si>
    <t>AZ461235 Corp</t>
  </si>
  <si>
    <t>DBR 0 08/15/29</t>
  </si>
  <si>
    <t>SL7Y0535 Corp</t>
  </si>
  <si>
    <t>SFRM4C 97.0000 Comdty</t>
  </si>
  <si>
    <t>SFRM4C 97.0000 CME</t>
  </si>
  <si>
    <t>RATES: US Front-End</t>
  </si>
  <si>
    <t>SFRM4C 97.5000 Comdty</t>
  </si>
  <si>
    <t>SFRM4C 97.5000 CME</t>
  </si>
  <si>
    <t>SLCV21BK Corp</t>
  </si>
  <si>
    <t>USD/CNH R 06/20/24 Curncy</t>
  </si>
  <si>
    <t>USD/CNH R 06/20/24 USD</t>
  </si>
  <si>
    <t>USD/CNH R 06/20/24 CNH</t>
  </si>
  <si>
    <t>SPX003IY Corp</t>
  </si>
  <si>
    <t>ITRX 500 06/20/29 11E</t>
  </si>
  <si>
    <t>RUB Curncy</t>
  </si>
  <si>
    <t>{accrual} RUB</t>
  </si>
  <si>
    <t>{cash} RUB</t>
  </si>
  <si>
    <t>HKD Curncy</t>
  </si>
  <si>
    <t>{cash} HKD</t>
  </si>
  <si>
    <t>ED895557 Corp</t>
  </si>
  <si>
    <t>QJ152182 Corp</t>
  </si>
  <si>
    <t>ACGB 3 ¼ 06/21/39 147</t>
  </si>
  <si>
    <t>SLM50CY4 Corp</t>
  </si>
  <si>
    <t>SL7Y0603 Corp</t>
  </si>
  <si>
    <t>/ZC 2.18 01/17/26 0006</t>
  </si>
  <si>
    <t>CZK Curncy</t>
  </si>
  <si>
    <t>{cash} CZK</t>
  </si>
  <si>
    <t>SLM50CY1 Corp</t>
  </si>
  <si>
    <t>SL4U5VAC Corp</t>
  </si>
  <si>
    <t>EI750757 Corp</t>
  </si>
  <si>
    <t>ZR097974 Corp</t>
  </si>
  <si>
    <t>DBR 0 08/15/50</t>
  </si>
  <si>
    <t>EUR/SEK R 06/20/24 Curncy</t>
  </si>
  <si>
    <t>EUR/SEK R 06/20/24 SEK</t>
  </si>
  <si>
    <t>EUR/SEK R 06/20/24 EUR</t>
  </si>
  <si>
    <t>AM216366 Corp</t>
  </si>
  <si>
    <t>EH334522 Corp</t>
  </si>
  <si>
    <t>USD/SEK R 06/20/24 Curncy</t>
  </si>
  <si>
    <t>USD/SEK R 06/20/24 SEK</t>
  </si>
  <si>
    <t>G10_USDSEK</t>
  </si>
  <si>
    <t>USD/SEK R 06/20/24 USD</t>
  </si>
  <si>
    <t>BZ636318 Corp</t>
  </si>
  <si>
    <t>DBR 2.1 11/15/29</t>
  </si>
  <si>
    <t>KRW Curncy</t>
  </si>
  <si>
    <t>{cash} KRW</t>
  </si>
  <si>
    <t>SL7Y053E Corp</t>
  </si>
  <si>
    <t>SL7Y06WU Corp</t>
  </si>
  <si>
    <t>BOP0011XCPL Curncy</t>
  </si>
  <si>
    <t>ZS279676 Corp</t>
  </si>
  <si>
    <t>RFLB 7.65 04/10/30 6228</t>
  </si>
  <si>
    <t>SL6JN57P Corp</t>
  </si>
  <si>
    <t>912828XL Govt</t>
  </si>
  <si>
    <t>TII 0 ⅜ 07/15/25</t>
  </si>
  <si>
    <t>JPY Curncy</t>
  </si>
  <si>
    <t>{cash} JPY</t>
  </si>
  <si>
    <t>EI841055 Corp</t>
  </si>
  <si>
    <t>MXN Curncy</t>
  </si>
  <si>
    <t>{cash} MXN</t>
  </si>
  <si>
    <t>PHP Curncy</t>
  </si>
  <si>
    <t>{cash} PHP</t>
  </si>
  <si>
    <t>SL7Y053V Corp</t>
  </si>
  <si>
    <t>SL7Y056Q Corp</t>
  </si>
  <si>
    <t>9128285M Govt</t>
  </si>
  <si>
    <t>SL7Y052N Corp</t>
  </si>
  <si>
    <t>COP Curncy</t>
  </si>
  <si>
    <t>{cash} COP</t>
  </si>
  <si>
    <t>G M4 Comdty</t>
  </si>
  <si>
    <t>G M4 ICF</t>
  </si>
  <si>
    <t>G8_GBP</t>
  </si>
  <si>
    <t>912810SQ Govt</t>
  </si>
  <si>
    <t>T 1 ⅛ 08/15/40</t>
  </si>
  <si>
    <t>BOP0014DN7Q Curncy</t>
  </si>
  <si>
    <t>+SFE0 0.978C 6/27/24</t>
  </si>
  <si>
    <t>FX: EURCHF Digi Call with KI</t>
  </si>
  <si>
    <t>BW183328 Corp</t>
  </si>
  <si>
    <t>KOAM4 Comdty</t>
  </si>
  <si>
    <t>[KOAM4 EUX]</t>
  </si>
  <si>
    <t>SPXW0382 Corp</t>
  </si>
  <si>
    <t>CDX42 500 06/20/29 11D</t>
  </si>
  <si>
    <t>912810TC Govt</t>
  </si>
  <si>
    <t>T 2 11/15/41</t>
  </si>
  <si>
    <t>ALGGWTH LX Equity</t>
  </si>
  <si>
    <t>ALGGWTH LX</t>
  </si>
  <si>
    <t>9128284V Govt</t>
  </si>
  <si>
    <t>T 2 ⅞ 08/15/28</t>
  </si>
  <si>
    <t>CHF Curncy</t>
  </si>
  <si>
    <t>{cash} CHF</t>
  </si>
  <si>
    <t>ZAR Curncy</t>
  </si>
  <si>
    <t>{cash} ZAR</t>
  </si>
  <si>
    <t>SL6JN57G Corp</t>
  </si>
  <si>
    <t>CNH Curncy</t>
  </si>
  <si>
    <t>{cash} CNH</t>
  </si>
  <si>
    <t>FVM4 Comdty</t>
  </si>
  <si>
    <t>FVM4 CBT</t>
  </si>
  <si>
    <t>[FVM4 CBT]</t>
  </si>
  <si>
    <t>IKM4 Comdty</t>
  </si>
  <si>
    <t>IKM4 EUX</t>
  </si>
  <si>
    <t>G8_ITL</t>
  </si>
  <si>
    <t>[IKM4 EUX]</t>
  </si>
  <si>
    <t>sec_type</t>
  </si>
  <si>
    <t>BOP0013VXSC Curncy</t>
  </si>
  <si>
    <t>SL7Y06V7 Corp</t>
  </si>
  <si>
    <t>SL5K5XDK Corp</t>
  </si>
  <si>
    <t>/ZC 2.459 03/23/26 0003</t>
  </si>
  <si>
    <t>SLWS0LX9 Corp</t>
  </si>
  <si>
    <t>/ZC 1.146 01/15/26 0003</t>
  </si>
  <si>
    <t>BOP0014DNBK Curncy</t>
  </si>
  <si>
    <t>+SFE1 0.978C 6/27/24</t>
  </si>
  <si>
    <t>SLWS0LXX Corp</t>
  </si>
  <si>
    <t>/ZC 3.34 01/15/26</t>
  </si>
  <si>
    <t>EUR/JPY R 06/20/24 Curncy</t>
  </si>
  <si>
    <t>EUR/JPY R 06/20/24 EUR</t>
  </si>
  <si>
    <t>EUR/JPY R 06/20/24 JPY</t>
  </si>
  <si>
    <t>SLD42A3T Corp</t>
  </si>
  <si>
    <t>BOP0011XCMS Curncy</t>
  </si>
  <si>
    <t>SL7Y06VL Corp</t>
  </si>
  <si>
    <t>SL892EP8 Corp</t>
  </si>
  <si>
    <t>SLYP3BLY Corp</t>
  </si>
  <si>
    <t>SL7Y06XI Corp</t>
  </si>
  <si>
    <t>SLAJ6W5N Corp</t>
  </si>
  <si>
    <t>SLCV21BH Corp</t>
  </si>
  <si>
    <t>SL7Y06X6 Corp</t>
  </si>
  <si>
    <t>SL1V5CS4 Corp</t>
  </si>
  <si>
    <t>SL7Y06XL Corp</t>
  </si>
  <si>
    <t>USD/NOK R 06/20/24 Curncy</t>
  </si>
  <si>
    <t>USD/NOK R 06/20/24 NOK</t>
  </si>
  <si>
    <t>USD/NOK R 06/20/24 USD</t>
  </si>
  <si>
    <t>SL7Y06XO Corp</t>
  </si>
  <si>
    <t>SLPK160O Corp</t>
  </si>
  <si>
    <t>ALABWHE LX Equity</t>
  </si>
  <si>
    <t>ALABWHE LX</t>
  </si>
  <si>
    <t>SLCV21AZ Corp</t>
  </si>
  <si>
    <t>SLP20JUF Corp</t>
  </si>
  <si>
    <t>/ZC 1.425 03/15/26</t>
  </si>
  <si>
    <t>SL7Y06VI Corp</t>
  </si>
  <si>
    <t>SL7Y05HK Corp</t>
  </si>
  <si>
    <t>SLCV21BE Corp</t>
  </si>
  <si>
    <t>SLJY013C Corp</t>
  </si>
  <si>
    <t>/ZC 1.161 01/15/26</t>
  </si>
  <si>
    <t>EK684154 Corp</t>
  </si>
  <si>
    <t>DBR 0 ½ 02/15/25</t>
  </si>
  <si>
    <t>SL7Y06V4 Corp</t>
  </si>
  <si>
    <t>SL7Y06X3 Corp</t>
  </si>
  <si>
    <t xml:space="preserve"> </t>
  </si>
  <si>
    <t>check</t>
  </si>
  <si>
    <t>fund</t>
  </si>
  <si>
    <t>L-STRAB</t>
  </si>
  <si>
    <t>Y-C59</t>
  </si>
  <si>
    <t>Account</t>
  </si>
  <si>
    <t>Security</t>
  </si>
  <si>
    <t>Side</t>
  </si>
  <si>
    <t>Quantity</t>
  </si>
  <si>
    <t>Trading Desk</t>
  </si>
  <si>
    <t>Settlement D…</t>
  </si>
  <si>
    <t>Instruction</t>
  </si>
  <si>
    <t>TIF</t>
  </si>
  <si>
    <t>Order Ty…</t>
  </si>
  <si>
    <t>Limit</t>
  </si>
  <si>
    <t>P</t>
  </si>
  <si>
    <t>GTC</t>
  </si>
  <si>
    <t>MKT</t>
  </si>
  <si>
    <t>T+4</t>
  </si>
  <si>
    <t>trading:</t>
  </si>
  <si>
    <t>EULNGFI</t>
  </si>
  <si>
    <t>USFIDRV</t>
  </si>
  <si>
    <t>USEQ</t>
  </si>
  <si>
    <t>EUFFDRV</t>
  </si>
  <si>
    <t>EUFFSW</t>
  </si>
  <si>
    <t>EUFFFX</t>
  </si>
  <si>
    <t>UPLOAD: CASH</t>
  </si>
  <si>
    <t>at mkt</t>
  </si>
  <si>
    <t>T+0</t>
  </si>
  <si>
    <t>L-OILG01</t>
  </si>
  <si>
    <t>Y-C58</t>
  </si>
  <si>
    <t>L-UKGOV</t>
  </si>
  <si>
    <t>risk_(usd)</t>
  </si>
  <si>
    <t>trading</t>
  </si>
  <si>
    <t>-usd/zar</t>
  </si>
  <si>
    <t>-usd/cnh</t>
  </si>
  <si>
    <t>-usd/krw</t>
  </si>
  <si>
    <t>+usd/inr</t>
  </si>
  <si>
    <t>+usdjpy</t>
  </si>
  <si>
    <t>jpy</t>
  </si>
  <si>
    <t>krw</t>
  </si>
  <si>
    <t>cnh</t>
  </si>
  <si>
    <t>inr</t>
  </si>
  <si>
    <t>php</t>
  </si>
  <si>
    <t>zar</t>
  </si>
  <si>
    <t>SL7Y06Y9 Corp</t>
  </si>
  <si>
    <t>SL7Y06Y0 Corp</t>
  </si>
  <si>
    <t>SL7Y06YI Corp</t>
  </si>
  <si>
    <t>EUR/SEK R 05/10/24 Curncy</t>
  </si>
  <si>
    <t>SL7Y06XU Corp</t>
  </si>
  <si>
    <t>SL7Y06YC Corp</t>
  </si>
  <si>
    <t>SL7Y06Y6 Corp</t>
  </si>
  <si>
    <t>EUR/GBP R 05/10/24 Curncy</t>
  </si>
  <si>
    <t>SL7Y06XX Corp</t>
  </si>
  <si>
    <t>SL7Y06YF Corp</t>
  </si>
  <si>
    <t>[UKTI 0 ⅜ 03/22/62 3MO]</t>
  </si>
  <si>
    <t>[USD/CNH R 05/07/24 CNH]</t>
  </si>
  <si>
    <t>[KAAM4 KFE]</t>
  </si>
  <si>
    <t>[+ZAR2 21.8C 6/4/24]</t>
  </si>
  <si>
    <t>[/ZC 0.663 10/15/25]</t>
  </si>
  <si>
    <t>[+ZAR 21.8C 6/4/24]</t>
  </si>
  <si>
    <t>SL7Y06YR Corp</t>
  </si>
  <si>
    <t>SL7Y06YL Corp</t>
  </si>
  <si>
    <t>SL7Y06YO Corp</t>
  </si>
  <si>
    <t>SL7Y06YX Corp</t>
  </si>
  <si>
    <t>SL7Y06YU Corp</t>
  </si>
  <si>
    <t>GBP/USD R 06/20/24 Curncy</t>
  </si>
  <si>
    <t>[KFW 0 ⅛ 12/30/26 EMTN]</t>
  </si>
  <si>
    <t>[IBRD 5 ¾ 06/07/32 EMTN]</t>
  </si>
  <si>
    <t>[IBRD 1 12/21/29]</t>
  </si>
  <si>
    <t>[KFW 0 ⅞ 09/15/26 EMTN]</t>
  </si>
  <si>
    <t>[KFW 5 ½ 06/18/25 EXC]</t>
  </si>
  <si>
    <t>[KFW 4 ⅞ 02/03/31 EMTN]</t>
  </si>
  <si>
    <t>[IBRD 1 ¼ 12/13/28]</t>
  </si>
  <si>
    <t>[VENZ 9 ¼ 09/15/27]</t>
  </si>
  <si>
    <t>[VENZ 12 ¾ 08/23/22]</t>
  </si>
  <si>
    <t>[VENZ 11 ¾ 10/21/26]</t>
  </si>
  <si>
    <t>[+CNH3 7.4C 7/9/24]</t>
  </si>
  <si>
    <t>[VENZ 8 ¼ 10/13/24]</t>
  </si>
  <si>
    <t>[VENZ 11.95 08/05/31]</t>
  </si>
  <si>
    <t>[KTB 2 06/10/31 3106]</t>
  </si>
  <si>
    <t>[KTB 2 ⅜ 12/10/31 3112]</t>
  </si>
  <si>
    <t>[/ZC 3.144 06/15/25 0003]</t>
  </si>
  <si>
    <t>[/ZC 3.505 09/15/28]</t>
  </si>
  <si>
    <t>[+CNH4 7.4C 7/9/24]</t>
  </si>
  <si>
    <t>sec_typ</t>
  </si>
  <si>
    <t>strategy</t>
  </si>
  <si>
    <t>id</t>
  </si>
  <si>
    <t>AIM DATA - Live</t>
  </si>
  <si>
    <t>AIM DATA - Copy</t>
  </si>
  <si>
    <t>RISK</t>
  </si>
  <si>
    <t>FLOW</t>
  </si>
  <si>
    <t>PRO_RATA</t>
  </si>
  <si>
    <t>TRADES</t>
  </si>
  <si>
    <t>Check!!</t>
  </si>
  <si>
    <t>cad</t>
  </si>
  <si>
    <t>mxn</t>
  </si>
  <si>
    <t>local</t>
  </si>
  <si>
    <t>[/ZC 3.0298 01/15/64 0003]</t>
  </si>
  <si>
    <t>[/ZC 3.0298 01/15/64 0006]</t>
  </si>
  <si>
    <t>[USD/CNH R 05/09/24 USD]</t>
  </si>
  <si>
    <t>EUR/USD R 05/10/24 Curncy</t>
  </si>
  <si>
    <t>USD/ZAR R 05/09/24 Curncy</t>
  </si>
  <si>
    <t>[USD/ZAR R 05/09/24 USD]</t>
  </si>
  <si>
    <t>STRAT</t>
  </si>
  <si>
    <t>[/SWAP 3.6036 01/17/64]</t>
  </si>
  <si>
    <t>[/SWAP 3.6036 01/17/64 0009]</t>
  </si>
  <si>
    <t>[/SWAP 2.9215 09/20/28]</t>
  </si>
  <si>
    <t>EUR/NOK R 05/14/24 Curncy</t>
  </si>
  <si>
    <t>[EUR/SEK R 05/10/24 SEK]</t>
  </si>
  <si>
    <t>[/SWAP 3.12 06/21/27 0009]</t>
  </si>
  <si>
    <t>[/SWAP 2.91314 09/20/28 000I]</t>
  </si>
  <si>
    <t>[/SWAP 3.16 06/21/33 0009]</t>
  </si>
  <si>
    <t>[/SWAP 2.91314 09/20/28 000U]</t>
  </si>
  <si>
    <t>[/SWAP 2.93081 09/20/28 000Q]</t>
  </si>
  <si>
    <t>[/SWAP 3.12 06/21/27 000h]</t>
  </si>
  <si>
    <t>[/SWAP 2.93081 09/20/28]</t>
  </si>
  <si>
    <t>[/ZC 3.593 06/15/26 0006]</t>
  </si>
  <si>
    <t>[/SWAP 2.91132 09/20/28]</t>
  </si>
  <si>
    <t>[/SWAP 2.9215 09/20/28 000d]</t>
  </si>
  <si>
    <t>[/ZC 3.481 09/15/25 0006]</t>
  </si>
  <si>
    <t>[EUR/GBP R 05/10/24 GBP]</t>
  </si>
  <si>
    <t>[/ZC 3.593 06/15/26 0003]</t>
  </si>
  <si>
    <t>[/SWAP 2.91132 09/20/28 000X]</t>
  </si>
  <si>
    <t>[/ZC 3.481 09/15/25 0009]</t>
  </si>
  <si>
    <t>[/SWAP 3.16 06/21/33 000g]</t>
  </si>
  <si>
    <t>[/SWAP 2.9215 09/20/28 000X]</t>
  </si>
  <si>
    <t>AUD/USD R 05/14/24 Curncy</t>
  </si>
  <si>
    <t>USD/JPY R 05/14/24 Curncy</t>
  </si>
  <si>
    <t>GBP/USD R 05/14/24 Curncy</t>
  </si>
  <si>
    <t>EUR/SEK R 05/14/24 Curncy</t>
  </si>
  <si>
    <t>GBP/CAD R 05/14/24 Curncy</t>
  </si>
  <si>
    <t>USD/MXN R 05/14/24 Curncy</t>
  </si>
  <si>
    <t>[EUR/USD R 05/10/24 USD]</t>
  </si>
  <si>
    <t>NZD/USD R 05/14/24 Curncy</t>
  </si>
  <si>
    <t>[/SWAP 2.91314 09/20/28 000O]</t>
  </si>
  <si>
    <t>[/SWAP 2.93081 09/20/28 000O]</t>
  </si>
  <si>
    <t>EUR/GBP R 05/14/24 Curncy</t>
  </si>
  <si>
    <t>[/SWAP 3.16 06/21/33 000j]</t>
  </si>
  <si>
    <t>[/SWAP 2.91314 09/20/28]</t>
  </si>
  <si>
    <t>[LEBAN 6.85 03/23/27]</t>
  </si>
  <si>
    <t>[SGB 0 ¾ 05/12/28 1060]</t>
  </si>
  <si>
    <t>USD/CNH R 05/09/24 Curncy</t>
  </si>
  <si>
    <t>USD/JPY R 05/15/24 Curncy</t>
  </si>
  <si>
    <t>AUD/USD R 05/15/24 Curncy</t>
  </si>
  <si>
    <t>EUR/SEK R 05/15/24 Curncy</t>
  </si>
  <si>
    <t>GBP/USD R 05/15/24 Curncy</t>
  </si>
  <si>
    <t>USD/MXN R 05/15/24 Curncy</t>
  </si>
  <si>
    <t>EUR/GBP R 05/15/24 Curncy</t>
  </si>
  <si>
    <t>[/SWAP 2.91132 09/20/28 000Z]</t>
  </si>
  <si>
    <t>GBP/CAD R 05/15/24 Curncy</t>
  </si>
  <si>
    <t>EUR/NOK R 05/15/24 Curncy</t>
  </si>
  <si>
    <t>NZD/USD R 05/15/24 Curncy</t>
  </si>
  <si>
    <t>[/ZC 2.415 11/07/25 0006]</t>
  </si>
  <si>
    <t>[/ZC 2.505 10/03/25 000F]</t>
  </si>
  <si>
    <t>[/ZC 2.578 09/27/25 0006]</t>
  </si>
  <si>
    <t>[/ZC 2.6275 09/22/25]</t>
  </si>
  <si>
    <t>[/ZC 2.65 09/20/25]</t>
  </si>
  <si>
    <t>[/ZC 2.63625 09/20/25 0003]</t>
  </si>
  <si>
    <t>[/ZC 2.415 11/07/25 000I]</t>
  </si>
  <si>
    <t>[/ZC 2.415 11/07/25 000R]</t>
  </si>
  <si>
    <t>[/ZC 2.63625 09/20/25 000C]</t>
  </si>
  <si>
    <t>[/ZC 2.6275 09/22/25 0009]</t>
  </si>
  <si>
    <t>[/ZC 2.65 09/20/25 0006]</t>
  </si>
  <si>
    <t>[/ZC 2.578 09/27/25 0009]</t>
  </si>
  <si>
    <t>[/ZC 2.63625 09/20/25]</t>
  </si>
  <si>
    <t>[/ZC 2.415 11/07/25 0003]</t>
  </si>
  <si>
    <t>[/ZC 2.505 10/03/25]</t>
  </si>
  <si>
    <t>[/ZC 2.63625 09/20/25 0006]</t>
  </si>
  <si>
    <t>[NZD/USD R 05/14/24 USD]</t>
  </si>
  <si>
    <t>[/ZC 2.62 09/25/25 000F]</t>
  </si>
  <si>
    <t>[EUR/NOK R 05/14/24 NOK]</t>
  </si>
  <si>
    <t>[/ZC 2.1142 02/06/26 0003]</t>
  </si>
  <si>
    <t>[/ZC 2.59 09/27/25 000C]</t>
  </si>
  <si>
    <t>[/ZC 2.62 09/25/25 0003]</t>
  </si>
  <si>
    <t>[USD/JPY R 05/14/24 JPY]</t>
  </si>
  <si>
    <t>[/ZC 2.58 09/27/25 0006]</t>
  </si>
  <si>
    <t>[/ZC 2.63625 09/20/25 000F]</t>
  </si>
  <si>
    <t>[/ZC 2.1142 02/06/26 0006]</t>
  </si>
  <si>
    <t>[/ZC 2.6275 09/22/25 0006]</t>
  </si>
  <si>
    <t>[/ZC 2.415 11/07/25 000O]</t>
  </si>
  <si>
    <t>[/ZC 2.505 10/03/25 000C]</t>
  </si>
  <si>
    <t>[/ZC 2.42 11/06/25 000U]</t>
  </si>
  <si>
    <t>[GBP/CAD R 05/14/24 CAD]</t>
  </si>
  <si>
    <t>[EUR/SEK R 05/14/24 SEK]</t>
  </si>
  <si>
    <t>[GBP/USD R 05/14/24 USD]</t>
  </si>
  <si>
    <t>[/ZC 2.62 09/25/25 000I]</t>
  </si>
  <si>
    <t>[USD/MXN R 05/14/24 MXN]</t>
  </si>
  <si>
    <t>[AUD/USD R 05/14/24 USD]</t>
  </si>
  <si>
    <t>[/ZC 2.59 09/27/25 0003]</t>
  </si>
  <si>
    <t>[/ZC 2.578 09/27/25 000C]</t>
  </si>
  <si>
    <t>[/ZC 2.58 09/27/25 000C]</t>
  </si>
  <si>
    <t>TUM4 Comdty</t>
  </si>
  <si>
    <t>TUM4 CBT</t>
  </si>
  <si>
    <t>[/ZC 2.42 11/06/25 0006]</t>
  </si>
  <si>
    <t>[/ZC 2.62 09/25/25 0009]</t>
  </si>
  <si>
    <t>[EUR/GBP R 05/14/24 GBP]</t>
  </si>
  <si>
    <t>[/ZC 2.63625 09/20/25 0009]</t>
  </si>
  <si>
    <t>[/ZC 2.415 11/07/25 000L]</t>
  </si>
  <si>
    <t>[/ZC 2.415 11/07/25 0009]</t>
  </si>
  <si>
    <t>[/ZC 2.65 09/20/25 0003]</t>
  </si>
  <si>
    <t>[DBR 2.3 02/15/33]</t>
  </si>
  <si>
    <t>[VENZ 9 ¼ 05/07/28]</t>
  </si>
  <si>
    <t>[VENZ 7.65 04/21/25]</t>
  </si>
  <si>
    <t>[EUR/NOK R 05/15/24 NOK]</t>
  </si>
  <si>
    <t>[USD/JPY R 05/15/24 JPY]</t>
  </si>
  <si>
    <t>[EUR/SEK R 05/15/24 SEK]</t>
  </si>
  <si>
    <t>[GBP/USD R 05/15/24 USD]</t>
  </si>
  <si>
    <t>[GBP/CAD R 05/15/24 CAD]</t>
  </si>
  <si>
    <t>[USD/MXN R 05/15/24 MXN]</t>
  </si>
  <si>
    <t>[EUR/GBP R 05/15/24 GBP]</t>
  </si>
  <si>
    <t>GBP/USD R 05/17/24 Curncy</t>
  </si>
  <si>
    <t>USD/MXN R 05/17/24 Curncy</t>
  </si>
  <si>
    <t>EUR/GBP R 05/17/24 Curncy</t>
  </si>
  <si>
    <t>[AUD/USD R 05/15/24 USD]</t>
  </si>
  <si>
    <t>EUR/SEK R 05/17/24 Curncy</t>
  </si>
  <si>
    <t>AUD/USD R 05/17/24 Curncy</t>
  </si>
  <si>
    <t>[NZD/USD R 05/15/24 USD]</t>
  </si>
  <si>
    <t>USD/BRL N 06/20/24 Curncy</t>
  </si>
  <si>
    <t>USD/BRL N 06/20/24 USD</t>
  </si>
  <si>
    <t>USD/BRL N 06/20/24 BRL</t>
  </si>
  <si>
    <t>EUR/INR N 06/20/24 Curncy</t>
  </si>
  <si>
    <t>EUR/INR N 06/20/24 INR</t>
  </si>
  <si>
    <t>EUR/INR N 06/20/24 EUR</t>
  </si>
  <si>
    <t>[DBR 4 ¾ 07/04/34]</t>
  </si>
  <si>
    <t>[VENZ 9 05/07/23]</t>
  </si>
  <si>
    <t>[T 3 ⅛ 11/15/28]</t>
  </si>
  <si>
    <t>[T 1 ⅝ 08/15/29]</t>
  </si>
  <si>
    <t>[TYM4 CBT]</t>
  </si>
  <si>
    <t>[OATM4 EUX]</t>
  </si>
  <si>
    <t>AUD/USD R 06/20/24 Curncy</t>
  </si>
  <si>
    <t>GBP/AUD R 06/20/24 Curncy</t>
  </si>
  <si>
    <t>[/ZC 2.135 01/19/26 0006]</t>
  </si>
  <si>
    <t>USD/MXN R 06/20/24 Curncy</t>
  </si>
  <si>
    <t>USD/KRW N 06/20/24 Curncy</t>
  </si>
  <si>
    <t>USD/ZAR R 06/20/24 Curncy</t>
  </si>
  <si>
    <t>USD/PHP N 06/20/24 Curncy</t>
  </si>
  <si>
    <t>[/ZC 2.135 01/19/26 0003]</t>
  </si>
  <si>
    <t>[GBP/USD R 05/17/24 USD]</t>
  </si>
  <si>
    <t>[USD/MXN R 05/17/24 MXN]</t>
  </si>
  <si>
    <t>[EUR/GBP R 05/17/24 GBP]</t>
  </si>
  <si>
    <t>[EUR/SEK R 05/17/24 SEK]</t>
  </si>
  <si>
    <t>[AUD/USD R 05/17/24 USD]</t>
  </si>
  <si>
    <t>05/24/2024</t>
  </si>
  <si>
    <t>[/ZC 2.18 01/17/26 000O]</t>
  </si>
  <si>
    <t>[/ZC 2.18 01/17/26 0009]</t>
  </si>
  <si>
    <t>[/ZC 2.18 01/17/26 000U]</t>
  </si>
  <si>
    <t>[/ZC 2.18 01/17/26 0003]</t>
  </si>
  <si>
    <t>[/ZC 2.18 01/17/26 000L]</t>
  </si>
  <si>
    <t>USD/MXN R 05/23/24 Curncy</t>
  </si>
  <si>
    <t>AUD/USD R 05/23/24 Curncy</t>
  </si>
  <si>
    <t>[/ZC 2.18 01/17/26 000R]</t>
  </si>
  <si>
    <t>GBP/CAD R 05/23/24 Curncy</t>
  </si>
  <si>
    <t>JBM4 Comdty</t>
  </si>
  <si>
    <t>JBM4 OSE</t>
  </si>
  <si>
    <t>ZF317568 Corp</t>
  </si>
  <si>
    <t>JGB 1.6 12/20/53 81</t>
  </si>
  <si>
    <t>ZB197472 Corp</t>
  </si>
  <si>
    <t>GBP/JPY R 06/20/24 Curncy</t>
  </si>
  <si>
    <t>GBP/JPY R 06/20/24 GBP</t>
  </si>
  <si>
    <t>GBP/JPY R 06/20/24 JPY</t>
  </si>
  <si>
    <t>Strategic Bond Fund</t>
  </si>
  <si>
    <t>16.05.2024</t>
  </si>
  <si>
    <t>12.11.2023</t>
  </si>
  <si>
    <t>Abs Duration</t>
  </si>
  <si>
    <t>Relative Duration</t>
  </si>
  <si>
    <t>Rel. Spread Duration</t>
  </si>
  <si>
    <t>Abs DTS</t>
  </si>
  <si>
    <t>Inflation Duration</t>
  </si>
  <si>
    <t>Metrics</t>
  </si>
  <si>
    <t>05/29/2024</t>
  </si>
  <si>
    <t>[SGB 2 ¼ 06/01/32 1056]</t>
  </si>
  <si>
    <t>[SGB 3 ½ 03/30/39 1053]</t>
  </si>
  <si>
    <t>[SGB 0 ¾ 11/12/29 1061]</t>
  </si>
  <si>
    <t>[SGB 1 ¾ 11/11/33 1065]</t>
  </si>
  <si>
    <t>cash</t>
  </si>
  <si>
    <t>[JGB 0.1 09/20/29 356]</t>
  </si>
  <si>
    <t>[JGB 0.1 12/20/30 361]</t>
  </si>
  <si>
    <t>[JGB 0.1 09/20/30 #360 360]</t>
  </si>
  <si>
    <t>SLAJG4EB Corp</t>
  </si>
  <si>
    <t>/ZC 2.18 01/17/26 000d</t>
  </si>
  <si>
    <t>EUR/NOK R 05/28/24 Curncy</t>
  </si>
  <si>
    <t>EUR/NOK R 05/28/24 EUR</t>
  </si>
  <si>
    <t>EUR/NOK R 05/28/24 NOK</t>
  </si>
  <si>
    <t>EUR/GBP R 06/28/24 Curncy</t>
  </si>
  <si>
    <t>EUR/GBP R 06/28/24 GBP</t>
  </si>
  <si>
    <t>EUR/GBP R 06/28/24 EUR</t>
  </si>
  <si>
    <t>NZD/USD R 05/28/24 Curncy</t>
  </si>
  <si>
    <t>NZD/USD R 05/28/24 USD</t>
  </si>
  <si>
    <t>NZD/USD R 05/28/24 NZD</t>
  </si>
  <si>
    <t>GBP/JPY R 05/28/24 Curncy</t>
  </si>
  <si>
    <t>GBP/JPY R 05/28/24 GBP</t>
  </si>
  <si>
    <t>GBP/JPY R 05/28/24 JPY</t>
  </si>
  <si>
    <t>EUR/GBP R 05/28/24 Curncy</t>
  </si>
  <si>
    <t>EUR/GBP R 05/28/24 EUR</t>
  </si>
  <si>
    <t>EUR/GBP R 05/28/24 GBP</t>
  </si>
  <si>
    <t>AUD/USD R 05/28/24 Curncy</t>
  </si>
  <si>
    <t>AUD/USD R 05/28/24 USD</t>
  </si>
  <si>
    <t>AUD/USD R 05/28/24 AUD</t>
  </si>
  <si>
    <t>GBP/CAD R 05/28/24 Curncy</t>
  </si>
  <si>
    <t>GBP/CAD R 05/28/24 GBP</t>
  </si>
  <si>
    <t>GBP/CAD R 05/28/24 CAD</t>
  </si>
  <si>
    <t>[USD/MXN R 05/23/24 MXN]</t>
  </si>
  <si>
    <t>[AUD/USD R 05/23/24 USD]</t>
  </si>
  <si>
    <t>EUR/SEK R 05/28/24 Curncy</t>
  </si>
  <si>
    <t>EUR/SEK R 05/28/24 SEK</t>
  </si>
  <si>
    <t>EUR/SEK R 05/28/24 EUR</t>
  </si>
  <si>
    <t>USD/MXN R 05/28/24 Curncy</t>
  </si>
  <si>
    <t>USD/MXN R 05/28/24 MXN</t>
  </si>
  <si>
    <t>USD/MXN R 05/28/24 USD</t>
  </si>
  <si>
    <t>GBP/USD R 05/28/24 Curncy</t>
  </si>
  <si>
    <t>GBP/USD R 05/28/24 USD</t>
  </si>
  <si>
    <t>GBP/USD R 05/28/24 GBP</t>
  </si>
  <si>
    <t>[GBP/CAD R 05/23/24 CAD]</t>
  </si>
  <si>
    <t>05/31/2024</t>
  </si>
  <si>
    <t>[G M4 ICF]</t>
  </si>
  <si>
    <t>[USD/CHF R 06/20/24 USD]</t>
  </si>
  <si>
    <t>[EUR/USD R 06/20/24 USD]</t>
  </si>
  <si>
    <t>[NZD/USD R 06/20/24 USD]</t>
  </si>
  <si>
    <t>[USD/SEK R 06/20/24 USD]</t>
  </si>
  <si>
    <t>[AUD/USD R 06/20/24 USD]</t>
  </si>
  <si>
    <t>[USD/JPY R 06/20/24 USD]</t>
  </si>
  <si>
    <t>JGB 1.8 03/20/54 #82 82</t>
  </si>
  <si>
    <t>[GBP/USD R 06/20/24 USD]</t>
  </si>
  <si>
    <t>[CNM4 MSE]</t>
  </si>
  <si>
    <t>EC453273 Corp</t>
  </si>
  <si>
    <t>UKT 5 03/07/25</t>
  </si>
  <si>
    <t>BQ252040 Corp</t>
  </si>
  <si>
    <t>UKT 0 ¼ 01/31/25</t>
  </si>
  <si>
    <t>AZ278084 Corp</t>
  </si>
  <si>
    <t>UKT 0 ⅝ 06/07/25</t>
  </si>
  <si>
    <t>EK109396 Corp</t>
  </si>
  <si>
    <t>UKT 2 ¾ 09/07/24</t>
  </si>
  <si>
    <t>L-OFIM01</t>
  </si>
  <si>
    <t>L-FIML</t>
  </si>
  <si>
    <t>JK030916 Corp</t>
  </si>
  <si>
    <t>UKT 1 ½ 07/22/26</t>
  </si>
  <si>
    <t>BH295957 Corp</t>
  </si>
  <si>
    <t>UKT 0 ⅛ 01/30/26</t>
  </si>
  <si>
    <t>Strategy</t>
  </si>
  <si>
    <t>UBU4 Comdty</t>
  </si>
  <si>
    <t>UBU4 EUX</t>
  </si>
  <si>
    <t>% of fund</t>
  </si>
  <si>
    <t>% aum</t>
  </si>
  <si>
    <t>pnl</t>
  </si>
  <si>
    <t>1y ==</t>
  </si>
  <si>
    <t>GBP/AUD R 09/18/24 Curncy</t>
  </si>
  <si>
    <t>GBP/AUD R 09/18/24 AUD</t>
  </si>
  <si>
    <t>GBP/AUD R 09/18/24 GBP</t>
  </si>
  <si>
    <t>GBP/NOK R 09/18/24 GBP</t>
  </si>
  <si>
    <t>GBP/NOK R 09/18/24 NOK</t>
  </si>
  <si>
    <t>EUR/GBP R 09/18/24 EUR</t>
  </si>
  <si>
    <t>EUR/GBP R 09/18/24 GBP</t>
  </si>
  <si>
    <t>G U4 Comdty</t>
  </si>
  <si>
    <t>G U4 ICF</t>
  </si>
  <si>
    <t>BR126305 Corp</t>
  </si>
  <si>
    <t>ACGB 0 ¼ 11/21/32 32CI</t>
  </si>
  <si>
    <t>GBP/CAD R 09/18/24 Curncy</t>
  </si>
  <si>
    <t>GBP/CAD R 09/18/24 GBP</t>
  </si>
  <si>
    <t>GBP/CAD R 09/18/24 CAD</t>
  </si>
  <si>
    <t>GBP/USD R 09/18/24 USD</t>
  </si>
  <si>
    <t>GBP/USD R 09/18/24 GBP</t>
  </si>
  <si>
    <t>UXYU4 Comdty</t>
  </si>
  <si>
    <t>UXYU4 CBT</t>
  </si>
  <si>
    <t>CNU4 Comdty</t>
  </si>
  <si>
    <t>CNU4 MSE</t>
  </si>
  <si>
    <t>91282CJY Govt</t>
  </si>
  <si>
    <t>TII 1 ¾ 01/15/34</t>
  </si>
  <si>
    <t>USD/NOK R 09/18/24 Curncy</t>
  </si>
  <si>
    <t>USD/NOK R 09/18/24 USD</t>
  </si>
  <si>
    <t>USD/NOK R 09/18/24 NOK</t>
  </si>
  <si>
    <t>SLAJG772 Corp</t>
  </si>
  <si>
    <t>/SWAP 3.9645 06/06/31</t>
  </si>
  <si>
    <t>IKU4 Comdty</t>
  </si>
  <si>
    <t>IKU4 EUX</t>
  </si>
  <si>
    <t>ZF830779 Corp</t>
  </si>
  <si>
    <t>CAF 3 ⅝ 02/13/30</t>
  </si>
  <si>
    <t>WNU4 Comdty</t>
  </si>
  <si>
    <t>WNU4 CBT</t>
  </si>
  <si>
    <t>JGB 1.8 03/20/54 82</t>
  </si>
  <si>
    <t>FVU4 Comdty</t>
  </si>
  <si>
    <t>FVU4 CBT</t>
  </si>
  <si>
    <t>TUU4 Comdty</t>
  </si>
  <si>
    <t>TUU4 CBT</t>
  </si>
  <si>
    <t>ZD148403 Corp</t>
  </si>
  <si>
    <t>CGB 2.35 02/25/34 INBK</t>
  </si>
  <si>
    <t>ZK134681 Corp</t>
  </si>
  <si>
    <t>CGB 3.19 04/15/53 INBK</t>
  </si>
  <si>
    <t>USD/CAD R 09/18/24 USD</t>
  </si>
  <si>
    <t>USD/CAD R 09/18/24 CAD</t>
  </si>
  <si>
    <t>BW114753 Corp</t>
  </si>
  <si>
    <t>ONTTFT 1.85 05/03/32 REGS</t>
  </si>
  <si>
    <t>USD/MXN R 07/24/24 Curncy</t>
  </si>
  <si>
    <t>USD/MXN R 07/24/24 USD</t>
  </si>
  <si>
    <t>USD/MXN R 07/24/24 MXN</t>
  </si>
  <si>
    <t>BH496185 Corp</t>
  </si>
  <si>
    <t>LUCSHI 2 04/06/29 EMTN</t>
  </si>
  <si>
    <t>USD/CNH R 07/24/24 Curncy</t>
  </si>
  <si>
    <t>USD/CNH R 07/24/24 USD</t>
  </si>
  <si>
    <t>USD/CNH R 07/24/24 CNH</t>
  </si>
  <si>
    <t>AUD/USD R 09/18/24 Curncy</t>
  </si>
  <si>
    <t>AUD/USD R 09/18/24 USD</t>
  </si>
  <si>
    <t>AUD/USD R 09/18/24 AUD</t>
  </si>
  <si>
    <t>NZD/USD R 09/18/24 Curncy</t>
  </si>
  <si>
    <t>NZD/USD R 09/18/24 USD</t>
  </si>
  <si>
    <t>NZD/USD R 09/18/24 NZD</t>
  </si>
  <si>
    <t>ZH572681 Corp</t>
  </si>
  <si>
    <t>QTC 5 ¼ 07/21/36</t>
  </si>
  <si>
    <t>USD/KRW N 07/24/24 Curncy</t>
  </si>
  <si>
    <t>USD/KRW N 07/24/24 USD</t>
  </si>
  <si>
    <t>USD/KRW N 07/24/24 KRW</t>
  </si>
  <si>
    <t>ZB626631 Corp</t>
  </si>
  <si>
    <t>CDEP 5 ⅞ 04/30/29 REGS</t>
  </si>
  <si>
    <t>USD/INR N 07/24/24 Curncy</t>
  </si>
  <si>
    <t>USD/INR N 07/24/24 INR</t>
  </si>
  <si>
    <t>USD/INR N 07/24/24 USD</t>
  </si>
  <si>
    <t>RXU4 Comdty</t>
  </si>
  <si>
    <t>RXU4 EUX</t>
  </si>
  <si>
    <t>KEU4 Comdty</t>
  </si>
  <si>
    <t>KEU4 KFE</t>
  </si>
  <si>
    <t>BZ660248 Corp</t>
  </si>
  <si>
    <t>TCV 4 ¾ 09/15/36 MTN</t>
  </si>
  <si>
    <t>USD/BRL N 07/24/24 USD</t>
  </si>
  <si>
    <t>USD/BRL N 07/24/24 BRL</t>
  </si>
  <si>
    <t>EUR/USD R 09/18/24 EUR</t>
  </si>
  <si>
    <t>EUR/USD R 09/18/24 USD</t>
  </si>
  <si>
    <t>JBU4 Comdty</t>
  </si>
  <si>
    <t>JBU4 OSE</t>
  </si>
  <si>
    <t>USD/JPY R 09/18/24 Curncy</t>
  </si>
  <si>
    <t>USD/JPY R 09/18/24 USD</t>
  </si>
  <si>
    <t>USD/JPY R 09/18/24 JPY</t>
  </si>
  <si>
    <t>DUU4 Comdty</t>
  </si>
  <si>
    <t>DUU4 EUX</t>
  </si>
  <si>
    <t>ZF834603 Corp</t>
  </si>
  <si>
    <t>SPGB 4 10/31/54</t>
  </si>
  <si>
    <t>USD/SEK R 09/18/24 Curncy</t>
  </si>
  <si>
    <t>USD/SEK R 09/18/24 SEK</t>
  </si>
  <si>
    <t>USD/SEK R 09/18/24 USD</t>
  </si>
  <si>
    <t>XMU4 Comdty</t>
  </si>
  <si>
    <t>XMU4 SFE</t>
  </si>
  <si>
    <t>TYU4 Comdty</t>
  </si>
  <si>
    <t>TYU4 CBT</t>
  </si>
  <si>
    <t>ZF655292 Corp</t>
  </si>
  <si>
    <t>PSPCAP 4.6 02/06/29 MTN</t>
  </si>
  <si>
    <t>ZH376383 Corp</t>
  </si>
  <si>
    <t>CGB 3 10/15/53 INBK</t>
  </si>
  <si>
    <t>SLAJG775 Corp</t>
  </si>
  <si>
    <t>/SWAP 3.6847 06/05/54</t>
  </si>
  <si>
    <t>BU738381 Corp</t>
  </si>
  <si>
    <t>DBHNGR 1 ⅜ 03/03/34 EMTN</t>
  </si>
  <si>
    <t>OEU4 Comdty</t>
  </si>
  <si>
    <t>OEU4 EUX</t>
  </si>
  <si>
    <t>AQ848683 Corp</t>
  </si>
  <si>
    <t>NEDWBK 3.45 07/17/28 MTN</t>
  </si>
  <si>
    <t>GBP/JPY R 09/18/24 Curncy</t>
  </si>
  <si>
    <t>GBP/JPY R 09/18/24 JPY</t>
  </si>
  <si>
    <t>GBP/JPY R 09/18/24 GBP</t>
  </si>
  <si>
    <t>GBP/NZD R 09/18/24 Curncy</t>
  </si>
  <si>
    <t>GBP/NZD R 09/18/24 GBP</t>
  </si>
  <si>
    <t>GBP/NZD R 09/18/24 NZD</t>
  </si>
  <si>
    <t>GBP/SEK R 09/18/24 Curncy</t>
  </si>
  <si>
    <t>GBP/SEK R 09/18/24 SEK</t>
  </si>
  <si>
    <t>GBP/SEK R 09/18/24 GBP</t>
  </si>
  <si>
    <t>GBP/MXN R 07/24/24 Curncy</t>
  </si>
  <si>
    <t>GBP/MXN R 07/24/24 GBP</t>
  </si>
  <si>
    <t>GBP/MXN R 07/24/24 MXN</t>
  </si>
  <si>
    <t>Acct Nbr</t>
  </si>
  <si>
    <t>Local Currency</t>
  </si>
  <si>
    <t>IM Balance Total</t>
  </si>
  <si>
    <t>EM Balance Total</t>
  </si>
  <si>
    <t>Balance Difference</t>
  </si>
  <si>
    <t>EM Bal-Balance (Excluding STIF)</t>
  </si>
  <si>
    <t>EM</t>
  </si>
  <si>
    <t>IM Acct Nbr</t>
  </si>
  <si>
    <t>EM Acct Nbr</t>
  </si>
  <si>
    <t>Acct Name</t>
  </si>
  <si>
    <t>L-FIML_AGI</t>
  </si>
  <si>
    <t>State Street Bank</t>
  </si>
  <si>
    <t>AFGC</t>
  </si>
  <si>
    <t>ALLZ FIXED INCOME MACRO</t>
  </si>
  <si>
    <t>BRL</t>
  </si>
  <si>
    <t>CNH</t>
  </si>
  <si>
    <t>CZK</t>
  </si>
  <si>
    <t>HKD</t>
  </si>
  <si>
    <t>HUF</t>
  </si>
  <si>
    <t>ILS</t>
  </si>
  <si>
    <t>KRW</t>
  </si>
  <si>
    <t>MXN</t>
  </si>
  <si>
    <t>PEN</t>
  </si>
  <si>
    <t>PLN</t>
  </si>
  <si>
    <t>RUB</t>
  </si>
  <si>
    <t>THB</t>
  </si>
  <si>
    <t>ZAR</t>
  </si>
  <si>
    <t>L-OFIM01_AGI</t>
  </si>
  <si>
    <t>ANZV</t>
  </si>
  <si>
    <t>ALLZ FIXED INC MACRO FD</t>
  </si>
  <si>
    <t>CLP</t>
  </si>
  <si>
    <t>COP</t>
  </si>
  <si>
    <t>IDR</t>
  </si>
  <si>
    <t>L-OILG01_AGI</t>
  </si>
  <si>
    <t>ANZW</t>
  </si>
  <si>
    <t>ALLIANZ INDEX LINKED GILT FUND</t>
  </si>
  <si>
    <t>L-STRAB_AGI</t>
  </si>
  <si>
    <t>ABSC</t>
  </si>
  <si>
    <t>ALLZ STRATEGIC BOND FD</t>
  </si>
  <si>
    <t>SGD</t>
  </si>
  <si>
    <t>L-UKGOV_AGI</t>
  </si>
  <si>
    <t>ATFC</t>
  </si>
  <si>
    <t>ALLZ UK GOVERNMENT BOND FUND</t>
  </si>
  <si>
    <t>ZF160325 Corp</t>
  </si>
  <si>
    <t>BNTNF 10 01/01/35 NTNF</t>
  </si>
  <si>
    <t>AUD/CAD R 09/18/24 Curncy</t>
  </si>
  <si>
    <t>AUD/CAD R 09/18/24 CAD</t>
  </si>
  <si>
    <t>AUD/CAD R 09/18/24 AUD</t>
  </si>
  <si>
    <t>912797KA Govt</t>
  </si>
  <si>
    <t>B 02/20/25</t>
  </si>
  <si>
    <t>EUR/JPY R 09/18/24 Curncy</t>
  </si>
  <si>
    <t>EUR/JPY R 09/18/24 JPY</t>
  </si>
  <si>
    <t>EUR/JPY R 09/18/24 EUR</t>
  </si>
  <si>
    <t>GBP/USD R 09/18/24 Curncy</t>
  </si>
  <si>
    <t>GBP/NOK R 09/18/24 Curncy</t>
  </si>
  <si>
    <t>EUR/GBP R 09/18/24 Curncy</t>
  </si>
  <si>
    <t>[UBU4 EUX]</t>
  </si>
  <si>
    <t>BN708223 Corp</t>
  </si>
  <si>
    <t>UKTI 0 ⅛ 03/22/51 3MO</t>
  </si>
  <si>
    <t>USD/CAD R 09/18/24 Curncy</t>
  </si>
  <si>
    <t>USD/BRL N 07/24/24 Curncy</t>
  </si>
  <si>
    <t>ZD312968 Corp</t>
  </si>
  <si>
    <t>FRTR 3 ¼ 05/25/55 OAT</t>
  </si>
  <si>
    <t>EUR/USD R 09/18/24 Curncy</t>
  </si>
  <si>
    <t>[UKTI 0 ⅝ 11/22/42 3MO]</t>
  </si>
  <si>
    <t>[UKTI 1 ¼ 11/22/55 3MO]</t>
  </si>
  <si>
    <t>GBP/USD 7/09/2024 Curncy</t>
  </si>
  <si>
    <t>[GBP/USD R 07/09/24 GBP]</t>
  </si>
  <si>
    <t>USD/CNH R 10/22/24 Curncy</t>
  </si>
  <si>
    <t>USD/CNH R 10/22/24 USD</t>
  </si>
  <si>
    <t>USD/CNH R 10/22/24 CNH</t>
  </si>
  <si>
    <t>USD/MXN R 10/22/24 Curncy</t>
  </si>
  <si>
    <t>USD/MXN R 10/22/24 MXN</t>
  </si>
  <si>
    <t>USD/MXN R 10/22/24 USD</t>
  </si>
  <si>
    <t>USD/KRW N 10/22/24 Curncy</t>
  </si>
  <si>
    <t>USD/KRW N 10/22/24 KRW</t>
  </si>
  <si>
    <t>USD/KRW N 10/22/24 USD</t>
  </si>
  <si>
    <t>USD/INR N 10/22/24 Curncy</t>
  </si>
  <si>
    <t>USD/INR N 10/22/24 INR</t>
  </si>
  <si>
    <t>USD/INR N 10/22/24 USD</t>
  </si>
  <si>
    <t>YMU4 Comdty</t>
  </si>
  <si>
    <t>YMU4 SFE</t>
  </si>
  <si>
    <t>YW284238 Corp</t>
  </si>
  <si>
    <t>CPPIBC 4.7 07/19/27 MTN</t>
  </si>
  <si>
    <t>USD/BRL N 10/22/24 Curncy</t>
  </si>
  <si>
    <t>USD/BRL N 10/22/24 BRL</t>
  </si>
  <si>
    <t>USD/BRL N 10/22/24 USD</t>
  </si>
  <si>
    <t>TUU4C 103.000 Comdty</t>
  </si>
  <si>
    <t>TUU4C 103.000 CBT</t>
  </si>
  <si>
    <t>AUD/USD R 07/15/24 Curncy</t>
  </si>
  <si>
    <t>AUD/USD R 07/15/24 AUD</t>
  </si>
  <si>
    <t>AUD/USD R 07/15/24 USD</t>
  </si>
  <si>
    <t>TUU4C 102.500 Comdty</t>
  </si>
  <si>
    <t>TUU4C 102.500 CBT</t>
  </si>
  <si>
    <t>GBP/AUD R 07/15/24 Curncy</t>
  </si>
  <si>
    <t>GBP/AUD R 07/15/24 AUD</t>
  </si>
  <si>
    <t>GBP/AUD R 07/15/24 GBP</t>
  </si>
  <si>
    <t>07/16/2024</t>
  </si>
  <si>
    <t>07/18/2024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</si>
</sst>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0.00000"/>
    <numFmt numFmtId="165" formatCode="0.0000"/>
    <numFmt numFmtId="166" formatCode="0.0"/>
    <numFmt numFmtId="167" formatCode="_-* #,##0.0_-;\-* #,##0.0_-;_-* &quot;-&quot;??_-;_-@_-"/>
    <numFmt numFmtId="168" formatCode="_-* #,##0_-;\-* #,##0_-;_-* &quot;-&quot;??_-;_-@_-"/>
    <numFmt numFmtId="169" formatCode="#,##0.0_ ;\-#,##0.0\ "/>
    <numFmt numFmtId="170" formatCode="0.000"/>
    <numFmt numFmtId="171" formatCode="0.0000%"/>
    <numFmt numFmtId="172" formatCode="_-* #,##0.00000_-;\-* #,##0.00000_-;_-* &quot;-&quot;??_-;_-@_-"/>
    <numFmt numFmtId="173" formatCode="0.0%"/>
    <numFmt numFmtId="174" formatCode="_-* #,##0.000_-;\-* #,##0.000_-;_-* &quot;-&quot;???_-;_-@_-"/>
    <numFmt numFmtId="175" formatCode="#,##0_ ;[Red]\-#,##0\ "/>
    <numFmt numFmtId="176" formatCode="#,##0.0_ ;[Red]\-#,##0.0\ "/>
    <numFmt numFmtId="177" formatCode="_-* #,##0.0_-;\-* #,##0.0_-;_-* &quot;-&quot;?_-;_-@_-"/>
    <numFmt numFmtId="178" formatCode="_-* #,##0_-;\-* #,##0_-;_-* &quot;-&quot;?_-;_-@_-"/>
  </numFmts>
  <fonts count="51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.75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Tunga"/>
      <family val="2"/>
    </font>
    <font>
      <sz val="11"/>
      <color theme="1"/>
      <name val="Tunga"/>
      <family val="2"/>
    </font>
    <font>
      <b/>
      <sz val="11"/>
      <color rgb="FFFF0000"/>
      <name val="Tunga"/>
      <family val="2"/>
    </font>
    <font>
      <u/>
      <sz val="11"/>
      <color theme="10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0.5"/>
      <color theme="1"/>
      <name val="Aptos"/>
      <family val="2"/>
    </font>
    <font>
      <sz val="10.5"/>
      <color theme="1"/>
      <name val="Arial"/>
      <family val="2"/>
    </font>
    <font>
      <sz val="10.5"/>
      <color rgb="FFFF0000"/>
      <name val="Arial"/>
      <family val="2"/>
    </font>
    <font>
      <b/>
      <sz val="11"/>
      <color theme="8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5CCE9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DFDFDF"/>
      </right>
      <top/>
      <bottom style="medium">
        <color rgb="FFDFDFDF"/>
      </bottom>
      <diagonal/>
    </border>
    <border>
      <left style="medium">
        <color indexed="64"/>
      </left>
      <right style="medium">
        <color rgb="FFDFDFDF"/>
      </right>
      <top style="medium">
        <color indexed="64"/>
      </top>
      <bottom style="medium">
        <color rgb="FFDFDFDF"/>
      </bottom>
      <diagonal/>
    </border>
    <border>
      <left/>
      <right style="medium">
        <color rgb="FFDFDFDF"/>
      </right>
      <top style="medium">
        <color indexed="64"/>
      </top>
      <bottom style="medium">
        <color rgb="FFDFDFDF"/>
      </bottom>
      <diagonal/>
    </border>
    <border>
      <left/>
      <right style="medium">
        <color indexed="64"/>
      </right>
      <top style="medium">
        <color indexed="64"/>
      </top>
      <bottom style="medium">
        <color rgb="FFDFDFDF"/>
      </bottom>
      <diagonal/>
    </border>
    <border>
      <left style="medium">
        <color indexed="64"/>
      </left>
      <right style="medium">
        <color rgb="FFDFDFDF"/>
      </right>
      <top/>
      <bottom style="medium">
        <color rgb="FFDFDFDF"/>
      </bottom>
      <diagonal/>
    </border>
    <border>
      <left/>
      <right style="medium">
        <color indexed="64"/>
      </right>
      <top/>
      <bottom style="medium">
        <color rgb="FFDFDFDF"/>
      </bottom>
      <diagonal/>
    </border>
    <border>
      <left style="medium">
        <color indexed="64"/>
      </left>
      <right style="medium">
        <color rgb="FFDFDFDF"/>
      </right>
      <top/>
      <bottom style="medium">
        <color indexed="64"/>
      </bottom>
      <diagonal/>
    </border>
    <border>
      <left/>
      <right style="medium">
        <color rgb="FFDFDFDF"/>
      </right>
      <top/>
      <bottom style="medium">
        <color indexed="64"/>
      </bottom>
      <diagonal/>
    </border>
    <border>
      <left style="medium">
        <color indexed="64"/>
      </left>
      <right style="medium">
        <color rgb="FFDFDFDF"/>
      </right>
      <top style="medium">
        <color indexed="64"/>
      </top>
      <bottom/>
      <diagonal/>
    </border>
    <border>
      <left/>
      <right style="medium">
        <color rgb="FFDFDFDF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6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0" fillId="0" borderId="0" applyNumberFormat="0" applyFill="0" applyBorder="0" applyAlignment="0" applyProtection="0"/>
  </cellStyleXfs>
  <cellXfs count="413">
    <xf numFmtId="0" fontId="0" fillId="0" borderId="0" xfId="0"/>
    <xf numFmtId="0" fontId="0" fillId="34" borderId="0" xfId="0" applyFill="1"/>
    <xf numFmtId="166" fontId="0" fillId="34" borderId="0" xfId="0" applyNumberFormat="1" applyFill="1"/>
    <xf numFmtId="0" fontId="17" fillId="34" borderId="0" xfId="0" applyFont="1" applyFill="1"/>
    <xf numFmtId="166" fontId="17" fillId="34" borderId="0" xfId="0" applyNumberFormat="1" applyFont="1" applyFill="1"/>
    <xf numFmtId="0" fontId="0" fillId="35" borderId="0" xfId="0" applyFill="1"/>
    <xf numFmtId="15" fontId="0" fillId="35" borderId="0" xfId="0" applyNumberFormat="1" applyFill="1" applyAlignment="1">
      <alignment horizontal="left"/>
    </xf>
    <xf numFmtId="0" fontId="19" fillId="35" borderId="0" xfId="0" applyFont="1" applyFill="1"/>
    <xf numFmtId="0" fontId="0" fillId="35" borderId="0" xfId="0" applyFill="1" applyAlignment="1">
      <alignment horizontal="center"/>
    </xf>
    <xf numFmtId="167" fontId="19" fillId="35" borderId="0" xfId="0" applyNumberFormat="1" applyFont="1" applyFill="1"/>
    <xf numFmtId="0" fontId="0" fillId="35" borderId="0" xfId="0" applyFill="1" applyAlignment="1">
      <alignment horizontal="right"/>
    </xf>
    <xf numFmtId="0" fontId="0" fillId="35" borderId="0" xfId="0" applyFill="1" applyAlignment="1">
      <alignment horizontal="left"/>
    </xf>
    <xf numFmtId="0" fontId="0" fillId="35" borderId="14" xfId="0" applyFill="1" applyBorder="1"/>
    <xf numFmtId="0" fontId="0" fillId="35" borderId="13" xfId="0" applyFill="1" applyBorder="1"/>
    <xf numFmtId="167" fontId="0" fillId="35" borderId="0" xfId="0" applyNumberFormat="1" applyFill="1"/>
    <xf numFmtId="169" fontId="0" fillId="35" borderId="0" xfId="0" applyNumberFormat="1" applyFill="1" applyAlignment="1">
      <alignment horizontal="right"/>
    </xf>
    <xf numFmtId="15" fontId="0" fillId="35" borderId="0" xfId="0" applyNumberFormat="1" applyFill="1"/>
    <xf numFmtId="164" fontId="0" fillId="35" borderId="0" xfId="0" applyNumberFormat="1" applyFill="1"/>
    <xf numFmtId="43" fontId="0" fillId="35" borderId="0" xfId="0" applyNumberFormat="1" applyFill="1"/>
    <xf numFmtId="167" fontId="0" fillId="35" borderId="0" xfId="43" applyNumberFormat="1" applyFont="1" applyFill="1"/>
    <xf numFmtId="0" fontId="20" fillId="35" borderId="0" xfId="0" applyFont="1" applyFill="1"/>
    <xf numFmtId="168" fontId="0" fillId="35" borderId="0" xfId="0" applyNumberFormat="1" applyFill="1"/>
    <xf numFmtId="167" fontId="17" fillId="35" borderId="0" xfId="0" applyNumberFormat="1" applyFont="1" applyFill="1"/>
    <xf numFmtId="166" fontId="0" fillId="35" borderId="0" xfId="0" applyNumberFormat="1" applyFill="1"/>
    <xf numFmtId="168" fontId="0" fillId="35" borderId="0" xfId="43" applyNumberFormat="1" applyFont="1" applyFill="1"/>
    <xf numFmtId="165" fontId="0" fillId="35" borderId="0" xfId="0" applyNumberFormat="1" applyFill="1"/>
    <xf numFmtId="2" fontId="0" fillId="35" borderId="0" xfId="0" applyNumberFormat="1" applyFill="1"/>
    <xf numFmtId="166" fontId="0" fillId="35" borderId="0" xfId="0" applyNumberFormat="1" applyFill="1" applyAlignment="1">
      <alignment horizontal="left"/>
    </xf>
    <xf numFmtId="166" fontId="19" fillId="35" borderId="0" xfId="0" applyNumberFormat="1" applyFont="1" applyFill="1"/>
    <xf numFmtId="0" fontId="17" fillId="35" borderId="0" xfId="0" applyFont="1" applyFill="1"/>
    <xf numFmtId="0" fontId="17" fillId="35" borderId="0" xfId="0" applyFont="1" applyFill="1" applyAlignment="1">
      <alignment horizontal="right"/>
    </xf>
    <xf numFmtId="0" fontId="17" fillId="35" borderId="0" xfId="0" applyFont="1" applyFill="1" applyAlignment="1">
      <alignment horizontal="center"/>
    </xf>
    <xf numFmtId="166" fontId="17" fillId="35" borderId="0" xfId="0" applyNumberFormat="1" applyFont="1" applyFill="1"/>
    <xf numFmtId="168" fontId="17" fillId="35" borderId="0" xfId="43" applyNumberFormat="1" applyFont="1" applyFill="1"/>
    <xf numFmtId="2" fontId="17" fillId="35" borderId="0" xfId="0" applyNumberFormat="1" applyFont="1" applyFill="1"/>
    <xf numFmtId="166" fontId="21" fillId="35" borderId="0" xfId="0" applyNumberFormat="1" applyFont="1" applyFill="1"/>
    <xf numFmtId="164" fontId="17" fillId="35" borderId="0" xfId="0" applyNumberFormat="1" applyFont="1" applyFill="1"/>
    <xf numFmtId="168" fontId="17" fillId="35" borderId="0" xfId="0" applyNumberFormat="1" applyFont="1" applyFill="1"/>
    <xf numFmtId="0" fontId="17" fillId="35" borderId="14" xfId="0" applyFont="1" applyFill="1" applyBorder="1"/>
    <xf numFmtId="1" fontId="0" fillId="35" borderId="0" xfId="0" applyNumberFormat="1" applyFill="1"/>
    <xf numFmtId="0" fontId="1" fillId="36" borderId="0" xfId="26" applyFill="1" applyAlignment="1">
      <alignment horizontal="left"/>
    </xf>
    <xf numFmtId="0" fontId="1" fillId="36" borderId="14" xfId="26" applyFill="1" applyBorder="1" applyAlignment="1">
      <alignment horizontal="left"/>
    </xf>
    <xf numFmtId="0" fontId="1" fillId="36" borderId="13" xfId="26" applyFill="1" applyBorder="1" applyAlignment="1">
      <alignment horizontal="left"/>
    </xf>
    <xf numFmtId="168" fontId="2" fillId="35" borderId="0" xfId="43" applyNumberFormat="1" applyFont="1" applyFill="1"/>
    <xf numFmtId="166" fontId="22" fillId="35" borderId="0" xfId="0" applyNumberFormat="1" applyFont="1" applyFill="1"/>
    <xf numFmtId="166" fontId="23" fillId="35" borderId="0" xfId="0" applyNumberFormat="1" applyFont="1" applyFill="1"/>
    <xf numFmtId="14" fontId="0" fillId="0" borderId="0" xfId="0" applyNumberFormat="1"/>
    <xf numFmtId="0" fontId="1" fillId="36" borderId="0" xfId="26" applyFill="1" applyAlignment="1">
      <alignment horizontal="right"/>
    </xf>
    <xf numFmtId="0" fontId="1" fillId="36" borderId="10" xfId="26" applyFill="1" applyBorder="1" applyAlignment="1">
      <alignment horizontal="right"/>
    </xf>
    <xf numFmtId="0" fontId="1" fillId="36" borderId="11" xfId="26" applyFill="1" applyBorder="1" applyAlignment="1">
      <alignment horizontal="right"/>
    </xf>
    <xf numFmtId="0" fontId="1" fillId="36" borderId="12" xfId="26" applyFill="1" applyBorder="1" applyAlignment="1">
      <alignment horizontal="right"/>
    </xf>
    <xf numFmtId="0" fontId="1" fillId="36" borderId="14" xfId="26" applyFill="1" applyBorder="1" applyAlignment="1">
      <alignment horizontal="right"/>
    </xf>
    <xf numFmtId="0" fontId="1" fillId="36" borderId="13" xfId="26" applyFill="1" applyBorder="1" applyAlignment="1">
      <alignment horizontal="right"/>
    </xf>
    <xf numFmtId="0" fontId="0" fillId="36" borderId="0" xfId="0" applyFill="1" applyAlignment="1">
      <alignment horizontal="right"/>
    </xf>
    <xf numFmtId="0" fontId="24" fillId="35" borderId="0" xfId="0" applyFont="1" applyFill="1"/>
    <xf numFmtId="0" fontId="24" fillId="35" borderId="0" xfId="0" applyFont="1" applyFill="1" applyAlignment="1">
      <alignment horizontal="right"/>
    </xf>
    <xf numFmtId="0" fontId="24" fillId="35" borderId="0" xfId="0" applyFont="1" applyFill="1" applyAlignment="1">
      <alignment horizontal="center"/>
    </xf>
    <xf numFmtId="166" fontId="24" fillId="35" borderId="0" xfId="0" applyNumberFormat="1" applyFont="1" applyFill="1"/>
    <xf numFmtId="168" fontId="24" fillId="35" borderId="0" xfId="43" applyNumberFormat="1" applyFont="1" applyFill="1"/>
    <xf numFmtId="167" fontId="24" fillId="35" borderId="0" xfId="0" applyNumberFormat="1" applyFont="1" applyFill="1"/>
    <xf numFmtId="2" fontId="24" fillId="35" borderId="0" xfId="0" applyNumberFormat="1" applyFont="1" applyFill="1"/>
    <xf numFmtId="168" fontId="24" fillId="35" borderId="0" xfId="0" applyNumberFormat="1" applyFont="1" applyFill="1"/>
    <xf numFmtId="0" fontId="24" fillId="35" borderId="14" xfId="0" applyFont="1" applyFill="1" applyBorder="1"/>
    <xf numFmtId="166" fontId="0" fillId="35" borderId="0" xfId="0" applyNumberFormat="1" applyFill="1" applyAlignment="1">
      <alignment horizontal="right"/>
    </xf>
    <xf numFmtId="166" fontId="24" fillId="35" borderId="0" xfId="0" applyNumberFormat="1" applyFont="1" applyFill="1" applyAlignment="1">
      <alignment horizontal="right"/>
    </xf>
    <xf numFmtId="166" fontId="17" fillId="35" borderId="0" xfId="0" applyNumberFormat="1" applyFont="1" applyFill="1" applyAlignment="1">
      <alignment horizontal="right"/>
    </xf>
    <xf numFmtId="170" fontId="0" fillId="35" borderId="0" xfId="0" applyNumberFormat="1" applyFill="1"/>
    <xf numFmtId="166" fontId="0" fillId="35" borderId="13" xfId="0" applyNumberFormat="1" applyFill="1" applyBorder="1"/>
    <xf numFmtId="166" fontId="24" fillId="35" borderId="13" xfId="0" applyNumberFormat="1" applyFont="1" applyFill="1" applyBorder="1"/>
    <xf numFmtId="166" fontId="17" fillId="35" borderId="13" xfId="0" applyNumberFormat="1" applyFont="1" applyFill="1" applyBorder="1"/>
    <xf numFmtId="168" fontId="0" fillId="35" borderId="0" xfId="43" applyNumberFormat="1" applyFont="1" applyFill="1" applyBorder="1"/>
    <xf numFmtId="168" fontId="24" fillId="35" borderId="0" xfId="43" applyNumberFormat="1" applyFont="1" applyFill="1" applyBorder="1"/>
    <xf numFmtId="168" fontId="17" fillId="35" borderId="0" xfId="43" applyNumberFormat="1" applyFont="1" applyFill="1" applyBorder="1"/>
    <xf numFmtId="166" fontId="0" fillId="35" borderId="13" xfId="0" applyNumberFormat="1" applyFill="1" applyBorder="1" applyAlignment="1">
      <alignment horizontal="left"/>
    </xf>
    <xf numFmtId="166" fontId="24" fillId="35" borderId="13" xfId="0" applyNumberFormat="1" applyFont="1" applyFill="1" applyBorder="1" applyAlignment="1">
      <alignment horizontal="left"/>
    </xf>
    <xf numFmtId="166" fontId="17" fillId="35" borderId="13" xfId="0" applyNumberFormat="1" applyFont="1" applyFill="1" applyBorder="1" applyAlignment="1">
      <alignment horizontal="left"/>
    </xf>
    <xf numFmtId="2" fontId="0" fillId="35" borderId="14" xfId="0" applyNumberFormat="1" applyFill="1" applyBorder="1"/>
    <xf numFmtId="2" fontId="24" fillId="35" borderId="14" xfId="0" applyNumberFormat="1" applyFont="1" applyFill="1" applyBorder="1"/>
    <xf numFmtId="2" fontId="17" fillId="35" borderId="14" xfId="0" applyNumberFormat="1" applyFont="1" applyFill="1" applyBorder="1"/>
    <xf numFmtId="166" fontId="0" fillId="35" borderId="14" xfId="0" applyNumberFormat="1" applyFill="1" applyBorder="1"/>
    <xf numFmtId="166" fontId="24" fillId="35" borderId="14" xfId="0" applyNumberFormat="1" applyFont="1" applyFill="1" applyBorder="1"/>
    <xf numFmtId="166" fontId="17" fillId="35" borderId="14" xfId="0" applyNumberFormat="1" applyFont="1" applyFill="1" applyBorder="1"/>
    <xf numFmtId="167" fontId="17" fillId="35" borderId="13" xfId="0" applyNumberFormat="1" applyFont="1" applyFill="1" applyBorder="1"/>
    <xf numFmtId="0" fontId="24" fillId="34" borderId="0" xfId="0" applyFont="1" applyFill="1"/>
    <xf numFmtId="17" fontId="0" fillId="35" borderId="0" xfId="0" applyNumberFormat="1" applyFill="1" applyAlignment="1">
      <alignment horizontal="right"/>
    </xf>
    <xf numFmtId="0" fontId="25" fillId="35" borderId="0" xfId="0" applyFont="1" applyFill="1" applyAlignment="1">
      <alignment horizontal="right"/>
    </xf>
    <xf numFmtId="0" fontId="25" fillId="35" borderId="0" xfId="0" applyFont="1" applyFill="1"/>
    <xf numFmtId="2" fontId="25" fillId="35" borderId="0" xfId="0" applyNumberFormat="1" applyFont="1" applyFill="1"/>
    <xf numFmtId="15" fontId="25" fillId="35" borderId="0" xfId="0" applyNumberFormat="1" applyFont="1" applyFill="1"/>
    <xf numFmtId="168" fontId="0" fillId="0" borderId="0" xfId="43" applyNumberFormat="1" applyFont="1"/>
    <xf numFmtId="170" fontId="25" fillId="37" borderId="15" xfId="0" applyNumberFormat="1" applyFont="1" applyFill="1" applyBorder="1"/>
    <xf numFmtId="166" fontId="0" fillId="0" borderId="0" xfId="0" applyNumberFormat="1"/>
    <xf numFmtId="43" fontId="17" fillId="35" borderId="13" xfId="0" applyNumberFormat="1" applyFont="1" applyFill="1" applyBorder="1"/>
    <xf numFmtId="0" fontId="0" fillId="38" borderId="15" xfId="0" applyFill="1" applyBorder="1"/>
    <xf numFmtId="171" fontId="0" fillId="35" borderId="0" xfId="44" applyNumberFormat="1" applyFont="1" applyFill="1"/>
    <xf numFmtId="43" fontId="17" fillId="35" borderId="0" xfId="0" applyNumberFormat="1" applyFont="1" applyFill="1"/>
    <xf numFmtId="2" fontId="0" fillId="35" borderId="0" xfId="0" applyNumberFormat="1" applyFill="1" applyAlignment="1">
      <alignment horizontal="left"/>
    </xf>
    <xf numFmtId="0" fontId="19" fillId="35" borderId="0" xfId="0" applyFont="1" applyFill="1" applyAlignment="1">
      <alignment horizontal="left"/>
    </xf>
    <xf numFmtId="1" fontId="17" fillId="35" borderId="0" xfId="0" applyNumberFormat="1" applyFont="1" applyFill="1"/>
    <xf numFmtId="1" fontId="24" fillId="35" borderId="0" xfId="0" applyNumberFormat="1" applyFont="1" applyFill="1"/>
    <xf numFmtId="1" fontId="0" fillId="35" borderId="0" xfId="0" applyNumberFormat="1" applyFill="1" applyAlignment="1">
      <alignment horizontal="left"/>
    </xf>
    <xf numFmtId="1" fontId="1" fillId="36" borderId="0" xfId="26" applyNumberFormat="1" applyFill="1" applyAlignment="1">
      <alignment horizontal="right"/>
    </xf>
    <xf numFmtId="1" fontId="0" fillId="35" borderId="14" xfId="0" applyNumberFormat="1" applyFill="1" applyBorder="1"/>
    <xf numFmtId="172" fontId="0" fillId="35" borderId="0" xfId="43" applyNumberFormat="1" applyFont="1" applyFill="1"/>
    <xf numFmtId="170" fontId="17" fillId="35" borderId="0" xfId="0" applyNumberFormat="1" applyFont="1" applyFill="1"/>
    <xf numFmtId="2" fontId="0" fillId="34" borderId="0" xfId="0" applyNumberFormat="1" applyFill="1"/>
    <xf numFmtId="1" fontId="0" fillId="0" borderId="0" xfId="0" applyNumberFormat="1"/>
    <xf numFmtId="43" fontId="0" fillId="0" borderId="0" xfId="0" applyNumberFormat="1"/>
    <xf numFmtId="0" fontId="0" fillId="35" borderId="17" xfId="0" applyFill="1" applyBorder="1"/>
    <xf numFmtId="0" fontId="0" fillId="35" borderId="19" xfId="0" applyFill="1" applyBorder="1"/>
    <xf numFmtId="0" fontId="0" fillId="35" borderId="28" xfId="0" applyFill="1" applyBorder="1"/>
    <xf numFmtId="0" fontId="0" fillId="35" borderId="30" xfId="0" applyFill="1" applyBorder="1"/>
    <xf numFmtId="0" fontId="0" fillId="35" borderId="16" xfId="0" applyFill="1" applyBorder="1"/>
    <xf numFmtId="0" fontId="0" fillId="35" borderId="33" xfId="0" applyFill="1" applyBorder="1"/>
    <xf numFmtId="0" fontId="0" fillId="35" borderId="34" xfId="0" applyFill="1" applyBorder="1"/>
    <xf numFmtId="168" fontId="17" fillId="0" borderId="0" xfId="43" applyNumberFormat="1" applyFont="1"/>
    <xf numFmtId="1" fontId="0" fillId="35" borderId="0" xfId="0" applyNumberFormat="1" applyFill="1" applyAlignment="1">
      <alignment horizontal="right"/>
    </xf>
    <xf numFmtId="0" fontId="17" fillId="0" borderId="0" xfId="0" applyFont="1"/>
    <xf numFmtId="2" fontId="0" fillId="0" borderId="0" xfId="0" applyNumberFormat="1"/>
    <xf numFmtId="1" fontId="20" fillId="0" borderId="0" xfId="0" applyNumberFormat="1" applyFont="1"/>
    <xf numFmtId="17" fontId="0" fillId="0" borderId="0" xfId="0" applyNumberFormat="1"/>
    <xf numFmtId="0" fontId="0" fillId="0" borderId="23" xfId="0" applyBorder="1"/>
    <xf numFmtId="2" fontId="0" fillId="0" borderId="23" xfId="0" applyNumberFormat="1" applyBorder="1"/>
    <xf numFmtId="1" fontId="0" fillId="0" borderId="23" xfId="0" applyNumberFormat="1" applyBorder="1"/>
    <xf numFmtId="1" fontId="20" fillId="0" borderId="23" xfId="0" applyNumberFormat="1" applyFont="1" applyBorder="1"/>
    <xf numFmtId="0" fontId="0" fillId="0" borderId="22" xfId="0" applyBorder="1"/>
    <xf numFmtId="2" fontId="0" fillId="0" borderId="22" xfId="0" applyNumberFormat="1" applyBorder="1"/>
    <xf numFmtId="1" fontId="0" fillId="0" borderId="22" xfId="0" applyNumberFormat="1" applyBorder="1"/>
    <xf numFmtId="1" fontId="20" fillId="0" borderId="22" xfId="0" applyNumberFormat="1" applyFont="1" applyBorder="1"/>
    <xf numFmtId="1" fontId="17" fillId="0" borderId="23" xfId="0" applyNumberFormat="1" applyFont="1" applyBorder="1"/>
    <xf numFmtId="0" fontId="0" fillId="0" borderId="35" xfId="0" applyBorder="1"/>
    <xf numFmtId="2" fontId="0" fillId="0" borderId="35" xfId="0" applyNumberFormat="1" applyBorder="1"/>
    <xf numFmtId="1" fontId="0" fillId="0" borderId="35" xfId="0" applyNumberFormat="1" applyBorder="1"/>
    <xf numFmtId="166" fontId="20" fillId="0" borderId="35" xfId="0" applyNumberFormat="1" applyFont="1" applyBorder="1"/>
    <xf numFmtId="166" fontId="20" fillId="0" borderId="23" xfId="0" applyNumberFormat="1" applyFont="1" applyBorder="1"/>
    <xf numFmtId="166" fontId="20" fillId="0" borderId="0" xfId="0" applyNumberFormat="1" applyFont="1"/>
    <xf numFmtId="166" fontId="20" fillId="0" borderId="22" xfId="0" applyNumberFormat="1" applyFont="1" applyBorder="1"/>
    <xf numFmtId="0" fontId="0" fillId="39" borderId="0" xfId="0" applyFill="1"/>
    <xf numFmtId="2" fontId="0" fillId="39" borderId="0" xfId="0" applyNumberFormat="1" applyFill="1"/>
    <xf numFmtId="0" fontId="0" fillId="40" borderId="0" xfId="0" applyFill="1"/>
    <xf numFmtId="2" fontId="0" fillId="40" borderId="0" xfId="0" applyNumberFormat="1" applyFill="1"/>
    <xf numFmtId="0" fontId="0" fillId="41" borderId="0" xfId="0" applyFill="1"/>
    <xf numFmtId="2" fontId="0" fillId="41" borderId="0" xfId="0" applyNumberFormat="1" applyFill="1"/>
    <xf numFmtId="0" fontId="0" fillId="42" borderId="0" xfId="0" applyFill="1"/>
    <xf numFmtId="2" fontId="0" fillId="42" borderId="0" xfId="0" applyNumberFormat="1" applyFill="1"/>
    <xf numFmtId="0" fontId="0" fillId="43" borderId="0" xfId="0" applyFill="1"/>
    <xf numFmtId="2" fontId="0" fillId="43" borderId="0" xfId="0" applyNumberFormat="1" applyFill="1"/>
    <xf numFmtId="9" fontId="0" fillId="0" borderId="0" xfId="44" applyFont="1"/>
    <xf numFmtId="0" fontId="0" fillId="0" borderId="0" xfId="0" quotePrefix="1"/>
    <xf numFmtId="170" fontId="17" fillId="0" borderId="0" xfId="0" applyNumberFormat="1" applyFont="1"/>
    <xf numFmtId="0" fontId="27" fillId="0" borderId="0" xfId="0" applyFont="1"/>
    <xf numFmtId="0" fontId="28" fillId="0" borderId="0" xfId="0" applyFont="1"/>
    <xf numFmtId="0" fontId="28" fillId="43" borderId="0" xfId="0" applyFont="1" applyFill="1"/>
    <xf numFmtId="166" fontId="29" fillId="43" borderId="0" xfId="0" applyNumberFormat="1" applyFont="1" applyFill="1"/>
    <xf numFmtId="1" fontId="28" fillId="43" borderId="0" xfId="0" applyNumberFormat="1" applyFont="1" applyFill="1"/>
    <xf numFmtId="0" fontId="28" fillId="42" borderId="0" xfId="0" applyFont="1" applyFill="1"/>
    <xf numFmtId="166" fontId="29" fillId="42" borderId="0" xfId="0" applyNumberFormat="1" applyFont="1" applyFill="1"/>
    <xf numFmtId="1" fontId="28" fillId="42" borderId="0" xfId="0" applyNumberFormat="1" applyFont="1" applyFill="1"/>
    <xf numFmtId="0" fontId="28" fillId="41" borderId="0" xfId="0" applyFont="1" applyFill="1"/>
    <xf numFmtId="166" fontId="29" fillId="41" borderId="0" xfId="0" applyNumberFormat="1" applyFont="1" applyFill="1"/>
    <xf numFmtId="1" fontId="28" fillId="41" borderId="0" xfId="0" applyNumberFormat="1" applyFont="1" applyFill="1"/>
    <xf numFmtId="0" fontId="28" fillId="40" borderId="0" xfId="0" applyFont="1" applyFill="1"/>
    <xf numFmtId="166" fontId="29" fillId="40" borderId="0" xfId="0" applyNumberFormat="1" applyFont="1" applyFill="1"/>
    <xf numFmtId="1" fontId="28" fillId="40" borderId="0" xfId="0" applyNumberFormat="1" applyFont="1" applyFill="1"/>
    <xf numFmtId="0" fontId="28" fillId="39" borderId="0" xfId="0" applyFont="1" applyFill="1"/>
    <xf numFmtId="0" fontId="27" fillId="39" borderId="0" xfId="0" applyFont="1" applyFill="1"/>
    <xf numFmtId="166" fontId="27" fillId="39" borderId="0" xfId="0" applyNumberFormat="1" applyFont="1" applyFill="1"/>
    <xf numFmtId="1" fontId="28" fillId="39" borderId="0" xfId="0" applyNumberFormat="1" applyFont="1" applyFill="1"/>
    <xf numFmtId="0" fontId="0" fillId="0" borderId="0" xfId="0" applyAlignment="1">
      <alignment vertical="center" wrapText="1"/>
    </xf>
    <xf numFmtId="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0" fontId="17" fillId="0" borderId="0" xfId="0" applyFont="1" applyAlignment="1">
      <alignment vertical="center" wrapText="1"/>
    </xf>
    <xf numFmtId="1" fontId="17" fillId="0" borderId="0" xfId="0" applyNumberFormat="1" applyFont="1" applyAlignment="1">
      <alignment vertical="center" wrapText="1"/>
    </xf>
    <xf numFmtId="1" fontId="17" fillId="0" borderId="0" xfId="0" applyNumberFormat="1" applyFont="1" applyAlignment="1">
      <alignment horizontal="left" vertical="center" wrapText="1"/>
    </xf>
    <xf numFmtId="168" fontId="0" fillId="0" borderId="0" xfId="0" applyNumberFormat="1"/>
    <xf numFmtId="2" fontId="26" fillId="35" borderId="0" xfId="0" applyNumberFormat="1" applyFont="1" applyFill="1"/>
    <xf numFmtId="2" fontId="26" fillId="35" borderId="20" xfId="0" applyNumberFormat="1" applyFont="1" applyFill="1" applyBorder="1"/>
    <xf numFmtId="16" fontId="0" fillId="0" borderId="0" xfId="0" quotePrefix="1" applyNumberFormat="1"/>
    <xf numFmtId="0" fontId="0" fillId="0" borderId="0" xfId="0" applyAlignment="1">
      <alignment horizontal="right"/>
    </xf>
    <xf numFmtId="0" fontId="17" fillId="0" borderId="0" xfId="0" applyFont="1" applyAlignment="1">
      <alignment horizontal="right"/>
    </xf>
    <xf numFmtId="2" fontId="0" fillId="0" borderId="0" xfId="43" quotePrefix="1" applyNumberFormat="1" applyFont="1"/>
    <xf numFmtId="0" fontId="0" fillId="0" borderId="10" xfId="0" quotePrefix="1" applyBorder="1"/>
    <xf numFmtId="0" fontId="0" fillId="0" borderId="12" xfId="0" quotePrefix="1" applyBorder="1"/>
    <xf numFmtId="0" fontId="0" fillId="0" borderId="11" xfId="0" quotePrefix="1" applyBorder="1"/>
    <xf numFmtId="0" fontId="15" fillId="0" borderId="10" xfId="0" quotePrefix="1" applyFont="1" applyBorder="1"/>
    <xf numFmtId="0" fontId="15" fillId="0" borderId="12" xfId="0" quotePrefix="1" applyFont="1" applyBorder="1"/>
    <xf numFmtId="0" fontId="26" fillId="35" borderId="0" xfId="0" applyFont="1" applyFill="1"/>
    <xf numFmtId="0" fontId="26" fillId="35" borderId="18" xfId="0" applyFont="1" applyFill="1" applyBorder="1"/>
    <xf numFmtId="0" fontId="30" fillId="0" borderId="0" xfId="45"/>
    <xf numFmtId="173" fontId="0" fillId="0" borderId="0" xfId="44" applyNumberFormat="1" applyFont="1"/>
    <xf numFmtId="166" fontId="31" fillId="35" borderId="0" xfId="0" applyNumberFormat="1" applyFont="1" applyFill="1"/>
    <xf numFmtId="166" fontId="32" fillId="35" borderId="0" xfId="0" applyNumberFormat="1" applyFont="1" applyFill="1"/>
    <xf numFmtId="166" fontId="17" fillId="35" borderId="0" xfId="0" applyNumberFormat="1" applyFont="1" applyFill="1" applyAlignment="1">
      <alignment horizontal="left"/>
    </xf>
    <xf numFmtId="2" fontId="0" fillId="35" borderId="0" xfId="0" applyNumberFormat="1" applyFill="1" applyAlignment="1">
      <alignment horizontal="center"/>
    </xf>
    <xf numFmtId="174" fontId="0" fillId="35" borderId="0" xfId="0" applyNumberFormat="1" applyFill="1"/>
    <xf numFmtId="0" fontId="15" fillId="0" borderId="0" xfId="0" applyFont="1"/>
    <xf numFmtId="15" fontId="0" fillId="0" borderId="0" xfId="0" applyNumberFormat="1"/>
    <xf numFmtId="164" fontId="17" fillId="0" borderId="0" xfId="0" applyNumberFormat="1" applyFont="1"/>
    <xf numFmtId="0" fontId="33" fillId="0" borderId="0" xfId="0" applyFont="1"/>
    <xf numFmtId="0" fontId="26" fillId="35" borderId="26" xfId="0" applyFont="1" applyFill="1" applyBorder="1"/>
    <xf numFmtId="2" fontId="26" fillId="35" borderId="24" xfId="0" applyNumberFormat="1" applyFont="1" applyFill="1" applyBorder="1"/>
    <xf numFmtId="2" fontId="26" fillId="35" borderId="22" xfId="0" applyNumberFormat="1" applyFont="1" applyFill="1" applyBorder="1"/>
    <xf numFmtId="0" fontId="26" fillId="35" borderId="29" xfId="0" applyFont="1" applyFill="1" applyBorder="1"/>
    <xf numFmtId="0" fontId="26" fillId="35" borderId="27" xfId="0" applyFont="1" applyFill="1" applyBorder="1"/>
    <xf numFmtId="2" fontId="26" fillId="35" borderId="25" xfId="0" applyNumberFormat="1" applyFont="1" applyFill="1" applyBorder="1"/>
    <xf numFmtId="2" fontId="26" fillId="35" borderId="23" xfId="0" applyNumberFormat="1" applyFont="1" applyFill="1" applyBorder="1"/>
    <xf numFmtId="166" fontId="26" fillId="35" borderId="27" xfId="0" applyNumberFormat="1" applyFont="1" applyFill="1" applyBorder="1"/>
    <xf numFmtId="166" fontId="26" fillId="35" borderId="32" xfId="0" applyNumberFormat="1" applyFont="1" applyFill="1" applyBorder="1"/>
    <xf numFmtId="0" fontId="26" fillId="35" borderId="20" xfId="0" applyFont="1" applyFill="1" applyBorder="1"/>
    <xf numFmtId="0" fontId="26" fillId="35" borderId="21" xfId="0" applyFont="1" applyFill="1" applyBorder="1"/>
    <xf numFmtId="0" fontId="15" fillId="35" borderId="18" xfId="0" applyFont="1" applyFill="1" applyBorder="1"/>
    <xf numFmtId="2" fontId="26" fillId="35" borderId="31" xfId="0" applyNumberFormat="1" applyFont="1" applyFill="1" applyBorder="1"/>
    <xf numFmtId="9" fontId="0" fillId="0" borderId="0" xfId="0" applyNumberFormat="1"/>
    <xf numFmtId="0" fontId="35" fillId="0" borderId="36" xfId="0" applyFont="1" applyBorder="1" applyAlignment="1">
      <alignment horizontal="left" vertical="center" wrapText="1" indent="1"/>
    </xf>
    <xf numFmtId="0" fontId="35" fillId="0" borderId="37" xfId="0" applyFont="1" applyBorder="1" applyAlignment="1">
      <alignment horizontal="left" vertical="center" wrapText="1" indent="1"/>
    </xf>
    <xf numFmtId="0" fontId="35" fillId="0" borderId="38" xfId="0" applyFont="1" applyBorder="1" applyAlignment="1">
      <alignment horizontal="left" vertical="center" wrapText="1" indent="1"/>
    </xf>
    <xf numFmtId="0" fontId="35" fillId="0" borderId="39" xfId="0" applyFont="1" applyBorder="1" applyAlignment="1">
      <alignment horizontal="left" vertical="center" wrapText="1" indent="1"/>
    </xf>
    <xf numFmtId="0" fontId="35" fillId="0" borderId="40" xfId="0" applyFont="1" applyBorder="1" applyAlignment="1">
      <alignment horizontal="left" vertical="center" wrapText="1" indent="1"/>
    </xf>
    <xf numFmtId="0" fontId="35" fillId="0" borderId="41" xfId="0" applyFont="1" applyBorder="1" applyAlignment="1">
      <alignment horizontal="left" vertical="center" wrapText="1" indent="1"/>
    </xf>
    <xf numFmtId="0" fontId="35" fillId="0" borderId="42" xfId="0" applyFont="1" applyBorder="1" applyAlignment="1">
      <alignment horizontal="left" vertical="center" wrapText="1" indent="1"/>
    </xf>
    <xf numFmtId="0" fontId="35" fillId="0" borderId="43" xfId="0" applyFont="1" applyBorder="1" applyAlignment="1">
      <alignment horizontal="left" vertical="center" wrapText="1" indent="1"/>
    </xf>
    <xf numFmtId="0" fontId="35" fillId="0" borderId="21" xfId="0" applyFont="1" applyBorder="1" applyAlignment="1">
      <alignment horizontal="left" vertical="center" wrapText="1" indent="1"/>
    </xf>
    <xf numFmtId="0" fontId="34" fillId="0" borderId="44" xfId="0" applyFont="1" applyBorder="1" applyAlignment="1">
      <alignment horizontal="left" vertical="center" wrapText="1" indent="1"/>
    </xf>
    <xf numFmtId="0" fontId="34" fillId="0" borderId="45" xfId="0" applyFont="1" applyBorder="1" applyAlignment="1">
      <alignment horizontal="left" vertical="center" wrapText="1" indent="1"/>
    </xf>
    <xf numFmtId="0" fontId="34" fillId="0" borderId="46" xfId="0" applyFont="1" applyBorder="1" applyAlignment="1">
      <alignment horizontal="left" vertical="center" wrapText="1" indent="1"/>
    </xf>
    <xf numFmtId="0" fontId="36" fillId="0" borderId="40" xfId="0" applyFont="1" applyBorder="1" applyAlignment="1">
      <alignment horizontal="left" vertical="center" wrapText="1" indent="1"/>
    </xf>
    <xf numFmtId="0" fontId="36" fillId="0" borderId="36" xfId="0" applyFont="1" applyBorder="1" applyAlignment="1">
      <alignment horizontal="left" vertical="center" wrapText="1" indent="1"/>
    </xf>
    <xf numFmtId="0" fontId="36" fillId="0" borderId="41" xfId="0" applyFont="1" applyBorder="1" applyAlignment="1">
      <alignment horizontal="left" vertical="center" wrapText="1" indent="1"/>
    </xf>
    <xf numFmtId="0" fontId="35" fillId="34" borderId="37" xfId="0" applyFont="1" applyFill="1" applyBorder="1" applyAlignment="1">
      <alignment horizontal="left" vertical="center" wrapText="1" indent="1"/>
    </xf>
    <xf numFmtId="0" fontId="35" fillId="34" borderId="38" xfId="0" applyFont="1" applyFill="1" applyBorder="1" applyAlignment="1">
      <alignment horizontal="left" vertical="center" wrapText="1" indent="1"/>
    </xf>
    <xf numFmtId="0" fontId="35" fillId="34" borderId="39" xfId="0" applyFont="1" applyFill="1" applyBorder="1" applyAlignment="1">
      <alignment horizontal="left" vertical="center" wrapText="1" indent="1"/>
    </xf>
    <xf numFmtId="0" fontId="35" fillId="34" borderId="40" xfId="0" applyFont="1" applyFill="1" applyBorder="1" applyAlignment="1">
      <alignment horizontal="left" vertical="center" wrapText="1" indent="1"/>
    </xf>
    <xf numFmtId="0" fontId="35" fillId="34" borderId="36" xfId="0" applyFont="1" applyFill="1" applyBorder="1" applyAlignment="1">
      <alignment horizontal="left" vertical="center" wrapText="1" indent="1"/>
    </xf>
    <xf numFmtId="0" fontId="35" fillId="34" borderId="41" xfId="0" applyFont="1" applyFill="1" applyBorder="1" applyAlignment="1">
      <alignment horizontal="left" vertical="center" wrapText="1" indent="1"/>
    </xf>
    <xf numFmtId="0" fontId="35" fillId="34" borderId="42" xfId="0" applyFont="1" applyFill="1" applyBorder="1" applyAlignment="1">
      <alignment horizontal="left" vertical="center" wrapText="1" indent="1"/>
    </xf>
    <xf numFmtId="0" fontId="35" fillId="34" borderId="43" xfId="0" applyFont="1" applyFill="1" applyBorder="1" applyAlignment="1">
      <alignment horizontal="left" vertical="center" wrapText="1" indent="1"/>
    </xf>
    <xf numFmtId="0" fontId="35" fillId="34" borderId="21" xfId="0" applyFont="1" applyFill="1" applyBorder="1" applyAlignment="1">
      <alignment horizontal="left" vertical="center" wrapText="1" indent="1"/>
    </xf>
    <xf numFmtId="0" fontId="36" fillId="34" borderId="42" xfId="0" applyFont="1" applyFill="1" applyBorder="1" applyAlignment="1">
      <alignment horizontal="left" vertical="center" wrapText="1" indent="1"/>
    </xf>
    <xf numFmtId="0" fontId="36" fillId="34" borderId="43" xfId="0" applyFont="1" applyFill="1" applyBorder="1" applyAlignment="1">
      <alignment horizontal="left" vertical="center" wrapText="1" indent="1"/>
    </xf>
    <xf numFmtId="0" fontId="36" fillId="34" borderId="21" xfId="0" applyFont="1" applyFill="1" applyBorder="1" applyAlignment="1">
      <alignment horizontal="left" vertical="center" wrapText="1" indent="1"/>
    </xf>
    <xf numFmtId="166" fontId="17" fillId="0" borderId="0" xfId="0" applyNumberFormat="1" applyFont="1"/>
    <xf numFmtId="10" fontId="17" fillId="0" borderId="0" xfId="0" applyNumberFormat="1" applyFont="1"/>
    <xf numFmtId="2" fontId="24" fillId="34" borderId="0" xfId="0" applyNumberFormat="1" applyFont="1" applyFill="1"/>
    <xf numFmtId="2" fontId="17" fillId="34" borderId="0" xfId="0" applyNumberFormat="1" applyFont="1" applyFill="1"/>
    <xf numFmtId="170" fontId="0" fillId="0" borderId="0" xfId="0" applyNumberFormat="1"/>
    <xf numFmtId="167" fontId="0" fillId="0" borderId="0" xfId="0" applyNumberFormat="1"/>
    <xf numFmtId="0" fontId="0" fillId="0" borderId="24" xfId="0" applyBorder="1"/>
    <xf numFmtId="0" fontId="0" fillId="0" borderId="47" xfId="0" applyBorder="1"/>
    <xf numFmtId="0" fontId="0" fillId="0" borderId="14" xfId="0" applyBorder="1"/>
    <xf numFmtId="168" fontId="0" fillId="0" borderId="0" xfId="43" applyNumberFormat="1" applyFont="1" applyBorder="1"/>
    <xf numFmtId="0" fontId="0" fillId="0" borderId="13" xfId="0" applyBorder="1"/>
    <xf numFmtId="0" fontId="0" fillId="0" borderId="25" xfId="0" applyBorder="1"/>
    <xf numFmtId="0" fontId="0" fillId="0" borderId="48" xfId="0" applyBorder="1"/>
    <xf numFmtId="175" fontId="0" fillId="0" borderId="0" xfId="0" applyNumberFormat="1"/>
    <xf numFmtId="9" fontId="0" fillId="0" borderId="0" xfId="44" applyFont="1" applyBorder="1"/>
    <xf numFmtId="175" fontId="0" fillId="0" borderId="13" xfId="0" applyNumberFormat="1" applyBorder="1"/>
    <xf numFmtId="176" fontId="0" fillId="0" borderId="13" xfId="0" applyNumberFormat="1" applyBorder="1"/>
    <xf numFmtId="166" fontId="17" fillId="0" borderId="14" xfId="0" applyNumberFormat="1" applyFont="1" applyBorder="1"/>
    <xf numFmtId="0" fontId="17" fillId="0" borderId="14" xfId="0" applyFont="1" applyBorder="1"/>
    <xf numFmtId="0" fontId="17" fillId="0" borderId="13" xfId="0" applyFont="1" applyBorder="1"/>
    <xf numFmtId="168" fontId="2" fillId="0" borderId="0" xfId="43" applyNumberFormat="1" applyFont="1" applyBorder="1"/>
    <xf numFmtId="0" fontId="17" fillId="41" borderId="14" xfId="0" applyFont="1" applyFill="1" applyBorder="1"/>
    <xf numFmtId="0" fontId="17" fillId="41" borderId="0" xfId="0" applyFont="1" applyFill="1"/>
    <xf numFmtId="0" fontId="17" fillId="41" borderId="13" xfId="0" applyFont="1" applyFill="1" applyBorder="1"/>
    <xf numFmtId="0" fontId="0" fillId="38" borderId="14" xfId="0" applyFill="1" applyBorder="1"/>
    <xf numFmtId="0" fontId="0" fillId="38" borderId="0" xfId="0" applyFill="1"/>
    <xf numFmtId="0" fontId="17" fillId="44" borderId="0" xfId="0" applyFont="1" applyFill="1"/>
    <xf numFmtId="0" fontId="20" fillId="0" borderId="14" xfId="0" applyFont="1" applyBorder="1"/>
    <xf numFmtId="0" fontId="37" fillId="0" borderId="14" xfId="0" applyFont="1" applyBorder="1"/>
    <xf numFmtId="0" fontId="38" fillId="0" borderId="14" xfId="0" applyFont="1" applyBorder="1"/>
    <xf numFmtId="0" fontId="38" fillId="0" borderId="0" xfId="0" applyFont="1"/>
    <xf numFmtId="168" fontId="38" fillId="0" borderId="0" xfId="43" applyNumberFormat="1" applyFont="1" applyBorder="1"/>
    <xf numFmtId="0" fontId="38" fillId="0" borderId="13" xfId="0" applyFont="1" applyBorder="1"/>
    <xf numFmtId="166" fontId="38" fillId="0" borderId="0" xfId="0" applyNumberFormat="1" applyFont="1"/>
    <xf numFmtId="168" fontId="38" fillId="0" borderId="0" xfId="0" applyNumberFormat="1" applyFont="1"/>
    <xf numFmtId="43" fontId="38" fillId="0" borderId="0" xfId="0" applyNumberFormat="1" applyFont="1"/>
    <xf numFmtId="175" fontId="38" fillId="0" borderId="0" xfId="0" applyNumberFormat="1" applyFont="1"/>
    <xf numFmtId="175" fontId="38" fillId="0" borderId="13" xfId="0" applyNumberFormat="1" applyFont="1" applyBorder="1"/>
    <xf numFmtId="0" fontId="26" fillId="0" borderId="14" xfId="0" applyFont="1" applyBorder="1"/>
    <xf numFmtId="0" fontId="26" fillId="0" borderId="0" xfId="0" applyFont="1"/>
    <xf numFmtId="175" fontId="26" fillId="0" borderId="0" xfId="0" applyNumberFormat="1" applyFont="1"/>
    <xf numFmtId="0" fontId="26" fillId="0" borderId="13" xfId="0" applyFont="1" applyBorder="1"/>
    <xf numFmtId="0" fontId="15" fillId="0" borderId="14" xfId="0" applyFont="1" applyBorder="1"/>
    <xf numFmtId="0" fontId="20" fillId="46" borderId="14" xfId="0" applyFont="1" applyFill="1" applyBorder="1"/>
    <xf numFmtId="14" fontId="17" fillId="45" borderId="0" xfId="0" applyNumberFormat="1" applyFont="1" applyFill="1"/>
    <xf numFmtId="9" fontId="2" fillId="0" borderId="0" xfId="44" applyFont="1" applyBorder="1"/>
    <xf numFmtId="175" fontId="39" fillId="41" borderId="0" xfId="0" applyNumberFormat="1" applyFont="1" applyFill="1"/>
    <xf numFmtId="0" fontId="0" fillId="0" borderId="49" xfId="0" applyBorder="1"/>
    <xf numFmtId="0" fontId="19" fillId="0" borderId="35" xfId="0" applyFont="1" applyBorder="1"/>
    <xf numFmtId="0" fontId="0" fillId="0" borderId="35" xfId="0" quotePrefix="1" applyBorder="1"/>
    <xf numFmtId="0" fontId="0" fillId="0" borderId="50" xfId="0" quotePrefix="1" applyBorder="1"/>
    <xf numFmtId="0" fontId="15" fillId="0" borderId="49" xfId="0" quotePrefix="1" applyFont="1" applyBorder="1"/>
    <xf numFmtId="0" fontId="15" fillId="0" borderId="35" xfId="0" quotePrefix="1" applyFont="1" applyBorder="1"/>
    <xf numFmtId="0" fontId="15" fillId="0" borderId="50" xfId="0" quotePrefix="1" applyFont="1" applyBorder="1"/>
    <xf numFmtId="0" fontId="19" fillId="0" borderId="0" xfId="0" applyFont="1"/>
    <xf numFmtId="0" fontId="15" fillId="0" borderId="13" xfId="0" applyFont="1" applyBorder="1"/>
    <xf numFmtId="0" fontId="20" fillId="0" borderId="0" xfId="0" applyFont="1"/>
    <xf numFmtId="0" fontId="20" fillId="0" borderId="13" xfId="0" applyFont="1" applyBorder="1"/>
    <xf numFmtId="0" fontId="19" fillId="0" borderId="23" xfId="0" applyFont="1" applyBorder="1"/>
    <xf numFmtId="0" fontId="15" fillId="0" borderId="25" xfId="0" applyFont="1" applyBorder="1"/>
    <xf numFmtId="0" fontId="15" fillId="0" borderId="23" xfId="0" applyFont="1" applyBorder="1"/>
    <xf numFmtId="0" fontId="15" fillId="0" borderId="48" xfId="0" applyFont="1" applyBorder="1"/>
    <xf numFmtId="170" fontId="0" fillId="0" borderId="23" xfId="0" applyNumberFormat="1" applyBorder="1"/>
    <xf numFmtId="170" fontId="0" fillId="0" borderId="22" xfId="0" applyNumberFormat="1" applyBorder="1"/>
    <xf numFmtId="1" fontId="0" fillId="0" borderId="48" xfId="0" applyNumberFormat="1" applyBorder="1"/>
    <xf numFmtId="168" fontId="26" fillId="0" borderId="0" xfId="43" applyNumberFormat="1" applyFont="1" applyBorder="1"/>
    <xf numFmtId="166" fontId="26" fillId="0" borderId="0" xfId="0" applyNumberFormat="1" applyFont="1"/>
    <xf numFmtId="168" fontId="26" fillId="0" borderId="0" xfId="0" applyNumberFormat="1" applyFont="1"/>
    <xf numFmtId="43" fontId="26" fillId="0" borderId="0" xfId="0" applyNumberFormat="1" applyFont="1"/>
    <xf numFmtId="175" fontId="26" fillId="0" borderId="13" xfId="0" applyNumberFormat="1" applyFont="1" applyBorder="1"/>
    <xf numFmtId="10" fontId="0" fillId="0" borderId="0" xfId="44" applyNumberFormat="1" applyFont="1"/>
    <xf numFmtId="168" fontId="26" fillId="0" borderId="0" xfId="43" applyNumberFormat="1" applyFont="1"/>
    <xf numFmtId="0" fontId="26" fillId="41" borderId="0" xfId="0" applyFont="1" applyFill="1"/>
    <xf numFmtId="175" fontId="40" fillId="41" borderId="0" xfId="0" applyNumberFormat="1" applyFont="1" applyFill="1"/>
    <xf numFmtId="14" fontId="17" fillId="45" borderId="0" xfId="0" applyNumberFormat="1" applyFont="1" applyFill="1" applyAlignment="1">
      <alignment horizontal="right"/>
    </xf>
    <xf numFmtId="14" fontId="17" fillId="45" borderId="0" xfId="0" applyNumberFormat="1" applyFont="1" applyFill="1" applyAlignment="1">
      <alignment horizontal="left"/>
    </xf>
    <xf numFmtId="0" fontId="0" fillId="47" borderId="0" xfId="0" applyFill="1"/>
    <xf numFmtId="0" fontId="17" fillId="47" borderId="0" xfId="0" applyFont="1" applyFill="1"/>
    <xf numFmtId="0" fontId="0" fillId="38" borderId="13" xfId="0" applyFill="1" applyBorder="1"/>
    <xf numFmtId="0" fontId="37" fillId="38" borderId="14" xfId="0" applyFont="1" applyFill="1" applyBorder="1"/>
    <xf numFmtId="0" fontId="26" fillId="38" borderId="14" xfId="0" applyFont="1" applyFill="1" applyBorder="1"/>
    <xf numFmtId="0" fontId="26" fillId="38" borderId="0" xfId="0" applyFont="1" applyFill="1"/>
    <xf numFmtId="175" fontId="26" fillId="38" borderId="0" xfId="0" applyNumberFormat="1" applyFont="1" applyFill="1"/>
    <xf numFmtId="14" fontId="26" fillId="38" borderId="0" xfId="0" applyNumberFormat="1" applyFont="1" applyFill="1" applyAlignment="1">
      <alignment horizontal="left"/>
    </xf>
    <xf numFmtId="0" fontId="41" fillId="38" borderId="0" xfId="0" applyFont="1" applyFill="1"/>
    <xf numFmtId="0" fontId="41" fillId="38" borderId="13" xfId="0" applyFont="1" applyFill="1" applyBorder="1"/>
    <xf numFmtId="0" fontId="26" fillId="38" borderId="13" xfId="0" applyFont="1" applyFill="1" applyBorder="1"/>
    <xf numFmtId="175" fontId="0" fillId="38" borderId="0" xfId="0" applyNumberFormat="1" applyFill="1"/>
    <xf numFmtId="14" fontId="0" fillId="38" borderId="0" xfId="0" applyNumberFormat="1" applyFill="1" applyAlignment="1">
      <alignment horizontal="left"/>
    </xf>
    <xf numFmtId="14" fontId="0" fillId="38" borderId="0" xfId="0" applyNumberFormat="1" applyFill="1"/>
    <xf numFmtId="0" fontId="38" fillId="38" borderId="14" xfId="0" applyFont="1" applyFill="1" applyBorder="1"/>
    <xf numFmtId="0" fontId="38" fillId="38" borderId="0" xfId="0" applyFont="1" applyFill="1"/>
    <xf numFmtId="175" fontId="38" fillId="38" borderId="0" xfId="0" applyNumberFormat="1" applyFont="1" applyFill="1"/>
    <xf numFmtId="14" fontId="38" fillId="38" borderId="0" xfId="0" applyNumberFormat="1" applyFont="1" applyFill="1" applyAlignment="1">
      <alignment horizontal="left"/>
    </xf>
    <xf numFmtId="0" fontId="38" fillId="38" borderId="13" xfId="0" applyFont="1" applyFill="1" applyBorder="1"/>
    <xf numFmtId="14" fontId="26" fillId="38" borderId="0" xfId="0" applyNumberFormat="1" applyFont="1" applyFill="1"/>
    <xf numFmtId="0" fontId="17" fillId="40" borderId="0" xfId="0" applyFont="1" applyFill="1"/>
    <xf numFmtId="0" fontId="17" fillId="39" borderId="14" xfId="0" applyFont="1" applyFill="1" applyBorder="1"/>
    <xf numFmtId="0" fontId="0" fillId="39" borderId="13" xfId="0" applyFill="1" applyBorder="1"/>
    <xf numFmtId="0" fontId="0" fillId="39" borderId="14" xfId="0" applyFill="1" applyBorder="1"/>
    <xf numFmtId="0" fontId="17" fillId="42" borderId="0" xfId="0" applyFont="1" applyFill="1"/>
    <xf numFmtId="0" fontId="0" fillId="41" borderId="13" xfId="0" applyFill="1" applyBorder="1"/>
    <xf numFmtId="9" fontId="0" fillId="41" borderId="0" xfId="0" applyNumberFormat="1" applyFill="1"/>
    <xf numFmtId="0" fontId="0" fillId="48" borderId="0" xfId="0" applyFill="1"/>
    <xf numFmtId="175" fontId="0" fillId="48" borderId="0" xfId="0" applyNumberFormat="1" applyFill="1"/>
    <xf numFmtId="0" fontId="17" fillId="48" borderId="0" xfId="0" applyFont="1" applyFill="1"/>
    <xf numFmtId="173" fontId="0" fillId="0" borderId="0" xfId="44" applyNumberFormat="1" applyFont="1" applyBorder="1"/>
    <xf numFmtId="43" fontId="0" fillId="0" borderId="0" xfId="43" applyFont="1"/>
    <xf numFmtId="0" fontId="41" fillId="38" borderId="14" xfId="0" applyFont="1" applyFill="1" applyBorder="1"/>
    <xf numFmtId="14" fontId="38" fillId="38" borderId="0" xfId="0" applyNumberFormat="1" applyFont="1" applyFill="1"/>
    <xf numFmtId="166" fontId="0" fillId="39" borderId="14" xfId="0" applyNumberFormat="1" applyFill="1" applyBorder="1"/>
    <xf numFmtId="166" fontId="0" fillId="0" borderId="14" xfId="0" applyNumberFormat="1" applyBorder="1"/>
    <xf numFmtId="10" fontId="0" fillId="0" borderId="0" xfId="44" applyNumberFormat="1" applyFont="1" applyBorder="1"/>
    <xf numFmtId="9" fontId="26" fillId="0" borderId="0" xfId="44" applyFont="1" applyBorder="1"/>
    <xf numFmtId="0" fontId="26" fillId="47" borderId="0" xfId="0" applyFont="1" applyFill="1"/>
    <xf numFmtId="14" fontId="26" fillId="0" borderId="0" xfId="0" applyNumberFormat="1" applyFont="1" applyAlignment="1">
      <alignment horizontal="left"/>
    </xf>
    <xf numFmtId="0" fontId="0" fillId="41" borderId="14" xfId="0" applyFill="1" applyBorder="1"/>
    <xf numFmtId="0" fontId="41" fillId="41" borderId="0" xfId="0" applyFont="1" applyFill="1"/>
    <xf numFmtId="0" fontId="42" fillId="38" borderId="0" xfId="0" applyFont="1" applyFill="1"/>
    <xf numFmtId="0" fontId="42" fillId="38" borderId="13" xfId="0" applyFont="1" applyFill="1" applyBorder="1"/>
    <xf numFmtId="14" fontId="0" fillId="0" borderId="0" xfId="0" applyNumberFormat="1" applyAlignment="1">
      <alignment horizontal="left"/>
    </xf>
    <xf numFmtId="168" fontId="2" fillId="0" borderId="0" xfId="43" applyNumberFormat="1" applyFont="1"/>
    <xf numFmtId="0" fontId="43" fillId="0" borderId="0" xfId="0" applyFont="1"/>
    <xf numFmtId="0" fontId="44" fillId="0" borderId="0" xfId="0" applyFont="1"/>
    <xf numFmtId="0" fontId="0" fillId="0" borderId="16" xfId="0" applyBorder="1"/>
    <xf numFmtId="0" fontId="0" fillId="0" borderId="46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51" xfId="0" applyBorder="1"/>
    <xf numFmtId="0" fontId="0" fillId="0" borderId="52" xfId="0" applyBorder="1"/>
    <xf numFmtId="0" fontId="0" fillId="0" borderId="52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19" xfId="0" applyBorder="1"/>
    <xf numFmtId="175" fontId="39" fillId="41" borderId="0" xfId="0" applyNumberFormat="1" applyFont="1" applyFill="1" applyAlignment="1">
      <alignment horizontal="right"/>
    </xf>
    <xf numFmtId="175" fontId="0" fillId="0" borderId="23" xfId="0" applyNumberFormat="1" applyBorder="1"/>
    <xf numFmtId="175" fontId="0" fillId="0" borderId="48" xfId="0" applyNumberFormat="1" applyBorder="1"/>
    <xf numFmtId="14" fontId="26" fillId="38" borderId="0" xfId="0" applyNumberFormat="1" applyFont="1" applyFill="1" applyAlignment="1">
      <alignment horizontal="center"/>
    </xf>
    <xf numFmtId="14" fontId="0" fillId="38" borderId="0" xfId="0" applyNumberFormat="1" applyFill="1" applyAlignment="1">
      <alignment horizontal="center"/>
    </xf>
    <xf numFmtId="14" fontId="26" fillId="38" borderId="0" xfId="0" applyNumberFormat="1" applyFont="1" applyFill="1" applyAlignment="1">
      <alignment horizontal="right"/>
    </xf>
    <xf numFmtId="177" fontId="0" fillId="42" borderId="0" xfId="0" applyNumberFormat="1" applyFill="1"/>
    <xf numFmtId="168" fontId="41" fillId="0" borderId="0" xfId="43" applyNumberFormat="1" applyFont="1"/>
    <xf numFmtId="0" fontId="37" fillId="38" borderId="0" xfId="0" applyFont="1" applyFill="1"/>
    <xf numFmtId="0" fontId="0" fillId="38" borderId="0" xfId="0" applyFill="1" applyAlignment="1">
      <alignment horizontal="left"/>
    </xf>
    <xf numFmtId="0" fontId="41" fillId="38" borderId="0" xfId="0" applyFont="1" applyFill="1" applyAlignment="1">
      <alignment horizontal="left"/>
    </xf>
    <xf numFmtId="0" fontId="45" fillId="38" borderId="0" xfId="0" applyFont="1" applyFill="1"/>
    <xf numFmtId="0" fontId="45" fillId="41" borderId="0" xfId="0" applyFont="1" applyFill="1"/>
    <xf numFmtId="0" fontId="41" fillId="0" borderId="14" xfId="0" applyFont="1" applyBorder="1"/>
    <xf numFmtId="10" fontId="0" fillId="0" borderId="0" xfId="0" applyNumberFormat="1"/>
    <xf numFmtId="0" fontId="46" fillId="42" borderId="0" xfId="0" applyFont="1" applyFill="1"/>
    <xf numFmtId="166" fontId="46" fillId="0" borderId="0" xfId="0" applyNumberFormat="1" applyFont="1"/>
    <xf numFmtId="0" fontId="46" fillId="0" borderId="0" xfId="0" applyFont="1"/>
    <xf numFmtId="2" fontId="46" fillId="0" borderId="0" xfId="0" applyNumberFormat="1" applyFont="1"/>
    <xf numFmtId="0" fontId="33" fillId="48" borderId="0" xfId="0" applyFont="1" applyFill="1"/>
    <xf numFmtId="166" fontId="33" fillId="0" borderId="0" xfId="0" applyNumberFormat="1" applyFont="1"/>
    <xf numFmtId="0" fontId="0" fillId="42" borderId="0" xfId="0" quotePrefix="1" applyFill="1"/>
    <xf numFmtId="178" fontId="0" fillId="42" borderId="0" xfId="0" applyNumberFormat="1" applyFill="1"/>
    <xf numFmtId="166" fontId="20" fillId="46" borderId="14" xfId="0" applyNumberFormat="1" applyFont="1" applyFill="1" applyBorder="1"/>
    <xf numFmtId="0" fontId="47" fillId="49" borderId="54" xfId="0" applyFont="1" applyFill="1" applyBorder="1" applyAlignment="1">
      <alignment horizontal="center" vertical="center" wrapText="1"/>
    </xf>
    <xf numFmtId="0" fontId="47" fillId="49" borderId="12" xfId="0" applyFont="1" applyFill="1" applyBorder="1" applyAlignment="1">
      <alignment horizontal="center" vertical="center" wrapText="1"/>
    </xf>
    <xf numFmtId="0" fontId="48" fillId="0" borderId="53" xfId="0" applyFont="1" applyBorder="1" applyAlignment="1">
      <alignment vertical="center"/>
    </xf>
    <xf numFmtId="0" fontId="48" fillId="0" borderId="21" xfId="0" applyFont="1" applyBorder="1" applyAlignment="1">
      <alignment vertical="center"/>
    </xf>
    <xf numFmtId="4" fontId="48" fillId="0" borderId="21" xfId="0" applyNumberFormat="1" applyFont="1" applyBorder="1" applyAlignment="1">
      <alignment horizontal="right" vertical="center"/>
    </xf>
    <xf numFmtId="0" fontId="48" fillId="0" borderId="21" xfId="0" applyFont="1" applyBorder="1" applyAlignment="1">
      <alignment horizontal="right" vertical="center"/>
    </xf>
    <xf numFmtId="3" fontId="48" fillId="0" borderId="21" xfId="0" applyNumberFormat="1" applyFont="1" applyBorder="1" applyAlignment="1">
      <alignment horizontal="right" vertical="center"/>
    </xf>
    <xf numFmtId="168" fontId="17" fillId="0" borderId="0" xfId="0" applyNumberFormat="1" applyFont="1"/>
    <xf numFmtId="4" fontId="49" fillId="0" borderId="21" xfId="0" applyNumberFormat="1" applyFont="1" applyBorder="1" applyAlignment="1">
      <alignment horizontal="right" vertical="center"/>
    </xf>
    <xf numFmtId="4" fontId="50" fillId="0" borderId="21" xfId="0" applyNumberFormat="1" applyFont="1" applyBorder="1" applyAlignment="1">
      <alignment horizontal="right" vertical="center"/>
    </xf>
    <xf numFmtId="0" fontId="50" fillId="0" borderId="21" xfId="0" applyFont="1" applyBorder="1" applyAlignment="1">
      <alignment horizontal="right" vertical="center"/>
    </xf>
    <xf numFmtId="0" fontId="0" fillId="38" borderId="0" xfId="0" applyFill="1" applyAlignment="1">
      <alignment horizontal="right"/>
    </xf>
    <xf numFmtId="0" fontId="41" fillId="38" borderId="0" xfId="0" applyFont="1" applyFill="1" applyAlignment="1">
      <alignment horizontal="right"/>
    </xf>
    <xf numFmtId="14" fontId="0" fillId="38" borderId="0" xfId="0" applyNumberFormat="1" applyFill="1" applyAlignment="1">
      <alignment horizontal="right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Comma" xfId="43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45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4" builtinId="5"/>
    <cellStyle name="Title" xfId="40" builtinId="15" customBuiltin="1"/>
    <cellStyle name="Total" xfId="41" builtinId="25" customBuiltin="1"/>
    <cellStyle name="Warning Text" xfId="42" builtinId="11" customBuiltin="1"/>
  </cellStyles>
  <dxfs count="14"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Data...3903784325</v>
        <stp/>
        <stp>BQL|17261600581755797741</stp>
        <tr r="A3" s="17"/>
      </tp>
      <tp t="s">
        <v>#N/A Requesting Data...3856008210</v>
        <stp/>
        <stp>BQL|13038448629041663791</stp>
        <tr r="A4" s="13"/>
      </tp>
      <tp t="s">
        <v>#N/A Requesting Data...4211452781</v>
        <stp/>
        <stp>BDP|15951827312060653660</stp>
        <tr r="AB422" s="17"/>
        <tr r="AB58" s="15"/>
        <tr r="AB57" s="13"/>
        <tr r="AB469" s="16"/>
        <tr r="BR58" s="2"/>
        <tr r="BR59" s="2"/>
      </tp>
      <tp t="s">
        <v>#N/A N/A</v>
        <stp/>
        <stp>BDP|10222546836764957802</stp>
        <tr r="Q314" s="17"/>
        <tr r="Q40" s="15"/>
        <tr r="Q37" s="13"/>
        <tr r="Q336" s="16"/>
      </tp>
      <tp t="s">
        <v>#N/A Requesting Data...4200230187</v>
        <stp/>
        <stp>BDP|15879170993706037149</stp>
        <tr r="R397" s="17"/>
        <tr r="R398" s="17"/>
        <tr r="R399" s="17"/>
        <tr r="R400" s="17"/>
        <tr r="R401" s="17"/>
        <tr r="R402" s="17"/>
        <tr r="R403" s="17"/>
        <tr r="R404" s="17"/>
        <tr r="R405" s="17"/>
        <tr r="R406" s="17"/>
        <tr r="R222" s="16"/>
        <tr r="R223" s="16"/>
        <tr r="R224" s="16"/>
        <tr r="R225" s="16"/>
        <tr r="R226" s="16"/>
        <tr r="R227" s="16"/>
        <tr r="R228" s="16"/>
        <tr r="R229" s="16"/>
        <tr r="R230" s="16"/>
        <tr r="R231" s="16"/>
        <tr r="R232" s="16"/>
        <tr r="R233" s="16"/>
        <tr r="R234" s="16"/>
        <tr r="R235" s="16"/>
        <tr r="R236" s="16"/>
        <tr r="R237" s="16"/>
      </tp>
      <tp t="s">
        <v>#N/A Requesting Data...3975397928</v>
        <stp/>
        <stp>BDP|10927340386672251319</stp>
        <tr r="C183" s="10"/>
      </tp>
      <tp t="s">
        <v>#N/A Requesting Data...4114835737</v>
        <stp/>
        <stp>BDP|17287087385122009771</stp>
        <tr r="AQ15" s="2"/>
      </tp>
      <tp t="s">
        <v>#N/A N/A</v>
        <stp/>
        <stp>BDP|18160552700293934459</stp>
        <tr r="R25" s="2"/>
      </tp>
      <tp t="s">
        <v>#N/A Requesting Data...4272114291</v>
        <stp/>
        <stp>BDP|18083479248044422632</stp>
        <tr r="P450" s="16"/>
      </tp>
      <tp t="s">
        <v>#N/A Requesting Data...4122512700</v>
        <stp/>
        <stp>BDP|18097664821267760189</stp>
        <tr r="A26" s="6"/>
        <tr r="A27" s="6"/>
      </tp>
      <tp t="s">
        <v>#N/A Requesting Data...4248759447</v>
        <stp/>
        <stp>BDP|18032170278651057574</stp>
        <tr r="O65" s="2"/>
      </tp>
      <tp t="s">
        <v>#N/A Requesting Data...4122560523</v>
        <stp/>
        <stp>BDP|16051473047938237490</stp>
        <tr r="P335" s="16"/>
      </tp>
      <tp t="s">
        <v>#N/A Requesting Data...4001253400</v>
        <stp/>
        <stp>BDP|13184192462339311729</stp>
        <tr r="C187" s="10"/>
      </tp>
      <tp t="s">
        <v>#N/A Requesting Data...4199870749</v>
        <stp/>
        <stp>BDP|16353304056523828966</stp>
        <tr r="Z67" s="2"/>
        <tr r="Z68" s="2"/>
      </tp>
      <tp t="s">
        <v>#N/A Requesting Data...3794424857</v>
        <stp/>
        <stp>BDP|13380992115618548918</stp>
        <tr r="AQ26" s="2"/>
      </tp>
      <tp t="s">
        <v>#N/A Requesting Data...4284370254</v>
        <stp/>
        <stp>BDP|15332699992407168735</stp>
        <tr r="R126" s="16"/>
      </tp>
      <tp t="s">
        <v>#N/A N/A</v>
        <stp/>
        <stp>BDP|15026781893146072717</stp>
        <tr r="S248" s="17"/>
        <tr r="S220" s="16"/>
      </tp>
      <tp t="s">
        <v>#N/A N/A</v>
        <stp/>
        <stp>BDP|17875971655501433042</stp>
        <tr r="AJ35" s="2"/>
      </tp>
      <tp t="s">
        <v>#N/A Requesting Data...3926440919</v>
        <stp/>
        <stp>BDP|16861159774242614859</stp>
        <tr r="P415" s="17"/>
      </tp>
      <tp t="s">
        <v>#N/A Requesting Data...4179957371</v>
        <stp/>
        <stp>BDP|14338960799936665865</stp>
        <tr r="AV14" s="15"/>
        <tr r="AV12" s="13"/>
      </tp>
      <tp t="s">
        <v>#N/A Requesting Data...4252944283</v>
        <stp/>
        <stp>BDP|12712645592846939143</stp>
        <tr r="O58" s="16"/>
      </tp>
      <tp t="s">
        <v>#N/A N/A</v>
        <stp/>
        <stp>BDP|17771722997307619484</stp>
        <tr r="R44" s="13"/>
      </tp>
      <tp t="s">
        <v>#N/A Requesting Data...4080484830</v>
        <stp/>
        <stp>BDP|15131221712204525881</stp>
        <tr r="P127" s="16"/>
      </tp>
      <tp t="s">
        <v>#N/A N/A</v>
        <stp/>
        <stp>BDP|14723626480790194088</stp>
        <tr r="AH68" s="2"/>
        <tr r="AH67" s="2"/>
      </tp>
      <tp t="s">
        <v>#N/A Requesting Data...4219828222</v>
        <stp/>
        <stp>BDP|17713855001832948768</stp>
        <tr r="Z32" s="2"/>
      </tp>
      <tp t="s">
        <v>#N/A N/A</v>
        <stp/>
        <stp>BDP|17551131634567711890</stp>
        <tr r="AA42" s="2"/>
      </tp>
      <tp t="s">
        <v>#N/A Requesting Data...4062794750</v>
        <stp/>
        <stp>BDP|14440919160585967409</stp>
        <tr r="Q34" s="14"/>
        <tr r="C34" s="2"/>
      </tp>
      <tp t="s">
        <v>#N/A N/A</v>
        <stp/>
        <stp>BDP|15576389975073662810</stp>
        <tr r="V77" s="2"/>
      </tp>
      <tp t="s">
        <v>#N/A Requesting Data...3847195733</v>
        <stp/>
        <stp>BDP|15637186911956055905</stp>
        <tr r="AN21" s="2"/>
      </tp>
      <tp t="s">
        <v>#N/A N/A</v>
        <stp/>
        <stp>BDP|13338554009888068409</stp>
        <tr r="S11" s="22"/>
        <tr r="S52" s="15"/>
        <tr r="S51" s="13"/>
      </tp>
      <tp t="s">
        <v>#N/A Requesting Data...3890832854</v>
        <stp/>
        <stp>BDP|11992751994890346551</stp>
        <tr r="C66" s="2"/>
      </tp>
      <tp t="s">
        <v>#N/A N/A</v>
        <stp/>
        <stp>BDP|13700000814478023024</stp>
        <tr r="Q43" s="17"/>
        <tr r="Q7" s="16"/>
      </tp>
      <tp t="s">
        <v>#N/A N/A</v>
        <stp/>
        <stp>BDP|17786203682580658730</stp>
        <tr r="AB386" s="17"/>
        <tr r="AB447" s="16"/>
      </tp>
      <tp t="s">
        <v>#N/A Requesting Data...4005598245</v>
        <stp/>
        <stp>BDP|16244692544516694890</stp>
        <tr r="AN28" s="2"/>
      </tp>
      <tp t="s">
        <v>#N/A Requesting Data...4225249438</v>
        <stp/>
        <stp>BDP|10290206096631216065</stp>
        <tr r="AL48" s="2"/>
      </tp>
      <tp t="s">
        <v>#N/A Requesting Data...4235767379</v>
        <stp/>
        <stp>BDP|14171179792755446335</stp>
        <tr r="AK34" s="2"/>
      </tp>
      <tp t="s">
        <v>#N/A N/A</v>
        <stp/>
        <stp>BDP|10344815820591491143</stp>
        <tr r="S39" s="17"/>
        <tr r="S49" s="16"/>
      </tp>
      <tp t="s">
        <v>#N/A Requesting Data...4198712434</v>
        <stp/>
        <stp>BDP|12019884469406134023</stp>
        <tr r="AV37" s="14"/>
      </tp>
      <tp t="s">
        <v>#N/A N/A</v>
        <stp/>
        <stp>BDP|16549428166156137852</stp>
        <tr r="Q241" s="17"/>
        <tr r="Q175" s="16"/>
      </tp>
      <tp t="s">
        <v>#N/A Requesting Data...3872396356</v>
        <stp/>
        <stp>BDP|10125647997894194168</stp>
        <tr r="AQ13" s="2"/>
      </tp>
      <tp t="s">
        <v>#N/A Requesting Data...4127195182</v>
        <stp/>
        <stp>BDP|17901193493775629004</stp>
        <tr r="AG26" s="2"/>
      </tp>
      <tp t="s">
        <v>#N/A Requesting Data...3924521264</v>
        <stp/>
        <stp>BDP|18346807522610783822</stp>
        <tr r="R280" s="17"/>
        <tr r="R281" s="17"/>
        <tr r="R282" s="17"/>
        <tr r="R283" s="17"/>
        <tr r="R284" s="17"/>
        <tr r="R285" s="17"/>
        <tr r="R286" s="17"/>
        <tr r="R287" s="17"/>
        <tr r="R302" s="16"/>
        <tr r="R303" s="16"/>
        <tr r="R304" s="16"/>
        <tr r="R305" s="16"/>
        <tr r="R306" s="16"/>
        <tr r="R307" s="16"/>
      </tp>
      <tp t="s">
        <v>#N/A N/A</v>
        <stp/>
        <stp>BDP|12396271100562443844</stp>
        <tr r="S389" s="17"/>
        <tr r="S407" s="16"/>
      </tp>
      <tp t="s">
        <v>#N/A N/A</v>
        <stp/>
        <stp>BDP|10603428231335080810</stp>
        <tr r="S266" s="17"/>
        <tr r="S46" s="17"/>
        <tr r="S89" s="17"/>
        <tr r="S108" s="16"/>
        <tr r="S473" s="16"/>
        <tr r="S474" s="16"/>
      </tp>
      <tp t="s">
        <v>#N/A Requesting Data...4167125729</v>
        <stp/>
        <stp>BDP|10304075959188054793</stp>
        <tr r="R315" s="17"/>
        <tr r="R172" s="16"/>
      </tp>
      <tp t="s">
        <v>#N/A N/A</v>
        <stp/>
        <stp>BDP|10018846903356348407</stp>
        <tr r="R24" s="2"/>
      </tp>
      <tp t="s">
        <v>#N/A Requesting Data...3847050658</v>
        <stp/>
        <stp>BDP|12792072673837650810</stp>
        <tr r="P8" s="14"/>
      </tp>
      <tp t="s">
        <v>#N/A Requesting Data...4113684485</v>
        <stp/>
        <stp>BDP|12410734844743143857</stp>
        <tr r="R303" s="17"/>
      </tp>
      <tp t="s">
        <v>#N/A Requesting Data...4022499821</v>
        <stp/>
        <stp>BDP|10080428040518182249</stp>
        <tr r="Q45" s="15"/>
        <tr r="Q43" s="13"/>
        <tr r="C71" s="2"/>
      </tp>
      <tp t="s">
        <v>#N/A Requesting Data...4283047421</v>
        <stp/>
        <stp>BDP|14886232297656939336</stp>
        <tr r="O80" s="2"/>
      </tp>
      <tp t="s">
        <v>#N/A Requesting Data...4257733024</v>
        <stp/>
        <stp>BDP|17637566026312366838</stp>
        <tr r="D40" s="2"/>
      </tp>
      <tp t="s">
        <v>#N/A Requesting Data...4028664696</v>
        <stp/>
        <stp>BDP|16357134425939565663</stp>
        <tr r="C138" s="10"/>
      </tp>
      <tp t="s">
        <v>#N/A Requesting Data...3848888985</v>
        <stp/>
        <stp>BDP|17017492651619722595</stp>
        <tr r="AG61" s="2"/>
        <tr r="AG62" s="2"/>
        <tr r="AG63" s="2"/>
      </tp>
      <tp t="s">
        <v>#N/A N/A</v>
        <stp/>
        <stp>BDH|11622016130938018064</stp>
        <tr r="C8" s="3"/>
      </tp>
      <tp t="s">
        <v>#N/A N/A</v>
        <stp/>
        <stp>BDH|13068977750225255052</stp>
        <tr r="BE8" s="4"/>
      </tp>
      <tp t="e">
        <v>#N/A</v>
        <stp/>
        <stp>BDH|11885511074321993815</stp>
        <tr r="N58" s="24"/>
      </tp>
      <tp t="s">
        <v>#N/A Requesting Data...4053599258</v>
        <stp/>
        <stp>BDP|11474147988697195402</stp>
        <tr r="P119" s="17"/>
        <tr r="P392" s="16"/>
      </tp>
      <tp t="s">
        <v>#N/A N/A</v>
        <stp/>
        <stp>BDP|13848391555629969742</stp>
        <tr r="Q8" s="15"/>
        <tr r="Q7" s="13"/>
      </tp>
      <tp t="s">
        <v>#N/A N/A</v>
        <stp/>
        <stp>BDP|17222393983120227734</stp>
        <tr r="R58" s="15"/>
        <tr r="R57" s="13"/>
      </tp>
      <tp t="s">
        <v>#N/A N/A</v>
        <stp/>
        <stp>BDP|15205922063190968130</stp>
        <tr r="U36" s="17"/>
      </tp>
      <tp t="s">
        <v>#N/A Requesting Data...3880444192</v>
        <stp/>
        <stp>BDP|12825009494860118059</stp>
        <tr r="O43" s="2"/>
      </tp>
      <tp t="s">
        <v>#N/A Requesting Data...3931807494</v>
        <stp/>
        <stp>BDP|15813810172642290312</stp>
        <tr r="R427" s="17"/>
      </tp>
      <tp t="s">
        <v>#N/A Requesting Data...4108866755</v>
        <stp/>
        <stp>BDP|12083777036014853918</stp>
        <tr r="R331" s="17"/>
        <tr r="R478" s="16"/>
      </tp>
      <tp t="s">
        <v>#N/A Requesting Data...4174059719</v>
        <stp/>
        <stp>BDP|13495476473422988913</stp>
        <tr r="A22" s="6"/>
      </tp>
      <tp t="s">
        <v>#N/A Requesting Data...4270309101</v>
        <stp/>
        <stp>BDP|16303147198667024274</stp>
        <tr r="AB27" s="14"/>
        <tr r="BR31" s="2"/>
      </tp>
      <tp t="s">
        <v>#N/A N/A</v>
        <stp/>
        <stp>BDP|12435852457271709596</stp>
        <tr r="Q362" s="17"/>
        <tr r="Q374" s="16"/>
      </tp>
      <tp t="s">
        <v>#N/A Requesting Data...3891017834</v>
        <stp/>
        <stp>BDP|14622162434788638590</stp>
        <tr r="P382" s="17"/>
        <tr r="P417" s="16"/>
      </tp>
      <tp t="s">
        <v>#N/A N/A</v>
        <stp/>
        <stp>BDP|11205458753402708994</stp>
        <tr r="V42" s="2"/>
      </tp>
      <tp t="s">
        <v>#N/A Requesting Data...4042714530</v>
        <stp/>
        <stp>BDP|15218726983530020191</stp>
        <tr r="R118" s="17"/>
        <tr r="R153" s="16"/>
      </tp>
      <tp t="s">
        <v>#N/A Requesting Data...3896565624</v>
        <stp/>
        <stp>BDP|14354598850809781679</stp>
        <tr r="BR78" s="2"/>
      </tp>
      <tp t="s">
        <v>#N/A N/A</v>
        <stp/>
        <stp>BDP|16861057297700573422</stp>
        <tr r="S40" s="14"/>
      </tp>
      <tp t="s">
        <v>#N/A Requesting Data...4049939571</v>
        <stp/>
        <stp>BDP|18277355900818941839</stp>
        <tr r="AK25" s="2"/>
      </tp>
      <tp t="s">
        <v>#N/A Requesting Data...4246226618</v>
        <stp/>
        <stp>BDP|11345646201024314896</stp>
        <tr r="R435" s="17"/>
        <tr r="R496" s="16"/>
      </tp>
      <tp t="s">
        <v>#N/A N/A</v>
        <stp/>
        <stp>BDP|12484436329779636676</stp>
        <tr r="R21" s="2"/>
      </tp>
      <tp t="s">
        <v>#N/A Requesting Data...3975949399</v>
        <stp/>
        <stp>BDP|17647081063549471367</stp>
        <tr r="R23" s="17"/>
        <tr r="R119" s="16"/>
      </tp>
      <tp t="s">
        <v>#N/A N/A</v>
        <stp/>
        <stp>BDP|17782180587751510430</stp>
        <tr r="AB239" s="17"/>
        <tr r="AB174" s="16"/>
      </tp>
      <tp t="s">
        <v>#N/A Requesting Data...4128629313</v>
        <stp/>
        <stp>BDP|12286193385785070507</stp>
        <tr r="R333" s="16"/>
        <tr r="R334" s="16"/>
      </tp>
      <tp t="s">
        <v>#N/A N/A</v>
        <stp/>
        <stp>BDP|16287258599027427140</stp>
        <tr r="Q375" s="17"/>
        <tr r="Q389" s="16"/>
      </tp>
      <tp t="s">
        <v>#N/A N/A</v>
        <stp/>
        <stp>BDP|16807970707141608501</stp>
        <tr r="S16" s="17"/>
        <tr r="S26" s="15"/>
        <tr r="S24" s="13"/>
        <tr r="S14" s="16"/>
      </tp>
      <tp t="s">
        <v>#N/A Requesting Data...4265854270</v>
        <stp/>
        <stp>BDP|11697238593830100162</stp>
        <tr r="A49" s="2"/>
      </tp>
      <tp t="s">
        <v>#N/A N/A</v>
        <stp/>
        <stp>BDP|11075263584042643252</stp>
        <tr r="AB39" s="15"/>
        <tr r="AB36" s="13"/>
      </tp>
      <tp t="s">
        <v>#N/A Requesting Data...3917192184</v>
        <stp/>
        <stp>BDP|11538031128280830874</stp>
        <tr r="O167" s="16"/>
        <tr r="O168" s="16"/>
      </tp>
      <tp t="s">
        <v>#N/A Requesting Data...3991800469</v>
        <stp/>
        <stp>BDP|11847559288660548719</stp>
        <tr r="M39" s="2"/>
      </tp>
      <tp t="s">
        <v>#N/A Requesting Data...3975728369</v>
        <stp/>
        <stp>BDP|14497066615187124979</stp>
        <tr r="AK21" s="2"/>
      </tp>
      <tp t="s">
        <v>#N/A N/A</v>
        <stp/>
        <stp>BDP|11775432406786437869</stp>
        <tr r="U121" s="17"/>
        <tr r="U122" s="17"/>
        <tr r="U123" s="17"/>
        <tr r="U124" s="17"/>
        <tr r="U267" s="17"/>
        <tr r="U268" s="17"/>
        <tr r="U314" s="17"/>
        <tr r="U316" s="17"/>
        <tr r="U317" s="17"/>
        <tr r="U318" s="17"/>
        <tr r="U319" s="17"/>
        <tr r="U320" s="17"/>
        <tr r="U321" s="17"/>
        <tr r="U322" s="17"/>
        <tr r="U323" s="17"/>
        <tr r="U324" s="17"/>
        <tr r="U428" s="17"/>
      </tp>
      <tp t="s">
        <v>#N/A Requesting Data...4102386483</v>
        <stp/>
        <stp>BDP|15675815634143193622</stp>
        <tr r="P252" s="17"/>
      </tp>
      <tp t="s">
        <v>#N/A Requesting Data...4271252558</v>
        <stp/>
        <stp>BDP|11361775317389767549</stp>
        <tr r="O53" s="17"/>
        <tr r="O386" s="16"/>
      </tp>
      <tp t="s">
        <v>#N/A Requesting Data...4243766254</v>
        <stp/>
        <stp>BDP|15136838224045760113</stp>
        <tr r="AV16" s="15"/>
        <tr r="AV14" s="13"/>
      </tp>
      <tp t="s">
        <v>#N/A Requesting Data...3956368499</v>
        <stp/>
        <stp>BDP|15011477165948623448</stp>
        <tr r="P56" s="17"/>
      </tp>
      <tp t="s">
        <v>#N/A Requesting Data...4254912526</v>
        <stp/>
        <stp>BDP|14230303543821721950</stp>
        <tr r="O312" s="17"/>
      </tp>
      <tp t="s">
        <v>#N/A Requesting Data...3966068589</v>
        <stp/>
        <stp>BDP|10486921479155463081</stp>
        <tr r="P30" s="17"/>
      </tp>
      <tp t="s">
        <v>#N/A N/A</v>
        <stp/>
        <stp>BDP|10031614266622143956</stp>
        <tr r="AH24" s="2"/>
      </tp>
      <tp t="s">
        <v>#N/A Requesting Data...3966631863</v>
        <stp/>
        <stp>BDP|12394044679408466699</stp>
        <tr r="R415" s="17"/>
      </tp>
      <tp t="s">
        <v>#N/A Requesting Data...3995365869</v>
        <stp/>
        <stp>BDP|18441577252080121334</stp>
        <tr r="O381" s="17"/>
        <tr r="O61" s="16"/>
      </tp>
      <tp t="s">
        <v>#N/A Requesting Data...4145257937</v>
        <stp/>
        <stp>BDP|11699661390785240006</stp>
        <tr r="R41" s="17"/>
        <tr r="R52" s="16"/>
      </tp>
      <tp t="s">
        <v>#N/A N/A</v>
        <stp/>
        <stp>BDP|12066944675191011631</stp>
        <tr r="S18" s="17"/>
        <tr r="S18" s="16"/>
      </tp>
      <tp t="s">
        <v>#N/A Requesting Data...4150880885</v>
        <stp/>
        <stp>BDP|13466989461832606595</stp>
        <tr r="O162" s="17"/>
        <tr r="O451" s="16"/>
      </tp>
      <tp t="s">
        <v>#N/A Requesting Data...3987457396</v>
        <stp/>
        <stp>BDP|17504359587805338263</stp>
        <tr r="R328" s="17"/>
        <tr r="R344" s="16"/>
      </tp>
      <tp t="s">
        <v>#N/A Requesting Data...4213289456</v>
        <stp/>
        <stp>BDP|11685264844905114973</stp>
        <tr r="Z77" s="2"/>
      </tp>
      <tp t="s">
        <v>#N/A Requesting Data...3993903003</v>
        <stp/>
        <stp>BDP|13231561055561123923</stp>
        <tr r="O34" s="2"/>
      </tp>
      <tp t="s">
        <v>#N/A N/A</v>
        <stp/>
        <stp>BDP|16925283274959470144</stp>
        <tr r="S31" s="17"/>
        <tr r="S75" s="16"/>
      </tp>
      <tp t="s">
        <v>#N/A Requesting Data...4030174881</v>
        <stp/>
        <stp>BDP|11401834505284532624</stp>
        <tr r="P166" s="17"/>
        <tr r="P167" s="17"/>
        <tr r="P168" s="17"/>
        <tr r="P169" s="17"/>
        <tr r="P170" s="17"/>
        <tr r="P171" s="17"/>
        <tr r="P172" s="17"/>
        <tr r="P173" s="17"/>
        <tr r="P174" s="17"/>
        <tr r="P175" s="17"/>
        <tr r="P176" s="17"/>
        <tr r="P177" s="17"/>
        <tr r="P178" s="17"/>
        <tr r="P179" s="17"/>
        <tr r="P180" s="17"/>
        <tr r="P181" s="17"/>
        <tr r="P182" s="17"/>
        <tr r="P183" s="17"/>
        <tr r="P184" s="17"/>
        <tr r="P185" s="17"/>
        <tr r="P186" s="17"/>
        <tr r="P28" s="15"/>
        <tr r="P29" s="15"/>
        <tr r="P26" s="13"/>
        <tr r="P27" s="13"/>
        <tr r="P200" s="16"/>
        <tr r="P201" s="16"/>
        <tr r="P202" s="16"/>
        <tr r="P203" s="16"/>
        <tr r="P204" s="16"/>
        <tr r="P205" s="16"/>
        <tr r="P206" s="16"/>
        <tr r="P207" s="16"/>
        <tr r="P208" s="16"/>
        <tr r="P209" s="16"/>
        <tr r="P210" s="16"/>
        <tr r="P211" s="16"/>
        <tr r="P212" s="16"/>
        <tr r="P213" s="16"/>
        <tr r="P214" s="16"/>
        <tr r="P215" s="16"/>
        <tr r="P216" s="16"/>
      </tp>
      <tp t="s">
        <v>#N/A N/A</v>
        <stp/>
        <stp>BDP|14036309694891839494</stp>
        <tr r="AB268" s="17"/>
        <tr r="AB331" s="16"/>
      </tp>
      <tp t="s">
        <v>#N/A Requesting Data...4030790914</v>
        <stp/>
        <stp>BDP|16510934121686519069</stp>
        <tr r="O382" s="17"/>
        <tr r="O417" s="16"/>
      </tp>
      <tp t="s">
        <v>#N/A Requesting Data...4058325787</v>
        <stp/>
        <stp>BDP|11026829462572583615</stp>
        <tr r="O21" s="2"/>
      </tp>
      <tp t="s">
        <v>#N/A N/A</v>
        <stp/>
        <stp>BDP|14672906076969535818</stp>
        <tr r="AA34" s="2"/>
      </tp>
      <tp t="s">
        <v>#N/A Requesting Data...4004443717</v>
        <stp/>
        <stp>BDP|15560817832376013318</stp>
        <tr r="AG33" s="2"/>
      </tp>
      <tp t="s">
        <v>#N/A Requesting Data...4186477817</v>
        <stp/>
        <stp>BDP|11424411973261662879</stp>
        <tr r="I1" s="17"/>
      </tp>
      <tp t="s">
        <v>#N/A Requesting Data...4190553209</v>
        <stp/>
        <stp>BDP|14837197702456508817</stp>
        <tr r="O369" s="16"/>
      </tp>
      <tp t="s">
        <v>#N/A N/A</v>
        <stp/>
        <stp>BDP|10927938609681553307</stp>
        <tr r="S35" s="14"/>
        <tr r="S434" s="17"/>
        <tr r="S65" s="15"/>
        <tr r="S65" s="13"/>
        <tr r="S495" s="16"/>
      </tp>
      <tp t="s">
        <v>#N/A Requesting Data...4140261476</v>
        <stp/>
        <stp>BDP|11569265127712346816</stp>
        <tr r="O330" s="17"/>
        <tr r="O332" s="17"/>
        <tr r="O347" s="16"/>
        <tr r="O351" s="16"/>
      </tp>
      <tp t="s">
        <v>#N/A Requesting Data...4117915579</v>
        <stp/>
        <stp>BDP|14606800551380962283</stp>
        <tr r="D38" s="2"/>
      </tp>
      <tp t="s">
        <v>#N/A Requesting Data...4209246792</v>
        <stp/>
        <stp>BDP|11453634994280467513</stp>
        <tr r="D19" s="2"/>
      </tp>
      <tp t="s">
        <v>#N/A Requesting Data...4230071926</v>
        <stp/>
        <stp>BDP|10413953627973985397</stp>
        <tr r="P138" s="17"/>
        <tr r="P479" s="16"/>
      </tp>
      <tp t="e">
        <v>#N/A</v>
        <stp/>
        <stp>BDH|17081690249219212706</stp>
        <tr r="N254" s="24"/>
      </tp>
      <tp t="e">
        <v>#N/A</v>
        <stp/>
        <stp>BDH|13779763773539874132</stp>
        <tr r="N69" s="24"/>
      </tp>
      <tp t="e">
        <v>#N/A</v>
        <stp/>
        <stp>BDH|15368211394515887044</stp>
        <tr r="N66" s="24"/>
      </tp>
      <tp t="s">
        <v>#N/A Requesting Data...4172802437</v>
        <stp/>
        <stp>BDP|10662936842227787291</stp>
        <tr r="O53" s="2"/>
      </tp>
      <tp t="s">
        <v>#N/A N/A</v>
        <stp/>
        <stp>BDP|16391019419567324818</stp>
        <tr r="AA64" s="2"/>
      </tp>
      <tp t="s">
        <v>#N/A Requesting Data...4178087120</v>
        <stp/>
        <stp>BDP|18427921630862912867</stp>
        <tr r="P338" s="16"/>
      </tp>
      <tp t="s">
        <v>#N/A Requesting Data...4046149902</v>
        <stp/>
        <stp>BDP|14633883359880785194</stp>
        <tr r="O126" s="17"/>
        <tr r="O127" s="17"/>
        <tr r="O128" s="17"/>
        <tr r="O129" s="17"/>
        <tr r="O130" s="17"/>
        <tr r="O131" s="17"/>
        <tr r="O132" s="17"/>
        <tr r="O133" s="17"/>
        <tr r="O134" s="17"/>
        <tr r="O135" s="17"/>
        <tr r="O136" s="17"/>
        <tr r="O137" s="17"/>
        <tr r="O182" s="16"/>
        <tr r="O183" s="16"/>
        <tr r="O184" s="16"/>
        <tr r="O185" s="16"/>
        <tr r="O186" s="16"/>
        <tr r="O187" s="16"/>
        <tr r="O188" s="16"/>
        <tr r="O189" s="16"/>
        <tr r="O190" s="16"/>
        <tr r="O191" s="16"/>
        <tr r="O192" s="16"/>
        <tr r="O193" s="16"/>
        <tr r="O194" s="16"/>
        <tr r="O195" s="16"/>
        <tr r="O196" s="16"/>
        <tr r="O197" s="16"/>
        <tr r="O198" s="16"/>
        <tr r="O199" s="16"/>
      </tp>
      <tp t="s">
        <v>#N/A Requesting Data...4048796940</v>
        <stp/>
        <stp>BDP|15571014647610897932</stp>
        <tr r="O82" s="16"/>
      </tp>
      <tp t="s">
        <v>#N/A Requesting Data...4208779207</v>
        <stp/>
        <stp>BDP|15766793027270334821</stp>
        <tr r="AV28" s="13"/>
      </tp>
      <tp t="s">
        <v>#N/A Requesting Data...4063246900</v>
        <stp/>
        <stp>BDP|15451812743603466299</stp>
        <tr r="R379" s="17"/>
        <tr r="R410" s="16"/>
      </tp>
      <tp t="s">
        <v>#N/A N/A</v>
        <stp/>
        <stp>BDP|11691831066266915119</stp>
        <tr r="R63" s="15"/>
        <tr r="R63" s="13"/>
      </tp>
      <tp t="s">
        <v>#N/A Requesting Data...4107611548</v>
        <stp/>
        <stp>BDP|15617827427510052782</stp>
        <tr r="A53" s="2"/>
      </tp>
      <tp t="s">
        <v>#N/A Requesting Data...4140727552</v>
        <stp/>
        <stp>BDP|10875769497323218517</stp>
        <tr r="O329" s="17"/>
        <tr r="AV15" s="15"/>
        <tr r="AV13" s="13"/>
        <tr r="O346" s="16"/>
      </tp>
      <tp t="s">
        <v>#N/A Requesting Data...4267675678</v>
        <stp/>
        <stp>BDP|17606447819713363929</stp>
        <tr r="R330" s="16"/>
      </tp>
      <tp t="s">
        <v>#N/A Requesting Data...4247173819</v>
        <stp/>
        <stp>BDP|12814660527118766642</stp>
        <tr r="R302" s="17"/>
        <tr r="R43" s="16"/>
      </tp>
      <tp t="s">
        <v>#N/A N/A</v>
        <stp/>
        <stp>BDP|12035014526358273088</stp>
        <tr r="AB57" s="17"/>
        <tr r="AB63" s="16"/>
      </tp>
      <tp t="s">
        <v>#N/A Requesting Data...4076866518</v>
        <stp/>
        <stp>BDP|15026676929988176124</stp>
        <tr r="O42" s="2"/>
      </tp>
      <tp t="s">
        <v>#N/A Requesting Data...4107881637</v>
        <stp/>
        <stp>BDP|10935988300760967156</stp>
        <tr r="I2" s="13"/>
      </tp>
      <tp t="s">
        <v>#N/A Requesting Data...4148196482</v>
        <stp/>
        <stp>BDP|16263752677039931745</stp>
        <tr r="A80" s="2"/>
      </tp>
      <tp t="s">
        <v>#N/A Requesting Data...4193369317</v>
        <stp/>
        <stp>BDP|16945002194085401243</stp>
        <tr r="AC24" s="2"/>
      </tp>
      <tp t="s">
        <v>#N/A N/A</v>
        <stp/>
        <stp>BDP|10917547606185450827</stp>
        <tr r="V25" s="2"/>
      </tp>
      <tp t="s">
        <v>#N/A Requesting Data...4077758935</v>
        <stp/>
        <stp>BDP|13317970124534516481</stp>
        <tr r="O32" s="2"/>
      </tp>
      <tp t="s">
        <v>#N/A Requesting Data...4275853962</v>
        <stp/>
        <stp>BDP|11888573846949589107</stp>
        <tr r="R54" s="17"/>
        <tr r="R57" s="16"/>
      </tp>
      <tp t="s">
        <v>#N/A Requesting Data...4254114674</v>
        <stp/>
        <stp>BDP|12242972639693200322</stp>
        <tr r="R6" s="22"/>
        <tr r="R32" s="21"/>
        <tr r="R251" s="17"/>
        <tr r="R121" s="16"/>
      </tp>
      <tp t="s">
        <v>#N/A Requesting Data...4192318912</v>
        <stp/>
        <stp>BDP|16671982503187150005</stp>
        <tr r="P410" s="17"/>
        <tr r="P411" s="17"/>
        <tr r="P464" s="16"/>
        <tr r="P465" s="16"/>
        <tr r="P466" s="16"/>
        <tr r="P467" s="16"/>
      </tp>
      <tp t="s">
        <v>#N/A Requesting Data...4242858552</v>
        <stp/>
        <stp>BDP|13741998464573248749</stp>
        <tr r="O38" s="16"/>
      </tp>
      <tp t="s">
        <v>#N/A N/A</v>
        <stp/>
        <stp>BDP|14130737612233769988</stp>
        <tr r="AB269" s="17"/>
        <tr r="AB84" s="16"/>
      </tp>
      <tp t="s">
        <v>#N/A Requesting Data...4170982149</v>
        <stp/>
        <stp>BDP|12571948728423045267</stp>
        <tr r="AC53" s="2"/>
      </tp>
      <tp t="s">
        <v>#N/A Requesting Data...4272475102</v>
        <stp/>
        <stp>BDP|15828752088263333192</stp>
        <tr r="R56" s="16"/>
      </tp>
      <tp t="s">
        <v>#N/A Requesting Data...4286771903</v>
        <stp/>
        <stp>BDP|11215039690815964577</stp>
        <tr r="Z43" s="2"/>
      </tp>
      <tp t="s">
        <v>#N/A Requesting Data...4256753293</v>
        <stp/>
        <stp>BDP|10112220356429941630</stp>
        <tr r="P11" s="15"/>
        <tr r="P10" s="13"/>
      </tp>
      <tp t="s">
        <v>#N/A Requesting Data...4131657702</v>
        <stp/>
        <stp>BDP|18172967539572923887</stp>
        <tr r="Q25" s="14"/>
        <tr r="C25" s="2"/>
      </tp>
      <tp t="s">
        <v>#N/A Requesting Data...4274726386</v>
        <stp/>
        <stp>BDP|16531780411358586079</stp>
        <tr r="R166" s="16"/>
      </tp>
      <tp t="s">
        <v>#N/A Requesting Data...4196822997</v>
        <stp/>
        <stp>BDP|11623038372319903708</stp>
        <tr r="P417" s="17"/>
        <tr r="P55" s="16"/>
      </tp>
      <tp t="s">
        <v>#N/A Requesting Data...4285405148</v>
        <stp/>
        <stp>BDP|11576452106235753809</stp>
        <tr r="M71" s="2"/>
      </tp>
      <tp t="s">
        <v>#N/A Requesting Data...4158326251</v>
        <stp/>
        <stp>BDP|12148759783715526030</stp>
        <tr r="R361" s="17"/>
        <tr r="R33" s="16"/>
      </tp>
      <tp t="s">
        <v>#N/A N/A</v>
        <stp/>
        <stp>BDP|14962791446789260659</stp>
        <tr r="AB326" s="17"/>
        <tr r="AB20" s="16"/>
      </tp>
      <tp t="s">
        <v>#N/A Requesting Data...4114668186</v>
        <stp/>
        <stp>BDP|18335499606364451091</stp>
        <tr r="AN11" s="2"/>
      </tp>
      <tp t="s">
        <v>#N/A Requesting Data...4220475607</v>
        <stp/>
        <stp>BDP|12881293523029298310</stp>
        <tr r="O4" s="17"/>
        <tr r="O40" s="16"/>
      </tp>
      <tp t="s">
        <v>#N/A Requesting Data...4177815804</v>
        <stp/>
        <stp>BDP|12836775794817863329</stp>
        <tr r="D43" s="2"/>
      </tp>
      <tp t="s">
        <v>#N/A Requesting Data...4226987269</v>
        <stp/>
        <stp>BDP|13402282887858295999</stp>
        <tr r="P31" s="16"/>
      </tp>
      <tp t="s">
        <v>#N/A Requesting Data...4225451169</v>
        <stp/>
        <stp>BDP|14711776192084482665</stp>
        <tr r="O81" s="16"/>
      </tp>
      <tp t="s">
        <v>#N/A N/A</v>
        <stp/>
        <stp>BDP|17084370866103846992</stp>
        <tr r="V72" s="2"/>
      </tp>
      <tp t="s">
        <v>#N/A Requesting Data...4208860962</v>
        <stp/>
        <stp>BDP|13580492402469613680</stp>
        <tr r="O29" s="2"/>
      </tp>
      <tp t="s">
        <v>#N/A N/A</v>
        <stp/>
        <stp>BDP|12719073744846014846</stp>
        <tr r="AB31" s="17"/>
        <tr r="AB75" s="16"/>
      </tp>
      <tp t="s">
        <v>#N/A N/A</v>
        <stp/>
        <stp>BDP|12029487811936082995</stp>
        <tr r="Q337" s="16"/>
      </tp>
      <tp t="s">
        <v>#N/A Requesting Data...4203084037</v>
        <stp/>
        <stp>BDP|12362278617748407179</stp>
        <tr r="R188" s="17"/>
        <tr r="R189" s="17"/>
        <tr r="R190" s="17"/>
        <tr r="R191" s="17"/>
        <tr r="R192" s="17"/>
        <tr r="R193" s="17"/>
        <tr r="R278" s="16"/>
        <tr r="R279" s="16"/>
        <tr r="R280" s="16"/>
        <tr r="R281" s="16"/>
        <tr r="R282" s="16"/>
        <tr r="R283" s="16"/>
        <tr r="R284" s="16"/>
        <tr r="R285" s="16"/>
        <tr r="R286" s="16"/>
        <tr r="R287" s="16"/>
        <tr r="R288" s="16"/>
        <tr r="R289" s="16"/>
        <tr r="R290" s="16"/>
        <tr r="R291" s="16"/>
        <tr r="R292" s="16"/>
        <tr r="R293" s="16"/>
        <tr r="R294" s="16"/>
        <tr r="R295" s="16"/>
        <tr r="R296" s="16"/>
        <tr r="R297" s="16"/>
        <tr r="R298" s="16"/>
        <tr r="R299" s="16"/>
        <tr r="R300" s="16"/>
        <tr r="R301" s="16"/>
      </tp>
      <tp t="s">
        <v>#N/A Requesting Data...4273344362</v>
        <stp/>
        <stp>BDP|10870128175036620899</stp>
        <tr r="A10" s="6"/>
        <tr r="P36" s="14"/>
      </tp>
      <tp t="s">
        <v>#N/A N/A</v>
        <stp/>
        <stp>BDP|12681445869308159091</stp>
        <tr r="U8" s="22"/>
        <tr r="U10" s="21"/>
        <tr r="U420" s="16"/>
      </tp>
      <tp t="s">
        <v>#N/A Requesting Data...4232607714</v>
        <stp/>
        <stp>BDP|10252815014740546110</stp>
        <tr r="AC76" s="2"/>
      </tp>
      <tp t="s">
        <v>#N/A Requesting Data...4271745097</v>
        <stp/>
        <stp>BDP|15736201448783559893</stp>
        <tr r="P12" s="22"/>
        <tr r="P30" s="21"/>
      </tp>
      <tp t="s">
        <v>#N/A N/A</v>
        <stp/>
        <stp>BDP|15402806311350693409</stp>
        <tr r="AB396" s="17"/>
        <tr r="AB456" s="16"/>
      </tp>
      <tp t="s">
        <v>#N/A Requesting Data...4272434460</v>
        <stp/>
        <stp>BDP|12525050111108426364</stp>
        <tr r="R380" s="17"/>
        <tr r="R217" s="16"/>
      </tp>
      <tp t="s">
        <v>#N/A Requesting Data...4244952145</v>
        <stp/>
        <stp>BDP|15564819756331467142</stp>
        <tr r="R144" s="16"/>
      </tp>
      <tp t="s">
        <v>#N/A N/A</v>
        <stp/>
        <stp>BDP|10329900151170722472</stp>
        <tr r="AB159" s="17"/>
        <tr r="AB159" s="16"/>
      </tp>
      <tp t="s">
        <v>#N/A N/A</v>
        <stp/>
        <stp>BDP|11756167473066400945</stp>
        <tr r="U25" s="21"/>
        <tr r="U59" s="16"/>
      </tp>
      <tp t="s">
        <v>#N/A Requesting Data...4204881649</v>
        <stp/>
        <stp>BDP|14519975863751075231</stp>
        <tr r="R218" s="16"/>
        <tr r="R219" s="16"/>
      </tp>
      <tp t="s">
        <v>#N/A N/A</v>
        <stp/>
        <stp>BDP|18288735404791109615</stp>
        <tr r="AB38" s="15"/>
        <tr r="AB35" s="13"/>
      </tp>
      <tp t="s">
        <v>#N/A Requesting Data...4231369192</v>
        <stp/>
        <stp>BDP|16570859515066189108</stp>
        <tr r="R388" s="17"/>
        <tr r="R458" s="16"/>
      </tp>
      <tp t="s">
        <v>#N/A Requesting Data...4260943642</v>
        <stp/>
        <stp>BDP|13278888409692237154</stp>
        <tr r="AW13" s="22"/>
        <tr r="AW22" s="21"/>
        <tr r="O33" s="17"/>
        <tr r="O41" s="16"/>
      </tp>
      <tp t="s">
        <v>#N/A Requesting Data...4286880327</v>
        <stp/>
        <stp>BDP|14400964696128635465</stp>
        <tr r="O304" s="17"/>
      </tp>
      <tp t="s">
        <v>#N/A Requesting Data...4289534621</v>
        <stp/>
        <stp>BDP|12388138580127574412</stp>
        <tr r="O331" s="17"/>
        <tr r="O478" s="16"/>
      </tp>
      <tp t="s">
        <v>#N/A N/A</v>
        <stp/>
        <stp>BDP|13705965938916627787</stp>
        <tr r="Q248" s="17"/>
        <tr r="Q220" s="16"/>
      </tp>
      <tp t="s">
        <v>#N/A Requesting Data...4255080813</v>
        <stp/>
        <stp>BDP|16752344742909055062</stp>
        <tr r="O57" s="2"/>
      </tp>
      <tp t="s">
        <v>#N/A Requesting Data...4179935290</v>
        <stp/>
        <stp>BDP|18316302552063149577</stp>
        <tr r="R50" s="16"/>
      </tp>
      <tp t="s">
        <v>#N/A N/A</v>
        <stp/>
        <stp>BDP|15710972434225232209</stp>
        <tr r="AB16" s="15"/>
        <tr r="AB14" s="13"/>
      </tp>
      <tp t="s">
        <v>#N/A Requesting Data...4192529267</v>
        <stp/>
        <stp>BDP|10794320558146957826</stp>
        <tr r="AC32" s="2"/>
      </tp>
      <tp t="s">
        <v>#N/A Requesting Data...4266466143</v>
        <stp/>
        <stp>BDP|10417706049649805239</stp>
        <tr r="O394" s="17"/>
      </tp>
      <tp t="s">
        <v>#N/A Requesting Data...4254432971</v>
        <stp/>
        <stp>BDP|12843480190375275242</stp>
        <tr r="P14" s="15"/>
        <tr r="P12" s="13"/>
      </tp>
      <tp t="s">
        <v>#N/A Requesting Data...4248311864</v>
        <stp/>
        <stp>BDP|14007146744918374158</stp>
        <tr r="AB44" s="15"/>
        <tr r="AB42" s="13"/>
        <tr r="BR76" s="2"/>
      </tp>
      <tp t="s">
        <v>#N/A N/A</v>
        <stp/>
        <stp>BDH|15203921383918274452</stp>
        <tr r="AO8" s="3"/>
      </tp>
      <tp t="s">
        <v>#N/A N/A</v>
        <stp/>
        <stp>BDH|11116288644007141881</stp>
        <tr r="S8" s="3"/>
      </tp>
      <tp t="s">
        <v>#N/A N/A</v>
        <stp/>
        <stp>BDH|15816220586166206162</stp>
        <tr r="BC8" s="3"/>
      </tp>
      <tp t="s">
        <v>#N/A Requesting Data...4278989337</v>
        <stp/>
        <stp>BDP|15104136156201466997</stp>
        <tr r="AQ28" s="2"/>
      </tp>
      <tp t="s">
        <v>#N/A Requesting Data...4259772930</v>
        <stp/>
        <stp>BDP|10556184190094779524</stp>
        <tr r="R65" s="16"/>
      </tp>
      <tp t="s">
        <v>#N/A N/A</v>
        <stp/>
        <stp>BDP|17284757996881886125</stp>
        <tr r="S59" s="15"/>
        <tr r="S59" s="13"/>
      </tp>
      <tp t="s">
        <v>#N/A Requesting Data...4283020852</v>
        <stp/>
        <stp>BDP|15667010070359995250</stp>
        <tr r="R80" s="17"/>
      </tp>
      <tp t="s">
        <v>#N/A Requesting Data...4236781792</v>
        <stp/>
        <stp>BDP|13497047669834741853</stp>
        <tr r="P324" s="16"/>
      </tp>
      <tp t="s">
        <v>#N/A Requesting Data...4285669543</v>
        <stp/>
        <stp>BDP|17324807661219849916</stp>
        <tr r="O237" s="17"/>
      </tp>
      <tp t="s">
        <v>#N/A Requesting Data...4270813933</v>
        <stp/>
        <stp>BDP|13218995978015888114</stp>
        <tr r="C179" s="10"/>
      </tp>
      <tp t="s">
        <v>#N/A Requesting Data...4235553466</v>
        <stp/>
        <stp>BDP|13396106873085853922</stp>
        <tr r="O57" s="17"/>
        <tr r="O63" s="16"/>
      </tp>
      <tp t="s">
        <v>#N/A N/A</v>
        <stp/>
        <stp>BDP|10024203991423396181</stp>
        <tr r="R64" s="15"/>
        <tr r="R64" s="13"/>
      </tp>
      <tp t="s">
        <v>#N/A N/A</v>
        <stp/>
        <stp>BDP|16706666287598456983</stp>
        <tr r="S438" s="17"/>
        <tr r="S462" s="16"/>
      </tp>
      <tp t="s">
        <v>#N/A Requesting Data...4283728559</v>
        <stp/>
        <stp>BDP|10812687789642587512</stp>
        <tr r="AK13" s="2"/>
      </tp>
      <tp t="s">
        <v>#N/A N/A</v>
        <stp/>
        <stp>BDP|16050751988718674877</stp>
        <tr r="AH23" s="2"/>
      </tp>
      <tp t="s">
        <v>#N/A Requesting Data...4242964022</v>
        <stp/>
        <stp>BDP|11697989122527203423</stp>
        <tr r="R19" s="16"/>
      </tp>
      <tp t="s">
        <v>#N/A Requesting Data...4227305443</v>
        <stp/>
        <stp>BDP|11603515765153890857</stp>
        <tr r="P17" s="17"/>
        <tr r="P27" s="15"/>
        <tr r="P25" s="13"/>
        <tr r="P17" s="16"/>
      </tp>
      <tp t="s">
        <v>#N/A Requesting Data...4257045369</v>
        <stp/>
        <stp>BDP|17355069229744758847</stp>
        <tr r="O240" s="17"/>
      </tp>
      <tp t="s">
        <v>#N/A Requesting Data...4240199018</v>
        <stp/>
        <stp>BDP|16104654486976800754</stp>
        <tr r="O45" s="17"/>
        <tr r="O85" s="16"/>
      </tp>
      <tp t="s">
        <v>#N/A N/A</v>
        <stp/>
        <stp>BDP|10490936556524803167</stp>
        <tr r="AB15" s="22"/>
        <tr r="AB7" s="21"/>
        <tr r="AB61" s="15"/>
        <tr r="AB61" s="13"/>
      </tp>
      <tp t="s">
        <v>#N/A N/A</v>
        <stp/>
        <stp>BDP|11104921417014219497</stp>
        <tr r="Q12" s="17"/>
        <tr r="Q131" s="16"/>
      </tp>
      <tp t="s">
        <v>#N/A N/A</v>
        <stp/>
        <stp>BDP|10596028496372789281</stp>
        <tr r="S55" s="15"/>
        <tr r="S54" s="13"/>
      </tp>
      <tp t="s">
        <v>#N/A Requesting Data...4251621554</v>
        <stp/>
        <stp>BDP|12586758399444320148</stp>
        <tr r="C136" s="10"/>
      </tp>
      <tp t="s">
        <v>#N/A Requesting Data...4292111028</v>
        <stp/>
        <stp>BDP|15319904083945995876</stp>
        <tr r="AN36" s="2"/>
      </tp>
      <tp t="s">
        <v>#N/A N/A</v>
        <stp/>
        <stp>BDP|10749198641395797966</stp>
        <tr r="S43" s="17"/>
        <tr r="S7" s="16"/>
      </tp>
      <tp t="s">
        <v>#N/A N/A</v>
        <stp/>
        <stp>BDP|12214434346588862310</stp>
        <tr r="R60" s="15"/>
        <tr r="R60" s="13"/>
      </tp>
      <tp t="s">
        <v>#N/A Requesting Data...4267780269</v>
        <stp/>
        <stp>BDP|16498690027208984328</stp>
        <tr r="P249" s="17"/>
        <tr r="P247" s="16"/>
      </tp>
      <tp t="s">
        <v>#N/A N/A</v>
        <stp/>
        <stp>BDP|17279898336625928053</stp>
        <tr r="R49" s="15"/>
        <tr r="R48" s="13"/>
      </tp>
      <tp t="s">
        <v>#N/A Requesting Data...4259074706</v>
        <stp/>
        <stp>BDP|16395625116199762116</stp>
        <tr r="P302" s="17"/>
        <tr r="P43" s="16"/>
      </tp>
      <tp t="s">
        <v>#N/A Requesting Data...4288500749</v>
        <stp/>
        <stp>BDP|18275648353190261271</stp>
        <tr r="A57" s="2"/>
      </tp>
      <tp t="s">
        <v>#N/A Requesting Data...4288965953</v>
        <stp/>
        <stp>BDP|11803468408525561933</stp>
        <tr r="O87" s="17"/>
        <tr r="O6" s="16"/>
      </tp>
      <tp t="s">
        <v>#N/A Requesting Data...4292095855</v>
        <stp/>
        <stp>BDP|11930898872064617344</stp>
        <tr r="AC27" s="2"/>
      </tp>
      <tp t="s">
        <v>#N/A Requesting Data...4267191788</v>
        <stp/>
        <stp>BDP|18220293051013290586</stp>
        <tr r="AL47" s="2"/>
      </tp>
      <tp t="s">
        <v>#N/A Requesting Data...4281573072</v>
        <stp/>
        <stp>BDP|11343797626988442583</stp>
        <tr r="AG21" s="2"/>
      </tp>
      <tp t="s">
        <v>#N/A Requesting Data...4278411435</v>
        <stp/>
        <stp>BDP|11180451713964604912</stp>
        <tr r="R254" s="17"/>
        <tr r="R46" s="16"/>
      </tp>
      <tp t="s">
        <v>#N/A N/A</v>
        <stp/>
        <stp>BDP|18116630713523724563</stp>
        <tr r="S163" s="17"/>
        <tr r="S444" s="16"/>
      </tp>
      <tp t="s">
        <v>#N/A Requesting Data...4273447883</v>
        <stp/>
        <stp>BDP|12487242137962283860</stp>
        <tr r="R17" s="22"/>
        <tr r="R15" s="21"/>
        <tr r="R14" s="17"/>
        <tr r="R26" s="16"/>
      </tp>
      <tp t="s">
        <v>#N/A N/A</v>
        <stp/>
        <stp>BDP|13370956786622308906</stp>
        <tr r="V64" s="2"/>
      </tp>
      <tp t="s">
        <v>#N/A Requesting Data...4287625390</v>
        <stp/>
        <stp>BDP|14458103537926974998</stp>
        <tr r="P34" s="15"/>
        <tr r="P35" s="15"/>
        <tr r="P238" s="16"/>
        <tr r="P239" s="16"/>
        <tr r="P240" s="16"/>
        <tr r="P241" s="16"/>
        <tr r="P242" s="16"/>
        <tr r="P243" s="16"/>
      </tp>
      <tp t="s">
        <v>#N/A N/A</v>
        <stp/>
        <stp>BDP|16695013956679774344</stp>
        <tr r="AB49" s="17"/>
        <tr r="AB332" s="16"/>
      </tp>
      <tp t="s">
        <v>#N/A N/A</v>
        <stp/>
        <stp>BDP|11542922733815447725</stp>
        <tr r="AH25" s="2"/>
      </tp>
      <tp t="s">
        <v>#N/A Requesting Data...4291436575</v>
        <stp/>
        <stp>BDP|17089823810025969290</stp>
        <tr r="M53" s="2"/>
      </tp>
      <tp t="s">
        <v>#N/A N/A</v>
        <stp/>
        <stp>BDP|16651218150231715922</stp>
        <tr r="R58" s="13"/>
      </tp>
      <tp t="s">
        <v>#N/A Requesting Data...4293008823</v>
        <stp/>
        <stp>BDP|14544884206523689687</stp>
        <tr r="O407" s="17"/>
      </tp>
      <tp t="s">
        <v>#N/A N/A</v>
        <stp/>
        <stp>BDP|17766175330404179843</stp>
        <tr r="AB379" s="17"/>
        <tr r="AB410" s="16"/>
      </tp>
      <tp t="s">
        <v>#N/A N/A</v>
        <stp/>
        <stp>BDP|17389157257879706334</stp>
        <tr r="S30" s="14"/>
      </tp>
      <tp t="s">
        <v>#N/A N/A</v>
        <stp/>
        <stp>BDP|16602611790289114933</stp>
        <tr r="V16" s="2"/>
      </tp>
      <tp t="s">
        <v>#N/A Requesting Data...4181275915</v>
        <stp/>
        <stp>BDP|17976396804188733562</stp>
        <tr r="AW8" s="21"/>
        <tr r="O408" s="17"/>
        <tr r="O69" s="16"/>
      </tp>
      <tp t="s">
        <v>#N/A Requesting Data...3215661922</v>
        <stp/>
        <stp>BDP|14369370107507703909</stp>
        <tr r="O125" s="17"/>
        <tr r="O173" s="16"/>
      </tp>
      <tp t="s">
        <v>#N/A N/A</v>
        <stp/>
        <stp>BDP|16695596489794396618</stp>
        <tr r="R56" s="15"/>
        <tr r="R55" s="13"/>
      </tp>
      <tp t="s">
        <v>#N/A N/A</v>
        <stp/>
        <stp>BDP|11300707252822251873</stp>
        <tr r="AB11" s="22"/>
        <tr r="AB52" s="15"/>
        <tr r="AB51" s="13"/>
      </tp>
      <tp t="s">
        <v>#N/A Requesting Data...1289871503</v>
        <stp/>
        <stp>BDP|13330089811773804862</stp>
        <tr r="O387" s="16"/>
      </tp>
      <tp t="s">
        <v>#N/A Requesting Data...1502666718</v>
        <stp/>
        <stp>BDP|13363369411161981999</stp>
        <tr r="R25" s="17"/>
        <tr r="R379" s="16"/>
      </tp>
      <tp t="s">
        <v>#N/A Requesting Data...3263258983</v>
        <stp/>
        <stp>BDP|10145236356477963996</stp>
        <tr r="M23" s="2"/>
      </tp>
      <tp t="s">
        <v>#N/A Requesting Data...3444115574</v>
        <stp/>
        <stp>BDP|16727833661633510243</stp>
        <tr r="O77" s="16"/>
      </tp>
      <tp t="s">
        <v>#N/A Requesting Data...441485393</v>
        <stp/>
        <stp>BDP|15863982692908303462</stp>
        <tr r="O68" s="16"/>
      </tp>
      <tp t="s">
        <v>#N/A Requesting Data...3872511838</v>
        <stp/>
        <stp>BDP|14072659400239454264</stp>
        <tr r="AN24" s="2"/>
      </tp>
      <tp t="s">
        <v>#N/A Requesting Data...1212917853</v>
        <stp/>
        <stp>BDP|11374567890281108530</stp>
        <tr r="P8" s="21"/>
        <tr r="P408" s="17"/>
        <tr r="P69" s="16"/>
      </tp>
      <tp t="s">
        <v>#N/A Requesting Data...3328108500</v>
        <stp/>
        <stp>BDP|18280527993748786537</stp>
        <tr r="O20" s="2"/>
      </tp>
      <tp t="s">
        <v>#N/A N/A</v>
        <stp/>
        <stp>BDP|10437013493282787270</stp>
        <tr r="S31" s="14"/>
      </tp>
      <tp t="s">
        <v>#N/A Requesting Data...86740264</v>
        <stp/>
        <stp>BDP|11407730696906104063</stp>
        <tr r="O126" s="16"/>
      </tp>
      <tp t="s">
        <v>#N/A Requesting Data...3071855383</v>
        <stp/>
        <stp>BDP|11709543887960714556</stp>
        <tr r="Z74" s="2"/>
      </tp>
      <tp t="s">
        <v>#N/A Requesting Data...244115184</v>
        <stp/>
        <stp>BDP|12791615706818268540</stp>
        <tr r="AC36" s="2"/>
      </tp>
      <tp t="s">
        <v>#N/A N/A</v>
        <stp/>
        <stp>BDP|10742592962109873321</stp>
        <tr r="S333" s="17"/>
        <tr r="S370" s="16"/>
      </tp>
      <tp t="e">
        <v>#N/A</v>
        <stp/>
        <stp>BDH|15815482964767021962</stp>
        <tr r="N261" s="24"/>
      </tp>
      <tp t="s">
        <v>#N/A N/A</v>
        <stp/>
        <stp>BDH|15570036156678269145</stp>
        <tr r="AA8" s="3"/>
      </tp>
      <tp t="e">
        <v>#N/A</v>
        <stp/>
        <stp>BDH|11980039479019986662</stp>
        <tr r="N154" s="24"/>
      </tp>
      <tp t="e">
        <v>#N/A</v>
        <stp/>
        <stp>BDH|16477871537393317781</stp>
        <tr r="N259" s="24"/>
      </tp>
      <tp t="e">
        <v>#N/A</v>
        <stp/>
        <stp>BDH|15558481124603451933</stp>
        <tr r="N56" s="24"/>
      </tp>
      <tp t="s">
        <v>#N/A N/A</v>
        <stp/>
        <stp>BDP|14735605581434824072</stp>
        <tr r="Q32" s="22"/>
        <tr r="Q23" s="21"/>
      </tp>
      <tp t="s">
        <v>#N/A N/A</v>
        <stp/>
        <stp>BDP|12771151308088378506</stp>
        <tr r="R6" s="15"/>
        <tr r="R6" s="13"/>
      </tp>
      <tp t="s">
        <v>#N/A Requesting Data...3978887010</v>
        <stp/>
        <stp>BDP|17109492183811179423</stp>
        <tr r="R390" s="16"/>
        <tr r="R391" s="16"/>
      </tp>
      <tp t="s">
        <v>#N/A N/A</v>
        <stp/>
        <stp>BDP|16415777056009822359</stp>
        <tr r="AH17" s="2"/>
      </tp>
      <tp t="s">
        <v>#N/A N/A</v>
        <stp/>
        <stp>BDP|10672955726466759390</stp>
        <tr r="S382" s="17"/>
        <tr r="S417" s="16"/>
      </tp>
      <tp t="s">
        <v>#N/A Requesting Data...451292876</v>
        <stp/>
        <stp>BDP|12039936247727737684</stp>
        <tr r="C121" s="10"/>
      </tp>
      <tp t="s">
        <v>#N/A Requesting Data...1421900238</v>
        <stp/>
        <stp>BDP|10705900002864745398</stp>
        <tr r="P31" s="22"/>
        <tr r="P21" s="21"/>
        <tr r="P14" s="14"/>
        <tr r="P395" s="17"/>
        <tr r="P24" s="15"/>
        <tr r="P22" s="13"/>
        <tr r="P221" s="16"/>
      </tp>
      <tp t="s">
        <v>#N/A Requesting Data...3055825290</v>
        <stp/>
        <stp>BDP|17876650956183870992</stp>
        <tr r="AV29" s="14"/>
      </tp>
      <tp t="s">
        <v>#N/A Requesting Data...306974224</v>
        <stp/>
        <stp>BDP|13897582178478034756</stp>
        <tr r="A57" s="6"/>
        <tr r="P40" s="14"/>
      </tp>
      <tp t="s">
        <v>#N/A Requesting Data...1310615036</v>
        <stp/>
        <stp>BDP|13823738247846731869</stp>
        <tr r="P50" s="15"/>
        <tr r="P49" s="13"/>
      </tp>
      <tp t="s">
        <v>#N/A Requesting Data...1891268934</v>
        <stp/>
        <stp>BDP|16092338379138767409</stp>
        <tr r="P58" s="13"/>
      </tp>
      <tp t="s">
        <v>#N/A Requesting Data...2252647631</v>
        <stp/>
        <stp>BDP|18305990016057037914</stp>
        <tr r="A73" s="2"/>
      </tp>
      <tp t="s">
        <v>#N/A N/A</v>
        <stp/>
        <stp>BDP|16750890259645291090</stp>
        <tr r="Q446" s="16"/>
      </tp>
      <tp t="s">
        <v>#N/A Requesting Data...456239739</v>
        <stp/>
        <stp>BDP|17195982811014670524</stp>
        <tr r="M57" s="2"/>
      </tp>
      <tp t="s">
        <v>#N/A Requesting Data...529870503</v>
        <stp/>
        <stp>BDP|18174597905886370528</stp>
        <tr r="R8" s="21"/>
        <tr r="R408" s="17"/>
        <tr r="R69" s="16"/>
      </tp>
      <tp t="s">
        <v>#N/A Requesting Data...1365766510</v>
        <stp/>
        <stp>BDP|11694435691883808100</stp>
        <tr r="A18" s="6"/>
        <tr r="P38" s="14"/>
      </tp>
      <tp t="s">
        <v>#N/A Requesting Data...4209337377</v>
        <stp/>
        <stp>BDP|13943618379969899562</stp>
        <tr r="O33" s="2"/>
      </tp>
      <tp t="s">
        <v>#N/A N/A</v>
        <stp/>
        <stp>BDP|11756405934851555998</stp>
        <tr r="AB8" s="15"/>
        <tr r="AB7" s="13"/>
      </tp>
      <tp t="s">
        <v>#N/A Requesting Data...3243280759</v>
        <stp/>
        <stp>BDP|12899690384397330582</stp>
        <tr r="Q26" s="14"/>
        <tr r="C29" s="2"/>
      </tp>
      <tp t="s">
        <v>#N/A Requesting Data...3602007251</v>
        <stp/>
        <stp>BDP|15926907441054457228</stp>
        <tr r="AW5" s="22"/>
        <tr r="AW28" s="21"/>
        <tr r="O385" s="17"/>
        <tr r="O459" s="16"/>
      </tp>
      <tp t="s">
        <v>#N/A Requesting Data...1771013353</v>
        <stp/>
        <stp>BDP|12518023148088073014</stp>
        <tr r="M77" s="2"/>
      </tp>
      <tp t="s">
        <v>#N/A Requesting Data...3611450244</v>
        <stp/>
        <stp>BDP|16652931005253770291</stp>
        <tr r="AK15" s="2"/>
      </tp>
      <tp t="s">
        <v>#N/A N/A</v>
        <stp/>
        <stp>BDP|10145537733681842974</stp>
        <tr r="Q16" s="14"/>
      </tp>
      <tp t="s">
        <v>#N/A N/A</v>
        <stp/>
        <stp>BDP|18442798008447986624</stp>
        <tr r="P35" s="21"/>
      </tp>
      <tp t="s">
        <v>#N/A Requesting Data...1609704501</v>
        <stp/>
        <stp>BDP|11671058824505438820</stp>
        <tr r="R471" s="16"/>
      </tp>
      <tp t="s">
        <v>#N/A Requesting Data...2466379305</v>
        <stp/>
        <stp>BDP|15937031903923878803</stp>
        <tr r="C185" s="10"/>
      </tp>
      <tp t="s">
        <v>#N/A N/A</v>
        <stp/>
        <stp>BDP|12155966256086682665</stp>
        <tr r="Q19" s="17"/>
        <tr r="Q27" s="16"/>
      </tp>
      <tp t="s">
        <v>#N/A Requesting Data...2049562246</v>
        <stp/>
        <stp>BDP|13065175149689743180</stp>
        <tr r="O128" s="16"/>
      </tp>
      <tp t="s">
        <v>#N/A Requesting Data...1571635823</v>
        <stp/>
        <stp>BDP|14577036424621255912</stp>
        <tr r="P371" s="16"/>
        <tr r="P372" s="16"/>
      </tp>
      <tp t="s">
        <v>#N/A Requesting Data...3167026459</v>
        <stp/>
        <stp>BDP|12359738516128633219</stp>
        <tr r="D78" s="2"/>
      </tp>
      <tp t="s">
        <v>#N/A Requesting Data...2238692089</v>
        <stp/>
        <stp>BDP|17592372661425069932</stp>
        <tr r="AV42" s="14"/>
      </tp>
      <tp t="s">
        <v>#N/A Requesting Data...4156435094</v>
        <stp/>
        <stp>BDP|12691115983245602029</stp>
        <tr r="R169" s="16"/>
        <tr r="R170" s="16"/>
      </tp>
      <tp t="s">
        <v>#N/A Requesting Data...3321193295</v>
        <stp/>
        <stp>BDP|11438101792327663038</stp>
        <tr r="R248" s="17"/>
        <tr r="R220" s="16"/>
      </tp>
      <tp t="s">
        <v>#N/A Requesting Data...2944955575</v>
        <stp/>
        <stp>BDP|11492127284431856790</stp>
        <tr r="AG76" s="2"/>
      </tp>
      <tp t="s">
        <v>#N/A Requesting Data...3633139575</v>
        <stp/>
        <stp>BDP|14502456322465312920</stp>
        <tr r="O121" s="17"/>
        <tr r="O122" s="17"/>
        <tr r="O123" s="17"/>
        <tr r="O124" s="17"/>
        <tr r="AV30" s="15"/>
        <tr r="AV31" s="15"/>
        <tr r="AV29" s="13"/>
        <tr r="AV30" s="13"/>
        <tr r="O393" s="16"/>
        <tr r="O394" s="16"/>
        <tr r="O395" s="16"/>
        <tr r="O396" s="16"/>
        <tr r="O397" s="16"/>
        <tr r="O398" s="16"/>
        <tr r="O399" s="16"/>
        <tr r="O400" s="16"/>
        <tr r="O401" s="16"/>
        <tr r="O402" s="16"/>
        <tr r="O403" s="16"/>
        <tr r="O404" s="16"/>
        <tr r="O405" s="16"/>
        <tr r="O406" s="16"/>
      </tp>
      <tp t="s">
        <v>#N/A Requesting Data...3160573380</v>
        <stp/>
        <stp>BDP|14592711551491675909</stp>
        <tr r="C26" s="2"/>
      </tp>
      <tp t="s">
        <v>#N/A N/A</v>
        <stp/>
        <stp>BDP|16246717777929205158</stp>
        <tr r="R16" s="15"/>
        <tr r="R14" s="13"/>
      </tp>
      <tp t="s">
        <v>#N/A Requesting Data...933190339</v>
        <stp/>
        <stp>BDP|13399704873804452977</stp>
        <tr r="R2" s="2"/>
      </tp>
      <tp t="s">
        <v>#N/A Requesting Data...4220842074</v>
        <stp/>
        <stp>BDP|10276837447347243572</stp>
        <tr r="D30" s="2"/>
      </tp>
      <tp t="s">
        <v>#N/A Requesting Data...1347477776</v>
        <stp/>
        <stp>BDP|10466549386446267562</stp>
        <tr r="P164" s="17"/>
      </tp>
      <tp t="s">
        <v>#N/A Requesting Data...3427494646</v>
        <stp/>
        <stp>BDP|14492820154316455142</stp>
        <tr r="R449" s="16"/>
      </tp>
      <tp t="s">
        <v>#N/A N/A</v>
        <stp/>
        <stp>BDP|16849858469013791514</stp>
        <tr r="AJ38" s="2"/>
      </tp>
      <tp t="s">
        <v>#N/A Requesting Data...746924371</v>
        <stp/>
        <stp>BDP|12313040925249854786</stp>
        <tr r="O390" s="16"/>
        <tr r="O391" s="16"/>
      </tp>
      <tp t="s">
        <v>#N/A Requesting Data...2252031963</v>
        <stp/>
        <stp>BDP|16988817947682484695</stp>
        <tr r="O45" s="16"/>
      </tp>
      <tp t="s">
        <v>#N/A Requesting Data...4173086366</v>
        <stp/>
        <stp>BDP|13754660992730630208</stp>
        <tr r="P105" s="16"/>
      </tp>
      <tp t="s">
        <v>#N/A N/A</v>
        <stp/>
        <stp>BDP|16459915350201190512</stp>
        <tr r="Q249" s="17"/>
        <tr r="Q247" s="16"/>
      </tp>
      <tp t="s">
        <v>#N/A Requesting Data...673641461</v>
        <stp/>
        <stp>BDP|10697763169517543893</stp>
        <tr r="R25" s="21"/>
        <tr r="R59" s="16"/>
      </tp>
      <tp t="s">
        <v>#N/A Requesting Data...867843953</v>
        <stp/>
        <stp>BDP|13216834153057455732</stp>
        <tr r="O19" s="16"/>
      </tp>
      <tp t="s">
        <v>#N/A N/A</v>
        <stp/>
        <stp>BDP|12441115095632413614</stp>
        <tr r="Q14" s="22"/>
        <tr r="Q14" s="21"/>
      </tp>
      <tp t="s">
        <v>#N/A Requesting Data...1178279382</v>
        <stp/>
        <stp>BDP|13984141717744759994</stp>
        <tr r="P77" s="16"/>
      </tp>
      <tp t="s">
        <v>#N/A Requesting Data...3927090411</v>
        <stp/>
        <stp>BDP|16452414355890707934</stp>
        <tr r="R362" s="17"/>
        <tr r="R374" s="16"/>
      </tp>
      <tp t="s">
        <v>#N/A Requesting Data...612598517</v>
        <stp/>
        <stp>BDP|13367424190186606631</stp>
        <tr r="AK39" s="2"/>
      </tp>
      <tp t="s">
        <v>#N/A Requesting Data...1364686955</v>
        <stp/>
        <stp>BDP|11488010896810063676</stp>
        <tr r="R8" s="17"/>
        <tr r="R11" s="16"/>
      </tp>
      <tp t="s">
        <v>#N/A Requesting Data...1132575674</v>
        <stp/>
        <stp>BDP|11900592310339402207</stp>
        <tr r="C175" s="10"/>
      </tp>
      <tp t="s">
        <v>#N/A Requesting Data...496351387</v>
        <stp/>
        <stp>BDP|12176622818228882347</stp>
        <tr r="P81" s="17"/>
        <tr r="P327" s="16"/>
      </tp>
      <tp t="s">
        <v>#N/A Requesting Data...1946235810</v>
        <stp/>
        <stp>BDP|15254590695582081596</stp>
        <tr r="R314" s="17"/>
        <tr r="R336" s="16"/>
      </tp>
      <tp t="s">
        <v>#N/A Requesting Data...3286791590</v>
        <stp/>
        <stp>BDP|18009665846795397147</stp>
        <tr r="AC26" s="2"/>
      </tp>
      <tp t="s">
        <v>#N/A N/A</v>
        <stp/>
        <stp>BDP|12343658596777424420</stp>
        <tr r="S42" s="14"/>
      </tp>
      <tp t="s">
        <v>#N/A N/A</v>
        <stp/>
        <stp>BDP|12216100238556584894</stp>
        <tr r="S28" s="14"/>
      </tp>
      <tp t="s">
        <v>#N/A N/A</v>
        <stp/>
        <stp>BDP|10931004562458486094</stp>
        <tr r="R23" s="2"/>
      </tp>
      <tp t="s">
        <v>#N/A N/A</v>
        <stp/>
        <stp>BDP|14536809218462392187</stp>
        <tr r="U8" s="21"/>
        <tr r="U179" s="16"/>
        <tr r="U220" s="16"/>
        <tr r="U321" s="16"/>
        <tr r="U333" s="16"/>
        <tr r="U334" s="16"/>
        <tr r="U340" s="16"/>
        <tr r="U352" s="16"/>
        <tr r="U353" s="16"/>
        <tr r="U354" s="16"/>
        <tr r="U355" s="16"/>
        <tr r="U356" s="16"/>
        <tr r="U357" s="16"/>
        <tr r="U358" s="16"/>
        <tr r="U359" s="16"/>
        <tr r="U360" s="16"/>
        <tr r="U361" s="16"/>
        <tr r="U362" s="16"/>
        <tr r="U363" s="16"/>
        <tr r="U364" s="16"/>
        <tr r="U365" s="16"/>
        <tr r="U380" s="16"/>
        <tr r="U390" s="16"/>
        <tr r="U391" s="16"/>
        <tr r="U69" s="16"/>
        <tr r="U247" s="16"/>
      </tp>
      <tp t="s">
        <v>#N/A Requesting Data...3746879942</v>
        <stp/>
        <stp>BDP|18076516117374300637</stp>
        <tr r="R88" s="17"/>
      </tp>
      <tp t="e">
        <v>#N/A</v>
        <stp/>
        <stp>BDH|10017891019907759065</stp>
        <tr r="N71" s="24"/>
      </tp>
      <tp t="e">
        <v>#N/A</v>
        <stp/>
        <stp>BDH|15772260672108723612</stp>
        <tr r="N212" s="24"/>
      </tp>
      <tp t="s">
        <v>#N/A N/A</v>
        <stp/>
        <stp>BDH|10883211414088314569</stp>
        <tr r="AS8" s="3"/>
      </tp>
      <tp t="s">
        <v>#N/A N/A</v>
        <stp/>
        <stp>BDH|14539730436086916864</stp>
        <tr r="BQ8" s="4"/>
      </tp>
      <tp t="s">
        <v>#N/A N/A</v>
        <stp/>
        <stp>BDP|15155827824960709090</stp>
        <tr r="V78" s="2"/>
      </tp>
      <tp t="s">
        <v>#N/A Requesting Data...2806320892</v>
        <stp/>
        <stp>BDP|12079697520889309031</stp>
        <tr r="R23" s="22"/>
        <tr r="R29" s="21"/>
        <tr r="R22" s="17"/>
        <tr r="R47" s="16"/>
      </tp>
      <tp t="s">
        <v>#N/A Requesting Data...808943405</v>
        <stp/>
        <stp>BDP|12077969438841399647</stp>
        <tr r="P27" s="17"/>
        <tr r="P378" s="16"/>
      </tp>
      <tp t="s">
        <v>#N/A N/A</v>
        <stp/>
        <stp>BDP|11905442798737869441</stp>
        <tr r="U439" s="17"/>
        <tr r="U440" s="17"/>
        <tr r="U441" s="17"/>
        <tr r="U442" s="17"/>
        <tr r="U443" s="17"/>
        <tr r="U444" s="17"/>
        <tr r="U445" s="17"/>
        <tr r="U446" s="17"/>
        <tr r="U447" s="17"/>
        <tr r="U448" s="17"/>
        <tr r="U449" s="17"/>
        <tr r="U450" s="17"/>
        <tr r="U451" s="17"/>
        <tr r="U452" s="17"/>
        <tr r="U453" s="17"/>
        <tr r="U454" s="17"/>
        <tr r="U455" s="17"/>
        <tr r="U456" s="17"/>
        <tr r="U457" s="17"/>
        <tr r="U458" s="17"/>
        <tr r="U459" s="17"/>
        <tr r="U460" s="17"/>
        <tr r="U461" s="17"/>
        <tr r="U462" s="17"/>
        <tr r="U463" s="17"/>
        <tr r="U464" s="17"/>
        <tr r="U465" s="17"/>
        <tr r="U466" s="17"/>
        <tr r="U467" s="17"/>
        <tr r="U468" s="17"/>
        <tr r="U469" s="17"/>
        <tr r="U470" s="17"/>
        <tr r="U471" s="17"/>
        <tr r="U472" s="17"/>
        <tr r="U473" s="17"/>
        <tr r="U474" s="17"/>
        <tr r="U475" s="17"/>
        <tr r="U476" s="17"/>
        <tr r="U477" s="17"/>
        <tr r="U478" s="17"/>
        <tr r="U479" s="17"/>
        <tr r="U480" s="17"/>
        <tr r="U481" s="17"/>
        <tr r="U482" s="17"/>
        <tr r="U483" s="17"/>
        <tr r="U484" s="17"/>
        <tr r="U485" s="17"/>
        <tr r="U486" s="17"/>
        <tr r="U487" s="17"/>
        <tr r="U488" s="17"/>
        <tr r="U489" s="17"/>
        <tr r="U490" s="17"/>
        <tr r="U491" s="17"/>
        <tr r="U492" s="17"/>
        <tr r="U493" s="17"/>
        <tr r="U494" s="17"/>
        <tr r="U495" s="17"/>
        <tr r="U496" s="17"/>
        <tr r="U497" s="17"/>
        <tr r="U498" s="17"/>
        <tr r="U499" s="17"/>
        <tr r="U500" s="17"/>
      </tp>
      <tp t="s">
        <v>#N/A N/A</v>
        <stp/>
        <stp>BDP|14880649633086063862</stp>
        <tr r="AB163" s="17"/>
        <tr r="AB444" s="16"/>
      </tp>
      <tp t="s">
        <v>#N/A N/A</v>
        <stp/>
        <stp>BDP|16830408682931602448</stp>
        <tr r="S55" s="17"/>
      </tp>
      <tp t="s">
        <v>#N/A Requesting Data...2083651030</v>
        <stp/>
        <stp>BDP|13899157513144016867</stp>
        <tr r="R57" s="17"/>
        <tr r="R63" s="16"/>
      </tp>
      <tp t="s">
        <v>#N/A Requesting Data...1092896409</v>
        <stp/>
        <stp>BDP|12290760430508571195</stp>
        <tr r="D74" s="2"/>
      </tp>
      <tp t="s">
        <v>#N/A Requesting Data...1837672454</v>
        <stp/>
        <stp>BDP|14873529133075553871</stp>
        <tr r="R22" s="16"/>
      </tp>
      <tp t="s">
        <v>#N/A Requesting Data...2714834033</v>
        <stp/>
        <stp>BDP|16642813774534092285</stp>
        <tr r="P128" s="16"/>
      </tp>
      <tp t="s">
        <v>#N/A N/A</v>
        <stp/>
        <stp>BDP|16051101530363261893</stp>
        <tr r="AB86" s="17"/>
        <tr r="AB21" s="16"/>
      </tp>
      <tp t="s">
        <v>#N/A N/A</v>
        <stp/>
        <stp>BDP|10086680213861121914</stp>
        <tr r="AH60" s="2"/>
      </tp>
      <tp t="s">
        <v>#N/A N/A</v>
        <stp/>
        <stp>BDP|12371394025749767529</stp>
        <tr r="AB19" s="17"/>
        <tr r="AB27" s="16"/>
      </tp>
      <tp t="s">
        <v>#N/A Requesting Data...1315977616</v>
        <stp/>
        <stp>BDP|12463354529115680941</stp>
        <tr r="AB24" s="14"/>
        <tr r="BR16" s="2"/>
      </tp>
      <tp t="s">
        <v>#N/A Requesting Data...4018090810</v>
        <stp/>
        <stp>BDP|10151595840177440964</stp>
        <tr r="R43" s="17"/>
        <tr r="R7" s="16"/>
      </tp>
      <tp t="s">
        <v>#N/A N/A</v>
        <stp/>
        <stp>BDP|14912638193133792740</stp>
        <tr r="Q380" s="17"/>
        <tr r="Q217" s="16"/>
      </tp>
      <tp t="s">
        <v>#N/A Requesting Data...481726439</v>
        <stp/>
        <stp>BDP|13167921505767444282</stp>
        <tr r="P387" s="16"/>
      </tp>
      <tp t="s">
        <v>#N/A N/A</v>
        <stp/>
        <stp>BDP|16273242542879117686</stp>
        <tr r="V53" s="2"/>
      </tp>
      <tp t="s">
        <v>#N/A Requesting Data...1198808690</v>
        <stp/>
        <stp>BDP|15961130003903357877</stp>
        <tr r="P11" s="22"/>
        <tr r="P52" s="15"/>
        <tr r="P51" s="13"/>
      </tp>
      <tp t="s">
        <v>#N/A N/A</v>
        <stp/>
        <stp>BDP|15098478458539703246</stp>
        <tr r="Q267" s="17"/>
        <tr r="Q326" s="16"/>
      </tp>
      <tp t="s">
        <v>#N/A N/A</v>
        <stp/>
        <stp>BDP|15611791662802985985</stp>
        <tr r="V60" s="2"/>
      </tp>
      <tp t="s">
        <v>#N/A N/A</v>
        <stp/>
        <stp>BDP|15510805418335165605</stp>
        <tr r="S409" s="17"/>
        <tr r="S46" s="15"/>
        <tr r="S45" s="13"/>
        <tr r="S460" s="16"/>
      </tp>
      <tp t="s">
        <v>#N/A Requesting Data...1962050136</v>
        <stp/>
        <stp>BDP|13990322064581607866</stp>
        <tr r="P44" s="13"/>
      </tp>
      <tp t="s">
        <v>#N/A Requesting Data...3868964864</v>
        <stp/>
        <stp>BDP|13543968346199318894</stp>
        <tr r="C182" s="10"/>
      </tp>
      <tp t="s">
        <v>#N/A N/A</v>
        <stp/>
        <stp>BDP|18080784814096441775</stp>
        <tr r="AA37" s="2"/>
      </tp>
      <tp t="s">
        <v>#N/A N/A</v>
        <stp/>
        <stp>BDP|12871303192172741523</stp>
        <tr r="Q6" s="15"/>
        <tr r="Q6" s="13"/>
      </tp>
      <tp t="s">
        <v>#N/A Requesting Data...2360700052</v>
        <stp/>
        <stp>BDP|13203680038680408991</stp>
        <tr r="C162" s="10"/>
      </tp>
      <tp t="s">
        <v>#N/A Requesting Data...3788974351</v>
        <stp/>
        <stp>BDP|12537591697531210060</stp>
        <tr r="AN25" s="2"/>
      </tp>
      <tp t="s">
        <v>#N/A Requesting Data...1224848411</v>
        <stp/>
        <stp>BDP|13068504078076301847</stp>
        <tr r="AW9" s="22"/>
        <tr r="AW11" s="21"/>
      </tp>
      <tp t="s">
        <v>#N/A Requesting Data...2020082873</v>
        <stp/>
        <stp>BDP|15034817845126327082</stp>
        <tr r="R164" s="17"/>
      </tp>
      <tp t="s">
        <v>#N/A Requesting Data...1430349968</v>
        <stp/>
        <stp>BDP|17824287597205968614</stp>
        <tr r="P40" s="13"/>
      </tp>
      <tp t="s">
        <v>#N/A N/A</v>
        <stp/>
        <stp>BDP|10745798836419401220</stp>
        <tr r="AB375" s="17"/>
        <tr r="AB389" s="16"/>
      </tp>
      <tp t="s">
        <v>#N/A Requesting Data...895880096</v>
        <stp/>
        <stp>BDP|17881377996920227254</stp>
        <tr r="AO47" s="2"/>
      </tp>
      <tp t="s">
        <v>#N/A Requesting Data...310315861</v>
        <stp/>
        <stp>BDP|16320391895423149007</stp>
        <tr r="P433" s="17"/>
      </tp>
      <tp t="s">
        <v>#N/A Requesting Data...1450954200</v>
        <stp/>
        <stp>BDP|12464395437639360488</stp>
        <tr r="R457" s="16"/>
      </tp>
      <tp t="s">
        <v>#N/A N/A</v>
        <stp/>
        <stp>BDP|15937229481199926902</stp>
        <tr r="U23" s="22"/>
        <tr r="U29" s="21"/>
        <tr r="U47" s="16"/>
        <tr r="U71" s="16"/>
        <tr r="U72" s="16"/>
        <tr r="U73" s="16"/>
        <tr r="U74" s="16"/>
      </tp>
      <tp t="s">
        <v>#N/A N/A</v>
        <stp/>
        <stp>BDP|11828404903598943218</stp>
        <tr r="Q55" s="17"/>
      </tp>
      <tp t="s">
        <v>#N/A Requesting Data...535242951</v>
        <stp/>
        <stp>BDP|17273654973221640818</stp>
        <tr r="AO57" s="2"/>
      </tp>
      <tp t="s">
        <v>#N/A Requesting Data...2299264930</v>
        <stp/>
        <stp>BDP|18220162805251478768</stp>
        <tr r="O324" s="16"/>
      </tp>
      <tp t="s">
        <v>#N/A Requesting Data...3170501628</v>
        <stp/>
        <stp>BDP|15956392185372014367</stp>
        <tr r="AB58" s="13"/>
        <tr r="BR54" s="2"/>
        <tr r="BR55" s="2"/>
        <tr r="BR56" s="2"/>
      </tp>
      <tp t="s">
        <v>#N/A Requesting Data...3209454746</v>
        <stp/>
        <stp>BDP|15444737485753649674</stp>
        <tr r="O432" s="17"/>
      </tp>
      <tp t="s">
        <v>#N/A Requesting Data...3744255804</v>
        <stp/>
        <stp>BDP|16069650397011711775</stp>
        <tr r="O51" s="2"/>
      </tp>
      <tp t="s">
        <v>#N/A N/A</v>
        <stp/>
        <stp>BDP|18427000346665193666</stp>
        <tr r="S379" s="17"/>
        <tr r="S410" s="16"/>
      </tp>
      <tp t="s">
        <v>#N/A N/A</v>
        <stp/>
        <stp>BDP|15027126497714135613</stp>
        <tr r="R15" s="2"/>
      </tp>
      <tp t="s">
        <v>#N/A Requesting Data...2489951485</v>
        <stp/>
        <stp>BDP|12743337927949622517</stp>
        <tr r="C57" s="2"/>
      </tp>
      <tp t="s">
        <v>#N/A Requesting Data...1128806980</v>
        <stp/>
        <stp>BDP|17304467480177181302</stp>
        <tr r="P311" s="17"/>
        <tr r="P70" s="16"/>
      </tp>
      <tp t="s">
        <v>#N/A Requesting Data...2937794694</v>
        <stp/>
        <stp>BDP|14915756094911474485</stp>
        <tr r="O241" s="17"/>
        <tr r="O175" s="16"/>
      </tp>
      <tp t="s">
        <v>#N/A Requesting Data...3029113660</v>
        <stp/>
        <stp>BDP|11556560484424646755</stp>
        <tr r="AW21" s="22"/>
        <tr r="AW6" s="21"/>
        <tr r="AV13" s="14"/>
        <tr r="O35" s="17"/>
        <tr r="AV21" s="15"/>
        <tr r="AV19" s="13"/>
        <tr r="O381" s="16"/>
      </tp>
      <tp t="s">
        <v>#N/A Requesting Data...3232919370</v>
        <stp/>
        <stp>BDP|12375964332681426644</stp>
        <tr r="Q24" s="14"/>
        <tr r="C16" s="2"/>
      </tp>
      <tp t="s">
        <v>#N/A Requesting Data...681766915</v>
        <stp/>
        <stp>BDP|13949868648409595953</stp>
        <tr r="R5" s="17"/>
        <tr r="R4" s="16"/>
      </tp>
      <tp t="s">
        <v>#N/A Requesting Data...3795682941</v>
        <stp/>
        <stp>BDP|11848848671073396290</stp>
        <tr r="O308" s="16"/>
      </tp>
      <tp t="s">
        <v>#N/A N/A</v>
        <stp/>
        <stp>BDP|16943962535781551281</stp>
        <tr r="S43" s="15"/>
        <tr r="S41" s="13"/>
      </tp>
      <tp t="s">
        <v>#N/A Requesting Data...3673508039</v>
        <stp/>
        <stp>BDP|13186905567643273025</stp>
        <tr r="P337" s="16"/>
      </tp>
      <tp t="s">
        <v>#N/A Requesting Data...1453129547</v>
        <stp/>
        <stp>BDP|11469495065304609888</stp>
        <tr r="AQ20" s="2"/>
      </tp>
      <tp t="s">
        <v>#N/A Requesting Data...3578596012</v>
        <stp/>
        <stp>BDP|17667837061155580374</stp>
        <tr r="P253" s="17"/>
        <tr r="P23" s="16"/>
      </tp>
      <tp t="s">
        <v>#N/A Requesting Data...438992724</v>
        <stp/>
        <stp>BDP|10370826625772232703</stp>
        <tr r="D54" s="2"/>
        <tr r="D55" s="2"/>
        <tr r="D56" s="2"/>
      </tp>
      <tp t="e">
        <v>#N/A</v>
        <stp/>
        <stp>BDH|12410880325496874108</stp>
        <tr r="N208" s="24"/>
      </tp>
      <tp t="s">
        <v>#N/A N/A</v>
        <stp/>
        <stp>BDH|17048897368665534366</stp>
        <tr r="BK8" s="3"/>
      </tp>
      <tp t="e">
        <v>#N/A</v>
        <stp/>
        <stp>BDH|14118853047752120595</stp>
        <tr r="N146" s="24"/>
      </tp>
      <tp t="e">
        <v>#N/A</v>
        <stp/>
        <stp>BDH|10527158300598962629</stp>
        <tr r="N265" s="24"/>
      </tp>
      <tp t="e">
        <v>#N/A</v>
        <stp/>
        <stp>BDH|13264909897545016982</stp>
        <tr r="N221" s="24"/>
      </tp>
      <tp t="s">
        <v>#N/A N/A</v>
        <stp/>
        <stp>BDP|17583757499114930193</stp>
        <tr r="AB39" s="17"/>
        <tr r="AB49" s="16"/>
      </tp>
      <tp t="s">
        <v>#N/A Requesting Data...2327232083</v>
        <stp/>
        <stp>BDP|11978983034274846343</stp>
        <tr r="AV49" s="15"/>
        <tr r="AV48" s="13"/>
      </tp>
      <tp t="s">
        <v>#N/A Requesting Data...2696908266</v>
        <stp/>
        <stp>BDP|13766291100955186860</stp>
        <tr r="P125" s="17"/>
        <tr r="P173" s="16"/>
      </tp>
      <tp t="s">
        <v>#N/A Requesting Data...1030972066</v>
        <stp/>
        <stp>BDP|10144001258839455050</stp>
        <tr r="O413" s="17"/>
      </tp>
      <tp t="s">
        <v>#N/A Requesting Data...1227630003</v>
        <stp/>
        <stp>BDP|12033552787865875621</stp>
        <tr r="R417" s="17"/>
        <tr r="R55" s="16"/>
      </tp>
      <tp t="s">
        <v>#N/A Requesting Data...3653334657</v>
        <stp/>
        <stp>BDP|10188188990920716465</stp>
        <tr r="R326" s="17"/>
        <tr r="R20" s="16"/>
      </tp>
      <tp t="s">
        <v>#N/A Requesting Data...4152572530</v>
        <stp/>
        <stp>BDP|10047256927465371997</stp>
        <tr r="P331" s="17"/>
        <tr r="P478" s="16"/>
      </tp>
      <tp t="s">
        <v>#N/A N/A</v>
        <stp/>
        <stp>BDP|12187872828912598601</stp>
        <tr r="Q11" s="15"/>
        <tr r="Q10" s="13"/>
      </tp>
      <tp t="s">
        <v>#N/A Requesting Data...1111258441</v>
        <stp/>
        <stp>BDP|18323411303792893225</stp>
        <tr r="A43" s="6"/>
        <tr r="P39" s="14"/>
      </tp>
      <tp t="s">
        <v>#N/A N/A</v>
        <stp/>
        <stp>BDP|16815346503859789038</stp>
        <tr r="R7" s="15"/>
      </tp>
      <tp t="s">
        <v>#N/A Requesting Data...2354968517</v>
        <stp/>
        <stp>BDP|13916436799984979617</stp>
        <tr r="C174" s="10"/>
      </tp>
      <tp t="s">
        <v>#N/A Requesting Data...474459094</v>
        <stp/>
        <stp>BDP|15710145413518287182</stp>
        <tr r="R31" s="14"/>
      </tp>
      <tp t="s">
        <v>#N/A N/A</v>
        <stp/>
        <stp>BDP|12628859991169992610</stp>
        <tr r="AA77" s="2"/>
      </tp>
      <tp t="s">
        <v>#N/A N/A</v>
        <stp/>
        <stp>BDP|12302655829902094852</stp>
        <tr r="S40" s="17"/>
        <tr r="S413" s="16"/>
      </tp>
      <tp t="s">
        <v>#N/A Requesting Data...2084851944</v>
        <stp/>
        <stp>BDP|12531926058636026455</stp>
        <tr r="O12" s="2"/>
      </tp>
      <tp t="s">
        <v>#N/A N/A</v>
        <stp/>
        <stp>BDP|13076915467421288197</stp>
        <tr r="S54" s="17"/>
        <tr r="S57" s="16"/>
      </tp>
      <tp t="s">
        <v>#N/A Requesting Data...3283631026</v>
        <stp/>
        <stp>BDP|17606901918026542566</stp>
        <tr r="D75" s="2"/>
      </tp>
      <tp t="s">
        <v>#N/A Requesting Data...968985778</v>
        <stp/>
        <stp>BDP|16366152037091838945</stp>
        <tr r="R52" s="17"/>
        <tr r="R53" s="16"/>
      </tp>
      <tp t="s">
        <v>#N/A Requesting Data...2646866032</v>
        <stp/>
        <stp>BDP|12624030179781600867</stp>
        <tr r="A5" s="6"/>
        <tr r="P30" s="14"/>
      </tp>
      <tp t="s">
        <v>#N/A N/A</v>
        <stp/>
        <stp>BDP|13971304519165454882</stp>
        <tr r="AA20" s="2"/>
      </tp>
      <tp t="s">
        <v>#N/A Requesting Data...3021990561</v>
        <stp/>
        <stp>BDP|11618452679069203779</stp>
        <tr r="AC30" s="2"/>
      </tp>
      <tp t="s">
        <v>#N/A Requesting Data...2019185389</v>
        <stp/>
        <stp>BDP|12496010835688666595</stp>
        <tr r="C180" s="10"/>
      </tp>
      <tp t="s">
        <v>#N/A Requesting Data...1124699090</v>
        <stp/>
        <stp>BDP|13361671555645724981</stp>
        <tr r="O269" s="17"/>
        <tr r="O84" s="16"/>
      </tp>
      <tp t="s">
        <v>#N/A Requesting Data...1516852037</v>
        <stp/>
        <stp>BDP|14554027418778306127</stp>
        <tr r="O242" s="17"/>
        <tr r="O265" s="17"/>
        <tr r="O360" s="17"/>
        <tr r="O322" s="16"/>
        <tr r="O323" s="16"/>
        <tr r="O373" s="16"/>
      </tp>
      <tp t="s">
        <v>#N/A Requesting Data...749780675</v>
        <stp/>
        <stp>BDP|14091597480552248758</stp>
        <tr r="O79" s="17"/>
        <tr r="O79" s="16"/>
      </tp>
      <tp t="s">
        <v>#N/A Requesting Data...1534775573</v>
        <stp/>
        <stp>BDP|15590729793885415210</stp>
        <tr r="O15" s="2"/>
      </tp>
      <tp t="s">
        <v>#N/A N/A</v>
        <stp/>
        <stp>BDP|11550439782938485914</stp>
        <tr r="AA52" s="2"/>
      </tp>
      <tp t="s">
        <v>#N/A Requesting Data...4005264837</v>
        <stp/>
        <stp>BDP|17303654975363257902</stp>
        <tr r="R16" s="22"/>
        <tr r="R34" s="21"/>
      </tp>
      <tp t="s">
        <v>#N/A N/A</v>
        <stp/>
        <stp>BDP|13756954936294002153</stp>
        <tr r="U145" s="16"/>
        <tr r="U146" s="16"/>
        <tr r="U147" s="16"/>
        <tr r="U148" s="16"/>
        <tr r="U149" s="16"/>
        <tr r="U150" s="16"/>
        <tr r="U55" s="16"/>
        <tr r="U249" s="16"/>
        <tr r="U250" s="16"/>
        <tr r="U251" s="16"/>
        <tr r="U252" s="16"/>
        <tr r="U253" s="16"/>
        <tr r="U254" s="16"/>
      </tp>
      <tp t="s">
        <v>#N/A Requesting Data...1596033050</v>
        <stp/>
        <stp>BDP|14117073024779753340</stp>
        <tr r="AV25" s="14"/>
      </tp>
      <tp t="s">
        <v>#N/A Requesting Data...1417246285</v>
        <stp/>
        <stp>BDP|16183060187952729064</stp>
        <tr r="D13" s="2"/>
      </tp>
      <tp t="s">
        <v>#N/A Requesting Data...679859828</v>
        <stp/>
        <stp>BDP|14170446686505217101</stp>
        <tr r="A52" s="6"/>
        <tr r="P32" s="14"/>
      </tp>
      <tp t="s">
        <v>#N/A Requesting Data...2667353875</v>
        <stp/>
        <stp>BDP|15073500365472083851</stp>
        <tr r="P324" s="17"/>
        <tr r="P41" s="15"/>
        <tr r="P38" s="13"/>
        <tr r="P342" s="16"/>
      </tp>
      <tp t="s">
        <v>#N/A N/A</v>
        <stp/>
        <stp>BDP|15072213887874160773</stp>
        <tr r="R26" s="21"/>
      </tp>
      <tp t="s">
        <v>#N/A Requesting Data...2268028954</v>
        <stp/>
        <stp>BDP|11094114897474120174</stp>
        <tr r="R333" s="17"/>
        <tr r="R370" s="16"/>
      </tp>
      <tp t="s">
        <v>#N/A Requesting Data...2602943020</v>
        <stp/>
        <stp>BDP|14681900298601508981</stp>
        <tr r="R53" s="17"/>
        <tr r="R386" s="16"/>
      </tp>
      <tp t="s">
        <v>#N/A Requesting Data...1382976475</v>
        <stp/>
        <stp>BDP|17958799802074758869</stp>
        <tr r="R158" s="16"/>
      </tp>
      <tp t="s">
        <v>#N/A N/A</v>
        <stp/>
        <stp>BDP|13812009329469191431</stp>
        <tr r="AB389" s="17"/>
        <tr r="AB407" s="16"/>
      </tp>
      <tp t="s">
        <v>#N/A Requesting Data...815700661</v>
        <stp/>
        <stp>BDP|11741597925532921808</stp>
        <tr r="P378" s="17"/>
      </tp>
      <tp t="s">
        <v>#N/A Requesting Data...2071553062</v>
        <stp/>
        <stp>BDP|10962391226339643423</stp>
        <tr r="M79" s="2"/>
      </tp>
      <tp t="s">
        <v>#N/A Requesting Data...2852786465</v>
        <stp/>
        <stp>BDP|13300376751070411936</stp>
        <tr r="R430" s="17"/>
        <tr r="R180" s="16"/>
      </tp>
      <tp t="s">
        <v>#N/A Requesting Data...794740436</v>
        <stp/>
        <stp>BDP|11632407459065979944</stp>
        <tr r="O18" s="2"/>
      </tp>
      <tp t="s">
        <v>#N/A Requesting Data...3193996992</v>
        <stp/>
        <stp>BDP|15301132425389310346</stp>
        <tr r="AN55" s="2"/>
      </tp>
      <tp t="s">
        <v>#N/A Requesting Data...811400879</v>
        <stp/>
        <stp>BDP|11945840993185588998</stp>
        <tr r="R236" s="17"/>
      </tp>
      <tp t="s">
        <v>#N/A N/A</v>
        <stp/>
        <stp>BDP|12048445586240606218</stp>
        <tr r="S49" s="17"/>
        <tr r="S332" s="16"/>
      </tp>
      <tp t="s">
        <v>#N/A N/A</v>
        <stp/>
        <stp>BDP|15206639515596323820</stp>
        <tr r="AA30" s="2"/>
      </tp>
      <tp t="s">
        <v>#N/A Requesting Data...3258959407</v>
        <stp/>
        <stp>BDP|12881692140314047840</stp>
        <tr r="Z40" s="2"/>
      </tp>
      <tp t="s">
        <v>#N/A N/A</v>
        <stp/>
        <stp>BDP|17915216436688824231</stp>
        <tr r="S243" s="17"/>
        <tr r="S62" s="16"/>
      </tp>
      <tp t="s">
        <v>#N/A Requesting Data...3156586058</v>
        <stp/>
        <stp>BDP|11171822261440743304</stp>
        <tr r="O396" s="17"/>
        <tr r="O456" s="16"/>
      </tp>
      <tp t="s">
        <v>#N/A N/A</v>
        <stp/>
        <stp>BDP|17729332387087347750</stp>
        <tr r="S28" s="17"/>
        <tr r="S319" s="16"/>
      </tp>
      <tp t="s">
        <v>#N/A N/A</v>
        <stp/>
        <stp>BDP|10546267111809760614</stp>
        <tr r="AH79" s="2"/>
      </tp>
      <tp t="s">
        <v>#N/A Requesting Data...3626129287</v>
        <stp/>
        <stp>BDP|15964053959038306428</stp>
        <tr r="R36" s="14"/>
      </tp>
      <tp t="s">
        <v>#N/A N/A</v>
        <stp/>
        <stp>BDP|15898729476851823807</stp>
        <tr r="V73" s="2"/>
      </tp>
      <tp t="s">
        <v>#N/A N/A</v>
        <stp/>
        <stp>BDP|10831920593895454992</stp>
        <tr r="V18" s="2"/>
      </tp>
      <tp t="s">
        <v>#N/A N/A</v>
        <stp/>
        <stp>BDP|15676537225557573913</stp>
        <tr r="R25" s="15"/>
        <tr r="R23" s="13"/>
      </tp>
      <tp t="s">
        <v>#N/A N/A</v>
        <stp/>
        <stp>BDP|14039475786184199049</stp>
        <tr r="R59" s="2"/>
        <tr r="R58" s="2"/>
      </tp>
      <tp t="s">
        <v>#N/A Requesting Data...1978965657</v>
        <stp/>
        <stp>BDP|14566969295848687076</stp>
        <tr r="R56" s="17"/>
      </tp>
      <tp t="s">
        <v>#N/A Requesting Data...765233380</v>
        <stp/>
        <stp>BDP|16318662366018363270</stp>
        <tr r="AG11" s="23"/>
        <tr r="AG11" s="18"/>
      </tp>
      <tp t="s">
        <v>#N/A N/A</v>
        <stp/>
        <stp>BDP|14847374257819737792</stp>
        <tr r="AB387" s="16"/>
      </tp>
      <tp t="s">
        <v>#N/A Requesting Data...958933040</v>
        <stp/>
        <stp>BDP|15789902414188533906</stp>
        <tr r="BR79" s="2"/>
      </tp>
      <tp t="s">
        <v>#N/A Requesting Data...1664977455</v>
        <stp/>
        <stp>BDP|10938179814428858447</stp>
        <tr r="O39" s="2"/>
      </tp>
      <tp t="s">
        <v>#N/A Requesting Data...2796627762</v>
        <stp/>
        <stp>BDP|17635210153335200903</stp>
        <tr r="M73" s="2"/>
      </tp>
      <tp t="s">
        <v>#N/A N/A</v>
        <stp/>
        <stp>BDP|16574575915398134600</stp>
        <tr r="Q50" s="17"/>
        <tr r="Q44" s="16"/>
      </tp>
      <tp t="s">
        <v>#N/A Requesting Data...4131466395</v>
        <stp/>
        <stp>BDP|10717151189785442094</stp>
        <tr r="P176" s="16"/>
      </tp>
      <tp t="s">
        <v>#N/A Requesting Data...2767145245</v>
        <stp/>
        <stp>BDP|10176441188699951923</stp>
        <tr r="C176" s="10"/>
      </tp>
      <tp t="e">
        <v>#N/A</v>
        <stp/>
        <stp>BDH|11998081953328619000</stp>
        <tr r="N264" s="24"/>
      </tp>
      <tp t="e">
        <v>#N/A</v>
        <stp/>
        <stp>BDH|15436183895374587557</stp>
        <tr r="N147" s="24"/>
      </tp>
      <tp t="e">
        <v>#N/A</v>
        <stp/>
        <stp>BDH|10497499184228189802</stp>
        <tr r="N262" s="24"/>
      </tp>
      <tp t="s">
        <v>#N/A N/A</v>
        <stp/>
        <stp>BDH|17092059827948454183</stp>
        <tr r="U8" s="4"/>
        <tr r="S8" s="4"/>
        <tr r="Q8" s="4"/>
      </tp>
      <tp t="s">
        <v>#N/A Requesting Data...2612150956</v>
        <stp/>
        <stp>BDP|14195067337858182286</stp>
        <tr r="R33" s="22"/>
        <tr r="R34" s="22"/>
        <tr r="R35" s="22"/>
        <tr r="R36" s="22"/>
        <tr r="R37" s="22"/>
        <tr r="R38" s="22"/>
        <tr r="R39" s="22"/>
        <tr r="R40" s="22"/>
        <tr r="R41" s="22"/>
        <tr r="R42" s="22"/>
        <tr r="R43" s="22"/>
        <tr r="R44" s="22"/>
        <tr r="R45" s="22"/>
        <tr r="R46" s="22"/>
        <tr r="R47" s="22"/>
        <tr r="R48" s="22"/>
        <tr r="R49" s="22"/>
        <tr r="R50" s="22"/>
        <tr r="R51" s="22"/>
        <tr r="R52" s="22"/>
        <tr r="R53" s="22"/>
        <tr r="R54" s="22"/>
        <tr r="R55" s="22"/>
        <tr r="R56" s="22"/>
        <tr r="R57" s="22"/>
        <tr r="R58" s="22"/>
        <tr r="R59" s="22"/>
        <tr r="R60" s="22"/>
        <tr r="R61" s="22"/>
        <tr r="R62" s="22"/>
        <tr r="R63" s="22"/>
        <tr r="R64" s="22"/>
        <tr r="R65" s="22"/>
        <tr r="R66" s="22"/>
        <tr r="R67" s="22"/>
        <tr r="R68" s="22"/>
        <tr r="R69" s="22"/>
        <tr r="R70" s="22"/>
        <tr r="R71" s="22"/>
        <tr r="R72" s="22"/>
        <tr r="R73" s="22"/>
        <tr r="R74" s="22"/>
        <tr r="R75" s="22"/>
        <tr r="R76" s="22"/>
        <tr r="R77" s="22"/>
        <tr r="R78" s="22"/>
        <tr r="R79" s="22"/>
        <tr r="R80" s="22"/>
        <tr r="R81" s="22"/>
        <tr r="R82" s="22"/>
        <tr r="R83" s="22"/>
        <tr r="R84" s="22"/>
        <tr r="R85" s="22"/>
        <tr r="R86" s="22"/>
        <tr r="R87" s="22"/>
        <tr r="R88" s="22"/>
        <tr r="R89" s="22"/>
        <tr r="R90" s="22"/>
        <tr r="R91" s="22"/>
        <tr r="R92" s="22"/>
        <tr r="R93" s="22"/>
        <tr r="R94" s="22"/>
        <tr r="R95" s="22"/>
        <tr r="R96" s="22"/>
        <tr r="R97" s="22"/>
        <tr r="R98" s="22"/>
        <tr r="R99" s="22"/>
        <tr r="R100" s="22"/>
        <tr r="R101" s="22"/>
        <tr r="R102" s="22"/>
        <tr r="R103" s="22"/>
        <tr r="R104" s="22"/>
        <tr r="R105" s="22"/>
        <tr r="R106" s="22"/>
        <tr r="R107" s="22"/>
        <tr r="R108" s="22"/>
        <tr r="R109" s="22"/>
        <tr r="R110" s="22"/>
        <tr r="R111" s="22"/>
        <tr r="R112" s="22"/>
        <tr r="R113" s="22"/>
        <tr r="R114" s="22"/>
        <tr r="R115" s="22"/>
        <tr r="R116" s="22"/>
        <tr r="R117" s="22"/>
        <tr r="R118" s="22"/>
        <tr r="R119" s="22"/>
        <tr r="R120" s="22"/>
        <tr r="R121" s="22"/>
        <tr r="R122" s="22"/>
        <tr r="R123" s="22"/>
        <tr r="R124" s="22"/>
        <tr r="R125" s="22"/>
        <tr r="R126" s="22"/>
        <tr r="R127" s="22"/>
        <tr r="R128" s="22"/>
        <tr r="R129" s="22"/>
        <tr r="R130" s="22"/>
        <tr r="R131" s="22"/>
        <tr r="R132" s="22"/>
        <tr r="R133" s="22"/>
        <tr r="R134" s="22"/>
        <tr r="R100" s="21"/>
        <tr r="R101" s="21"/>
        <tr r="R102" s="21"/>
        <tr r="R103" s="21"/>
        <tr r="R104" s="21"/>
        <tr r="R105" s="21"/>
        <tr r="R106" s="21"/>
        <tr r="R107" s="21"/>
        <tr r="R108" s="21"/>
        <tr r="R109" s="21"/>
        <tr r="R110" s="21"/>
        <tr r="R111" s="21"/>
        <tr r="R112" s="21"/>
        <tr r="R113" s="21"/>
        <tr r="R114" s="21"/>
        <tr r="R115" s="21"/>
        <tr r="R116" s="21"/>
        <tr r="R117" s="21"/>
        <tr r="R118" s="21"/>
        <tr r="R119" s="21"/>
        <tr r="R120" s="21"/>
        <tr r="R121" s="21"/>
        <tr r="R122" s="21"/>
        <tr r="R123" s="21"/>
        <tr r="R124" s="21"/>
        <tr r="R125" s="21"/>
        <tr r="R126" s="21"/>
        <tr r="R127" s="21"/>
        <tr r="R128" s="21"/>
        <tr r="R129" s="21"/>
        <tr r="R130" s="21"/>
        <tr r="R131" s="21"/>
        <tr r="R132" s="21"/>
        <tr r="R133" s="21"/>
        <tr r="R36" s="21"/>
        <tr r="R37" s="21"/>
        <tr r="R38" s="21"/>
        <tr r="R39" s="21"/>
        <tr r="R40" s="21"/>
        <tr r="R41" s="21"/>
        <tr r="R42" s="21"/>
        <tr r="R43" s="21"/>
        <tr r="R44" s="21"/>
        <tr r="R45" s="21"/>
        <tr r="R46" s="21"/>
        <tr r="R47" s="21"/>
        <tr r="R48" s="21"/>
        <tr r="R49" s="21"/>
        <tr r="R50" s="21"/>
        <tr r="R51" s="21"/>
        <tr r="R52" s="21"/>
        <tr r="R53" s="21"/>
        <tr r="R54" s="21"/>
        <tr r="R55" s="21"/>
        <tr r="R56" s="21"/>
        <tr r="R57" s="21"/>
        <tr r="R58" s="21"/>
        <tr r="R59" s="21"/>
        <tr r="R60" s="21"/>
        <tr r="R61" s="21"/>
        <tr r="R62" s="21"/>
        <tr r="R63" s="21"/>
        <tr r="R64" s="21"/>
        <tr r="R65" s="21"/>
        <tr r="R66" s="21"/>
        <tr r="R67" s="21"/>
        <tr r="R68" s="21"/>
        <tr r="R69" s="21"/>
        <tr r="R70" s="21"/>
        <tr r="R71" s="21"/>
        <tr r="R72" s="21"/>
        <tr r="R73" s="21"/>
        <tr r="R74" s="21"/>
        <tr r="R75" s="21"/>
        <tr r="R76" s="21"/>
        <tr r="R77" s="21"/>
        <tr r="R78" s="21"/>
        <tr r="R79" s="21"/>
        <tr r="R80" s="21"/>
        <tr r="R81" s="21"/>
        <tr r="R82" s="21"/>
        <tr r="R83" s="21"/>
        <tr r="R84" s="21"/>
        <tr r="R85" s="21"/>
        <tr r="R86" s="21"/>
        <tr r="R87" s="21"/>
        <tr r="R88" s="21"/>
        <tr r="R89" s="21"/>
        <tr r="R90" s="21"/>
        <tr r="R91" s="21"/>
        <tr r="R92" s="21"/>
        <tr r="R93" s="21"/>
        <tr r="R94" s="21"/>
        <tr r="R95" s="21"/>
        <tr r="R96" s="21"/>
        <tr r="R97" s="21"/>
        <tr r="R98" s="21"/>
        <tr r="R99" s="21"/>
        <tr r="R134" s="21"/>
        <tr r="R439" s="17"/>
        <tr r="R440" s="17"/>
        <tr r="R441" s="17"/>
        <tr r="R442" s="17"/>
        <tr r="R443" s="17"/>
        <tr r="R444" s="17"/>
        <tr r="R445" s="17"/>
        <tr r="R446" s="17"/>
        <tr r="R447" s="17"/>
        <tr r="R448" s="17"/>
        <tr r="R449" s="17"/>
        <tr r="R450" s="17"/>
        <tr r="R451" s="17"/>
        <tr r="R452" s="17"/>
        <tr r="R453" s="17"/>
        <tr r="R454" s="17"/>
        <tr r="R455" s="17"/>
        <tr r="R456" s="17"/>
        <tr r="R457" s="17"/>
        <tr r="R458" s="17"/>
        <tr r="R459" s="17"/>
        <tr r="R460" s="17"/>
        <tr r="R461" s="17"/>
        <tr r="R462" s="17"/>
        <tr r="R463" s="17"/>
        <tr r="R464" s="17"/>
        <tr r="R465" s="17"/>
        <tr r="R466" s="17"/>
        <tr r="R467" s="17"/>
        <tr r="R468" s="17"/>
        <tr r="R469" s="17"/>
        <tr r="R470" s="17"/>
        <tr r="R471" s="17"/>
        <tr r="R472" s="17"/>
        <tr r="R473" s="17"/>
        <tr r="R474" s="17"/>
        <tr r="R475" s="17"/>
        <tr r="R476" s="17"/>
        <tr r="R477" s="17"/>
        <tr r="R478" s="17"/>
        <tr r="R479" s="17"/>
        <tr r="R480" s="17"/>
        <tr r="R481" s="17"/>
        <tr r="R482" s="17"/>
        <tr r="R483" s="17"/>
        <tr r="R484" s="17"/>
        <tr r="R485" s="17"/>
        <tr r="R486" s="17"/>
        <tr r="R487" s="17"/>
        <tr r="R488" s="17"/>
        <tr r="R489" s="17"/>
        <tr r="R490" s="17"/>
        <tr r="R491" s="17"/>
        <tr r="R492" s="17"/>
        <tr r="R493" s="17"/>
        <tr r="R494" s="17"/>
        <tr r="R495" s="17"/>
        <tr r="R496" s="17"/>
        <tr r="R497" s="17"/>
        <tr r="R498" s="17"/>
        <tr r="R499" s="17"/>
        <tr r="R500" s="17"/>
        <tr r="R497" s="16"/>
        <tr r="R498" s="16"/>
        <tr r="R499" s="16"/>
        <tr r="R500" s="16"/>
        <tr r="R501" s="16"/>
        <tr r="R502" s="16"/>
        <tr r="R503" s="16"/>
        <tr r="R504" s="16"/>
        <tr r="R505" s="16"/>
        <tr r="R506" s="16"/>
        <tr r="R507" s="16"/>
        <tr r="R508" s="16"/>
        <tr r="R509" s="16"/>
        <tr r="R510" s="16"/>
        <tr r="R511" s="16"/>
        <tr r="R512" s="16"/>
        <tr r="R513" s="16"/>
        <tr r="R514" s="16"/>
        <tr r="R515" s="16"/>
        <tr r="R516" s="16"/>
        <tr r="R517" s="16"/>
        <tr r="R518" s="16"/>
        <tr r="R519" s="16"/>
        <tr r="R520" s="16"/>
        <tr r="R521" s="16"/>
        <tr r="R522" s="16"/>
        <tr r="R523" s="16"/>
        <tr r="R524" s="16"/>
        <tr r="R525" s="16"/>
        <tr r="R526" s="16"/>
        <tr r="R527" s="16"/>
        <tr r="R528" s="16"/>
        <tr r="R529" s="16"/>
        <tr r="R530" s="16"/>
        <tr r="R531" s="16"/>
        <tr r="R532" s="16"/>
        <tr r="R533" s="16"/>
        <tr r="R534" s="16"/>
        <tr r="R535" s="16"/>
        <tr r="R536" s="16"/>
        <tr r="R537" s="16"/>
        <tr r="R538" s="16"/>
        <tr r="R539" s="16"/>
        <tr r="R540" s="16"/>
        <tr r="R541" s="16"/>
        <tr r="R542" s="16"/>
        <tr r="R543" s="16"/>
        <tr r="R544" s="16"/>
        <tr r="R545" s="16"/>
        <tr r="R546" s="16"/>
        <tr r="R547" s="16"/>
        <tr r="R548" s="16"/>
        <tr r="R549" s="16"/>
        <tr r="R550" s="16"/>
        <tr r="R551" s="16"/>
        <tr r="R552" s="16"/>
        <tr r="R553" s="16"/>
        <tr r="R554" s="16"/>
        <tr r="R555" s="16"/>
        <tr r="R556" s="16"/>
        <tr r="R557" s="16"/>
        <tr r="R558" s="16"/>
        <tr r="R559" s="16"/>
        <tr r="R560" s="16"/>
        <tr r="R561" s="16"/>
        <tr r="R562" s="16"/>
        <tr r="R563" s="16"/>
        <tr r="R564" s="16"/>
        <tr r="R565" s="16"/>
        <tr r="R566" s="16"/>
        <tr r="R567" s="16"/>
        <tr r="R568" s="16"/>
        <tr r="R569" s="16"/>
        <tr r="R570" s="16"/>
        <tr r="R571" s="16"/>
        <tr r="R572" s="16"/>
        <tr r="R573" s="16"/>
        <tr r="R574" s="16"/>
        <tr r="R575" s="16"/>
        <tr r="R576" s="16"/>
        <tr r="R577" s="16"/>
        <tr r="R578" s="16"/>
        <tr r="R579" s="16"/>
        <tr r="R580" s="16"/>
        <tr r="R581" s="16"/>
        <tr r="R582" s="16"/>
        <tr r="R583" s="16"/>
        <tr r="R584" s="16"/>
        <tr r="R585" s="16"/>
        <tr r="R586" s="16"/>
        <tr r="R587" s="16"/>
        <tr r="R588" s="16"/>
        <tr r="R589" s="16"/>
        <tr r="R590" s="16"/>
        <tr r="R591" s="16"/>
        <tr r="R592" s="16"/>
        <tr r="R593" s="16"/>
        <tr r="R594" s="16"/>
        <tr r="R595" s="16"/>
        <tr r="R596" s="16"/>
        <tr r="R597" s="16"/>
        <tr r="R598" s="16"/>
        <tr r="R599" s="16"/>
        <tr r="R600" s="16"/>
        <tr r="R601" s="16"/>
        <tr r="R602" s="16"/>
        <tr r="R603" s="16"/>
        <tr r="R604" s="16"/>
        <tr r="R605" s="16"/>
        <tr r="R606" s="16"/>
        <tr r="R607" s="16"/>
        <tr r="R608" s="16"/>
        <tr r="R609" s="16"/>
        <tr r="R610" s="16"/>
        <tr r="R611" s="16"/>
        <tr r="R612" s="16"/>
        <tr r="R613" s="16"/>
        <tr r="R614" s="16"/>
        <tr r="R615" s="16"/>
        <tr r="R616" s="16"/>
        <tr r="R617" s="16"/>
        <tr r="R618" s="16"/>
        <tr r="R619" s="16"/>
        <tr r="R620" s="16"/>
        <tr r="R621" s="16"/>
        <tr r="R622" s="16"/>
        <tr r="R623" s="16"/>
        <tr r="R624" s="16"/>
        <tr r="R625" s="16"/>
        <tr r="R626" s="16"/>
        <tr r="R627" s="16"/>
        <tr r="R628" s="16"/>
        <tr r="R629" s="16"/>
        <tr r="R630" s="16"/>
        <tr r="R631" s="16"/>
        <tr r="R632" s="16"/>
        <tr r="R633" s="16"/>
        <tr r="R634" s="16"/>
        <tr r="R635" s="16"/>
        <tr r="R636" s="16"/>
        <tr r="R637" s="16"/>
        <tr r="R638" s="16"/>
        <tr r="R639" s="16"/>
        <tr r="R640" s="16"/>
        <tr r="R641" s="16"/>
        <tr r="R642" s="16"/>
        <tr r="R643" s="16"/>
        <tr r="R644" s="16"/>
        <tr r="R645" s="16"/>
        <tr r="R646" s="16"/>
        <tr r="R647" s="16"/>
        <tr r="R648" s="16"/>
        <tr r="R649" s="16"/>
        <tr r="R650" s="16"/>
        <tr r="R651" s="16"/>
        <tr r="R652" s="16"/>
        <tr r="R653" s="16"/>
        <tr r="R654" s="16"/>
        <tr r="R655" s="16"/>
        <tr r="R656" s="16"/>
        <tr r="R657" s="16"/>
        <tr r="R658" s="16"/>
        <tr r="R659" s="16"/>
        <tr r="R660" s="16"/>
        <tr r="R661" s="16"/>
        <tr r="R662" s="16"/>
        <tr r="R663" s="16"/>
        <tr r="R664" s="16"/>
        <tr r="R665" s="16"/>
        <tr r="R666" s="16"/>
        <tr r="R667" s="16"/>
        <tr r="R668" s="16"/>
        <tr r="R669" s="16"/>
        <tr r="R670" s="16"/>
        <tr r="R671" s="16"/>
        <tr r="R672" s="16"/>
        <tr r="R673" s="16"/>
        <tr r="R674" s="16"/>
        <tr r="R675" s="16"/>
        <tr r="R676" s="16"/>
        <tr r="R677" s="16"/>
        <tr r="R678" s="16"/>
        <tr r="R679" s="16"/>
        <tr r="R680" s="16"/>
        <tr r="R681" s="16"/>
        <tr r="R682" s="16"/>
        <tr r="R683" s="16"/>
        <tr r="R684" s="16"/>
        <tr r="R685" s="16"/>
        <tr r="R686" s="16"/>
        <tr r="R687" s="16"/>
        <tr r="R688" s="16"/>
        <tr r="R689" s="16"/>
        <tr r="R690" s="16"/>
        <tr r="R691" s="16"/>
        <tr r="R692" s="16"/>
        <tr r="R693" s="16"/>
        <tr r="R694" s="16"/>
        <tr r="R695" s="16"/>
        <tr r="R696" s="16"/>
        <tr r="R697" s="16"/>
        <tr r="R698" s="16"/>
        <tr r="R699" s="16"/>
        <tr r="R700" s="16"/>
        <tr r="R701" s="16"/>
        <tr r="R702" s="16"/>
        <tr r="R703" s="16"/>
        <tr r="R704" s="16"/>
        <tr r="R705" s="16"/>
        <tr r="R706" s="16"/>
        <tr r="R707" s="16"/>
        <tr r="R708" s="16"/>
        <tr r="R709" s="16"/>
        <tr r="R710" s="16"/>
        <tr r="R711" s="16"/>
        <tr r="R712" s="16"/>
        <tr r="R713" s="16"/>
        <tr r="R714" s="16"/>
        <tr r="R715" s="16"/>
        <tr r="R716" s="16"/>
        <tr r="R717" s="16"/>
        <tr r="R718" s="16"/>
        <tr r="R719" s="16"/>
        <tr r="R720" s="16"/>
        <tr r="R721" s="16"/>
        <tr r="R722" s="16"/>
      </tp>
      <tp t="s">
        <v>#N/A N/A</v>
        <stp/>
        <stp>BDP|16498393101770573807</stp>
        <tr r="AA29" s="2"/>
      </tp>
      <tp t="s">
        <v>#N/A Requesting Data...3215040891</v>
        <stp/>
        <stp>BDP|10032345779771028858</stp>
        <tr r="AK59" s="2"/>
      </tp>
      <tp t="s">
        <v>#N/A Requesting Data...817048134</v>
        <stp/>
        <stp>BDP|12953571685787336501</stp>
        <tr r="P50" s="16"/>
      </tp>
      <tp t="s">
        <v>#N/A Requesting Data...1304995871</v>
        <stp/>
        <stp>BDP|13127585241176721973</stp>
        <tr r="R246" s="17"/>
      </tp>
      <tp t="s">
        <v>#N/A Requesting Data...3694447955</v>
        <stp/>
        <stp>BDP|14916607993330543675</stp>
        <tr r="AN41" s="2"/>
      </tp>
      <tp t="s">
        <v>#N/A Requesting Data...2678508504</v>
        <stp/>
        <stp>BDP|17240544023475889858</stp>
        <tr r="AC65" s="2"/>
      </tp>
      <tp t="s">
        <v>#N/A N/A</v>
        <stp/>
        <stp>BDP|12962420103429864280</stp>
        <tr r="AH42" s="2"/>
      </tp>
      <tp t="s">
        <v>#N/A Requesting Data...3943449999</v>
        <stp/>
        <stp>BDP|16637994560846743232</stp>
        <tr r="P8" s="22"/>
        <tr r="P10" s="21"/>
        <tr r="P82" s="17"/>
        <tr r="P420" s="16"/>
      </tp>
      <tp t="s">
        <v>#N/A N/A</v>
        <stp/>
        <stp>BDP|17770498690606057155</stp>
        <tr r="AH16" s="2"/>
      </tp>
      <tp t="s">
        <v>#N/A N/A</v>
        <stp/>
        <stp>BDP|14435411513764495893</stp>
        <tr r="AB363" s="17"/>
        <tr r="AB376" s="16"/>
      </tp>
      <tp t="s">
        <v>#N/A Requesting Data...2982620506</v>
        <stp/>
        <stp>BDP|15497299884804634646</stp>
        <tr r="O127" s="16"/>
      </tp>
      <tp t="s">
        <v>#N/A N/A</v>
        <stp/>
        <stp>BDP|11948946577836454452</stp>
        <tr r="R54" s="15"/>
        <tr r="R53" s="13"/>
      </tp>
      <tp t="s">
        <v>#N/A N/A</v>
        <stp/>
        <stp>BDP|10459837305671885419</stp>
        <tr r="AB51" s="15"/>
        <tr r="AB50" s="13"/>
      </tp>
      <tp t="s">
        <v>#N/A N/A</v>
        <stp/>
        <stp>BDP|10807202617748437602</stp>
        <tr r="AH29" s="2"/>
      </tp>
      <tp t="s">
        <v>#N/A N/A</v>
        <stp/>
        <stp>BDP|14531209359178611602</stp>
        <tr r="AA49" s="2"/>
      </tp>
      <tp t="s">
        <v>#N/A N/A</v>
        <stp/>
        <stp>BDP|12539666481757019681</stp>
        <tr r="V50" s="2"/>
      </tp>
      <tp t="s">
        <v>#N/A Requesting Data...4191212822</v>
        <stp/>
        <stp>BDP|16700776194350905574</stp>
        <tr r="R367" s="16"/>
      </tp>
      <tp t="s">
        <v>#N/A Requesting Data...1835910078</v>
        <stp/>
        <stp>BDP|17697319672056719886</stp>
        <tr r="C154" s="10"/>
      </tp>
      <tp t="s">
        <v>#N/A Requesting Data...2141224479</v>
        <stp/>
        <stp>BDP|15981626899850894709</stp>
        <tr r="AW20" s="22"/>
        <tr r="AW27" s="21"/>
        <tr r="O6" s="17"/>
        <tr r="AV23" s="15"/>
        <tr r="AV21" s="13"/>
        <tr r="O411" s="16"/>
      </tp>
      <tp t="s">
        <v>#N/A Requesting Data...1473799931</v>
        <stp/>
        <stp>BDP|15244921132446056482</stp>
        <tr r="R269" s="17"/>
        <tr r="R84" s="16"/>
      </tp>
      <tp t="s">
        <v>#N/A Requesting Data...1954626680</v>
        <stp/>
        <stp>BDP|16135222987252087392</stp>
        <tr r="P51" s="15"/>
        <tr r="P50" s="13"/>
      </tp>
      <tp t="s">
        <v>#N/A N/A</v>
        <stp/>
        <stp>BDP|12779486704919476227</stp>
        <tr r="AA72" s="2"/>
      </tp>
      <tp t="s">
        <v>#N/A N/A</v>
        <stp/>
        <stp>BDP|18006641300755882605</stp>
        <tr r="S50" s="15"/>
        <tr r="S49" s="13"/>
      </tp>
      <tp t="s">
        <v>#N/A Requesting Data...3392718340</v>
        <stp/>
        <stp>BDP|12256659085718683989</stp>
        <tr r="Q28" s="14"/>
        <tr r="C39" s="2"/>
      </tp>
      <tp t="s">
        <v>#N/A Requesting Data...2297462635</v>
        <stp/>
        <stp>BDP|14267547538869489669</stp>
        <tr r="A54" s="6"/>
      </tp>
      <tp t="s">
        <v>#N/A Requesting Data...3129350991</v>
        <stp/>
        <stp>BDP|14992411982050116576</stp>
        <tr r="Z23" s="2"/>
      </tp>
      <tp t="s">
        <v>#N/A Requesting Data...1912123421</v>
        <stp/>
        <stp>BDP|10488095171352106821</stp>
        <tr r="R58" s="16"/>
      </tp>
      <tp t="s">
        <v>#N/A Requesting Data...2509145892</v>
        <stp/>
        <stp>BDP|10212693855469066712</stp>
        <tr r="P28" s="17"/>
        <tr r="P319" s="16"/>
      </tp>
      <tp t="s">
        <v>#N/A Requesting Data...2023003691</v>
        <stp/>
        <stp>BDP|16030881654497216116</stp>
        <tr r="O443" s="16"/>
      </tp>
      <tp t="s">
        <v>#N/A Requesting Data...1021087679</v>
        <stp/>
        <stp>BDP|17806976257970580623</stp>
        <tr r="P415" s="16"/>
        <tr r="P416" s="16"/>
      </tp>
      <tp t="s">
        <v>#N/A Requesting Data...866835484</v>
        <stp/>
        <stp>BDP|15892837708127413795</stp>
        <tr r="P45" s="15"/>
        <tr r="P43" s="13"/>
      </tp>
      <tp t="s">
        <v>#N/A N/A</v>
        <stp/>
        <stp>BDP|17177838655960893711</stp>
        <tr r="R80" s="2"/>
      </tp>
      <tp t="s">
        <v>#N/A N/A</v>
        <stp/>
        <stp>BDP|18274117498074058956</stp>
        <tr r="Q389" s="17"/>
        <tr r="Q407" s="16"/>
      </tp>
      <tp t="s">
        <v>#N/A N/A</v>
        <stp/>
        <stp>BDP|16895922415143980082</stp>
        <tr r="S32" s="22"/>
        <tr r="S23" s="21"/>
      </tp>
      <tp t="s">
        <v>#N/A Requesting Data...1106461615</v>
        <stp/>
        <stp>BDP|14544566790292414768</stp>
        <tr r="P238" s="17"/>
      </tp>
      <tp t="s">
        <v>#N/A Requesting Data...1399607772</v>
        <stp/>
        <stp>BDP|15252515681703310606</stp>
        <tr r="P38" s="17"/>
        <tr r="P423" s="17"/>
        <tr r="P39" s="16"/>
        <tr r="P454" s="16"/>
      </tp>
      <tp t="s">
        <v>#N/A Requesting Data...3562988205</v>
        <stp/>
        <stp>BDP|13298370652859175171</stp>
        <tr r="AV31" s="14"/>
      </tp>
      <tp t="s">
        <v>#N/A Requesting Data...3322264196</v>
        <stp/>
        <stp>BDP|11386319093197342132</stp>
        <tr r="P396" s="17"/>
        <tr r="P456" s="16"/>
      </tp>
      <tp t="s">
        <v>#N/A Requesting Data...4287415730</v>
        <stp/>
        <stp>BDP|11559401868777511987</stp>
        <tr r="R139" s="17"/>
        <tr r="R140" s="17"/>
        <tr r="R141" s="17"/>
        <tr r="R142" s="17"/>
        <tr r="R143" s="17"/>
        <tr r="R144" s="17"/>
        <tr r="R145" s="17"/>
        <tr r="R146" s="17"/>
        <tr r="R147" s="17"/>
        <tr r="R148" s="17"/>
        <tr r="R149" s="17"/>
        <tr r="R150" s="17"/>
        <tr r="R151" s="17"/>
        <tr r="R152" s="17"/>
        <tr r="R153" s="17"/>
        <tr r="R154" s="17"/>
        <tr r="R155" s="17"/>
        <tr r="R156" s="17"/>
        <tr r="R157" s="17"/>
        <tr r="R158" s="17"/>
        <tr r="R480" s="16"/>
        <tr r="R481" s="16"/>
        <tr r="R482" s="16"/>
        <tr r="R483" s="16"/>
        <tr r="R484" s="16"/>
        <tr r="R485" s="16"/>
        <tr r="R486" s="16"/>
        <tr r="R487" s="16"/>
        <tr r="R488" s="16"/>
        <tr r="R489" s="16"/>
        <tr r="R490" s="16"/>
        <tr r="R491" s="16"/>
        <tr r="R492" s="16"/>
        <tr r="R493" s="16"/>
      </tp>
      <tp t="s">
        <v>#N/A Requesting Data...1219380093</v>
        <stp/>
        <stp>BDP|10195216937729581524</stp>
        <tr r="R30" s="14"/>
      </tp>
      <tp t="s">
        <v>#N/A Requesting Data...2061697290</v>
        <stp/>
        <stp>BDP|14299269646827634872</stp>
        <tr r="C156" s="10"/>
      </tp>
      <tp t="s">
        <v>#N/A Requesting Data...1352259542</v>
        <stp/>
        <stp>BDP|14090957706177513751</stp>
        <tr r="O268" s="17"/>
        <tr r="O331" s="16"/>
      </tp>
      <tp t="s">
        <v>#N/A Requesting Data...3911064228</v>
        <stp/>
        <stp>BDP|15864870419906795727</stp>
        <tr r="O39" s="17"/>
        <tr r="O49" s="16"/>
      </tp>
      <tp t="s">
        <v>#N/A Requesting Data...767607987</v>
        <stp/>
        <stp>BDP|12366068328828947568</stp>
        <tr r="A28" s="6"/>
        <tr r="A29" s="6"/>
        <tr r="A30" s="6"/>
        <tr r="A31" s="6"/>
        <tr r="A32" s="6"/>
        <tr r="A33" s="6"/>
      </tp>
      <tp t="s">
        <v>#N/A N/A</v>
        <stp/>
        <stp>BDP|13300853573590296156</stp>
        <tr r="S12" s="22"/>
        <tr r="S30" s="21"/>
      </tp>
      <tp t="s">
        <v>#N/A Requesting Data...3138848279</v>
        <stp/>
        <stp>BDP|16649263486839069849</stp>
        <tr r="R86" s="16"/>
        <tr r="R87" s="16"/>
        <tr r="R88" s="16"/>
        <tr r="R89" s="16"/>
        <tr r="R90" s="16"/>
        <tr r="R91" s="16"/>
        <tr r="R92" s="16"/>
        <tr r="R93" s="16"/>
        <tr r="R94" s="16"/>
        <tr r="R95" s="16"/>
        <tr r="R96" s="16"/>
        <tr r="R97" s="16"/>
      </tp>
      <tp t="s">
        <v>#N/A N/A</v>
        <stp/>
        <stp>BDP|17707534721894432947</stp>
        <tr r="S326" s="17"/>
        <tr r="S20" s="16"/>
      </tp>
      <tp t="s">
        <v>#N/A N/A</v>
        <stp/>
        <stp>BDP|17789042396590194315</stp>
        <tr r="U29" s="22"/>
        <tr r="U18" s="21"/>
        <tr r="U178" s="16"/>
        <tr r="U21" s="16"/>
        <tr r="U309" s="16"/>
        <tr r="U310" s="16"/>
        <tr r="U311" s="16"/>
        <tr r="U312" s="16"/>
        <tr r="U313" s="16"/>
        <tr r="U314" s="16"/>
        <tr r="U315" s="16"/>
        <tr r="U316" s="16"/>
        <tr r="U317" s="16"/>
        <tr r="U318" s="16"/>
        <tr r="U444" s="16"/>
        <tr r="U80" s="16"/>
        <tr r="U451" s="16"/>
      </tp>
      <tp t="s">
        <v>#N/A Requesting Data...1287927024</v>
        <stp/>
        <stp>BDP|15931158031749981314</stp>
        <tr r="C145" s="10"/>
      </tp>
      <tp t="s">
        <v>#N/A Requesting Data...3461099123</v>
        <stp/>
        <stp>BDP|15724335247086475924</stp>
        <tr r="O37" s="16"/>
      </tp>
      <tp t="s">
        <v>#N/A Requesting Data...1343140851</v>
        <stp/>
        <stp>BDP|17227383908301681804</stp>
        <tr r="C184" s="10"/>
      </tp>
      <tp t="s">
        <v>#N/A Requesting Data...2539561200</v>
        <stp/>
        <stp>BDP|11045935976411454357</stp>
        <tr r="BR15" s="2"/>
      </tp>
      <tp t="s">
        <v>#N/A Requesting Data...1869440272</v>
        <stp/>
        <stp>BDP|16998021906693968836</stp>
        <tr r="Z30" s="2"/>
      </tp>
      <tp t="s">
        <v>#N/A Requesting Data...3088456637</v>
        <stp/>
        <stp>BDP|11498558683127342669</stp>
        <tr r="D14" s="2"/>
      </tp>
      <tp t="s">
        <v>#N/A N/A</v>
        <stp/>
        <stp>BDP|16338928953446521101</stp>
        <tr r="Q39" s="17"/>
        <tr r="Q49" s="16"/>
      </tp>
      <tp t="s">
        <v>#N/A Requesting Data...1500644436</v>
        <stp/>
        <stp>BDP|15354373243057433845</stp>
        <tr r="AN38" s="2"/>
      </tp>
      <tp t="s">
        <v>#N/A Requesting Data...3356504331</v>
        <stp/>
        <stp>BDP|13568766081156648733</stp>
        <tr r="AQ30" s="2"/>
      </tp>
      <tp t="s">
        <v>#N/A N/A</v>
        <stp/>
        <stp>BDP|13011713838019825364</stp>
        <tr r="Q38" s="15"/>
        <tr r="Q35" s="13"/>
      </tp>
      <tp t="s">
        <v>#N/A N/A</v>
        <stp/>
        <stp>BDP|12920478329188157104</stp>
        <tr r="R15" s="15"/>
        <tr r="R13" s="13"/>
      </tp>
      <tp t="s">
        <v>#N/A Requesting Data...2739018131</v>
        <stp/>
        <stp>BDP|11773502552174480876</stp>
        <tr r="P98" s="16"/>
      </tp>
      <tp t="s">
        <v>#N/A Requesting Data...4084010474</v>
        <stp/>
        <stp>BDP|16544615726809639624</stp>
        <tr r="AN35" s="2"/>
      </tp>
      <tp t="s">
        <v>#N/A Requesting Data...1155859146</v>
        <stp/>
        <stp>BDP|16360773970203565874</stp>
        <tr r="AK11" s="2"/>
      </tp>
      <tp t="s">
        <v>#N/A Requesting Data...3111780669</v>
        <stp/>
        <stp>BDP|11940293193792257571</stp>
        <tr r="R329" s="16"/>
      </tp>
      <tp t="s">
        <v>#N/A Requesting Data...3900469265</v>
        <stp/>
        <stp>BDP|15084296341277901978</stp>
        <tr r="P160" s="17"/>
        <tr r="P161" s="17"/>
      </tp>
      <tp t="e">
        <v>#N/A</v>
        <stp/>
        <stp>BDH|14079872912455999590</stp>
        <tr r="N217" s="24"/>
      </tp>
      <tp t="s">
        <v>#N/A N/A</v>
        <stp/>
        <stp>BDH|13310120552499806336</stp>
        <tr r="AG8" s="3"/>
      </tp>
      <tp t="e">
        <v>#N/A</v>
        <stp/>
        <stp>BDH|14224695702007563867</stp>
        <tr r="N65" s="24"/>
      </tp>
      <tp t="e">
        <v>#N/A</v>
        <stp/>
        <stp>BDH|13408599981766355510</stp>
        <tr r="N206" s="24"/>
      </tp>
      <tp t="s">
        <v>#N/A Requesting Data...2667153466</v>
        <stp/>
        <stp>BDP|10560800352988946774</stp>
        <tr r="O66" s="2"/>
      </tp>
      <tp t="s">
        <v>#N/A N/A</v>
        <stp/>
        <stp>BDP|17676516919874323544</stp>
        <tr r="AH22" s="2"/>
      </tp>
      <tp t="s">
        <v>#N/A Requesting Data...1241097668</v>
        <stp/>
        <stp>BDP|15266155862329865945</stp>
        <tr r="O409" s="17"/>
        <tr r="AV46" s="15"/>
        <tr r="AV45" s="13"/>
        <tr r="O460" s="16"/>
      </tp>
      <tp t="s">
        <v>#N/A Requesting Data...2958541852</v>
        <stp/>
        <stp>BDP|10950264863142027453</stp>
        <tr r="O414" s="16"/>
      </tp>
      <tp t="s">
        <v>#N/A N/A</v>
        <stp/>
        <stp>BDP|15488838570091814960</stp>
        <tr r="R16" s="2"/>
      </tp>
      <tp t="s">
        <v>#N/A N/A</v>
        <stp/>
        <stp>BDP|15193005707254748399</stp>
        <tr r="U450" s="16"/>
      </tp>
      <tp t="s">
        <v>#N/A Requesting Data...3009316431</v>
        <stp/>
        <stp>BDP|17621563280229143194</stp>
        <tr r="C144" s="10"/>
      </tp>
      <tp t="s">
        <v>#N/A N/A</v>
        <stp/>
        <stp>BDP|12291808164409625786</stp>
        <tr r="S11" s="15"/>
        <tr r="S10" s="13"/>
      </tp>
      <tp t="s">
        <v>#N/A N/A</v>
        <stp/>
        <stp>BDP|13280716786926470890</stp>
        <tr r="S327" s="17"/>
        <tr r="S343" s="16"/>
      </tp>
      <tp t="s">
        <v>#N/A Requesting Data...3771380727</v>
        <stp/>
        <stp>BDP|16175732388563401860</stp>
        <tr r="P194" s="17"/>
        <tr r="P164" s="16"/>
      </tp>
      <tp t="s">
        <v>#N/A Requesting Data...2690680617</v>
        <stp/>
        <stp>BDP|12336560204296852311</stp>
        <tr r="M25" s="2"/>
      </tp>
      <tp t="s">
        <v>#N/A N/A</v>
        <stp/>
        <stp>BDP|18073862433523518285</stp>
        <tr r="AB51" s="17"/>
        <tr r="AB32" s="16"/>
      </tp>
      <tp t="s">
        <v>#N/A Requesting Data...2787660698</v>
        <stp/>
        <stp>BDP|15724453094749594383</stp>
        <tr r="Z78" s="2"/>
      </tp>
      <tp t="s">
        <v>#N/A N/A</v>
        <stp/>
        <stp>BDP|15342740723450623295</stp>
        <tr r="AA80" s="2"/>
      </tp>
      <tp t="s">
        <v>#N/A Requesting Data...917640418</v>
        <stp/>
        <stp>BDP|13660671534320999467</stp>
        <tr r="R364" s="17"/>
        <tr r="R365" s="17"/>
        <tr r="R366" s="17"/>
        <tr r="R367" s="17"/>
        <tr r="R368" s="17"/>
        <tr r="R369" s="17"/>
        <tr r="R370" s="17"/>
        <tr r="R371" s="17"/>
        <tr r="R372" s="17"/>
        <tr r="R373" s="17"/>
        <tr r="R374" s="17"/>
        <tr r="R151" s="16"/>
      </tp>
      <tp t="s">
        <v>#N/A Requesting Data...3041868463</v>
        <stp/>
        <stp>BDP|18154565527298229588</stp>
        <tr r="P124" s="16"/>
        <tr r="P125" s="16"/>
      </tp>
      <tp t="s">
        <v>#N/A Requesting Data...3826340396</v>
        <stp/>
        <stp>BDP|15921963938495821858</stp>
        <tr r="M65" s="2"/>
      </tp>
      <tp t="s">
        <v>#N/A Requesting Data...1967935959</v>
        <stp/>
        <stp>BDP|14099321788629744400</stp>
        <tr r="R494" s="16"/>
      </tp>
      <tp t="s">
        <v>#N/A N/A</v>
        <stp/>
        <stp>BDP|10596103869560156505</stp>
        <tr r="AB52" s="17"/>
        <tr r="AB53" s="16"/>
      </tp>
      <tp t="s">
        <v>#N/A Requesting Data...2708379347</v>
        <stp/>
        <stp>BDP|12356994353244387865</stp>
        <tr r="BR75" s="2"/>
      </tp>
      <tp t="s">
        <v>#N/A N/A</v>
        <stp/>
        <stp>BDP|11969147128306908605</stp>
        <tr r="AB266" s="17"/>
        <tr r="AB46" s="17"/>
        <tr r="AB89" s="17"/>
        <tr r="AB108" s="16"/>
        <tr r="AB473" s="16"/>
        <tr r="AB474" s="16"/>
      </tp>
      <tp t="s">
        <v>#N/A N/A</v>
        <stp/>
        <stp>BDP|14579163733646411286</stp>
        <tr r="R14" s="2"/>
      </tp>
      <tp t="s">
        <v>#N/A Requesting Data...3258994897</v>
        <stp/>
        <stp>BDP|12958814037229175220</stp>
        <tr r="P9" s="15"/>
        <tr r="P8" s="13"/>
      </tp>
      <tp t="s">
        <v>#N/A Requesting Data...3705710591</v>
        <stp/>
        <stp>BDP|13719190406636459636</stp>
        <tr r="AK36" s="2"/>
      </tp>
      <tp t="s">
        <v>#N/A N/A</v>
        <stp/>
        <stp>BDP|12634841379568782724</stp>
        <tr r="Q125" s="17"/>
        <tr r="Q173" s="16"/>
      </tp>
      <tp t="s">
        <v>#N/A N/A</v>
        <stp/>
        <stp>BDP|15643901488234189215</stp>
        <tr r="AJ31" s="2"/>
      </tp>
      <tp t="s">
        <v>#N/A Requesting Data...2048325724</v>
        <stp/>
        <stp>BDP|15084080605337264015</stp>
        <tr r="A35" s="6"/>
        <tr r="A36" s="6"/>
        <tr r="A37" s="6"/>
        <tr r="A38" s="6"/>
      </tp>
      <tp t="s">
        <v>#N/A Requesting Data...1829960267</v>
        <stp/>
        <stp>BDP|17610381061298540849</stp>
        <tr r="AG24" s="2"/>
      </tp>
      <tp t="s">
        <v>#N/A Requesting Data...1118046276</v>
        <stp/>
        <stp>BDP|15053333863443939175</stp>
        <tr r="P8" s="17"/>
        <tr r="P11" s="16"/>
      </tp>
      <tp t="s">
        <v>#N/A Requesting Data...3264808522</v>
        <stp/>
        <stp>BDP|14361327990085090904</stp>
        <tr r="P60" s="17"/>
        <tr r="P67" s="16"/>
      </tp>
      <tp t="s">
        <v>#N/A N/A</v>
        <stp/>
        <stp>BDP|17578264174184064466</stp>
        <tr r="Q26" s="17"/>
        <tr r="Q29" s="16"/>
      </tp>
      <tp t="s">
        <v>#N/A N/A</v>
        <stp/>
        <stp>BDP|17024327022186954280</stp>
        <tr r="AA59" s="2"/>
        <tr r="AA58" s="2"/>
      </tp>
      <tp t="s">
        <v>#N/A Requesting Data...1249882851</v>
        <stp/>
        <stp>BDP|12233741737820235429</stp>
        <tr r="P20" s="22"/>
        <tr r="P27" s="21"/>
        <tr r="P6" s="17"/>
        <tr r="P23" s="15"/>
        <tr r="P21" s="13"/>
        <tr r="P411" s="16"/>
      </tp>
      <tp t="s">
        <v>#N/A N/A</v>
        <stp/>
        <stp>BDP|10698632784478633475</stp>
        <tr r="V26" s="2"/>
      </tp>
      <tp t="s">
        <v>#N/A Requesting Data...1818725918</v>
        <stp/>
        <stp>BDP|13052825786878007946</stp>
        <tr r="D58" s="2"/>
        <tr r="D59" s="2"/>
      </tp>
      <tp t="s">
        <v>#N/A Requesting Data...3170294283</v>
        <stp/>
        <stp>BDP|14703061413535729254</stp>
        <tr r="P25" s="17"/>
        <tr r="P379" s="16"/>
      </tp>
      <tp t="s">
        <v>#N/A N/A</v>
        <stp/>
        <stp>BDP|14637272493704717956</stp>
        <tr r="AB314" s="17"/>
        <tr r="AB40" s="15"/>
        <tr r="AB37" s="13"/>
        <tr r="AB336" s="16"/>
      </tp>
      <tp t="s">
        <v>#N/A Requesting Data...1731795229</v>
        <stp/>
        <stp>BDP|15205741958322917774</stp>
        <tr r="R162" s="17"/>
        <tr r="R451" s="16"/>
      </tp>
      <tp t="s">
        <v>#N/A Requesting Data...1285487097</v>
        <stp/>
        <stp>BDP|15079341874501513256</stp>
        <tr r="P30" s="22"/>
        <tr r="P19" s="21"/>
        <tr r="P428" s="17"/>
        <tr r="P22" s="15"/>
        <tr r="P20" s="13"/>
        <tr r="P25" s="16"/>
      </tp>
      <tp t="s">
        <v>#N/A Requesting Data...4195264902</v>
        <stp/>
        <stp>BDP|10069029274271263470</stp>
        <tr r="P25" s="21"/>
        <tr r="P59" s="16"/>
      </tp>
      <tp t="s">
        <v>#N/A Requesting Data...3724276215</v>
        <stp/>
        <stp>BDP|17464388870006717787</stp>
        <tr r="BR73" s="2"/>
      </tp>
      <tp t="s">
        <v>#N/A N/A</v>
        <stp/>
        <stp>BDP|10126332512838135823</stp>
        <tr r="S41" s="17"/>
        <tr r="S52" s="16"/>
      </tp>
      <tp t="s">
        <v>#N/A Requesting Data...2932910174</v>
        <stp/>
        <stp>BDP|11297628255041385157</stp>
        <tr r="O438" s="17"/>
        <tr r="O462" s="16"/>
      </tp>
      <tp t="s">
        <v>#N/A N/A</v>
        <stp/>
        <stp>BDP|13342559943128090868</stp>
        <tr r="AB125" s="17"/>
        <tr r="AB173" s="16"/>
      </tp>
      <tp t="s">
        <v>#N/A Requesting Data...1824682158</v>
        <stp/>
        <stp>BDP|10751190459574717231</stp>
        <tr r="O75" s="2"/>
      </tp>
      <tp t="s">
        <v>#N/A Requesting Data...1854013807</v>
        <stp/>
        <stp>BDP|16311752771304126052</stp>
        <tr r="AK27" s="2"/>
      </tp>
      <tp t="s">
        <v>#N/A N/A</v>
        <stp/>
        <stp>BDP|16842338448373205033</stp>
        <tr r="Q21" s="14"/>
        <tr r="Q419" s="17"/>
        <tr r="Q54" s="15"/>
        <tr r="Q53" s="13"/>
        <tr r="Q463" s="16"/>
      </tp>
      <tp t="s">
        <v>#N/A Requesting Data...1456425608</v>
        <stp/>
        <stp>BDP|15178442277114655062</stp>
        <tr r="AC14" s="2"/>
      </tp>
      <tp t="s">
        <v>#N/A Requesting Data...2816046833</v>
        <stp/>
        <stp>BDP|17839180541012268216</stp>
        <tr r="AQ19" s="2"/>
      </tp>
      <tp t="s">
        <v>#N/A Requesting Data...2907558780</v>
        <stp/>
        <stp>BDP|17696119225634955290</stp>
        <tr r="AC80" s="2"/>
      </tp>
      <tp t="s">
        <v>#N/A Requesting Data...3951039688</v>
        <stp/>
        <stp>BDP|12463847947694161846</stp>
        <tr r="D52" s="2"/>
      </tp>
      <tp t="s">
        <v>#N/A Requesting Data...1693019189</v>
        <stp/>
        <stp>BDP|13535913926463211920</stp>
        <tr r="R28" s="14"/>
      </tp>
      <tp t="s">
        <v>#N/A Requesting Data...1609108124</v>
        <stp/>
        <stp>BDP|13588173848250904461</stp>
        <tr r="C133" s="10"/>
      </tp>
      <tp t="s">
        <v>#N/A Requesting Data...2211674005</v>
        <stp/>
        <stp>BDP|14549871592931000652</stp>
        <tr r="P23" s="17"/>
        <tr r="P119" s="16"/>
      </tp>
      <tp t="s">
        <v>#N/A N/A</v>
        <stp/>
        <stp>BDP|18226026896156788543</stp>
        <tr r="AB412" s="16"/>
      </tp>
      <tp t="s">
        <v>#N/A Requesting Data...3380234375</v>
        <stp/>
        <stp>BDP|10666950385112048134</stp>
        <tr r="AL59" s="2"/>
      </tp>
      <tp t="s">
        <v>#N/A Requesting Data...2170039564</v>
        <stp/>
        <stp>BDP|15734335669007155597</stp>
        <tr r="R386" s="17"/>
        <tr r="R447" s="16"/>
      </tp>
      <tp t="s">
        <v>#N/A N/A</v>
        <stp/>
        <stp>BDP|12447800384326720621</stp>
        <tr r="AJ41" s="2"/>
      </tp>
      <tp t="s">
        <v>#N/A Requesting Data...1855084486</v>
        <stp/>
        <stp>BDP|16311462277087398056</stp>
        <tr r="O471" s="16"/>
      </tp>
      <tp t="s">
        <v>#N/A N/A</v>
        <stp/>
        <stp>BDP|10539614594544777936</stp>
        <tr r="Q11" s="22"/>
        <tr r="Q52" s="15"/>
        <tr r="Q51" s="13"/>
      </tp>
      <tp t="s">
        <v>#N/A Requesting Data...3906299260</v>
        <stp/>
        <stp>BDP|11922231257643862712</stp>
        <tr r="AO53" s="2"/>
      </tp>
      <tp t="s">
        <v>#N/A Requesting Data...3336502896</v>
        <stp/>
        <stp>BDP|17604612421266744754</stp>
        <tr r="O389" s="17"/>
        <tr r="O407" s="16"/>
      </tp>
      <tp t="s">
        <v>#N/A Requesting Data...2539635243</v>
        <stp/>
        <stp>BDP|13809637680268648797</stp>
        <tr r="M61" s="2"/>
        <tr r="M62" s="2"/>
        <tr r="M63" s="2"/>
      </tp>
      <tp t="s">
        <v>#N/A N/A</v>
        <stp/>
        <stp>BDP|16509128766261285249</stp>
        <tr r="Q28" s="13"/>
      </tp>
      <tp t="s">
        <v>#N/A Requesting Data...1789258652</v>
        <stp/>
        <stp>BDP|11283622086149729460</stp>
        <tr r="C151" s="10"/>
      </tp>
      <tp t="s">
        <v>#N/A Requesting Data...3504316104</v>
        <stp/>
        <stp>BDP|15891448001307281486</stp>
        <tr r="Z38" s="2"/>
      </tp>
      <tp t="s">
        <v>#N/A Requesting Data...2497606555</v>
        <stp/>
        <stp>BDP|16517242650702154172</stp>
        <tr r="O378" s="17"/>
      </tp>
      <tp t="s">
        <v>#N/A Requesting Data...2701363628</v>
        <stp/>
        <stp>BDP|15242847496646127065</stp>
        <tr r="P14" s="22"/>
        <tr r="P14" s="21"/>
      </tp>
      <tp t="s">
        <v>#N/A Requesting Data...2651902817</v>
        <stp/>
        <stp>BDP|16762132028184249391</stp>
        <tr r="R27" s="22"/>
        <tr r="R12" s="21"/>
        <tr r="R263" s="17"/>
        <tr r="R468" s="16"/>
      </tp>
      <tp t="s">
        <v>#N/A Requesting Data...1700102203</v>
        <stp/>
        <stp>BDP|14101021171855584404</stp>
        <tr r="P86" s="17"/>
        <tr r="P21" s="16"/>
      </tp>
      <tp t="s">
        <v>#N/A Requesting Data...3575465610</v>
        <stp/>
        <stp>BDP|11714371621836400436</stp>
        <tr r="AV21" s="14"/>
        <tr r="O419" s="17"/>
        <tr r="AV54" s="15"/>
        <tr r="AV53" s="13"/>
        <tr r="O463" s="16"/>
      </tp>
      <tp t="s">
        <v>#N/A N/A</v>
        <stp/>
        <stp>BDP|10915737618633542718</stp>
        <tr r="Q41" s="14"/>
        <tr r="Q66" s="15"/>
        <tr r="Q66" s="13"/>
      </tp>
      <tp t="s">
        <v>#N/A Requesting Data...4105435354</v>
        <stp/>
        <stp>BDP|13445860387479774846</stp>
        <tr r="AW25" s="22"/>
        <tr r="AW13" s="21"/>
        <tr r="O245" s="17"/>
        <tr r="AV18" s="15"/>
        <tr r="AV16" s="13"/>
        <tr r="O325" s="16"/>
      </tp>
      <tp t="s">
        <v>#N/A Requesting Data...4106326042</v>
        <stp/>
        <stp>BDP|17999087353634680420</stp>
        <tr r="M11" s="2"/>
      </tp>
      <tp t="s">
        <v>#N/A N/A</v>
        <stp/>
        <stp>BDP|11912360173392877523</stp>
        <tr r="AH26" s="2"/>
      </tp>
      <tp t="s">
        <v>#N/A Requesting Data...1883417716</v>
        <stp/>
        <stp>BDP|17349202317511759753</stp>
        <tr r="AB35" s="14"/>
        <tr r="AB434" s="17"/>
        <tr r="AB65" s="15"/>
        <tr r="AB65" s="13"/>
        <tr r="AB495" s="16"/>
        <tr r="BR30" s="2"/>
      </tp>
      <tp t="s">
        <v>#N/A N/A</v>
        <stp/>
        <stp>BDH|15922504583438951239</stp>
        <tr r="AO8" s="4"/>
      </tp>
      <tp t="e">
        <v>#N/A</v>
        <stp/>
        <stp>BDH|17291516298128122190</stp>
        <tr r="N207" s="24"/>
      </tp>
      <tp t="s">
        <v>#N/A N/A</v>
        <stp/>
        <stp>BDH|17741548291140676918</stp>
        <tr r="Q8" s="3"/>
      </tp>
      <tp t="s">
        <v>#N/A N/A</v>
        <stp/>
        <stp>BDH|14257275710141742460</stp>
        <tr r="AW8" s="3"/>
      </tp>
      <tp t="e">
        <v>#N/A</v>
        <stp/>
        <stp>BDH|12481405969275564712</stp>
        <tr r="N267" s="24"/>
      </tp>
      <tp t="e">
        <v>#N/A</v>
        <stp/>
        <stp>BDH|16395260003302812470</stp>
        <tr r="S198" s="24"/>
      </tp>
      <tp t="e">
        <v>#N/A</v>
        <stp/>
        <stp>BDH|11017370549991252569</stp>
        <tr r="N161" s="24"/>
      </tp>
      <tp t="s">
        <v>#N/A N/A</v>
        <stp/>
        <stp>BDP|14176582469146189283</stp>
        <tr r="S37" s="14"/>
      </tp>
      <tp t="s">
        <v>#N/A Requesting Data...2313547847</v>
        <stp/>
        <stp>BDP|11589109461297507281</stp>
        <tr r="AV42" s="15"/>
        <tr r="AV39" s="13"/>
      </tp>
      <tp t="s">
        <v>#N/A Requesting Data...2101725465</v>
        <stp/>
        <stp>BDP|14043257643383779286</stp>
        <tr r="AB46" s="13"/>
        <tr r="AB47" s="15"/>
        <tr r="BR74" s="2"/>
      </tp>
      <tp t="s">
        <v>#N/A Requesting Data...2623624215</v>
        <stp/>
        <stp>BDP|12652351380932337880</stp>
        <tr r="R42" s="14"/>
      </tp>
      <tp t="s">
        <v>#N/A Requesting Data...2548635901</v>
        <stp/>
        <stp>BDP|10065595946122466033</stp>
        <tr r="AW33" s="22"/>
        <tr r="AW34" s="22"/>
        <tr r="AW35" s="22"/>
        <tr r="AW36" s="22"/>
        <tr r="AW37" s="22"/>
        <tr r="AW38" s="22"/>
        <tr r="AW39" s="22"/>
        <tr r="AW40" s="22"/>
        <tr r="AW41" s="22"/>
        <tr r="AW42" s="22"/>
        <tr r="AW43" s="22"/>
        <tr r="AW44" s="22"/>
        <tr r="AW45" s="22"/>
        <tr r="AW46" s="22"/>
        <tr r="AW47" s="22"/>
        <tr r="AW48" s="22"/>
        <tr r="AW49" s="22"/>
        <tr r="AW50" s="22"/>
        <tr r="AW51" s="22"/>
        <tr r="AW52" s="22"/>
        <tr r="AW53" s="22"/>
        <tr r="AW54" s="22"/>
        <tr r="AW55" s="22"/>
        <tr r="AW56" s="22"/>
        <tr r="AW57" s="22"/>
        <tr r="AW58" s="22"/>
        <tr r="AW59" s="22"/>
        <tr r="AW60" s="22"/>
        <tr r="AW61" s="22"/>
        <tr r="AW62" s="22"/>
        <tr r="AW63" s="22"/>
        <tr r="AW64" s="22"/>
        <tr r="AW65" s="22"/>
        <tr r="AW66" s="22"/>
        <tr r="AW67" s="22"/>
        <tr r="AW68" s="22"/>
        <tr r="AW69" s="22"/>
        <tr r="AW70" s="22"/>
        <tr r="AW71" s="22"/>
        <tr r="AW72" s="22"/>
        <tr r="AW73" s="22"/>
        <tr r="AW74" s="22"/>
        <tr r="AW75" s="22"/>
        <tr r="AW76" s="22"/>
        <tr r="AW77" s="22"/>
        <tr r="AW78" s="22"/>
        <tr r="AW79" s="22"/>
        <tr r="AW80" s="22"/>
        <tr r="AW81" s="22"/>
        <tr r="AW82" s="22"/>
        <tr r="AW83" s="22"/>
        <tr r="AW84" s="22"/>
        <tr r="AW85" s="22"/>
        <tr r="AW86" s="22"/>
        <tr r="AW87" s="22"/>
        <tr r="AW88" s="22"/>
        <tr r="AW89" s="22"/>
        <tr r="AW90" s="22"/>
        <tr r="AW91" s="22"/>
        <tr r="AW92" s="22"/>
        <tr r="AW93" s="22"/>
        <tr r="AW94" s="22"/>
        <tr r="AW95" s="22"/>
        <tr r="AW96" s="22"/>
        <tr r="AW97" s="22"/>
        <tr r="AW98" s="22"/>
        <tr r="AW99" s="22"/>
        <tr r="AW100" s="22"/>
        <tr r="AW101" s="22"/>
        <tr r="AW102" s="22"/>
        <tr r="AW103" s="22"/>
        <tr r="AW104" s="22"/>
        <tr r="AW105" s="22"/>
        <tr r="AW106" s="22"/>
        <tr r="AW107" s="22"/>
        <tr r="AW108" s="22"/>
        <tr r="AW109" s="22"/>
        <tr r="AW110" s="22"/>
        <tr r="AW111" s="22"/>
        <tr r="AW112" s="22"/>
        <tr r="AW113" s="22"/>
        <tr r="AW114" s="22"/>
        <tr r="AW115" s="22"/>
        <tr r="AW116" s="22"/>
        <tr r="AW117" s="22"/>
        <tr r="AW118" s="22"/>
        <tr r="AW119" s="22"/>
        <tr r="AW120" s="22"/>
        <tr r="AW121" s="22"/>
        <tr r="AW122" s="22"/>
        <tr r="AW123" s="22"/>
        <tr r="AW124" s="22"/>
        <tr r="AW125" s="22"/>
        <tr r="AW126" s="22"/>
        <tr r="AW127" s="22"/>
        <tr r="AW128" s="22"/>
        <tr r="AW129" s="22"/>
        <tr r="AW130" s="22"/>
        <tr r="AW131" s="22"/>
        <tr r="AW132" s="22"/>
        <tr r="AW133" s="22"/>
        <tr r="AW134" s="22"/>
        <tr r="AW100" s="21"/>
        <tr r="AW101" s="21"/>
        <tr r="AW102" s="21"/>
        <tr r="AW103" s="21"/>
        <tr r="AW104" s="21"/>
        <tr r="AW105" s="21"/>
        <tr r="AW106" s="21"/>
        <tr r="AW107" s="21"/>
        <tr r="AW108" s="21"/>
        <tr r="AW109" s="21"/>
        <tr r="AW110" s="21"/>
        <tr r="AW111" s="21"/>
        <tr r="AW112" s="21"/>
        <tr r="AW113" s="21"/>
        <tr r="AW114" s="21"/>
        <tr r="AW115" s="21"/>
        <tr r="AW116" s="21"/>
        <tr r="AW117" s="21"/>
        <tr r="AW118" s="21"/>
        <tr r="AW119" s="21"/>
        <tr r="AW120" s="21"/>
        <tr r="AW121" s="21"/>
        <tr r="AW122" s="21"/>
        <tr r="AW123" s="21"/>
        <tr r="AW124" s="21"/>
        <tr r="AW125" s="21"/>
        <tr r="AW126" s="21"/>
        <tr r="AW127" s="21"/>
        <tr r="AW128" s="21"/>
        <tr r="AW129" s="21"/>
        <tr r="AW130" s="21"/>
        <tr r="AW131" s="21"/>
        <tr r="AW132" s="21"/>
        <tr r="AW133" s="21"/>
        <tr r="AW36" s="21"/>
        <tr r="AW37" s="21"/>
        <tr r="AW38" s="21"/>
        <tr r="AW39" s="21"/>
        <tr r="AW40" s="21"/>
        <tr r="AW41" s="21"/>
        <tr r="AW42" s="21"/>
        <tr r="AW43" s="21"/>
        <tr r="AW44" s="21"/>
        <tr r="AW45" s="21"/>
        <tr r="AW46" s="21"/>
        <tr r="AW47" s="21"/>
        <tr r="AW48" s="21"/>
        <tr r="AW49" s="21"/>
        <tr r="AW50" s="21"/>
        <tr r="AW51" s="21"/>
        <tr r="AW52" s="21"/>
        <tr r="AW53" s="21"/>
        <tr r="AW54" s="21"/>
        <tr r="AW55" s="21"/>
        <tr r="AW56" s="21"/>
        <tr r="AW57" s="21"/>
        <tr r="AW58" s="21"/>
        <tr r="AW59" s="21"/>
        <tr r="AW60" s="21"/>
        <tr r="AW61" s="21"/>
        <tr r="AW62" s="21"/>
        <tr r="AW63" s="21"/>
        <tr r="AW64" s="21"/>
        <tr r="AW65" s="21"/>
        <tr r="AW66" s="21"/>
        <tr r="AW67" s="21"/>
        <tr r="AW68" s="21"/>
        <tr r="AW69" s="21"/>
        <tr r="AW70" s="21"/>
        <tr r="AW71" s="21"/>
        <tr r="AW72" s="21"/>
        <tr r="AW73" s="21"/>
        <tr r="AW74" s="21"/>
        <tr r="AW75" s="21"/>
        <tr r="AW76" s="21"/>
        <tr r="AW77" s="21"/>
        <tr r="AW78" s="21"/>
        <tr r="AW79" s="21"/>
        <tr r="AW80" s="21"/>
        <tr r="AW81" s="21"/>
        <tr r="AW82" s="21"/>
        <tr r="AW83" s="21"/>
        <tr r="AW84" s="21"/>
        <tr r="AW85" s="21"/>
        <tr r="AW86" s="21"/>
        <tr r="AW87" s="21"/>
        <tr r="AW88" s="21"/>
        <tr r="AW89" s="21"/>
        <tr r="AW90" s="21"/>
        <tr r="AW91" s="21"/>
        <tr r="AW92" s="21"/>
        <tr r="AW93" s="21"/>
        <tr r="AW94" s="21"/>
        <tr r="AW95" s="21"/>
        <tr r="AW96" s="21"/>
        <tr r="AW97" s="21"/>
        <tr r="AW98" s="21"/>
        <tr r="AW99" s="21"/>
        <tr r="AW134" s="21"/>
        <tr r="AV46" s="14"/>
        <tr r="AV47" s="14"/>
        <tr r="AV48" s="14"/>
        <tr r="AV49" s="14"/>
        <tr r="AV50" s="14"/>
        <tr r="AV51" s="14"/>
        <tr r="AV52" s="14"/>
        <tr r="O439" s="17"/>
        <tr r="O440" s="17"/>
        <tr r="O441" s="17"/>
        <tr r="O442" s="17"/>
        <tr r="O443" s="17"/>
        <tr r="O444" s="17"/>
        <tr r="O445" s="17"/>
        <tr r="O446" s="17"/>
        <tr r="O447" s="17"/>
        <tr r="O448" s="17"/>
        <tr r="O449" s="17"/>
        <tr r="O450" s="17"/>
        <tr r="O451" s="17"/>
        <tr r="O452" s="17"/>
        <tr r="O453" s="17"/>
        <tr r="O454" s="17"/>
        <tr r="O455" s="17"/>
        <tr r="O456" s="17"/>
        <tr r="O457" s="17"/>
        <tr r="O458" s="17"/>
        <tr r="O459" s="17"/>
        <tr r="O460" s="17"/>
        <tr r="O461" s="17"/>
        <tr r="O462" s="17"/>
        <tr r="O463" s="17"/>
        <tr r="O464" s="17"/>
        <tr r="O465" s="17"/>
        <tr r="O466" s="17"/>
        <tr r="O467" s="17"/>
        <tr r="O468" s="17"/>
        <tr r="O469" s="17"/>
        <tr r="O470" s="17"/>
        <tr r="O471" s="17"/>
        <tr r="O472" s="17"/>
        <tr r="O473" s="17"/>
        <tr r="O474" s="17"/>
        <tr r="O475" s="17"/>
        <tr r="O476" s="17"/>
        <tr r="O477" s="17"/>
        <tr r="O478" s="17"/>
        <tr r="O479" s="17"/>
        <tr r="O480" s="17"/>
        <tr r="O481" s="17"/>
        <tr r="O482" s="17"/>
        <tr r="O483" s="17"/>
        <tr r="O484" s="17"/>
        <tr r="O485" s="17"/>
        <tr r="O486" s="17"/>
        <tr r="O487" s="17"/>
        <tr r="O488" s="17"/>
        <tr r="O489" s="17"/>
        <tr r="O490" s="17"/>
        <tr r="O491" s="17"/>
        <tr r="O492" s="17"/>
        <tr r="O493" s="17"/>
        <tr r="O494" s="17"/>
        <tr r="O495" s="17"/>
        <tr r="O496" s="17"/>
        <tr r="O497" s="17"/>
        <tr r="O498" s="17"/>
        <tr r="O499" s="17"/>
        <tr r="O500" s="17"/>
        <tr r="AV67" s="15"/>
        <tr r="AV68" s="15"/>
        <tr r="AV69" s="15"/>
        <tr r="AV70" s="15"/>
        <tr r="AV71" s="15"/>
        <tr r="AV72" s="15"/>
        <tr r="AV73" s="15"/>
        <tr r="AV74" s="15"/>
        <tr r="AV75" s="15"/>
        <tr r="AV76" s="15"/>
        <tr r="AV77" s="15"/>
        <tr r="AV78" s="15"/>
        <tr r="AV79" s="15"/>
        <tr r="AV80" s="15"/>
        <tr r="AV81" s="15"/>
        <tr r="AV82" s="15"/>
        <tr r="AV83" s="15"/>
        <tr r="AV84" s="15"/>
        <tr r="AV85" s="15"/>
        <tr r="AV86" s="15"/>
        <tr r="AV87" s="15"/>
        <tr r="AV88" s="15"/>
        <tr r="AV89" s="15"/>
        <tr r="AV90" s="15"/>
        <tr r="AV91" s="15"/>
        <tr r="AV92" s="15"/>
        <tr r="AV67" s="13"/>
        <tr r="AV68" s="13"/>
        <tr r="AV69" s="13"/>
        <tr r="AV70" s="13"/>
        <tr r="AV71" s="13"/>
        <tr r="AV72" s="13"/>
        <tr r="AV73" s="13"/>
        <tr r="AV74" s="13"/>
        <tr r="AV75" s="13"/>
        <tr r="AV76" s="13"/>
        <tr r="AV77" s="13"/>
        <tr r="AV78" s="13"/>
        <tr r="AV79" s="13"/>
        <tr r="AV80" s="13"/>
        <tr r="AV81" s="13"/>
        <tr r="AV82" s="13"/>
        <tr r="AV83" s="13"/>
        <tr r="AV84" s="13"/>
        <tr r="AV85" s="13"/>
        <tr r="AV86" s="13"/>
        <tr r="AV87" s="13"/>
        <tr r="AV88" s="13"/>
        <tr r="AV89" s="13"/>
        <tr r="AV90" s="13"/>
        <tr r="AV91" s="13"/>
        <tr r="AV92" s="13"/>
        <tr r="O497" s="16"/>
        <tr r="O498" s="16"/>
        <tr r="O499" s="16"/>
        <tr r="O500" s="16"/>
        <tr r="O501" s="16"/>
        <tr r="O502" s="16"/>
        <tr r="O503" s="16"/>
        <tr r="O504" s="16"/>
        <tr r="O505" s="16"/>
        <tr r="O506" s="16"/>
        <tr r="O507" s="16"/>
        <tr r="O508" s="16"/>
        <tr r="O509" s="16"/>
        <tr r="O510" s="16"/>
        <tr r="O511" s="16"/>
        <tr r="O512" s="16"/>
        <tr r="O513" s="16"/>
        <tr r="O514" s="16"/>
        <tr r="O515" s="16"/>
        <tr r="O516" s="16"/>
        <tr r="O517" s="16"/>
        <tr r="O518" s="16"/>
        <tr r="O519" s="16"/>
        <tr r="O520" s="16"/>
        <tr r="O521" s="16"/>
        <tr r="O522" s="16"/>
        <tr r="O523" s="16"/>
        <tr r="O524" s="16"/>
        <tr r="O525" s="16"/>
        <tr r="O526" s="16"/>
        <tr r="O527" s="16"/>
        <tr r="O528" s="16"/>
        <tr r="O529" s="16"/>
        <tr r="O530" s="16"/>
        <tr r="O531" s="16"/>
        <tr r="O532" s="16"/>
        <tr r="O533" s="16"/>
        <tr r="O534" s="16"/>
        <tr r="O535" s="16"/>
        <tr r="O536" s="16"/>
        <tr r="O537" s="16"/>
        <tr r="O538" s="16"/>
        <tr r="O539" s="16"/>
        <tr r="O540" s="16"/>
        <tr r="O541" s="16"/>
        <tr r="O542" s="16"/>
        <tr r="O543" s="16"/>
        <tr r="O544" s="16"/>
        <tr r="O545" s="16"/>
        <tr r="O546" s="16"/>
        <tr r="O547" s="16"/>
        <tr r="O548" s="16"/>
        <tr r="O549" s="16"/>
        <tr r="O550" s="16"/>
        <tr r="O551" s="16"/>
        <tr r="O552" s="16"/>
        <tr r="O553" s="16"/>
        <tr r="O554" s="16"/>
        <tr r="O555" s="16"/>
        <tr r="O556" s="16"/>
        <tr r="O557" s="16"/>
        <tr r="O558" s="16"/>
        <tr r="O559" s="16"/>
        <tr r="O560" s="16"/>
        <tr r="O561" s="16"/>
        <tr r="O562" s="16"/>
        <tr r="O563" s="16"/>
        <tr r="O564" s="16"/>
        <tr r="O565" s="16"/>
        <tr r="O566" s="16"/>
        <tr r="O567" s="16"/>
        <tr r="O568" s="16"/>
        <tr r="O569" s="16"/>
        <tr r="O570" s="16"/>
        <tr r="O571" s="16"/>
        <tr r="O572" s="16"/>
        <tr r="O573" s="16"/>
        <tr r="O574" s="16"/>
        <tr r="O575" s="16"/>
        <tr r="O576" s="16"/>
        <tr r="O577" s="16"/>
        <tr r="O578" s="16"/>
        <tr r="O579" s="16"/>
        <tr r="O580" s="16"/>
        <tr r="O581" s="16"/>
        <tr r="O582" s="16"/>
        <tr r="O583" s="16"/>
        <tr r="O584" s="16"/>
        <tr r="O585" s="16"/>
        <tr r="O586" s="16"/>
        <tr r="O587" s="16"/>
        <tr r="O588" s="16"/>
        <tr r="O589" s="16"/>
        <tr r="O590" s="16"/>
        <tr r="O591" s="16"/>
        <tr r="O592" s="16"/>
        <tr r="O593" s="16"/>
        <tr r="O594" s="16"/>
        <tr r="O595" s="16"/>
        <tr r="O596" s="16"/>
        <tr r="O597" s="16"/>
        <tr r="O598" s="16"/>
        <tr r="O599" s="16"/>
        <tr r="O600" s="16"/>
        <tr r="O601" s="16"/>
        <tr r="O602" s="16"/>
        <tr r="O603" s="16"/>
        <tr r="O604" s="16"/>
        <tr r="O605" s="16"/>
        <tr r="O606" s="16"/>
        <tr r="O607" s="16"/>
        <tr r="O608" s="16"/>
        <tr r="O609" s="16"/>
        <tr r="O610" s="16"/>
        <tr r="O611" s="16"/>
        <tr r="O612" s="16"/>
        <tr r="O613" s="16"/>
        <tr r="O614" s="16"/>
        <tr r="O615" s="16"/>
        <tr r="O616" s="16"/>
        <tr r="O617" s="16"/>
        <tr r="O618" s="16"/>
        <tr r="O619" s="16"/>
        <tr r="O620" s="16"/>
        <tr r="O621" s="16"/>
        <tr r="O622" s="16"/>
        <tr r="O623" s="16"/>
        <tr r="O624" s="16"/>
        <tr r="O625" s="16"/>
        <tr r="O626" s="16"/>
        <tr r="O627" s="16"/>
        <tr r="O628" s="16"/>
        <tr r="O629" s="16"/>
        <tr r="O630" s="16"/>
        <tr r="O631" s="16"/>
        <tr r="O632" s="16"/>
        <tr r="O633" s="16"/>
        <tr r="O634" s="16"/>
        <tr r="O635" s="16"/>
        <tr r="O636" s="16"/>
        <tr r="O637" s="16"/>
        <tr r="O638" s="16"/>
        <tr r="O639" s="16"/>
        <tr r="O640" s="16"/>
        <tr r="O641" s="16"/>
        <tr r="O642" s="16"/>
        <tr r="O643" s="16"/>
        <tr r="O644" s="16"/>
        <tr r="O645" s="16"/>
        <tr r="O646" s="16"/>
        <tr r="O647" s="16"/>
        <tr r="O648" s="16"/>
        <tr r="O649" s="16"/>
        <tr r="O650" s="16"/>
        <tr r="O651" s="16"/>
        <tr r="O652" s="16"/>
        <tr r="O653" s="16"/>
        <tr r="O654" s="16"/>
        <tr r="O655" s="16"/>
        <tr r="O656" s="16"/>
        <tr r="O657" s="16"/>
        <tr r="O658" s="16"/>
        <tr r="O659" s="16"/>
        <tr r="O660" s="16"/>
        <tr r="O661" s="16"/>
        <tr r="O662" s="16"/>
        <tr r="O663" s="16"/>
        <tr r="O664" s="16"/>
        <tr r="O665" s="16"/>
        <tr r="O666" s="16"/>
        <tr r="O667" s="16"/>
        <tr r="O668" s="16"/>
        <tr r="O669" s="16"/>
        <tr r="O670" s="16"/>
        <tr r="O671" s="16"/>
        <tr r="O672" s="16"/>
        <tr r="O673" s="16"/>
        <tr r="O674" s="16"/>
        <tr r="O675" s="16"/>
        <tr r="O676" s="16"/>
        <tr r="O677" s="16"/>
        <tr r="O678" s="16"/>
        <tr r="O679" s="16"/>
        <tr r="O680" s="16"/>
        <tr r="O681" s="16"/>
        <tr r="O682" s="16"/>
        <tr r="O683" s="16"/>
        <tr r="O684" s="16"/>
        <tr r="O685" s="16"/>
        <tr r="O686" s="16"/>
        <tr r="O687" s="16"/>
        <tr r="O688" s="16"/>
        <tr r="O689" s="16"/>
        <tr r="O690" s="16"/>
        <tr r="O691" s="16"/>
        <tr r="O692" s="16"/>
        <tr r="O693" s="16"/>
        <tr r="O694" s="16"/>
        <tr r="O695" s="16"/>
        <tr r="O696" s="16"/>
        <tr r="O697" s="16"/>
        <tr r="O698" s="16"/>
        <tr r="O699" s="16"/>
        <tr r="O700" s="16"/>
        <tr r="O701" s="16"/>
        <tr r="O702" s="16"/>
        <tr r="O703" s="16"/>
        <tr r="O704" s="16"/>
        <tr r="O705" s="16"/>
        <tr r="O706" s="16"/>
        <tr r="O707" s="16"/>
        <tr r="O708" s="16"/>
        <tr r="O709" s="16"/>
        <tr r="O710" s="16"/>
        <tr r="O711" s="16"/>
        <tr r="O712" s="16"/>
        <tr r="O713" s="16"/>
        <tr r="O714" s="16"/>
        <tr r="O715" s="16"/>
        <tr r="O716" s="16"/>
        <tr r="O717" s="16"/>
        <tr r="O718" s="16"/>
        <tr r="O719" s="16"/>
        <tr r="O720" s="16"/>
        <tr r="O721" s="16"/>
        <tr r="O722" s="16"/>
      </tp>
      <tp t="s">
        <v>#N/A N/A</v>
        <stp/>
        <stp>BDP|17274735206143932064</stp>
        <tr r="AB377" s="17"/>
        <tr r="AB408" s="16"/>
      </tp>
      <tp t="s">
        <v>#N/A N/A</v>
        <stp/>
        <stp>BDP|17331171703293937659</stp>
        <tr r="R39" s="2"/>
      </tp>
      <tp t="s">
        <v>#N/A Requesting Data...1467006006</v>
        <stp/>
        <stp>BDP|11847618467620161242</stp>
        <tr r="O337" s="16"/>
      </tp>
      <tp t="s">
        <v>#N/A Requesting Data...4143792063</v>
        <stp/>
        <stp>BDP|17871640916646625575</stp>
        <tr r="R25" s="22"/>
        <tr r="R13" s="21"/>
        <tr r="R245" s="17"/>
        <tr r="R325" s="16"/>
      </tp>
      <tp t="s">
        <v>#N/A Requesting Data...3269766738</v>
        <stp/>
        <stp>BDP|10722273909429743854</stp>
        <tr r="AN15" s="2"/>
      </tp>
      <tp t="s">
        <v>#N/A N/A</v>
        <stp/>
        <stp>BDP|13379161554916225289</stp>
        <tr r="S10" s="15"/>
        <tr r="S9" s="13"/>
      </tp>
      <tp t="s">
        <v>#N/A Requesting Data...3099597920</v>
        <stp/>
        <stp>BDP|15911401116432158155</stp>
        <tr r="R30" s="17"/>
      </tp>
      <tp t="s">
        <v>#N/A N/A</v>
        <stp/>
        <stp>BDP|11317818740248051687</stp>
        <tr r="Q57" s="17"/>
        <tr r="Q63" s="16"/>
      </tp>
      <tp t="s">
        <v>#N/A Requesting Data...4260615001</v>
        <stp/>
        <stp>BDP|13120904409321488862</stp>
        <tr r="R329" s="17"/>
        <tr r="R346" s="16"/>
      </tp>
      <tp t="s">
        <v>#N/A Requesting Data...3764631919</v>
        <stp/>
        <stp>BDP|14201512867000974479</stp>
        <tr r="P240" s="17"/>
      </tp>
      <tp t="s">
        <v>#N/A Requesting Data...3176691822</v>
        <stp/>
        <stp>BDP|14274636640076852336</stp>
        <tr r="AN14" s="2"/>
      </tp>
      <tp t="s">
        <v>#N/A Requesting Data...1319745883</v>
        <stp/>
        <stp>BDP|10846682296588998426</stp>
        <tr r="P380" s="16"/>
      </tp>
      <tp t="s">
        <v>#N/A Requesting Data...3820942139</v>
        <stp/>
        <stp>BDP|15915696213866875764</stp>
        <tr r="AK54" s="2"/>
      </tp>
      <tp t="s">
        <v>#N/A Requesting Data...2859838330</v>
        <stp/>
        <stp>BDP|11031715699359411517</stp>
        <tr r="R26" s="22"/>
        <tr r="R24" s="21"/>
        <tr r="R44" s="17"/>
        <tr r="R10" s="16"/>
      </tp>
      <tp t="s">
        <v>#N/A N/A</v>
        <stp/>
        <stp>BDP|11249321058653727720</stp>
        <tr r="AH43" s="2"/>
      </tp>
      <tp t="s">
        <v>#N/A Requesting Data...2219876026</v>
        <stp/>
        <stp>BDP|13505497157314008561</stp>
        <tr r="O371" s="16"/>
        <tr r="O372" s="16"/>
      </tp>
      <tp t="s">
        <v>#N/A Requesting Data...1803929953</v>
        <stp/>
        <stp>BDP|10596555239362266772</stp>
        <tr r="AQ33" s="2"/>
      </tp>
      <tp t="s">
        <v>#N/A Requesting Data...2955965903</v>
        <stp/>
        <stp>BDP|17778804932896056993</stp>
        <tr r="O43" s="17"/>
        <tr r="O7" s="16"/>
      </tp>
      <tp t="s">
        <v>#N/A Requesting Data...2368506466</v>
        <stp/>
        <stp>BDP|16812539232233651033</stp>
        <tr r="O19" s="2"/>
      </tp>
      <tp t="s">
        <v>#N/A Requesting Data...1966420821</v>
        <stp/>
        <stp>BDP|12667473529967178060</stp>
        <tr r="AN26" s="2"/>
      </tp>
      <tp t="s">
        <v>#N/A N/A</v>
        <stp/>
        <stp>BDP|18184405380993962479</stp>
        <tr r="AA50" s="2"/>
      </tp>
      <tp t="s">
        <v>#N/A N/A</v>
        <stp/>
        <stp>BDP|10531026203402884136</stp>
        <tr r="Q331" s="17"/>
        <tr r="Q478" s="16"/>
      </tp>
      <tp t="s">
        <v>#N/A N/A</v>
        <stp/>
        <stp>BDP|14871378106467427326</stp>
        <tr r="AA31" s="2"/>
      </tp>
      <tp t="s">
        <v>#N/A Requesting Data...4035735478</v>
        <stp/>
        <stp>BDP|13014516391175811975</stp>
        <tr r="O58" s="17"/>
      </tp>
      <tp t="s">
        <v>#N/A N/A</v>
        <stp/>
        <stp>BDP|15443983095577028161</stp>
        <tr r="Q382" s="17"/>
        <tr r="Q417" s="16"/>
      </tp>
      <tp t="s">
        <v>#N/A Requesting Data...1866249352</v>
        <stp/>
        <stp>BDP|10271188506191442367</stp>
        <tr r="R165" s="17"/>
        <tr r="R34" s="16"/>
      </tp>
      <tp t="s">
        <v>#N/A Requesting Data...2414962848</v>
        <stp/>
        <stp>BDP|18112175088174602669</stp>
        <tr r="AQ40" s="2"/>
      </tp>
      <tp t="s">
        <v>#N/A N/A</v>
        <stp/>
        <stp>BDP|13392767573860841000</stp>
        <tr r="S51" s="15"/>
        <tr r="S50" s="13"/>
      </tp>
      <tp t="s">
        <v>#N/A Requesting Data...1390844720</v>
        <stp/>
        <stp>BDP|10246103512375920676</stp>
        <tr r="O339" s="16"/>
      </tp>
      <tp t="s">
        <v>#N/A Requesting Data...2040669949</v>
        <stp/>
        <stp>BDP|17763694082132665842</stp>
        <tr r="Z69" s="2"/>
        <tr r="Z70" s="2"/>
      </tp>
      <tp t="s">
        <v>#N/A Requesting Data...3972559054</v>
        <stp/>
        <stp>BDP|14250152212275801231</stp>
        <tr r="O266" s="17"/>
        <tr r="O46" s="17"/>
        <tr r="O89" s="17"/>
        <tr r="O108" s="16"/>
        <tr r="O473" s="16"/>
        <tr r="O474" s="16"/>
      </tp>
      <tp t="s">
        <v>#N/A Requesting Data...2798513725</v>
        <stp/>
        <stp>BDP|14997600941101172485</stp>
        <tr r="O107" s="16"/>
      </tp>
      <tp t="s">
        <v>#N/A N/A</v>
        <stp/>
        <stp>BDP|16372919461792759855</stp>
        <tr r="R49" s="2"/>
      </tp>
      <tp t="s">
        <v>#N/A Requesting Data...3795141862</v>
        <stp/>
        <stp>BDP|17907136079816071426</stp>
        <tr r="O80" s="17"/>
      </tp>
      <tp t="s">
        <v>#N/A Requesting Data...3623937902</v>
        <stp/>
        <stp>BDP|14940908650588846301</stp>
        <tr r="O118" s="16"/>
      </tp>
      <tp t="s">
        <v>#N/A Requesting Data...2365978593</v>
        <stp/>
        <stp>BDP|15030037611363621457</stp>
        <tr r="AQ14" s="2"/>
      </tp>
      <tp t="s">
        <v>#N/A Requesting Data...1166225111</v>
        <stp/>
        <stp>BDP|11955096641165118314</stp>
        <tr r="P412" s="17"/>
      </tp>
      <tp t="s">
        <v>#N/A Requesting Data...1219522192</v>
        <stp/>
        <stp>BDP|14676274234400127650</stp>
        <tr r="AN54" s="2"/>
      </tp>
      <tp t="s">
        <v>#N/A Requesting Data...1938701034</v>
        <stp/>
        <stp>BDP|11040665541978003872</stp>
        <tr r="P39" s="17"/>
        <tr r="P49" s="16"/>
      </tp>
      <tp t="s">
        <v>#N/A Requesting Data...1577280111</v>
        <stp/>
        <stp>BDP|10225269811616045650</stp>
        <tr r="R241" s="17"/>
        <tr r="R175" s="16"/>
      </tp>
      <tp t="s">
        <v>#N/A Requesting Data...2806030074</v>
        <stp/>
        <stp>BDP|12069441254283982392</stp>
        <tr r="A52" s="2"/>
      </tp>
      <tp t="s">
        <v>#N/A N/A</v>
        <stp/>
        <stp>BDP|15437001047152250019</stp>
        <tr r="U125" s="17"/>
        <tr r="U242" s="17"/>
        <tr r="U265" s="17"/>
        <tr r="U266" s="17"/>
        <tr r="U28" s="17"/>
        <tr r="U31" s="17"/>
        <tr r="U359" s="17"/>
        <tr r="U360" s="17"/>
        <tr r="U39" s="17"/>
        <tr r="U394" s="17"/>
        <tr r="U396" s="17"/>
        <tr r="U40" s="17"/>
        <tr r="U41" s="17"/>
        <tr r="U412" s="17"/>
        <tr r="U427" s="17"/>
        <tr r="U429" s="17"/>
        <tr r="U43" s="17"/>
        <tr r="U46" s="17"/>
        <tr r="U52" s="17"/>
        <tr r="U54" s="17"/>
        <tr r="U55" s="17"/>
        <tr r="U57" s="17"/>
        <tr r="U59" s="17"/>
        <tr r="U87" s="17"/>
        <tr r="U89" s="17"/>
        <tr r="U91" s="17"/>
        <tr r="U30" s="17"/>
        <tr r="U329" s="17"/>
        <tr r="U330" s="17"/>
        <tr r="U332" s="17"/>
        <tr r="U60" s="17"/>
      </tp>
      <tp t="s">
        <v>#N/A N/A</v>
        <stp/>
        <stp>BDP|13631155668524829336</stp>
        <tr r="U11" s="17"/>
        <tr r="U12" s="17"/>
        <tr r="U218" s="17"/>
        <tr r="U219" s="17"/>
        <tr r="U220" s="17"/>
        <tr r="U221" s="17"/>
        <tr r="U222" s="17"/>
        <tr r="U223" s="17"/>
        <tr r="U224" s="17"/>
        <tr r="U225" s="17"/>
        <tr r="U226" s="17"/>
        <tr r="U227" s="17"/>
        <tr r="U228" s="17"/>
        <tr r="U229" s="17"/>
        <tr r="U230" s="17"/>
        <tr r="U231" s="17"/>
        <tr r="U232" s="17"/>
        <tr r="U233" s="17"/>
        <tr r="U234" s="17"/>
        <tr r="U235" s="17"/>
        <tr r="U26" s="17"/>
        <tr r="U34" s="17"/>
        <tr r="U38" s="17"/>
        <tr r="U423" s="17"/>
      </tp>
      <tp t="s">
        <v>#N/A N/A</v>
        <stp/>
        <stp>BDP|15565106752166206455</stp>
        <tr r="AB264" s="17"/>
        <tr r="AB321" s="16"/>
      </tp>
      <tp t="s">
        <v>#N/A N/A</v>
        <stp/>
        <stp>BDP|10103458351366551435</stp>
        <tr r="V13" s="2"/>
      </tp>
      <tp t="s">
        <v>#N/A N/A</v>
        <stp/>
        <stp>BDP|12993485857092302267</stp>
        <tr r="V80" s="2"/>
      </tp>
      <tp t="s">
        <v>#N/A Requesting Data...3786551276</v>
        <stp/>
        <stp>BDP|14934795007009223965</stp>
        <tr r="A16" s="6"/>
        <tr r="P25" s="14"/>
      </tp>
      <tp t="s">
        <v>#N/A Requesting Data...3696777927</v>
        <stp/>
        <stp>BDP|18054458029665825867</stp>
        <tr r="O166" s="16"/>
      </tp>
      <tp t="s">
        <v>#N/A Requesting Data...2597380122</v>
        <stp/>
        <stp>BDP|12395099235765585789</stp>
        <tr r="O16" s="17"/>
        <tr r="AV26" s="15"/>
        <tr r="AV24" s="13"/>
        <tr r="O14" s="16"/>
      </tp>
      <tp t="s">
        <v>#N/A Requesting Data...1771329512</v>
        <stp/>
        <stp>BDP|14298779455690705553</stp>
        <tr r="P47" s="15"/>
        <tr r="P46" s="13"/>
      </tp>
      <tp t="s">
        <v>#N/A Requesting Data...2341454275</v>
        <stp/>
        <stp>BDP|16034716309121347395</stp>
        <tr r="P126" s="17"/>
        <tr r="P127" s="17"/>
        <tr r="P128" s="17"/>
        <tr r="P129" s="17"/>
        <tr r="P130" s="17"/>
        <tr r="P131" s="17"/>
        <tr r="P132" s="17"/>
        <tr r="P133" s="17"/>
        <tr r="P134" s="17"/>
        <tr r="P135" s="17"/>
        <tr r="P136" s="17"/>
        <tr r="P137" s="17"/>
        <tr r="P182" s="16"/>
        <tr r="P183" s="16"/>
        <tr r="P184" s="16"/>
        <tr r="P185" s="16"/>
        <tr r="P186" s="16"/>
        <tr r="P187" s="16"/>
        <tr r="P188" s="16"/>
        <tr r="P189" s="16"/>
        <tr r="P190" s="16"/>
        <tr r="P191" s="16"/>
        <tr r="P192" s="16"/>
        <tr r="P193" s="16"/>
        <tr r="P194" s="16"/>
        <tr r="P195" s="16"/>
        <tr r="P196" s="16"/>
        <tr r="P197" s="16"/>
        <tr r="P198" s="16"/>
        <tr r="P199" s="16"/>
      </tp>
      <tp t="s">
        <v>#N/A N/A</v>
        <stp/>
        <stp>BDP|16558153368173466199</stp>
        <tr r="AB330" s="17"/>
        <tr r="AB332" s="17"/>
        <tr r="AB347" s="16"/>
        <tr r="AB351" s="16"/>
      </tp>
      <tp t="s">
        <v>#N/A Requesting Data...1733509437</v>
        <stp/>
        <stp>BDP|13028942429968927317</stp>
        <tr r="AN49" s="2"/>
      </tp>
      <tp t="s">
        <v>#N/A Requesting Data...3445900057</v>
        <stp/>
        <stp>BDP|14213745917317027646</stp>
        <tr r="O47" s="17"/>
        <tr r="O477" s="16"/>
      </tp>
      <tp t="s">
        <v>#N/A Requesting Data...2864003990</v>
        <stp/>
        <stp>BDP|13926403905161044590</stp>
        <tr r="P5" s="15"/>
        <tr r="P5" s="13"/>
      </tp>
      <tp t="s">
        <v>#N/A Requesting Data...3226034577</v>
        <stp/>
        <stp>BDP|13256106073031756732</stp>
        <tr r="R431" s="17"/>
        <tr r="R475" s="16"/>
      </tp>
      <tp t="s">
        <v>#N/A Requesting Data...4179246942</v>
        <stp/>
        <stp>BDP|15378233363430029279</stp>
        <tr r="R378" s="17"/>
      </tp>
      <tp t="s">
        <v>#N/A Requesting Data...2306756316</v>
        <stp/>
        <stp>BDP|16326588359726735314</stp>
        <tr r="P328" s="16"/>
      </tp>
      <tp t="s">
        <v>#N/A Requesting Data...3014845171</v>
        <stp/>
        <stp>BDP|11742076447213386501</stp>
        <tr r="Z15" s="2"/>
      </tp>
      <tp t="s">
        <v>#N/A Requesting Data...2196376181</v>
        <stp/>
        <stp>BDP|15867995982857310044</stp>
        <tr r="O13" s="2"/>
      </tp>
      <tp t="s">
        <v>#N/A Requesting Data...4111808357</v>
        <stp/>
        <stp>BDP|12703581861302376097</stp>
        <tr r="O54" s="17"/>
        <tr r="O57" s="16"/>
      </tp>
      <tp t="s">
        <v>#N/A Requesting Data...3859518878</v>
        <stp/>
        <stp>BDP|12243857612419107106</stp>
        <tr r="Z58" s="2"/>
        <tr r="Z59" s="2"/>
      </tp>
      <tp t="s">
        <v>#N/A Requesting Data...2890427537</v>
        <stp/>
        <stp>BDP|13657184839551359300</stp>
        <tr r="P31" s="17"/>
        <tr r="P75" s="16"/>
      </tp>
      <tp t="s">
        <v>#N/A N/A</v>
        <stp/>
        <stp>BDP|12960752173580091183</stp>
        <tr r="S17" s="17"/>
        <tr r="S27" s="15"/>
        <tr r="S25" s="13"/>
        <tr r="S17" s="16"/>
      </tp>
      <tp t="s">
        <v>#N/A Requesting Data...3705652686</v>
        <stp/>
        <stp>BDP|12318746454863220067</stp>
        <tr r="AV36" s="14"/>
      </tp>
      <tp t="s">
        <v>#N/A Requesting Data...2682541926</v>
        <stp/>
        <stp>BDP|14883502327097046786</stp>
        <tr r="AN37" s="2"/>
      </tp>
      <tp t="s">
        <v>#N/A Requesting Data...1701892653</v>
        <stp/>
        <stp>BDP|13391257035352616322</stp>
        <tr r="AC58" s="2"/>
        <tr r="AC59" s="2"/>
      </tp>
      <tp t="s">
        <v>#N/A N/A</v>
        <stp/>
        <stp>BDP|15251775930264272608</stp>
        <tr r="Q244" s="17"/>
        <tr r="Q178" s="16"/>
      </tp>
      <tp t="s">
        <v>#N/A N/A</v>
        <stp/>
        <stp>BDP|18109355451438455567</stp>
        <tr r="S391" s="17"/>
        <tr r="S341" s="16"/>
      </tp>
      <tp t="s">
        <v>#N/A Requesting Data...1877462956</v>
        <stp/>
        <stp>BDP|13265775844602088168</stp>
        <tr r="AV40" s="13"/>
      </tp>
      <tp t="s">
        <v>#N/A Requesting Data...3420006754</v>
        <stp/>
        <stp>BDP|17379834110869622406</stp>
        <tr r="P129" s="16"/>
        <tr r="P130" s="16"/>
      </tp>
      <tp t="s">
        <v>#N/A Requesting Data...2767145524</v>
        <stp/>
        <stp>BDP|12992980587597877787</stp>
        <tr r="O397" s="17"/>
        <tr r="O398" s="17"/>
        <tr r="O399" s="17"/>
        <tr r="O400" s="17"/>
        <tr r="O401" s="17"/>
        <tr r="O402" s="17"/>
        <tr r="O403" s="17"/>
        <tr r="O404" s="17"/>
        <tr r="O405" s="17"/>
        <tr r="O406" s="17"/>
        <tr r="O222" s="16"/>
        <tr r="O223" s="16"/>
        <tr r="O224" s="16"/>
        <tr r="O225" s="16"/>
        <tr r="O226" s="16"/>
        <tr r="O227" s="16"/>
        <tr r="O228" s="16"/>
        <tr r="O229" s="16"/>
        <tr r="O230" s="16"/>
        <tr r="O231" s="16"/>
        <tr r="O232" s="16"/>
        <tr r="O233" s="16"/>
        <tr r="O234" s="16"/>
        <tr r="O235" s="16"/>
        <tr r="O236" s="16"/>
        <tr r="O237" s="16"/>
      </tp>
      <tp t="s">
        <v>#N/A Requesting Data...2638529572</v>
        <stp/>
        <stp>BDP|10083013415546552477</stp>
        <tr r="O195" s="17"/>
        <tr r="O196" s="17"/>
        <tr r="O197" s="17"/>
        <tr r="O198" s="17"/>
        <tr r="O199" s="17"/>
        <tr r="O200" s="17"/>
        <tr r="O201" s="17"/>
        <tr r="O202" s="17"/>
        <tr r="O203" s="17"/>
        <tr r="O204" s="17"/>
        <tr r="O205" s="17"/>
        <tr r="O206" s="17"/>
        <tr r="O207" s="17"/>
        <tr r="O208" s="17"/>
        <tr r="O209" s="17"/>
        <tr r="O210" s="17"/>
        <tr r="O211" s="17"/>
        <tr r="O212" s="17"/>
        <tr r="O213" s="17"/>
        <tr r="O214" s="17"/>
        <tr r="O215" s="17"/>
        <tr r="O216" s="17"/>
        <tr r="O217" s="17"/>
        <tr r="O255" s="16"/>
        <tr r="O256" s="16"/>
        <tr r="O257" s="16"/>
        <tr r="O258" s="16"/>
        <tr r="O259" s="16"/>
        <tr r="O260" s="16"/>
        <tr r="O261" s="16"/>
        <tr r="O262" s="16"/>
        <tr r="O263" s="16"/>
        <tr r="O264" s="16"/>
        <tr r="O265" s="16"/>
        <tr r="O266" s="16"/>
        <tr r="O267" s="16"/>
        <tr r="O268" s="16"/>
        <tr r="O269" s="16"/>
        <tr r="O270" s="16"/>
        <tr r="O271" s="16"/>
        <tr r="O272" s="16"/>
        <tr r="O273" s="16"/>
        <tr r="O274" s="16"/>
        <tr r="O275" s="16"/>
        <tr r="O276" s="16"/>
        <tr r="O277" s="16"/>
      </tp>
      <tp t="s">
        <v>#N/A N/A</v>
        <stp/>
        <stp>BDP|15255925283155677236</stp>
        <tr r="V63" s="2"/>
        <tr r="V62" s="2"/>
        <tr r="V61" s="2"/>
      </tp>
      <tp t="s">
        <v>#N/A Requesting Data...3604237681</v>
        <stp/>
        <stp>BDP|12989782157664487741</stp>
        <tr r="R194" s="17"/>
        <tr r="R164" s="16"/>
      </tp>
      <tp t="e">
        <v>#N/A</v>
        <stp/>
        <stp>BDH|15496833160739500136</stp>
        <tr r="N256" s="24"/>
      </tp>
      <tp t="s">
        <v>#N/A N/A</v>
        <stp/>
        <stp>BDH|12916476171023409186</stp>
        <tr r="AC8" s="3"/>
      </tp>
      <tp t="s">
        <v>#N/A N/A</v>
        <stp/>
        <stp>BDH|11441089252933027443</stp>
        <tr r="BK8" s="4"/>
      </tp>
      <tp t="s">
        <v>#N/A N/A</v>
        <stp/>
        <stp>BDH|10199354946623942747</stp>
        <tr r="G8" s="3"/>
      </tp>
      <tp t="s">
        <v>#N/A N/A</v>
        <stp/>
        <stp>BDP|13918573552801679236</stp>
        <tr r="S15" s="14"/>
      </tp>
      <tp t="s">
        <v>#N/A Requesting Data...3485346952</v>
        <stp/>
        <stp>BDP|16680580980153525822</stp>
        <tr r="Q30" s="14"/>
        <tr r="C23" s="2"/>
      </tp>
      <tp t="s">
        <v>#N/A Requesting Data...2086636350</v>
        <stp/>
        <stp>BDP|16219709178481557761</stp>
        <tr r="Z76" s="2"/>
      </tp>
      <tp t="s">
        <v>#N/A Requesting Data...3387633571</v>
        <stp/>
        <stp>BDP|13505387124640671268</stp>
        <tr r="R443" s="16"/>
      </tp>
      <tp t="s">
        <v>#N/A Requesting Data...2112028352</v>
        <stp/>
        <stp>BDP|14307178530334951240</stp>
        <tr r="P144" s="16"/>
      </tp>
      <tp t="s">
        <v>#N/A Requesting Data...3011306164</v>
        <stp/>
        <stp>BDP|11870171667904549248</stp>
        <tr r="C142" s="10"/>
      </tp>
      <tp t="s">
        <v>#N/A N/A</v>
        <stp/>
        <stp>BDP|15793719132433876254</stp>
        <tr r="Q8" s="17"/>
        <tr r="Q11" s="16"/>
      </tp>
      <tp t="s">
        <v>#N/A Requesting Data...4277542435</v>
        <stp/>
        <stp>BDP|13324703233472041594</stp>
        <tr r="AG15" s="2"/>
      </tp>
      <tp t="s">
        <v>#N/A Requesting Data...2378069832</v>
        <stp/>
        <stp>BDP|10288046689119570123</stp>
        <tr r="A56" s="6"/>
      </tp>
      <tp t="s">
        <v>#N/A Requesting Data...2640883814</v>
        <stp/>
        <stp>BDP|11856217450172815498</stp>
        <tr r="AG19" s="2"/>
      </tp>
      <tp t="s">
        <v>#N/A N/A</v>
        <stp/>
        <stp>BDP|16799889592363276477</stp>
        <tr r="AH40" s="2"/>
      </tp>
      <tp t="s">
        <v>#N/A N/A</v>
        <stp/>
        <stp>BDP|17068748937313956018</stp>
        <tr r="AH80" s="2"/>
      </tp>
      <tp t="s">
        <v>#N/A N/A</v>
        <stp/>
        <stp>BDP|15662167173614147795</stp>
        <tr r="R57" s="2"/>
      </tp>
      <tp t="s">
        <v>#N/A Requesting Data...2218254880</v>
        <stp/>
        <stp>BDP|15025963567552334891</stp>
        <tr r="AK57" s="2"/>
      </tp>
      <tp t="s">
        <v>#N/A Requesting Data...3024301776</v>
        <stp/>
        <stp>BDP|17372031854726713485</stp>
        <tr r="A11" s="6"/>
        <tr r="P42" s="14"/>
      </tp>
      <tp t="s">
        <v>#N/A Requesting Data...2752082265</v>
        <stp/>
        <stp>BDP|15843029814183355772</stp>
        <tr r="P49" s="17"/>
        <tr r="P332" s="16"/>
      </tp>
      <tp t="s">
        <v>#N/A Requesting Data...3749929268</v>
        <stp/>
        <stp>BDP|15250619351350915616</stp>
        <tr r="P162" s="16"/>
      </tp>
      <tp t="s">
        <v>#N/A N/A</v>
        <stp/>
        <stp>BDP|15497667838882293221</stp>
        <tr r="AB54" s="17"/>
        <tr r="AB57" s="16"/>
      </tp>
      <tp t="s">
        <v>#N/A Requesting Data...2783564524</v>
        <stp/>
        <stp>BDP|14213812197797937272</stp>
        <tr r="R307" s="17"/>
        <tr r="R308" s="17"/>
        <tr r="R309" s="17"/>
        <tr r="R310" s="17"/>
        <tr r="R71" s="16"/>
        <tr r="R72" s="16"/>
        <tr r="R73" s="16"/>
        <tr r="R74" s="16"/>
      </tp>
      <tp t="s">
        <v>#N/A Requesting Data...3854949033</v>
        <stp/>
        <stp>BDP|12344313757283676796</stp>
        <tr r="R391" s="17"/>
        <tr r="R341" s="16"/>
      </tp>
      <tp t="s">
        <v>#N/A Requesting Data...3769388514</v>
        <stp/>
        <stp>BDP|15685393095486150966</stp>
        <tr r="R31" s="17"/>
        <tr r="R75" s="16"/>
      </tp>
      <tp t="s">
        <v>#N/A N/A</v>
        <stp/>
        <stp>BDP|12687779078370752236</stp>
        <tr r="S267" s="17"/>
        <tr r="S326" s="16"/>
      </tp>
      <tp t="s">
        <v>#N/A Requesting Data...2968839951</v>
        <stp/>
        <stp>BDP|14041820409414278847</stp>
        <tr r="P63" s="17"/>
        <tr r="P64" s="17"/>
        <tr r="P349" s="16"/>
        <tr r="P350" s="16"/>
      </tp>
      <tp t="s">
        <v>#N/A Requesting Data...3108838502</v>
        <stp/>
        <stp>BDP|10107068175764686397</stp>
        <tr r="M31" s="2"/>
      </tp>
      <tp t="s">
        <v>#N/A Requesting Data...3293684875</v>
        <stp/>
        <stp>BDP|11383153175451696686</stp>
        <tr r="R128" s="16"/>
      </tp>
      <tp t="s">
        <v>#N/A N/A</v>
        <stp/>
        <stp>BDP|15166295315275904388</stp>
        <tr r="S27" s="14"/>
      </tp>
      <tp t="s">
        <v>#N/A N/A</v>
        <stp/>
        <stp>BDP|14377205968966684612</stp>
        <tr r="Q59" s="15"/>
        <tr r="Q59" s="13"/>
      </tp>
      <tp t="s">
        <v>#N/A Requesting Data...3865660502</v>
        <stp/>
        <stp>BDP|11910640564540061152</stp>
        <tr r="AV7" s="15"/>
      </tp>
      <tp t="s">
        <v>#N/A Requesting Data...3971581650</v>
        <stp/>
        <stp>BDP|12243679598434322910</stp>
        <tr r="O120" s="17"/>
        <tr r="O154" s="16"/>
      </tp>
      <tp t="s">
        <v>#N/A Requesting Data...3245679065</v>
        <stp/>
        <stp>BDP|12643226628921538361</stp>
        <tr r="R424" s="17"/>
        <tr r="R244" s="16"/>
      </tp>
      <tp t="s">
        <v>#N/A Requesting Data...3123188804</v>
        <stp/>
        <stp>BDP|10560838845155477984</stp>
        <tr r="Z60" s="2"/>
      </tp>
      <tp t="s">
        <v>#N/A Requesting Data...2140551639</v>
        <stp/>
        <stp>BDP|17864137470074240562</stp>
        <tr r="R86" s="17"/>
        <tr r="R21" s="16"/>
      </tp>
      <tp t="s">
        <v>#N/A Requesting Data...3336467927</v>
        <stp/>
        <stp>BDP|12807125945300176714</stp>
        <tr r="P28" s="22"/>
        <tr r="P20" s="21"/>
        <tr r="A15" s="6"/>
        <tr r="P11" s="14"/>
        <tr r="P11" s="17"/>
        <tr r="P19" s="15"/>
        <tr r="P17" s="13"/>
        <tr r="P76" s="16"/>
      </tp>
      <tp t="s">
        <v>#N/A Requesting Data...3344576535</v>
        <stp/>
        <stp>BDP|17155845672839153185</stp>
        <tr r="O21" s="17"/>
        <tr r="O15" s="16"/>
      </tp>
      <tp t="s">
        <v>#N/A N/A</v>
        <stp/>
        <stp>BDP|13276977893500890309</stp>
        <tr r="V51" s="2"/>
      </tp>
      <tp t="s">
        <v>#N/A Requesting Data...3515347558</v>
        <stp/>
        <stp>BDP|10414515351786007658</stp>
        <tr r="AK43" s="2"/>
      </tp>
      <tp t="s">
        <v>#N/A N/A</v>
        <stp/>
        <stp>BDP|11801325949052655445</stp>
        <tr r="R12" s="2"/>
      </tp>
      <tp t="s">
        <v>#N/A N/A</v>
        <stp/>
        <stp>BDP|11399119464306699000</stp>
        <tr r="S56" s="15"/>
        <tr r="S55" s="13"/>
      </tp>
      <tp t="s">
        <v>#N/A Requesting Data...2967105623</v>
        <stp/>
        <stp>BDP|13807364729211789300</stp>
        <tr r="AN47" s="2"/>
      </tp>
      <tp t="s">
        <v>#N/A Requesting Data...2158701061</v>
        <stp/>
        <stp>BDP|10435035277907752079</stp>
        <tr r="R19" s="17"/>
        <tr r="R27" s="16"/>
      </tp>
      <tp t="s">
        <v>#N/A N/A</v>
        <stp/>
        <stp>BDP|15170135562033918191</stp>
        <tr r="AH63" s="2"/>
        <tr r="AH62" s="2"/>
        <tr r="AH61" s="2"/>
      </tp>
      <tp t="s">
        <v>#N/A Requesting Data...2387173277</v>
        <stp/>
        <stp>BDP|13414166320233257304</stp>
        <tr r="AG71" s="2"/>
      </tp>
      <tp t="s">
        <v>#N/A Requesting Data...2367957369</v>
        <stp/>
        <stp>BDP|14699316144741872285</stp>
        <tr r="P169" s="16"/>
        <tr r="P170" s="16"/>
      </tp>
      <tp t="s">
        <v>#N/A Requesting Data...2905997802</v>
        <stp/>
        <stp>BDP|10141966410391088943</stp>
        <tr r="R337" s="16"/>
      </tp>
      <tp t="s">
        <v>#N/A Requesting Data...2775008530</v>
        <stp/>
        <stp>BDP|11617166869392276489</stp>
        <tr r="M16" s="2"/>
      </tp>
      <tp t="s">
        <v>#N/A Requesting Data...4015048922</v>
        <stp/>
        <stp>BDP|10222079120700138277</stp>
        <tr r="P10" s="22"/>
        <tr r="P31" s="21"/>
        <tr r="P437" s="17"/>
        <tr r="P368" s="16"/>
      </tp>
      <tp t="s">
        <v>#N/A N/A</v>
        <stp/>
        <stp>BDP|10798891813648857168</stp>
        <tr r="AA74" s="2"/>
      </tp>
      <tp t="s">
        <v>#N/A Requesting Data...1985875023</v>
        <stp/>
        <stp>BDP|13064514270050520173</stp>
        <tr r="A8" s="6"/>
      </tp>
      <tp t="s">
        <v>#N/A Requesting Data...3234326630</v>
        <stp/>
        <stp>BDP|10405063501526682669</stp>
        <tr r="M51" s="2"/>
      </tp>
      <tp t="s">
        <v>#N/A Requesting Data...4105307202</v>
        <stp/>
        <stp>BDP|16344966082244675322</stp>
        <tr r="P237" s="17"/>
      </tp>
      <tp t="s">
        <v>#N/A N/A</v>
        <stp/>
        <stp>BDP|15308675850131073769</stp>
        <tr r="Q269" s="17"/>
        <tr r="Q84" s="16"/>
      </tp>
      <tp t="s">
        <v>#N/A N/A</v>
        <stp/>
        <stp>BDP|13557475561485421459</stp>
        <tr r="S8" s="17"/>
        <tr r="S11" s="16"/>
      </tp>
      <tp t="s">
        <v>#N/A N/A</v>
        <stp/>
        <stp>BDP|15274161597164054911</stp>
        <tr r="AB10" s="15"/>
        <tr r="AB9" s="13"/>
      </tp>
      <tp t="s">
        <v>#N/A N/A</v>
        <stp/>
        <stp>BDP|13634271849234364194</stp>
        <tr r="AB10" s="17"/>
        <tr r="AB25" s="15"/>
        <tr r="AB23" s="13"/>
        <tr r="AB12" s="16"/>
      </tp>
      <tp t="s">
        <v>#N/A Requesting Data...3123426211</v>
        <stp/>
        <stp>BDP|18259770287267842083</stp>
        <tr r="AN30" s="2"/>
      </tp>
      <tp t="s">
        <v>#N/A Requesting Data...3730819882</v>
        <stp/>
        <stp>BDP|11661184422680665282</stp>
        <tr r="R324" s="16"/>
      </tp>
      <tp t="s">
        <v>#N/A Requesting Data...3335508053</v>
        <stp/>
        <stp>BDP|12442726303202124762</stp>
        <tr r="R14" s="22"/>
        <tr r="R14" s="21"/>
      </tp>
      <tp t="s">
        <v>#N/A Requesting Data...4280484585</v>
        <stp/>
        <stp>BDP|15640265953170471252</stp>
        <tr r="AW29" s="22"/>
        <tr r="AW18" s="21"/>
        <tr r="O414" s="17"/>
        <tr r="O80" s="16"/>
      </tp>
      <tp t="s">
        <v>#N/A Requesting Data...3763915944</v>
        <stp/>
        <stp>BDP|15749318529101917531</stp>
        <tr r="AW23" s="22"/>
        <tr r="AW29" s="21"/>
        <tr r="O22" s="17"/>
        <tr r="O47" s="16"/>
      </tp>
      <tp t="s">
        <v>#N/A N/A</v>
        <stp/>
        <stp>BDP|11363248532655693562</stp>
        <tr r="AA36" s="2"/>
      </tp>
      <tp t="s">
        <v>#N/A N/A</v>
        <stp/>
        <stp>BDP|14649243847104409643</stp>
        <tr r="S10" s="14"/>
        <tr r="S33" s="14"/>
      </tp>
      <tp t="s">
        <v>#N/A Requesting Data...3049120497</v>
        <stp/>
        <stp>BDP|13975066624145931468</stp>
        <tr r="R119" s="17"/>
        <tr r="R392" s="16"/>
      </tp>
      <tp t="s">
        <v>#N/A Requesting Data...3015239370</v>
        <stp/>
        <stp>BDP|15254774831888386938</stp>
        <tr r="AC28" s="2"/>
      </tp>
      <tp t="s">
        <v>#N/A Requesting Data...3946254037</v>
        <stp/>
        <stp>BDP|13787805276328546404</stp>
        <tr r="C171" s="10"/>
      </tp>
      <tp t="s">
        <v>#N/A Requesting Data...1993350778</v>
        <stp/>
        <stp>BDP|10413303980239257227</stp>
        <tr r="C186" s="10"/>
      </tp>
      <tp t="s">
        <v>#N/A Requesting Data...2092310275</v>
        <stp/>
        <stp>BDP|16941623759304032167</stp>
        <tr r="A42" s="6"/>
        <tr r="P20" s="14"/>
        <tr r="P418" s="17"/>
        <tr r="P53" s="15"/>
        <tr r="P52" s="13"/>
        <tr r="P461" s="16"/>
      </tp>
      <tp t="s">
        <v>#N/A Requesting Data...3824476316</v>
        <stp/>
        <stp>BDP|14399630061092290670</stp>
        <tr r="P56" s="16"/>
      </tp>
      <tp t="s">
        <v>#N/A Requesting Data...3731108157</v>
        <stp/>
        <stp>BDP|18190963562925583270</stp>
        <tr r="O338" s="16"/>
      </tp>
      <tp t="s">
        <v>#N/A Requesting Data...2822088293</v>
        <stp/>
        <stp>BDP|16399048348952806002</stp>
        <tr r="O31" s="17"/>
        <tr r="O75" s="16"/>
      </tp>
      <tp t="s">
        <v>#N/A Requesting Data...2652785463</v>
        <stp/>
        <stp>BDP|11054487793509866549</stp>
        <tr r="O51" s="17"/>
        <tr r="O32" s="16"/>
      </tp>
      <tp t="s">
        <v>#N/A Requesting Data...3266043816</v>
        <stp/>
        <stp>BDP|13093346401667781753</stp>
        <tr r="AC37" s="2"/>
      </tp>
      <tp t="s">
        <v>#N/A Requesting Data...3712581171</v>
        <stp/>
        <stp>BDP|15756418783570196930</stp>
        <tr r="AG69" s="2"/>
        <tr r="AG70" s="2"/>
      </tp>
      <tp t="s">
        <v>#N/A Requesting Data...1977380562</v>
        <stp/>
        <stp>BDP|13019132165030646477</stp>
        <tr r="AC38" s="2"/>
      </tp>
      <tp t="s">
        <v>#N/A N/A</v>
        <stp/>
        <stp>BDP|15154198659266033768</stp>
        <tr r="R22" s="2"/>
      </tp>
      <tp t="s">
        <v>#N/A Requesting Data...2452131161</v>
        <stp/>
        <stp>BDP|15304557268122105482</stp>
        <tr r="O364" s="17"/>
        <tr r="O365" s="17"/>
        <tr r="O366" s="17"/>
        <tr r="O367" s="17"/>
        <tr r="O368" s="17"/>
        <tr r="O369" s="17"/>
        <tr r="O370" s="17"/>
        <tr r="O371" s="17"/>
        <tr r="O372" s="17"/>
        <tr r="O373" s="17"/>
        <tr r="O374" s="17"/>
        <tr r="O151" s="16"/>
      </tp>
      <tp t="s">
        <v>#N/A Requesting Data...3504431987</v>
        <stp/>
        <stp>BDP|14890743709552065132</stp>
        <tr r="R22" s="14"/>
        <tr r="R426" s="17"/>
        <tr r="R472" s="16"/>
      </tp>
      <tp t="s">
        <v>#N/A Requesting Data...3258843660</v>
        <stp/>
        <stp>BDP|10213398920240562184</stp>
        <tr r="AN51" s="2"/>
      </tp>
      <tp t="s">
        <v>#N/A Requesting Data...2724762462</v>
        <stp/>
        <stp>BDP|10992819980390999073</stp>
        <tr r="AV5" s="15"/>
        <tr r="AV5" s="13"/>
      </tp>
      <tp t="s">
        <v>#N/A N/A</v>
        <stp/>
        <stp>BDP|11231494078606560409</stp>
        <tr r="U6" s="22"/>
        <tr r="U32" s="21"/>
        <tr r="U121" s="16"/>
        <tr r="U302" s="16"/>
        <tr r="U303" s="16"/>
        <tr r="U304" s="16"/>
        <tr r="U305" s="16"/>
        <tr r="U306" s="16"/>
        <tr r="U307" s="16"/>
        <tr r="U82" s="16"/>
      </tp>
      <tp t="s">
        <v>#N/A Requesting Data...3634106048</v>
        <stp/>
        <stp>BDP|15571362936113757646</stp>
        <tr r="C61" s="2"/>
        <tr r="C62" s="2"/>
        <tr r="C63" s="2"/>
      </tp>
      <tp t="s">
        <v>#N/A Requesting Data...3105574194</v>
        <stp/>
        <stp>BDP|10135124029613542092</stp>
        <tr r="P7" s="22"/>
        <tr r="P9" s="21"/>
        <tr r="P36" s="17"/>
        <tr r="P66" s="16"/>
      </tp>
      <tp t="s">
        <v>#N/A N/A</v>
        <stp/>
        <stp>BDP|16880117951065781791</stp>
        <tr r="R72" s="2"/>
      </tp>
      <tp t="s">
        <v>#N/A Requesting Data...2960228748</v>
        <stp/>
        <stp>BDP|11595602761327788654</stp>
        <tr r="P165" s="16"/>
      </tp>
      <tp t="e">
        <v>#N/A</v>
        <stp/>
        <stp>BDH|13086692004124134121</stp>
        <tr r="N215" s="24"/>
      </tp>
      <tp t="s">
        <v>#N/A Requesting Data...3131310664</v>
        <stp/>
        <stp>BDP|15474688085492735877</stp>
        <tr r="O8" s="17"/>
        <tr r="O11" s="16"/>
      </tp>
      <tp t="s">
        <v>#N/A Requesting Data...2725365649</v>
        <stp/>
        <stp>BDP|10387007278593121535</stp>
        <tr r="R325" s="17"/>
        <tr r="R42" s="16"/>
      </tp>
      <tp t="s">
        <v>#N/A Requesting Data...2573863816</v>
        <stp/>
        <stp>BDP|13732384220721268245</stp>
        <tr r="R243" s="17"/>
        <tr r="R62" s="16"/>
      </tp>
      <tp t="s">
        <v>#N/A N/A</v>
        <stp/>
        <stp>BDP|13913557513303257540</stp>
        <tr r="R11" s="22"/>
      </tp>
      <tp t="s">
        <v>#N/A N/A</v>
        <stp/>
        <stp>BDP|13202548710867737185</stp>
        <tr r="V76" s="2"/>
      </tp>
      <tp t="s">
        <v>#N/A Requesting Data...2797198469</v>
        <stp/>
        <stp>BDP|10164463609953398641</stp>
        <tr r="AV13" s="15"/>
      </tp>
      <tp t="s">
        <v>#N/A Requesting Data...4199373102</v>
        <stp/>
        <stp>BDP|14087645789958180343</stp>
        <tr r="R82" s="16"/>
      </tp>
      <tp t="s">
        <v>#N/A Requesting Data...2863890386</v>
        <stp/>
        <stp>BDP|10535365845910888665</stp>
        <tr r="C177" s="10"/>
      </tp>
      <tp t="s">
        <v>#N/A Requesting Data...3836298832</v>
        <stp/>
        <stp>BDP|10153387579623165692</stp>
        <tr r="R390" s="17"/>
        <tr r="R448" s="16"/>
      </tp>
      <tp t="s">
        <v>#N/A Requesting Data...3781075914</v>
        <stp/>
        <stp>BDP|16203720707815607598</stp>
        <tr r="A61" s="2"/>
        <tr r="A62" s="2"/>
        <tr r="A63" s="2"/>
      </tp>
      <tp t="s">
        <v>#N/A N/A</v>
        <stp/>
        <stp>BDP|11046348138015304544</stp>
        <tr r="AB446" s="16"/>
      </tp>
      <tp t="s">
        <v>#N/A Requesting Data...2319061373</v>
        <stp/>
        <stp>BDP|15814309175888248849</stp>
        <tr r="R60" s="16"/>
      </tp>
      <tp t="s">
        <v>#N/A N/A</v>
        <stp/>
        <stp>BDP|12124471902183718487</stp>
        <tr r="AB337" s="16"/>
      </tp>
      <tp t="s">
        <v>#N/A Requesting Data...4022474277</v>
        <stp/>
        <stp>BDP|14921060472497563529</stp>
        <tr r="AW12" s="22"/>
        <tr r="AW30" s="21"/>
      </tp>
      <tp t="s">
        <v>#N/A N/A</v>
        <stp/>
        <stp>BDP|14482752310824227798</stp>
        <tr r="Q10" s="15"/>
        <tr r="Q9" s="13"/>
      </tp>
      <tp t="s">
        <v>#N/A N/A</v>
        <stp/>
        <stp>BDP|14893461315289679975</stp>
        <tr r="AB26" s="17"/>
        <tr r="AB29" s="16"/>
      </tp>
      <tp t="s">
        <v>#N/A Requesting Data...2306380999</v>
        <stp/>
        <stp>BDP|16819669033727314541</stp>
        <tr r="AQ16" s="2"/>
      </tp>
      <tp t="s">
        <v>#N/A Requesting Data...3656390333</v>
        <stp/>
        <stp>BDP|15374251941292976043</stp>
        <tr r="R396" s="17"/>
        <tr r="R456" s="16"/>
      </tp>
      <tp t="s">
        <v>#N/A N/A</v>
        <stp/>
        <stp>BDP|12710663071613342196</stp>
        <tr r="S14" s="22"/>
        <tr r="S14" s="21"/>
      </tp>
      <tp t="s">
        <v>#N/A Requesting Data...3109091304</v>
        <stp/>
        <stp>BDP|14523657210741999343</stp>
        <tr r="O120" s="16"/>
      </tp>
      <tp t="s">
        <v>#N/A N/A</v>
        <stp/>
        <stp>BDP|15190077158238681958</stp>
        <tr r="AJ29" s="2"/>
      </tp>
      <tp t="s">
        <v>#N/A Requesting Data...2580343473</v>
        <stp/>
        <stp>BDP|16333610174171946724</stp>
        <tr r="A34" s="6"/>
        <tr r="P19" s="14"/>
      </tp>
      <tp t="s">
        <v>#N/A N/A</v>
        <stp/>
        <stp>BDP|11102485975546819596</stp>
        <tr r="AB7" s="15"/>
      </tp>
      <tp t="s">
        <v>#N/A Requesting Data...3451970575</v>
        <stp/>
        <stp>BDP|16043483504044541747</stp>
        <tr r="Z19" s="2"/>
      </tp>
      <tp t="s">
        <v>#N/A Requesting Data...3093130851</v>
        <stp/>
        <stp>BDP|11605818958254371904</stp>
        <tr r="D77" s="2"/>
      </tp>
      <tp t="s">
        <v>#N/A Requesting Data...3330279426</v>
        <stp/>
        <stp>BDP|12099465368638629946</stp>
        <tr r="AB40" s="14"/>
        <tr r="BR19" s="2"/>
      </tp>
      <tp t="s">
        <v>#N/A Requesting Data...3144604586</v>
        <stp/>
        <stp>BDP|18387819516268859804</stp>
        <tr r="P4" s="17"/>
        <tr r="P40" s="16"/>
      </tp>
      <tp t="s">
        <v>#N/A N/A</v>
        <stp/>
        <stp>BDP|16561572603131833357</stp>
        <tr r="R66" s="2"/>
      </tp>
      <tp t="s">
        <v>#N/A Requesting Data...2736127112</v>
        <stp/>
        <stp>BDP|10041420526401043682</stp>
        <tr r="O41" s="17"/>
        <tr r="O52" s="16"/>
      </tp>
      <tp t="s">
        <v>#N/A Requesting Data...4170882522</v>
        <stp/>
        <stp>BDP|16445085703640515760</stp>
        <tr r="M38" s="2"/>
      </tp>
      <tp t="s">
        <v>#N/A N/A</v>
        <stp/>
        <stp>BDP|10897147222284620675</stp>
        <tr r="AH12" s="2"/>
      </tp>
      <tp t="s">
        <v>#N/A Requesting Data...3638903826</v>
        <stp/>
        <stp>BDP|16575618024174660792</stp>
        <tr r="P90" s="17"/>
      </tp>
      <tp t="s">
        <v>#N/A Requesting Data...3152556384</v>
        <stp/>
        <stp>BDP|17838173327663750600</stp>
        <tr r="R166" s="17"/>
        <tr r="R167" s="17"/>
        <tr r="R168" s="17"/>
        <tr r="R169" s="17"/>
        <tr r="R170" s="17"/>
        <tr r="R171" s="17"/>
        <tr r="R172" s="17"/>
        <tr r="R173" s="17"/>
        <tr r="R174" s="17"/>
        <tr r="R175" s="17"/>
        <tr r="R176" s="17"/>
        <tr r="R177" s="17"/>
        <tr r="R178" s="17"/>
        <tr r="R179" s="17"/>
        <tr r="R180" s="17"/>
        <tr r="R181" s="17"/>
        <tr r="R182" s="17"/>
        <tr r="R183" s="17"/>
        <tr r="R184" s="17"/>
        <tr r="R185" s="17"/>
        <tr r="R186" s="17"/>
        <tr r="R200" s="16"/>
        <tr r="R201" s="16"/>
        <tr r="R202" s="16"/>
        <tr r="R203" s="16"/>
        <tr r="R204" s="16"/>
        <tr r="R205" s="16"/>
        <tr r="R206" s="16"/>
        <tr r="R207" s="16"/>
        <tr r="R208" s="16"/>
        <tr r="R209" s="16"/>
        <tr r="R210" s="16"/>
        <tr r="R211" s="16"/>
        <tr r="R212" s="16"/>
        <tr r="R213" s="16"/>
        <tr r="R214" s="16"/>
        <tr r="R215" s="16"/>
        <tr r="R216" s="16"/>
      </tp>
      <tp t="s">
        <v>#N/A Requesting Data...3160780109</v>
        <stp/>
        <stp>BDP|14308877724808692794</stp>
        <tr r="R187" s="17"/>
        <tr r="R16" s="16"/>
      </tp>
      <tp t="s">
        <v>#N/A N/A</v>
        <stp/>
        <stp>BDP|13832030147594549279</stp>
        <tr r="AB249" s="17"/>
        <tr r="AB247" s="16"/>
      </tp>
      <tp t="s">
        <v>#N/A Requesting Data...3475305816</v>
        <stp/>
        <stp>BDP|17496405244163659586</stp>
        <tr r="AV47" s="15"/>
        <tr r="AV46" s="13"/>
      </tp>
      <tp t="s">
        <v>#N/A Requesting Data...2336417533</v>
        <stp/>
        <stp>BDP|13459792064473128062</stp>
        <tr r="M30" s="2"/>
      </tp>
      <tp t="s">
        <v>#N/A Requesting Data...4239597937</v>
        <stp/>
        <stp>BDP|15850211628691934561</stp>
        <tr r="O288" s="17"/>
        <tr r="O289" s="17"/>
        <tr r="O290" s="17"/>
        <tr r="O291" s="17"/>
        <tr r="O292" s="17"/>
        <tr r="O293" s="17"/>
        <tr r="O294" s="17"/>
        <tr r="O295" s="17"/>
        <tr r="O296" s="17"/>
        <tr r="O297" s="17"/>
        <tr r="O298" s="17"/>
        <tr r="O299" s="17"/>
        <tr r="O300" s="17"/>
        <tr r="O301" s="17"/>
        <tr r="O309" s="16"/>
        <tr r="O310" s="16"/>
        <tr r="O311" s="16"/>
        <tr r="O312" s="16"/>
        <tr r="O313" s="16"/>
        <tr r="O314" s="16"/>
        <tr r="O315" s="16"/>
        <tr r="O316" s="16"/>
        <tr r="O317" s="16"/>
        <tr r="O318" s="16"/>
      </tp>
      <tp t="s">
        <v>#N/A Requesting Data...3526584892</v>
        <stp/>
        <stp>BDP|16876298443340886144</stp>
        <tr r="AL57" s="2"/>
      </tp>
      <tp t="s">
        <v>#N/A Requesting Data...3578608981</v>
        <stp/>
        <stp>BDP|10141741130313858635</stp>
        <tr r="P163" s="17"/>
        <tr r="P444" s="16"/>
      </tp>
      <tp t="s">
        <v>#N/A Requesting Data...3023593370</v>
        <stp/>
        <stp>BDP|14173484550102166662</stp>
        <tr r="Z54" s="2"/>
        <tr r="Z55" s="2"/>
        <tr r="Z56" s="2"/>
      </tp>
      <tp t="s">
        <v>#N/A Requesting Data...2615924869</v>
        <stp/>
        <stp>BDP|18001371396412603193</stp>
        <tr r="Z37" s="2"/>
      </tp>
      <tp t="s">
        <v>#N/A N/A</v>
        <stp/>
        <stp>BDP|16248160272763794201</stp>
        <tr r="R76" s="2"/>
      </tp>
      <tp t="s">
        <v>#N/A Requesting Data...2795382083</v>
        <stp/>
        <stp>BDP|12271603470925451773</stp>
        <tr r="M41" s="2"/>
      </tp>
      <tp t="s">
        <v>#N/A Requesting Data...3739300452</v>
        <stp/>
        <stp>BDP|14982424709306282714</stp>
        <tr r="R366" s="16"/>
      </tp>
      <tp t="s">
        <v>#N/A Requesting Data...2603494468</v>
        <stp/>
        <stp>BDP|15707805853788315162</stp>
        <tr r="R238" s="16"/>
        <tr r="R239" s="16"/>
        <tr r="R240" s="16"/>
        <tr r="R241" s="16"/>
        <tr r="R242" s="16"/>
        <tr r="R243" s="16"/>
      </tp>
      <tp t="s">
        <v>#N/A N/A</v>
        <stp/>
        <stp>BDP|10766671024583055652</stp>
        <tr r="R27" s="2"/>
      </tp>
      <tp t="s">
        <v>#N/A Requesting Data...3711145948</v>
        <stp/>
        <stp>BDP|13403377808979317880</stp>
        <tr r="O60" s="16"/>
      </tp>
      <tp t="s">
        <v>#N/A N/A</v>
        <stp/>
        <stp>BDP|10115096791560903804</stp>
        <tr r="Q120" s="17"/>
        <tr r="Q154" s="16"/>
      </tp>
      <tp t="s">
        <v>#N/A N/A</v>
        <stp/>
        <stp>BDP|11353110301271429071</stp>
        <tr r="U248" s="17"/>
        <tr r="U264" s="17"/>
        <tr r="U408" s="17"/>
        <tr r="U69" s="17"/>
        <tr r="U70" s="17"/>
        <tr r="U71" s="17"/>
        <tr r="U72" s="17"/>
        <tr r="U73" s="17"/>
        <tr r="U74" s="17"/>
        <tr r="U75" s="17"/>
        <tr r="U76" s="17"/>
        <tr r="U77" s="17"/>
        <tr r="U78" s="17"/>
        <tr r="U249" s="17"/>
      </tp>
      <tp t="s">
        <v>#N/A Requesting Data...3427387151</v>
        <stp/>
        <stp>BDP|15260208414955571208</stp>
        <tr r="O12" s="17"/>
        <tr r="O131" s="16"/>
      </tp>
      <tp t="s">
        <v>#N/A Requesting Data...2536582129</v>
        <stp/>
        <stp>BDP|12601941961865066900</stp>
        <tr r="P59" s="17"/>
        <tr r="P64" s="16"/>
      </tp>
      <tp t="s">
        <v>#N/A Requesting Data...2382418423</v>
        <stp/>
        <stp>BDP|17536463676292445728</stp>
        <tr r="M49" s="2"/>
      </tp>
      <tp t="s">
        <v>#N/A N/A</v>
        <stp/>
        <stp>BDP|16300689532335243782</stp>
        <tr r="S43" s="14"/>
      </tp>
      <tp t="s">
        <v>#N/A N/A</v>
        <stp/>
        <stp>BDP|12406813240487211847</stp>
        <tr r="Q10" s="17"/>
        <tr r="Q25" s="15"/>
        <tr r="Q23" s="13"/>
        <tr r="Q12" s="16"/>
      </tp>
      <tp t="s">
        <v>#N/A N/A</v>
        <stp/>
        <stp>BDP|12874395740655328116</stp>
        <tr r="AB50" s="17"/>
        <tr r="AB44" s="16"/>
      </tp>
      <tp t="s">
        <v>#N/A Requesting Data...2438238105</v>
        <stp/>
        <stp>BDP|17481572744836132157</stp>
        <tr r="P26" s="17"/>
        <tr r="P29" s="16"/>
      </tp>
      <tp t="s">
        <v>#N/A Requesting Data...2426990426</v>
        <stp/>
        <stp>BDP|15192096007895951157</stp>
        <tr r="C131" s="10"/>
      </tp>
      <tp t="s">
        <v>#N/A N/A</v>
        <stp/>
        <stp>BDP|14586735657335220208</stp>
        <tr r="S422" s="17"/>
        <tr r="S58" s="15"/>
        <tr r="S57" s="13"/>
        <tr r="S469" s="16"/>
      </tp>
      <tp t="s">
        <v>#N/A Requesting Data...3699160506</v>
        <stp/>
        <stp>BDP|15228939587384345175</stp>
        <tr r="AV59" s="15"/>
        <tr r="AV59" s="13"/>
      </tp>
      <tp t="s">
        <v>#N/A N/A</v>
        <stp/>
        <stp>BDP|17648619940125578103</stp>
        <tr r="V27" s="2"/>
      </tp>
      <tp t="s">
        <v>#N/A Requesting Data...3300002779</v>
        <stp/>
        <stp>BDP|12829602849374220510</stp>
        <tr r="D64" s="2"/>
      </tp>
      <tp t="s">
        <v>#N/A Requesting Data...3129999347</v>
        <stp/>
        <stp>BDP|17933014018632210507</stp>
        <tr r="R77" s="16"/>
      </tp>
      <tp t="s">
        <v>#N/A N/A</v>
        <stp/>
        <stp>BDP|16171546983033147951</stp>
        <tr r="S12" s="17"/>
        <tr r="S131" s="16"/>
      </tp>
      <tp t="s">
        <v>#N/A Requesting Data...3037679465</v>
        <stp/>
        <stp>BDP|14715399210157974026</stp>
        <tr r="O436" s="17"/>
        <tr r="O83" s="16"/>
      </tp>
      <tp t="s">
        <v>#N/A Requesting Data...2374552185</v>
        <stp/>
        <stp>BDP|11514642593908248752</stp>
        <tr r="D18" s="2"/>
      </tp>
      <tp t="s">
        <v>#N/A Requesting Data...2974573917</v>
        <stp/>
        <stp>BDP|14060305754680461350</stp>
        <tr r="O169" s="16"/>
        <tr r="O170" s="16"/>
      </tp>
      <tp t="s">
        <v>#N/A N/A</v>
        <stp/>
        <stp>BDP|15373403300607184779</stp>
        <tr r="S315" s="17"/>
        <tr r="S172" s="16"/>
      </tp>
      <tp t="s">
        <v>#N/A N/A</v>
        <stp/>
        <stp>BDP|17040282498628284579</stp>
        <tr r="Q409" s="17"/>
        <tr r="Q46" s="15"/>
        <tr r="Q45" s="13"/>
        <tr r="Q460" s="16"/>
      </tp>
      <tp t="s">
        <v>#N/A N/A</v>
        <stp/>
        <stp>BDP|10492338846802351479</stp>
        <tr r="Q52" s="17"/>
        <tr r="Q53" s="16"/>
      </tp>
      <tp t="s">
        <v>#N/A Requesting Data...2416772489</v>
        <stp/>
        <stp>BDP|12117316217098135930</stp>
        <tr r="R91" s="17"/>
        <tr r="R114" s="16"/>
      </tp>
      <tp t="s">
        <v>#N/A Requesting Data...3206495590</v>
        <stp/>
        <stp>BDP|13637413613931419642</stp>
        <tr r="AW27" s="22"/>
        <tr r="AW12" s="21"/>
        <tr r="O263" s="17"/>
        <tr r="O468" s="16"/>
      </tp>
      <tp t="s">
        <v>#N/A Requesting Data...2805854147</v>
        <stp/>
        <stp>BDP|10814299966466237316</stp>
        <tr r="O252" s="17"/>
      </tp>
      <tp t="s">
        <v>#N/A N/A</v>
        <stp/>
        <stp>BDP|17212500100981479223</stp>
        <tr r="U385" s="17"/>
        <tr r="U416" s="17"/>
        <tr r="U63" s="17"/>
        <tr r="U64" s="17"/>
      </tp>
      <tp t="s">
        <v>#N/A N/A</v>
        <stp/>
        <stp>BDP|16350742406816198647</stp>
        <tr r="U20" s="22"/>
        <tr r="U27" s="21"/>
        <tr r="U117" s="16"/>
        <tr r="U128" s="16"/>
        <tr r="U151" s="16"/>
        <tr r="U20" s="16"/>
        <tr r="U222" s="16"/>
        <tr r="U223" s="16"/>
        <tr r="U224" s="16"/>
        <tr r="U225" s="16"/>
        <tr r="U226" s="16"/>
        <tr r="U227" s="16"/>
        <tr r="U228" s="16"/>
        <tr r="U229" s="16"/>
        <tr r="U230" s="16"/>
        <tr r="U231" s="16"/>
        <tr r="U232" s="16"/>
        <tr r="U233" s="16"/>
        <tr r="U234" s="16"/>
        <tr r="U235" s="16"/>
        <tr r="U236" s="16"/>
        <tr r="U237" s="16"/>
        <tr r="U320" s="16"/>
        <tr r="U371" s="16"/>
        <tr r="U372" s="16"/>
        <tr r="U411" s="16"/>
        <tr r="U43" s="16"/>
        <tr r="U84" s="16"/>
        <tr r="U85" s="16"/>
        <tr r="U172" s="16"/>
        <tr r="U42" s="16"/>
      </tp>
      <tp t="s">
        <v>#N/A Requesting Data...3964404348</v>
        <stp/>
        <stp>BDP|11592727951882248003</stp>
        <tr r="O68" s="17"/>
        <tr r="O157" s="16"/>
      </tp>
      <tp t="s">
        <v>#N/A Requesting Data...3060739960</v>
        <stp/>
        <stp>BDP|13633756106941172439</stp>
        <tr r="P13" s="17"/>
        <tr r="P13" s="16"/>
      </tp>
      <tp t="s">
        <v>#N/A Requesting Data...2897722521</v>
        <stp/>
        <stp>BDP|13362885280042946055</stp>
        <tr r="P330" s="16"/>
      </tp>
      <tp t="s">
        <v>#N/A N/A</v>
        <stp/>
        <stp>BDP|12092201001818005967</stp>
        <tr r="AH31" s="2"/>
      </tp>
      <tp t="s">
        <v>#N/A Requesting Data...3188650096</v>
        <stp/>
        <stp>BDP|15242981005729066482</stp>
        <tr r="R159" s="17"/>
        <tr r="R159" s="16"/>
      </tp>
      <tp t="s">
        <v>#N/A N/A</v>
        <stp/>
        <stp>BDP|15579330842727412474</stp>
        <tr r="V59" s="2"/>
        <tr r="V58" s="2"/>
      </tp>
      <tp t="s">
        <v>#N/A Requesting Data...3242738508</v>
        <stp/>
        <stp>BDP|16169369201762646678</stp>
        <tr r="C165" s="10"/>
      </tp>
      <tp t="s">
        <v>#N/A Requesting Data...3858543946</v>
        <stp/>
        <stp>BDP|14866194724030606659</stp>
        <tr r="O35" s="2"/>
      </tp>
      <tp t="s">
        <v>#N/A Requesting Data...4203559729</v>
        <stp/>
        <stp>BDP|10565259544610050727</stp>
        <tr r="R27" s="17"/>
        <tr r="R378" s="16"/>
      </tp>
      <tp t="s">
        <v>#N/A N/A</v>
        <stp/>
        <stp>BDP|16732162309895939371</stp>
        <tr r="AB14" s="22"/>
        <tr r="AB14" s="21"/>
      </tp>
      <tp t="s">
        <v>#N/A Requesting Data...2828530561</v>
        <stp/>
        <stp>BDP|11152664022001323509</stp>
        <tr r="P120" s="17"/>
        <tr r="P154" s="16"/>
      </tp>
      <tp t="s">
        <v>#N/A Requesting Data...2420513673</v>
        <stp/>
        <stp>BDP|10028224515420125208</stp>
        <tr r="R39" s="17"/>
        <tr r="R49" s="16"/>
      </tp>
      <tp t="s">
        <v>#N/A Requesting Data...2367742753</v>
        <stp/>
        <stp>BDP|17997146429710006525</stp>
        <tr r="AW16" s="22"/>
        <tr r="AW34" s="21"/>
      </tp>
      <tp t="s">
        <v>#N/A Requesting Data...3443289857</v>
        <stp/>
        <stp>BDP|14543433222587089426</stp>
        <tr r="A51" s="6"/>
        <tr r="P35" s="14"/>
        <tr r="P434" s="17"/>
        <tr r="P65" s="15"/>
        <tr r="P65" s="13"/>
        <tr r="P495" s="16"/>
      </tp>
      <tp t="s">
        <v>#N/A N/A</v>
        <stp/>
        <stp>BDP|16106632825100607371</stp>
        <tr r="S376" s="17"/>
        <tr r="S48" s="16"/>
      </tp>
      <tp t="s">
        <v>#N/A Requesting Data...2723092769</v>
        <stp/>
        <stp>BDP|10353025516311639170</stp>
        <tr r="P43" s="17"/>
        <tr r="P7" s="16"/>
      </tp>
      <tp t="s">
        <v>#N/A Requesting Data...4194811982</v>
        <stp/>
        <stp>BDP|14459148750389784811</stp>
        <tr r="AB42" s="14"/>
        <tr r="BR37" s="2"/>
      </tp>
      <tp t="s">
        <v>#N/A Requesting Data...2931974417</v>
        <stp/>
        <stp>BDP|12062058805976246545</stp>
        <tr r="AK61" s="2"/>
      </tp>
      <tp t="s">
        <v>#N/A N/A</v>
        <stp/>
        <stp>BDH|10645473419221518580</stp>
        <tr r="AM8" s="4"/>
      </tp>
      <tp t="s">
        <v>#N/A N/A</v>
        <stp/>
        <stp>BDH|16626607905569056874</stp>
        <tr r="BO8" s="3"/>
      </tp>
      <tp t="e">
        <v>#N/A</v>
        <stp/>
        <stp>BDH|17723703110082521264</stp>
        <tr r="N210" s="24"/>
      </tp>
      <tp t="s">
        <v>#N/A N/A</v>
        <stp/>
        <stp>BDH|13841414941635142779</stp>
        <tr r="BM8" s="4"/>
      </tp>
      <tp t="s">
        <v>#N/A N/A</v>
        <stp/>
        <stp>BDP|16207060951883861644</stp>
        <tr r="Q264" s="17"/>
        <tr r="Q321" s="16"/>
      </tp>
      <tp t="s">
        <v>#N/A Requesting Data...3534404277</v>
        <stp/>
        <stp>BDP|17391470523194936362</stp>
        <tr r="R37" s="17"/>
        <tr r="R35" s="16"/>
      </tp>
      <tp t="s">
        <v>#N/A Requesting Data...3080886125</v>
        <stp/>
        <stp>BDP|14680141520568223986</stp>
        <tr r="AK55" s="2"/>
      </tp>
      <tp t="s">
        <v>#N/A Requesting Data...3751777771</v>
        <stp/>
        <stp>BDP|14014102571215984106</stp>
        <tr r="AC35" s="2"/>
      </tp>
      <tp t="s">
        <v>#N/A Requesting Data...3398457783</v>
        <stp/>
        <stp>BDP|15882114654300634732</stp>
        <tr r="P24" s="17"/>
        <tr r="P24" s="16"/>
      </tp>
      <tp t="s">
        <v>#N/A Requesting Data...2937669299</v>
        <stp/>
        <stp>BDP|14625552817117538193</stp>
        <tr r="O47" s="2"/>
        <tr r="O48" s="2"/>
      </tp>
      <tp t="s">
        <v>#N/A Requesting Data...3157590254</v>
        <stp/>
        <stp>BDP|13871058597339086524</stp>
        <tr r="O79" s="2"/>
      </tp>
      <tp t="s">
        <v>#N/A Requesting Data...2625147197</v>
        <stp/>
        <stp>BDP|10369380750405035536</stp>
        <tr r="AV9" s="15"/>
        <tr r="AV8" s="13"/>
      </tp>
      <tp t="s">
        <v>#N/A N/A</v>
        <stp/>
        <stp>BDP|14909028008616160490</stp>
        <tr r="R52" s="15"/>
        <tr r="R51" s="13"/>
      </tp>
      <tp t="s">
        <v>#N/A Requesting Data...3848049370</v>
        <stp/>
        <stp>BDP|17774161862131897701</stp>
        <tr r="Q29" s="14"/>
        <tr r="C42" s="2"/>
      </tp>
      <tp t="s">
        <v>#N/A N/A</v>
        <stp/>
        <stp>BDP|17118388163561216531</stp>
        <tr r="R64" s="2"/>
      </tp>
      <tp t="s">
        <v>#N/A Requesting Data...4067617836</v>
        <stp/>
        <stp>BDP|12631899097021257413</stp>
        <tr r="BR32" s="2"/>
      </tp>
      <tp t="s">
        <v>#N/A Requesting Data...3615812662</v>
        <stp/>
        <stp>BDP|11308664294371930932</stp>
        <tr r="R5" s="22"/>
        <tr r="R28" s="21"/>
        <tr r="R385" s="17"/>
        <tr r="R459" s="16"/>
      </tp>
      <tp t="s">
        <v>#N/A Requesting Data...3193533003</v>
        <stp/>
        <stp>BDP|15971233761495293233</stp>
        <tr r="A51" s="2"/>
      </tp>
      <tp t="s">
        <v>#N/A Requesting Data...4028338074</v>
        <stp/>
        <stp>BDP|14909525974203725324</stp>
        <tr r="R371" s="16"/>
        <tr r="R372" s="16"/>
      </tp>
      <tp t="s">
        <v>#N/A Requesting Data...3501373062</v>
        <stp/>
        <stp>BDP|15097034771376996216</stp>
        <tr r="AQ39" s="2"/>
      </tp>
      <tp t="s">
        <v>#N/A N/A</v>
        <stp/>
        <stp>BDP|13727023069375310653</stp>
        <tr r="AB87" s="17"/>
        <tr r="AB6" s="16"/>
      </tp>
      <tp t="s">
        <v>#N/A N/A</v>
        <stp/>
        <stp>BDP|10687180624945715075</stp>
        <tr r="AH74" s="2"/>
      </tp>
      <tp t="s">
        <v>#N/A Requesting Data...3402877351</v>
        <stp/>
        <stp>BDP|16022582222183262423</stp>
        <tr r="O48" s="17"/>
        <tr r="O476" s="16"/>
      </tp>
      <tp t="s">
        <v>#N/A Requesting Data...2767063968</v>
        <stp/>
        <stp>BDP|11429421489329615243</stp>
        <tr r="P12" s="17"/>
        <tr r="P131" s="16"/>
      </tp>
      <tp t="s">
        <v>#N/A Requesting Data...2581613987</v>
        <stp/>
        <stp>BDP|11577592537973084265</stp>
        <tr r="P42" s="17"/>
      </tp>
      <tp t="s">
        <v>#N/A N/A</v>
        <stp/>
        <stp>BDP|11660390258937283681</stp>
        <tr r="S421" s="17"/>
        <tr r="S455" s="16"/>
      </tp>
      <tp t="s">
        <v>#N/A N/A</v>
        <stp/>
        <stp>BDP|11842754120534641664</stp>
        <tr r="R11" s="15"/>
        <tr r="R10" s="13"/>
      </tp>
      <tp t="s">
        <v>#N/A Requesting Data...3417149351</v>
        <stp/>
        <stp>BDP|17975718676091712057</stp>
        <tr r="P388" s="16"/>
      </tp>
      <tp t="s">
        <v>#N/A Requesting Data...3194729861</v>
        <stp/>
        <stp>BDP|15754442069484268546</stp>
        <tr r="C141" s="10"/>
      </tp>
      <tp t="s">
        <v>#N/A N/A</v>
        <stp/>
        <stp>BDP|15478281432664599679</stp>
        <tr r="AH65" s="2"/>
      </tp>
      <tp t="s">
        <v>#N/A Requesting Data...3092008985</v>
        <stp/>
        <stp>BDP|14875801032758115177</stp>
        <tr r="R34" s="14"/>
      </tp>
      <tp t="s">
        <v>#N/A Requesting Data...2676470752</v>
        <stp/>
        <stp>BDP|13776089123225419276</stp>
        <tr r="C173" s="10"/>
      </tp>
      <tp t="s">
        <v>#N/A Requesting Data...3024895273</v>
        <stp/>
        <stp>BDP|12979126119864934047</stp>
        <tr r="AV9" s="14"/>
        <tr r="O392" s="17"/>
        <tr r="O393" s="17"/>
        <tr r="O67" s="17"/>
        <tr r="AV17" s="15"/>
        <tr r="AV15" s="13"/>
        <tr r="O348" s="16"/>
        <tr r="O452" s="16"/>
        <tr r="O453" s="16"/>
      </tp>
      <tp t="s">
        <v>#N/A Requesting Data...3466806142</v>
        <stp/>
        <stp>BDP|14317623181038698497</stp>
        <tr r="O163" s="17"/>
        <tr r="O444" s="16"/>
      </tp>
      <tp t="s">
        <v>#N/A N/A</v>
        <stp/>
        <stp>BDP|11241059521521886412</stp>
        <tr r="S329" s="17"/>
        <tr r="S15" s="15"/>
        <tr r="S13" s="13"/>
        <tr r="S346" s="16"/>
      </tp>
      <tp t="s">
        <v>#N/A Requesting Data...3020799117</v>
        <stp/>
        <stp>BDP|16128466328735934390</stp>
        <tr r="O124" s="16"/>
        <tr r="O125" s="16"/>
      </tp>
      <tp t="s">
        <v>#N/A Requesting Data...2631657343</v>
        <stp/>
        <stp>BDP|10353583652287017162</stp>
        <tr r="AV39" s="14"/>
      </tp>
      <tp t="s">
        <v>#N/A N/A</v>
        <stp/>
        <stp>BDP|11713587127610543021</stp>
        <tr r="AB12" s="17"/>
        <tr r="AB131" s="16"/>
      </tp>
      <tp t="s">
        <v>#N/A Requesting Data...3400955907</v>
        <stp/>
        <stp>BDP|11048196052820329362</stp>
        <tr r="A78" s="2"/>
      </tp>
      <tp t="s">
        <v>#N/A Requesting Data...3293998828</v>
        <stp/>
        <stp>BDP|12645006924826922050</stp>
        <tr r="AG50" s="2"/>
      </tp>
      <tp t="s">
        <v>#N/A Requesting Data...3670742543</v>
        <stp/>
        <stp>BDP|10173936994290138698</stp>
        <tr r="D17" s="2"/>
      </tp>
      <tp t="s">
        <v>#N/A Requesting Data...4036726643</v>
        <stp/>
        <stp>BDP|13368396434476782372</stp>
        <tr r="AO54" s="2"/>
      </tp>
      <tp t="s">
        <v>#N/A Requesting Data...3657549654</v>
        <stp/>
        <stp>BDP|15607276889030521938</stp>
        <tr r="AV17" s="14"/>
        <tr r="AV18" s="14"/>
        <tr r="O334" s="17"/>
        <tr r="O335" s="17"/>
        <tr r="O336" s="17"/>
        <tr r="O337" s="17"/>
        <tr r="O338" s="17"/>
        <tr r="O339" s="17"/>
        <tr r="O340" s="17"/>
        <tr r="O341" s="17"/>
        <tr r="O342" s="17"/>
        <tr r="O343" s="17"/>
        <tr r="O344" s="17"/>
        <tr r="O345" s="17"/>
        <tr r="O346" s="17"/>
        <tr r="O347" s="17"/>
        <tr r="O348" s="17"/>
        <tr r="O349" s="17"/>
        <tr r="O350" s="17"/>
        <tr r="O351" s="17"/>
        <tr r="O352" s="17"/>
        <tr r="O353" s="17"/>
        <tr r="O354" s="17"/>
        <tr r="O355" s="17"/>
        <tr r="O356" s="17"/>
        <tr r="O357" s="17"/>
        <tr r="O358" s="17"/>
        <tr r="AV36" s="15"/>
        <tr r="AV37" s="15"/>
        <tr r="AV33" s="13"/>
        <tr r="AV34" s="13"/>
        <tr r="O422" s="16"/>
        <tr r="O423" s="16"/>
        <tr r="O424" s="16"/>
        <tr r="O425" s="16"/>
        <tr r="O426" s="16"/>
        <tr r="O427" s="16"/>
        <tr r="O428" s="16"/>
        <tr r="O429" s="16"/>
        <tr r="O430" s="16"/>
        <tr r="O431" s="16"/>
        <tr r="O432" s="16"/>
        <tr r="O433" s="16"/>
        <tr r="O434" s="16"/>
        <tr r="O435" s="16"/>
        <tr r="O436" s="16"/>
        <tr r="O437" s="16"/>
        <tr r="O438" s="16"/>
        <tr r="O439" s="16"/>
        <tr r="O440" s="16"/>
        <tr r="O441" s="16"/>
        <tr r="O442" s="16"/>
      </tp>
      <tp t="s">
        <v>#N/A N/A</v>
        <stp/>
        <stp>BDP|14099654306487578382</stp>
        <tr r="R43" s="15"/>
        <tr r="R41" s="13"/>
      </tp>
      <tp t="s">
        <v>#N/A Requesting Data...3771025591</v>
        <stp/>
        <stp>BDP|11266045128093503653</stp>
        <tr r="AO51" s="2"/>
      </tp>
      <tp t="s">
        <v>#N/A Requesting Data...4037038016</v>
        <stp/>
        <stp>BDP|12061606972793921655</stp>
        <tr r="P13" s="15"/>
      </tp>
      <tp t="s">
        <v>#N/A Requesting Data...3376061045</v>
        <stp/>
        <stp>BDP|15973497350354743669</stp>
        <tr r="O5" s="17"/>
        <tr r="O4" s="16"/>
      </tp>
      <tp t="s">
        <v>#N/A Requesting Data...3751728554</v>
        <stp/>
        <stp>BDP|12400479105498164866</stp>
        <tr r="A72" s="2"/>
      </tp>
      <tp t="s">
        <v>#N/A Requesting Data...3570461470</v>
        <stp/>
        <stp>BDP|17642956475987269850</stp>
        <tr r="R410" s="17"/>
        <tr r="R411" s="17"/>
        <tr r="R464" s="16"/>
        <tr r="R465" s="16"/>
        <tr r="R466" s="16"/>
        <tr r="R467" s="16"/>
      </tp>
      <tp t="s">
        <v>#N/A Requesting Data...2853091448</v>
        <stp/>
        <stp>BDP|16758067824556345475</stp>
        <tr r="R59" s="17"/>
        <tr r="R64" s="16"/>
      </tp>
      <tp t="s">
        <v>#N/A Requesting Data...3300667580</v>
        <stp/>
        <stp>BDP|13852715523471953127</stp>
        <tr r="AC11" s="2"/>
      </tp>
      <tp t="s">
        <v>#N/A N/A</v>
        <stp/>
        <stp>BDP|11630275600693828687</stp>
        <tr r="R26" s="2"/>
      </tp>
      <tp t="s">
        <v>#N/A N/A</v>
        <stp/>
        <stp>BDP|17984772067906152693</stp>
        <tr r="R20" s="2"/>
      </tp>
      <tp t="s">
        <v>#N/A Requesting Data...2898876022</v>
        <stp/>
        <stp>BDP|10621951431745529962</stp>
        <tr r="A40" s="6"/>
        <tr r="P23" s="14"/>
        <tr r="P64" s="15"/>
        <tr r="P64" s="13"/>
      </tp>
      <tp t="s">
        <v>#N/A N/A</v>
        <stp/>
        <stp>BDP|11457886784947987006</stp>
        <tr r="V34" s="2"/>
      </tp>
      <tp t="s">
        <v>#N/A Requesting Data...3147839424</v>
        <stp/>
        <stp>BDP|11671380459677712608</stp>
        <tr r="P59" s="15"/>
        <tr r="P59" s="13"/>
      </tp>
      <tp t="s">
        <v>#N/A Requesting Data...2650165145</v>
        <stp/>
        <stp>BDP|17368404533770204629</stp>
        <tr r="AB48" s="15"/>
        <tr r="AB47" s="13"/>
        <tr r="BR60" s="2"/>
      </tp>
      <tp t="s">
        <v>#N/A N/A</v>
        <stp/>
        <stp>BDP|16555426026672170400</stp>
        <tr r="R63" s="2"/>
        <tr r="R62" s="2"/>
        <tr r="R61" s="2"/>
      </tp>
      <tp t="s">
        <v>#N/A Requesting Data...4136936099</v>
        <stp/>
        <stp>BDP|14298496230154297190</stp>
        <tr r="O27" s="17"/>
        <tr r="O378" s="16"/>
      </tp>
      <tp t="s">
        <v>#N/A N/A</v>
        <stp/>
        <stp>BDP|18364900212454539246</stp>
        <tr r="Q421" s="17"/>
        <tr r="Q455" s="16"/>
      </tp>
      <tp t="s">
        <v>#N/A Requesting Data...3304933798</v>
        <stp/>
        <stp>BDP|15386435950107586550</stp>
        <tr r="O383" s="17"/>
        <tr r="O421" s="16"/>
      </tp>
      <tp t="s">
        <v>#N/A Requesting Data...4019062463</v>
        <stp/>
        <stp>BDP|15146285466191420689</stp>
        <tr r="Z79" s="2"/>
      </tp>
      <tp t="s">
        <v>#N/A N/A</v>
        <stp/>
        <stp>BDP|10101391166987819453</stp>
        <tr r="Q31" s="17"/>
        <tr r="Q75" s="16"/>
      </tp>
      <tp t="s">
        <v>#N/A Requesting Data...3250083578</v>
        <stp/>
        <stp>BDP|16176428952854072528</stp>
        <tr r="Q62" s="15"/>
        <tr r="Q62" s="13"/>
        <tr r="C64" s="2"/>
      </tp>
      <tp t="s">
        <v>#N/A Requesting Data...3220076350</v>
        <stp/>
        <stp>BDP|14126542035870326406</stp>
        <tr r="AG40" s="2"/>
      </tp>
      <tp t="s">
        <v>#N/A N/A</v>
        <stp/>
        <stp>BDP|17100317989712243887</stp>
        <tr r="AB42" s="15"/>
        <tr r="AB39" s="13"/>
      </tp>
      <tp t="s">
        <v>#N/A Requesting Data...3477434969</v>
        <stp/>
        <stp>BDP|13287666436986426653</stp>
        <tr r="P165" s="17"/>
        <tr r="P34" s="16"/>
      </tp>
      <tp t="s">
        <v>#N/A Requesting Data...3585230499</v>
        <stp/>
        <stp>BDP|10539440935367304645</stp>
        <tr r="AW11" s="22"/>
        <tr r="AV52" s="15"/>
        <tr r="AV51" s="13"/>
      </tp>
      <tp t="s">
        <v>#N/A Requesting Data...3466034371</v>
        <stp/>
        <stp>BDP|18388422172344717960</stp>
        <tr r="O67" s="2"/>
        <tr r="O68" s="2"/>
      </tp>
      <tp t="s">
        <v>#N/A Requesting Data...3317239124</v>
        <stp/>
        <stp>BDP|16544327617891665342</stp>
        <tr r="R171" s="16"/>
      </tp>
      <tp t="s">
        <v>#N/A Requesting Data...2734504399</v>
        <stp/>
        <stp>BDP|17723341120234857498</stp>
        <tr r="O435" s="17"/>
        <tr r="O496" s="16"/>
      </tp>
      <tp t="s">
        <v>#N/A N/A</v>
        <stp/>
        <stp>BDP|13994697225535084470</stp>
        <tr r="S24" s="14"/>
      </tp>
      <tp t="s">
        <v>#N/A N/A</v>
        <stp/>
        <stp>BDP|17243485949237566644</stp>
        <tr r="U31" s="22"/>
        <tr r="U21" s="21"/>
        <tr r="U26" s="21"/>
        <tr r="U14" s="14"/>
        <tr r="U17" s="14"/>
        <tr r="U18" s="14"/>
        <tr r="U19" s="14"/>
        <tr r="U9" s="14"/>
        <tr r="U105" s="16"/>
        <tr r="U107" s="16"/>
        <tr r="U109" s="16"/>
        <tr r="U110" s="16"/>
        <tr r="U111" s="16"/>
        <tr r="U112" s="16"/>
        <tr r="U113" s="16"/>
        <tr r="U120" s="16"/>
        <tr r="U126" s="16"/>
        <tr r="U127" s="16"/>
        <tr r="U132" s="16"/>
        <tr r="U133" s="16"/>
        <tr r="U134" s="16"/>
        <tr r="U135" s="16"/>
        <tr r="U136" s="16"/>
        <tr r="U137" s="16"/>
        <tr r="U138" s="16"/>
        <tr r="U139" s="16"/>
        <tr r="U140" s="16"/>
        <tr r="U141" s="16"/>
        <tr r="U142" s="16"/>
        <tr r="U143" s="16"/>
        <tr r="U144" s="16"/>
        <tr r="U155" s="16"/>
        <tr r="U156" s="16"/>
        <tr r="U157" s="16"/>
        <tr r="U16" s="16"/>
        <tr r="U162" s="16"/>
        <tr r="U163" s="16"/>
        <tr r="U165" s="16"/>
        <tr r="U166" s="16"/>
        <tr r="U171" s="16"/>
        <tr r="U176" s="16"/>
        <tr r="U180" s="16"/>
        <tr r="U19" s="16"/>
        <tr r="U200" s="16"/>
        <tr r="U201" s="16"/>
        <tr r="U202" s="16"/>
        <tr r="U203" s="16"/>
        <tr r="U204" s="16"/>
        <tr r="U205" s="16"/>
        <tr r="U206" s="16"/>
        <tr r="U207" s="16"/>
        <tr r="U208" s="16"/>
        <tr r="U209" s="16"/>
        <tr r="U210" s="16"/>
        <tr r="U211" s="16"/>
        <tr r="U212" s="16"/>
        <tr r="U213" s="16"/>
        <tr r="U214" s="16"/>
        <tr r="U215" s="16"/>
        <tr r="U216" s="16"/>
        <tr r="U217" s="16"/>
        <tr r="U218" s="16"/>
        <tr r="U219" s="16"/>
        <tr r="U221" s="16"/>
        <tr r="U23" s="16"/>
        <tr r="U24" s="16"/>
        <tr r="U244" s="16"/>
        <tr r="U248" s="16"/>
        <tr r="U28" s="16"/>
        <tr r="U31" s="16"/>
        <tr r="U324" s="16"/>
        <tr r="U327" s="16"/>
        <tr r="U328" s="16"/>
        <tr r="U329" s="16"/>
        <tr r="U337" s="16"/>
        <tr r="U339" s="16"/>
        <tr r="U34" s="16"/>
        <tr r="U341" s="16"/>
        <tr r="U345" s="16"/>
        <tr r="U348" s="16"/>
        <tr r="U35" s="16"/>
        <tr r="U367" s="16"/>
        <tr r="U369" s="16"/>
        <tr r="U375" s="16"/>
        <tr r="U376" s="16"/>
        <tr r="U378" s="16"/>
        <tr r="U379" s="16"/>
        <tr r="U38" s="16"/>
        <tr r="U386" s="16"/>
        <tr r="U387" s="16"/>
        <tr r="U388" s="16"/>
        <tr r="U389" s="16"/>
        <tr r="U4" s="16"/>
        <tr r="U40" s="16"/>
        <tr r="U407" s="16"/>
        <tr r="U408" s="16"/>
        <tr r="U409" s="16"/>
        <tr r="U412" s="16"/>
        <tr r="U414" s="16"/>
        <tr r="U415" s="16"/>
        <tr r="U416" s="16"/>
        <tr r="U417" s="16"/>
        <tr r="U421" s="16"/>
        <tr r="U422" s="16"/>
        <tr r="U423" s="16"/>
        <tr r="U424" s="16"/>
        <tr r="U425" s="16"/>
        <tr r="U426" s="16"/>
        <tr r="U427" s="16"/>
        <tr r="U428" s="16"/>
        <tr r="U429" s="16"/>
        <tr r="U430" s="16"/>
        <tr r="U431" s="16"/>
        <tr r="U432" s="16"/>
        <tr r="U433" s="16"/>
        <tr r="U434" s="16"/>
        <tr r="U435" s="16"/>
        <tr r="U436" s="16"/>
        <tr r="U437" s="16"/>
        <tr r="U438" s="16"/>
        <tr r="U439" s="16"/>
        <tr r="U440" s="16"/>
        <tr r="U441" s="16"/>
        <tr r="U442" s="16"/>
        <tr r="U443" s="16"/>
        <tr r="U445" s="16"/>
        <tr r="U446" s="16"/>
        <tr r="U447" s="16"/>
        <tr r="U448" s="16"/>
        <tr r="U452" s="16"/>
        <tr r="U453" s="16"/>
        <tr r="U455" s="16"/>
        <tr r="U457" s="16"/>
        <tr r="U458" s="16"/>
        <tr r="U462" s="16"/>
        <tr r="U476" s="16"/>
        <tr r="U478" s="16"/>
        <tr r="U479" s="16"/>
        <tr r="U48" s="16"/>
        <tr r="U494" s="16"/>
        <tr r="U496" s="16"/>
        <tr r="U5" s="16"/>
        <tr r="U50" s="16"/>
        <tr r="U61" s="16"/>
        <tr r="U62" s="16"/>
        <tr r="U65" s="16"/>
        <tr r="U68" s="16"/>
        <tr r="U79" s="16"/>
        <tr r="U81" s="16"/>
        <tr r="U83" s="16"/>
        <tr r="U9" s="16"/>
        <tr r="U98" s="16"/>
        <tr r="U115" s="16"/>
        <tr r="U122" s="16"/>
        <tr r="U158" s="16"/>
        <tr r="U177" s="16"/>
        <tr r="U335" s="16"/>
        <tr r="U374" s="16"/>
        <tr r="U377" s="16"/>
        <tr r="U410" s="16"/>
        <tr r="U449" s="16"/>
        <tr r="U45" s="16"/>
        <tr r="U470" s="16"/>
        <tr r="U78" s="16"/>
      </tp>
      <tp t="s">
        <v>#N/A Requesting Data...2770471801</v>
        <stp/>
        <stp>BDP|16720760727792614724</stp>
        <tr r="A58" s="6"/>
        <tr r="P31" s="14"/>
      </tp>
      <tp t="s">
        <v>#N/A Requesting Data...2753686060</v>
        <stp/>
        <stp>BDP|16934345918475311745</stp>
        <tr r="O52" s="2"/>
      </tp>
      <tp t="s">
        <v>#N/A Requesting Data...2933930809</v>
        <stp/>
        <stp>BDP|13942186333782524553</stp>
        <tr r="P432" s="17"/>
      </tp>
      <tp t="s">
        <v>#N/A N/A</v>
        <stp/>
        <stp>BDP|14418513034934096036</stp>
        <tr r="R29" s="2"/>
      </tp>
      <tp t="s">
        <v>#N/A N/A</v>
        <stp/>
        <stp>BDP|16151162513635637579</stp>
        <tr r="AA79" s="2"/>
      </tp>
      <tp t="s">
        <v>#N/A Requesting Data...4047670859</v>
        <stp/>
        <stp>BDP|11573465861136684311</stp>
        <tr r="P177" s="16"/>
      </tp>
      <tp t="s">
        <v>#N/A N/A</v>
        <stp/>
        <stp>BDP|11195005954592104016</stp>
        <tr r="R35" s="21"/>
      </tp>
      <tp t="s">
        <v>#N/A N/A</v>
        <stp/>
        <stp>BDP|15251594869406403639</stp>
        <tr r="R8" s="15"/>
        <tr r="R7" s="13"/>
      </tp>
      <tp t="s">
        <v>#N/A N/A</v>
        <stp/>
        <stp>BDP|13960778625943864363</stp>
        <tr r="S118" s="17"/>
        <tr r="S153" s="16"/>
      </tp>
      <tp t="s">
        <v>#N/A Requesting Data...3189844270</v>
        <stp/>
        <stp>BDP|14581551361655588417</stp>
        <tr r="M80" s="2"/>
      </tp>
      <tp t="s">
        <v>#N/A Requesting Data...4250725854</v>
        <stp/>
        <stp>BDP|18288136279479484195</stp>
        <tr r="AG72" s="2"/>
      </tp>
      <tp t="s">
        <v>#N/A Requesting Data...3115904698</v>
        <stp/>
        <stp>BDP|12811132706390023598</stp>
        <tr r="AV5" s="14"/>
      </tp>
      <tp t="s">
        <v>#N/A N/A</v>
        <stp/>
        <stp>BDP|10956618689838311061</stp>
        <tr r="R35" s="2"/>
      </tp>
      <tp t="s">
        <v>#N/A Requesting Data...2870182636</v>
        <stp/>
        <stp>BDP|18087624789070456082</stp>
        <tr r="P267" s="17"/>
        <tr r="P326" s="16"/>
      </tp>
      <tp t="s">
        <v>#N/A N/A</v>
        <stp/>
        <stp>BDP|17703388353557808033</stp>
        <tr r="U333" s="17"/>
        <tr r="U83" s="17"/>
        <tr r="U84" s="17"/>
      </tp>
      <tp t="s">
        <v>#N/A Requesting Data...3894455468</v>
        <stp/>
        <stp>BDP|17488555585394278817</stp>
        <tr r="C148" s="10"/>
      </tp>
      <tp t="s">
        <v>#N/A N/A</v>
        <stp/>
        <stp>BDP|13546369437414680151</stp>
        <tr r="AB59" s="17"/>
        <tr r="AB64" s="16"/>
      </tp>
      <tp t="s">
        <v>#N/A N/A</v>
        <stp/>
        <stp>BDP|12601499533724842723</stp>
        <tr r="AA56" s="2"/>
        <tr r="AA55" s="2"/>
        <tr r="AA54" s="2"/>
      </tp>
      <tp t="s">
        <v>#N/A Requesting Data...4073377114</v>
        <stp/>
        <stp>BDP|12475738100181401251</stp>
        <tr r="AV11" s="15"/>
        <tr r="AV10" s="13"/>
      </tp>
      <tp t="s">
        <v>#N/A N/A</v>
        <stp/>
        <stp>BDP|10852058169295148535</stp>
        <tr r="R40" s="15"/>
        <tr r="R37" s="13"/>
      </tp>
      <tp t="s">
        <v>#N/A N/A</v>
        <stp/>
        <stp>BDP|14659282250686883304</stp>
        <tr r="AH73" s="2"/>
      </tp>
      <tp t="s">
        <v>#N/A Requesting Data...3657378774</v>
        <stp/>
        <stp>BDP|10615765176756405040</stp>
        <tr r="Z24" s="2"/>
      </tp>
      <tp t="s">
        <v>#N/A N/A</v>
        <stp/>
        <stp>BDP|18147900303930184752</stp>
        <tr r="AB22" s="14"/>
        <tr r="AB426" s="17"/>
        <tr r="AB60" s="15"/>
        <tr r="AB60" s="13"/>
        <tr r="AB472" s="16"/>
      </tp>
      <tp t="s">
        <v>#N/A N/A</v>
        <stp/>
        <stp>BDP|15444255101064241542</stp>
        <tr r="U163" s="17"/>
        <tr r="U244" s="17"/>
        <tr r="U288" s="17"/>
        <tr r="U289" s="17"/>
        <tr r="U290" s="17"/>
        <tr r="U291" s="17"/>
        <tr r="U292" s="17"/>
        <tr r="U293" s="17"/>
        <tr r="U294" s="17"/>
        <tr r="U295" s="17"/>
        <tr r="U296" s="17"/>
        <tr r="U297" s="17"/>
        <tr r="U298" s="17"/>
        <tr r="U299" s="17"/>
        <tr r="U300" s="17"/>
        <tr r="U301" s="17"/>
        <tr r="U414" s="17"/>
        <tr r="U86" s="17"/>
        <tr r="U162" s="17"/>
      </tp>
      <tp t="s">
        <v>#N/A Requesting Data...2849528971</v>
        <stp/>
        <stp>BDP|16633734822634777162</stp>
        <tr r="C189" s="10"/>
      </tp>
      <tp t="e">
        <v>#N/A</v>
        <stp/>
        <stp>BDH|15064316422956069424</stp>
        <tr r="N142" s="24"/>
      </tp>
      <tp t="s">
        <v>#N/A N/A</v>
        <stp/>
        <stp>BDH|17592160440673659767</stp>
        <tr r="AM8" s="3"/>
      </tp>
      <tp t="e">
        <v>#N/A</v>
        <stp/>
        <stp>BDH|13662016830333614532</stp>
        <tr r="N270" s="24"/>
      </tp>
      <tp t="e">
        <v>#N/A</v>
        <stp/>
        <stp>BDH|12117445610595436482</stp>
        <tr r="N205" s="24"/>
      </tp>
      <tp t="e">
        <v>#N/A</v>
        <stp/>
        <stp>BDH|18393500888937226432</stp>
        <tr r="N201" s="24"/>
      </tp>
      <tp t="e">
        <v>#N/A</v>
        <stp/>
        <stp>BDH|15804150651900071769</stp>
        <tr r="N155" s="24"/>
      </tp>
      <tp t="e">
        <v>#N/A</v>
        <stp/>
        <stp>BDH|16274376662265369087</stp>
        <tr r="N274" s="24"/>
      </tp>
      <tp t="s">
        <v>#N/A N/A</v>
        <stp/>
        <stp>BDP|13470138170463611183</stp>
        <tr r="AH28" s="2"/>
      </tp>
      <tp t="s">
        <v>#N/A Requesting Data...2867170855</v>
        <stp/>
        <stp>BDP|11184173011542642485</stp>
        <tr r="AC39" s="2"/>
      </tp>
      <tp t="s">
        <v>#N/A N/A</v>
        <stp/>
        <stp>BDP|15818048972532564724</stp>
        <tr r="S59" s="17"/>
        <tr r="S64" s="16"/>
      </tp>
      <tp t="s">
        <v>#N/A N/A</v>
        <stp/>
        <stp>BDP|15365145774071223584</stp>
        <tr r="AB394" s="17"/>
      </tp>
      <tp t="s">
        <v>#N/A N/A</v>
        <stp/>
        <stp>BDP|10523722367917966114</stp>
        <tr r="S264" s="17"/>
        <tr r="S321" s="16"/>
      </tp>
      <tp t="s">
        <v>#N/A Requesting Data...3816453910</v>
        <stp/>
        <stp>BDP|12691859916725594987</stp>
        <tr r="O7" s="17"/>
        <tr r="O8" s="16"/>
      </tp>
      <tp t="s">
        <v>#N/A Requesting Data...4119138767</v>
        <stp/>
        <stp>BDP|11706974513749880733</stp>
        <tr r="O415" s="16"/>
        <tr r="O416" s="16"/>
      </tp>
      <tp t="s">
        <v>#N/A Requesting Data...3343545706</v>
        <stp/>
        <stp>BDP|11999924461078132132</stp>
        <tr r="O248" s="17"/>
        <tr r="O220" s="16"/>
      </tp>
      <tp t="s">
        <v>#N/A Requesting Data...3434763549</v>
        <stp/>
        <stp>BDP|12123898145900116940</stp>
        <tr r="O76" s="2"/>
      </tp>
      <tp t="s">
        <v>#N/A Requesting Data...4144966330</v>
        <stp/>
        <stp>BDP|12800348245683884196</stp>
        <tr r="O218" s="16"/>
        <tr r="O219" s="16"/>
      </tp>
      <tp t="s">
        <v>#N/A N/A</v>
        <stp/>
        <stp>BDP|14436632555731257183</stp>
        <tr r="R57" s="15"/>
        <tr r="R56" s="13"/>
      </tp>
      <tp t="s">
        <v>#N/A Requesting Data...3137089786</v>
        <stp/>
        <stp>BDP|16512107064831186782</stp>
        <tr r="A79" s="2"/>
      </tp>
      <tp t="s">
        <v>#N/A Requesting Data...3343750251</v>
        <stp/>
        <stp>BDP|16812003732806035413</stp>
        <tr r="R20" s="17"/>
      </tp>
      <tp t="s">
        <v>#N/A Requesting Data...3743538020</v>
        <stp/>
        <stp>BDP|12498986133998085740</stp>
        <tr r="AB34" s="14"/>
        <tr r="BR34" s="2"/>
      </tp>
      <tp t="s">
        <v>#N/A N/A</v>
        <stp/>
        <stp>BDP|10525254535075891361</stp>
        <tr r="S269" s="17"/>
        <tr r="S84" s="16"/>
      </tp>
      <tp t="s">
        <v>#N/A Requesting Data...3341359329</v>
        <stp/>
        <stp>BDP|16710125116819051888</stp>
        <tr r="P345" s="16"/>
      </tp>
      <tp t="s">
        <v>#N/A N/A</v>
        <stp/>
        <stp>BDP|15907747223267313065</stp>
        <tr r="AH39" s="2"/>
      </tp>
      <tp t="s">
        <v>#N/A N/A</v>
        <stp/>
        <stp>BDP|18175624334398970253</stp>
        <tr r="AJ36" s="2"/>
      </tp>
      <tp t="s">
        <v>#N/A Requesting Data...3556294671</v>
        <stp/>
        <stp>BDP|14683231202928412985</stp>
        <tr r="M17" s="2"/>
      </tp>
      <tp t="s">
        <v>#N/A Requesting Data...2967115653</v>
        <stp/>
        <stp>BDP|14997477574278253826</stp>
        <tr r="C22" s="2"/>
      </tp>
      <tp t="s">
        <v>#N/A N/A</v>
        <stp/>
        <stp>BDP|12076124317663703689</stp>
        <tr r="S325" s="17"/>
        <tr r="S42" s="16"/>
      </tp>
      <tp t="s">
        <v>#N/A Requesting Data...3607390363</v>
        <stp/>
        <stp>BDP|17587417371853930066</stp>
        <tr r="R81" s="17"/>
        <tr r="R327" s="16"/>
      </tp>
      <tp t="s">
        <v>#N/A N/A</v>
        <stp/>
        <stp>BDP|16130958395479962858</stp>
        <tr r="U10" s="22"/>
        <tr r="U31" s="21"/>
        <tr r="U368" s="16"/>
      </tp>
      <tp t="s">
        <v>#N/A Requesting Data...2825639716</v>
        <stp/>
        <stp>BDP|15527647240474909457</stp>
        <tr r="R126" s="17"/>
        <tr r="R127" s="17"/>
        <tr r="R128" s="17"/>
        <tr r="R129" s="17"/>
        <tr r="R130" s="17"/>
        <tr r="R131" s="17"/>
        <tr r="R132" s="17"/>
        <tr r="R133" s="17"/>
        <tr r="R134" s="17"/>
        <tr r="R135" s="17"/>
        <tr r="R136" s="17"/>
        <tr r="R137" s="17"/>
        <tr r="R182" s="16"/>
        <tr r="R183" s="16"/>
        <tr r="R184" s="16"/>
        <tr r="R185" s="16"/>
        <tr r="R186" s="16"/>
        <tr r="R187" s="16"/>
        <tr r="R188" s="16"/>
        <tr r="R189" s="16"/>
        <tr r="R190" s="16"/>
        <tr r="R191" s="16"/>
        <tr r="R192" s="16"/>
        <tr r="R193" s="16"/>
        <tr r="R194" s="16"/>
        <tr r="R195" s="16"/>
        <tr r="R196" s="16"/>
        <tr r="R197" s="16"/>
        <tr r="R198" s="16"/>
        <tr r="R199" s="16"/>
      </tp>
      <tp t="s">
        <v>#N/A Requesting Data...4056936850</v>
        <stp/>
        <stp>BDP|16183176067324897242</stp>
        <tr r="R436" s="17"/>
        <tr r="R83" s="16"/>
      </tp>
      <tp t="s">
        <v>#N/A Requesting Data...3173273855</v>
        <stp/>
        <stp>BDP|12088199417696045336</stp>
        <tr r="AQ29" s="2"/>
      </tp>
      <tp t="s">
        <v>#N/A Requesting Data...4229394509</v>
        <stp/>
        <stp>BDP|16113795126984740056</stp>
        <tr r="AK19" s="2"/>
      </tp>
      <tp t="s">
        <v>#N/A N/A</v>
        <stp/>
        <stp>BDP|14671262348887304270</stp>
        <tr r="S60" s="17"/>
        <tr r="S67" s="16"/>
      </tp>
      <tp t="s">
        <v>#N/A Requesting Data...3012984763</v>
        <stp/>
        <stp>BDP|10056784222914316654</stp>
        <tr r="R18" s="17"/>
        <tr r="R18" s="16"/>
      </tp>
      <tp t="s">
        <v>#N/A Requesting Data...4143016354</v>
        <stp/>
        <stp>BDP|17070081397110643953</stp>
        <tr r="R407" s="17"/>
      </tp>
      <tp t="s">
        <v>#N/A Requesting Data...3832924149</v>
        <stp/>
        <stp>BDP|13689104427934953345</stp>
        <tr r="AG22" s="2"/>
      </tp>
      <tp t="s">
        <v>#N/A Requesting Data...3394900389</v>
        <stp/>
        <stp>BDP|16245963672287184886</stp>
        <tr r="R305" s="17"/>
        <tr r="R306" s="17"/>
        <tr r="R145" s="16"/>
        <tr r="R146" s="16"/>
        <tr r="R147" s="16"/>
        <tr r="R148" s="16"/>
        <tr r="R149" s="16"/>
        <tr r="R150" s="16"/>
      </tp>
      <tp t="s">
        <v>#N/A Requesting Data...4253732067</v>
        <stp/>
        <stp>BDP|15363307518233610329</stp>
        <tr r="AV51" s="15"/>
        <tr r="AV50" s="13"/>
      </tp>
      <tp t="s">
        <v>#N/A Requesting Data...3688698035</v>
        <stp/>
        <stp>BDP|12507136045815803544</stp>
        <tr r="Z34" s="2"/>
      </tp>
      <tp t="s">
        <v>#N/A Requesting Data...3706966978</v>
        <stp/>
        <stp>BDP|14892025023033635205</stp>
        <tr r="AG13" s="23"/>
        <tr r="AG13" s="18"/>
      </tp>
      <tp t="s">
        <v>#N/A N/A</v>
        <stp/>
        <stp>BDP|17352318513683901179</stp>
        <tr r="R33" s="2"/>
      </tp>
      <tp t="s">
        <v>#N/A N/A</v>
        <stp/>
        <stp>BDP|12842167898638061596</stp>
        <tr r="U33" s="22"/>
        <tr r="U34" s="22"/>
        <tr r="U35" s="22"/>
        <tr r="U36" s="22"/>
        <tr r="U37" s="22"/>
        <tr r="U38" s="22"/>
        <tr r="U39" s="22"/>
        <tr r="U40" s="22"/>
        <tr r="U41" s="22"/>
        <tr r="U42" s="22"/>
        <tr r="U43" s="22"/>
        <tr r="U44" s="22"/>
        <tr r="U45" s="22"/>
        <tr r="U46" s="22"/>
        <tr r="U47" s="22"/>
        <tr r="U48" s="22"/>
        <tr r="U49" s="22"/>
        <tr r="U50" s="22"/>
        <tr r="U51" s="22"/>
        <tr r="U52" s="22"/>
        <tr r="U53" s="22"/>
        <tr r="U54" s="22"/>
        <tr r="U55" s="22"/>
        <tr r="U56" s="22"/>
        <tr r="U57" s="22"/>
        <tr r="U58" s="22"/>
        <tr r="U59" s="22"/>
        <tr r="U60" s="22"/>
        <tr r="U61" s="22"/>
        <tr r="U62" s="22"/>
        <tr r="U63" s="22"/>
        <tr r="U64" s="22"/>
        <tr r="U65" s="22"/>
        <tr r="U66" s="22"/>
        <tr r="U67" s="22"/>
        <tr r="U68" s="22"/>
        <tr r="U69" s="22"/>
        <tr r="U70" s="22"/>
        <tr r="U71" s="22"/>
        <tr r="U72" s="22"/>
        <tr r="U73" s="22"/>
        <tr r="U74" s="22"/>
        <tr r="U75" s="22"/>
        <tr r="U76" s="22"/>
        <tr r="U77" s="22"/>
        <tr r="U78" s="22"/>
        <tr r="U79" s="22"/>
        <tr r="U80" s="22"/>
        <tr r="U81" s="22"/>
        <tr r="U82" s="22"/>
        <tr r="U83" s="22"/>
        <tr r="U84" s="22"/>
        <tr r="U85" s="22"/>
        <tr r="U86" s="22"/>
        <tr r="U87" s="22"/>
        <tr r="U88" s="22"/>
        <tr r="U89" s="22"/>
        <tr r="U90" s="22"/>
        <tr r="U91" s="22"/>
        <tr r="U92" s="22"/>
        <tr r="U93" s="22"/>
        <tr r="U94" s="22"/>
        <tr r="U95" s="22"/>
        <tr r="U96" s="22"/>
        <tr r="U97" s="22"/>
        <tr r="U98" s="22"/>
        <tr r="U99" s="22"/>
        <tr r="U100" s="22"/>
        <tr r="U101" s="22"/>
        <tr r="U102" s="22"/>
        <tr r="U103" s="22"/>
        <tr r="U104" s="22"/>
        <tr r="U105" s="22"/>
        <tr r="U106" s="22"/>
        <tr r="U107" s="22"/>
        <tr r="U108" s="22"/>
        <tr r="U109" s="22"/>
        <tr r="U110" s="22"/>
        <tr r="U111" s="22"/>
        <tr r="U112" s="22"/>
        <tr r="U113" s="22"/>
        <tr r="U114" s="22"/>
        <tr r="U115" s="22"/>
        <tr r="U116" s="22"/>
        <tr r="U117" s="22"/>
        <tr r="U118" s="22"/>
        <tr r="U119" s="22"/>
        <tr r="U120" s="22"/>
        <tr r="U121" s="22"/>
        <tr r="U122" s="22"/>
        <tr r="U123" s="22"/>
        <tr r="U124" s="22"/>
        <tr r="U125" s="22"/>
        <tr r="U126" s="22"/>
        <tr r="U127" s="22"/>
        <tr r="U128" s="22"/>
        <tr r="U129" s="22"/>
        <tr r="U130" s="22"/>
        <tr r="U131" s="22"/>
        <tr r="U132" s="22"/>
        <tr r="U133" s="22"/>
        <tr r="U134" s="22"/>
        <tr r="U100" s="21"/>
        <tr r="U101" s="21"/>
        <tr r="U102" s="21"/>
        <tr r="U103" s="21"/>
        <tr r="U104" s="21"/>
        <tr r="U105" s="21"/>
        <tr r="U106" s="21"/>
        <tr r="U107" s="21"/>
        <tr r="U108" s="21"/>
        <tr r="U109" s="21"/>
        <tr r="U110" s="21"/>
        <tr r="U111" s="21"/>
        <tr r="U112" s="21"/>
        <tr r="U113" s="21"/>
        <tr r="U114" s="21"/>
        <tr r="U115" s="21"/>
        <tr r="U116" s="21"/>
        <tr r="U117" s="21"/>
        <tr r="U118" s="21"/>
        <tr r="U119" s="21"/>
        <tr r="U120" s="21"/>
        <tr r="U121" s="21"/>
        <tr r="U122" s="21"/>
        <tr r="U123" s="21"/>
        <tr r="U124" s="21"/>
        <tr r="U125" s="21"/>
        <tr r="U126" s="21"/>
        <tr r="U127" s="21"/>
        <tr r="U128" s="21"/>
        <tr r="U129" s="21"/>
        <tr r="U130" s="21"/>
        <tr r="U131" s="21"/>
        <tr r="U132" s="21"/>
        <tr r="U133" s="21"/>
        <tr r="U36" s="21"/>
        <tr r="U37" s="21"/>
        <tr r="U38" s="21"/>
        <tr r="U39" s="21"/>
        <tr r="U40" s="21"/>
        <tr r="U41" s="21"/>
        <tr r="U42" s="21"/>
        <tr r="U43" s="21"/>
        <tr r="U44" s="21"/>
        <tr r="U45" s="21"/>
        <tr r="U46" s="21"/>
        <tr r="U47" s="21"/>
        <tr r="U48" s="21"/>
        <tr r="U49" s="21"/>
        <tr r="U50" s="21"/>
        <tr r="U51" s="21"/>
        <tr r="U52" s="21"/>
        <tr r="U53" s="21"/>
        <tr r="U54" s="21"/>
        <tr r="U55" s="21"/>
        <tr r="U56" s="21"/>
        <tr r="U57" s="21"/>
        <tr r="U58" s="21"/>
        <tr r="U59" s="21"/>
        <tr r="U60" s="21"/>
        <tr r="U61" s="21"/>
        <tr r="U62" s="21"/>
        <tr r="U63" s="21"/>
        <tr r="U64" s="21"/>
        <tr r="U65" s="21"/>
        <tr r="U66" s="21"/>
        <tr r="U67" s="21"/>
        <tr r="U68" s="21"/>
        <tr r="U69" s="21"/>
        <tr r="U70" s="21"/>
        <tr r="U71" s="21"/>
        <tr r="U72" s="21"/>
        <tr r="U73" s="21"/>
        <tr r="U74" s="21"/>
        <tr r="U75" s="21"/>
        <tr r="U76" s="21"/>
        <tr r="U77" s="21"/>
        <tr r="U78" s="21"/>
        <tr r="U79" s="21"/>
        <tr r="U80" s="21"/>
        <tr r="U81" s="21"/>
        <tr r="U82" s="21"/>
        <tr r="U83" s="21"/>
        <tr r="U84" s="21"/>
        <tr r="U85" s="21"/>
        <tr r="U86" s="21"/>
        <tr r="U87" s="21"/>
        <tr r="U88" s="21"/>
        <tr r="U89" s="21"/>
        <tr r="U90" s="21"/>
        <tr r="U91" s="21"/>
        <tr r="U92" s="21"/>
        <tr r="U93" s="21"/>
        <tr r="U94" s="21"/>
        <tr r="U95" s="21"/>
        <tr r="U96" s="21"/>
        <tr r="U97" s="21"/>
        <tr r="U98" s="21"/>
        <tr r="U99" s="21"/>
        <tr r="U134" s="21"/>
        <tr r="U497" s="16"/>
        <tr r="U498" s="16"/>
        <tr r="U499" s="16"/>
        <tr r="U500" s="16"/>
        <tr r="U501" s="16"/>
        <tr r="U502" s="16"/>
        <tr r="U503" s="16"/>
        <tr r="U504" s="16"/>
        <tr r="U505" s="16"/>
        <tr r="U506" s="16"/>
        <tr r="U507" s="16"/>
        <tr r="U508" s="16"/>
        <tr r="U509" s="16"/>
        <tr r="U510" s="16"/>
        <tr r="U511" s="16"/>
        <tr r="U512" s="16"/>
        <tr r="U513" s="16"/>
        <tr r="U514" s="16"/>
        <tr r="U515" s="16"/>
        <tr r="U516" s="16"/>
        <tr r="U517" s="16"/>
        <tr r="U518" s="16"/>
        <tr r="U519" s="16"/>
        <tr r="U520" s="16"/>
        <tr r="U521" s="16"/>
        <tr r="U522" s="16"/>
        <tr r="U523" s="16"/>
        <tr r="U524" s="16"/>
        <tr r="U525" s="16"/>
        <tr r="U526" s="16"/>
        <tr r="U527" s="16"/>
        <tr r="U528" s="16"/>
        <tr r="U529" s="16"/>
        <tr r="U530" s="16"/>
        <tr r="U531" s="16"/>
        <tr r="U532" s="16"/>
        <tr r="U533" s="16"/>
        <tr r="U534" s="16"/>
        <tr r="U535" s="16"/>
        <tr r="U536" s="16"/>
        <tr r="U537" s="16"/>
        <tr r="U538" s="16"/>
        <tr r="U539" s="16"/>
        <tr r="U540" s="16"/>
        <tr r="U541" s="16"/>
        <tr r="U542" s="16"/>
        <tr r="U543" s="16"/>
        <tr r="U544" s="16"/>
        <tr r="U545" s="16"/>
        <tr r="U546" s="16"/>
        <tr r="U547" s="16"/>
        <tr r="U548" s="16"/>
        <tr r="U549" s="16"/>
        <tr r="U550" s="16"/>
        <tr r="U551" s="16"/>
        <tr r="U552" s="16"/>
        <tr r="U553" s="16"/>
        <tr r="U554" s="16"/>
        <tr r="U555" s="16"/>
        <tr r="U556" s="16"/>
        <tr r="U557" s="16"/>
        <tr r="U558" s="16"/>
        <tr r="U559" s="16"/>
        <tr r="U560" s="16"/>
        <tr r="U561" s="16"/>
        <tr r="U562" s="16"/>
        <tr r="U563" s="16"/>
        <tr r="U564" s="16"/>
        <tr r="U565" s="16"/>
        <tr r="U566" s="16"/>
        <tr r="U567" s="16"/>
        <tr r="U568" s="16"/>
        <tr r="U569" s="16"/>
        <tr r="U570" s="16"/>
        <tr r="U571" s="16"/>
        <tr r="U572" s="16"/>
        <tr r="U573" s="16"/>
        <tr r="U574" s="16"/>
        <tr r="U575" s="16"/>
        <tr r="U576" s="16"/>
        <tr r="U577" s="16"/>
        <tr r="U578" s="16"/>
        <tr r="U579" s="16"/>
        <tr r="U580" s="16"/>
        <tr r="U581" s="16"/>
        <tr r="U582" s="16"/>
        <tr r="U583" s="16"/>
        <tr r="U584" s="16"/>
        <tr r="U585" s="16"/>
        <tr r="U586" s="16"/>
        <tr r="U587" s="16"/>
        <tr r="U588" s="16"/>
        <tr r="U589" s="16"/>
        <tr r="U590" s="16"/>
        <tr r="U591" s="16"/>
        <tr r="U592" s="16"/>
        <tr r="U593" s="16"/>
        <tr r="U594" s="16"/>
        <tr r="U595" s="16"/>
        <tr r="U596" s="16"/>
        <tr r="U597" s="16"/>
        <tr r="U598" s="16"/>
        <tr r="U599" s="16"/>
        <tr r="U600" s="16"/>
        <tr r="U601" s="16"/>
        <tr r="U602" s="16"/>
        <tr r="U603" s="16"/>
        <tr r="U604" s="16"/>
        <tr r="U605" s="16"/>
        <tr r="U606" s="16"/>
        <tr r="U607" s="16"/>
        <tr r="U608" s="16"/>
        <tr r="U609" s="16"/>
        <tr r="U610" s="16"/>
        <tr r="U611" s="16"/>
        <tr r="U612" s="16"/>
        <tr r="U613" s="16"/>
        <tr r="U614" s="16"/>
        <tr r="U615" s="16"/>
        <tr r="U616" s="16"/>
        <tr r="U617" s="16"/>
        <tr r="U618" s="16"/>
        <tr r="U619" s="16"/>
        <tr r="U620" s="16"/>
        <tr r="U621" s="16"/>
        <tr r="U622" s="16"/>
        <tr r="U623" s="16"/>
        <tr r="U624" s="16"/>
        <tr r="U625" s="16"/>
        <tr r="U626" s="16"/>
        <tr r="U627" s="16"/>
        <tr r="U628" s="16"/>
        <tr r="U629" s="16"/>
        <tr r="U630" s="16"/>
        <tr r="U631" s="16"/>
        <tr r="U632" s="16"/>
        <tr r="U633" s="16"/>
        <tr r="U634" s="16"/>
        <tr r="U635" s="16"/>
        <tr r="U636" s="16"/>
        <tr r="U637" s="16"/>
        <tr r="U638" s="16"/>
        <tr r="U639" s="16"/>
        <tr r="U640" s="16"/>
        <tr r="U641" s="16"/>
        <tr r="U642" s="16"/>
        <tr r="U643" s="16"/>
        <tr r="U644" s="16"/>
        <tr r="U645" s="16"/>
        <tr r="U646" s="16"/>
        <tr r="U647" s="16"/>
        <tr r="U648" s="16"/>
        <tr r="U649" s="16"/>
        <tr r="U650" s="16"/>
        <tr r="U651" s="16"/>
        <tr r="U652" s="16"/>
        <tr r="U653" s="16"/>
        <tr r="U654" s="16"/>
        <tr r="U655" s="16"/>
        <tr r="U656" s="16"/>
        <tr r="U657" s="16"/>
        <tr r="U658" s="16"/>
        <tr r="U659" s="16"/>
        <tr r="U660" s="16"/>
        <tr r="U661" s="16"/>
        <tr r="U662" s="16"/>
        <tr r="U663" s="16"/>
        <tr r="U664" s="16"/>
        <tr r="U665" s="16"/>
        <tr r="U666" s="16"/>
        <tr r="U667" s="16"/>
        <tr r="U668" s="16"/>
        <tr r="U669" s="16"/>
        <tr r="U670" s="16"/>
        <tr r="U671" s="16"/>
        <tr r="U672" s="16"/>
        <tr r="U673" s="16"/>
        <tr r="U674" s="16"/>
        <tr r="U675" s="16"/>
        <tr r="U676" s="16"/>
        <tr r="U677" s="16"/>
        <tr r="U678" s="16"/>
        <tr r="U679" s="16"/>
        <tr r="U680" s="16"/>
        <tr r="U681" s="16"/>
        <tr r="U682" s="16"/>
        <tr r="U683" s="16"/>
        <tr r="U684" s="16"/>
        <tr r="U685" s="16"/>
        <tr r="U686" s="16"/>
        <tr r="U687" s="16"/>
        <tr r="U688" s="16"/>
        <tr r="U689" s="16"/>
        <tr r="U690" s="16"/>
        <tr r="U691" s="16"/>
        <tr r="U692" s="16"/>
        <tr r="U693" s="16"/>
        <tr r="U694" s="16"/>
        <tr r="U695" s="16"/>
        <tr r="U696" s="16"/>
        <tr r="U697" s="16"/>
        <tr r="U698" s="16"/>
        <tr r="U699" s="16"/>
        <tr r="U700" s="16"/>
        <tr r="U701" s="16"/>
        <tr r="U702" s="16"/>
        <tr r="U703" s="16"/>
        <tr r="U704" s="16"/>
        <tr r="U705" s="16"/>
        <tr r="U706" s="16"/>
        <tr r="U707" s="16"/>
        <tr r="U708" s="16"/>
        <tr r="U709" s="16"/>
        <tr r="U710" s="16"/>
        <tr r="U711" s="16"/>
        <tr r="U712" s="16"/>
        <tr r="U713" s="16"/>
        <tr r="U714" s="16"/>
        <tr r="U715" s="16"/>
        <tr r="U716" s="16"/>
        <tr r="U717" s="16"/>
        <tr r="U718" s="16"/>
        <tr r="U719" s="16"/>
        <tr r="U720" s="16"/>
        <tr r="U721" s="16"/>
        <tr r="U722" s="16"/>
      </tp>
      <tp t="s">
        <v>#N/A Requesting Data...4261929761</v>
        <stp/>
        <stp>BDP|16817226944884934388</stp>
        <tr r="AG74" s="2"/>
      </tp>
      <tp t="s">
        <v>#N/A Requesting Data...3263504234</v>
        <stp/>
        <stp>BDP|15002119247475818207</stp>
        <tr r="I2" s="21"/>
      </tp>
      <tp t="s">
        <v>#N/A Requesting Data...3675585198</v>
        <stp/>
        <stp>BDP|17680444624293185598</stp>
        <tr r="O246" s="17"/>
      </tp>
      <tp t="s">
        <v>#N/A Requesting Data...3521912717</v>
        <stp/>
        <stp>BDP|11313144524645869058</stp>
        <tr r="R12" s="22"/>
        <tr r="R30" s="21"/>
      </tp>
      <tp t="s">
        <v>#N/A N/A</v>
        <stp/>
        <stp>BDP|10343097471793564300</stp>
        <tr r="R61" s="15"/>
        <tr r="R61" s="13"/>
      </tp>
      <tp t="s">
        <v>#N/A Requesting Data...3721055767</v>
        <stp/>
        <stp>BDP|12824147263144033613</stp>
        <tr r="P409" s="17"/>
        <tr r="P46" s="15"/>
        <tr r="P45" s="13"/>
        <tr r="P460" s="16"/>
      </tp>
      <tp t="s">
        <v>#N/A Requesting Data...4209327759</v>
        <stp/>
        <stp>BDP|15168775944516006735</stp>
        <tr r="AN27" s="2"/>
      </tp>
      <tp t="s">
        <v>#N/A Requesting Data...3783491639</v>
        <stp/>
        <stp>BDP|12451425967500245724</stp>
        <tr r="C79" s="2"/>
      </tp>
      <tp t="s">
        <v>#N/A Requesting Data...3138678081</v>
        <stp/>
        <stp>BDP|15463576260075220412</stp>
        <tr r="D31" s="2"/>
      </tp>
      <tp t="s">
        <v>#N/A N/A</v>
        <stp/>
        <stp>BDP|16993862283144595596</stp>
        <tr r="S39" s="14"/>
      </tp>
      <tp t="s">
        <v>#N/A Requesting Data...3635412291</v>
        <stp/>
        <stp>BDP|15197604873047754460</stp>
        <tr r="Z73" s="2"/>
      </tp>
      <tp t="s">
        <v>#N/A Requesting Data...3928864860</v>
        <stp/>
        <stp>BDP|14568881606699883201</stp>
        <tr r="AG35" s="2"/>
      </tp>
      <tp t="s">
        <v>#N/A N/A</v>
        <stp/>
        <stp>BDP|14956768098448305576</stp>
        <tr r="AA60" s="2"/>
      </tp>
      <tp t="s">
        <v>#N/A Requesting Data...3656127663</v>
        <stp/>
        <stp>BDP|13094539436803451123</stp>
        <tr r="AK47" s="2"/>
      </tp>
      <tp t="s">
        <v>#N/A Requesting Data...3621980536</v>
        <stp/>
        <stp>BDP|14457258772155879387</stp>
        <tr r="O26" s="17"/>
        <tr r="O29" s="16"/>
      </tp>
      <tp t="s">
        <v>#N/A N/A</v>
        <stp/>
        <stp>BDP|14043547082309497715</stp>
        <tr r="Q383" s="17"/>
        <tr r="Q421" s="16"/>
      </tp>
      <tp t="s">
        <v>#N/A N/A</v>
        <stp/>
        <stp>BDP|15625108433027093761</stp>
        <tr r="Q387" s="16"/>
      </tp>
      <tp t="s">
        <v>#N/A Requesting Data...3786716033</v>
        <stp/>
        <stp>BDP|17229006707061446125</stp>
        <tr r="C17" s="2"/>
        <tr r="Q43" s="14"/>
      </tp>
      <tp t="s">
        <v>#N/A Requesting Data...3605187139</v>
        <stp/>
        <stp>BDP|13261515242725353015</stp>
        <tr r="BR35" s="2"/>
      </tp>
      <tp t="s">
        <v>#N/A N/A</v>
        <stp/>
        <stp>BDP|15932371356282849629</stp>
        <tr r="Q327" s="17"/>
        <tr r="Q343" s="16"/>
      </tp>
      <tp t="s">
        <v>#N/A Requesting Data...3165050275</v>
        <stp/>
        <stp>BDP|13218442525086902486</stp>
        <tr r="AC31" s="2"/>
      </tp>
      <tp t="s">
        <v>#N/A N/A</v>
        <stp/>
        <stp>BDP|16362314411831510232</stp>
        <tr r="S242" s="17"/>
        <tr r="S265" s="17"/>
        <tr r="S360" s="17"/>
        <tr r="S322" s="16"/>
        <tr r="S323" s="16"/>
        <tr r="S373" s="16"/>
      </tp>
      <tp t="s">
        <v>#N/A N/A</v>
        <stp/>
        <stp>BDP|10023473142693484448</stp>
        <tr r="AW26" s="21"/>
      </tp>
      <tp t="s">
        <v>#N/A N/A</v>
        <stp/>
        <stp>BDP|12394284031191948573</stp>
        <tr r="Q17" s="17"/>
        <tr r="Q27" s="15"/>
        <tr r="Q25" s="13"/>
        <tr r="Q17" s="16"/>
      </tp>
      <tp t="s">
        <v>#N/A Requesting Data...3169828345</v>
        <stp/>
        <stp>BDP|16558298430353146390</stp>
        <tr r="R81" s="16"/>
      </tp>
      <tp t="s">
        <v>#N/A Requesting Data...4202304898</v>
        <stp/>
        <stp>BDP|12123048041991890087</stp>
        <tr r="AG20" s="2"/>
      </tp>
      <tp t="s">
        <v>#N/A Requesting Data...3845642668</v>
        <stp/>
        <stp>BDP|12150083478553112141</stp>
        <tr r="R30" s="22"/>
        <tr r="R19" s="21"/>
        <tr r="R428" s="17"/>
        <tr r="R25" s="16"/>
      </tp>
      <tp t="s">
        <v>#N/A N/A</v>
        <stp/>
        <stp>BDP|11617939330574045819</stp>
        <tr r="AH37" s="2"/>
      </tp>
      <tp t="s">
        <v>#N/A Requesting Data...4270758416</v>
        <stp/>
        <stp>BDP|17767904622158453368</stp>
        <tr r="AV44" s="14"/>
        <tr r="AV45" s="14"/>
        <tr r="O218" s="17"/>
        <tr r="O219" s="17"/>
        <tr r="O220" s="17"/>
        <tr r="O221" s="17"/>
        <tr r="O222" s="17"/>
        <tr r="O223" s="17"/>
        <tr r="O224" s="17"/>
        <tr r="O225" s="17"/>
        <tr r="O226" s="17"/>
        <tr r="O227" s="17"/>
        <tr r="O228" s="17"/>
        <tr r="O229" s="17"/>
        <tr r="O230" s="17"/>
        <tr r="O231" s="17"/>
        <tr r="O232" s="17"/>
        <tr r="O233" s="17"/>
        <tr r="O234" s="17"/>
        <tr r="O235" s="17"/>
        <tr r="O382" s="16"/>
        <tr r="O383" s="16"/>
        <tr r="O384" s="16"/>
        <tr r="O385" s="16"/>
      </tp>
      <tp t="s">
        <v>#N/A N/A</v>
        <stp/>
        <stp>BDP|14701423755200733203</stp>
        <tr r="R56" s="2"/>
        <tr r="R55" s="2"/>
        <tr r="R54" s="2"/>
      </tp>
      <tp t="s">
        <v>#N/A Requesting Data...3685338027</v>
        <stp/>
        <stp>BDP|10689789733373249086</stp>
        <tr r="AC71" s="2"/>
      </tp>
      <tp t="s">
        <v>#N/A Requesting Data...3814858394</v>
        <stp/>
        <stp>BDP|17745349532655597534</stp>
        <tr r="O34" s="17"/>
        <tr r="O30" s="16"/>
      </tp>
      <tp t="s">
        <v>#N/A Requesting Data...4172714382</v>
        <stp/>
        <stp>BDP|16154655541972656157</stp>
        <tr r="AL51" s="2"/>
      </tp>
      <tp t="s">
        <v>#N/A N/A</v>
        <stp/>
        <stp>BDP|17537008811563271200</stp>
        <tr r="AA27" s="2"/>
      </tp>
      <tp t="s">
        <v>#N/A Requesting Data...3600468979</v>
        <stp/>
        <stp>BDP|11710383088169560446</stp>
        <tr r="P325" s="17"/>
        <tr r="P42" s="16"/>
      </tp>
      <tp t="s">
        <v>#N/A N/A</v>
        <stp/>
        <stp>BDP|11123502352711566704</stp>
        <tr r="S57" s="15"/>
        <tr r="S56" s="13"/>
      </tp>
      <tp t="e">
        <v>#N/A</v>
        <stp/>
        <stp>BDH|17529223875731866498</stp>
        <tr r="N144" s="24"/>
      </tp>
      <tp t="s">
        <v>#N/A N/A</v>
        <stp/>
        <stp>BDH|17992325657245927375</stp>
        <tr r="AY8" s="4"/>
      </tp>
      <tp t="e">
        <v>#N/A</v>
        <stp/>
        <stp>BDH|11457569956547050125</stp>
        <tr r="N159" s="24"/>
      </tp>
      <tp t="e">
        <v>#N/A</v>
        <stp/>
        <stp>BDH|16965759275027115658</stp>
        <tr r="N72" s="24"/>
      </tp>
      <tp t="s">
        <v>#N/A N/A</v>
        <stp/>
        <stp>BDP|16391787867536608532</stp>
        <tr r="Q49" s="17"/>
        <tr r="Q332" s="16"/>
      </tp>
      <tp t="s">
        <v>#N/A Requesting Data...3927522402</v>
        <stp/>
        <stp>BDP|12807741854112613679</stp>
        <tr r="P248" s="17"/>
        <tr r="P220" s="16"/>
      </tp>
      <tp t="s">
        <v>#N/A Requesting Data...3644604694</v>
        <stp/>
        <stp>BDP|14318429714350972558</stp>
        <tr r="P5" s="14"/>
      </tp>
      <tp t="s">
        <v>#N/A Requesting Data...3731785164</v>
        <stp/>
        <stp>BDP|13091683681661149801</stp>
        <tr r="Z51" s="2"/>
      </tp>
      <tp t="s">
        <v>#N/A N/A</v>
        <stp/>
        <stp>BDP|14506434073250838351</stp>
        <tr r="U15" s="15"/>
        <tr r="U13" s="13"/>
      </tp>
      <tp t="s">
        <v>#N/A Requesting Data...3782228263</v>
        <stp/>
        <stp>BDP|17947676339864523293</stp>
        <tr r="P23" s="22"/>
        <tr r="P29" s="21"/>
        <tr r="P22" s="17"/>
        <tr r="P47" s="16"/>
      </tp>
      <tp t="s">
        <v>#N/A Requesting Data...4003631498</v>
        <stp/>
        <stp>BDP|13334259542100964165</stp>
        <tr r="C152" s="10"/>
      </tp>
      <tp t="s">
        <v>#N/A Requesting Data...4151930072</v>
        <stp/>
        <stp>BDP|13241928092463944403</stp>
        <tr r="P313" s="17"/>
        <tr r="P66" s="17"/>
        <tr r="P106" s="16"/>
        <tr r="P51" s="16"/>
      </tp>
      <tp t="s">
        <v>#N/A Requesting Data...4198400602</v>
        <stp/>
        <stp>BDP|10989791007142824144</stp>
        <tr r="C153" s="10"/>
      </tp>
      <tp t="s">
        <v>#N/A N/A</v>
        <stp/>
        <stp>BDP|18366080080240317438</stp>
        <tr r="AH41" s="2"/>
      </tp>
      <tp t="s">
        <v>#N/A N/A</v>
        <stp/>
        <stp>BDP|17260737486668979453</stp>
        <tr r="R52" s="2"/>
      </tp>
      <tp t="s">
        <v>#N/A Requesting Data...4056300620</v>
        <stp/>
        <stp>BDP|14964255164925545168</stp>
        <tr r="AC33" s="2"/>
      </tp>
      <tp t="s">
        <v>#N/A Requesting Data...3902256786</v>
        <stp/>
        <stp>BDP|17155289215607349755</stp>
        <tr r="R118" s="16"/>
      </tp>
      <tp t="s">
        <v>#N/A Requesting Data...3173851289</v>
        <stp/>
        <stp>BDP|14946246567981681569</stp>
        <tr r="Z53" s="2"/>
      </tp>
      <tp t="s">
        <v>#N/A N/A</v>
        <stp/>
        <stp>BDP|17744027031625816568</stp>
        <tr r="R62" s="15"/>
        <tr r="R62" s="13"/>
      </tp>
      <tp t="s">
        <v>#N/A Requesting Data...3428853065</v>
        <stp/>
        <stp>BDP|14266156159685164153</stp>
        <tr r="P41" s="17"/>
        <tr r="P52" s="16"/>
      </tp>
      <tp t="s">
        <v>#N/A Requesting Data...3271256191</v>
        <stp/>
        <stp>BDP|12376558449727101048</stp>
        <tr r="AV62" s="15"/>
        <tr r="AV62" s="13"/>
      </tp>
      <tp t="s">
        <v>#N/A Requesting Data...3403069252</v>
        <stp/>
        <stp>BDP|14231288529953952307</stp>
        <tr r="P304" s="17"/>
      </tp>
      <tp t="s">
        <v>#N/A Requesting Data...3902839200</v>
        <stp/>
        <stp>BDP|14687338403471999223</stp>
        <tr r="O32" s="17"/>
        <tr r="O65" s="17"/>
        <tr r="O470" s="16"/>
        <tr r="O78" s="16"/>
      </tp>
      <tp t="s">
        <v>#N/A Requesting Data...3806666921</v>
        <stp/>
        <stp>BDP|12319818662270960841</stp>
        <tr r="R47" s="17"/>
        <tr r="R477" s="16"/>
      </tp>
      <tp t="s">
        <v>#N/A Requesting Data...4132025312</v>
        <stp/>
        <stp>BDP|16657524681706137999</stp>
        <tr r="R24" s="14"/>
      </tp>
      <tp t="s">
        <v>#N/A Requesting Data...3993032300</v>
        <stp/>
        <stp>BDP|16576259176377831032</stp>
        <tr r="P364" s="17"/>
        <tr r="P365" s="17"/>
        <tr r="P366" s="17"/>
        <tr r="P367" s="17"/>
        <tr r="P368" s="17"/>
        <tr r="P369" s="17"/>
        <tr r="P370" s="17"/>
        <tr r="P371" s="17"/>
        <tr r="P372" s="17"/>
        <tr r="P373" s="17"/>
        <tr r="P374" s="17"/>
        <tr r="P151" s="16"/>
      </tp>
      <tp t="s">
        <v>#N/A Requesting Data...3555164266</v>
        <stp/>
        <stp>BDP|11927363961757774741</stp>
        <tr r="R7" s="22"/>
        <tr r="R9" s="21"/>
        <tr r="R36" s="17"/>
        <tr r="R66" s="16"/>
      </tp>
      <tp t="s">
        <v>#N/A N/A</v>
        <stp/>
        <stp>BDP|17399249904724666586</stp>
        <tr r="AB331" s="17"/>
        <tr r="AB478" s="16"/>
      </tp>
      <tp t="s">
        <v>#N/A Requesting Data...3720539323</v>
        <stp/>
        <stp>BDP|16359291553520605525</stp>
        <tr r="R117" s="17"/>
        <tr r="R152" s="16"/>
      </tp>
      <tp t="s">
        <v>#N/A Requesting Data...3721747212</v>
        <stp/>
        <stp>BDP|17873148961444937081</stp>
        <tr r="R237" s="17"/>
      </tp>
      <tp t="s">
        <v>#N/A Requesting Data...4020716675</v>
        <stp/>
        <stp>BDP|12949814388997970156</stp>
        <tr r="O249" s="17"/>
        <tr r="O247" s="16"/>
      </tp>
      <tp t="s">
        <v>#N/A N/A</v>
        <stp/>
        <stp>BDP|11256809383120913543</stp>
        <tr r="Q326" s="17"/>
        <tr r="Q20" s="16"/>
      </tp>
      <tp t="s">
        <v>#N/A Requesting Data...3550338992</v>
        <stp/>
        <stp>BDP|11949506779003490486</stp>
        <tr r="R13" s="22"/>
        <tr r="R22" s="21"/>
        <tr r="R33" s="17"/>
        <tr r="R41" s="16"/>
      </tp>
      <tp t="s">
        <v>#N/A Requesting Data...3831442453</v>
        <stp/>
        <stp>BDP|14129700203623614484</stp>
        <tr r="AL50" s="2"/>
      </tp>
      <tp t="s">
        <v>#N/A N/A</v>
        <stp/>
        <stp>BDP|16260765754048923856</stp>
        <tr r="S49" s="15"/>
        <tr r="S48" s="13"/>
      </tp>
      <tp t="s">
        <v>#N/A Requesting Data...3501373372</v>
        <stp/>
        <stp>BDP|17695579853252925176</stp>
        <tr r="R359" s="17"/>
      </tp>
      <tp t="s">
        <v>#N/A Requesting Data...3353569677</v>
        <stp/>
        <stp>BDP|18098527733653822961</stp>
        <tr r="O367" s="16"/>
      </tp>
      <tp t="s">
        <v>#N/A Requesting Data...3730043778</v>
        <stp/>
        <stp>BDP|10483550362831923659</stp>
        <tr r="AQ35" s="2"/>
      </tp>
      <tp t="s">
        <v>#N/A Requesting Data...4248814241</v>
        <stp/>
        <stp>BDP|11330195070294423715</stp>
        <tr r="AG34" s="2"/>
      </tp>
      <tp t="s">
        <v>#N/A Requesting Data...3472848398</v>
        <stp/>
        <stp>BDP|13989189835135936022</stp>
        <tr r="R345" s="16"/>
      </tp>
      <tp t="s">
        <v>#N/A Requesting Data...3808399267</v>
        <stp/>
        <stp>BDP|12240270732693132495</stp>
        <tr r="P12" s="15"/>
        <tr r="P11" s="13"/>
      </tp>
      <tp t="s">
        <v>#N/A N/A</v>
        <stp/>
        <stp>BDP|11900315374300794154</stp>
        <tr r="AB436" s="17"/>
        <tr r="AB83" s="16"/>
      </tp>
      <tp t="s">
        <v>#N/A N/A</v>
        <stp/>
        <stp>BDP|11912313866964526450</stp>
        <tr r="Q14" s="15"/>
        <tr r="Q12" s="13"/>
      </tp>
      <tp t="s">
        <v>#N/A N/A</v>
        <stp/>
        <stp>BDP|15884399620218753888</stp>
        <tr r="U116" s="16"/>
        <tr r="U153" s="16"/>
        <tr r="U154" s="16"/>
        <tr r="U159" s="16"/>
        <tr r="U164" s="16"/>
        <tr r="U167" s="16"/>
        <tr r="U168" s="16"/>
        <tr r="U175" s="16"/>
        <tr r="U255" s="16"/>
        <tr r="U256" s="16"/>
        <tr r="U257" s="16"/>
        <tr r="U258" s="16"/>
        <tr r="U259" s="16"/>
        <tr r="U260" s="16"/>
        <tr r="U261" s="16"/>
        <tr r="U262" s="16"/>
        <tr r="U263" s="16"/>
        <tr r="U264" s="16"/>
        <tr r="U265" s="16"/>
        <tr r="U266" s="16"/>
        <tr r="U267" s="16"/>
        <tr r="U268" s="16"/>
        <tr r="U269" s="16"/>
        <tr r="U270" s="16"/>
        <tr r="U271" s="16"/>
        <tr r="U272" s="16"/>
        <tr r="U273" s="16"/>
        <tr r="U274" s="16"/>
        <tr r="U275" s="16"/>
        <tr r="U276" s="16"/>
        <tr r="U277" s="16"/>
        <tr r="U32" s="16"/>
        <tr r="U332" s="16"/>
        <tr r="U464" s="16"/>
        <tr r="U465" s="16"/>
        <tr r="U466" s="16"/>
        <tr r="U467" s="16"/>
        <tr r="U477" s="16"/>
        <tr r="U60" s="16"/>
        <tr r="U152" s="16"/>
        <tr r="U174" s="16"/>
        <tr r="U44" s="16"/>
      </tp>
      <tp t="s">
        <v>#N/A Requesting Data...3499681171</v>
        <stp/>
        <stp>BDP|11060236778714290473</stp>
        <tr r="AV45" s="15"/>
        <tr r="AV43" s="13"/>
      </tp>
      <tp t="s">
        <v>#N/A N/A</v>
        <stp/>
        <stp>BDP|10203961494433701794</stp>
        <tr r="AB43" s="17"/>
        <tr r="AB7" s="16"/>
      </tp>
      <tp t="s">
        <v>#N/A Requesting Data...3501311200</v>
        <stp/>
        <stp>BDP|10541401524085965765</stp>
        <tr r="AQ27" s="2"/>
      </tp>
      <tp t="s">
        <v>#N/A Requesting Data...3732917515</v>
        <stp/>
        <stp>BDP|17343193557893419486</stp>
        <tr r="P333" s="17"/>
        <tr r="P370" s="16"/>
      </tp>
      <tp t="s">
        <v>#N/A N/A</v>
        <stp/>
        <stp>BDP|17657915986314789673</stp>
        <tr r="U188" s="17"/>
        <tr r="U189" s="17"/>
        <tr r="U190" s="17"/>
        <tr r="U191" s="17"/>
        <tr r="U192" s="17"/>
        <tr r="U193" s="17"/>
        <tr r="U304" s="17"/>
        <tr r="U311" s="17"/>
        <tr r="U313" s="17"/>
        <tr r="U35" s="17"/>
        <tr r="U387" s="17"/>
        <tr r="U409" s="17"/>
        <tr r="U413" s="17"/>
        <tr r="U418" s="17"/>
        <tr r="U419" s="17"/>
        <tr r="U422" s="17"/>
        <tr r="U426" s="17"/>
        <tr r="U431" s="17"/>
        <tr r="U58" s="17"/>
        <tr r="U66" s="17"/>
        <tr r="U90" s="17"/>
        <tr r="U434" s="17"/>
      </tp>
      <tp t="s">
        <v>#N/A Requesting Data...4199266955</v>
        <stp/>
        <stp>BDP|12434364541981409061</stp>
        <tr r="AC20" s="2"/>
      </tp>
      <tp t="s">
        <v>#N/A Requesting Data...3893152384</v>
        <stp/>
        <stp>BDP|12698851582404180218</stp>
        <tr r="R409" s="16"/>
      </tp>
      <tp t="s">
        <v>#N/A Requesting Data...3632254006</v>
        <stp/>
        <stp>BDP|14025225734474477534</stp>
        <tr r="AQ36" s="2"/>
      </tp>
      <tp t="s">
        <v>#N/A Requesting Data...3567133201</v>
        <stp/>
        <stp>BDP|11097632427432780320</stp>
        <tr r="Z57" s="2"/>
      </tp>
      <tp t="s">
        <v>#N/A N/A</v>
        <stp/>
        <stp>BDP|16435293752491884477</stp>
        <tr r="V68" s="2"/>
        <tr r="V67" s="2"/>
      </tp>
      <tp t="s">
        <v>#N/A Requesting Data...3504409765</v>
        <stp/>
        <stp>BDP|10349919715599376546</stp>
        <tr r="AG15" s="23"/>
        <tr r="AG15" s="18"/>
      </tp>
      <tp t="s">
        <v>#N/A Requesting Data...4238968777</v>
        <stp/>
        <stp>BDP|12071131460048582966</stp>
        <tr r="P436" s="17"/>
        <tr r="P83" s="16"/>
      </tp>
      <tp t="s">
        <v>#N/A N/A</v>
        <stp/>
        <stp>BDP|14767012195959341005</stp>
        <tr r="S412" s="16"/>
      </tp>
      <tp t="s">
        <v>#N/A N/A</v>
        <stp/>
        <stp>BDP|14266069033106571528</stp>
        <tr r="U22" s="17"/>
        <tr r="U307" s="17"/>
        <tr r="U308" s="17"/>
        <tr r="U309" s="17"/>
        <tr r="U310" s="17"/>
      </tp>
      <tp t="s">
        <v>#N/A Requesting Data...3541834063</v>
        <stp/>
        <stp>BDP|12229770274451019712</stp>
        <tr r="A44" s="6"/>
        <tr r="P21" s="14"/>
        <tr r="P419" s="17"/>
        <tr r="P54" s="15"/>
        <tr r="P53" s="13"/>
        <tr r="P463" s="16"/>
      </tp>
      <tp t="s">
        <v>#N/A Requesting Data...3183145462</v>
        <stp/>
        <stp>BDP|11549174063763790154</stp>
        <tr r="O345" s="16"/>
      </tp>
      <tp t="s">
        <v>#N/A Requesting Data...3504573736</v>
        <stp/>
        <stp>BDP|12628353026102206549</stp>
        <tr r="A4" s="6"/>
        <tr r="P16" s="14"/>
      </tp>
      <tp t="s">
        <v>#N/A Requesting Data...3996397169</v>
        <stp/>
        <stp>BDP|11660980559661587814</stp>
        <tr r="R387" s="17"/>
      </tp>
      <tp t="s">
        <v>#N/A N/A</v>
        <stp/>
        <stp>BDP|10677807690642471711</stp>
        <tr r="V14" s="2"/>
      </tp>
      <tp t="s">
        <v>#N/A Requesting Data...4082874670</v>
        <stp/>
        <stp>BDP|15622709104436732068</stp>
        <tr r="AC13" s="2"/>
      </tp>
      <tp t="s">
        <v>#N/A Requesting Data...4008009477</v>
        <stp/>
        <stp>BDP|11110649843044561311</stp>
        <tr r="C124" s="10"/>
      </tp>
      <tp t="s">
        <v>#N/A Requesting Data...4260407954</v>
        <stp/>
        <stp>BDP|10293923974262772811</stp>
        <tr r="AK23" s="2"/>
      </tp>
      <tp t="s">
        <v>#N/A N/A</v>
        <stp/>
        <stp>BDP|10828306979469154926</stp>
        <tr r="Q7" s="17"/>
        <tr r="Q8" s="16"/>
      </tp>
      <tp t="s">
        <v>#N/A Requesting Data...4167280146</v>
        <stp/>
        <stp>BDP|17788408544633786014</stp>
        <tr r="Q36" s="14"/>
        <tr r="C28" s="2"/>
      </tp>
      <tp t="s">
        <v>#N/A Requesting Data...3893329505</v>
        <stp/>
        <stp>BDP|18385457486096044657</stp>
        <tr r="AC66" s="2"/>
      </tp>
      <tp t="s">
        <v>#N/A N/A</v>
        <stp/>
        <stp>BDP|12073359299289180587</stp>
        <tr r="R74" s="2"/>
      </tp>
      <tp t="s">
        <v>#N/A Requesting Data...3885851788</v>
        <stp/>
        <stp>BDP|14150530313780521413</stp>
        <tr r="O376" s="17"/>
        <tr r="O48" s="16"/>
      </tp>
      <tp t="s">
        <v>#N/A Requesting Data...4125694321</v>
        <stp/>
        <stp>BDP|10866827933926887942</stp>
        <tr r="BR11" s="2"/>
      </tp>
      <tp t="s">
        <v>#N/A N/A</v>
        <stp/>
        <stp>BDP|12106565022239145812</stp>
        <tr r="Q22" s="14"/>
        <tr r="Q426" s="17"/>
        <tr r="Q60" s="15"/>
        <tr r="Q60" s="13"/>
        <tr r="Q472" s="16"/>
      </tp>
      <tp t="s">
        <v>#N/A Requesting Data...3227230128</v>
        <stp/>
        <stp>BDP|11268643333423936395</stp>
        <tr r="O330" s="16"/>
      </tp>
      <tp t="s">
        <v>#N/A Requesting Data...3786333530</v>
        <stp/>
        <stp>BDP|10503790438075788576</stp>
        <tr r="A60" s="2"/>
      </tp>
      <tp t="s">
        <v>#N/A Requesting Data...3593042906</v>
        <stp/>
        <stp>BDP|15191317925090522042</stp>
        <tr r="R42" s="17"/>
      </tp>
      <tp t="s">
        <v>#N/A N/A</v>
        <stp/>
        <stp>BDP|16226162327531438035</stp>
        <tr r="S380" s="17"/>
        <tr r="S217" s="16"/>
      </tp>
      <tp t="s">
        <v>#N/A N/A</v>
        <stp/>
        <stp>BDP|14413331766043464617</stp>
        <tr r="Q28" s="17"/>
        <tr r="Q319" s="16"/>
      </tp>
      <tp t="s">
        <v>#N/A Requesting Data...3912470157</v>
        <stp/>
        <stp>BDP|14065757965870043149</stp>
        <tr r="R60" s="17"/>
        <tr r="R67" s="16"/>
      </tp>
      <tp t="s">
        <v>#N/A Requesting Data...3508666018</v>
        <stp/>
        <stp>BDP|13274298739363604508</stp>
        <tr r="P255" s="17"/>
        <tr r="P256" s="17"/>
        <tr r="P257" s="17"/>
        <tr r="P258" s="17"/>
        <tr r="P259" s="17"/>
        <tr r="P260" s="17"/>
        <tr r="P261" s="17"/>
        <tr r="P262" s="17"/>
        <tr r="P132" s="16"/>
        <tr r="P133" s="16"/>
        <tr r="P134" s="16"/>
        <tr r="P135" s="16"/>
        <tr r="P136" s="16"/>
        <tr r="P137" s="16"/>
        <tr r="P138" s="16"/>
        <tr r="P139" s="16"/>
        <tr r="P140" s="16"/>
        <tr r="P141" s="16"/>
        <tr r="P142" s="16"/>
        <tr r="P143" s="16"/>
      </tp>
      <tp t="s">
        <v>#N/A N/A</v>
        <stp/>
        <stp>BDP|13740627902142899380</stp>
        <tr r="Q396" s="17"/>
        <tr r="Q456" s="16"/>
      </tp>
      <tp t="s">
        <v>#N/A N/A</v>
        <stp/>
        <stp>BDP|14454640737986497349</stp>
        <tr r="S41" s="14"/>
        <tr r="S66" s="15"/>
        <tr r="S66" s="13"/>
      </tp>
      <tp t="s">
        <v>#N/A N/A</v>
        <stp/>
        <stp>BDP|16089616677940841397</stp>
        <tr r="S23" s="14"/>
        <tr r="S64" s="15"/>
        <tr r="S64" s="13"/>
      </tp>
      <tp t="s">
        <v>#N/A Requesting Data...3952954285</v>
        <stp/>
        <stp>BDP|15358119961673076549</stp>
        <tr r="C27" s="2"/>
      </tp>
      <tp t="s">
        <v>#N/A Requesting Data...3884401907</v>
        <stp/>
        <stp>BDP|16046748620666759155</stp>
        <tr r="C168" s="10"/>
      </tp>
      <tp t="s">
        <v>#N/A N/A</v>
        <stp/>
        <stp>BDP|17142122708081496395</stp>
        <tr r="AB5" s="15"/>
        <tr r="AB5" s="13"/>
      </tp>
      <tp t="s">
        <v>#N/A Requesting Data...3495808576</v>
        <stp/>
        <stp>BDP|17616169905027114521</stp>
        <tr r="C139" s="10"/>
      </tp>
      <tp t="s">
        <v>#N/A Requesting Data...4198073970</v>
        <stp/>
        <stp>BDP|15772948628652810850</stp>
        <tr r="O52" s="17"/>
        <tr r="O53" s="16"/>
      </tp>
      <tp t="s">
        <v>#N/A Requesting Data...3346862782</v>
        <stp/>
        <stp>BDP|10572418942664258022</stp>
        <tr r="P427" s="17"/>
      </tp>
      <tp t="s">
        <v>#N/A N/A</v>
        <stp/>
        <stp>BDP|16829346924952864166</stp>
        <tr r="S337" s="16"/>
      </tp>
      <tp t="s">
        <v>#N/A N/A</v>
        <stp/>
        <stp>BDP|10761355576832457262</stp>
        <tr r="AA21" s="2"/>
      </tp>
      <tp t="s">
        <v>#N/A Requesting Data...4161464820</v>
        <stp/>
        <stp>BDP|13663602848643905614</stp>
        <tr r="BR57" s="2"/>
      </tp>
      <tp t="s">
        <v>#N/A Requesting Data...3380209706</v>
        <stp/>
        <stp>BDP|13076593979424022167</stp>
        <tr r="R312" s="17"/>
      </tp>
      <tp t="e">
        <v>#N/A</v>
        <stp/>
        <stp>BDH|11431312327501923529</stp>
        <tr r="N198" s="24"/>
      </tp>
      <tp t="s">
        <v>#N/A N/A</v>
        <stp/>
        <stp>BDH|16792930890532072090</stp>
        <tr r="K8" s="4"/>
      </tp>
      <tp t="s">
        <v>#N/A N/A</v>
        <stp/>
        <stp>BDP|16049990620971214927</stp>
        <tr r="AB328" s="17"/>
        <tr r="AB344" s="16"/>
      </tp>
      <tp t="s">
        <v>#N/A Requesting Data...4193528476</v>
        <stp/>
        <stp>BDP|17049261669195436326</stp>
        <tr r="R162" s="16"/>
      </tp>
      <tp t="s">
        <v>#N/A Requesting Data...3697217417</v>
        <stp/>
        <stp>BDP|16286189842464668275</stp>
        <tr r="R115" s="16"/>
      </tp>
      <tp t="s">
        <v>#N/A N/A</v>
        <stp/>
        <stp>BDP|13653066698187768861</stp>
        <tr r="S62" s="15"/>
        <tr r="S62" s="13"/>
      </tp>
      <tp t="s">
        <v>#N/A Requesting Data...3737537523</v>
        <stp/>
        <stp>BDP|13960482552910340787</stp>
        <tr r="R327" s="17"/>
        <tr r="R343" s="16"/>
      </tp>
      <tp t="s">
        <v>#N/A Requesting Data...3416183437</v>
        <stp/>
        <stp>BDP|17390235029132690078</stp>
        <tr r="AC73" s="2"/>
      </tp>
      <tp t="s">
        <v>#N/A N/A</v>
        <stp/>
        <stp>BDP|13618111702877838058</stp>
        <tr r="AB9" s="22"/>
        <tr r="AB11" s="21"/>
      </tp>
      <tp t="s">
        <v>#N/A Requesting Data...3599436172</v>
        <stp/>
        <stp>BDP|17669080501582377047</stp>
        <tr r="A69" s="2"/>
        <tr r="A70" s="2"/>
      </tp>
      <tp t="s">
        <v>#N/A Requesting Data...3819198472</v>
        <stp/>
        <stp>BDP|16844218446983272654</stp>
        <tr r="AV19" s="14"/>
      </tp>
      <tp t="s">
        <v>#N/A Requesting Data...3931001818</v>
        <stp/>
        <stp>BDP|14690078113794086494</stp>
        <tr r="AN23" s="2"/>
      </tp>
      <tp t="s">
        <v>#N/A N/A</v>
        <stp/>
        <stp>BDP|14503542434282651585</stp>
        <tr r="Q16" s="15"/>
        <tr r="Q14" s="13"/>
      </tp>
      <tp t="s">
        <v>#N/A Requesting Data...3928762635</v>
        <stp/>
        <stp>BDP|16122765080488402498</stp>
        <tr r="O425" s="17"/>
      </tp>
      <tp t="s">
        <v>#N/A Requesting Data...4043724502</v>
        <stp/>
        <stp>BDP|10368985180626094213</stp>
        <tr r="AC43" s="2"/>
      </tp>
      <tp t="s">
        <v>#N/A Requesting Data...4219774159</v>
        <stp/>
        <stp>BDP|14935302214557160419</stp>
        <tr r="O412" s="16"/>
      </tp>
      <tp t="s">
        <v>#N/A Requesting Data...3722237249</v>
        <stp/>
        <stp>BDP|16235615207097089294</stp>
        <tr r="A20" s="6"/>
        <tr r="P29" s="14"/>
      </tp>
      <tp t="s">
        <v>#N/A Requesting Data...3952631590</v>
        <stp/>
        <stp>BDP|13112762649727055238</stp>
        <tr r="M40" s="2"/>
      </tp>
      <tp t="s">
        <v>#N/A Requesting Data...4284356438</v>
        <stp/>
        <stp>BDP|16266509967567190791</stp>
        <tr r="P5" s="17"/>
        <tr r="P4" s="16"/>
      </tp>
      <tp t="s">
        <v>#N/A Requesting Data...3380153431</v>
        <stp/>
        <stp>BDP|10837751410241618266</stp>
        <tr r="P328" s="17"/>
        <tr r="P344" s="16"/>
      </tp>
      <tp t="s">
        <v>#N/A Requesting Data...3405494575</v>
        <stp/>
        <stp>BDP|17676509309822372517</stp>
        <tr r="R117" s="16"/>
      </tp>
      <tp t="s">
        <v>#N/A Requesting Data...4011734473</v>
        <stp/>
        <stp>BDP|13268984690273075572</stp>
        <tr r="O430" s="17"/>
        <tr r="O180" s="16"/>
      </tp>
      <tp t="s">
        <v>#N/A Requesting Data...3413768729</v>
        <stp/>
        <stp>BDP|14194859189467256624</stp>
        <tr r="AC25" s="2"/>
      </tp>
      <tp t="s">
        <v>#N/A Requesting Data...4120877716</v>
        <stp/>
        <stp>BDP|11290761945121914647</stp>
        <tr r="A7" s="6"/>
        <tr r="P26" s="14"/>
      </tp>
      <tp t="s">
        <v>#N/A N/A</v>
        <stp/>
        <stp>BDP|15525211344730833648</stp>
        <tr r="S268" s="17"/>
        <tr r="S331" s="16"/>
      </tp>
      <tp t="s">
        <v>#N/A Requesting Data...3398596022</v>
        <stp/>
        <stp>BDP|10811157150591205030</stp>
        <tr r="R446" s="16"/>
      </tp>
      <tp t="s">
        <v>#N/A N/A</v>
        <stp/>
        <stp>BDP|14304081317089633963</stp>
        <tr r="AB56" s="15"/>
        <tr r="AB55" s="13"/>
      </tp>
      <tp t="s">
        <v>#N/A Requesting Data...3691516021</v>
        <stp/>
        <stp>BDP|12988490374537267397</stp>
        <tr r="A65" s="2"/>
      </tp>
      <tp t="s">
        <v>#N/A Requesting Data...3428780879</v>
        <stp/>
        <stp>BDP|14917396111677709495</stp>
        <tr r="AC60" s="2"/>
      </tp>
      <tp t="s">
        <v>#N/A Requesting Data...3788189074</v>
        <stp/>
        <stp>BDP|12936748843194167014</stp>
        <tr r="C53" s="2"/>
      </tp>
      <tp t="s">
        <v>#N/A Requesting Data...3621456869</v>
        <stp/>
        <stp>BDP|13464368103194751184</stp>
        <tr r="P37" s="17"/>
        <tr r="P35" s="16"/>
      </tp>
      <tp t="s">
        <v>#N/A Requesting Data...4010861628</v>
        <stp/>
        <stp>BDP|10668139274147832471</stp>
        <tr r="A47" s="2"/>
        <tr r="A48" s="2"/>
      </tp>
      <tp t="s">
        <v>#N/A Requesting Data...3450575119</v>
        <stp/>
        <stp>BDP|18364713779834487919</stp>
        <tr r="AC74" s="2"/>
      </tp>
      <tp t="s">
        <v>#N/A Requesting Data...3485391128</v>
        <stp/>
        <stp>BDP|12498082342247792473</stp>
        <tr r="O10" s="17"/>
        <tr r="AV25" s="15"/>
        <tr r="AV23" s="13"/>
        <tr r="O12" s="16"/>
      </tp>
      <tp t="s">
        <v>#N/A Requesting Data...4186184711</v>
        <stp/>
        <stp>BDP|10793581131661888281</stp>
        <tr r="R267" s="17"/>
        <tr r="R326" s="16"/>
      </tp>
      <tp t="s">
        <v>#N/A N/A</v>
        <stp/>
        <stp>BDP|17467512759180706253</stp>
        <tr r="AJ30" s="2"/>
      </tp>
      <tp t="s">
        <v>#N/A Requesting Data...3790492730</v>
        <stp/>
        <stp>BDP|10825170021111912796</stp>
        <tr r="AC40" s="2"/>
      </tp>
      <tp t="s">
        <v>#N/A Requesting Data...4134587362</v>
        <stp/>
        <stp>BDP|11539729946414009304</stp>
        <tr r="AV48" s="15"/>
        <tr r="AV47" s="13"/>
      </tp>
      <tp t="s">
        <v>#N/A Requesting Data...3535979452</v>
        <stp/>
        <stp>BDP|15410604614521696670</stp>
        <tr r="AG53" s="2"/>
      </tp>
      <tp t="s">
        <v>#N/A Requesting Data...3551501403</v>
        <stp/>
        <stp>BDP|16578679511291206503</stp>
        <tr r="O19" s="17"/>
        <tr r="O27" s="16"/>
      </tp>
      <tp t="s">
        <v>#N/A N/A</v>
        <stp/>
        <stp>BDP|17219483711554800324</stp>
        <tr r="S13" s="17"/>
        <tr r="S13" s="16"/>
      </tp>
      <tp t="s">
        <v>#N/A N/A</v>
        <stp/>
        <stp>BDP|11622319078915647584</stp>
        <tr r="V29" s="2"/>
      </tp>
      <tp t="s">
        <v>#N/A Requesting Data...4147993198</v>
        <stp/>
        <stp>BDP|17569107585202832991</stp>
        <tr r="Z16" s="2"/>
      </tp>
      <tp t="s">
        <v>#N/A N/A</v>
        <stp/>
        <stp>BDP|11394914594175664102</stp>
        <tr r="AB8" s="17"/>
        <tr r="AB11" s="16"/>
      </tp>
      <tp t="s">
        <v>#N/A Requesting Data...3754413911</v>
        <stp/>
        <stp>BDP|17916291815959569802</stp>
        <tr r="AC67" s="2"/>
        <tr r="AC68" s="2"/>
      </tp>
      <tp t="s">
        <v>#N/A Requesting Data...4100869404</v>
        <stp/>
        <stp>BDP|11783518566021828687</stp>
        <tr r="BR50" s="2"/>
      </tp>
      <tp t="s">
        <v>#N/A N/A</v>
        <stp/>
        <stp>BDP|17730870476649533432</stp>
        <tr r="R51" s="15"/>
        <tr r="R50" s="13"/>
      </tp>
      <tp t="s">
        <v>#N/A Requesting Data...4246504039</v>
        <stp/>
        <stp>BDP|13200514333633225319</stp>
        <tr r="C12" s="2"/>
      </tp>
      <tp t="s">
        <v>#N/A Requesting Data...3829059666</v>
        <stp/>
        <stp>BDP|14102755885428559679</stp>
        <tr r="R320" s="16"/>
      </tp>
      <tp t="s">
        <v>#N/A Requesting Data...3545061615</v>
        <stp/>
        <stp>BDP|16143099209500009324</stp>
        <tr r="AK56" s="2"/>
      </tp>
      <tp t="s">
        <v>#N/A Requesting Data...3514954423</v>
        <stp/>
        <stp>BDP|15112056475461746654</stp>
        <tr r="R19" s="14"/>
      </tp>
      <tp t="s">
        <v>#N/A Requesting Data...4242334637</v>
        <stp/>
        <stp>BDP|14536983999082707300</stp>
        <tr r="A21" s="6"/>
        <tr r="P22" s="14"/>
        <tr r="P426" s="17"/>
        <tr r="P60" s="15"/>
        <tr r="P60" s="13"/>
        <tr r="P472" s="16"/>
      </tp>
      <tp t="s">
        <v>#N/A N/A</v>
        <stp/>
        <stp>BDP|17881669328765104341</stp>
        <tr r="AJ32" s="2"/>
      </tp>
      <tp t="s">
        <v>#N/A N/A</v>
        <stp/>
        <stp>BDP|15717339521115499426</stp>
        <tr r="U27" s="22"/>
        <tr r="U12" s="21"/>
        <tr r="U46" s="16"/>
        <tr r="U468" s="16"/>
        <tr r="U480" s="16"/>
        <tr r="U481" s="16"/>
        <tr r="U482" s="16"/>
        <tr r="U483" s="16"/>
        <tr r="U484" s="16"/>
        <tr r="U485" s="16"/>
        <tr r="U486" s="16"/>
        <tr r="U487" s="16"/>
        <tr r="U488" s="16"/>
        <tr r="U489" s="16"/>
        <tr r="U490" s="16"/>
        <tr r="U491" s="16"/>
        <tr r="U492" s="16"/>
        <tr r="U493" s="16"/>
      </tp>
      <tp t="s">
        <v>#N/A Requesting Data...3517129610</v>
        <stp/>
        <stp>BDP|15913155237605069780</stp>
        <tr r="AK35" s="2"/>
      </tp>
      <tp t="s">
        <v>#N/A Requesting Data...4224634908</v>
        <stp/>
        <stp>BDP|16556370617425799400</stp>
        <tr r="R20" s="22"/>
        <tr r="R27" s="21"/>
        <tr r="R6" s="17"/>
        <tr r="R411" s="16"/>
      </tp>
      <tp t="s">
        <v>#N/A Requesting Data...3618110124</v>
        <stp/>
        <stp>BDP|13760256076712792113</stp>
        <tr r="R29" s="22"/>
        <tr r="R18" s="21"/>
        <tr r="R414" s="17"/>
        <tr r="R80" s="16"/>
      </tp>
      <tp t="s">
        <v>#N/A Requesting Data...4217395415</v>
        <stp/>
        <stp>BDP|13628838575258264102</stp>
        <tr r="BR18" s="2"/>
      </tp>
      <tp t="s">
        <v>#N/A Requesting Data...3842124998</v>
        <stp/>
        <stp>BDP|17251020997899095254</stp>
        <tr r="O77" s="2"/>
      </tp>
      <tp t="s">
        <v>#N/A N/A</v>
        <stp/>
        <stp>BDP|18374295600189011684</stp>
        <tr r="V12" s="2"/>
      </tp>
      <tp t="s">
        <v>#N/A Requesting Data...4112211071</v>
        <stp/>
        <stp>BDP|17428036343275335351</stp>
        <tr r="O280" s="17"/>
        <tr r="O281" s="17"/>
        <tr r="O282" s="17"/>
        <tr r="O283" s="17"/>
        <tr r="O284" s="17"/>
        <tr r="O285" s="17"/>
        <tr r="O286" s="17"/>
        <tr r="O287" s="17"/>
        <tr r="O302" s="16"/>
        <tr r="O303" s="16"/>
        <tr r="O304" s="16"/>
        <tr r="O305" s="16"/>
        <tr r="O306" s="16"/>
        <tr r="O307" s="16"/>
      </tp>
      <tp t="s">
        <v>#N/A Requesting Data...3570385485</v>
        <stp/>
        <stp>BDP|12162426038318127885</stp>
        <tr r="P18" s="22"/>
        <tr r="P19" s="22"/>
        <tr r="P16" s="21"/>
        <tr r="P17" s="21"/>
        <tr r="P83" s="17"/>
        <tr r="P84" s="17"/>
        <tr r="P418" s="16"/>
        <tr r="P419" s="16"/>
      </tp>
      <tp t="s">
        <v>#N/A Requesting Data...3585784809</v>
        <stp/>
        <stp>BDP|15302138533685725713</stp>
        <tr r="R7" s="14"/>
      </tp>
      <tp t="s">
        <v>#N/A Requesting Data...4070005154</v>
        <stp/>
        <stp>BDP|17387313357575144116</stp>
        <tr r="O417" s="17"/>
        <tr r="O55" s="16"/>
      </tp>
      <tp t="s">
        <v>#N/A N/A</v>
        <stp/>
        <stp>BDP|17428301224725292666</stp>
        <tr r="S35" s="21"/>
      </tp>
      <tp t="s">
        <v>#N/A N/A</v>
        <stp/>
        <stp>BDP|10014619427113445267</stp>
        <tr r="AJ18" s="2"/>
      </tp>
      <tp t="s">
        <v>#N/A Requesting Data...4204429568</v>
        <stp/>
        <stp>BDP|12565207853413227305</stp>
        <tr r="D27" s="2"/>
      </tp>
      <tp t="s">
        <v>#N/A Requesting Data...4172252016</v>
        <stp/>
        <stp>BDP|16412590339177383239</stp>
        <tr r="O31" s="2"/>
      </tp>
      <tp t="s">
        <v>#N/A Requesting Data...3689657908</v>
        <stp/>
        <stp>BDP|14098144470606891187</stp>
        <tr r="R250" s="17"/>
        <tr r="R122" s="16"/>
      </tp>
      <tp t="s">
        <v>#N/A Requesting Data...4276888681</v>
        <stp/>
        <stp>BDP|12012371258626959726</stp>
        <tr r="AV30" s="14"/>
      </tp>
      <tp t="s">
        <v>#N/A Requesting Data...4176545343</v>
        <stp/>
        <stp>BDP|10318553894800574903</stp>
        <tr r="P326" s="17"/>
        <tr r="P20" s="16"/>
      </tp>
      <tp t="s">
        <v>#N/A Requesting Data...4114101164</v>
        <stp/>
        <stp>BDP|18252248977121605901</stp>
        <tr r="R160" s="16"/>
        <tr r="R161" s="16"/>
      </tp>
      <tp t="s">
        <v>#N/A Requesting Data...3641113124</v>
        <stp/>
        <stp>BDP|14625648584579957687</stp>
        <tr r="P375" s="16"/>
      </tp>
      <tp t="s">
        <v>#N/A Requesting Data...3897536655</v>
        <stp/>
        <stp>BDP|17293978691134235610</stp>
        <tr r="R380" s="16"/>
      </tp>
      <tp t="s">
        <v>#N/A Requesting Data...3552127823</v>
        <stp/>
        <stp>BDP|12808039061812867355</stp>
        <tr r="O38" s="17"/>
        <tr r="O423" s="17"/>
        <tr r="O39" s="16"/>
        <tr r="O454" s="16"/>
      </tp>
      <tp t="s">
        <v>#N/A N/A</v>
        <stp/>
        <stp>BDP|13893961314506931854</stp>
        <tr r="Q9" s="15"/>
        <tr r="Q8" s="13"/>
      </tp>
      <tp t="s">
        <v>#N/A Requesting Data...3662504674</v>
        <stp/>
        <stp>BDP|17020201910327556638</stp>
        <tr r="O42" s="17"/>
      </tp>
      <tp t="s">
        <v>#N/A Requesting Data...3886650368</v>
        <stp/>
        <stp>BDP|11891092452826371768</stp>
        <tr r="C129" s="10"/>
      </tp>
      <tp t="s">
        <v>#N/A N/A</v>
        <stp/>
        <stp>BDP|11785188318423133707</stp>
        <tr r="S42" s="15"/>
        <tr r="S39" s="13"/>
      </tp>
      <tp t="s">
        <v>#N/A Requesting Data...3685421371</v>
        <stp/>
        <stp>BDP|12659033870427748743</stp>
        <tr r="C135" s="10"/>
      </tp>
      <tp t="s">
        <v>#N/A N/A</v>
        <stp/>
        <stp>BDH|11835129926444139379</stp>
        <tr r="W8" s="4"/>
      </tp>
      <tp t="e">
        <v>#N/A</v>
        <stp/>
        <stp>BDH|15488184720386894595</stp>
        <tr r="E5" s="7"/>
      </tp>
      <tp t="e">
        <v>#N/A</v>
        <stp/>
        <stp>BDH|17928801206998338201</stp>
        <tr r="N260" s="24"/>
      </tp>
    </main>
    <main first="bofaddin.rtdserver">
      <tp t="s">
        <v>#N/A Requesting Data...3809800344</v>
        <stp/>
        <stp>BDP|8484796811846649</stp>
        <tr r="AC79" s="2"/>
      </tp>
      <tp t="s">
        <v>#N/A Requesting Data...4221484440</v>
        <stp/>
        <stp>BDP|9770855669894522</stp>
        <tr r="R450" s="16"/>
      </tp>
      <tp t="s">
        <v>#N/A Requesting Data...3956591820</v>
        <stp/>
        <stp>BDP|7384895941298726</stp>
        <tr r="P80" s="17"/>
      </tp>
      <tp t="s">
        <v>#N/A Requesting Data...3886662409</v>
        <stp/>
        <stp>BDP|2892149138313870</stp>
        <tr r="O24" s="2"/>
      </tp>
      <tp t="s">
        <v>#N/A N/A</v>
        <stp/>
        <stp>BDP|7483896309452205</stp>
        <tr r="AH34" s="2"/>
      </tp>
      <tp t="s">
        <v>#N/A Requesting Data...3999945640</v>
        <stp/>
        <stp>BQL|8912880117454058984</stp>
        <tr r="A4" s="15"/>
      </tp>
      <tp t="s">
        <v>#N/A N/A</v>
        <stp/>
        <stp>BDP|8809537457935138174</stp>
        <tr r="U24" s="22"/>
        <tr r="U5" s="21"/>
        <tr r="U12" s="14"/>
        <tr r="U108" s="16"/>
        <tr r="U114" s="16"/>
        <tr r="U173" s="16"/>
        <tr r="U181" s="16"/>
        <tr r="U308" s="16"/>
        <tr r="U319" s="16"/>
        <tr r="U322" s="16"/>
        <tr r="U323" s="16"/>
        <tr r="U373" s="16"/>
        <tr r="U413" s="16"/>
        <tr r="U456" s="16"/>
        <tr r="U473" s="16"/>
        <tr r="U474" s="16"/>
        <tr r="U49" s="16"/>
        <tr r="U52" s="16"/>
        <tr r="U53" s="16"/>
        <tr r="U57" s="16"/>
        <tr r="U58" s="16"/>
        <tr r="U6" s="16"/>
        <tr r="U63" s="16"/>
        <tr r="U64" s="16"/>
        <tr r="U7" s="16"/>
        <tr r="U75" s="16"/>
        <tr r="U346" s="16"/>
        <tr r="U347" s="16"/>
        <tr r="U351" s="16"/>
        <tr r="U67" s="16"/>
      </tp>
      <tp t="s">
        <v>#N/A Requesting Data...3605376513</v>
        <stp/>
        <stp>BDP|1773563594366879779</stp>
        <tr r="P359" s="17"/>
      </tp>
      <tp t="s">
        <v>#N/A Requesting Data...4048909195</v>
        <stp/>
        <stp>BDP|5063886467940049755</stp>
        <tr r="P218" s="16"/>
        <tr r="P219" s="16"/>
      </tp>
      <tp t="s">
        <v>#N/A Requesting Data...3726622154</v>
        <stp/>
        <stp>BDP|8031367113096930068</stp>
        <tr r="AK16" s="2"/>
      </tp>
      <tp t="s">
        <v>#N/A Requesting Data...4007328444</v>
        <stp/>
        <stp>BDP|4538615179430731903</stp>
        <tr r="AK18" s="2"/>
      </tp>
      <tp t="s">
        <v>#N/A N/A</v>
        <stp/>
        <stp>BDP|7424222293078621897</stp>
        <tr r="AJ43" s="2"/>
      </tp>
      <tp t="s">
        <v>#N/A Requesting Data...4176138279</v>
        <stp/>
        <stp>BDP|4291573498072087676</stp>
        <tr r="R15" s="22"/>
        <tr r="R7" s="21"/>
      </tp>
      <tp t="s">
        <v>#N/A Requesting Data...3704674105</v>
        <stp/>
        <stp>BDP|8475010199284239942</stp>
        <tr r="R10" s="17"/>
        <tr r="R12" s="16"/>
      </tp>
      <tp t="s">
        <v>#N/A Requesting Data...3590538295</v>
        <stp/>
        <stp>BDP|1397980781864620867</stp>
        <tr r="P369" s="16"/>
      </tp>
      <tp t="s">
        <v>#N/A N/A</v>
        <stp/>
        <stp>BDP|5500367399441976290</stp>
        <tr r="AJ13" s="2"/>
      </tp>
      <tp t="s">
        <v>#N/A N/A</v>
        <stp/>
        <stp>BDP|1400075798870569453</stp>
        <tr r="S6" s="15"/>
        <tr r="S6" s="13"/>
      </tp>
      <tp t="s">
        <v>#N/A Requesting Data...3820551331</v>
        <stp/>
        <stp>BDP|2606080184974227236</stp>
        <tr r="O375" s="16"/>
      </tp>
      <tp t="s">
        <v>#N/A Requesting Data...3841210013</v>
        <stp/>
        <stp>BDP|8034916688573128633</stp>
        <tr r="P15" s="22"/>
        <tr r="P7" s="21"/>
        <tr r="P61" s="15"/>
        <tr r="P61" s="13"/>
      </tp>
      <tp t="s">
        <v>#N/A N/A</v>
        <stp/>
        <stp>BDP|5972669972740002857</stp>
        <tr r="S26" s="17"/>
        <tr r="S29" s="16"/>
      </tp>
      <tp t="s">
        <v>#N/A Requesting Data...4075441329</v>
        <stp/>
        <stp>BDP|1097387616247580834</stp>
        <tr r="O254" s="17"/>
        <tr r="O46" s="16"/>
      </tp>
      <tp t="s">
        <v>#N/A Requesting Data...4118950810</v>
        <stp/>
        <stp>BDP|5467497247009280014</stp>
        <tr r="AC41" s="2"/>
      </tp>
      <tp t="s">
        <v>#N/A Requesting Data...4193020910</v>
        <stp/>
        <stp>BDP|5981231488671845236</stp>
        <tr r="AG12" s="2"/>
      </tp>
      <tp t="s">
        <v>#N/A N/A</v>
        <stp/>
        <stp>BDP|4536764411826280892</stp>
        <tr r="R41" s="15"/>
        <tr r="R38" s="13"/>
      </tp>
      <tp t="s">
        <v>#N/A Requesting Data...3996166759</v>
        <stp/>
        <stp>BDP|2280445089022098060</stp>
        <tr r="R69" s="17"/>
        <tr r="R70" s="17"/>
        <tr r="R71" s="17"/>
        <tr r="R72" s="17"/>
        <tr r="R73" s="17"/>
        <tr r="R74" s="17"/>
        <tr r="R75" s="17"/>
        <tr r="R76" s="17"/>
        <tr r="R77" s="17"/>
        <tr r="R78" s="17"/>
        <tr r="R352" s="16"/>
        <tr r="R353" s="16"/>
        <tr r="R354" s="16"/>
        <tr r="R355" s="16"/>
        <tr r="R356" s="16"/>
        <tr r="R357" s="16"/>
        <tr r="R358" s="16"/>
        <tr r="R359" s="16"/>
        <tr r="R360" s="16"/>
        <tr r="R361" s="16"/>
        <tr r="R362" s="16"/>
        <tr r="R363" s="16"/>
        <tr r="R364" s="16"/>
        <tr r="R365" s="16"/>
      </tp>
      <tp t="s">
        <v>#N/A Requesting Data...4108990566</v>
        <stp/>
        <stp>BDP|1348988810194255172</stp>
        <tr r="AW15" s="22"/>
        <tr r="AW7" s="21"/>
        <tr r="AV61" s="15"/>
        <tr r="AV61" s="13"/>
      </tp>
      <tp t="s">
        <v>#N/A Requesting Data...3728315434</v>
        <stp/>
        <stp>BDP|3300836989027303849</stp>
        <tr r="BR38" s="2"/>
      </tp>
      <tp t="s">
        <v>#N/A Requesting Data...4156620368</v>
        <stp/>
        <stp>BDP|4913506407688113515</stp>
        <tr r="P48" s="15"/>
        <tr r="P47" s="13"/>
      </tp>
      <tp t="s">
        <v>#N/A Requesting Data...4008777120</v>
        <stp/>
        <stp>BDP|3184953570534252595</stp>
        <tr r="R61" s="17"/>
        <tr r="R62" s="17"/>
        <tr r="R100" s="16"/>
        <tr r="R101" s="16"/>
        <tr r="R102" s="16"/>
        <tr r="R103" s="16"/>
        <tr r="R104" s="16"/>
        <tr r="R99" s="16"/>
      </tp>
      <tp t="s">
        <v>#N/A Requesting Data...4038608881</v>
        <stp/>
        <stp>BDP|2695508286927836475</stp>
        <tr r="C38" s="2"/>
      </tp>
      <tp t="s">
        <v>#N/A Requesting Data...3851255999</v>
        <stp/>
        <stp>BDP|3105834677396268687</stp>
        <tr r="R120" s="16"/>
      </tp>
      <tp t="s">
        <v>#N/A N/A</v>
        <stp/>
        <stp>BDP|3985937112256765132</stp>
        <tr r="AB244" s="17"/>
        <tr r="AB178" s="16"/>
      </tp>
      <tp t="s">
        <v>#N/A Requesting Data...3882566249</v>
        <stp/>
        <stp>BDP|1209849992234800803</stp>
        <tr r="M43" s="2"/>
      </tp>
      <tp t="s">
        <v>#N/A Requesting Data...3991831782</v>
        <stp/>
        <stp>BDP|4711621125949535596</stp>
        <tr r="D35" s="2"/>
      </tp>
      <tp t="s">
        <v>#N/A Requesting Data...3745699244</v>
        <stp/>
        <stp>BDP|3980791690510890147</stp>
        <tr r="O164" s="17"/>
      </tp>
      <tp t="s">
        <v>#N/A Requesting Data...3793862705</v>
        <stp/>
        <stp>BDP|3863096988354307367</stp>
        <tr r="M60" s="2"/>
      </tp>
      <tp t="s">
        <v>#N/A Requesting Data...3714541901</v>
        <stp/>
        <stp>BDP|5539020637409588384</stp>
        <tr r="C130" s="10"/>
      </tp>
      <tp t="s">
        <v>#N/A N/A</v>
        <stp/>
        <stp>BDP|8163385662264624508</stp>
        <tr r="AB16" s="17"/>
        <tr r="AB26" s="15"/>
        <tr r="AB24" s="13"/>
        <tr r="AB14" s="16"/>
      </tp>
      <tp t="s">
        <v>#N/A Requesting Data...4108421585</v>
        <stp/>
        <stp>BDP|6704689356931739839</stp>
        <tr r="O22" s="16"/>
      </tp>
      <tp t="s">
        <v>#N/A N/A</v>
        <stp/>
        <stp>BDP|4412614698193239429</stp>
        <tr r="AB6" s="15"/>
        <tr r="AB6" s="13"/>
      </tp>
      <tp t="s">
        <v>#N/A N/A</v>
        <stp/>
        <stp>BDP|1170946070682041186</stp>
        <tr r="V17" s="2"/>
      </tp>
      <tp t="s">
        <v>#N/A Requesting Data...4218260709</v>
        <stp/>
        <stp>BDP|1718014613149162596</stp>
        <tr r="O72" s="2"/>
      </tp>
      <tp t="s">
        <v>#N/A Requesting Data...4290838233</v>
        <stp/>
        <stp>BDP|9851232354122273006</stp>
        <tr r="O73" s="2"/>
      </tp>
      <tp t="e">
        <v>#N/A</v>
        <stp/>
        <stp>BDH|8446391939051882518</stp>
        <tr r="N61" s="24"/>
      </tp>
      <tp t="s">
        <v>#N/A N/A</v>
        <stp/>
        <stp>BDP|3364520865824364851</stp>
        <tr r="AA35" s="2"/>
      </tp>
      <tp t="s">
        <v>#N/A N/A</v>
        <stp/>
        <stp>BDP|7574044781672792156</stp>
        <tr r="Q242" s="17"/>
        <tr r="Q265" s="17"/>
        <tr r="Q360" s="17"/>
        <tr r="Q322" s="16"/>
        <tr r="Q323" s="16"/>
        <tr r="Q373" s="16"/>
      </tp>
      <tp t="s">
        <v>#N/A N/A</v>
        <stp/>
        <stp>BDP|5414468687551663416</stp>
        <tr r="U82" s="17"/>
      </tp>
      <tp t="s">
        <v>#N/A Requesting Data...4089268727</v>
        <stp/>
        <stp>BDP|3915677699960056055</stp>
        <tr r="AK24" s="2"/>
      </tp>
      <tp t="s">
        <v>#N/A N/A</v>
        <stp/>
        <stp>BDP|2376316537609265750</stp>
        <tr r="Q436" s="17"/>
        <tr r="Q83" s="16"/>
      </tp>
      <tp t="s">
        <v>#N/A N/A</v>
        <stp/>
        <stp>BDP|9567684217100000280</stp>
        <tr r="AH48" s="2"/>
        <tr r="AH47" s="2"/>
      </tp>
      <tp t="s">
        <v>#N/A N/A</v>
        <stp/>
        <stp>BDP|8258745985633613874</stp>
        <tr r="S86" s="17"/>
        <tr r="S21" s="16"/>
      </tp>
      <tp t="s">
        <v>#N/A Requesting Data...3866573284</v>
        <stp/>
        <stp>BDP|6386200022153767956</stp>
        <tr r="C166" s="10"/>
      </tp>
      <tp t="s">
        <v>#N/A N/A</v>
        <stp/>
        <stp>BDP|6692827268517938363</stp>
        <tr r="R37" s="2"/>
      </tp>
      <tp t="s">
        <v>#N/A N/A</v>
        <stp/>
        <stp>BDP|6622868320634564460</stp>
        <tr r="AB12" s="15"/>
        <tr r="AB11" s="13"/>
      </tp>
      <tp t="s">
        <v>#N/A Requesting Data...3725845120</v>
        <stp/>
        <stp>BDP|1993144497025904001</stp>
        <tr r="O311" s="17"/>
        <tr r="O70" s="16"/>
      </tp>
      <tp t="s">
        <v>#N/A N/A</v>
        <stp/>
        <stp>BDP|8103462917287464677</stp>
        <tr r="Q15" s="22"/>
        <tr r="Q7" s="21"/>
        <tr r="Q61" s="15"/>
        <tr r="Q61" s="13"/>
      </tp>
      <tp t="s">
        <v>#N/A Requesting Data...4288350294</v>
        <stp/>
        <stp>BDP|1762932546257100702</stp>
        <tr r="O22" s="2"/>
      </tp>
      <tp t="s">
        <v>#N/A Requesting Data...3918418969</v>
        <stp/>
        <stp>BDP|6886925328183712269</stp>
        <tr r="AK48" s="2"/>
      </tp>
      <tp t="s">
        <v>#N/A Requesting Data...4060390051</v>
        <stp/>
        <stp>BDP|7808109058796504969</stp>
        <tr r="P268" s="17"/>
        <tr r="P331" s="16"/>
      </tp>
      <tp t="s">
        <v>#N/A Requesting Data...4157947056</v>
        <stp/>
        <stp>BDP|8536543233575202732</stp>
        <tr r="P435" s="17"/>
        <tr r="P496" s="16"/>
      </tp>
      <tp t="s">
        <v>#N/A N/A</v>
        <stp/>
        <stp>BDP|6164620191520697545</stp>
        <tr r="Q87" s="17"/>
        <tr r="Q6" s="16"/>
      </tp>
      <tp t="s">
        <v>#N/A Requesting Data...3974751868</v>
        <stp/>
        <stp>BDP|3083921021640575467</stp>
        <tr r="P40" s="17"/>
        <tr r="P413" s="16"/>
      </tp>
      <tp t="s">
        <v>#N/A Requesting Data...4058332082</v>
        <stp/>
        <stp>BDP|4169868363012572418</stp>
        <tr r="AW25" s="21"/>
        <tr r="O59" s="16"/>
      </tp>
      <tp t="s">
        <v>#N/A Requesting Data...4185981281</v>
        <stp/>
        <stp>BDP|1130033976058706232</stp>
        <tr r="O327" s="17"/>
        <tr r="O343" s="16"/>
      </tp>
      <tp t="s">
        <v>#N/A N/A</v>
        <stp/>
        <stp>BDP|4074574910638709400</stp>
        <tr r="AA13" s="2"/>
      </tp>
      <tp t="s">
        <v>#N/A Requesting Data...4035069693</v>
        <stp/>
        <stp>BDP|5853582690722890792</stp>
        <tr r="AG25" s="2"/>
      </tp>
      <tp t="s">
        <v>#N/A Requesting Data...4125081390</v>
        <stp/>
        <stp>BDP|1686578713378693150</stp>
        <tr r="R29" s="14"/>
      </tp>
      <tp t="s">
        <v>#N/A Requesting Data...4230422847</v>
        <stp/>
        <stp>BDP|2218960834712235634</stp>
        <tr r="AC50" s="2"/>
      </tp>
      <tp t="s">
        <v>#N/A N/A</v>
        <stp/>
        <stp>BDP|5932484020599706673</stp>
        <tr r="AB431" s="17"/>
        <tr r="AB63" s="15"/>
        <tr r="AB63" s="13"/>
        <tr r="AB475" s="16"/>
      </tp>
      <tp t="s">
        <v>#N/A N/A</v>
        <stp/>
        <stp>BDP|4685070475889311661</stp>
        <tr r="S45" s="15"/>
        <tr r="S43" s="13"/>
      </tp>
      <tp t="s">
        <v>#N/A Requesting Data...4053985675</v>
        <stp/>
        <stp>BDP|1643675842439491668</stp>
        <tr r="R17" s="17"/>
        <tr r="R17" s="16"/>
      </tp>
      <tp t="s">
        <v>#N/A Requesting Data...4215654506</v>
        <stp/>
        <stp>BDP|7318463052039769368</stp>
        <tr r="P413" s="17"/>
      </tp>
      <tp t="s">
        <v>#N/A N/A</v>
        <stp/>
        <stp>BDP|6767003951337304839</stp>
        <tr r="S330" s="17"/>
        <tr r="S332" s="17"/>
        <tr r="S347" s="16"/>
        <tr r="S351" s="16"/>
      </tp>
      <tp t="s">
        <v>#N/A Requesting Data...3900740134</v>
        <stp/>
        <stp>BDP|6009844010840287304</stp>
        <tr r="R40" s="14"/>
      </tp>
      <tp t="s">
        <v>#N/A N/A</v>
        <stp/>
        <stp>BDP|1209165113375376826</stp>
        <tr r="Q162" s="17"/>
        <tr r="Q451" s="16"/>
      </tp>
      <tp t="s">
        <v>#N/A Requesting Data...3861502779</v>
        <stp/>
        <stp>BDP|4700602390451256628</stp>
        <tr r="BR26" s="2"/>
      </tp>
      <tp t="s">
        <v>#N/A N/A</v>
        <stp/>
        <stp>BDP|3079398774112840920</stp>
        <tr r="AB60" s="17"/>
        <tr r="AB67" s="16"/>
      </tp>
      <tp t="s">
        <v>#N/A Requesting Data...3887020112</v>
        <stp/>
        <stp>BDP|9591446034840399210</stp>
        <tr r="O139" s="17"/>
        <tr r="O140" s="17"/>
        <tr r="O141" s="17"/>
        <tr r="O142" s="17"/>
        <tr r="O143" s="17"/>
        <tr r="O144" s="17"/>
        <tr r="O145" s="17"/>
        <tr r="O146" s="17"/>
        <tr r="O147" s="17"/>
        <tr r="O148" s="17"/>
        <tr r="O149" s="17"/>
        <tr r="O150" s="17"/>
        <tr r="O151" s="17"/>
        <tr r="O152" s="17"/>
        <tr r="O153" s="17"/>
        <tr r="O154" s="17"/>
        <tr r="O155" s="17"/>
        <tr r="O156" s="17"/>
        <tr r="O157" s="17"/>
        <tr r="O158" s="17"/>
        <tr r="O480" s="16"/>
        <tr r="O481" s="16"/>
        <tr r="O482" s="16"/>
        <tr r="O483" s="16"/>
        <tr r="O484" s="16"/>
        <tr r="O485" s="16"/>
        <tr r="O486" s="16"/>
        <tr r="O487" s="16"/>
        <tr r="O488" s="16"/>
        <tr r="O489" s="16"/>
        <tr r="O490" s="16"/>
        <tr r="O491" s="16"/>
        <tr r="O492" s="16"/>
        <tr r="O493" s="16"/>
      </tp>
      <tp t="s">
        <v>#N/A N/A</v>
        <stp/>
        <stp>BDP|3054790776426846904</stp>
        <tr r="AH19" s="2"/>
      </tp>
      <tp t="s">
        <v>#N/A Requesting Data...3986670854</v>
        <stp/>
        <stp>BDP|3054620634588272235</stp>
        <tr r="P48" s="17"/>
        <tr r="P476" s="16"/>
      </tp>
      <tp t="s">
        <v>#N/A Requesting Data...3852196446</v>
        <stp/>
        <stp>BDP|9052201676160768061</stp>
        <tr r="P17" s="22"/>
        <tr r="P15" s="21"/>
        <tr r="P14" s="17"/>
        <tr r="P26" s="16"/>
      </tp>
      <tp t="s">
        <v>#N/A Requesting Data...3953196327</v>
        <stp/>
        <stp>BDP|2551313265499531235</stp>
        <tr r="C75" s="2"/>
      </tp>
      <tp t="s">
        <v>#N/A Requesting Data...4091878217</v>
        <stp/>
        <stp>BDP|8140739897188715266</stp>
        <tr r="R316" s="17"/>
        <tr r="R317" s="17"/>
        <tr r="R318" s="17"/>
        <tr r="R319" s="17"/>
        <tr r="R320" s="17"/>
        <tr r="R321" s="17"/>
        <tr r="R322" s="17"/>
        <tr r="R323" s="17"/>
      </tp>
      <tp t="s">
        <v>#N/A N/A</v>
        <stp/>
        <stp>BDP|4670929204091642026</stp>
        <tr r="S244" s="17"/>
        <tr r="S178" s="16"/>
      </tp>
      <tp t="s">
        <v>#N/A Requesting Data...4084402350</v>
        <stp/>
        <stp>BDP|8433083263237290594</stp>
        <tr r="Z27" s="2"/>
      </tp>
      <tp t="s">
        <v>#N/A N/A</v>
        <stp/>
        <stp>BDP|6834117988017315464</stp>
        <tr r="S29" s="14"/>
      </tp>
      <tp t="s">
        <v>#N/A Requesting Data...3964619131</v>
        <stp/>
        <stp>BDP|8421027152644658560</stp>
        <tr r="AB38" s="14"/>
        <tr r="BR20" s="2"/>
      </tp>
      <tp t="s">
        <v>#N/A N/A</v>
        <stp/>
        <stp>BDP|6099361566476463912</stp>
        <tr r="R65" s="2"/>
      </tp>
      <tp t="s">
        <v>#N/A N/A</v>
        <stp/>
        <stp>BDP|7000123160058305448</stp>
        <tr r="AH36" s="2"/>
      </tp>
      <tp t="s">
        <v>#N/A Requesting Data...4070268920</v>
        <stp/>
        <stp>BDP|9568520890010836858</stp>
        <tr r="O324" s="17"/>
        <tr r="AV41" s="15"/>
        <tr r="AV38" s="13"/>
        <tr r="O342" s="16"/>
      </tp>
      <tp t="s">
        <v>#N/A Requesting Data...4217613965</v>
        <stp/>
        <stp>BDP|1387965235422902436</stp>
        <tr r="AV8" s="14"/>
      </tp>
      <tp t="s">
        <v>#N/A N/A</v>
        <stp/>
        <stp>BDP|9439980737738009614</stp>
        <tr r="S48" s="15"/>
        <tr r="S47" s="13"/>
      </tp>
      <tp t="s">
        <v>#N/A N/A</v>
        <stp/>
        <stp>BDP|4734301512748765380</stp>
        <tr r="S8" s="15"/>
        <tr r="S7" s="13"/>
      </tp>
      <tp t="s">
        <v>#N/A N/A</v>
        <stp/>
        <stp>BDP|6458278687967858662</stp>
        <tr r="S324" s="17"/>
        <tr r="S41" s="15"/>
        <tr r="S38" s="13"/>
        <tr r="S342" s="16"/>
      </tp>
      <tp t="s">
        <v>#N/A Requesting Data...3960334094</v>
        <stp/>
        <stp>BDP|4506701683241917750</stp>
        <tr r="R9" s="22"/>
        <tr r="R11" s="21"/>
      </tp>
      <tp t="s">
        <v>#N/A Requesting Data...4272922337</v>
        <stp/>
        <stp>BDP|2599487814088695255</stp>
        <tr r="O28" s="17"/>
        <tr r="O319" s="16"/>
      </tp>
      <tp t="e">
        <v>#N/A</v>
        <stp/>
        <stp>BDH|4113504566332470899</stp>
        <tr r="N153" s="24"/>
      </tp>
      <tp t="s">
        <v>#N/A N/A</v>
        <stp/>
        <stp>BDH|8246159031046408186</stp>
        <tr r="W8" s="3"/>
      </tp>
      <tp t="s">
        <v>#N/A Requesting Data...3948329093</v>
        <stp/>
        <stp>BDP|9970178104635597048</stp>
        <tr r="O155" s="16"/>
        <tr r="O156" s="16"/>
      </tp>
      <tp t="s">
        <v>#N/A N/A</v>
        <stp/>
        <stp>BDP|9908417928825354782</stp>
        <tr r="Q325" s="17"/>
        <tr r="Q42" s="16"/>
      </tp>
      <tp t="s">
        <v>#N/A Requesting Data...3975084301</v>
        <stp/>
        <stp>BDP|1431077180846178295</stp>
        <tr r="P376" s="17"/>
        <tr r="P48" s="16"/>
      </tp>
      <tp t="s">
        <v>#N/A Requesting Data...4056471109</v>
        <stp/>
        <stp>BDP|3970426820198565050</stp>
        <tr r="R124" s="16"/>
        <tr r="R125" s="16"/>
      </tp>
      <tp t="s">
        <v>#N/A Requesting Data...4156267932</v>
        <stp/>
        <stp>BDP|8930458625646246537</stp>
        <tr r="P118" s="17"/>
        <tr r="P153" s="16"/>
      </tp>
      <tp t="s">
        <v>#N/A Requesting Data...4279481432</v>
        <stp/>
        <stp>BDP|2175232149850448977</stp>
        <tr r="O380" s="17"/>
        <tr r="O217" s="16"/>
      </tp>
      <tp t="s">
        <v>#N/A N/A</v>
        <stp/>
        <stp>BDP|9065103330397060182</stp>
        <tr r="AA57" s="2"/>
      </tp>
      <tp t="s">
        <v>#N/A N/A</v>
        <stp/>
        <stp>BDP|5586185086705595473</stp>
        <tr r="AJ40" s="2"/>
      </tp>
      <tp t="s">
        <v>#N/A Requesting Data...4238596170</v>
        <stp/>
        <stp>BDP|7223272183377707786</stp>
        <tr r="AV55" s="15"/>
        <tr r="AV54" s="13"/>
      </tp>
      <tp t="s">
        <v>#N/A N/A</v>
        <stp/>
        <stp>BDP|8386019529274140333</stp>
        <tr r="AB59" s="15"/>
        <tr r="AB59" s="13"/>
      </tp>
      <tp t="s">
        <v>#N/A Requesting Data...4117727511</v>
        <stp/>
        <stp>BDP|6399698666963606842</stp>
        <tr r="O158" s="16"/>
      </tp>
      <tp t="s">
        <v>#N/A N/A</v>
        <stp/>
        <stp>BDP|1941108407095615867</stp>
        <tr r="AA41" s="2"/>
      </tp>
      <tp t="s">
        <v>#N/A Requesting Data...4203507433</v>
        <stp/>
        <stp>BDP|9340109550517534787</stp>
        <tr r="M42" s="2"/>
      </tp>
      <tp t="s">
        <v>#N/A Requesting Data...4103825146</v>
        <stp/>
        <stp>BDP|1562703291260396287</stp>
        <tr r="O26" s="2"/>
      </tp>
      <tp t="s">
        <v>#N/A Requesting Data...3913573251</v>
        <stp/>
        <stp>BDP|6151288657178905487</stp>
        <tr r="P68" s="16"/>
      </tp>
      <tp t="s">
        <v>#N/A Requesting Data...4214839258</v>
        <stp/>
        <stp>BDP|2699084280673829494</stp>
        <tr r="O159" s="17"/>
        <tr r="O159" s="16"/>
      </tp>
      <tp t="s">
        <v>#N/A Requesting Data...3960895172</v>
        <stp/>
        <stp>BDP|5582339783534396798</stp>
        <tr r="R160" s="17"/>
        <tr r="R161" s="17"/>
      </tp>
      <tp t="s">
        <v>#N/A N/A</v>
        <stp/>
        <stp>BDP|5975805120464770614</stp>
        <tr r="R13" s="15"/>
      </tp>
      <tp t="s">
        <v>#N/A Requesting Data...4252916559</v>
        <stp/>
        <stp>BDP|2856977074104337577</stp>
        <tr r="O409" s="16"/>
      </tp>
      <tp t="s">
        <v>#N/A Requesting Data...4181126360</v>
        <stp/>
        <stp>BDP|6486400838909734545</stp>
        <tr r="AG17" s="2"/>
      </tp>
      <tp t="e">
        <v>#N/A</v>
        <stp/>
        <stp>BDH|1701036393395118096</stp>
        <tr r="N75" s="24"/>
      </tp>
      <tp t="s">
        <v>#N/A N/A</v>
        <stp/>
        <stp>BDP|3154658160498177695</stp>
        <tr r="AB7" s="17"/>
        <tr r="AB8" s="16"/>
      </tp>
      <tp t="s">
        <v>#N/A Requesting Data...3987644625</v>
        <stp/>
        <stp>BDP|8425403989731934881</stp>
        <tr r="AV22" s="14"/>
        <tr r="O426" s="17"/>
        <tr r="AV60" s="15"/>
        <tr r="AV60" s="13"/>
        <tr r="O472" s="16"/>
      </tp>
      <tp t="s">
        <v>#N/A Requesting Data...4241184690</v>
        <stp/>
        <stp>BDP|5385621482713988560</stp>
        <tr r="O270" s="17"/>
        <tr r="O271" s="17"/>
        <tr r="O272" s="17"/>
        <tr r="O273" s="17"/>
        <tr r="O274" s="17"/>
        <tr r="O275" s="17"/>
        <tr r="O276" s="17"/>
        <tr r="O277" s="17"/>
        <tr r="O278" s="17"/>
        <tr r="O279" s="17"/>
        <tr r="O249" s="16"/>
        <tr r="O250" s="16"/>
        <tr r="O251" s="16"/>
        <tr r="O252" s="16"/>
        <tr r="O253" s="16"/>
        <tr r="O254" s="16"/>
      </tp>
      <tp t="s">
        <v>#N/A N/A</v>
        <stp/>
        <stp>BDP|5986936702113311267</stp>
        <tr r="Q9" s="22"/>
        <tr r="Q11" s="21"/>
      </tp>
      <tp t="s">
        <v>#N/A Requesting Data...4206842260</v>
        <stp/>
        <stp>BDP|8123680522308410922</stp>
        <tr r="R383" s="17"/>
        <tr r="R421" s="16"/>
      </tp>
      <tp t="s">
        <v>#N/A N/A</v>
        <stp/>
        <stp>BDP|9951679331097431694</stp>
        <tr r="AH30" s="2"/>
      </tp>
      <tp t="s">
        <v>#N/A Requesting Data...4258017722</v>
        <stp/>
        <stp>BDP|5344687298853319425</stp>
        <tr r="AG57" s="2"/>
      </tp>
      <tp t="s">
        <v>#N/A Requesting Data...4257742994</v>
        <stp/>
        <stp>BDP|1235912187739756412</stp>
        <tr r="AQ37" s="2"/>
      </tp>
      <tp t="s">
        <v>#N/A N/A</v>
        <stp/>
        <stp>BDP|4730439006489582453</stp>
        <tr r="AH50" s="2"/>
      </tp>
      <tp t="e">
        <v>#N/A</v>
        <stp/>
        <stp>BDH|2328642187227424669</stp>
        <tr r="K5" s="7"/>
      </tp>
      <tp t="s">
        <v>#N/A Requesting Data...4240427020</v>
        <stp/>
        <stp>BDP|3654908840235562600</stp>
        <tr r="P316" s="17"/>
        <tr r="P317" s="17"/>
        <tr r="P318" s="17"/>
        <tr r="P319" s="17"/>
        <tr r="P320" s="17"/>
        <tr r="P321" s="17"/>
        <tr r="P322" s="17"/>
        <tr r="P323" s="17"/>
      </tp>
      <tp t="s">
        <v>#N/A Requesting Data...4047714834</v>
        <stp/>
        <stp>BDP|2929748818260302952</stp>
        <tr r="C164" s="10"/>
      </tp>
      <tp t="s">
        <v>#N/A Requesting Data...4209475432</v>
        <stp/>
        <stp>BDP|4684791900866510890</stp>
        <tr r="O16" s="2"/>
      </tp>
      <tp t="s">
        <v>#N/A Requesting Data...4077735301</v>
        <stp/>
        <stp>BDP|2101900811200731742</stp>
        <tr r="P388" s="17"/>
        <tr r="P458" s="16"/>
      </tp>
      <tp t="s">
        <v>#N/A N/A</v>
        <stp/>
        <stp>BDH|2590664733103081936</stp>
        <tr r="I8" s="3"/>
      </tp>
      <tp t="s">
        <v>#N/A N/A</v>
        <stp/>
        <stp>BDP|3080340689482865752</stp>
        <tr r="AB327" s="17"/>
        <tr r="AB343" s="16"/>
      </tp>
      <tp t="s">
        <v>#N/A Requesting Data...4199716704</v>
        <stp/>
        <stp>BDP|8534449952471195524</stp>
        <tr r="AW7" s="22"/>
        <tr r="AW9" s="21"/>
        <tr r="O36" s="17"/>
        <tr r="O66" s="16"/>
      </tp>
      <tp t="s">
        <v>#N/A Requesting Data...4063866927</v>
        <stp/>
        <stp>BDP|7831353597046908635</stp>
        <tr r="AG78" s="2"/>
      </tp>
      <tp t="s">
        <v>#N/A Requesting Data...4115460347</v>
        <stp/>
        <stp>BDP|3075620280509353913</stp>
        <tr r="P320" s="16"/>
      </tp>
      <tp t="s">
        <v>#N/A N/A</v>
        <stp/>
        <stp>BDP|8310530973057748041</stp>
        <tr r="AB14" s="15"/>
        <tr r="AB12" s="13"/>
      </tp>
      <tp t="s">
        <v>#N/A Requesting Data...4149543371</v>
        <stp/>
        <stp>BDP|9011243745707349525</stp>
        <tr r="O335" s="16"/>
      </tp>
      <tp t="s">
        <v>#N/A Requesting Data...4033324915</v>
        <stp/>
        <stp>BDP|2254979460846284661</stp>
        <tr r="AC22" s="2"/>
      </tp>
      <tp t="s">
        <v>#N/A Requesting Data...4074560541</v>
        <stp/>
        <stp>BDP|9232786266834800151</stp>
        <tr r="C167" s="10"/>
      </tp>
      <tp t="s">
        <v>#N/A Requesting Data...4118937974</v>
        <stp/>
        <stp>BDP|4293457582755496001</stp>
        <tr r="P159" s="17"/>
        <tr r="P159" s="16"/>
      </tp>
      <tp t="s">
        <v>#N/A Requesting Data...4176033931</v>
        <stp/>
        <stp>BDP|5035621533734812986</stp>
        <tr r="AB35" s="21"/>
        <tr r="BR49" s="2"/>
      </tp>
      <tp t="s">
        <v>#N/A Requesting Data...4154692282</v>
        <stp/>
        <stp>BDP|3786675194130148131</stp>
        <tr r="O445" s="16"/>
      </tp>
      <tp t="s">
        <v>#N/A N/A</v>
        <stp/>
        <stp>BDP|4796127584693470336</stp>
        <tr r="U18" s="22"/>
        <tr r="U19" s="22"/>
        <tr r="U16" s="21"/>
        <tr r="U17" s="21"/>
        <tr r="U370" s="16"/>
        <tr r="U418" s="16"/>
        <tr r="U419" s="16"/>
      </tp>
      <tp t="s">
        <v>#N/A Requesting Data...4094389165</v>
        <stp/>
        <stp>BDP|3108772224899197258</stp>
        <tr r="AG6" s="23"/>
        <tr r="AG6" s="18"/>
      </tp>
      <tp t="s">
        <v>#N/A Requesting Data...4167399735</v>
        <stp/>
        <stp>BDP|7131219771769460636</stp>
        <tr r="AG32" s="2"/>
      </tp>
      <tp t="s">
        <v>#N/A Requesting Data...4201844939</v>
        <stp/>
        <stp>BDP|9754922951018710054</stp>
        <tr r="M21" s="2"/>
      </tp>
      <tp t="s">
        <v>#N/A Requesting Data...4179484563</v>
        <stp/>
        <stp>BDP|8726207133333376715</stp>
        <tr r="O162" s="16"/>
      </tp>
      <tp t="s">
        <v>#N/A N/A</v>
        <stp/>
        <stp>BDP|2055772617000269945</stp>
        <tr r="U305" s="17"/>
        <tr r="U306" s="17"/>
        <tr r="U417" s="17"/>
        <tr r="U270" s="17"/>
        <tr r="U271" s="17"/>
        <tr r="U272" s="17"/>
        <tr r="U273" s="17"/>
        <tr r="U274" s="17"/>
        <tr r="U275" s="17"/>
        <tr r="U276" s="17"/>
        <tr r="U277" s="17"/>
        <tr r="U278" s="17"/>
        <tr r="U279" s="17"/>
      </tp>
      <tp t="s">
        <v>#N/A Requesting Data...4107289540</v>
        <stp/>
        <stp>BDP|8977165573307205487</stp>
        <tr r="O388" s="16"/>
      </tp>
      <tp t="s">
        <v>#N/A Requesting Data...4276964470</v>
        <stp/>
        <stp>BDP|9804233218392532505</stp>
        <tr r="AL53" s="2"/>
      </tp>
      <tp t="e">
        <v>#N/A</v>
        <stp/>
        <stp>BDH|5425470794512598745</stp>
        <tr r="I5" s="7"/>
      </tp>
      <tp t="e">
        <v>#N/A</v>
        <stp/>
        <stp>BDH|7520397688510191137</stp>
        <tr r="N55" s="24"/>
      </tp>
      <tp t="s">
        <v>#N/A Requesting Data...4291374230</v>
        <stp/>
        <stp>BDP|8647179836073909494</stp>
        <tr r="AV43" s="14"/>
      </tp>
      <tp t="s">
        <v>#N/A N/A</v>
        <stp/>
        <stp>BDP|3765272402915310964</stp>
        <tr r="Q60" s="17"/>
        <tr r="Q67" s="16"/>
      </tp>
      <tp t="s">
        <v>#N/A N/A</v>
        <stp/>
        <stp>BDP|7433163302398507327</stp>
        <tr r="Q313" s="17"/>
        <tr r="Q66" s="17"/>
        <tr r="Q106" s="16"/>
        <tr r="Q51" s="16"/>
      </tp>
      <tp t="e">
        <v>#N/A</v>
        <stp/>
        <stp>BDH|1607844011010053548</stp>
        <tr r="N150" s="24"/>
      </tp>
      <tp t="e">
        <v>#N/A</v>
        <stp/>
        <stp>BDH|5512736566710714908</stp>
        <tr r="N156" s="24"/>
      </tp>
      <tp t="s">
        <v>#N/A N/A</v>
        <stp/>
        <stp>BDH|2416454188222969179</stp>
        <tr r="BG8" s="3"/>
      </tp>
      <tp t="s">
        <v>#N/A Requesting Data...4191471563</v>
        <stp/>
        <stp>BDP|2182818171235030554</stp>
        <tr r="P421" s="17"/>
        <tr r="P455" s="16"/>
      </tp>
      <tp t="s">
        <v>#N/A Requesting Data...4279525567</v>
        <stp/>
        <stp>BDP|8547038243817404649</stp>
        <tr r="M15" s="2"/>
      </tp>
      <tp t="s">
        <v>#N/A Requesting Data...4187564971</v>
        <stp/>
        <stp>BDP|9296449699150830921</stp>
        <tr r="D33" s="2"/>
      </tp>
      <tp t="s">
        <v>#N/A Requesting Data...4081617468</v>
        <stp/>
        <stp>BDP|9834162362127778713</stp>
        <tr r="AV6" s="14"/>
      </tp>
      <tp t="s">
        <v>#N/A Requesting Data...4193513892</v>
        <stp/>
        <stp>BDP|1904677497708052833</stp>
        <tr r="AC15" s="2"/>
      </tp>
      <tp t="s">
        <v>#N/A N/A</v>
        <stp/>
        <stp>BDP|8294918659312704863</stp>
        <tr r="R28" s="2"/>
      </tp>
      <tp t="s">
        <v>#N/A Requesting Data...4261614172</v>
        <stp/>
        <stp>BDP|2452456325028837273</stp>
        <tr r="A66" s="2"/>
      </tp>
      <tp t="s">
        <v>#N/A N/A</v>
        <stp/>
        <stp>BDP|9510469256862665484</stp>
        <tr r="R75" s="2"/>
      </tp>
      <tp t="s">
        <v>#N/A Requesting Data...4261791475</v>
        <stp/>
        <stp>BDP|7651976938627384418</stp>
        <tr r="R7" s="17"/>
        <tr r="R8" s="16"/>
      </tp>
      <tp t="s">
        <v>#N/A N/A</v>
        <stp/>
        <stp>BDP|9785518726612872235</stp>
        <tr r="S328" s="17"/>
        <tr r="S344" s="16"/>
      </tp>
      <tp t="s">
        <v>#N/A Requesting Data...4132444109</v>
        <stp/>
        <stp>BDP|1867515336569678026</stp>
        <tr r="P431" s="17"/>
        <tr r="P63" s="15"/>
        <tr r="P63" s="13"/>
        <tr r="P475" s="16"/>
      </tp>
      <tp t="s">
        <v>#N/A N/A</v>
        <stp/>
        <stp>BDP|1895710660196023813</stp>
        <tr r="R53" s="2"/>
      </tp>
      <tp t="s">
        <v>#N/A N/A</v>
        <stp/>
        <stp>BDP|2531973615506986265</stp>
        <tr r="R60" s="2"/>
      </tp>
      <tp t="s">
        <v>#N/A N/A</v>
        <stp/>
        <stp>BDP|9145767865360985633</stp>
        <tr r="R30" s="2"/>
      </tp>
      <tp t="s">
        <v>#N/A N/A</v>
        <stp/>
        <stp>BDP|9085456173531833568</stp>
        <tr r="AB15" s="14"/>
      </tp>
      <tp t="s">
        <v>#N/A Requesting Data...4183195467</v>
        <stp/>
        <stp>BDP|3934029940178513168</stp>
        <tr r="C132" s="10"/>
      </tp>
      <tp t="s">
        <v>#N/A N/A</v>
        <stp/>
        <stp>BDP|9024425201677952420</stp>
        <tr r="AB162" s="17"/>
        <tr r="AB451" s="16"/>
      </tp>
      <tp t="s">
        <v>#N/A Requesting Data...4228006699</v>
        <stp/>
        <stp>BDP|6809967132530061240</stp>
        <tr r="P82" s="16"/>
      </tp>
      <tp t="s">
        <v>#N/A Requesting Data...4255352438</v>
        <stp/>
        <stp>BDP|4106348994085929511</stp>
        <tr r="AG58" s="2"/>
        <tr r="AG59" s="2"/>
      </tp>
      <tp t="s">
        <v>#N/A Requesting Data...4168938989</v>
        <stp/>
        <stp>BDP|7919631495950389650</stp>
        <tr r="P60" s="16"/>
      </tp>
      <tp t="s">
        <v>#N/A N/A</v>
        <stp/>
        <stp>BDP|9020827102958077799</stp>
        <tr r="S28" s="13"/>
      </tp>
      <tp t="s">
        <v>#N/A Requesting Data...4250179783</v>
        <stp/>
        <stp>BDP|9540685812107623706</stp>
        <tr r="A74" s="2"/>
      </tp>
      <tp t="s">
        <v>#N/A Requesting Data...4248401415</v>
        <stp/>
        <stp>BDP|9222439762725442095</stp>
        <tr r="O313" s="17"/>
        <tr r="O66" s="17"/>
        <tr r="O106" s="16"/>
        <tr r="O51" s="16"/>
      </tp>
      <tp t="s">
        <v>#N/A N/A</v>
        <stp/>
        <stp>BDP|1448105249423385903</stp>
        <tr r="AA18" s="2"/>
      </tp>
      <tp t="s">
        <v>#N/A Requesting Data...4196856729</v>
        <stp/>
        <stp>BDP|7408294189305239685</stp>
        <tr r="AC64" s="2"/>
      </tp>
      <tp t="s">
        <v>#N/A N/A</v>
        <stp/>
        <stp>BDP|1847558296065195645</stp>
        <tr r="S9" s="22"/>
        <tr r="S11" s="21"/>
      </tp>
      <tp t="s">
        <v>#N/A Requesting Data...4239368795</v>
        <stp/>
        <stp>BDP|8105458173335924009</stp>
        <tr r="AQ21" s="2"/>
      </tp>
      <tp t="s">
        <v>#N/A Requesting Data...4248418388</v>
        <stp/>
        <stp>BDP|8729344735475809300</stp>
        <tr r="P18" s="17"/>
        <tr r="P18" s="16"/>
      </tp>
      <tp t="s">
        <v>#N/A Requesting Data...4255409333</v>
        <stp/>
        <stp>BDP|4847850235616251759</stp>
        <tr r="P377" s="17"/>
        <tr r="P408" s="16"/>
      </tp>
      <tp t="s">
        <v>#N/A N/A</v>
        <stp/>
        <stp>BDP|1041494590003128177</stp>
        <tr r="AJ34" s="2"/>
      </tp>
      <tp t="e">
        <v>#N/A</v>
        <stp/>
        <stp>BDH|3984679132511418978</stp>
        <tr r="N60" s="24"/>
      </tp>
      <tp t="e">
        <v>#N/A</v>
        <stp/>
        <stp>BDH|6443456599640083572</stp>
        <tr r="N143" s="24"/>
      </tp>
      <tp t="s">
        <v>#N/A Requesting Data...4205476518</v>
        <stp/>
        <stp>BDP|5812139600292767804</stp>
        <tr r="Q38" s="14"/>
        <tr r="C20" s="2"/>
      </tp>
      <tp t="s">
        <v>#N/A Requesting Data...4235337461</v>
        <stp/>
        <stp>BDP|9836835913217582916</stp>
        <tr r="Q44" s="15"/>
        <tr r="Q42" s="13"/>
        <tr r="C76" s="2"/>
      </tp>
      <tp t="s">
        <v>#N/A Requesting Data...4182531926</v>
        <stp/>
        <stp>BDP|3962038962758539314</stp>
        <tr r="P22" s="16"/>
      </tp>
      <tp t="s">
        <v>#N/A Requesting Data...4188461295</v>
        <stp/>
        <stp>BDP|9676195734750343540</stp>
        <tr r="D16" s="2"/>
      </tp>
      <tp t="s">
        <v>#N/A Requesting Data...4254187987</v>
        <stp/>
        <stp>BDP|9861692452085935166</stp>
        <tr r="M27" s="2"/>
      </tp>
      <tp t="s">
        <v>#N/A Requesting Data...4261937103</v>
        <stp/>
        <stp>BDP|7752394372534865985</stp>
        <tr r="O333" s="17"/>
        <tr r="O370" s="16"/>
      </tp>
      <tp t="s">
        <v>#N/A Requesting Data...4246145746</v>
        <stp/>
        <stp>BDP|5077757705764469886</stp>
        <tr r="Z29" s="2"/>
      </tp>
      <tp t="s">
        <v>#N/A N/A</v>
        <stp/>
        <stp>BDP|5524616618535759972</stp>
        <tr r="U17" s="15"/>
        <tr r="U19" s="15"/>
        <tr r="U20" s="15"/>
        <tr r="U21" s="15"/>
        <tr r="U22" s="15"/>
        <tr r="U23" s="15"/>
        <tr r="U24" s="15"/>
        <tr r="U28" s="15"/>
        <tr r="U29" s="15"/>
        <tr r="U30" s="15"/>
        <tr r="U31" s="15"/>
        <tr r="U32" s="15"/>
        <tr r="U33" s="15"/>
        <tr r="U34" s="15"/>
        <tr r="U35" s="15"/>
        <tr r="U36" s="15"/>
        <tr r="U37" s="15"/>
        <tr r="U15" s="13"/>
        <tr r="U17" s="13"/>
        <tr r="U18" s="13"/>
        <tr r="U19" s="13"/>
        <tr r="U20" s="13"/>
        <tr r="U21" s="13"/>
        <tr r="U22" s="13"/>
        <tr r="U26" s="13"/>
        <tr r="U27" s="13"/>
        <tr r="U29" s="13"/>
        <tr r="U30" s="13"/>
        <tr r="U31" s="13"/>
        <tr r="U32" s="13"/>
        <tr r="U33" s="13"/>
        <tr r="U34" s="13"/>
        <tr r="U16" s="13"/>
        <tr r="U18" s="15"/>
      </tp>
      <tp t="s">
        <v>#N/A N/A</v>
        <stp/>
        <stp>BDP|8225535338442397272</stp>
        <tr r="AA40" s="2"/>
      </tp>
      <tp t="s">
        <v>#N/A N/A</v>
        <stp/>
        <stp>BDP|7857397026630861828</stp>
        <tr r="AJ14" s="2"/>
      </tp>
      <tp t="s">
        <v>#N/A Requesting Data...4293053816</v>
        <stp/>
        <stp>BDP|5247854421970245190</stp>
        <tr r="M13" s="2"/>
      </tp>
      <tp t="s">
        <v>#N/A N/A</v>
        <stp/>
        <stp>BDP|1642863174675801513</stp>
        <tr r="Q394" s="17"/>
      </tp>
      <tp t="s">
        <v>#N/A Requesting Data...4246241593</v>
        <stp/>
        <stp>BDP|3910931190074560921</stp>
        <tr r="AL58" s="2"/>
      </tp>
      <tp t="s">
        <v>#N/A Requesting Data...4278990747</v>
        <stp/>
        <stp>BDP|1016181947372355810</stp>
        <tr r="AB62" s="15"/>
        <tr r="AB62" s="13"/>
        <tr r="BR64" s="2"/>
      </tp>
      <tp t="s">
        <v>#N/A Requesting Data...4218626989</v>
        <stp/>
        <stp>BDP|3192110726928297661</stp>
        <tr r="Z26" s="2"/>
      </tp>
      <tp t="s">
        <v>#N/A N/A</v>
        <stp/>
        <stp>BDP|8864242268315667704</stp>
        <tr r="S13" s="15"/>
      </tp>
      <tp t="s">
        <v>#N/A N/A</v>
        <stp/>
        <stp>BDP|3601195984373938701</stp>
        <tr r="AJ33" s="2"/>
      </tp>
      <tp t="s">
        <v>#N/A Requesting Data...4228341968</v>
        <stp/>
        <stp>BDP|5822771289887574304</stp>
        <tr r="O387" s="17"/>
      </tp>
      <tp t="s">
        <v>#N/A Requesting Data...4251452122</v>
        <stp/>
        <stp>BDP|3758622594803710154</stp>
        <tr r="AK42" s="2"/>
      </tp>
      <tp t="s">
        <v>#N/A Requesting Data...4286107995</v>
        <stp/>
        <stp>BDP|8987189296909059743</stp>
        <tr r="P24" s="22"/>
        <tr r="P5" s="21"/>
        <tr r="A17" s="6"/>
        <tr r="P12" s="14"/>
        <tr r="P429" s="17"/>
        <tr r="P20" s="15"/>
        <tr r="P18" s="13"/>
        <tr r="P181" s="16"/>
      </tp>
      <tp t="s">
        <v>#N/A Requesting Data...4276548179</v>
        <stp/>
        <stp>BDP|7089328062624786840</stp>
        <tr r="P5" s="22"/>
        <tr r="P28" s="21"/>
        <tr r="P385" s="17"/>
        <tr r="P459" s="16"/>
      </tp>
      <tp t="s">
        <v>#N/A Requesting Data...4273033589</v>
        <stp/>
        <stp>BDP|3125830121462068501</stp>
        <tr r="M75" s="2"/>
      </tp>
      <tp t="s">
        <v>#N/A Requesting Data...4252050165</v>
        <stp/>
        <stp>BDP|1028402620808110129</stp>
        <tr r="D11" s="2"/>
      </tp>
      <tp t="s">
        <v>#N/A Requesting Data...4284250292</v>
        <stp/>
        <stp>BDP|7525831313420400020</stp>
        <tr r="O420" s="17"/>
      </tp>
      <tp t="s">
        <v>#N/A N/A</v>
        <stp/>
        <stp>BDP|3106142477179065212</stp>
        <tr r="AJ37" s="2"/>
      </tp>
      <tp t="s">
        <v>#N/A N/A</v>
        <stp/>
        <stp>BDP|9963906651943077887</stp>
        <tr r="AB28" s="13"/>
      </tp>
      <tp t="s">
        <v>#N/A Requesting Data...4287294654</v>
        <stp/>
        <stp>BDP|7246817362503383426</stp>
        <tr r="AN56" s="2"/>
      </tp>
      <tp t="s">
        <v>#N/A N/A</v>
        <stp/>
        <stp>BDP|8000856625954977896</stp>
        <tr r="S87" s="17"/>
        <tr r="S6" s="16"/>
      </tp>
      <tp t="s">
        <v>#N/A Requesting Data...4274436952</v>
        <stp/>
        <stp>BDP|1344776526962332816</stp>
        <tr r="Z80" s="2"/>
      </tp>
      <tp t="s">
        <v>#N/A Requesting Data...4286888559</v>
        <stp/>
        <stp>BDP|7670309723051691939</stp>
        <tr r="O446" s="16"/>
      </tp>
      <tp t="s">
        <v>#N/A Requesting Data...4290338148</v>
        <stp/>
        <stp>BDP|5859486591001879793</stp>
        <tr r="R253" s="17"/>
        <tr r="R23" s="16"/>
      </tp>
      <tp t="s">
        <v>#N/A Requesting Data...4276979704</v>
        <stp/>
        <stp>BDP|2194966204945146039</stp>
        <tr r="AB36" s="14"/>
        <tr r="BR28" s="2"/>
      </tp>
      <tp t="s">
        <v>#N/A N/A</v>
        <stp/>
        <stp>BDP|9800350866977905534</stp>
        <tr r="AB376" s="17"/>
        <tr r="AB48" s="16"/>
      </tp>
      <tp t="s">
        <v>#N/A Requesting Data...4286163161</v>
        <stp/>
        <stp>BDP|7219729760879559149</stp>
        <tr r="P19" s="16"/>
      </tp>
      <tp t="s">
        <v>#N/A N/A</v>
        <stp/>
        <stp>BDP|4373738183273014622</stp>
        <tr r="S58" s="13"/>
      </tp>
      <tp t="s">
        <v>#N/A Requesting Data...4293492158</v>
        <stp/>
        <stp>BDP|6811264927350814807</stp>
        <tr r="AV38" s="15"/>
        <tr r="AV35" s="13"/>
      </tp>
      <tp t="s">
        <v>#N/A Requesting Data...4294478733</v>
        <stp/>
        <stp>BDP|7065542203649107502</stp>
        <tr r="P187" s="17"/>
        <tr r="P16" s="16"/>
      </tp>
      <tp t="s">
        <v>#N/A Requesting Data...2844234412</v>
        <stp/>
        <stp>BDP|5673470766179841095</stp>
        <tr r="AB28" s="14"/>
        <tr r="BR39" s="2"/>
      </tp>
      <tp t="s">
        <v>#N/A Requesting Data...1194921893</v>
        <stp/>
        <stp>BDP|3352874724712169576</stp>
        <tr r="O24" s="17"/>
        <tr r="O24" s="16"/>
      </tp>
      <tp t="s">
        <v>#N/A N/A</v>
        <stp/>
        <stp>BDH|8787863488933919567</stp>
        <tr r="AK8" s="3"/>
      </tp>
      <tp t="s">
        <v>#N/A Requesting Data...3826243416</v>
        <stp/>
        <stp>BDP|2281101012939737508</stp>
        <tr r="O40" s="17"/>
        <tr r="O413" s="16"/>
      </tp>
      <tp t="s">
        <v>#N/A N/A</v>
        <stp/>
        <stp>BDP|7615514900085800989</stp>
        <tr r="AJ25" s="2"/>
      </tp>
      <tp t="s">
        <v>#N/A Requesting Data...4116195877</v>
        <stp/>
        <stp>BDP|3368900554792380338</stp>
        <tr r="AK52" s="2"/>
      </tp>
      <tp t="s">
        <v>#N/A N/A</v>
        <stp/>
        <stp>BDP|7454978483540181861</stp>
        <tr r="V49" s="2"/>
      </tp>
      <tp t="s">
        <v>#N/A Requesting Data...3864295208</v>
        <stp/>
        <stp>BDP|1979991848536769481</stp>
        <tr r="AG64" s="2"/>
      </tp>
      <tp t="s">
        <v>#N/A Requesting Data...1398992759</v>
        <stp/>
        <stp>BDP|7082282779365470928</stp>
        <tr r="O27" s="2"/>
      </tp>
      <tp t="s">
        <v>#N/A Requesting Data...552671696</v>
        <stp/>
        <stp>BDP|6669808115734676515</stp>
        <tr r="AG51" s="2"/>
      </tp>
      <tp t="s">
        <v>#N/A Requesting Data...1120319315</v>
        <stp/>
        <stp>BDP|8999198212352685406</stp>
        <tr r="C140" s="10"/>
      </tp>
      <tp t="s">
        <v>#N/A N/A</v>
        <stp/>
        <stp>BDH|2903733991776626498</stp>
        <tr r="AQ8" s="3"/>
      </tp>
      <tp t="s">
        <v>#N/A Requesting Data...1961207676</v>
        <stp/>
        <stp>BDP|4762565212466524834</stp>
        <tr r="C172" s="10"/>
      </tp>
      <tp t="e">
        <v>#N/A</v>
        <stp/>
        <stp>BDH|3331821795168921483</stp>
        <tr r="N213" s="24"/>
      </tp>
      <tp t="s">
        <v>#N/A N/A</v>
        <stp/>
        <stp>BDP|3722343181327019088</stp>
        <tr r="AA70" s="2"/>
        <tr r="AA69" s="2"/>
      </tp>
      <tp t="s">
        <v>#N/A Requesting Data...1512886512</v>
        <stp/>
        <stp>BDP|9284597547303630405</stp>
        <tr r="AW26" s="22"/>
        <tr r="AW24" s="21"/>
        <tr r="O44" s="17"/>
        <tr r="O10" s="16"/>
      </tp>
      <tp t="s">
        <v>#N/A N/A</v>
        <stp/>
        <stp>BDP|5974041994501034231</stp>
        <tr r="AH14" s="2"/>
      </tp>
      <tp t="s">
        <v>#N/A N/A</v>
        <stp/>
        <stp>BDP|2866815930106291019</stp>
        <tr r="AB242" s="17"/>
        <tr r="AB265" s="17"/>
        <tr r="AB360" s="17"/>
        <tr r="AB322" s="16"/>
        <tr r="AB323" s="16"/>
        <tr r="AB373" s="16"/>
      </tp>
      <tp t="s">
        <v>#N/A N/A</v>
        <stp/>
        <stp>BDP|6401995882879760129</stp>
        <tr r="R38" s="2"/>
      </tp>
      <tp t="s">
        <v>#N/A Requesting Data...3125965546</v>
        <stp/>
        <stp>BDP|8979449377386030215</stp>
        <tr r="C69" s="2"/>
        <tr r="C70" s="2"/>
      </tp>
      <tp t="s">
        <v>#N/A N/A</v>
        <stp/>
        <stp>BDP|2922904252989473844</stp>
        <tr r="V75" s="2"/>
      </tp>
      <tp t="s">
        <v>#N/A N/A</v>
        <stp/>
        <stp>BDP|6335754394392163583</stp>
        <tr r="AB194" s="17"/>
        <tr r="AB164" s="16"/>
      </tp>
      <tp t="s">
        <v>#N/A N/A</v>
        <stp/>
        <stp>BDP|1019738189637984686</stp>
        <tr r="R50" s="15"/>
        <tr r="R49" s="13"/>
      </tp>
      <tp t="s">
        <v>#N/A N/A</v>
        <stp/>
        <stp>BDP|1908965167537336603</stp>
        <tr r="S34" s="17"/>
        <tr r="S30" s="16"/>
      </tp>
      <tp t="s">
        <v>#N/A Requesting Data...1852741955</v>
        <stp/>
        <stp>BDP|4804855045695507260</stp>
        <tr r="AG79" s="2"/>
      </tp>
      <tp t="s">
        <v>#N/A Requesting Data...827910114</v>
        <stp/>
        <stp>BDP|8719651338317098518</stp>
        <tr r="M24" s="2"/>
      </tp>
      <tp t="s">
        <v>#N/A N/A</v>
        <stp/>
        <stp>BDP|8094373235844101385</stp>
        <tr r="V57" s="2"/>
      </tp>
      <tp t="e">
        <v>#N/A</v>
        <stp/>
        <stp>BDH|5111766689651708422</stp>
        <tr r="N162" s="24"/>
      </tp>
      <tp t="s">
        <v>#N/A N/A</v>
        <stp/>
        <stp>BDP|3305991625742070578</stp>
        <tr r="R78" s="2"/>
      </tp>
      <tp t="s">
        <v>#N/A Requesting Data...3802377175</v>
        <stp/>
        <stp>BDP|1441953373851348190</stp>
        <tr r="AC42" s="2"/>
      </tp>
      <tp t="s">
        <v>#N/A Requesting Data...207195274</v>
        <stp/>
        <stp>BDP|1665798252414296879</stp>
        <tr r="AK60" s="2"/>
      </tp>
      <tp t="s">
        <v>#N/A Requesting Data...1872483783</v>
        <stp/>
        <stp>BDP|5874104074305684922</stp>
        <tr r="O115" s="16"/>
      </tp>
      <tp t="s">
        <v>#N/A Requesting Data...4275926872</v>
        <stp/>
        <stp>BDP|3220978678793364167</stp>
        <tr r="O86" s="16"/>
        <tr r="O87" s="16"/>
        <tr r="O88" s="16"/>
        <tr r="O89" s="16"/>
        <tr r="O90" s="16"/>
        <tr r="O91" s="16"/>
        <tr r="O92" s="16"/>
        <tr r="O93" s="16"/>
        <tr r="O94" s="16"/>
        <tr r="O95" s="16"/>
        <tr r="O96" s="16"/>
        <tr r="O97" s="16"/>
      </tp>
      <tp t="s">
        <v>#N/A Requesting Data...2511154029</v>
        <stp/>
        <stp>BDP|5670944858721358710</stp>
        <tr r="BR66" s="2"/>
      </tp>
      <tp t="s">
        <v>#N/A N/A</v>
        <stp/>
        <stp>BDP|3810952378812505088</stp>
        <tr r="AA68" s="2"/>
        <tr r="AA67" s="2"/>
      </tp>
      <tp t="s">
        <v>#N/A N/A</v>
        <stp/>
        <stp>BDP|2947822572477844594</stp>
        <tr r="R41" s="2"/>
      </tp>
      <tp t="s">
        <v>#N/A Requesting Data...3028295554</v>
        <stp/>
        <stp>BDP|5026356236499949323</stp>
        <tr r="O61" s="17"/>
        <tr r="O62" s="17"/>
        <tr r="O100" s="16"/>
        <tr r="O101" s="16"/>
        <tr r="O102" s="16"/>
        <tr r="O103" s="16"/>
        <tr r="O104" s="16"/>
        <tr r="O99" s="16"/>
      </tp>
      <tp t="s">
        <v>#N/A Requesting Data...2953340741</v>
        <stp/>
        <stp>BDP|4482874719596715447</stp>
        <tr r="AV24" s="14"/>
      </tp>
      <tp t="s">
        <v>#N/A Requesting Data...2678288893</v>
        <stp/>
        <stp>BDP|3168613269004891883</stp>
        <tr r="R68" s="17"/>
        <tr r="R157" s="16"/>
      </tp>
      <tp t="s">
        <v>#N/A Requesting Data...1757813670</v>
        <stp/>
        <stp>BDP|3236859678930703314</stp>
        <tr r="O244" s="17"/>
        <tr r="O178" s="16"/>
      </tp>
      <tp t="s">
        <v>#N/A N/A</v>
        <stp/>
        <stp>BDP|5688963979543372743</stp>
        <tr r="R53" s="15"/>
        <tr r="R52" s="13"/>
      </tp>
      <tp t="s">
        <v>#N/A N/A</v>
        <stp/>
        <stp>BDP|7341349932771887938</stp>
        <tr r="Q54" s="17"/>
        <tr r="Q57" s="16"/>
      </tp>
      <tp t="s">
        <v>#N/A Requesting Data...1646709374</v>
        <stp/>
        <stp>BDP|4011025588263222068</stp>
        <tr r="P126" s="16"/>
      </tp>
      <tp t="s">
        <v>#N/A N/A</v>
        <stp/>
        <stp>BDP|3518938689378284531</stp>
        <tr r="R39" s="15"/>
        <tr r="R36" s="13"/>
      </tp>
      <tp t="s">
        <v>#N/A Requesting Data...265659873</v>
        <stp/>
        <stp>BDP|4683373238928020377</stp>
        <tr r="R29" s="17"/>
      </tp>
      <tp t="s">
        <v>#N/A Requesting Data...899071539</v>
        <stp/>
        <stp>BDP|7792894004930721030</stp>
        <tr r="P55" s="15"/>
        <tr r="P54" s="13"/>
      </tp>
      <tp t="s">
        <v>#N/A Requesting Data...751296830</v>
        <stp/>
        <stp>BDP|8888773517141172064</stp>
        <tr r="AK26" s="2"/>
      </tp>
      <tp t="s">
        <v>#N/A Requesting Data...790524648</v>
        <stp/>
        <stp>BDP|5338561800738917737</stp>
        <tr r="R432" s="17"/>
      </tp>
      <tp t="s">
        <v>#N/A Requesting Data...2410395356</v>
        <stp/>
        <stp>BDP|2473174418484544910</stp>
        <tr r="R179" s="16"/>
      </tp>
      <tp t="s">
        <v>#N/A Requesting Data...698111062</v>
        <stp/>
        <stp>BDP|9361133079118490829</stp>
        <tr r="P166" s="16"/>
      </tp>
      <tp t="s">
        <v>#N/A Requesting Data...3370777398</v>
        <stp/>
        <stp>BDP|8951086182948484785</stp>
        <tr r="A76" s="2"/>
      </tp>
      <tp t="s">
        <v>#N/A N/A</v>
        <stp/>
        <stp>BDP|4921030093186222446</stp>
        <tr r="P26" s="21"/>
      </tp>
      <tp t="s">
        <v>#N/A Requesting Data...861963219</v>
        <stp/>
        <stp>BDP|8845448960442557755</stp>
        <tr r="R25" s="14"/>
      </tp>
      <tp t="s">
        <v>#N/A N/A</v>
        <stp/>
        <stp>BDP|5381138334730825805</stp>
        <tr r="U7" s="22"/>
        <tr r="U9" s="21"/>
        <tr r="U66" s="16"/>
      </tp>
      <tp t="s">
        <v>#N/A Requesting Data...154481013</v>
        <stp/>
        <stp>BDP|8032390231432278579</stp>
        <tr r="R21" s="22"/>
        <tr r="R6" s="21"/>
        <tr r="R13" s="14"/>
        <tr r="R35" s="17"/>
        <tr r="R381" s="16"/>
      </tp>
      <tp t="s">
        <v>#N/A N/A</v>
        <stp/>
        <stp>BDP|1618398671232178822</stp>
        <tr r="AH75" s="2"/>
      </tp>
      <tp t="s">
        <v>#N/A Requesting Data...2332659964</v>
        <stp/>
        <stp>BDP|9452850516047925835</stp>
        <tr r="R31" s="16"/>
      </tp>
      <tp t="s">
        <v>#N/A Requesting Data...3513110948</v>
        <stp/>
        <stp>BDP|3104763919199343302</stp>
        <tr r="R381" s="17"/>
        <tr r="R61" s="16"/>
      </tp>
      <tp t="s">
        <v>#N/A N/A</v>
        <stp/>
        <stp>BDH|8993751231683794077</stp>
        <tr r="AI8" s="3"/>
      </tp>
      <tp t="s">
        <v>#N/A Requesting Data...4080916026</v>
        <stp/>
        <stp>BDP|6165936362411241709</stp>
        <tr r="P236" s="17"/>
      </tp>
      <tp t="s">
        <v>#N/A N/A</v>
        <stp/>
        <stp>BDP|3469600735540066935</stp>
        <tr r="Q333" s="17"/>
        <tr r="Q370" s="16"/>
      </tp>
      <tp t="s">
        <v>#N/A Requesting Data...1794229635</v>
        <stp/>
        <stp>BDP|3678974353987292721</stp>
        <tr r="AG66" s="2"/>
      </tp>
      <tp t="s">
        <v>#N/A N/A</v>
        <stp/>
        <stp>BDP|2692965963333045119</stp>
        <tr r="S15" s="22"/>
        <tr r="S7" s="21"/>
        <tr r="S61" s="15"/>
        <tr r="S61" s="13"/>
      </tp>
      <tp t="s">
        <v>#N/A Requesting Data...3988035230</v>
        <stp/>
        <stp>BDP|6406865530605716774</stp>
        <tr r="Z31" s="2"/>
      </tp>
      <tp t="s">
        <v>#N/A Requesting Data...211595383</v>
        <stp/>
        <stp>BDP|5590956871985393116</stp>
        <tr r="C150" s="10"/>
      </tp>
      <tp t="s">
        <v>#N/A Requesting Data...2131512395</v>
        <stp/>
        <stp>BDP|5687922423254481503</stp>
        <tr r="P27" s="22"/>
        <tr r="P12" s="21"/>
        <tr r="P263" s="17"/>
        <tr r="P468" s="16"/>
      </tp>
      <tp t="s">
        <v>#N/A Requesting Data...2519548933</v>
        <stp/>
        <stp>BDP|8386973558433857841</stp>
        <tr r="O179" s="16"/>
      </tp>
      <tp t="s">
        <v>#N/A N/A</v>
        <stp/>
        <stp>BDP|6176401015809798538</stp>
        <tr r="U119" s="16"/>
        <tr r="U182" s="16"/>
        <tr r="U183" s="16"/>
        <tr r="U184" s="16"/>
        <tr r="U185" s="16"/>
        <tr r="U186" s="16"/>
        <tr r="U187" s="16"/>
        <tr r="U188" s="16"/>
        <tr r="U189" s="16"/>
        <tr r="U190" s="16"/>
        <tr r="U191" s="16"/>
        <tr r="U192" s="16"/>
        <tr r="U193" s="16"/>
        <tr r="U194" s="16"/>
        <tr r="U195" s="16"/>
        <tr r="U196" s="16"/>
        <tr r="U197" s="16"/>
        <tr r="U198" s="16"/>
        <tr r="U199" s="16"/>
      </tp>
      <tp t="s">
        <v>#N/A Requesting Data...1460074198</v>
        <stp/>
        <stp>BDP|9693977425344688938</stp>
        <tr r="A9" s="6"/>
        <tr r="P15" s="14"/>
      </tp>
      <tp t="s">
        <v>#N/A N/A</v>
        <stp/>
        <stp>BDP|1398860112375616204</stp>
        <tr r="AJ26" s="2"/>
      </tp>
      <tp t="s">
        <v>#N/A N/A</v>
        <stp/>
        <stp>BDP|9953176092676440891</stp>
        <tr r="Q12" s="22"/>
        <tr r="Q30" s="21"/>
      </tp>
      <tp t="s">
        <v>#N/A Requesting Data...3867651763</v>
        <stp/>
        <stp>BDP|3325734122450788948</stp>
        <tr r="R125" s="17"/>
        <tr r="R173" s="16"/>
      </tp>
      <tp t="s">
        <v>#N/A Requesting Data...2965766012</v>
        <stp/>
        <stp>BDP|2805080460769215230</stp>
        <tr r="O118" s="17"/>
        <tr r="O153" s="16"/>
      </tp>
      <tp t="s">
        <v>#N/A N/A</v>
        <stp/>
        <stp>BDP|5833535649778040333</stp>
        <tr r="S20" s="14"/>
        <tr r="S418" s="17"/>
        <tr r="S53" s="15"/>
        <tr r="S52" s="13"/>
        <tr r="S461" s="16"/>
      </tp>
      <tp t="s">
        <v>#N/A Requesting Data...3554884802</v>
        <stp/>
        <stp>BDP|1885546982133868001</stp>
        <tr r="D36" s="2"/>
      </tp>
      <tp t="s">
        <v>#N/A N/A</v>
        <stp/>
        <stp>BDP|9192240223995616361</stp>
        <tr r="R51" s="2"/>
      </tp>
      <tp t="s">
        <v>#N/A Requesting Data...1289024894</v>
        <stp/>
        <stp>BDP|6715075882397342670</stp>
        <tr r="O25" s="17"/>
        <tr r="O379" s="16"/>
      </tp>
      <tp t="s">
        <v>#N/A N/A</v>
        <stp/>
        <stp>BDP|4954702591432962776</stp>
        <tr r="Q57" s="15"/>
        <tr r="Q56" s="13"/>
      </tp>
      <tp t="s">
        <v>#N/A N/A</v>
        <stp/>
        <stp>BDH|8067213333503241566</stp>
        <tr r="AE8" s="3"/>
      </tp>
      <tp t="s">
        <v>#N/A Requesting Data...421673157</v>
        <stp/>
        <stp>BDP|5529511854983638911</stp>
        <tr r="P327" s="17"/>
        <tr r="P343" s="16"/>
      </tp>
      <tp t="s">
        <v>#N/A Requesting Data...3284133123</v>
        <stp/>
        <stp>BDP|2250119670823094847</stp>
        <tr r="AV38" s="14"/>
      </tp>
      <tp t="s">
        <v>#N/A N/A</v>
        <stp/>
        <stp>BDP|9313223504850043424</stp>
        <tr r="AB409" s="17"/>
        <tr r="AB46" s="15"/>
        <tr r="AB45" s="13"/>
        <tr r="AB460" s="16"/>
      </tp>
      <tp t="s">
        <v>#N/A N/A</v>
        <stp/>
        <stp>BDP|4682862556360933686</stp>
        <tr r="Q40" s="17"/>
        <tr r="Q413" s="16"/>
      </tp>
      <tp t="s">
        <v>#N/A N/A</v>
        <stp/>
        <stp>BDP|3231440575278465706</stp>
        <tr r="S396" s="17"/>
        <tr r="S456" s="16"/>
      </tp>
      <tp t="s">
        <v>#N/A Requesting Data...3993353080</v>
        <stp/>
        <stp>BDP|3069571151335271908</stp>
        <tr r="P62" s="15"/>
        <tr r="P62" s="13"/>
      </tp>
      <tp t="s">
        <v>#N/A N/A</v>
        <stp/>
        <stp>BDP|3980682328069572183</stp>
        <tr r="R66" s="15"/>
        <tr r="R66" s="13"/>
      </tp>
      <tp t="s">
        <v>#N/A N/A</v>
        <stp/>
        <stp>BDP|3241577927883223847</stp>
        <tr r="U126" s="17"/>
        <tr r="U127" s="17"/>
        <tr r="U128" s="17"/>
        <tr r="U129" s="17"/>
        <tr r="U130" s="17"/>
        <tr r="U131" s="17"/>
        <tr r="U132" s="17"/>
        <tr r="U133" s="17"/>
        <tr r="U134" s="17"/>
        <tr r="U135" s="17"/>
        <tr r="U136" s="17"/>
        <tr r="U137" s="17"/>
        <tr r="U23" s="17"/>
      </tp>
      <tp t="s">
        <v>#N/A Requesting Data...3290301648</v>
        <stp/>
        <stp>BDP|8468829798876853023</stp>
        <tr r="AC12" s="2"/>
      </tp>
      <tp t="s">
        <v>#N/A Requesting Data...2021696504</v>
        <stp/>
        <stp>BDP|3922091889147559380</stp>
        <tr r="R20" s="14"/>
        <tr r="R418" s="17"/>
        <tr r="R461" s="16"/>
      </tp>
      <tp t="s">
        <v>#N/A Requesting Data...3871653769</v>
        <stp/>
        <stp>BDP|9789157381858677716</stp>
        <tr r="P387" s="17"/>
      </tp>
      <tp t="s">
        <v>#N/A Requesting Data...2671322316</v>
        <stp/>
        <stp>BDP|9310797969617293047</stp>
        <tr r="AK49" s="2"/>
      </tp>
      <tp t="s">
        <v>#N/A Requesting Data...1985427217</v>
        <stp/>
        <stp>BDP|4193723477379302229</stp>
        <tr r="P9" s="14"/>
        <tr r="P392" s="17"/>
        <tr r="P393" s="17"/>
        <tr r="P67" s="17"/>
        <tr r="P17" s="15"/>
        <tr r="P15" s="13"/>
        <tr r="P348" s="16"/>
        <tr r="P452" s="16"/>
        <tr r="P453" s="16"/>
      </tp>
      <tp t="s">
        <v>#N/A Requesting Data...3020138716</v>
        <stp/>
        <stp>BDP|3774171012855498937</stp>
        <tr r="AV35" s="14"/>
        <tr r="O434" s="17"/>
        <tr r="AV65" s="15"/>
        <tr r="AV65" s="13"/>
        <tr r="O495" s="16"/>
      </tp>
      <tp t="s">
        <v>#N/A N/A</v>
        <stp/>
        <stp>BDP|3970863147049500987</stp>
        <tr r="Q41" s="17"/>
        <tr r="Q52" s="16"/>
      </tp>
      <tp t="s">
        <v>#N/A Requesting Data...3052990634</v>
        <stp/>
        <stp>BDP|2557671537651946994</stp>
        <tr r="AK31" s="2"/>
      </tp>
      <tp t="s">
        <v>#N/A Requesting Data...2641181906</v>
        <stp/>
        <stp>BDP|8439093624731557490</stp>
        <tr r="AV34" s="14"/>
      </tp>
      <tp t="s">
        <v>#N/A N/A</v>
        <stp/>
        <stp>BDP|4509224346634115956</stp>
        <tr r="R68" s="2"/>
        <tr r="R67" s="2"/>
      </tp>
      <tp t="s">
        <v>#N/A Requesting Data...2711199202</v>
        <stp/>
        <stp>BQL|8583316946884870300</stp>
        <tr r="A4" s="22"/>
      </tp>
      <tp t="s">
        <v>#N/A Requesting Data...2456174848</v>
        <stp/>
        <stp>BDP|3516539973448715185</stp>
        <tr r="AV58" s="13"/>
      </tp>
      <tp t="s">
        <v>#N/A N/A</v>
        <stp/>
        <stp>BDP|5164156383745899150</stp>
        <tr r="AJ16" s="2"/>
      </tp>
      <tp t="s">
        <v>#N/A N/A</v>
        <stp/>
        <stp>BDP|3148832434726804641</stp>
        <tr r="S241" s="17"/>
        <tr r="S175" s="16"/>
      </tp>
      <tp t="s">
        <v>#N/A Requesting Data...1158982555</v>
        <stp/>
        <stp>BDP|8266481467234062676</stp>
        <tr r="P38" s="15"/>
        <tr r="P35" s="13"/>
      </tp>
      <tp t="s">
        <v>#N/A Requesting Data...2927568326</v>
        <stp/>
        <stp>BDP|5050743994951917226</stp>
        <tr r="D23" s="2"/>
      </tp>
      <tp t="s">
        <v>#N/A Requesting Data...1636951425</v>
        <stp/>
        <stp>BDP|3072997654277796017</stp>
        <tr r="R5" s="16"/>
      </tp>
      <tp t="s">
        <v>#N/A N/A</v>
        <stp/>
        <stp>BDP|2994618206128278475</stp>
        <tr r="V21" s="2"/>
      </tp>
      <tp t="s">
        <v>#N/A Requesting Data...1308496233</v>
        <stp/>
        <stp>BDP|8211451429112140440</stp>
        <tr r="O255" s="17"/>
        <tr r="O256" s="17"/>
        <tr r="O257" s="17"/>
        <tr r="O258" s="17"/>
        <tr r="O259" s="17"/>
        <tr r="O260" s="17"/>
        <tr r="O261" s="17"/>
        <tr r="O262" s="17"/>
        <tr r="O132" s="16"/>
        <tr r="O133" s="16"/>
        <tr r="O134" s="16"/>
        <tr r="O135" s="16"/>
        <tr r="O136" s="16"/>
        <tr r="O137" s="16"/>
        <tr r="O138" s="16"/>
        <tr r="O139" s="16"/>
        <tr r="O140" s="16"/>
        <tr r="O141" s="16"/>
        <tr r="O142" s="16"/>
        <tr r="O143" s="16"/>
      </tp>
      <tp t="s">
        <v>#N/A N/A</v>
        <stp/>
        <stp>BDP|9378391254607210077</stp>
        <tr r="S383" s="17"/>
        <tr r="S421" s="16"/>
      </tp>
      <tp t="s">
        <v>#N/A Requesting Data...1998451104</v>
        <stp/>
        <stp>BDP|9118226578663024738</stp>
        <tr r="R79" s="17"/>
        <tr r="R79" s="16"/>
      </tp>
      <tp t="s">
        <v>#N/A Requesting Data...2922264000</v>
        <stp/>
        <stp>BDP|1920494179049310328</stp>
        <tr r="D25" s="2"/>
      </tp>
      <tp t="s">
        <v>#N/A Requesting Data...2720492265</v>
        <stp/>
        <stp>BDP|4225846064383393191</stp>
        <tr r="P116" s="16"/>
      </tp>
      <tp t="s">
        <v>#N/A Requesting Data...577466425</v>
        <stp/>
        <stp>BDP|7888631280903320203</stp>
        <tr r="Z35" s="2"/>
      </tp>
      <tp t="s">
        <v>#N/A Requesting Data...4088995690</v>
        <stp/>
        <stp>BDP|2941820153800894785</stp>
        <tr r="AK51" s="2"/>
      </tp>
      <tp t="s">
        <v>#N/A Requesting Data...1156429787</v>
        <stp/>
        <stp>BDP|4049343379459063152</stp>
        <tr r="M37" s="2"/>
      </tp>
      <tp t="s">
        <v>#N/A N/A</v>
        <stp/>
        <stp>BDP|4962756496594004637</stp>
        <tr r="AA53" s="2"/>
      </tp>
      <tp t="s">
        <v>#N/A N/A</v>
        <stp/>
        <stp>BDP|7313015247333881836</stp>
        <tr r="S431" s="17"/>
        <tr r="S63" s="15"/>
        <tr r="S63" s="13"/>
        <tr r="S475" s="16"/>
      </tp>
      <tp t="s">
        <v>#N/A Requesting Data...1998991666</v>
        <stp/>
        <stp>BDP|3913759894873428628</stp>
        <tr r="AB49" s="15"/>
        <tr r="AB48" s="13"/>
        <tr r="BR77" s="2"/>
      </tp>
      <tp t="s">
        <v>#N/A Requesting Data...3205896521</v>
        <stp/>
        <stp>BDP|7775138892785828206</stp>
        <tr r="AL61" s="2"/>
      </tp>
      <tp t="s">
        <v>#N/A N/A</v>
        <stp/>
        <stp>BDP|8603181370203254525</stp>
        <tr r="AH11" s="2"/>
      </tp>
      <tp t="s">
        <v>#N/A Requesting Data...3954316871</v>
        <stp/>
        <stp>BDP|1035108199499699813</stp>
        <tr r="D41" s="2"/>
      </tp>
      <tp t="s">
        <v>#N/A Requesting Data...3003993677</v>
        <stp/>
        <stp>BDP|1003667364180578994</stp>
        <tr r="Q49" s="15"/>
        <tr r="Q48" s="13"/>
        <tr r="C77" s="2"/>
      </tp>
      <tp t="s">
        <v>#N/A Requesting Data...2391043274</v>
        <stp/>
        <stp>BDP|2311180682193216054</stp>
        <tr r="AN29" s="2"/>
      </tp>
      <tp t="s">
        <v>#N/A Requesting Data...2520193761</v>
        <stp/>
        <stp>BDP|4761707584722524180</stp>
        <tr r="P308" s="16"/>
      </tp>
      <tp t="s">
        <v>#N/A Requesting Data...4236506366</v>
        <stp/>
        <stp>BDP|7354224797123830704</stp>
        <tr r="AB26" s="14"/>
        <tr r="BR29" s="2"/>
      </tp>
      <tp t="s">
        <v>#N/A Requesting Data...3965108419</v>
        <stp/>
        <stp>BDP|9651100968581332734</stp>
        <tr r="R420" s="17"/>
      </tp>
      <tp t="s">
        <v>#N/A Requesting Data...615448743</v>
        <stp/>
        <stp>BDP|7240002629768038555</stp>
        <tr r="O377" s="16"/>
      </tp>
      <tp t="s">
        <v>#N/A Requesting Data...3929030837</v>
        <stp/>
        <stp>BDP|8940141141054208103</stp>
        <tr r="P32" s="22"/>
        <tr r="P23" s="21"/>
      </tp>
      <tp t="s">
        <v>#N/A Requesting Data...2100297581</v>
        <stp/>
        <stp>BDP|4910048146769211167</stp>
        <tr r="Z28" s="2"/>
      </tp>
      <tp t="s">
        <v>#N/A Requesting Data...2758935231</v>
        <stp/>
        <stp>BDP|9836414071982308045</stp>
        <tr r="R338" s="16"/>
      </tp>
      <tp t="s">
        <v>#N/A Requesting Data...699459178</v>
        <stp/>
        <stp>BDP|9323085943847578224</stp>
        <tr r="R41" s="14"/>
      </tp>
      <tp t="s">
        <v>#N/A Requesting Data...3765202896</v>
        <stp/>
        <stp>BDP|1395525239346523922</stp>
        <tr r="R24" s="22"/>
        <tr r="R5" s="21"/>
        <tr r="R12" s="14"/>
        <tr r="R429" s="17"/>
        <tr r="R181" s="16"/>
      </tp>
      <tp t="s">
        <v>#N/A Requesting Data...3510908924</v>
        <stp/>
        <stp>BDP|8899703089927916873</stp>
        <tr r="R270" s="17"/>
        <tr r="R271" s="17"/>
        <tr r="R272" s="17"/>
        <tr r="R273" s="17"/>
        <tr r="R274" s="17"/>
        <tr r="R275" s="17"/>
        <tr r="R276" s="17"/>
        <tr r="R277" s="17"/>
        <tr r="R278" s="17"/>
        <tr r="R279" s="17"/>
        <tr r="R249" s="16"/>
        <tr r="R250" s="16"/>
        <tr r="R251" s="16"/>
        <tr r="R252" s="16"/>
        <tr r="R253" s="16"/>
        <tr r="R254" s="16"/>
      </tp>
      <tp t="s">
        <v>#N/A Requesting Data...2816891612</v>
        <stp/>
        <stp>BDP|8868027929222987079</stp>
        <tr r="BR14" s="2"/>
      </tp>
      <tp t="s">
        <v>#N/A N/A</v>
        <stp/>
        <stp>BDP|9828717165040622075</stp>
        <tr r="R48" s="15"/>
        <tr r="R47" s="13"/>
      </tp>
      <tp t="s">
        <v>#N/A N/A</v>
        <stp/>
        <stp>BDP|3576865011666367434</stp>
        <tr r="S44" s="13"/>
      </tp>
      <tp t="s">
        <v>#N/A N/A</v>
        <stp/>
        <stp>BDP|8521604667405586545</stp>
        <tr r="AB409" s="16"/>
      </tp>
      <tp t="s">
        <v>#N/A Requesting Data...1026001747</v>
        <stp/>
        <stp>BDP|4494198467143808812</stp>
        <tr r="O307" s="17"/>
        <tr r="O308" s="17"/>
        <tr r="O309" s="17"/>
        <tr r="O310" s="17"/>
        <tr r="O71" s="16"/>
        <tr r="O72" s="16"/>
        <tr r="O73" s="16"/>
        <tr r="O74" s="16"/>
      </tp>
      <tp t="s">
        <v>#N/A Requesting Data...1072531132</v>
        <stp/>
        <stp>BDP|4114178295645674152</stp>
        <tr r="R375" s="17"/>
        <tr r="R389" s="16"/>
      </tp>
      <tp t="s">
        <v>#N/A Requesting Data...1185661513</v>
        <stp/>
        <stp>BDP|7543634284357395616</stp>
        <tr r="O302" s="17"/>
        <tr r="O43" s="16"/>
      </tp>
      <tp t="s">
        <v>#N/A N/A</v>
        <stp/>
        <stp>BDP|5991194006855442926</stp>
        <tr r="S19" s="17"/>
        <tr r="S27" s="16"/>
      </tp>
      <tp t="s">
        <v>#N/A N/A</v>
        <stp/>
        <stp>BDP|6081963476017431751</stp>
        <tr r="R65" s="15"/>
        <tr r="R65" s="13"/>
      </tp>
      <tp t="s">
        <v>#N/A Requesting Data...3436547632</v>
        <stp/>
        <stp>BDP|3625965710455583649</stp>
        <tr r="BR33" s="2"/>
      </tp>
      <tp t="s">
        <v>#N/A Requesting Data...1314623380</v>
        <stp/>
        <stp>BDP|9019382473296890353</stp>
        <tr r="P330" s="17"/>
        <tr r="P332" s="17"/>
        <tr r="P347" s="16"/>
        <tr r="P351" s="16"/>
      </tp>
      <tp t="s">
        <v>#N/A Requesting Data...1366754157</v>
        <stp/>
        <stp>BDP|5555258762521418804</stp>
        <tr r="O187" s="17"/>
        <tr r="O16" s="16"/>
      </tp>
      <tp t="s">
        <v>#N/A Requesting Data...3506140968</v>
        <stp/>
        <stp>BDP|1598789288437702148</stp>
        <tr r="P494" s="16"/>
      </tp>
      <tp t="s">
        <v>#N/A N/A</v>
        <stp/>
        <stp>BDP|9035695391146873862</stp>
        <tr r="Q13" s="15"/>
      </tp>
      <tp t="s">
        <v>#N/A Requesting Data...4262474833</v>
        <stp/>
        <stp>BDP|7198903863776513619</stp>
        <tr r="P21" s="17"/>
        <tr r="P15" s="16"/>
      </tp>
      <tp t="s">
        <v>#N/A Requesting Data...2232230848</v>
        <stp/>
        <stp>BDP|7150116284750781645</stp>
        <tr r="P118" s="16"/>
      </tp>
      <tp t="s">
        <v>#N/A Requesting Data...1628223299</v>
        <stp/>
        <stp>BDP|4761572177256335839</stp>
        <tr r="O56" s="16"/>
      </tp>
      <tp t="s">
        <v>#N/A N/A</v>
        <stp/>
        <stp>BDP|4678649085013118113</stp>
        <tr r="V32" s="2"/>
      </tp>
      <tp t="s">
        <v>#N/A Requesting Data...3509908529</v>
        <stp/>
        <stp>BDP|5847404324983821837</stp>
        <tr r="AB31" s="14"/>
        <tr r="BR41" s="2"/>
      </tp>
      <tp t="s">
        <v>#N/A Requesting Data...1184880974</v>
        <stp/>
        <stp>BDP|8558664004650416649</stp>
        <tr r="R12" s="17"/>
        <tr r="R131" s="16"/>
      </tp>
      <tp t="s">
        <v>#N/A Requesting Data...1511141097</v>
        <stp/>
        <stp>BDP|7539174044378431257</stp>
        <tr r="O38" s="2"/>
      </tp>
      <tp t="s">
        <v>#N/A Requesting Data...3449822080</v>
        <stp/>
        <stp>BDP|9157971884727361760</stp>
        <tr r="R16" s="17"/>
        <tr r="R14" s="16"/>
      </tp>
      <tp t="s">
        <v>#N/A Requesting Data...1220552330</v>
        <stp/>
        <stp>BDP|1954659974798652098</stp>
        <tr r="C161" s="10"/>
      </tp>
      <tp t="s">
        <v>#N/A N/A</v>
        <stp/>
        <stp>BDH|1005386868825295953</stp>
        <tr r="M8" s="3"/>
      </tp>
      <tp t="s">
        <v>#N/A Requesting Data...897209238</v>
        <stp/>
        <stp>BDP|7927660986829810853</stp>
        <tr r="Q44" s="13"/>
        <tr r="C67" s="2"/>
        <tr r="C68" s="2"/>
      </tp>
      <tp t="s">
        <v>#N/A N/A</v>
        <stp/>
        <stp>BDP|9833817763136894961</stp>
        <tr r="AA24" s="2"/>
      </tp>
      <tp t="s">
        <v>#N/A N/A</v>
        <stp/>
        <stp>BDP|6409850957953505078</stp>
        <tr r="AJ27" s="2"/>
      </tp>
      <tp t="s">
        <v>#N/A Requesting Data...1084837717</v>
        <stp/>
        <stp>BDP|7487312026828653612</stp>
        <tr r="AK14" s="2"/>
      </tp>
      <tp t="s">
        <v>#N/A Requesting Data...3929765476</v>
        <stp/>
        <stp>BDP|4109844736506704104</stp>
        <tr r="O305" s="17"/>
        <tr r="O306" s="17"/>
        <tr r="O145" s="16"/>
        <tr r="O146" s="16"/>
        <tr r="O147" s="16"/>
        <tr r="O148" s="16"/>
        <tr r="O149" s="16"/>
        <tr r="O150" s="16"/>
      </tp>
      <tp t="s">
        <v>#N/A Requesting Data...1088630837</v>
        <stp/>
        <stp>BDP|5410424584566499731</stp>
        <tr r="AL56" s="2"/>
      </tp>
      <tp t="s">
        <v>#N/A Requesting Data...1004857639</v>
        <stp/>
        <stp>BDP|4336326725819126403</stp>
        <tr r="O325" s="17"/>
        <tr r="O42" s="16"/>
      </tp>
      <tp t="s">
        <v>#N/A Requesting Data...2896322222</v>
        <stp/>
        <stp>BDP|9992237930101825172</stp>
        <tr r="P121" s="17"/>
        <tr r="P122" s="17"/>
        <tr r="P123" s="17"/>
        <tr r="P124" s="17"/>
        <tr r="P30" s="15"/>
        <tr r="P31" s="15"/>
        <tr r="P29" s="13"/>
        <tr r="P30" s="13"/>
        <tr r="P393" s="16"/>
        <tr r="P394" s="16"/>
        <tr r="P395" s="16"/>
        <tr r="P396" s="16"/>
        <tr r="P397" s="16"/>
        <tr r="P398" s="16"/>
        <tr r="P399" s="16"/>
        <tr r="P400" s="16"/>
        <tr r="P401" s="16"/>
        <tr r="P402" s="16"/>
        <tr r="P403" s="16"/>
        <tr r="P404" s="16"/>
        <tr r="P405" s="16"/>
        <tr r="P406" s="16"/>
      </tp>
      <tp t="s">
        <v>#N/A N/A</v>
        <stp/>
        <stp>BDP|1905177246704864858</stp>
        <tr r="S331" s="17"/>
        <tr r="S478" s="16"/>
      </tp>
      <tp t="s">
        <v>#N/A Requesting Data...3472150605</v>
        <stp/>
        <stp>BDP|7469304780053398725</stp>
        <tr r="O176" s="16"/>
      </tp>
      <tp t="s">
        <v>#N/A Requesting Data...3444712301</v>
        <stp/>
        <stp>BDP|2758691308585589967</stp>
        <tr r="AQ42" s="2"/>
      </tp>
      <tp t="s">
        <v>#N/A Requesting Data...744677539</v>
        <stp/>
        <stp>BDP|1769113126232514806</stp>
        <tr r="AV44" s="13"/>
      </tp>
      <tp t="s">
        <v>#N/A N/A</v>
        <stp/>
        <stp>BDP|5880837571742982199</stp>
        <tr r="AH18" s="2"/>
      </tp>
      <tp t="s">
        <v>#N/A N/A</v>
        <stp/>
        <stp>BDP|5777087270328107349</stp>
        <tr r="AB13" s="15"/>
      </tp>
      <tp t="s">
        <v>#N/A Requesting Data...3297761804</v>
        <stp/>
        <stp>BDP|1053925088150762978</stp>
        <tr r="P160" s="16"/>
        <tr r="P161" s="16"/>
      </tp>
      <tp t="s">
        <v>#N/A Requesting Data...1521604771</v>
        <stp/>
        <stp>BDP|5356880040480926081</stp>
        <tr r="R32" s="17"/>
        <tr r="R65" s="17"/>
        <tr r="R470" s="16"/>
        <tr r="R78" s="16"/>
      </tp>
      <tp t="s">
        <v>#N/A N/A</v>
        <stp/>
        <stp>BDP|5810490140329874530</stp>
        <tr r="Q268" s="17"/>
        <tr r="Q331" s="16"/>
      </tp>
      <tp t="s">
        <v>#N/A Requesting Data...2835285537</v>
        <stp/>
        <stp>BDP|2187896431026391617</stp>
        <tr r="P375" s="17"/>
        <tr r="P389" s="16"/>
      </tp>
      <tp t="s">
        <v>#N/A Requesting Data...1028676484</v>
        <stp/>
        <stp>BDP|7958139703009792655</stp>
        <tr r="AG38" s="2"/>
      </tp>
      <tp t="s">
        <v>#N/A Requesting Data...1604872400</v>
        <stp/>
        <stp>BDP|4353323912806083982</stp>
        <tr r="AW22" s="22"/>
        <tr r="AW33" s="21"/>
        <tr r="O384" s="17"/>
        <tr r="O123" s="16"/>
      </tp>
      <tp t="s">
        <v>#N/A Requesting Data...2443722964</v>
        <stp/>
        <stp>BDP|5285497577528377779</stp>
        <tr r="O30" s="17"/>
      </tp>
      <tp t="e">
        <v>#N/A</v>
        <stp/>
        <stp>BDH|1233448889486494239</stp>
        <tr r="N149" s="24"/>
      </tp>
      <tp t="s">
        <v>#N/A Requesting Data...3838696933</v>
        <stp/>
        <stp>BDP|7579793575888330631</stp>
        <tr r="C14" s="2"/>
      </tp>
      <tp t="s">
        <v>#N/A N/A</v>
        <stp/>
        <stp>BDP|8529086202683338250</stp>
        <tr r="S16" s="22"/>
        <tr r="S34" s="21"/>
      </tp>
      <tp t="s">
        <v>#N/A Requesting Data...2654260846</v>
        <stp/>
        <stp>BDP|3401398148344826933</stp>
        <tr r="AK20" s="2"/>
      </tp>
      <tp t="s">
        <v>#N/A N/A</v>
        <stp/>
        <stp>BDP|7910338126437262805</stp>
        <tr r="Q56" s="15"/>
        <tr r="Q55" s="13"/>
      </tp>
      <tp t="s">
        <v>#N/A Requesting Data...1593807411</v>
        <stp/>
        <stp>BDP|7643386681613670670</stp>
        <tr r="P241" s="17"/>
        <tr r="P175" s="16"/>
      </tp>
      <tp t="s">
        <v>#N/A Requesting Data...3260194483</v>
        <stp/>
        <stp>BDP|9540782579467217786</stp>
        <tr r="P81" s="16"/>
      </tp>
      <tp t="s">
        <v>#N/A Requesting Data...2962146557</v>
        <stp/>
        <stp>BDP|2640848227298889930</stp>
        <tr r="O328" s="17"/>
        <tr r="O344" s="16"/>
      </tp>
      <tp t="s">
        <v>#N/A Requesting Data...3570896557</v>
        <stp/>
        <stp>BDP|5176404939273412826</stp>
        <tr r="P117" s="17"/>
        <tr r="P152" s="16"/>
      </tp>
      <tp t="s">
        <v>#N/A Requesting Data...3067579493</v>
        <stp/>
        <stp>BDP|2729878762722425797</stp>
        <tr r="M36" s="2"/>
      </tp>
      <tp t="s">
        <v>#N/A N/A</v>
        <stp/>
        <stp>BDP|4790484682085604447</stp>
        <tr r="S436" s="17"/>
        <tr r="S83" s="16"/>
      </tp>
      <tp t="s">
        <v>#N/A Requesting Data...2221441081</v>
        <stp/>
        <stp>BDP|2191974276033684698</stp>
        <tr r="AG39" s="2"/>
      </tp>
      <tp t="s">
        <v>#N/A N/A</v>
        <stp/>
        <stp>BDP|1777598284501520409</stp>
        <tr r="V70" s="2"/>
        <tr r="V69" s="2"/>
      </tp>
      <tp t="s">
        <v>#N/A N/A</v>
        <stp/>
        <stp>BDP|2688521784167901168</stp>
        <tr r="R19" s="2"/>
      </tp>
      <tp t="s">
        <v>#N/A N/A</v>
        <stp/>
        <stp>BDP|4304780967554136825</stp>
        <tr r="U139" s="17"/>
        <tr r="U140" s="17"/>
        <tr r="U141" s="17"/>
        <tr r="U142" s="17"/>
        <tr r="U143" s="17"/>
        <tr r="U144" s="17"/>
        <tr r="U145" s="17"/>
        <tr r="U146" s="17"/>
        <tr r="U147" s="17"/>
        <tr r="U148" s="17"/>
        <tr r="U149" s="17"/>
        <tr r="U150" s="17"/>
        <tr r="U151" s="17"/>
        <tr r="U152" s="17"/>
        <tr r="U153" s="17"/>
        <tr r="U154" s="17"/>
        <tr r="U155" s="17"/>
        <tr r="U156" s="17"/>
        <tr r="U157" s="17"/>
        <tr r="U158" s="17"/>
        <tr r="U254" s="17"/>
        <tr r="U263" s="17"/>
        <tr r="U420" s="17"/>
      </tp>
      <tp t="s">
        <v>#N/A Requesting Data...1641405443</v>
        <stp/>
        <stp>BDP|2641208097916948673</stp>
        <tr r="P68" s="17"/>
        <tr r="P157" s="16"/>
      </tp>
      <tp t="s">
        <v>#N/A Requesting Data...3379319536</v>
        <stp/>
        <stp>BDP|5061886683929165558</stp>
        <tr r="P51" s="17"/>
        <tr r="P32" s="16"/>
      </tp>
      <tp t="e">
        <v>#N/A</v>
        <stp/>
        <stp>BDH|8327571825353653582</stp>
        <tr r="N209" s="24"/>
      </tp>
      <tp t="s">
        <v>#N/A N/A</v>
        <stp/>
        <stp>BDP|9961414810037090242</stp>
        <tr r="S363" s="17"/>
        <tr r="S376" s="16"/>
      </tp>
      <tp t="s">
        <v>#N/A N/A</v>
        <stp/>
        <stp>BDP|9628469410285562093</stp>
        <tr r="S409" s="16"/>
      </tp>
      <tp t="s">
        <v>#N/A Requesting Data...3612730081</v>
        <stp/>
        <stp>BDP|3094011574794820911</stp>
        <tr r="AW17" s="22"/>
        <tr r="AW15" s="21"/>
        <tr r="O14" s="17"/>
        <tr r="O26" s="16"/>
      </tp>
      <tp t="s">
        <v>#N/A Requesting Data...2478438951</v>
        <stp/>
        <stp>BDP|5310259747772961846</stp>
        <tr r="AC47" s="2"/>
        <tr r="AC48" s="2"/>
      </tp>
      <tp t="s">
        <v>#N/A Requesting Data...760597124</v>
        <stp/>
        <stp>BDP|4751814143339036894</stp>
        <tr r="P5" s="16"/>
      </tp>
      <tp t="s">
        <v>#N/A Requesting Data...3104956026</v>
        <stp/>
        <stp>BDP|1466118257759805570</stp>
        <tr r="AQ41" s="2"/>
      </tp>
      <tp t="s">
        <v>#N/A Requesting Data...1056994202</v>
        <stp/>
        <stp>BDP|4443513981583994307</stp>
        <tr r="AQ32" s="2"/>
      </tp>
      <tp t="s">
        <v>#N/A Requesting Data...1433764835</v>
        <stp/>
        <stp>BDP|9592582070917146519</stp>
        <tr r="D76" s="2"/>
      </tp>
      <tp t="s">
        <v>#N/A Requesting Data...3279643016</v>
        <stp/>
        <stp>BDP|2742967463942973662</stp>
        <tr r="AC18" s="2"/>
      </tp>
      <tp t="s">
        <v>#N/A N/A</v>
        <stp/>
        <stp>BDP|5706705320379847020</stp>
        <tr r="U9" s="17"/>
      </tp>
      <tp t="s">
        <v>#N/A Requesting Data...2319833637</v>
        <stp/>
        <stp>BDP|1457648787417981135</stp>
        <tr r="AV43" s="15"/>
        <tr r="AV41" s="13"/>
      </tp>
      <tp t="s">
        <v>#N/A Requesting Data...2452304001</v>
        <stp/>
        <stp>BDP|2361991303377569516</stp>
        <tr r="M74" s="2"/>
      </tp>
      <tp t="s">
        <v>#N/A Requesting Data...1760687635</v>
        <stp/>
        <stp>BDP|3437975171977925396</stp>
        <tr r="AB10" s="14"/>
        <tr r="AB33" s="14"/>
        <tr r="BR40" s="2"/>
      </tp>
      <tp t="s">
        <v>#N/A Requesting Data...1910238713</v>
        <stp/>
        <stp>BDP|3683989068472185750</stp>
        <tr r="P362" s="17"/>
        <tr r="P374" s="16"/>
      </tp>
      <tp t="s">
        <v>#N/A Requesting Data...3296752951</v>
        <stp/>
        <stp>BDP|9500250925235376545</stp>
        <tr r="P34" s="17"/>
        <tr r="P30" s="16"/>
      </tp>
      <tp t="s">
        <v>#N/A N/A</v>
        <stp/>
        <stp>BDP|1842877519016770737</stp>
        <tr r="S375" s="17"/>
        <tr r="S389" s="16"/>
      </tp>
      <tp t="s">
        <v>#N/A N/A</v>
        <stp/>
        <stp>BDP|7740236123476214874</stp>
        <tr r="AB16" s="14"/>
      </tp>
      <tp t="s">
        <v>#N/A Requesting Data...2068150542</v>
        <stp/>
        <stp>BDP|8226013719581040185</stp>
        <tr r="O422" s="17"/>
        <tr r="AV58" s="15"/>
        <tr r="AV57" s="13"/>
        <tr r="O469" s="16"/>
      </tp>
      <tp t="s">
        <v>#N/A N/A</v>
        <stp/>
        <stp>BDP|5124260576379076030</stp>
        <tr r="AA43" s="2"/>
      </tp>
      <tp t="s">
        <v>#N/A Requesting Data...866358193</v>
        <stp/>
        <stp>BDP|9753675800781062727</stp>
        <tr r="P10" s="15"/>
        <tr r="P9" s="13"/>
      </tp>
      <tp t="e">
        <v>#N/A</v>
        <stp/>
        <stp>BDH|6805676789640703132</stp>
        <tr r="N257" s="24"/>
      </tp>
      <tp t="s">
        <v>#N/A Requesting Data...1216365144</v>
        <stp/>
        <stp>BDP|6826649081729743892</stp>
        <tr r="Z14" s="2"/>
      </tp>
      <tp t="s">
        <v>#N/A N/A</v>
        <stp/>
        <stp>BDP|5655325920128005575</stp>
        <tr r="S302" s="17"/>
        <tr r="S43" s="16"/>
      </tp>
      <tp t="s">
        <v>#N/A Requesting Data...1746391888</v>
        <stp/>
        <stp>BDP|5755844607566254257</stp>
        <tr r="Q35" s="21"/>
        <tr r="C49" s="2"/>
      </tp>
      <tp t="s">
        <v>#N/A N/A</v>
        <stp/>
        <stp>BDP|2190922211463475063</stp>
        <tr r="Q379" s="17"/>
        <tr r="Q410" s="16"/>
      </tp>
      <tp t="s">
        <v>#N/A Requesting Data...3379143498</v>
        <stp/>
        <stp>BDP|1435938627921696261</stp>
        <tr r="C158" s="10"/>
      </tp>
      <tp t="s">
        <v>#N/A Requesting Data...3808988267</v>
        <stp/>
        <stp>BDP|3292852164861258518</stp>
        <tr r="Z72" s="2"/>
      </tp>
      <tp t="s">
        <v>#N/A N/A</v>
        <stp/>
        <stp>BDP|4801276079210606805</stp>
        <tr r="Q86" s="17"/>
        <tr r="Q21" s="16"/>
      </tp>
      <tp t="s">
        <v>#N/A N/A</v>
        <stp/>
        <stp>BDP|4851852753676743695</stp>
        <tr r="AB243" s="17"/>
        <tr r="AB62" s="16"/>
      </tp>
      <tp t="s">
        <v>#N/A Requesting Data...2565061611</v>
        <stp/>
        <stp>BDP|2228820010200217222</stp>
        <tr r="AB50" s="15"/>
        <tr r="AB49" s="13"/>
        <tr r="BR65" s="2"/>
      </tp>
      <tp t="s">
        <v>#N/A Requesting Data...4274000256</v>
        <stp/>
        <stp>BDP|4426325038159712493</stp>
        <tr r="P20" s="17"/>
      </tp>
      <tp t="s">
        <v>#N/A N/A</v>
        <stp/>
        <stp>BDP|3781049657009002647</stp>
        <tr r="U119" s="17"/>
      </tp>
      <tp t="s">
        <v>#N/A N/A</v>
        <stp/>
        <stp>BDH|6833375485813340796</stp>
        <tr r="BO8" s="4"/>
      </tp>
      <tp t="s">
        <v>#N/A N/A</v>
        <stp/>
        <stp>BDP|4462830271182133066</stp>
        <tr r="R34" s="2"/>
      </tp>
      <tp t="s">
        <v>#N/A Requesting Data...1121155853</v>
        <stp/>
        <stp>BDP|4137465441088865589</stp>
        <tr r="O264" s="17"/>
        <tr r="O321" s="16"/>
      </tp>
      <tp t="s">
        <v>#N/A Requesting Data...1627235199</v>
        <stp/>
        <stp>BDP|4910760302549277398</stp>
        <tr r="D21" s="2"/>
      </tp>
      <tp t="s">
        <v>#N/A N/A</v>
        <stp/>
        <stp>BDP|5559376584051488644</stp>
        <tr r="AB11" s="15"/>
        <tr r="AB10" s="13"/>
      </tp>
      <tp t="s">
        <v>#N/A N/A</v>
        <stp/>
        <stp>BDP|2763005541609239627</stp>
        <tr r="S7" s="15"/>
      </tp>
      <tp t="s">
        <v>#N/A Requesting Data...3168143822</v>
        <stp/>
        <stp>BDP|2635998525251497184</stp>
        <tr r="M47" s="2"/>
        <tr r="M48" s="2"/>
      </tp>
      <tp t="s">
        <v>#N/A Requesting Data...1117672007</v>
        <stp/>
        <stp>BDP|5568923013503007726</stp>
        <tr r="D49" s="2"/>
      </tp>
      <tp t="s">
        <v>#N/A N/A</v>
        <stp/>
        <stp>BDH|6668357934816044915</stp>
        <tr r="BE8" s="3"/>
      </tp>
      <tp t="s">
        <v>#N/A Requesting Data...3409191064</v>
        <stp/>
        <stp>BDP|9618404545954169452</stp>
        <tr r="P254" s="17"/>
        <tr r="P46" s="16"/>
      </tp>
      <tp t="s">
        <v>#N/A Requesting Data...4228217719</v>
        <stp/>
        <stp>BDP|8647005435817247560</stp>
        <tr r="C15" s="2"/>
      </tp>
      <tp t="s">
        <v>#N/A N/A</v>
        <stp/>
        <stp>BDP|3089621200695342964</stp>
        <tr r="R26" s="15"/>
        <tr r="R24" s="13"/>
      </tp>
      <tp t="s">
        <v>#N/A N/A</v>
        <stp/>
        <stp>BDP|2876750019575685854</stp>
        <tr r="AJ39" s="2"/>
      </tp>
      <tp t="s">
        <v>#N/A Requesting Data...1669811553</v>
        <stp/>
        <stp>BDP|8094274267827526224</stp>
        <tr r="P270" s="17"/>
        <tr r="P271" s="17"/>
        <tr r="P272" s="17"/>
        <tr r="P273" s="17"/>
        <tr r="P274" s="17"/>
        <tr r="P275" s="17"/>
        <tr r="P276" s="17"/>
        <tr r="P277" s="17"/>
        <tr r="P278" s="17"/>
        <tr r="P279" s="17"/>
        <tr r="P249" s="16"/>
        <tr r="P250" s="16"/>
        <tr r="P251" s="16"/>
        <tr r="P252" s="16"/>
        <tr r="P253" s="16"/>
        <tr r="P254" s="16"/>
      </tp>
      <tp t="s">
        <v>#N/A N/A</v>
        <stp/>
        <stp>BDP|1605162683352578314</stp>
        <tr r="V39" s="2"/>
      </tp>
      <tp t="s">
        <v>#N/A Requesting Data...2872531163</v>
        <stp/>
        <stp>BDP|4276723130871208866</stp>
        <tr r="O9" s="17"/>
        <tr r="O36" s="16"/>
      </tp>
      <tp t="s">
        <v>#N/A Requesting Data...2208156392</v>
        <stp/>
        <stp>BDP|9702116303587410651</stp>
        <tr r="R43" s="14"/>
      </tp>
      <tp t="s">
        <v>#N/A N/A</v>
        <stp/>
        <stp>BDP|4622868433622797402</stp>
        <tr r="Q16" s="17"/>
        <tr r="Q26" s="15"/>
        <tr r="Q24" s="13"/>
        <tr r="Q14" s="16"/>
      </tp>
      <tp t="s">
        <v>#N/A N/A</v>
        <stp/>
        <stp>BDP|8528623029353940629</stp>
        <tr r="V36" s="2"/>
      </tp>
      <tp t="s">
        <v>#N/A Requesting Data...2573645050</v>
        <stp/>
        <stp>BDP|9776358210567621516</stp>
        <tr r="P383" s="17"/>
        <tr r="P421" s="16"/>
      </tp>
      <tp t="s">
        <v>#N/A N/A</v>
        <stp/>
        <stp>BDP|3747929429812124386</stp>
        <tr r="R77" s="2"/>
      </tp>
      <tp t="s">
        <v>#N/A Requesting Data...3233812716</v>
        <stp/>
        <stp>BDP|1526605436219032467</stp>
        <tr r="C47" s="2"/>
        <tr r="C48" s="2"/>
      </tp>
      <tp t="s">
        <v>#N/A N/A</v>
        <stp/>
        <stp>BDP|3342779868919848213</stp>
        <tr r="Q412" s="16"/>
      </tp>
      <tp t="s">
        <v>#N/A Requesting Data...1082603094</v>
        <stp/>
        <stp>BDP|8375435431891394770</stp>
        <tr r="P9" s="22"/>
        <tr r="P11" s="21"/>
      </tp>
      <tp t="s">
        <v>#N/A Requesting Data...2394788064</v>
        <stp/>
        <stp>BDP|6876470109502436974</stp>
        <tr r="R389" s="17"/>
        <tr r="R407" s="16"/>
      </tp>
      <tp t="s">
        <v>#N/A Requesting Data...2741798600</v>
        <stp/>
        <stp>BDP|1315516516646808968</stp>
        <tr r="R412" s="17"/>
      </tp>
      <tp t="s">
        <v>#N/A Requesting Data...2881511241</v>
        <stp/>
        <stp>BDP|5445417739910394858</stp>
        <tr r="R45" s="16"/>
      </tp>
      <tp t="s">
        <v>#N/A Requesting Data...1640378015</v>
        <stp/>
        <stp>BDP|8395047483893787990</stp>
        <tr r="BO61" s="2"/>
        <tr r="AN61" s="2"/>
      </tp>
      <tp t="s">
        <v>#N/A Requesting Data...3756656393</v>
        <stp/>
        <stp>BDP|7070715497002502192</stp>
        <tr r="Z25" s="2"/>
      </tp>
      <tp t="s">
        <v>#N/A Requesting Data...3205776651</v>
        <stp/>
        <stp>BDP|2252415479738334337</stp>
        <tr r="A12" s="6"/>
        <tr r="P41" s="14"/>
        <tr r="P66" s="15"/>
        <tr r="P66" s="13"/>
      </tp>
      <tp t="s">
        <v>#N/A Requesting Data...1954378452</v>
        <stp/>
        <stp>BDP|2823272063685310941</stp>
        <tr r="A67" s="2"/>
        <tr r="A68" s="2"/>
      </tp>
      <tp t="s">
        <v>#N/A Requesting Data...984468603</v>
        <stp/>
        <stp>BDP|7426783087414333608</stp>
        <tr r="O450" s="16"/>
      </tp>
      <tp t="s">
        <v>#N/A Requesting Data...3497076939</v>
        <stp/>
        <stp>BDP|6727458359185732846</stp>
        <tr r="O86" s="17"/>
        <tr r="O21" s="16"/>
      </tp>
      <tp t="s">
        <v>#N/A Requesting Data...2786056589</v>
        <stp/>
        <stp>BDP|7915405792510248014</stp>
        <tr r="P29" s="22"/>
        <tr r="P18" s="21"/>
        <tr r="P414" s="17"/>
        <tr r="P80" s="16"/>
      </tp>
      <tp t="s">
        <v>#N/A N/A</v>
        <stp/>
        <stp>BDP|9829998391845129693</stp>
        <tr r="AA63" s="2"/>
        <tr r="AA62" s="2"/>
        <tr r="AA61" s="2"/>
      </tp>
      <tp t="s">
        <v>#N/A Requesting Data...2023760945</v>
        <stp/>
        <stp>BDP|9547731137503008493</stp>
        <tr r="M52" s="2"/>
      </tp>
      <tp t="s">
        <v>#N/A Requesting Data...1067727464</v>
        <stp/>
        <stp>BDP|4548952272902259288</stp>
        <tr r="C35" s="2"/>
      </tp>
      <tp t="s">
        <v>#N/A Requesting Data...3665626258</v>
        <stp/>
        <stp>BDP|6878888219852140704</stp>
        <tr r="R340" s="16"/>
      </tp>
      <tp t="s">
        <v>#N/A N/A</v>
        <stp/>
        <stp>BDP|9227249639401016365</stp>
        <tr r="AA19" s="2"/>
      </tp>
      <tp t="s">
        <v>#N/A Requesting Data...966812979</v>
        <stp/>
        <stp>BDP|9206139131039906807</stp>
        <tr r="P379" s="17"/>
        <tr r="P410" s="16"/>
      </tp>
      <tp t="s">
        <v>#N/A N/A</v>
        <stp/>
        <stp>BDP|4993457456439499673</stp>
        <tr r="V37" s="2"/>
      </tp>
      <tp t="s">
        <v>#N/A Requesting Data...4086054996</v>
        <stp/>
        <stp>BDP|6207301468251158822</stp>
        <tr r="P45" s="16"/>
      </tp>
      <tp t="s">
        <v>#N/A Requesting Data...3650603533</v>
        <stp/>
        <stp>BDP|9756862976644938875</stp>
        <tr r="O194" s="17"/>
        <tr r="O164" s="16"/>
      </tp>
      <tp t="s">
        <v>#N/A Requesting Data...1515966286</v>
        <stp/>
        <stp>BDP|8904565861623849286</stp>
        <tr r="M18" s="2"/>
      </tp>
      <tp t="s">
        <v>#N/A N/A</v>
        <stp/>
        <stp>BDP|1608724832098024786</stp>
        <tr r="V15" s="2"/>
      </tp>
      <tp t="s">
        <v>#N/A Requesting Data...3895026231</v>
        <stp/>
        <stp>BDP|4516855779195016477</stp>
        <tr r="O29" s="17"/>
      </tp>
      <tp t="s">
        <v>#N/A Requesting Data...2202670474</v>
        <stp/>
        <stp>BDP|9097850451856300894</stp>
        <tr r="AN48" s="2"/>
      </tp>
      <tp t="s">
        <v>#N/A Requesting Data...1686893020</v>
        <stp/>
        <stp>BDP|3930947666912488409</stp>
        <tr r="A71" s="2"/>
      </tp>
      <tp t="s">
        <v>#N/A Requesting Data...2196400705</v>
        <stp/>
        <stp>BDP|8581298414890148163</stp>
        <tr r="P9" s="16"/>
      </tp>
      <tp t="s">
        <v>#N/A Requesting Data...3002511096</v>
        <stp/>
        <stp>BDP|7422778907829245395</stp>
        <tr r="R44" s="14"/>
        <tr r="R45" s="14"/>
        <tr r="R218" s="17"/>
        <tr r="R219" s="17"/>
        <tr r="R220" s="17"/>
        <tr r="R221" s="17"/>
        <tr r="R222" s="17"/>
        <tr r="R223" s="17"/>
        <tr r="R224" s="17"/>
        <tr r="R225" s="17"/>
        <tr r="R226" s="17"/>
        <tr r="R227" s="17"/>
        <tr r="R228" s="17"/>
        <tr r="R229" s="17"/>
        <tr r="R230" s="17"/>
        <tr r="R231" s="17"/>
        <tr r="R232" s="17"/>
        <tr r="R233" s="17"/>
        <tr r="R234" s="17"/>
        <tr r="R235" s="17"/>
        <tr r="R382" s="16"/>
        <tr r="R383" s="16"/>
        <tr r="R384" s="16"/>
        <tr r="R385" s="16"/>
      </tp>
      <tp t="s">
        <v>#N/A Requesting Data...2869770806</v>
        <stp/>
        <stp>BDP|4073423799236290557</stp>
        <tr r="O69" s="17"/>
        <tr r="O70" s="17"/>
        <tr r="O71" s="17"/>
        <tr r="O72" s="17"/>
        <tr r="O73" s="17"/>
        <tr r="O74" s="17"/>
        <tr r="O75" s="17"/>
        <tr r="O76" s="17"/>
        <tr r="O77" s="17"/>
        <tr r="O78" s="17"/>
        <tr r="O352" s="16"/>
        <tr r="O353" s="16"/>
        <tr r="O354" s="16"/>
        <tr r="O355" s="16"/>
        <tr r="O356" s="16"/>
        <tr r="O357" s="16"/>
        <tr r="O358" s="16"/>
        <tr r="O359" s="16"/>
        <tr r="O360" s="16"/>
        <tr r="O361" s="16"/>
        <tr r="O362" s="16"/>
        <tr r="O363" s="16"/>
        <tr r="O364" s="16"/>
        <tr r="O365" s="16"/>
      </tp>
      <tp t="s">
        <v>#N/A Requesting Data...3518423522</v>
        <stp/>
        <stp>BDP|7205936473563862064</stp>
        <tr r="AV34" s="15"/>
        <tr r="AV35" s="15"/>
        <tr r="O238" s="16"/>
        <tr r="O239" s="16"/>
        <tr r="O240" s="16"/>
        <tr r="O241" s="16"/>
        <tr r="O242" s="16"/>
        <tr r="O243" s="16"/>
      </tp>
      <tp t="s">
        <v>#N/A Requesting Data...2287136439</v>
        <stp/>
        <stp>BDP|6727092389770813436</stp>
        <tr r="P329" s="16"/>
      </tp>
      <tp t="s">
        <v>#N/A N/A</v>
        <stp/>
        <stp>BDP|7033851151507861703</stp>
        <tr r="U392" s="16"/>
      </tp>
      <tp t="s">
        <v>#N/A N/A</v>
        <stp/>
        <stp>BDP|2380596177933520942</stp>
        <tr r="S386" s="17"/>
        <tr r="S447" s="16"/>
      </tp>
      <tp t="s">
        <v>#N/A Requesting Data...4021835739</v>
        <stp/>
        <stp>BDP|4021915927737853234</stp>
        <tr r="Q40" s="14"/>
        <tr r="C19" s="2"/>
      </tp>
      <tp t="s">
        <v>#N/A N/A</v>
        <stp/>
        <stp>BDP|7143182485560961487</stp>
        <tr r="S5" s="15"/>
        <tr r="S5" s="13"/>
      </tp>
      <tp t="s">
        <v>#N/A Requesting Data...2627863183</v>
        <stp/>
        <stp>BDP|3312524680081510590</stp>
        <tr r="AB40" s="13"/>
        <tr r="BR51" s="2"/>
      </tp>
      <tp t="s">
        <v>#N/A N/A</v>
        <stp/>
        <stp>BDP|5131724584991079156</stp>
        <tr r="AA32" s="2"/>
      </tp>
      <tp t="s">
        <v>#N/A Requesting Data...1022751328</v>
        <stp/>
        <stp>BDP|1531477224975532811</stp>
        <tr r="R22" s="22"/>
        <tr r="R33" s="21"/>
        <tr r="R384" s="17"/>
        <tr r="R123" s="16"/>
      </tp>
      <tp t="s">
        <v>#N/A N/A</v>
        <stp/>
        <stp>BDP|2230535436956058855</stp>
        <tr r="V20" s="2"/>
      </tp>
      <tp t="s">
        <v>#N/A Requesting Data...3524682532</v>
        <stp/>
        <stp>BDP|5116869261911412003</stp>
        <tr r="P117" s="16"/>
      </tp>
      <tp t="s">
        <v>#N/A N/A</v>
        <stp/>
        <stp>BDP|4463616080242221256</stp>
        <tr r="R32" s="2"/>
      </tp>
      <tp t="s">
        <v>#N/A Requesting Data...2447931482</v>
        <stp/>
        <stp>BDP|6129252398036800179</stp>
        <tr r="Z61" s="2"/>
        <tr r="Z62" s="2"/>
        <tr r="Z63" s="2"/>
      </tp>
      <tp t="s">
        <v>#N/A Requesting Data...3112052334</v>
        <stp/>
        <stp>BDP|4514746340244076923</stp>
        <tr r="C125" s="10"/>
      </tp>
      <tp t="s">
        <v>#N/A Requesting Data...2587542328</v>
        <stp/>
        <stp>BDP|3133121561636548840</stp>
        <tr r="O165" s="16"/>
      </tp>
      <tp t="s">
        <v>#N/A N/A</v>
        <stp/>
        <stp>BDP|6910805918317210202</stp>
        <tr r="V74" s="2"/>
      </tp>
      <tp t="s">
        <v>#N/A Requesting Data...2257572354</v>
        <stp/>
        <stp>BDP|7107506064397327967</stp>
        <tr r="R37" s="14"/>
      </tp>
      <tp t="s">
        <v>#N/A N/A</v>
        <stp/>
        <stp>BDP|2993537407115424884</stp>
        <tr r="AB118" s="17"/>
        <tr r="AB153" s="16"/>
      </tp>
      <tp t="s">
        <v>#N/A Requesting Data...3809566389</v>
        <stp/>
        <stp>BDP|5534428294254772656</stp>
        <tr r="R240" s="17"/>
      </tp>
      <tp t="s">
        <v>#N/A Requesting Data...2686758878</v>
        <stp/>
        <stp>BDP|8461195649151269674</stp>
        <tr r="R38" s="16"/>
      </tp>
      <tp t="s">
        <v>#N/A Requesting Data...3944273968</v>
        <stp/>
        <stp>BDP|8995476018553005479</stp>
        <tr r="P7" s="14"/>
      </tp>
      <tp t="s">
        <v>#N/A Requesting Data...2985974998</v>
        <stp/>
        <stp>BDP|3935902907364828473</stp>
        <tr r="AW18" s="22"/>
        <tr r="AW19" s="22"/>
        <tr r="AW16" s="21"/>
        <tr r="AW17" s="21"/>
        <tr r="O83" s="17"/>
        <tr r="O84" s="17"/>
        <tr r="O418" s="16"/>
        <tr r="O419" s="16"/>
      </tp>
      <tp t="s">
        <v>#N/A Requesting Data...1950815276</v>
        <stp/>
        <stp>BDP|2169691449088676263</stp>
        <tr r="P37" s="16"/>
      </tp>
      <tp t="s">
        <v>#N/A N/A</v>
        <stp/>
        <stp>BDP|9132446130027362371</stp>
        <tr r="AB19" s="14"/>
      </tp>
      <tp t="s">
        <v>#N/A Requesting Data...3889700639</v>
        <stp/>
        <stp>BDP|2425266545429024765</stp>
        <tr r="P167" s="16"/>
        <tr r="P168" s="16"/>
      </tp>
      <tp t="s">
        <v>#N/A N/A</v>
        <stp/>
        <stp>BDP|7831303974899808025</stp>
        <tr r="AH33" s="2"/>
      </tp>
      <tp t="s">
        <v>#N/A Requesting Data...2670370837</v>
        <stp/>
        <stp>BDP|6772836323014597247</stp>
        <tr r="R85" s="17"/>
        <tr r="R28" s="16"/>
      </tp>
      <tp t="s">
        <v>#N/A Requesting Data...4051818254</v>
        <stp/>
        <stp>BDP|3308049097569358958</stp>
        <tr r="C147" s="10"/>
      </tp>
      <tp t="s">
        <v>#N/A Requesting Data...1193812783</v>
        <stp/>
        <stp>BDP|4179975323653579662</stp>
        <tr r="AK33" s="2"/>
      </tp>
      <tp t="s">
        <v>#N/A N/A</v>
        <stp/>
        <stp>BDP|1296146987912359043</stp>
        <tr r="R18" s="2"/>
      </tp>
      <tp t="s">
        <v>#N/A Requesting Data...1418563142</v>
        <stp/>
        <stp>BDP|2957890572091475601</stp>
        <tr r="AN58" s="2"/>
      </tp>
      <tp t="s">
        <v>#N/A N/A</v>
        <stp/>
        <stp>BDP|4538015725504382849</stp>
        <tr r="Q34" s="17"/>
        <tr r="Q30" s="16"/>
      </tp>
      <tp t="s">
        <v>#N/A Requesting Data...3862233088</v>
        <stp/>
        <stp>BDP|1344262186983226278</stp>
        <tr r="M54" s="2"/>
        <tr r="M55" s="2"/>
        <tr r="M56" s="2"/>
      </tp>
      <tp t="s">
        <v>#N/A Requesting Data...4044554015</v>
        <stp/>
        <stp>BDP|7510012632387981981</stp>
        <tr r="P179" s="16"/>
      </tp>
      <tp t="s">
        <v>#N/A N/A</v>
        <stp/>
        <stp>BDP|6204427699630612188</stp>
        <tr r="R13" s="2"/>
      </tp>
      <tp t="s">
        <v>#N/A Requesting Data...3001759158</v>
        <stp/>
        <stp>BDP|7306802702207689200</stp>
        <tr r="P312" s="17"/>
      </tp>
      <tp t="s">
        <v>#N/A Requesting Data...3110051119</v>
        <stp/>
        <stp>BDP|5907657487645437488</stp>
        <tr r="O166" s="17"/>
        <tr r="O167" s="17"/>
        <tr r="O168" s="17"/>
        <tr r="O169" s="17"/>
        <tr r="O170" s="17"/>
        <tr r="O171" s="17"/>
        <tr r="O172" s="17"/>
        <tr r="O173" s="17"/>
        <tr r="O174" s="17"/>
        <tr r="O175" s="17"/>
        <tr r="O176" s="17"/>
        <tr r="O177" s="17"/>
        <tr r="O178" s="17"/>
        <tr r="O179" s="17"/>
        <tr r="O180" s="17"/>
        <tr r="O181" s="17"/>
        <tr r="O182" s="17"/>
        <tr r="O183" s="17"/>
        <tr r="O184" s="17"/>
        <tr r="O185" s="17"/>
        <tr r="O186" s="17"/>
        <tr r="AV28" s="15"/>
        <tr r="AV29" s="15"/>
        <tr r="AV26" s="13"/>
        <tr r="AV27" s="13"/>
        <tr r="O200" s="16"/>
        <tr r="O201" s="16"/>
        <tr r="O202" s="16"/>
        <tr r="O203" s="16"/>
        <tr r="O204" s="16"/>
        <tr r="O205" s="16"/>
        <tr r="O206" s="16"/>
        <tr r="O207" s="16"/>
        <tr r="O208" s="16"/>
        <tr r="O209" s="16"/>
        <tr r="O210" s="16"/>
        <tr r="O211" s="16"/>
        <tr r="O212" s="16"/>
        <tr r="O213" s="16"/>
        <tr r="O214" s="16"/>
        <tr r="O215" s="16"/>
        <tr r="O216" s="16"/>
      </tp>
      <tp t="s">
        <v>#N/A Requesting Data...2740751371</v>
        <stp/>
        <stp>BDP|1530866514707539550</stp>
        <tr r="AC17" s="2"/>
      </tp>
      <tp t="s">
        <v>#N/A N/A</v>
        <stp/>
        <stp>BDP|1537872400023245076</stp>
        <tr r="AJ24" s="2"/>
      </tp>
      <tp t="s">
        <v>#N/A N/A</v>
        <stp/>
        <stp>BDP|8268408301820520611</stp>
        <tr r="Q13" s="17"/>
        <tr r="Q13" s="16"/>
      </tp>
      <tp t="s">
        <v>#N/A Requesting Data...3828411260</v>
        <stp/>
        <stp>BDP|4185805658256871556</stp>
        <tr r="M34" s="2"/>
      </tp>
      <tp t="s">
        <v>#N/A Requesting Data...4167301271</v>
        <stp/>
        <stp>BDP|2544634032628934594</stp>
        <tr r="Z50" s="2"/>
      </tp>
      <tp t="s">
        <v>#N/A Requesting Data...2499720276</v>
        <stp/>
        <stp>BDP|7107733753956093956</stp>
        <tr r="O117" s="17"/>
        <tr r="O152" s="16"/>
      </tp>
      <tp t="s">
        <v>#N/A N/A</v>
        <stp/>
        <stp>BDP|8669750123601009644</stp>
        <tr r="AB382" s="17"/>
        <tr r="AB417" s="16"/>
      </tp>
      <tp t="s">
        <v>#N/A N/A</v>
        <stp/>
        <stp>BDP|1409927546440113655</stp>
        <tr r="U251" s="17"/>
        <tr r="U280" s="17"/>
        <tr r="U281" s="17"/>
        <tr r="U282" s="17"/>
        <tr r="U283" s="17"/>
        <tr r="U284" s="17"/>
        <tr r="U285" s="17"/>
        <tr r="U286" s="17"/>
        <tr r="U287" s="17"/>
      </tp>
      <tp t="s">
        <v>#N/A N/A</v>
        <stp/>
        <stp>BDP|6720879055931542040</stp>
        <tr r="V52" s="2"/>
      </tp>
      <tp t="s">
        <v>#N/A Requesting Data...1768846835</v>
        <stp/>
        <stp>BDP|5336786159548475537</stp>
        <tr r="D34" s="2"/>
      </tp>
      <tp t="s">
        <v>#N/A N/A</v>
        <stp/>
        <stp>BDP|1302822010620048240</stp>
        <tr r="AJ28" s="2"/>
      </tp>
      <tp t="s">
        <v>#N/A Requesting Data...1951968659</v>
        <stp/>
        <stp>BDP|8996788518365843142</stp>
        <tr r="R268" s="17"/>
        <tr r="R331" s="16"/>
      </tp>
      <tp t="s">
        <v>#N/A Requesting Data...2855493967</v>
        <stp/>
        <stp>BDP|1876082781242697128</stp>
        <tr r="O236" s="17"/>
      </tp>
      <tp t="e">
        <v>#N/A</v>
        <stp/>
        <stp>BDH|8416747941027335677</stp>
        <tr r="N165" s="24"/>
      </tp>
      <tp t="s">
        <v>#N/A Requesting Data...2989653459</v>
        <stp/>
        <stp>BDP|1885327261229186608</stp>
        <tr r="M32" s="2"/>
      </tp>
      <tp t="s">
        <v>#N/A Requesting Data...1751897103</v>
        <stp/>
        <stp>BDP|2696372899587120430</stp>
        <tr r="AN34" s="2"/>
      </tp>
      <tp t="s">
        <v>#N/A Requesting Data...2955627770</v>
        <stp/>
        <stp>BDP|2732901688371766929</stp>
        <tr r="O55" s="17"/>
      </tp>
      <tp t="s">
        <v>#N/A Requesting Data...4070981604</v>
        <stp/>
        <stp>BDP|1227961530626717691</stp>
        <tr r="R21" s="17"/>
        <tr r="R15" s="16"/>
      </tp>
      <tp t="s">
        <v>#N/A Requesting Data...3535574839</v>
        <stp/>
        <stp>BDP|3386974119668762808</stp>
        <tr r="D42" s="2"/>
      </tp>
      <tp t="s">
        <v>#N/A N/A</v>
        <stp/>
        <stp>BDH|9952447930410714503</stp>
        <tr r="BI8" s="4"/>
      </tp>
      <tp t="s">
        <v>#N/A N/A</v>
        <stp/>
        <stp>BDH|5011389875549212358</stp>
        <tr r="AS8" s="4"/>
        <tr r="AQ8" s="4"/>
      </tp>
      <tp t="s">
        <v>#N/A N/A</v>
        <stp/>
        <stp>BDP|3787109118859403101</stp>
        <tr r="V28" s="2"/>
      </tp>
      <tp t="s">
        <v>#N/A Requesting Data...1487731359</v>
        <stp/>
        <stp>BDP|8958439626672496739</stp>
        <tr r="R416" s="17"/>
        <tr r="R54" s="16"/>
      </tp>
      <tp t="s">
        <v>#N/A Requesting Data...1446773355</v>
        <stp/>
        <stp>BDP|7500918130171813775</stp>
        <tr r="AV27" s="14"/>
      </tp>
      <tp t="s">
        <v>#N/A Requesting Data...3048658604</v>
        <stp/>
        <stp>BDP|3982728334565493902</stp>
        <tr r="P88" s="17"/>
      </tp>
      <tp t="s">
        <v>#N/A N/A</v>
        <stp/>
        <stp>BDP|4606051146103923845</stp>
        <tr r="AB120" s="17"/>
        <tr r="AB154" s="16"/>
      </tp>
      <tp t="s">
        <v>#N/A Requesting Data...4114224929</v>
        <stp/>
        <stp>BDP|1747305973287495992</stp>
        <tr r="AO52" s="2"/>
      </tp>
      <tp t="s">
        <v>#N/A N/A</v>
        <stp/>
        <stp>BDP|5668009873441412881</stp>
        <tr r="U118" s="17"/>
        <tr r="U120" s="17"/>
        <tr r="U159" s="17"/>
        <tr r="U160" s="17"/>
        <tr r="U161" s="17"/>
        <tr r="U194" s="17"/>
        <tr r="U195" s="17"/>
        <tr r="U196" s="17"/>
        <tr r="U197" s="17"/>
        <tr r="U198" s="17"/>
        <tr r="U199" s="17"/>
        <tr r="U200" s="17"/>
        <tr r="U201" s="17"/>
        <tr r="U202" s="17"/>
        <tr r="U203" s="17"/>
        <tr r="U204" s="17"/>
        <tr r="U205" s="17"/>
        <tr r="U206" s="17"/>
        <tr r="U207" s="17"/>
        <tr r="U208" s="17"/>
        <tr r="U209" s="17"/>
        <tr r="U210" s="17"/>
        <tr r="U211" s="17"/>
        <tr r="U212" s="17"/>
        <tr r="U213" s="17"/>
        <tr r="U214" s="17"/>
        <tr r="U215" s="17"/>
        <tr r="U216" s="17"/>
        <tr r="U217" s="17"/>
        <tr r="U241" s="17"/>
        <tr r="U410" s="17"/>
        <tr r="U411" s="17"/>
        <tr r="U47" s="17"/>
        <tr r="U49" s="17"/>
        <tr r="U51" s="17"/>
        <tr r="U117" s="17"/>
        <tr r="U239" s="17"/>
        <tr r="U50" s="17"/>
      </tp>
      <tp t="s">
        <v>#N/A Requesting Data...2838520759</v>
        <stp/>
        <stp>BDP|6425440978256314856</stp>
        <tr r="P42" s="15"/>
        <tr r="P39" s="13"/>
      </tp>
      <tp t="s">
        <v>#N/A Requesting Data...2988073703</v>
        <stp/>
        <stp>BDP|5700944130606509299</stp>
        <tr r="AC61" s="2"/>
        <tr r="AC62" s="2"/>
        <tr r="AC63" s="2"/>
      </tp>
      <tp t="s">
        <v>#N/A Requesting Data...2573617955</v>
        <stp/>
        <stp>BDP|6971885950418834868</stp>
        <tr r="A45" s="6"/>
        <tr r="A46" s="6"/>
        <tr r="A47" s="6"/>
        <tr r="A48" s="6"/>
        <tr r="A49" s="6"/>
        <tr r="A50" s="6"/>
      </tp>
      <tp t="s">
        <v>#N/A Requesting Data...1462878965</v>
        <stp/>
        <stp>BDP|2187110991691629083</stp>
        <tr r="R39" s="14"/>
      </tp>
      <tp t="s">
        <v>#N/A Requesting Data...2254785417</v>
        <stp/>
        <stp>BDP|1203926920070805178</stp>
        <tr r="D61" s="2"/>
        <tr r="D62" s="2"/>
        <tr r="D63" s="2"/>
      </tp>
      <tp t="s">
        <v>#N/A Requesting Data...2050114439</v>
        <stp/>
        <stp>BDP|5930556764214352946</stp>
        <tr r="BR47" s="2"/>
        <tr r="BR48" s="2"/>
      </tp>
      <tp t="s">
        <v>#N/A N/A</v>
        <stp/>
        <stp>BDP|3421792329364822935</stp>
        <tr r="U44" s="17"/>
        <tr r="U61" s="17"/>
        <tr r="U62" s="17"/>
      </tp>
      <tp t="s">
        <v>#N/A Requesting Data...1662492493</v>
        <stp/>
        <stp>BDP|2977666216746024863</stp>
        <tr r="O160" s="16"/>
        <tr r="O161" s="16"/>
      </tp>
      <tp t="s">
        <v>#N/A Requesting Data...3755518492</v>
        <stp/>
        <stp>BDP|9546117641805017293</stp>
        <tr r="P420" s="17"/>
      </tp>
      <tp t="s">
        <v>#N/A Requesting Data...3411305298</v>
        <stp/>
        <stp>BDP|7909387399121798731</stp>
        <tr r="Z71" s="2"/>
      </tp>
      <tp t="s">
        <v>#N/A N/A</v>
        <stp/>
        <stp>BDP|3921311766245367816</stp>
        <tr r="AA15" s="2"/>
      </tp>
      <tp t="s">
        <v>#N/A Requesting Data...4182615769</v>
        <stp/>
        <stp>BDP|5696769526248255386</stp>
        <tr r="AN20" s="2"/>
      </tp>
      <tp t="s">
        <v>#N/A Requesting Data...3439314250</v>
        <stp/>
        <stp>BDP|1060914034283901304</stp>
        <tr r="R238" s="17"/>
      </tp>
      <tp t="s">
        <v>#N/A Requesting Data...1872452471</v>
        <stp/>
        <stp>BDP|1470997056336746000</stp>
        <tr r="O78" s="2"/>
      </tp>
      <tp t="s">
        <v>#N/A N/A</v>
        <stp/>
        <stp>BDP|5574636715778707181</stp>
        <tr r="R46" s="15"/>
        <tr r="R45" s="13"/>
      </tp>
      <tp t="s">
        <v>#N/A Requesting Data...2880380153</v>
        <stp/>
        <stp>BDP|1278995780763345858</stp>
        <tr r="P61" s="17"/>
        <tr r="P62" s="17"/>
        <tr r="P100" s="16"/>
        <tr r="P101" s="16"/>
        <tr r="P102" s="16"/>
        <tr r="P103" s="16"/>
        <tr r="P104" s="16"/>
        <tr r="P99" s="16"/>
      </tp>
      <tp t="s">
        <v>#N/A Requesting Data...3635102048</v>
        <stp/>
        <stp>BDP|8852282841037595297</stp>
        <tr r="Z13" s="2"/>
      </tp>
      <tp t="s">
        <v>#N/A Requesting Data...2929901581</v>
        <stp/>
        <stp>BDP|6229541081482294281</stp>
        <tr r="R413" s="17"/>
      </tp>
      <tp t="s">
        <v>#N/A Requesting Data...2054507640</v>
        <stp/>
        <stp>BDP|1967105994230013207</stp>
        <tr r="R414" s="16"/>
      </tp>
      <tp t="s">
        <v>#N/A Requesting Data...3659549170</v>
        <stp/>
        <stp>BDP|4861861927703142653</stp>
        <tr r="AQ24" s="2"/>
      </tp>
      <tp t="s">
        <v>#N/A Requesting Data...2089985504</v>
        <stp/>
        <stp>BDP|9120623714723859625</stp>
        <tr r="O410" s="17"/>
        <tr r="O411" s="17"/>
        <tr r="O464" s="16"/>
        <tr r="O465" s="16"/>
        <tr r="O466" s="16"/>
        <tr r="O467" s="16"/>
      </tp>
      <tp t="s">
        <v>#N/A N/A</v>
        <stp/>
        <stp>BDP|3426963866063255445</stp>
        <tr r="Q386" s="17"/>
        <tr r="Q447" s="16"/>
      </tp>
      <tp t="s">
        <v>#N/A N/A</v>
        <stp/>
        <stp>BDP|7220701997616344443</stp>
        <tr r="AB383" s="17"/>
        <tr r="AB421" s="16"/>
      </tp>
      <tp t="s">
        <v>#N/A Requesting Data...1479252709</v>
        <stp/>
        <stp>BDP|3648509111199327576</stp>
        <tr r="R32" s="22"/>
        <tr r="R23" s="21"/>
      </tp>
      <tp t="s">
        <v>#N/A Requesting Data...2577568174</v>
        <stp/>
        <stp>BDP|5498106476061667971</stp>
        <tr r="R9" s="17"/>
        <tr r="R36" s="16"/>
      </tp>
      <tp t="s">
        <v>#N/A Requesting Data...4272849260</v>
        <stp/>
        <stp>BDP|9526389441885983066</stp>
        <tr r="P139" s="17"/>
        <tr r="P140" s="17"/>
        <tr r="P141" s="17"/>
        <tr r="P142" s="17"/>
        <tr r="P143" s="17"/>
        <tr r="P144" s="17"/>
        <tr r="P145" s="17"/>
        <tr r="P146" s="17"/>
        <tr r="P147" s="17"/>
        <tr r="P148" s="17"/>
        <tr r="P149" s="17"/>
        <tr r="P150" s="17"/>
        <tr r="P151" s="17"/>
        <tr r="P152" s="17"/>
        <tr r="P153" s="17"/>
        <tr r="P154" s="17"/>
        <tr r="P155" s="17"/>
        <tr r="P156" s="17"/>
        <tr r="P157" s="17"/>
        <tr r="P158" s="17"/>
        <tr r="P480" s="16"/>
        <tr r="P481" s="16"/>
        <tr r="P482" s="16"/>
        <tr r="P483" s="16"/>
        <tr r="P484" s="16"/>
        <tr r="P485" s="16"/>
        <tr r="P486" s="16"/>
        <tr r="P487" s="16"/>
        <tr r="P488" s="16"/>
        <tr r="P489" s="16"/>
        <tr r="P490" s="16"/>
        <tr r="P491" s="16"/>
        <tr r="P492" s="16"/>
        <tr r="P493" s="16"/>
      </tp>
      <tp t="s">
        <v>#N/A Requesting Data...1956142394</v>
        <stp/>
        <stp>BDP|7792807070514536719</stp>
        <tr r="AG23" s="2"/>
      </tp>
      <tp t="s">
        <v>#N/A Requesting Data...2315307766</v>
        <stp/>
        <stp>BDP|7333823447252133242</stp>
        <tr r="O247" s="17"/>
      </tp>
      <tp t="s">
        <v>#N/A Requesting Data...2811778779</v>
        <stp/>
        <stp>BDP|4046250566752875987</stp>
        <tr r="P245" s="16"/>
        <tr r="P246" s="16"/>
      </tp>
      <tp t="s">
        <v>#N/A Requesting Data...3859312274</v>
        <stp/>
        <stp>BDP|9720981284023180099</stp>
        <tr r="D50" s="2"/>
      </tp>
      <tp t="s">
        <v>#N/A Requesting Data...1359672250</v>
        <stp/>
        <stp>BDP|8536008270930716415</stp>
        <tr r="O238" s="17"/>
      </tp>
      <tp t="s">
        <v>#N/A Requesting Data...3344475463</v>
        <stp/>
        <stp>BDP|8421903100078405208</stp>
        <tr r="D60" s="2"/>
      </tp>
      <tp t="s">
        <v>#N/A Requesting Data...3325479616</v>
        <stp/>
        <stp>BDP|4146793498060695166</stp>
        <tr r="AK29" s="2"/>
      </tp>
      <tp t="s">
        <v>#N/A N/A</v>
        <stp/>
        <stp>BDP|8782203652863345766</stp>
        <tr r="S36" s="14"/>
      </tp>
      <tp t="s">
        <v>#N/A N/A</v>
        <stp/>
        <stp>BDP|1047246488513834344</stp>
        <tr r="S446" s="16"/>
      </tp>
      <tp t="s">
        <v>#N/A N/A</v>
        <stp/>
        <stp>BDP|6322744387070678262</stp>
        <tr r="S12" s="15"/>
        <tr r="S11" s="13"/>
      </tp>
      <tp t="s">
        <v>#N/A N/A</v>
        <stp/>
        <stp>BDH|3235476674392262934</stp>
        <tr r="U8" s="3"/>
      </tp>
      <tp t="e">
        <v>#N/A</v>
        <stp/>
        <stp>BDH|1965200098511180001</stp>
        <tr r="N258" s="24"/>
      </tp>
      <tp t="s">
        <v>#N/A Requesting Data...1283203069</v>
        <stp/>
        <stp>BDP|5691161587264452324</stp>
        <tr r="P15" s="17"/>
      </tp>
      <tp t="s">
        <v>#N/A Requesting Data...1792012590</v>
        <stp/>
        <stp>BDP|7903184476898753212</stp>
        <tr r="P449" s="16"/>
      </tp>
      <tp t="s">
        <v>#N/A Requesting Data...3134945817</v>
        <stp/>
        <stp>BDP|2352600192507683164</stp>
        <tr r="P430" s="17"/>
        <tr r="P180" s="16"/>
      </tp>
      <tp t="s">
        <v>#N/A Requesting Data...2520126952</v>
        <stp/>
        <stp>BDP|2700157147428691424</stp>
        <tr r="R116" s="16"/>
      </tp>
      <tp t="s">
        <v>#N/A Requesting Data...3224073987</v>
        <stp/>
        <stp>BDP|3450108397965427516</stp>
        <tr r="AB30" s="14"/>
        <tr r="BR23" s="2"/>
      </tp>
      <tp t="s">
        <v>#N/A N/A</v>
        <stp/>
        <stp>BDP|8504236371696317023</stp>
        <tr r="U22" s="22"/>
        <tr r="U33" s="21"/>
        <tr r="U123" s="16"/>
      </tp>
      <tp t="s">
        <v>#N/A Requesting Data...3094247979</v>
        <stp/>
        <stp>BDP|9590109120592166325</stp>
        <tr r="A23" s="6"/>
        <tr r="P28" s="14"/>
      </tp>
      <tp t="s">
        <v>#N/A Requesting Data...2718919137</v>
        <stp/>
        <stp>BDP|8129251253171294529</stp>
        <tr r="AW24" s="22"/>
        <tr r="AW5" s="21"/>
        <tr r="AV12" s="14"/>
        <tr r="O429" s="17"/>
        <tr r="AV20" s="15"/>
        <tr r="AV18" s="13"/>
        <tr r="O181" s="16"/>
      </tp>
      <tp t="e">
        <v>#N/A</v>
        <stp/>
        <stp>BDH|6964770759619870683</stp>
        <tr r="N152" s="24"/>
      </tp>
      <tp t="s">
        <v>#N/A Requesting Data...3039607946</v>
        <stp/>
        <stp>BDP|4036050193597161134</stp>
        <tr r="P424" s="17"/>
        <tr r="P244" s="16"/>
      </tp>
      <tp t="s">
        <v>#N/A Requesting Data...3197119765</v>
        <stp/>
        <stp>BDP|5370959863852909381</stp>
        <tr r="A54" s="2"/>
        <tr r="A55" s="2"/>
        <tr r="A56" s="2"/>
      </tp>
      <tp t="s">
        <v>#N/A Requesting Data...2164662657</v>
        <stp/>
        <stp>BDP|9833060969680503479</stp>
        <tr r="P446" s="16"/>
      </tp>
      <tp t="s">
        <v>#N/A N/A</v>
        <stp/>
        <stp>BDP|3296919641033046676</stp>
        <tr r="R44" s="15"/>
        <tr r="R42" s="13"/>
      </tp>
      <tp t="s">
        <v>#N/A Requesting Data...2986152715</v>
        <stp/>
        <stp>BDP|2705763587335140326</stp>
        <tr r="P6" s="22"/>
        <tr r="P32" s="21"/>
        <tr r="P251" s="17"/>
        <tr r="P121" s="16"/>
      </tp>
      <tp t="s">
        <v>#N/A Requesting Data...3274668550</v>
        <stp/>
        <stp>BDP|3567526793516464256</stp>
        <tr r="Z33" s="2"/>
      </tp>
      <tp t="s">
        <v>#N/A Requesting Data...4102439608</v>
        <stp/>
        <stp>BDP|2135173476229137645</stp>
        <tr r="P53" s="17"/>
        <tr r="P386" s="16"/>
      </tp>
      <tp t="s">
        <v>#N/A N/A</v>
        <stp/>
        <stp>BDH|2145130830659035273</stp>
        <tr r="BA8" s="3"/>
      </tp>
      <tp t="s">
        <v>#N/A Requesting Data...3661371698</v>
        <stp/>
        <stp>BDP|6798777630586319093</stp>
        <tr r="O50" s="16"/>
      </tp>
      <tp t="s">
        <v>#N/A Requesting Data...1376047123</v>
        <stp/>
        <stp>BDP|4880837384425706524</stp>
        <tr r="AG27" s="2"/>
      </tp>
      <tp t="s">
        <v>#N/A Requesting Data...1896577644</v>
        <stp/>
        <stp>BDP|2607592014476876490</stp>
        <tr r="M28" s="2"/>
      </tp>
      <tp t="s">
        <v>#N/A Requesting Data...2377318269</v>
        <stp/>
        <stp>BDP|3672598177224691145</stp>
        <tr r="AG75" s="2"/>
      </tp>
      <tp t="s">
        <v>#N/A Requesting Data...3258336713</v>
        <stp/>
        <stp>BDP|7521030679471637535</stp>
        <tr r="P163" s="16"/>
      </tp>
      <tp t="e">
        <v>#N/A</v>
        <stp/>
        <stp>BDH|2864140927480310521</stp>
        <tr r="N74" s="24"/>
      </tp>
      <tp t="e">
        <v>#N/A</v>
        <stp/>
        <stp>BDH|5957714272582917397</stp>
        <tr r="N276" s="24"/>
      </tp>
      <tp t="s">
        <v>#N/A Requesting Data...2325487239</v>
        <stp/>
        <stp>BDP|4287130348091467466</stp>
        <tr r="O60" s="17"/>
        <tr r="O67" s="16"/>
      </tp>
      <tp t="s">
        <v>#N/A Requesting Data...1584428694</v>
        <stp/>
        <stp>BDP|7061092767333489614</stp>
        <tr r="P171" s="16"/>
      </tp>
      <tp t="s">
        <v>#N/A Requesting Data...1543334753</v>
        <stp/>
        <stp>BDP|5122323508205809789</stp>
        <tr r="R120" s="17"/>
        <tr r="R154" s="16"/>
      </tp>
      <tp t="s">
        <v>#N/A Requesting Data...2462544077</v>
        <stp/>
        <stp>BDP|1859252657577152506</stp>
        <tr r="AK32" s="2"/>
      </tp>
      <tp t="s">
        <v>#N/A Requesting Data...1454393114</v>
        <stp/>
        <stp>BDP|5808124443376135234</stp>
        <tr r="P9" s="17"/>
        <tr r="P36" s="16"/>
      </tp>
      <tp t="s">
        <v>#N/A Requesting Data...2819772457</v>
        <stp/>
        <stp>BDP|3748697941386237367</stp>
        <tr r="Z49" s="2"/>
      </tp>
      <tp t="s">
        <v>#N/A Requesting Data...2567705751</v>
        <stp/>
        <stp>BDP|8381162756909239199</stp>
        <tr r="A77" s="2"/>
      </tp>
      <tp t="s">
        <v>#N/A Requesting Data...2868455175</v>
        <stp/>
        <stp>BDP|3675067988457620866</stp>
        <tr r="R377" s="16"/>
      </tp>
      <tp t="s">
        <v>#N/A Requesting Data...3867359573</v>
        <stp/>
        <stp>BDP|7141139648071452771</stp>
        <tr r="AV26" s="14"/>
      </tp>
      <tp t="s">
        <v>#N/A Requesting Data...4054578758</v>
        <stp/>
        <stp>BDP|3213346944498253893</stp>
        <tr r="R155" s="16"/>
        <tr r="R156" s="16"/>
      </tp>
      <tp t="s">
        <v>#N/A Requesting Data...3822395208</v>
        <stp/>
        <stp>BDP|8567869151752563396</stp>
        <tr r="C178" s="10"/>
      </tp>
      <tp t="s">
        <v>#N/A N/A</v>
        <stp/>
        <stp>BDP|9975237325418695572</stp>
        <tr r="AB315" s="17"/>
        <tr r="AB172" s="16"/>
      </tp>
      <tp t="s">
        <v>#N/A Requesting Data...3794140021</v>
        <stp/>
        <stp>BDP|8351839404781975532</stp>
        <tr r="C120" s="10"/>
      </tp>
      <tp t="s">
        <v>#N/A N/A</v>
        <stp/>
        <stp>BDP|1940515846097900390</stp>
        <tr r="S51" s="17"/>
        <tr r="S32" s="16"/>
      </tp>
      <tp t="s">
        <v>#N/A Requesting Data...1325869827</v>
        <stp/>
        <stp>BDP|5352558606534812075</stp>
        <tr r="C170" s="10"/>
      </tp>
      <tp t="s">
        <v>#N/A Requesting Data...4037986416</v>
        <stp/>
        <stp>BDP|2505286141459462975</stp>
        <tr r="Q46" s="13"/>
        <tr r="Q47" s="15"/>
        <tr r="C74" s="2"/>
      </tp>
      <tp t="s">
        <v>#N/A Requesting Data...1769745529</v>
        <stp/>
        <stp>BDP|6633682770360759362</stp>
        <tr r="R252" s="17"/>
      </tp>
      <tp t="s">
        <v>#N/A Requesting Data...1942452022</v>
        <stp/>
        <stp>BDP|1506214908784740343</stp>
        <tr r="O494" s="16"/>
      </tp>
      <tp t="s">
        <v>#N/A N/A</v>
        <stp/>
        <stp>BDP|6682509212137909127</stp>
        <tr r="R59" s="15"/>
        <tr r="R59" s="13"/>
      </tp>
      <tp t="s">
        <v>#N/A Requesting Data...4126335925</v>
        <stp/>
        <stp>BDP|1277562543797154391</stp>
        <tr r="A50" s="2"/>
      </tp>
      <tp t="s">
        <v>#N/A Requesting Data...2202551515</v>
        <stp/>
        <stp>BDP|3659188547514087666</stp>
        <tr r="O379" s="17"/>
        <tr r="O410" s="16"/>
      </tp>
      <tp t="s">
        <v>#N/A Requesting Data...4202323705</v>
        <stp/>
        <stp>BDP|4344246311082969136</stp>
        <tr r="D28" s="2"/>
      </tp>
      <tp t="s">
        <v>#N/A Requesting Data...4012837081</v>
        <stp/>
        <stp>BDP|6815380712546627684</stp>
        <tr r="P390" s="16"/>
        <tr r="P391" s="16"/>
      </tp>
      <tp t="s">
        <v>#N/A Requesting Data...4019893297</v>
        <stp/>
        <stp>BDP|3403583531876993787</stp>
        <tr r="O14" s="2"/>
      </tp>
      <tp t="s">
        <v>#N/A Requesting Data...3442879550</v>
        <stp/>
        <stp>BDP|1841252749680118388</stp>
        <tr r="AO58" s="2"/>
      </tp>
      <tp t="s">
        <v>#N/A N/A</v>
        <stp/>
        <stp>BDP|9767279358583736924</stp>
        <tr r="S16" s="14"/>
      </tp>
      <tp t="e">
        <v>#N/A</v>
        <stp/>
        <stp>BDH|6481536965274689591</stp>
        <tr r="N200" s="24"/>
      </tp>
      <tp t="s">
        <v>#N/A N/A</v>
        <stp/>
        <stp>BDH|3883009777783050326</stp>
        <tr r="M8" s="4"/>
      </tp>
      <tp t="s">
        <v>#N/A Requesting Data...3052557336</v>
        <stp/>
        <stp>BDP|1205060562893459005</stp>
        <tr r="P79" s="17"/>
        <tr r="P79" s="16"/>
      </tp>
      <tp t="s">
        <v>#N/A Requesting Data...3772835747</v>
        <stp/>
        <stp>BDP|6086391269947195032</stp>
        <tr r="AG80" s="2"/>
      </tp>
      <tp t="s">
        <v>#N/A Requesting Data...3968682250</v>
        <stp/>
        <stp>BDP|9772842923344015328</stp>
        <tr r="AC51" s="2"/>
      </tp>
      <tp t="s">
        <v>#N/A N/A</v>
        <stp/>
        <stp>BDP|7127832131840152808</stp>
        <tr r="V71" s="2"/>
      </tp>
      <tp t="s">
        <v>#N/A Requesting Data...3251291645</v>
        <stp/>
        <stp>BDP|3844696121293013027</stp>
        <tr r="C134" s="10"/>
      </tp>
      <tp t="s">
        <v>#N/A Requesting Data...1915242627</v>
        <stp/>
        <stp>BDP|4402444461411472363</stp>
        <tr r="R422" s="17"/>
        <tr r="R469" s="16"/>
      </tp>
      <tp t="s">
        <v>#N/A Requesting Data...2109855301</v>
        <stp/>
        <stp>BDP|4136920363726558958</stp>
        <tr r="C11" s="2"/>
      </tp>
      <tp t="s">
        <v>#N/A Requesting Data...2425074684</v>
        <stp/>
        <stp>BDP|8159911865392237179</stp>
        <tr r="AK30" s="2"/>
      </tp>
      <tp t="s">
        <v>#N/A Requesting Data...1547794698</v>
        <stp/>
        <stp>BDP|2965902053363379991</stp>
        <tr r="AB45" s="15"/>
        <tr r="AB43" s="13"/>
        <tr r="BR71" s="2"/>
      </tp>
      <tp t="s">
        <v>#N/A Requesting Data...3328528226</v>
        <stp/>
        <stp>BDP|6248517047335562616</stp>
        <tr r="D65" s="2"/>
      </tp>
      <tp t="s">
        <v>#N/A N/A</v>
        <stp/>
        <stp>BDP|4485843185159711935</stp>
        <tr r="S159" s="17"/>
        <tr r="S159" s="16"/>
      </tp>
      <tp t="s">
        <v>#N/A N/A</v>
        <stp/>
        <stp>BDP|4424090526340381298</stp>
        <tr r="S162" s="17"/>
        <tr r="S451" s="16"/>
      </tp>
      <tp t="s">
        <v>#N/A Requesting Data...3741595231</v>
        <stp/>
        <stp>BDP|4078876919549875070</stp>
        <tr r="O160" s="17"/>
        <tr r="O161" s="17"/>
      </tp>
      <tp t="s">
        <v>#N/A Requesting Data...2123818440</v>
        <stp/>
        <stp>BDP|2528523651675651315</stp>
        <tr r="O415" s="17"/>
      </tp>
      <tp t="e">
        <v>#N/A</v>
        <stp/>
        <stp>BDH|9344967501076547205</stp>
        <tr r="N57" s="24"/>
      </tp>
      <tp t="s">
        <v>#N/A N/A</v>
        <stp/>
        <stp>BDP|1700744574940224537</stp>
        <tr r="R47" s="15"/>
        <tr r="R46" s="13"/>
      </tp>
      <tp t="s">
        <v>#N/A Requesting Data...3607349482</v>
        <stp/>
        <stp>BDP|4859916319658359058</stp>
        <tr r="AK37" s="2"/>
      </tp>
      <tp t="s">
        <v>#N/A N/A</v>
        <stp/>
        <stp>BDP|8644824941642758242</stp>
        <tr r="AH64" s="2"/>
      </tp>
      <tp t="s">
        <v>#N/A N/A</v>
        <stp/>
        <stp>BDP|3648260661303522021</stp>
        <tr r="S38" s="15"/>
        <tr r="S35" s="13"/>
      </tp>
      <tp t="s">
        <v>#N/A N/A</v>
        <stp/>
        <stp>BDP|1234160164107530537</stp>
        <tr r="AA25" s="2"/>
      </tp>
      <tp t="s">
        <v>#N/A N/A</v>
        <stp/>
        <stp>BDH|5521934068377819901</stp>
        <tr r="BG8" s="4"/>
      </tp>
      <tp t="s">
        <v>#N/A Requesting Data...2897454421</v>
        <stp/>
        <stp>BDP|7065557827617344369</stp>
        <tr r="R6" s="14"/>
      </tp>
      <tp t="s">
        <v>#N/A N/A</v>
        <stp/>
        <stp>BDP|6907477819851429643</stp>
        <tr r="Q431" s="17"/>
        <tr r="Q63" s="15"/>
        <tr r="Q63" s="13"/>
        <tr r="Q475" s="16"/>
      </tp>
      <tp t="s">
        <v>#N/A Requesting Data...2124177465</v>
        <stp/>
        <stp>BDP|4373770462423723261</stp>
        <tr r="AC52" s="2"/>
      </tp>
      <tp t="s">
        <v>#N/A N/A</v>
        <stp/>
        <stp>BDP|7376809480183353079</stp>
        <tr r="AB9" s="15"/>
        <tr r="AB8" s="13"/>
      </tp>
      <tp t="s">
        <v>#N/A Requesting Data...4165492811</v>
        <stp/>
        <stp>BDP|6592822020970955895</stp>
        <tr r="BR80" s="2"/>
        <tr r="AB418" s="17"/>
        <tr r="AB52" s="13"/>
        <tr r="AB53" s="15"/>
        <tr r="AB461" s="16"/>
        <tr r="AB20" s="14"/>
      </tp>
      <tp t="s">
        <v>#N/A Requesting Data...3381430539</v>
        <stp/>
        <stp>BDP|6643314264813750438</stp>
        <tr r="AC19" s="2"/>
      </tp>
      <tp t="s">
        <v>#N/A N/A</v>
        <stp/>
        <stp>BDP|3063586583142406885</stp>
        <tr r="Q266" s="17"/>
        <tr r="Q46" s="17"/>
        <tr r="Q89" s="17"/>
        <tr r="Q108" s="16"/>
        <tr r="Q473" s="16"/>
        <tr r="Q474" s="16"/>
      </tp>
      <tp t="s">
        <v>#N/A Requesting Data...3958365438</v>
        <stp/>
        <stp>BDP|8636750905243653872</stp>
        <tr r="P45" s="17"/>
        <tr r="P85" s="16"/>
      </tp>
      <tp t="s">
        <v>#N/A Requesting Data...1864412335</v>
        <stp/>
        <stp>BDP|6390414051945582621</stp>
        <tr r="P33" s="22"/>
        <tr r="P34" s="22"/>
        <tr r="P35" s="22"/>
        <tr r="P36" s="22"/>
        <tr r="P37" s="22"/>
        <tr r="P38" s="22"/>
        <tr r="P39" s="22"/>
        <tr r="P40" s="22"/>
        <tr r="P41" s="22"/>
        <tr r="P42" s="22"/>
        <tr r="P43" s="22"/>
        <tr r="P44" s="22"/>
        <tr r="P45" s="22"/>
        <tr r="P46" s="22"/>
        <tr r="P47" s="22"/>
        <tr r="P48" s="22"/>
        <tr r="P49" s="22"/>
        <tr r="P50" s="22"/>
        <tr r="P51" s="22"/>
        <tr r="P52" s="22"/>
        <tr r="P53" s="22"/>
        <tr r="P54" s="22"/>
        <tr r="P55" s="22"/>
        <tr r="P56" s="22"/>
        <tr r="P57" s="22"/>
        <tr r="P58" s="22"/>
        <tr r="P59" s="22"/>
        <tr r="P60" s="22"/>
        <tr r="P61" s="22"/>
        <tr r="P62" s="22"/>
        <tr r="P63" s="22"/>
        <tr r="P64" s="22"/>
        <tr r="P65" s="22"/>
        <tr r="P66" s="22"/>
        <tr r="P67" s="22"/>
        <tr r="P68" s="22"/>
        <tr r="P69" s="22"/>
        <tr r="P70" s="22"/>
        <tr r="P71" s="22"/>
        <tr r="P72" s="22"/>
        <tr r="P73" s="22"/>
        <tr r="P74" s="22"/>
        <tr r="P75" s="22"/>
        <tr r="P76" s="22"/>
        <tr r="P77" s="22"/>
        <tr r="P78" s="22"/>
        <tr r="P79" s="22"/>
        <tr r="P80" s="22"/>
        <tr r="P81" s="22"/>
        <tr r="P82" s="22"/>
        <tr r="P83" s="22"/>
        <tr r="P84" s="22"/>
        <tr r="P85" s="22"/>
        <tr r="P86" s="22"/>
        <tr r="P87" s="22"/>
        <tr r="P88" s="22"/>
        <tr r="P89" s="22"/>
        <tr r="P90" s="22"/>
        <tr r="P91" s="22"/>
        <tr r="P92" s="22"/>
        <tr r="P93" s="22"/>
        <tr r="P94" s="22"/>
        <tr r="P95" s="22"/>
        <tr r="P96" s="22"/>
        <tr r="P97" s="22"/>
        <tr r="P98" s="22"/>
        <tr r="P99" s="22"/>
        <tr r="P100" s="22"/>
        <tr r="P101" s="22"/>
        <tr r="P102" s="22"/>
        <tr r="P103" s="22"/>
        <tr r="P104" s="22"/>
        <tr r="P105" s="22"/>
        <tr r="P106" s="22"/>
        <tr r="P107" s="22"/>
        <tr r="P108" s="22"/>
        <tr r="P109" s="22"/>
        <tr r="P110" s="22"/>
        <tr r="P111" s="22"/>
        <tr r="P112" s="22"/>
        <tr r="P113" s="22"/>
        <tr r="P114" s="22"/>
        <tr r="P115" s="22"/>
        <tr r="P116" s="22"/>
        <tr r="P117" s="22"/>
        <tr r="P118" s="22"/>
        <tr r="P119" s="22"/>
        <tr r="P120" s="22"/>
        <tr r="P121" s="22"/>
        <tr r="P122" s="22"/>
        <tr r="P123" s="22"/>
        <tr r="P124" s="22"/>
        <tr r="P125" s="22"/>
        <tr r="P126" s="22"/>
        <tr r="P127" s="22"/>
        <tr r="P128" s="22"/>
        <tr r="P129" s="22"/>
        <tr r="P130" s="22"/>
        <tr r="P131" s="22"/>
        <tr r="P132" s="22"/>
        <tr r="P133" s="22"/>
        <tr r="P134" s="22"/>
        <tr r="P100" s="21"/>
        <tr r="P101" s="21"/>
        <tr r="P102" s="21"/>
        <tr r="P103" s="21"/>
        <tr r="P104" s="21"/>
        <tr r="P105" s="21"/>
        <tr r="P106" s="21"/>
        <tr r="P107" s="21"/>
        <tr r="P108" s="21"/>
        <tr r="P109" s="21"/>
        <tr r="P110" s="21"/>
        <tr r="P111" s="21"/>
        <tr r="P112" s="21"/>
        <tr r="P113" s="21"/>
        <tr r="P114" s="21"/>
        <tr r="P115" s="21"/>
        <tr r="P116" s="21"/>
        <tr r="P117" s="21"/>
        <tr r="P118" s="21"/>
        <tr r="P119" s="21"/>
        <tr r="P120" s="21"/>
        <tr r="P121" s="21"/>
        <tr r="P122" s="21"/>
        <tr r="P123" s="21"/>
        <tr r="P124" s="21"/>
        <tr r="P125" s="21"/>
        <tr r="P126" s="21"/>
        <tr r="P127" s="21"/>
        <tr r="P128" s="21"/>
        <tr r="P129" s="21"/>
        <tr r="P130" s="21"/>
        <tr r="P131" s="21"/>
        <tr r="P132" s="21"/>
        <tr r="P133" s="21"/>
        <tr r="P36" s="21"/>
        <tr r="P37" s="21"/>
        <tr r="P38" s="21"/>
        <tr r="P39" s="21"/>
        <tr r="P40" s="21"/>
        <tr r="P41" s="21"/>
        <tr r="P42" s="21"/>
        <tr r="P43" s="21"/>
        <tr r="P44" s="21"/>
        <tr r="P45" s="21"/>
        <tr r="P46" s="21"/>
        <tr r="P47" s="21"/>
        <tr r="P48" s="21"/>
        <tr r="P49" s="21"/>
        <tr r="P50" s="21"/>
        <tr r="P51" s="21"/>
        <tr r="P52" s="21"/>
        <tr r="P53" s="21"/>
        <tr r="P54" s="21"/>
        <tr r="P55" s="21"/>
        <tr r="P56" s="21"/>
        <tr r="P57" s="21"/>
        <tr r="P58" s="21"/>
        <tr r="P59" s="21"/>
        <tr r="P60" s="21"/>
        <tr r="P61" s="21"/>
        <tr r="P62" s="21"/>
        <tr r="P63" s="21"/>
        <tr r="P64" s="21"/>
        <tr r="P65" s="21"/>
        <tr r="P66" s="21"/>
        <tr r="P67" s="21"/>
        <tr r="P68" s="21"/>
        <tr r="P69" s="21"/>
        <tr r="P70" s="21"/>
        <tr r="P71" s="21"/>
        <tr r="P72" s="21"/>
        <tr r="P73" s="21"/>
        <tr r="P74" s="21"/>
        <tr r="P75" s="21"/>
        <tr r="P76" s="21"/>
        <tr r="P77" s="21"/>
        <tr r="P78" s="21"/>
        <tr r="P79" s="21"/>
        <tr r="P80" s="21"/>
        <tr r="P81" s="21"/>
        <tr r="P82" s="21"/>
        <tr r="P83" s="21"/>
        <tr r="P84" s="21"/>
        <tr r="P85" s="21"/>
        <tr r="P86" s="21"/>
        <tr r="P87" s="21"/>
        <tr r="P88" s="21"/>
        <tr r="P89" s="21"/>
        <tr r="P90" s="21"/>
        <tr r="P91" s="21"/>
        <tr r="P92" s="21"/>
        <tr r="P93" s="21"/>
        <tr r="P94" s="21"/>
        <tr r="P95" s="21"/>
        <tr r="P96" s="21"/>
        <tr r="P97" s="21"/>
        <tr r="P98" s="21"/>
        <tr r="P99" s="21"/>
        <tr r="P134" s="21"/>
        <tr r="A59" s="6"/>
        <tr r="A60" s="6"/>
        <tr r="A61" s="6"/>
        <tr r="A62" s="6"/>
        <tr r="A63" s="6"/>
        <tr r="A64" s="6"/>
        <tr r="A65" s="6"/>
        <tr r="P439" s="17"/>
        <tr r="P440" s="17"/>
        <tr r="P441" s="17"/>
        <tr r="P442" s="17"/>
        <tr r="P443" s="17"/>
        <tr r="P444" s="17"/>
        <tr r="P445" s="17"/>
        <tr r="P446" s="17"/>
        <tr r="P447" s="17"/>
        <tr r="P448" s="17"/>
        <tr r="P449" s="17"/>
        <tr r="P450" s="17"/>
        <tr r="P451" s="17"/>
        <tr r="P452" s="17"/>
        <tr r="P453" s="17"/>
        <tr r="P454" s="17"/>
        <tr r="P455" s="17"/>
        <tr r="P456" s="17"/>
        <tr r="P457" s="17"/>
        <tr r="P458" s="17"/>
        <tr r="P459" s="17"/>
        <tr r="P460" s="17"/>
        <tr r="P461" s="17"/>
        <tr r="P462" s="17"/>
        <tr r="P463" s="17"/>
        <tr r="P464" s="17"/>
        <tr r="P465" s="17"/>
        <tr r="P466" s="17"/>
        <tr r="P467" s="17"/>
        <tr r="P468" s="17"/>
        <tr r="P469" s="17"/>
        <tr r="P470" s="17"/>
        <tr r="P471" s="17"/>
        <tr r="P472" s="17"/>
        <tr r="P473" s="17"/>
        <tr r="P474" s="17"/>
        <tr r="P475" s="17"/>
        <tr r="P476" s="17"/>
        <tr r="P477" s="17"/>
        <tr r="P478" s="17"/>
        <tr r="P479" s="17"/>
        <tr r="P480" s="17"/>
        <tr r="P481" s="17"/>
        <tr r="P482" s="17"/>
        <tr r="P483" s="17"/>
        <tr r="P484" s="17"/>
        <tr r="P485" s="17"/>
        <tr r="P486" s="17"/>
        <tr r="P487" s="17"/>
        <tr r="P488" s="17"/>
        <tr r="P489" s="17"/>
        <tr r="P490" s="17"/>
        <tr r="P491" s="17"/>
        <tr r="P492" s="17"/>
        <tr r="P493" s="17"/>
        <tr r="P494" s="17"/>
        <tr r="P495" s="17"/>
        <tr r="P496" s="17"/>
        <tr r="P497" s="17"/>
        <tr r="P498" s="17"/>
        <tr r="P499" s="17"/>
        <tr r="P500" s="17"/>
        <tr r="P497" s="16"/>
        <tr r="P498" s="16"/>
        <tr r="P499" s="16"/>
        <tr r="P500" s="16"/>
        <tr r="P501" s="16"/>
        <tr r="P502" s="16"/>
        <tr r="P503" s="16"/>
        <tr r="P504" s="16"/>
        <tr r="P505" s="16"/>
        <tr r="P506" s="16"/>
        <tr r="P507" s="16"/>
        <tr r="P508" s="16"/>
        <tr r="P509" s="16"/>
        <tr r="P510" s="16"/>
        <tr r="P511" s="16"/>
        <tr r="P512" s="16"/>
        <tr r="P513" s="16"/>
        <tr r="P514" s="16"/>
        <tr r="P515" s="16"/>
        <tr r="P516" s="16"/>
        <tr r="P517" s="16"/>
        <tr r="P518" s="16"/>
        <tr r="P519" s="16"/>
        <tr r="P520" s="16"/>
        <tr r="P521" s="16"/>
        <tr r="P522" s="16"/>
        <tr r="P523" s="16"/>
        <tr r="P524" s="16"/>
        <tr r="P525" s="16"/>
        <tr r="P526" s="16"/>
        <tr r="P527" s="16"/>
        <tr r="P528" s="16"/>
        <tr r="P529" s="16"/>
        <tr r="P530" s="16"/>
        <tr r="P531" s="16"/>
        <tr r="P532" s="16"/>
        <tr r="P533" s="16"/>
        <tr r="P534" s="16"/>
        <tr r="P535" s="16"/>
        <tr r="P536" s="16"/>
        <tr r="P537" s="16"/>
        <tr r="P538" s="16"/>
        <tr r="P539" s="16"/>
        <tr r="P540" s="16"/>
        <tr r="P541" s="16"/>
        <tr r="P542" s="16"/>
        <tr r="P543" s="16"/>
        <tr r="P544" s="16"/>
        <tr r="P545" s="16"/>
        <tr r="P546" s="16"/>
        <tr r="P547" s="16"/>
        <tr r="P548" s="16"/>
        <tr r="P549" s="16"/>
        <tr r="P550" s="16"/>
        <tr r="P551" s="16"/>
        <tr r="P552" s="16"/>
        <tr r="P553" s="16"/>
        <tr r="P554" s="16"/>
        <tr r="P555" s="16"/>
        <tr r="P556" s="16"/>
        <tr r="P557" s="16"/>
        <tr r="P558" s="16"/>
        <tr r="P559" s="16"/>
        <tr r="P560" s="16"/>
        <tr r="P561" s="16"/>
        <tr r="P562" s="16"/>
        <tr r="P563" s="16"/>
        <tr r="P564" s="16"/>
        <tr r="P565" s="16"/>
        <tr r="P566" s="16"/>
        <tr r="P567" s="16"/>
        <tr r="P568" s="16"/>
        <tr r="P569" s="16"/>
        <tr r="P570" s="16"/>
        <tr r="P571" s="16"/>
        <tr r="P572" s="16"/>
        <tr r="P573" s="16"/>
        <tr r="P574" s="16"/>
        <tr r="P575" s="16"/>
        <tr r="P576" s="16"/>
        <tr r="P577" s="16"/>
        <tr r="P578" s="16"/>
        <tr r="P579" s="16"/>
        <tr r="P580" s="16"/>
        <tr r="P581" s="16"/>
        <tr r="P582" s="16"/>
        <tr r="P583" s="16"/>
        <tr r="P584" s="16"/>
        <tr r="P585" s="16"/>
        <tr r="P586" s="16"/>
        <tr r="P587" s="16"/>
        <tr r="P588" s="16"/>
        <tr r="P589" s="16"/>
        <tr r="P590" s="16"/>
        <tr r="P591" s="16"/>
        <tr r="P592" s="16"/>
        <tr r="P593" s="16"/>
        <tr r="P594" s="16"/>
        <tr r="P595" s="16"/>
        <tr r="P596" s="16"/>
        <tr r="P597" s="16"/>
        <tr r="P598" s="16"/>
        <tr r="P599" s="16"/>
        <tr r="P600" s="16"/>
        <tr r="P601" s="16"/>
        <tr r="P602" s="16"/>
        <tr r="P603" s="16"/>
        <tr r="P604" s="16"/>
        <tr r="P605" s="16"/>
        <tr r="P606" s="16"/>
        <tr r="P607" s="16"/>
        <tr r="P608" s="16"/>
        <tr r="P609" s="16"/>
        <tr r="P610" s="16"/>
        <tr r="P611" s="16"/>
        <tr r="P612" s="16"/>
        <tr r="P613" s="16"/>
        <tr r="P614" s="16"/>
        <tr r="P615" s="16"/>
        <tr r="P616" s="16"/>
        <tr r="P617" s="16"/>
        <tr r="P618" s="16"/>
        <tr r="P619" s="16"/>
        <tr r="P620" s="16"/>
        <tr r="P621" s="16"/>
        <tr r="P622" s="16"/>
        <tr r="P623" s="16"/>
        <tr r="P624" s="16"/>
        <tr r="P625" s="16"/>
        <tr r="P626" s="16"/>
        <tr r="P627" s="16"/>
        <tr r="P628" s="16"/>
        <tr r="P629" s="16"/>
        <tr r="P630" s="16"/>
        <tr r="P631" s="16"/>
        <tr r="P632" s="16"/>
        <tr r="P633" s="16"/>
        <tr r="P634" s="16"/>
        <tr r="P635" s="16"/>
        <tr r="P636" s="16"/>
        <tr r="P637" s="16"/>
        <tr r="P638" s="16"/>
        <tr r="P639" s="16"/>
        <tr r="P640" s="16"/>
        <tr r="P641" s="16"/>
        <tr r="P642" s="16"/>
        <tr r="P643" s="16"/>
        <tr r="P644" s="16"/>
        <tr r="P645" s="16"/>
        <tr r="P646" s="16"/>
        <tr r="P647" s="16"/>
        <tr r="P648" s="16"/>
        <tr r="P649" s="16"/>
        <tr r="P650" s="16"/>
        <tr r="P651" s="16"/>
        <tr r="P652" s="16"/>
        <tr r="P653" s="16"/>
        <tr r="P654" s="16"/>
        <tr r="P655" s="16"/>
        <tr r="P656" s="16"/>
        <tr r="P657" s="16"/>
        <tr r="P658" s="16"/>
        <tr r="P659" s="16"/>
        <tr r="P660" s="16"/>
        <tr r="P661" s="16"/>
        <tr r="P662" s="16"/>
        <tr r="P663" s="16"/>
        <tr r="P664" s="16"/>
        <tr r="P665" s="16"/>
        <tr r="P666" s="16"/>
        <tr r="P667" s="16"/>
        <tr r="P668" s="16"/>
        <tr r="P669" s="16"/>
        <tr r="P670" s="16"/>
        <tr r="P671" s="16"/>
        <tr r="P672" s="16"/>
        <tr r="P673" s="16"/>
        <tr r="P674" s="16"/>
        <tr r="P675" s="16"/>
        <tr r="P676" s="16"/>
        <tr r="P677" s="16"/>
        <tr r="P678" s="16"/>
        <tr r="P679" s="16"/>
        <tr r="P680" s="16"/>
        <tr r="P681" s="16"/>
        <tr r="P682" s="16"/>
        <tr r="P683" s="16"/>
        <tr r="P684" s="16"/>
        <tr r="P685" s="16"/>
        <tr r="P686" s="16"/>
        <tr r="P687" s="16"/>
        <tr r="P688" s="16"/>
        <tr r="P689" s="16"/>
        <tr r="P690" s="16"/>
        <tr r="P691" s="16"/>
        <tr r="P692" s="16"/>
        <tr r="P693" s="16"/>
        <tr r="P694" s="16"/>
        <tr r="P695" s="16"/>
        <tr r="P696" s="16"/>
        <tr r="P697" s="16"/>
        <tr r="P698" s="16"/>
        <tr r="P699" s="16"/>
        <tr r="P700" s="16"/>
        <tr r="P701" s="16"/>
        <tr r="P702" s="16"/>
        <tr r="P703" s="16"/>
        <tr r="P704" s="16"/>
        <tr r="P705" s="16"/>
        <tr r="P706" s="16"/>
        <tr r="P707" s="16"/>
        <tr r="P708" s="16"/>
        <tr r="P709" s="16"/>
        <tr r="P710" s="16"/>
        <tr r="P711" s="16"/>
        <tr r="P712" s="16"/>
        <tr r="P713" s="16"/>
        <tr r="P714" s="16"/>
        <tr r="P715" s="16"/>
        <tr r="P716" s="16"/>
        <tr r="P717" s="16"/>
        <tr r="P718" s="16"/>
        <tr r="P719" s="16"/>
        <tr r="P720" s="16"/>
        <tr r="P721" s="16"/>
        <tr r="P722" s="16"/>
      </tp>
      <tp t="s">
        <v>#N/A Requesting Data...3273335424</v>
        <stp/>
        <stp>BDP|1445655251974105254</stp>
        <tr r="R288" s="17"/>
        <tr r="R289" s="17"/>
        <tr r="R290" s="17"/>
        <tr r="R291" s="17"/>
        <tr r="R292" s="17"/>
        <tr r="R293" s="17"/>
        <tr r="R294" s="17"/>
        <tr r="R295" s="17"/>
        <tr r="R296" s="17"/>
        <tr r="R297" s="17"/>
        <tr r="R298" s="17"/>
        <tr r="R299" s="17"/>
        <tr r="R300" s="17"/>
        <tr r="R301" s="17"/>
        <tr r="R309" s="16"/>
        <tr r="R310" s="16"/>
        <tr r="R311" s="16"/>
        <tr r="R312" s="16"/>
        <tr r="R313" s="16"/>
        <tr r="R314" s="16"/>
        <tr r="R315" s="16"/>
        <tr r="R316" s="16"/>
        <tr r="R317" s="16"/>
        <tr r="R318" s="16"/>
      </tp>
      <tp t="s">
        <v>#N/A Requesting Data...2470530813</v>
        <stp/>
        <stp>BDP|6459204916735701416</stp>
        <tr r="P266" s="17"/>
        <tr r="P46" s="17"/>
        <tr r="P89" s="17"/>
        <tr r="P108" s="16"/>
        <tr r="P473" s="16"/>
        <tr r="P474" s="16"/>
      </tp>
      <tp t="s">
        <v>#N/A Requesting Data...1804388762</v>
        <stp/>
        <stp>BDP|4400106435714230671</stp>
        <tr r="AG47" s="2"/>
        <tr r="AG48" s="2"/>
      </tp>
      <tp t="s">
        <v>#N/A Requesting Data...2207456888</v>
        <stp/>
        <stp>BDP|5713213727378694920</stp>
        <tr r="M26" s="2"/>
      </tp>
      <tp t="s">
        <v>#N/A Requesting Data...2149727141</v>
        <stp/>
        <stp>BDP|3544606765253497415</stp>
        <tr r="AB32" s="14"/>
        <tr r="BR36" s="2"/>
      </tp>
      <tp t="s">
        <v>#N/A Requesting Data...3406984417</v>
        <stp/>
        <stp>BDP|7394790950431829079</stp>
        <tr r="O412" s="17"/>
      </tp>
      <tp t="s">
        <v>#N/A N/A</v>
        <stp/>
        <stp>BDP|1878621186313131880</stp>
        <tr r="V43" s="2"/>
      </tp>
      <tp t="s">
        <v>#N/A Requesting Data...3648026270</v>
        <stp/>
        <stp>BDP|4094342258575069264</stp>
        <tr r="R375" s="16"/>
      </tp>
      <tp t="s">
        <v>#N/A N/A</v>
        <stp/>
        <stp>BDP|8165331160648870006</stp>
        <tr r="AA16" s="2"/>
      </tp>
      <tp t="s">
        <v>#N/A Requesting Data...2944737162</v>
        <stp/>
        <stp>BDP|2394146393007684887</stp>
        <tr r="BR69" s="2"/>
        <tr r="BR70" s="2"/>
      </tp>
      <tp t="s">
        <v>#N/A Requesting Data...3022974455</v>
        <stp/>
        <stp>BDP|4257361589599504322</stp>
        <tr r="P188" s="17"/>
        <tr r="P189" s="17"/>
        <tr r="P190" s="17"/>
        <tr r="P191" s="17"/>
        <tr r="P192" s="17"/>
        <tr r="P193" s="17"/>
        <tr r="P278" s="16"/>
        <tr r="P279" s="16"/>
        <tr r="P280" s="16"/>
        <tr r="P281" s="16"/>
        <tr r="P282" s="16"/>
        <tr r="P283" s="16"/>
        <tr r="P284" s="16"/>
        <tr r="P285" s="16"/>
        <tr r="P286" s="16"/>
        <tr r="P287" s="16"/>
        <tr r="P288" s="16"/>
        <tr r="P289" s="16"/>
        <tr r="P290" s="16"/>
        <tr r="P291" s="16"/>
        <tr r="P292" s="16"/>
        <tr r="P293" s="16"/>
        <tr r="P294" s="16"/>
        <tr r="P295" s="16"/>
        <tr r="P296" s="16"/>
        <tr r="P297" s="16"/>
        <tr r="P298" s="16"/>
        <tr r="P299" s="16"/>
        <tr r="P300" s="16"/>
        <tr r="P301" s="16"/>
      </tp>
      <tp t="s">
        <v>#N/A N/A</v>
        <stp/>
        <stp>BDH|7757872102203802901</stp>
        <tr r="K8" s="3"/>
      </tp>
      <tp t="s">
        <v>#N/A Requesting Data...3309894404</v>
        <stp/>
        <stp>BDP|2521483391892169862</stp>
        <tr r="Z41" s="2"/>
      </tp>
      <tp t="s">
        <v>#N/A Requesting Data...3647320668</v>
        <stp/>
        <stp>BDP|5469449745708709896</stp>
        <tr r="M67" s="2"/>
        <tr r="M68" s="2"/>
      </tp>
      <tp t="s">
        <v>#N/A Requesting Data...2139892294</v>
        <stp/>
        <stp>BDP|3543077703777878127</stp>
        <tr r="AV15" s="14"/>
      </tp>
      <tp t="s">
        <v>#N/A Requesting Data...4266127515</v>
        <stp/>
        <stp>BDP|7987076702890674216</stp>
        <tr r="O243" s="17"/>
        <tr r="O62" s="16"/>
      </tp>
      <tp t="s">
        <v>#N/A Requesting Data...1749058557</v>
        <stp/>
        <stp>BDP|2456690834264667647</stp>
        <tr r="R68" s="16"/>
      </tp>
      <tp t="s">
        <v>#N/A Requesting Data...2418120548</v>
        <stp/>
        <stp>BDP|1983679124018588871</stp>
        <tr r="R27" s="14"/>
      </tp>
      <tp t="s">
        <v>#N/A Requesting Data...2455725990</v>
        <stp/>
        <stp>BDP|8774667216118722288</stp>
        <tr r="P6" s="15"/>
        <tr r="P6" s="13"/>
      </tp>
      <tp t="s">
        <v>#N/A N/A</v>
        <stp/>
        <stp>BDP|5305492737733299471</stp>
        <tr r="V41" s="2"/>
      </tp>
      <tp t="s">
        <v>#N/A Requesting Data...1951129566</v>
        <stp/>
        <stp>BDP|6921100515170214363</stp>
        <tr r="P438" s="17"/>
        <tr r="P462" s="16"/>
      </tp>
      <tp t="s">
        <v>#N/A N/A</v>
        <stp/>
        <stp>BDP|5821743632503757713</stp>
        <tr r="R14" s="15"/>
        <tr r="R12" s="13"/>
      </tp>
      <tp t="s">
        <v>#N/A N/A</v>
        <stp/>
        <stp>BDP|8216220926164816963</stp>
        <tr r="R70" s="2"/>
        <tr r="R69" s="2"/>
      </tp>
      <tp t="s">
        <v>#N/A Requesting Data...2889070790</v>
        <stp/>
        <stp>BDP|5844673170139425831</stp>
        <tr r="AG42" s="2"/>
      </tp>
      <tp t="s">
        <v>#N/A Requesting Data...1752551526</v>
        <stp/>
        <stp>BDP|6353513116897555082</stp>
        <tr r="A24" s="6"/>
        <tr r="P24" s="14"/>
      </tp>
      <tp t="s">
        <v>#N/A Requesting Data...3464239375</v>
        <stp/>
        <stp>BDP|1183644359951771624</stp>
        <tr r="A25" s="6"/>
        <tr r="P27" s="14"/>
      </tp>
      <tp t="s">
        <v>#N/A N/A</v>
        <stp/>
        <stp>BDP|8036316598095657266</stp>
        <tr r="AH52" s="2"/>
      </tp>
      <tp t="s">
        <v>#N/A Requesting Data...3496283124</v>
        <stp/>
        <stp>BDP|8799567893328997954</stp>
        <tr r="O88" s="17"/>
      </tp>
      <tp t="s">
        <v>#N/A Requesting Data...3664589594</v>
        <stp/>
        <stp>BDP|9542074905338124481</stp>
        <tr r="P29" s="17"/>
      </tp>
      <tp t="s">
        <v>#N/A Requesting Data...4051649728</v>
        <stp/>
        <stp>BDP|9799803609620943498</stp>
        <tr r="R377" s="17"/>
        <tr r="R408" s="16"/>
      </tp>
      <tp t="s">
        <v>#N/A Requesting Data...2791058907</v>
        <stp/>
        <stp>BDP|4096009929563055072</stp>
        <tr r="Q10" s="14"/>
        <tr r="Q33" s="14"/>
        <tr r="C40" s="2"/>
      </tp>
      <tp t="s">
        <v>#N/A Requesting Data...3994027598</v>
        <stp/>
        <stp>BDP|7387017090042566986</stp>
        <tr r="O13" s="17"/>
        <tr r="O13" s="16"/>
      </tp>
      <tp t="s">
        <v>#N/A N/A</v>
        <stp/>
        <stp>BDP|6398136209454663603</stp>
        <tr r="R42" s="15"/>
        <tr r="R39" s="13"/>
      </tp>
      <tp t="s">
        <v>#N/A N/A</v>
        <stp/>
        <stp>BDP|8811091966489847207</stp>
        <tr r="Q12" s="15"/>
        <tr r="Q11" s="13"/>
      </tp>
      <tp t="s">
        <v>#N/A N/A</v>
        <stp/>
        <stp>BDP|4289932962378576699</stp>
        <tr r="S32" s="14"/>
      </tp>
      <tp t="s">
        <v>#N/A Requesting Data...2996750431</v>
        <stp/>
        <stp>BDP|6831981086502920002</stp>
        <tr r="O54" s="2"/>
        <tr r="O55" s="2"/>
        <tr r="O56" s="2"/>
      </tp>
      <tp t="s">
        <v>#N/A Requesting Data...3974046122</v>
        <stp/>
        <stp>BDP|6339580470097666622</stp>
        <tr r="O91" s="17"/>
        <tr r="O114" s="16"/>
      </tp>
      <tp t="s">
        <v>#N/A Requesting Data...1553406243</v>
        <stp/>
        <stp>BDP|9205794211188143278</stp>
        <tr r="O366" s="16"/>
      </tp>
      <tp t="s">
        <v>#N/A Requesting Data...4186276215</v>
        <stp/>
        <stp>BDP|5652168678717548111</stp>
        <tr r="P16" s="17"/>
        <tr r="P26" s="15"/>
        <tr r="P24" s="13"/>
        <tr r="P14" s="16"/>
      </tp>
      <tp t="s">
        <v>#N/A Requesting Data...3639067011</v>
        <stp/>
        <stp>BDP|6769284818805821538</stp>
        <tr r="AV41" s="14"/>
        <tr r="AV66" s="15"/>
        <tr r="AV66" s="13"/>
      </tp>
      <tp t="s">
        <v>#N/A Requesting Data...3476377422</v>
        <stp/>
        <stp>BDP|5657525942418810925</stp>
        <tr r="I1" s="16"/>
      </tp>
      <tp t="s">
        <v>#N/A Requesting Data...4158210762</v>
        <stp/>
        <stp>BDP|8748926368427342521</stp>
        <tr r="AC75" s="2"/>
      </tp>
      <tp t="s">
        <v>#N/A Requesting Data...2984573137</v>
        <stp/>
        <stp>BDP|5995064157385469018</stp>
        <tr r="Z21" s="2"/>
      </tp>
      <tp t="s">
        <v>#N/A Requesting Data...2937734440</v>
        <stp/>
        <stp>BDP|5854794503173943460</stp>
        <tr r="R127" s="16"/>
      </tp>
      <tp t="s">
        <v>#N/A Requesting Data...2563397046</v>
        <stp/>
        <stp>BDP|6629779858934368570</stp>
        <tr r="P195" s="17"/>
        <tr r="P196" s="17"/>
        <tr r="P197" s="17"/>
        <tr r="P198" s="17"/>
        <tr r="P199" s="17"/>
        <tr r="P200" s="17"/>
        <tr r="P201" s="17"/>
        <tr r="P202" s="17"/>
        <tr r="P203" s="17"/>
        <tr r="P204" s="17"/>
        <tr r="P205" s="17"/>
        <tr r="P206" s="17"/>
        <tr r="P207" s="17"/>
        <tr r="P208" s="17"/>
        <tr r="P209" s="17"/>
        <tr r="P210" s="17"/>
        <tr r="P211" s="17"/>
        <tr r="P212" s="17"/>
        <tr r="P213" s="17"/>
        <tr r="P214" s="17"/>
        <tr r="P215" s="17"/>
        <tr r="P216" s="17"/>
        <tr r="P217" s="17"/>
        <tr r="P255" s="16"/>
        <tr r="P256" s="16"/>
        <tr r="P257" s="16"/>
        <tr r="P258" s="16"/>
        <tr r="P259" s="16"/>
        <tr r="P260" s="16"/>
        <tr r="P261" s="16"/>
        <tr r="P262" s="16"/>
        <tr r="P263" s="16"/>
        <tr r="P264" s="16"/>
        <tr r="P265" s="16"/>
        <tr r="P266" s="16"/>
        <tr r="P267" s="16"/>
        <tr r="P268" s="16"/>
        <tr r="P269" s="16"/>
        <tr r="P270" s="16"/>
        <tr r="P271" s="16"/>
        <tr r="P272" s="16"/>
        <tr r="P273" s="16"/>
        <tr r="P274" s="16"/>
        <tr r="P275" s="16"/>
        <tr r="P276" s="16"/>
        <tr r="P277" s="16"/>
      </tp>
      <tp t="s">
        <v>#N/A N/A</v>
        <stp/>
        <stp>BDP|7446072682692703849</stp>
        <tr r="V38" s="2"/>
      </tp>
      <tp t="s">
        <v>#N/A N/A</v>
        <stp/>
        <stp>BDP|8680225693245255370</stp>
        <tr r="AH78" s="2"/>
      </tp>
      <tp t="s">
        <v>#N/A N/A</v>
        <stp/>
        <stp>BDP|3621736483370049949</stp>
        <tr r="R40" s="2"/>
      </tp>
      <tp t="s">
        <v>#N/A N/A</v>
        <stp/>
        <stp>BDP|4600252194328092254</stp>
        <tr r="V35" s="2"/>
      </tp>
      <tp t="s">
        <v>#N/A Requesting Data...3515929258</v>
        <stp/>
        <stp>BDP|2625432049634641383</stp>
        <tr r="O50" s="17"/>
        <tr r="O44" s="16"/>
      </tp>
      <tp t="s">
        <v>#N/A N/A</v>
        <stp/>
        <stp>BDP|3960126936853730788</stp>
        <tr r="AJ42" s="2"/>
      </tp>
      <tp t="s">
        <v>#N/A Requesting Data...2859781365</v>
        <stp/>
        <stp>BDP|8097885719421361508</stp>
        <tr r="AW31" s="22"/>
        <tr r="AW21" s="21"/>
        <tr r="AV14" s="14"/>
        <tr r="O395" s="17"/>
        <tr r="AV24" s="15"/>
        <tr r="AV22" s="13"/>
        <tr r="O221" s="16"/>
      </tp>
      <tp t="s">
        <v>#N/A N/A</v>
        <stp/>
        <stp>BDP|2027536225086589604</stp>
        <tr r="AB163" s="16"/>
      </tp>
      <tp t="s">
        <v>#N/A Requesting Data...2362477991</v>
        <stp/>
        <stp>BDP|8972093260122592961</stp>
        <tr r="M64" s="2"/>
      </tp>
      <tp t="s">
        <v>#N/A Requesting Data...4080732057</v>
        <stp/>
        <stp>BDP|6781037996458306225</stp>
        <tr r="R10" s="14"/>
        <tr r="R33" s="14"/>
      </tp>
      <tp t="s">
        <v>#N/A Requesting Data...3745663385</v>
        <stp/>
        <stp>BDP|4045765242441258352</stp>
        <tr r="O427" s="17"/>
      </tp>
      <tp t="s">
        <v>#N/A Requesting Data...1945371588</v>
        <stp/>
        <stp>BDP|1827745257010283696</stp>
        <tr r="O386" s="17"/>
        <tr r="O447" s="16"/>
      </tp>
      <tp t="s">
        <v>#N/A Requesting Data...2027242462</v>
        <stp/>
        <stp>BDP|4059244067782583763</stp>
        <tr r="O391" s="17"/>
        <tr r="O341" s="16"/>
      </tp>
      <tp t="s">
        <v>#N/A Requesting Data...3025637521</v>
        <stp/>
        <stp>BDP|1184208468051949105</stp>
        <tr r="Q42" s="14"/>
        <tr r="C37" s="2"/>
      </tp>
      <tp t="s">
        <v>#N/A N/A</v>
        <stp/>
        <stp>BDP|4398640431927151375</stp>
        <tr r="AA28" s="2"/>
      </tp>
      <tp t="s">
        <v>#N/A Requesting Data...3154719244</v>
        <stp/>
        <stp>BDP|2046370814606084339</stp>
        <tr r="AO48" s="2"/>
      </tp>
      <tp t="s">
        <v>#N/A Requesting Data...2618988527</v>
        <stp/>
        <stp>BDP|6010778857274114518</stp>
        <tr r="D24" s="2"/>
      </tp>
      <tp t="e">
        <v>#N/A</v>
        <stp/>
        <stp>BDH|9342433299585810410</stp>
        <tr r="N268" s="24"/>
      </tp>
      <tp t="s">
        <v>#N/A Requesting Data...2265758328</v>
        <stp/>
        <stp>BDP|4030108563541062722</stp>
        <tr r="O248" s="16"/>
      </tp>
      <tp t="s">
        <v>#N/A Requesting Data...2819899653</v>
        <stp/>
        <stp>BDP|4807438749354639552</stp>
        <tr r="C146" s="10"/>
      </tp>
      <tp t="s">
        <v>#N/A Requesting Data...3796982532</v>
        <stp/>
        <stp>BDP|5408914374548413646</stp>
        <tr r="AG60" s="2"/>
      </tp>
      <tp t="s">
        <v>#N/A Requesting Data...4110643516</v>
        <stp/>
        <stp>BDP|7068268809067955701</stp>
        <tr r="R445" s="16"/>
      </tp>
      <tp t="s">
        <v>#N/A Requesting Data...3233070345</v>
        <stp/>
        <stp>BDP|2800346633804929301</stp>
        <tr r="P55" s="17"/>
      </tp>
      <tp t="s">
        <v>#N/A N/A</v>
        <stp/>
        <stp>BDP|1636461596859454043</stp>
        <tr r="AH27" s="2"/>
      </tp>
      <tp t="s">
        <v>#N/A Requesting Data...3491648343</v>
        <stp/>
        <stp>BDP|7354670412783482646</stp>
        <tr r="P457" s="16"/>
      </tp>
      <tp t="s">
        <v>#N/A Requesting Data...2779242134</v>
        <stp/>
        <stp>BDP|3933295753703269275</stp>
        <tr r="P425" s="17"/>
      </tp>
      <tp t="s">
        <v>#N/A Requesting Data...4245467037</v>
        <stp/>
        <stp>BDP|2006030670566308662</stp>
        <tr r="AC29" s="2"/>
      </tp>
      <tp t="s">
        <v>#N/A N/A</v>
        <stp/>
        <stp>BDH|6216080671902516689</stp>
        <tr r="AC8" s="4"/>
      </tp>
      <tp t="s">
        <v>#N/A N/A</v>
        <stp/>
        <stp>BDP|1879799300522431122</stp>
        <tr r="AB333" s="17"/>
        <tr r="AB370" s="16"/>
      </tp>
      <tp t="s">
        <v>#N/A N/A</v>
        <stp/>
        <stp>BDP|5210444321930137612</stp>
        <tr r="U13" s="22"/>
        <tr r="U22" s="21"/>
        <tr r="U41" s="16"/>
      </tp>
      <tp t="s">
        <v>#N/A Requesting Data...1805879871</v>
        <stp/>
        <stp>BDP|9206315937755774949</stp>
        <tr r="R425" s="17"/>
      </tp>
      <tp t="s">
        <v>#N/A Requesting Data...4034620770</v>
        <stp/>
        <stp>BDP|8646950873597168466</stp>
        <tr r="O362" s="17"/>
        <tr r="O374" s="16"/>
      </tp>
      <tp t="s">
        <v>#N/A N/A</v>
        <stp/>
        <stp>BDP|3972146979325784549</stp>
        <tr r="S9" s="15"/>
        <tr r="S8" s="13"/>
      </tp>
      <tp t="s">
        <v>#N/A Requesting Data...3641169270</v>
        <stp/>
        <stp>BDP|8901867869152718165</stp>
        <tr r="O165" s="17"/>
        <tr r="O34" s="16"/>
      </tp>
      <tp t="s">
        <v>#N/A Requesting Data...2722255700</v>
        <stp/>
        <stp>BDP|9226829963547185554</stp>
        <tr r="P100" s="17"/>
        <tr r="P101" s="17"/>
        <tr r="P102" s="17"/>
        <tr r="P103" s="17"/>
        <tr r="P104" s="17"/>
        <tr r="P105" s="17"/>
        <tr r="P106" s="17"/>
        <tr r="P107" s="17"/>
        <tr r="P108" s="17"/>
        <tr r="P109" s="17"/>
        <tr r="P110" s="17"/>
        <tr r="P111" s="17"/>
        <tr r="P112" s="17"/>
        <tr r="P113" s="17"/>
        <tr r="P114" s="17"/>
        <tr r="P115" s="17"/>
        <tr r="P116" s="17"/>
        <tr r="P92" s="17"/>
        <tr r="P93" s="17"/>
        <tr r="P94" s="17"/>
        <tr r="P95" s="17"/>
        <tr r="P96" s="17"/>
        <tr r="P97" s="17"/>
        <tr r="P98" s="17"/>
        <tr r="P99" s="17"/>
        <tr r="P32" s="15"/>
        <tr r="P33" s="15"/>
        <tr r="P31" s="13"/>
        <tr r="P32" s="13"/>
        <tr r="P109" s="16"/>
        <tr r="P110" s="16"/>
        <tr r="P111" s="16"/>
        <tr r="P112" s="16"/>
        <tr r="P113" s="16"/>
      </tp>
      <tp t="s">
        <v>#N/A Requesting Data...3620944392</v>
        <stp/>
        <stp>BDP|7122055430601060033</stp>
        <tr r="P391" s="17"/>
        <tr r="P341" s="16"/>
      </tp>
      <tp t="e">
        <v>#N/A</v>
        <stp/>
        <stp>BDH|3523530721563887284</stp>
        <tr r="N255" s="24"/>
      </tp>
      <tp t="s">
        <v>#N/A N/A</v>
        <stp/>
        <stp>BDP|3867831335714293985</stp>
        <tr r="R10" s="15"/>
        <tr r="R9" s="13"/>
      </tp>
      <tp t="s">
        <v>#N/A Requesting Data...2137505646</v>
        <stp/>
        <stp>BDP|4000674172690849099</stp>
        <tr r="R48" s="17"/>
        <tr r="R476" s="16"/>
      </tp>
      <tp t="s">
        <v>#N/A Requesting Data...3416809598</v>
        <stp/>
        <stp>BDP|5890935632588414296</stp>
        <tr r="C160" s="10"/>
      </tp>
      <tp t="s">
        <v>#N/A Requesting Data...3271324138</v>
        <stp/>
        <stp>BDP|1142565371382279405</stp>
        <tr r="R8" s="22"/>
        <tr r="R10" s="21"/>
        <tr r="R82" s="17"/>
        <tr r="R420" s="16"/>
      </tp>
      <tp t="s">
        <v>#N/A Requesting Data...2345371329</v>
        <stp/>
        <stp>BDP|4336736370185244463</stp>
        <tr r="D12" s="2"/>
      </tp>
      <tp t="s">
        <v>#N/A Requesting Data...4233682065</v>
        <stp/>
        <stp>BDP|5981859795479830854</stp>
        <tr r="AC78" s="2"/>
      </tp>
      <tp t="s">
        <v>#N/A Requesting Data...1863667519</v>
        <stp/>
        <stp>BDP|5067970396447533703</stp>
        <tr r="R9" s="16"/>
      </tp>
      <tp t="s">
        <v>#N/A Requesting Data...2065524814</v>
        <stp/>
        <stp>BDP|1869349105780539789</stp>
        <tr r="AO56" s="2"/>
      </tp>
      <tp t="s">
        <v>#N/A Requesting Data...2136318473</v>
        <stp/>
        <stp>BDP|6721406360319562864</stp>
        <tr r="R324" s="17"/>
        <tr r="R342" s="16"/>
      </tp>
      <tp t="s">
        <v>#N/A Requesting Data...3356391289</v>
        <stp/>
        <stp>BDP|6529885819769267322</stp>
        <tr r="P8" s="15"/>
        <tr r="P7" s="13"/>
      </tp>
      <tp t="s">
        <v>#N/A N/A</v>
        <stp/>
        <stp>BDP|1428730133180607064</stp>
        <tr r="AH20" s="2"/>
      </tp>
      <tp t="s">
        <v>#N/A Requesting Data...3650204360</v>
        <stp/>
        <stp>BDP|5666813997577618626</stp>
        <tr r="AC34" s="2"/>
      </tp>
      <tp t="s">
        <v>#N/A Requesting Data...3656780187</v>
        <stp/>
        <stp>BDP|5051659244412319073</stp>
        <tr r="C80" s="2"/>
        <tr r="Q461" s="16"/>
        <tr r="Q53" s="15"/>
        <tr r="Q418" s="17"/>
        <tr r="Q20" s="14"/>
        <tr r="Q52" s="13"/>
      </tp>
      <tp t="s">
        <v>#N/A Requesting Data...3946513786</v>
        <stp/>
        <stp>BDP|7705424734890766534</stp>
        <tr r="AK38" s="2"/>
      </tp>
      <tp t="s">
        <v>#N/A Requesting Data...2141842544</v>
        <stp/>
        <stp>BDP|7422012629824948402</stp>
        <tr r="R363" s="17"/>
        <tr r="R376" s="16"/>
      </tp>
      <tp t="s">
        <v>#N/A N/A</v>
        <stp/>
        <stp>BDP|2142456761737578252</stp>
        <tr r="Q163" s="17"/>
        <tr r="Q444" s="16"/>
      </tp>
      <tp t="s">
        <v>#N/A Requesting Data...2447159088</v>
        <stp/>
        <stp>BDP|5854405997049218482</stp>
        <tr r="P244" s="17"/>
        <tr r="P178" s="16"/>
      </tp>
      <tp t="s">
        <v>#N/A Requesting Data...3153561197</v>
        <stp/>
        <stp>BDP|2774205558787812722</stp>
        <tr r="P7" s="17"/>
        <tr r="P8" s="16"/>
      </tp>
      <tp t="s">
        <v>#N/A Requesting Data...2061090711</v>
        <stp/>
        <stp>BQL|4365216613999132844</stp>
        <tr r="B2" s="6"/>
        <tr r="A4" s="14"/>
      </tp>
      <tp t="s">
        <v>#N/A Requesting Data...1744555973</v>
        <stp/>
        <stp>BDP|3834376556560514369</stp>
        <tr r="Q32" s="14"/>
        <tr r="C36" s="2"/>
      </tp>
      <tp t="s">
        <v>#N/A N/A</v>
        <stp/>
        <stp>BDP|9683583334748703170</stp>
        <tr r="V65" s="2"/>
      </tp>
      <tp t="s">
        <v>#N/A N/A</v>
        <stp/>
        <stp>BDP|7938470006835225007</stp>
        <tr r="AB57" s="15"/>
        <tr r="AB56" s="13"/>
      </tp>
      <tp t="s">
        <v>#N/A N/A</v>
        <stp/>
        <stp>BDP|5023377502455669597</stp>
        <tr r="S313" s="17"/>
        <tr r="S66" s="17"/>
        <tr r="S106" s="16"/>
        <tr r="S51" s="16"/>
      </tp>
      <tp t="s">
        <v>#N/A Requesting Data...3960578702</v>
        <stp/>
        <stp>BDP|9803988778054335518</stp>
        <tr r="R163" s="17"/>
        <tr r="R444" s="16"/>
      </tp>
      <tp t="s">
        <v>#N/A Requesting Data...3943524572</v>
        <stp/>
        <stp>BDP|6473312364311936426</stp>
        <tr r="C181" s="10"/>
      </tp>
      <tp t="s">
        <v>#N/A Requesting Data...3427286211</v>
        <stp/>
        <stp>BDP|6376147778950491608</stp>
        <tr r="AG29" s="2"/>
      </tp>
      <tp t="s">
        <v>#N/A N/A</v>
        <stp/>
        <stp>BDP|1275387557497329658</stp>
        <tr r="S34" s="14"/>
      </tp>
      <tp t="s">
        <v>#N/A Requesting Data...1932852625</v>
        <stp/>
        <stp>BDP|9722962968394126431</stp>
        <tr r="C169" s="10"/>
      </tp>
      <tp t="s">
        <v>#N/A N/A</v>
        <stp/>
        <stp>BDP|4810096298063025826</stp>
        <tr r="AA78" s="2"/>
      </tp>
      <tp t="s">
        <v>#N/A N/A</v>
        <stp/>
        <stp>BDP|1512085965968275919</stp>
        <tr r="R27" s="15"/>
        <tr r="R25" s="13"/>
      </tp>
      <tp t="s">
        <v>#N/A N/A</v>
        <stp/>
        <stp>BDP|7903147502091051140</stp>
        <tr r="S249" s="17"/>
        <tr r="S247" s="16"/>
      </tp>
      <tp t="s">
        <v>#N/A N/A</v>
        <stp/>
        <stp>BDP|3277893672738546273</stp>
        <tr r="V56" s="2"/>
        <tr r="V55" s="2"/>
        <tr r="V54" s="2"/>
      </tp>
      <tp t="s">
        <v>#N/A Requesting Data...3384093585</v>
        <stp/>
        <stp>BDP|1782212228785552230</stp>
        <tr r="O40" s="2"/>
      </tp>
      <tp t="s">
        <v>#N/A Requesting Data...3211685154</v>
        <stp/>
        <stp>BDP|1158337133423978403</stp>
        <tr r="P57" s="15"/>
        <tr r="P56" s="13"/>
      </tp>
      <tp t="e">
        <v>#N/A</v>
        <stp/>
        <stp>BDH|7286791581968277602</stp>
        <tr r="N151" s="24"/>
      </tp>
      <tp t="s">
        <v>#N/A Requesting Data...4171289044</v>
        <stp/>
        <stp>BDP|3634686655892073421</stp>
        <tr r="P65" s="16"/>
      </tp>
      <tp t="s">
        <v>#N/A N/A</v>
        <stp/>
        <stp>BDP|1992540548366975057</stp>
        <tr r="BP61" s="2"/>
        <tr r="BP60" s="2"/>
        <tr r="BP59" s="2"/>
      </tp>
      <tp t="s">
        <v>#N/A Requesting Data...2311924917</v>
        <stp/>
        <stp>BDP|1129731729052561078</stp>
        <tr r="R63" s="17"/>
        <tr r="R64" s="17"/>
        <tr r="R349" s="16"/>
        <tr r="R350" s="16"/>
      </tp>
      <tp t="s">
        <v>#N/A Requesting Data...2555436770</v>
        <stp/>
        <stp>BDP|8984093819089008607</stp>
        <tr r="Q23" s="14"/>
        <tr r="Q64" s="15"/>
        <tr r="Q64" s="13"/>
        <tr r="C43" s="2"/>
      </tp>
      <tp t="s">
        <v>#N/A Requesting Data...2382395460</v>
        <stp/>
        <stp>BDP|7620343026634412492</stp>
        <tr r="R58" s="17"/>
      </tp>
      <tp t="s">
        <v>#N/A Requesting Data...3954336358</v>
        <stp/>
        <stp>BDP|8941178782360404719</stp>
        <tr r="O37" s="17"/>
        <tr r="O35" s="16"/>
      </tp>
      <tp t="s">
        <v>#N/A Requesting Data...3265318217</v>
        <stp/>
        <stp>BDP|3326218959773044154</stp>
        <tr r="R26" s="17"/>
        <tr r="R29" s="16"/>
      </tp>
      <tp t="s">
        <v>#N/A Requesting Data...2155839453</v>
        <stp/>
        <stp>BDP|7619653069358693924</stp>
        <tr r="R5" s="14"/>
      </tp>
      <tp t="s">
        <v>#N/A Requesting Data...4089757289</v>
        <stp/>
        <stp>BDP|5949072855581494715</stp>
        <tr r="AV56" s="15"/>
        <tr r="AV55" s="13"/>
      </tp>
      <tp t="s">
        <v>#N/A Requesting Data...2851982083</v>
        <stp/>
        <stp>BDP|6126894374417231801</stp>
        <tr r="Q55" s="15"/>
        <tr r="Q54" s="13"/>
        <tr r="C72" s="2"/>
      </tp>
      <tp t="s">
        <v>#N/A N/A</v>
        <stp/>
        <stp>BDP|5565067696779263390</stp>
        <tr r="AH76" s="2"/>
      </tp>
      <tp t="s">
        <v>#N/A Requesting Data...2515865719</v>
        <stp/>
        <stp>BDP|4901320114371316122</stp>
        <tr r="P366" s="16"/>
      </tp>
      <tp t="s">
        <v>#N/A Requesting Data...3798418328</v>
        <stp/>
        <stp>BDP|2231643762530306497</stp>
        <tr r="AG11" s="2"/>
      </tp>
      <tp t="s">
        <v>#N/A Requesting Data...1655694635</v>
        <stp/>
        <stp>BDP|8802430384781339321</stp>
        <tr r="C163" s="10"/>
      </tp>
      <tp t="s">
        <v>#N/A N/A</v>
        <stp/>
        <stp>BDP|9519109056742534988</stp>
        <tr r="Q315" s="17"/>
        <tr r="Q172" s="16"/>
      </tp>
      <tp t="s">
        <v>#N/A Requesting Data...3542375991</v>
        <stp/>
        <stp>BDP|7351322960885716194</stp>
        <tr r="P56" s="15"/>
        <tr r="P55" s="13"/>
      </tp>
      <tp t="e">
        <v>#N/A</v>
        <stp/>
        <stp>BDH|1948556374490230551</stp>
        <tr r="N76" s="24"/>
      </tp>
      <tp t="s">
        <v>#N/A N/A</v>
        <stp/>
        <stp>BDH|5923348435194541724</stp>
        <tr r="Y8" s="3"/>
      </tp>
      <tp t="s">
        <v>#N/A Requesting Data...3724885676</v>
        <stp/>
        <stp>BDP|7294099263414799330</stp>
        <tr r="P314" s="17"/>
        <tr r="P40" s="15"/>
        <tr r="P37" s="13"/>
        <tr r="P336" s="16"/>
      </tp>
      <tp t="s">
        <v>#N/A Requesting Data...2219642236</v>
        <stp/>
        <stp>BDP|7695987174476751913</stp>
        <tr r="O50" s="2"/>
      </tp>
      <tp t="s">
        <v>#N/A Requesting Data...2237346125</v>
        <stp/>
        <stp>BDP|1854632795991272908</stp>
        <tr r="AQ38" s="2"/>
      </tp>
      <tp t="s">
        <v>#N/A Requesting Data...2793390654</v>
        <stp/>
        <stp>BDP|3470053066822284196</stp>
        <tr r="R55" s="17"/>
      </tp>
      <tp t="s">
        <v>#N/A Requesting Data...2133716008</v>
        <stp/>
        <stp>BDP|3425216058553242131</stp>
        <tr r="M72" s="2"/>
      </tp>
      <tp t="e">
        <v>#N/A</v>
        <stp/>
        <stp>BDH|6279438850235904443</stp>
        <tr r="N63" s="24"/>
      </tp>
      <tp t="s">
        <v>#N/A Requesting Data...2326646740</v>
        <stp/>
        <stp>BDP|8173484378134586993</stp>
        <tr r="BR22" s="2"/>
      </tp>
      <tp t="s">
        <v>#N/A Requesting Data...1712170349</v>
        <stp/>
        <stp>BDP|8845153953438086236</stp>
        <tr r="P412" s="16"/>
      </tp>
      <tp t="s">
        <v>#N/A Requesting Data...4174703483</v>
        <stp/>
        <stp>BDP|1035947856282887972</stp>
        <tr r="M50" s="2"/>
      </tp>
      <tp t="s">
        <v>#N/A N/A</v>
        <stp/>
        <stp>BDP|7624088031661759355</stp>
        <tr r="S163" s="16"/>
      </tp>
      <tp t="s">
        <v>#N/A N/A</v>
        <stp/>
        <stp>BDP|3016756696203751890</stp>
        <tr r="R17" s="2"/>
      </tp>
      <tp t="s">
        <v>#N/A N/A</v>
        <stp/>
        <stp>BDP|6590480355815740425</stp>
        <tr r="AB41" s="14"/>
        <tr r="AB66" s="15"/>
        <tr r="AB66" s="13"/>
      </tp>
      <tp t="s">
        <v>#N/A Requesting Data...2507896806</v>
        <stp/>
        <stp>BDP|4210895391527572424</stp>
        <tr r="D73" s="2"/>
      </tp>
      <tp t="s">
        <v>#N/A Requesting Data...3503194101</v>
        <stp/>
        <stp>BDP|7082114268625299367</stp>
        <tr r="AO50" s="2"/>
      </tp>
      <tp t="s">
        <v>#N/A Requesting Data...3728548012</v>
        <stp/>
        <stp>BDP|7190355256287946091</stp>
        <tr r="A6" s="6"/>
        <tr r="P34" s="14"/>
      </tp>
      <tp t="s">
        <v>#N/A N/A</v>
        <stp/>
        <stp>BDP|5846381752370088504</stp>
        <tr r="Q329" s="17"/>
        <tr r="Q15" s="15"/>
        <tr r="Q13" s="13"/>
        <tr r="Q346" s="16"/>
      </tp>
      <tp t="s">
        <v>#N/A Requesting Data...4293370229</v>
        <stp/>
        <stp>BDP|4028612703590106418</stp>
        <tr r="M33" s="2"/>
      </tp>
      <tp t="s">
        <v>#N/A Requesting Data...3485804096</v>
        <stp/>
        <stp>BDP|8451710682989640835</stp>
        <tr r="P49" s="15"/>
        <tr r="P48" s="13"/>
      </tp>
      <tp t="s">
        <v>#N/A Requesting Data...2635391723</v>
        <stp/>
        <stp>BDP|4867834779708244527</stp>
        <tr r="P91" s="17"/>
        <tr r="P114" s="16"/>
      </tp>
      <tp t="s">
        <v>#N/A Requesting Data...2398088113</v>
        <stp/>
        <stp>BDP|4536269470252097508</stp>
        <tr r="V2" s="2"/>
      </tp>
      <tp t="s">
        <v>#N/A Requesting Data...3071895909</v>
        <stp/>
        <stp>BDP|5558563257195562628</stp>
        <tr r="P303" s="17"/>
      </tp>
      <tp t="s">
        <v>#N/A Requesting Data...3801229020</v>
        <stp/>
        <stp>BDP|1466005178866743687</stp>
        <tr r="AB44" s="13"/>
        <tr r="BR67" s="2"/>
        <tr r="BR68" s="2"/>
      </tp>
      <tp t="s">
        <v>#N/A N/A</v>
        <stp/>
        <stp>BDP|8203939955926756408</stp>
        <tr r="Q16" s="22"/>
        <tr r="Q34" s="21"/>
      </tp>
      <tp t="s">
        <v>#N/A Requesting Data...2203903389</v>
        <stp/>
        <stp>BDP|1534573200691095313</stp>
        <tr r="O424" s="17"/>
        <tr r="O244" s="16"/>
      </tp>
      <tp t="s">
        <v>#N/A Requesting Data...2258333016</v>
        <stp/>
        <stp>BDP|2646238941382175067</stp>
        <tr r="O65" s="16"/>
      </tp>
      <tp t="s">
        <v>#N/A Requesting Data...4007728312</v>
        <stp/>
        <stp>BDP|9919450450347708982</stp>
        <tr r="AN19" s="2"/>
      </tp>
      <tp t="s">
        <v>#N/A Requesting Data...3363505136</v>
        <stp/>
        <stp>BDP|2159552245775351016</stp>
        <tr r="R98" s="16"/>
      </tp>
      <tp t="s">
        <v>#N/A Requesting Data...2099600993</v>
        <stp/>
        <stp>BDP|8529707688340704192</stp>
        <tr r="Z75" s="2"/>
      </tp>
      <tp t="s">
        <v>#N/A Requesting Data...4277208280</v>
        <stp/>
        <stp>BDP|8248053486353556577</stp>
        <tr r="Q50" s="15"/>
        <tr r="Q49" s="13"/>
        <tr r="C65" s="2"/>
      </tp>
      <tp t="s">
        <v>#N/A Requesting Data...3766320659</v>
        <stp/>
        <stp>BDP|3064453047891548471</stp>
        <tr r="O9" s="16"/>
      </tp>
      <tp t="s">
        <v>#N/A Requesting Data...3760901932</v>
        <stp/>
        <stp>BDP|5670848704722038967</stp>
        <tr r="P340" s="16"/>
      </tp>
      <tp t="s">
        <v>#N/A N/A</v>
        <stp/>
        <stp>BDP|7265804994830402029</stp>
        <tr r="R31" s="2"/>
      </tp>
      <tp t="s">
        <v>#N/A Requesting Data...3964945620</v>
        <stp/>
        <stp>BDP|5053506440984160618</stp>
        <tr r="P339" s="16"/>
      </tp>
      <tp t="s">
        <v>#N/A Requesting Data...2706151912</v>
        <stp/>
        <stp>BDP|2640464294599372074</stp>
        <tr r="R304" s="17"/>
      </tp>
      <tp t="s">
        <v>#N/A N/A</v>
        <stp/>
        <stp>BDH|9252675111061606924</stp>
        <tr r="BI8" s="3"/>
      </tp>
      <tp t="s">
        <v>#N/A Requesting Data...3878982359</v>
        <stp/>
        <stp>BDP|4445470911036385106</stp>
        <tr r="R15" s="14"/>
      </tp>
      <tp t="s">
        <v>#N/A Requesting Data...2202594195</v>
        <stp/>
        <stp>BDP|6675409110611029474</stp>
        <tr r="P361" s="17"/>
        <tr r="P33" s="16"/>
      </tp>
      <tp t="s">
        <v>#N/A N/A</v>
        <stp/>
        <stp>BDP|1712629312963563336</stp>
        <tr r="AA76" s="2"/>
      </tp>
      <tp t="s">
        <v>#N/A Requesting Data...2445056786</v>
        <stp/>
        <stp>BDP|5440461640895798645</stp>
        <tr r="M19" s="2"/>
      </tp>
      <tp t="s">
        <v>#N/A Requesting Data...3705343013</v>
        <stp/>
        <stp>BDP|9614038490341366779</stp>
        <tr r="O17" s="2"/>
      </tp>
      <tp t="s">
        <v>#N/A Requesting Data...3228650236</v>
        <stp/>
        <stp>BDP|6192330036830365063</stp>
        <tr r="P471" s="16"/>
      </tp>
      <tp t="s">
        <v>#N/A N/A</v>
        <stp/>
        <stp>BDP|9240568692896560525</stp>
        <tr r="AB241" s="17"/>
        <tr r="AB175" s="16"/>
      </tp>
      <tp t="s">
        <v>#N/A Requesting Data...2264491252</v>
        <stp/>
        <stp>BDP|5755705175714291764</stp>
        <tr r="R26" s="14"/>
      </tp>
      <tp t="s">
        <v>#N/A Requesting Data...3465514404</v>
        <stp/>
        <stp>BDP|5899399949320868468</stp>
        <tr r="R167" s="16"/>
        <tr r="R168" s="16"/>
      </tp>
      <tp t="s">
        <v>#N/A N/A</v>
        <stp/>
        <stp>BDP|2614645241520190648</stp>
        <tr r="AB17" s="17"/>
        <tr r="AB27" s="15"/>
        <tr r="AB25" s="13"/>
        <tr r="AB17" s="16"/>
      </tp>
      <tp t="s">
        <v>#N/A N/A</v>
        <stp/>
        <stp>BDP|3259340523424165022</stp>
        <tr r="U36" s="16"/>
      </tp>
      <tp t="s">
        <v>#N/A Requesting Data...4057636214</v>
        <stp/>
        <stp>BDP|3900794921681356143</stp>
        <tr r="AG67" s="2"/>
        <tr r="AG68" s="2"/>
      </tp>
      <tp t="s">
        <v>#N/A Requesting Data...2477684025</v>
        <stp/>
        <stp>BDP|4788796780918909513</stp>
        <tr r="AC57" s="2"/>
      </tp>
      <tp t="s">
        <v>#N/A N/A</v>
        <stp/>
        <stp>BDP|4628006444503273562</stp>
        <tr r="Q243" s="17"/>
        <tr r="Q62" s="16"/>
      </tp>
      <tp t="s">
        <v>#N/A Requesting Data...2180844098</v>
        <stp/>
        <stp>BDP|3216033722712407512</stp>
        <tr r="AV44" s="15"/>
        <tr r="AV42" s="13"/>
      </tp>
      <tp t="e">
        <v>#N/A</v>
        <stp/>
        <stp>BDH|4545928711869750375</stp>
        <tr r="N64" s="24"/>
      </tp>
      <tp t="e">
        <v>#N/A</v>
        <stp/>
        <stp>BDH|3703475045307666258</stp>
        <tr r="N70" s="24"/>
      </tp>
      <tp t="s">
        <v>#N/A Requesting Data...4133179579</v>
        <stp/>
        <stp>BDP|7005561943204597473</stp>
        <tr r="O416" s="17"/>
        <tr r="O54" s="16"/>
      </tp>
      <tp t="s">
        <v>#N/A Requesting Data...4080198503</v>
        <stp/>
        <stp>BDP|4896934026891386895</stp>
        <tr r="AG31" s="2"/>
      </tp>
      <tp t="s">
        <v>#N/A Requesting Data...3362385016</v>
        <stp/>
        <stp>BDP|6994693976351595041</stp>
        <tr r="M78" s="2"/>
      </tp>
      <tp t="s">
        <v>#N/A Requesting Data...2677774768</v>
        <stp/>
        <stp>BDP|5421129878823062691</stp>
        <tr r="P329" s="17"/>
        <tr r="P15" s="15"/>
        <tr r="P13" s="13"/>
        <tr r="P346" s="16"/>
      </tp>
      <tp t="s">
        <v>#N/A N/A</v>
        <stp/>
        <stp>BDP|7020523077715372616</stp>
        <tr r="U269" s="17"/>
        <tr r="U302" s="17"/>
        <tr r="U326" s="17"/>
        <tr r="U364" s="17"/>
        <tr r="U365" s="17"/>
        <tr r="U366" s="17"/>
        <tr r="U367" s="17"/>
        <tr r="U368" s="17"/>
        <tr r="U369" s="17"/>
        <tr r="U370" s="17"/>
        <tr r="U371" s="17"/>
        <tr r="U372" s="17"/>
        <tr r="U373" s="17"/>
        <tr r="U374" s="17"/>
        <tr r="U397" s="17"/>
        <tr r="U398" s="17"/>
        <tr r="U399" s="17"/>
        <tr r="U400" s="17"/>
        <tr r="U401" s="17"/>
        <tr r="U402" s="17"/>
        <tr r="U403" s="17"/>
        <tr r="U404" s="17"/>
        <tr r="U405" s="17"/>
        <tr r="U406" s="17"/>
        <tr r="U45" s="17"/>
        <tr r="U6" s="17"/>
        <tr r="U315" s="17"/>
        <tr r="U325" s="17"/>
      </tp>
      <tp t="s">
        <v>#N/A Requesting Data...2810082156</v>
        <stp/>
        <stp>BDP|7222786771368525993</stp>
        <tr r="P13" s="22"/>
        <tr r="P22" s="21"/>
        <tr r="P33" s="17"/>
        <tr r="P41" s="16"/>
      </tp>
      <tp t="e">
        <v>#N/A</v>
        <stp/>
        <stp>BDH|9168749383320575049</stp>
        <tr r="N62" s="24"/>
      </tp>
      <tp t="s">
        <v>#N/A Requesting Data...3713164916</v>
        <stp/>
        <stp>BDP|1955848724274412992</stp>
        <tr r="P305" s="17"/>
        <tr r="P306" s="17"/>
        <tr r="P145" s="16"/>
        <tr r="P146" s="16"/>
        <tr r="P147" s="16"/>
        <tr r="P148" s="16"/>
        <tr r="P149" s="16"/>
        <tr r="P150" s="16"/>
      </tp>
      <tp t="s">
        <v>#N/A Requesting Data...2190852649</v>
        <stp/>
        <stp>BDP|3047668301234669758</stp>
        <tr r="P416" s="17"/>
        <tr r="P54" s="16"/>
      </tp>
      <tp t="s">
        <v>#N/A Requesting Data...2622791938</v>
        <stp/>
        <stp>BDP|7383553264027275549</stp>
        <tr r="Q58" s="13"/>
        <tr r="C54" s="2"/>
        <tr r="C55" s="2"/>
        <tr r="C56" s="2"/>
      </tp>
      <tp t="s">
        <v>#N/A Requesting Data...3708487783</v>
        <stp/>
        <stp>BDP|9644336788160845412</stp>
        <tr r="P394" s="17"/>
      </tp>
      <tp t="s">
        <v>#N/A Requesting Data...4070298962</v>
        <stp/>
        <stp>BDP|9926353369372733864</stp>
        <tr r="AW30" s="22"/>
        <tr r="AW19" s="21"/>
        <tr r="O428" s="17"/>
        <tr r="AV22" s="15"/>
        <tr r="AV20" s="13"/>
        <tr r="O25" s="16"/>
      </tp>
      <tp t="s">
        <v>#N/A Requesting Data...3004156680</v>
        <stp/>
        <stp>BDP|7485273817283569159</stp>
        <tr r="D22" s="2"/>
      </tp>
      <tp t="s">
        <v>#N/A N/A</v>
        <stp/>
        <stp>BDP|1328094339960494430</stp>
        <tr r="S388" s="17"/>
        <tr r="S458" s="16"/>
      </tp>
      <tp t="s">
        <v>#N/A Requesting Data...3258466471</v>
        <stp/>
        <stp>BDP|5328839382914733717</stp>
        <tr r="R18" s="22"/>
        <tr r="R19" s="22"/>
        <tr r="R16" s="21"/>
        <tr r="R17" s="21"/>
        <tr r="R83" s="17"/>
        <tr r="R84" s="17"/>
        <tr r="R418" s="16"/>
        <tr r="R419" s="16"/>
      </tp>
      <tp t="s">
        <v>#N/A Requesting Data...4223292849</v>
        <stp/>
        <stp>BDP|9989207386473309693</stp>
        <tr r="O361" s="17"/>
        <tr r="O33" s="16"/>
      </tp>
      <tp t="s">
        <v>#N/A Requesting Data...2258560907</v>
        <stp/>
        <stp>BDP|1803082617501736759</stp>
        <tr r="M22" s="2"/>
      </tp>
      <tp t="s">
        <v>#N/A Requesting Data...3803475270</v>
        <stp/>
        <stp>BDP|8280224855878194111</stp>
        <tr r="P307" s="17"/>
        <tr r="P308" s="17"/>
        <tr r="P309" s="17"/>
        <tr r="P310" s="17"/>
        <tr r="P71" s="16"/>
        <tr r="P72" s="16"/>
        <tr r="P73" s="16"/>
        <tr r="P74" s="16"/>
      </tp>
      <tp t="s">
        <v>#N/A Requesting Data...3531027781</v>
        <stp/>
        <stp>BDP|2368160067665478638</stp>
        <tr r="AQ34" s="2"/>
      </tp>
      <tp t="s">
        <v>#N/A Requesting Data...2649881226</v>
        <stp/>
        <stp>BDP|6230602977232906392</stp>
        <tr r="AV50" s="15"/>
        <tr r="AV49" s="13"/>
      </tp>
      <tp t="s">
        <v>#N/A N/A</v>
        <stp/>
        <stp>BDP|7701937440754091819</stp>
        <tr r="AB40" s="17"/>
        <tr r="AB413" s="16"/>
      </tp>
      <tp t="s">
        <v>#N/A N/A</v>
        <stp/>
        <stp>BDP|3962323103801420667</stp>
        <tr r="Q163" s="16"/>
      </tp>
      <tp t="s">
        <v>#N/A Requesting Data...3649667473</v>
        <stp/>
        <stp>BDP|2377456153967766385</stp>
        <tr r="C155" s="10"/>
      </tp>
      <tp t="s">
        <v>#N/A N/A</v>
        <stp/>
        <stp>BDP|3906308953694949691</stp>
        <tr r="AB28" s="17"/>
        <tr r="AB319" s="16"/>
      </tp>
      <tp t="s">
        <v>#N/A N/A</v>
        <stp/>
        <stp>BDP|1058510659661534771</stp>
        <tr r="R9" s="15"/>
        <tr r="R8" s="13"/>
      </tp>
      <tp t="s">
        <v>#N/A Requesting Data...2047123920</v>
        <stp/>
        <stp>BDP|1506581356475118307</stp>
        <tr r="R247" s="17"/>
      </tp>
      <tp t="s">
        <v>#N/A Requesting Data...3100403180</v>
        <stp/>
        <stp>BDP|5048325629384323725</stp>
        <tr r="P26" s="22"/>
        <tr r="P24" s="21"/>
        <tr r="P44" s="17"/>
        <tr r="P10" s="16"/>
      </tp>
      <tp t="s">
        <v>#N/A Requesting Data...3289066492</v>
        <stp/>
        <stp>BDP|5916408979743300299</stp>
        <tr r="AV8" s="15"/>
        <tr r="AV7" s="13"/>
      </tp>
      <tp t="s">
        <v>#N/A Requesting Data...2329133452</v>
        <stp/>
        <stp>BDP|9972202040659184132</stp>
        <tr r="AG12" s="23"/>
        <tr r="AG12" s="18"/>
      </tp>
      <tp t="s">
        <v>#N/A Requesting Data...3771817106</v>
        <stp/>
        <stp>BDP|1202772421214802778</stp>
        <tr r="A75" s="2"/>
      </tp>
      <tp t="s">
        <v>#N/A Requesting Data...2815424312</v>
        <stp/>
        <stp>BDP|2053374979680398166</stp>
        <tr r="O138" s="17"/>
        <tr r="O479" s="16"/>
      </tp>
      <tp t="s">
        <v>#N/A Requesting Data...4261614213</v>
        <stp/>
        <stp>BDP|2888710363145917185</stp>
        <tr r="D69" s="2"/>
        <tr r="D70" s="2"/>
      </tp>
      <tp t="s">
        <v>#N/A N/A</v>
        <stp/>
        <stp>BDP|9226894252683268006</stp>
        <tr r="AH49" s="2"/>
      </tp>
      <tp t="s">
        <v>#N/A Requesting Data...2194219680</v>
        <stp/>
        <stp>BDP|1547944471320205896</stp>
        <tr r="AC77" s="2"/>
      </tp>
      <tp t="s">
        <v>#N/A Requesting Data...3438769158</v>
        <stp/>
        <stp>BDP|3576102869280688325</stp>
        <tr r="R90" s="17"/>
      </tp>
      <tp t="s">
        <v>#N/A Requesting Data...2921947138</v>
        <stp/>
        <stp>BDP|7561553526321971670</stp>
        <tr r="AN32" s="2"/>
      </tp>
      <tp t="s">
        <v>#N/A N/A</v>
        <stp/>
        <stp>BDP|8200219383882028782</stp>
        <tr r="R79" s="2"/>
      </tp>
      <tp t="s">
        <v>#N/A Requesting Data...3201284932</v>
        <stp/>
        <stp>BDP|1226509470803871724</stp>
        <tr r="R264" s="17"/>
        <tr r="R321" s="16"/>
      </tp>
      <tp t="s">
        <v>#N/A N/A</v>
        <stp/>
        <stp>BDP|8903811117121757702</stp>
        <tr r="S57" s="17"/>
        <tr r="S63" s="16"/>
      </tp>
      <tp t="s">
        <v>#N/A N/A</v>
        <stp/>
        <stp>BDP|4889379868733983569</stp>
        <tr r="AB55" s="17"/>
      </tp>
      <tp t="s">
        <v>#N/A N/A</v>
        <stp/>
        <stp>BDP|1970076562098625824</stp>
        <tr r="Q51" s="17"/>
        <tr r="Q32" s="16"/>
      </tp>
      <tp t="s">
        <v>#N/A Requesting Data...3062752289</v>
        <stp/>
        <stp>BDP|2588771939535310416</stp>
        <tr r="AN33" s="2"/>
      </tp>
      <tp t="s">
        <v>#N/A Requesting Data...2729254403</v>
        <stp/>
        <stp>BDP|3399934286364873173</stp>
        <tr r="O171" s="16"/>
      </tp>
      <tp t="s">
        <v>#N/A Requesting Data...4214603591</v>
        <stp/>
        <stp>BDP|5145202818697745678</stp>
        <tr r="AN50" s="2"/>
      </tp>
      <tp t="s">
        <v>#N/A N/A</v>
        <stp/>
        <stp>BDP|7016668277448989914</stp>
        <tr r="R71" s="2"/>
      </tp>
      <tp t="s">
        <v>#N/A N/A</v>
        <stp/>
        <stp>BDP|1931334105652752714</stp>
        <tr r="R38" s="15"/>
        <tr r="R35" s="13"/>
      </tp>
      <tp t="s">
        <v>#N/A Requesting Data...2714522596</v>
        <stp/>
        <stp>BDP|2128183304094225067</stp>
        <tr r="R412" s="16"/>
      </tp>
      <tp t="s">
        <v>#N/A Requesting Data...4261607192</v>
        <stp/>
        <stp>BDP|2885627837296463665</stp>
        <tr r="AQ23" s="2"/>
      </tp>
      <tp t="e">
        <v>#N/A</v>
        <stp/>
        <stp>BDH|8816239982096623300</stp>
        <tr r="N269" s="24"/>
      </tp>
      <tp t="s">
        <v>#N/A N/A</v>
        <stp/>
        <stp>BDP|2619334784357569989</stp>
        <tr r="S194" s="17"/>
        <tr r="S164" s="16"/>
      </tp>
      <tp t="s">
        <v>#N/A Requesting Data...3494558629</v>
        <stp/>
        <stp>BDP|1651773210807533785</stp>
        <tr r="R394" s="17"/>
      </tp>
      <tp t="s">
        <v>#N/A Requesting Data...3879929937</v>
        <stp/>
        <stp>BDP|9700361186697887237</stp>
        <tr r="D15" s="2"/>
      </tp>
      <tp t="s">
        <v>#N/A Requesting Data...3118036823</v>
        <stp/>
        <stp>BDP|9892104510479002743</stp>
        <tr r="P47" s="17"/>
        <tr r="P477" s="16"/>
      </tp>
      <tp t="s">
        <v>#N/A Requesting Data...4076544011</v>
        <stp/>
        <stp>BDP|1375759949634361103</stp>
        <tr r="O390" s="17"/>
        <tr r="O448" s="16"/>
      </tp>
      <tp t="s">
        <v>#N/A Requesting Data...2738186241</v>
        <stp/>
        <stp>BDP|2210258913117903119</stp>
        <tr r="P120" s="16"/>
      </tp>
      <tp t="s">
        <v>#N/A N/A</v>
        <stp/>
        <stp>BDP|3352837539828798727</stp>
        <tr r="AB13" s="17"/>
        <tr r="AB13" s="16"/>
      </tp>
      <tp t="s">
        <v>#N/A N/A</v>
        <stp/>
        <stp>BDP|6654782325316797211</stp>
        <tr r="S26" s="14"/>
      </tp>
      <tp t="s">
        <v>#N/A Requesting Data...3011631252</v>
        <stp/>
        <stp>BDP|7529983232393292904</stp>
        <tr r="AN39" s="2"/>
      </tp>
      <tp t="s">
        <v>#N/A Requesting Data...2392048567</v>
        <stp/>
        <stp>BDP|6303098865982560579</stp>
        <tr r="P57" s="17"/>
        <tr r="P63" s="16"/>
      </tp>
      <tp t="s">
        <v>#N/A Requesting Data...2446635449</v>
        <stp/>
        <stp>BDP|5149616628354257275</stp>
        <tr r="AB29" s="14"/>
        <tr r="BR42" s="2"/>
      </tp>
      <tp t="s">
        <v>#N/A Requesting Data...3821562885</v>
        <stp/>
        <stp>BDP|9056798106930086929</stp>
        <tr r="O105" s="16"/>
      </tp>
      <tp t="s">
        <v>#N/A Requesting Data...4242025996</v>
        <stp/>
        <stp>BDP|8666730858269612463</stp>
        <tr r="C143" s="10"/>
      </tp>
      <tp t="s">
        <v>#N/A N/A</v>
        <stp/>
        <stp>BDP|2427433722217787404</stp>
        <tr r="R55" s="15"/>
        <tr r="R54" s="13"/>
      </tp>
      <tp t="s">
        <v>#N/A Requesting Data...3598605493</v>
        <stp/>
        <stp>BDP|3588072362024084621</stp>
        <tr r="O326" s="17"/>
        <tr r="O20" s="16"/>
      </tp>
      <tp t="s">
        <v>#N/A Requesting Data...3957448024</v>
        <stp/>
        <stp>BDP|9764279757408574108</stp>
        <tr r="O116" s="16"/>
      </tp>
      <tp t="s">
        <v>#N/A Requesting Data...3939985596</v>
        <stp/>
        <stp>BDP|4041414568060373183</stp>
        <tr r="P6" s="14"/>
      </tp>
      <tp t="s">
        <v>#N/A N/A</v>
        <stp/>
        <stp>BDP|7741121456234217027</stp>
        <tr r="Q377" s="17"/>
        <tr r="Q408" s="16"/>
      </tp>
      <tp t="s">
        <v>#N/A Requesting Data...3678304939</v>
        <stp/>
        <stp>BDP|4606222317963183310</stp>
        <tr r="R13" s="17"/>
        <tr r="R13" s="16"/>
      </tp>
      <tp t="s">
        <v>#N/A Requesting Data...3038868478</v>
        <stp/>
        <stp>BDP|2875960078013347860</stp>
        <tr r="O17" s="17"/>
        <tr r="AV27" s="15"/>
        <tr r="AV25" s="13"/>
        <tr r="O17" s="16"/>
      </tp>
      <tp t="s">
        <v>#N/A Requesting Data...2950047853</v>
        <stp/>
        <stp>BDP|2617227929235738093</stp>
        <tr r="O74" s="2"/>
      </tp>
      <tp t="s">
        <v>#N/A Requesting Data...3258974900</v>
        <stp/>
        <stp>BDP|9132766866976386910</stp>
        <tr r="R100" s="17"/>
        <tr r="R101" s="17"/>
        <tr r="R102" s="17"/>
        <tr r="R103" s="17"/>
        <tr r="R104" s="17"/>
        <tr r="R105" s="17"/>
        <tr r="R106" s="17"/>
        <tr r="R107" s="17"/>
        <tr r="R108" s="17"/>
        <tr r="R109" s="17"/>
        <tr r="R110" s="17"/>
        <tr r="R111" s="17"/>
        <tr r="R112" s="17"/>
        <tr r="R113" s="17"/>
        <tr r="R114" s="17"/>
        <tr r="R115" s="17"/>
        <tr r="R116" s="17"/>
        <tr r="R92" s="17"/>
        <tr r="R93" s="17"/>
        <tr r="R94" s="17"/>
        <tr r="R95" s="17"/>
        <tr r="R96" s="17"/>
        <tr r="R97" s="17"/>
        <tr r="R98" s="17"/>
        <tr r="R99" s="17"/>
        <tr r="R109" s="16"/>
        <tr r="R110" s="16"/>
        <tr r="R111" s="16"/>
        <tr r="R112" s="16"/>
        <tr r="R113" s="16"/>
      </tp>
      <tp t="s">
        <v>#N/A Requesting Data...3735847778</v>
        <stp/>
        <stp>BDP|1691606166336176011</stp>
        <tr r="P269" s="17"/>
        <tr r="P84" s="16"/>
      </tp>
      <tp t="s">
        <v>#N/A Requesting Data...2076831345</v>
        <stp/>
        <stp>BDP|1001204244894499408</stp>
        <tr r="O316" s="17"/>
        <tr r="O317" s="17"/>
        <tr r="O318" s="17"/>
        <tr r="O319" s="17"/>
        <tr r="O320" s="17"/>
        <tr r="O321" s="17"/>
        <tr r="O322" s="17"/>
        <tr r="O323" s="17"/>
      </tp>
      <tp t="s">
        <v>#N/A Requesting Data...2787221813</v>
        <stp/>
        <stp>BDP|1896045123333603791</stp>
        <tr r="AN31" s="2"/>
      </tp>
      <tp t="s">
        <v>#N/A N/A</v>
        <stp/>
        <stp>BDP|5796428177657378611</stp>
        <tr r="S394" s="17"/>
      </tp>
      <tp t="s">
        <v>#N/A Requesting Data...3705040199</v>
        <stp/>
        <stp>BDP|5701050318895282683</stp>
        <tr r="O380" s="16"/>
      </tp>
      <tp t="s">
        <v>#N/A Requesting Data...2579637395</v>
        <stp/>
        <stp>BDP|9930884468881825119</stp>
        <tr r="P44" s="14"/>
        <tr r="P45" s="14"/>
        <tr r="P218" s="17"/>
        <tr r="P219" s="17"/>
        <tr r="P220" s="17"/>
        <tr r="P221" s="17"/>
        <tr r="P222" s="17"/>
        <tr r="P223" s="17"/>
        <tr r="P224" s="17"/>
        <tr r="P225" s="17"/>
        <tr r="P226" s="17"/>
        <tr r="P227" s="17"/>
        <tr r="P228" s="17"/>
        <tr r="P229" s="17"/>
        <tr r="P230" s="17"/>
        <tr r="P231" s="17"/>
        <tr r="P232" s="17"/>
        <tr r="P233" s="17"/>
        <tr r="P234" s="17"/>
        <tr r="P235" s="17"/>
        <tr r="P382" s="16"/>
        <tr r="P383" s="16"/>
        <tr r="P384" s="16"/>
        <tr r="P385" s="16"/>
      </tp>
      <tp t="s">
        <v>#N/A Requesting Data...2426571940</v>
        <stp/>
        <stp>BDP|9720687396774936518</stp>
        <tr r="P377" s="16"/>
      </tp>
      <tp t="s">
        <v>#N/A Requesting Data...3512319928</v>
        <stp/>
        <stp>BDP|5367915564915331843</stp>
        <tr r="R163" s="16"/>
      </tp>
      <tp t="s">
        <v>#N/A N/A</v>
        <stp/>
        <stp>BDP|3891272474726327791</stp>
        <tr r="Q42" s="15"/>
        <tr r="Q39" s="13"/>
      </tp>
      <tp t="s">
        <v>#N/A Requesting Data...3928445478</v>
        <stp/>
        <stp>BDP|6367331039810169197</stp>
        <tr r="O58" s="2"/>
        <tr r="O59" s="2"/>
      </tp>
      <tp t="s">
        <v>#N/A N/A</v>
        <stp/>
        <stp>BDP|5766590169802746318</stp>
        <tr r="U26" s="22"/>
        <tr r="U24" s="21"/>
        <tr r="U10" s="16"/>
        <tr r="U100" s="16"/>
        <tr r="U101" s="16"/>
        <tr r="U102" s="16"/>
        <tr r="U103" s="16"/>
        <tr r="U104" s="16"/>
        <tr r="U99" s="16"/>
      </tp>
      <tp t="s">
        <v>#N/A N/A</v>
        <stp/>
        <stp>BDP|6336420792549443567</stp>
        <tr r="AH51" s="2"/>
      </tp>
      <tp t="e">
        <v>#N/A</v>
        <stp/>
        <stp>BDH|1915289110532297723</stp>
        <tr r="N266" s="24"/>
      </tp>
      <tp t="s">
        <v>#N/A Requesting Data...2523471196</v>
        <stp/>
        <stp>BDP|1224572900853728047</stp>
        <tr r="R24" s="17"/>
        <tr r="R24" s="16"/>
      </tp>
      <tp t="s">
        <v>#N/A N/A</v>
        <stp/>
        <stp>BDP|5788531364481737012</stp>
        <tr r="R45" s="15"/>
        <tr r="R43" s="13"/>
      </tp>
      <tp t="s">
        <v>#N/A N/A</v>
        <stp/>
        <stp>BDP|7585294031142992328</stp>
        <tr r="S19" s="14"/>
      </tp>
      <tp t="s">
        <v>#N/A Requesting Data...2693431203</v>
        <stp/>
        <stp>BDP|4699745274702405144</stp>
        <tr r="O129" s="16"/>
        <tr r="O130" s="16"/>
      </tp>
      <tp t="s">
        <v>#N/A Requesting Data...2028630075</v>
        <stp/>
        <stp>BDP|5511415596567086847</stp>
        <tr r="P16" s="22"/>
        <tr r="P34" s="21"/>
      </tp>
      <tp t="s">
        <v>#N/A Requesting Data...2462645412</v>
        <stp/>
        <stp>BDP|4615927149649937726</stp>
        <tr r="Q37" s="14"/>
        <tr r="C21" s="2"/>
      </tp>
      <tp t="s">
        <v>#N/A Requesting Data...3309128684</v>
        <stp/>
        <stp>BDP|9155507188190928365</stp>
        <tr r="AN57" s="2"/>
      </tp>
      <tp t="s">
        <v>#N/A Requesting Data...3719221854</v>
        <stp/>
        <stp>BDP|2269873306458411509</stp>
        <tr r="AV16" s="14"/>
      </tp>
      <tp t="s">
        <v>#N/A Requesting Data...3255642343</v>
        <stp/>
        <stp>BDP|5003631153261004072</stp>
        <tr r="AO49" s="2"/>
      </tp>
      <tp t="s">
        <v>#N/A Requesting Data...2114760381</v>
        <stp/>
        <stp>BDP|1296575789269853238</stp>
        <tr r="AG30" s="2"/>
      </tp>
      <tp t="s">
        <v>#N/A Requesting Data...3426748452</v>
        <stp/>
        <stp>BDP|2813184758171910067</stp>
        <tr r="AC54" s="2"/>
        <tr r="AC55" s="2"/>
        <tr r="AC56" s="2"/>
      </tp>
      <tp t="s">
        <v>#N/A Requesting Data...4198669834</v>
        <stp/>
        <stp>BDP|9311312236487209923</stp>
        <tr r="O59" s="17"/>
        <tr r="O64" s="16"/>
      </tp>
      <tp t="s">
        <v>#N/A Requesting Data...3597239045</v>
        <stp/>
        <stp>BDP|6363201342161552604</stp>
        <tr r="P54" s="17"/>
        <tr r="P57" s="16"/>
      </tp>
      <tp t="s">
        <v>#N/A N/A</v>
        <stp/>
        <stp>BDP|3291938093726025263</stp>
        <tr r="V23" s="2"/>
      </tp>
      <tp t="s">
        <v>#N/A Requesting Data...4000308246</v>
        <stp/>
        <stp>BDP|5427362717709966987</stp>
        <tr r="C78" s="2"/>
      </tp>
      <tp t="s">
        <v>#N/A N/A</v>
        <stp/>
        <stp>BDH|2430257766284635551</stp>
        <tr r="AK8" s="4"/>
      </tp>
      <tp t="s">
        <v>#N/A N/A</v>
        <stp/>
        <stp>BDP|2607958095313146626</stp>
        <tr r="AB41" s="17"/>
        <tr r="AB52" s="16"/>
      </tp>
      <tp t="s">
        <v>#N/A Requesting Data...2408700127</v>
        <stp/>
        <stp>BDP|5187154401332378132</stp>
        <tr r="AC72" s="2"/>
      </tp>
      <tp t="s">
        <v>#N/A N/A</v>
        <stp/>
        <stp>BDP|6249640184117297851</stp>
        <tr r="S44" s="15"/>
        <tr r="S42" s="13"/>
      </tp>
      <tp t="s">
        <v>#N/A Requesting Data...2535252235</v>
        <stp/>
        <stp>BDP|3947506152227916370</stp>
        <tr r="P28" s="13"/>
      </tp>
      <tp t="s">
        <v>#N/A Requesting Data...2340448720</v>
        <stp/>
        <stp>BDP|7656773803095064272</stp>
        <tr r="AV32" s="14"/>
      </tp>
      <tp t="s">
        <v>#N/A Requesting Data...2051217495</v>
        <stp/>
        <stp>BQL|6827581223001398013</stp>
        <tr r="A4" s="21"/>
      </tp>
      <tp t="s">
        <v>#N/A Requesting Data...2326218925</v>
        <stp/>
        <stp>BDP|6968757506014926598</stp>
        <tr r="AV23" s="14"/>
        <tr r="AV64" s="15"/>
        <tr r="AV64" s="13"/>
      </tp>
      <tp t="s">
        <v>#N/A N/A</v>
        <stp/>
        <stp>BDP|1704353018814037702</stp>
        <tr r="U14" s="17"/>
        <tr r="U327" s="17"/>
        <tr r="U328" s="17"/>
      </tp>
      <tp t="s">
        <v>#N/A N/A</v>
        <stp/>
        <stp>BDP|4467658020742826236</stp>
        <tr r="U33" s="16"/>
      </tp>
      <tp t="s">
        <v>#N/A Requesting Data...3517069160</v>
        <stp/>
        <stp>BDP|3960411383686280935</stp>
        <tr r="P162" s="17"/>
        <tr r="P451" s="16"/>
      </tp>
      <tp t="s">
        <v>#N/A N/A</v>
        <stp/>
        <stp>BDP|2406595371096694603</stp>
        <tr r="Q409" s="16"/>
      </tp>
      <tp t="s">
        <v>#N/A Requesting Data...3987193384</v>
        <stp/>
        <stp>BDP|8937303812389726361</stp>
        <tr r="P248" s="16"/>
      </tp>
      <tp t="s">
        <v>#N/A Requesting Data...4182720420</v>
        <stp/>
        <stp>BDP|7536410314705970730</stp>
        <tr r="BO60" s="2"/>
        <tr r="AN60" s="2"/>
      </tp>
      <tp t="s">
        <v>#N/A Requesting Data...3866845940</v>
        <stp/>
        <stp>BDP|3324714110453093688</stp>
        <tr r="P69" s="17"/>
        <tr r="P70" s="17"/>
        <tr r="P71" s="17"/>
        <tr r="P72" s="17"/>
        <tr r="P73" s="17"/>
        <tr r="P74" s="17"/>
        <tr r="P75" s="17"/>
        <tr r="P76" s="17"/>
        <tr r="P77" s="17"/>
        <tr r="P78" s="17"/>
        <tr r="P352" s="16"/>
        <tr r="P353" s="16"/>
        <tr r="P354" s="16"/>
        <tr r="P355" s="16"/>
        <tr r="P356" s="16"/>
        <tr r="P357" s="16"/>
        <tr r="P358" s="16"/>
        <tr r="P359" s="16"/>
        <tr r="P360" s="16"/>
        <tr r="P361" s="16"/>
        <tr r="P362" s="16"/>
        <tr r="P363" s="16"/>
        <tr r="P364" s="16"/>
        <tr r="P365" s="16"/>
      </tp>
      <tp t="s">
        <v>#N/A Requesting Data...3003004642</v>
        <stp/>
        <stp>BDP|5332028719901767552</stp>
        <tr r="D51" s="2"/>
      </tp>
      <tp t="s">
        <v>#N/A N/A</v>
        <stp/>
        <stp>BDP|3435021524288814913</stp>
        <tr r="AW35" s="21"/>
      </tp>
      <tp t="s">
        <v>#N/A Requesting Data...3693670958</v>
        <stp/>
        <stp>BDP|3072062313222705093</stp>
        <tr r="O329" s="16"/>
      </tp>
      <tp t="s">
        <v>#N/A Requesting Data...2474901793</v>
        <stp/>
        <stp>BDP|3884445533544089044</stp>
        <tr r="BR13" s="2"/>
      </tp>
      <tp t="s">
        <v>#N/A Requesting Data...2987815972</v>
        <stp/>
        <stp>BDP|6368010298788520744</stp>
        <tr r="AB23" s="14"/>
        <tr r="AB64" s="15"/>
        <tr r="AB64" s="13"/>
        <tr r="BR43" s="2"/>
      </tp>
      <tp t="s">
        <v>#N/A Requesting Data...3620479940</v>
        <stp/>
        <stp>BDP|1490636288626325942</stp>
        <tr r="D79" s="2"/>
      </tp>
      <tp t="s">
        <v>#N/A Requesting Data...2876244171</v>
        <stp/>
        <stp>BDP|7495283373233501123</stp>
        <tr r="R45" s="17"/>
        <tr r="R85" s="16"/>
      </tp>
      <tp t="s">
        <v>#N/A N/A</v>
        <stp/>
        <stp>BDP|3783211675177231196</stp>
        <tr r="Q328" s="17"/>
        <tr r="Q344" s="16"/>
      </tp>
      <tp t="s">
        <v>#N/A Requesting Data...3887840660</v>
        <stp/>
        <stp>BDP|8006837597988980159</stp>
        <tr r="O90" s="17"/>
      </tp>
      <tp t="s">
        <v>#N/A Requesting Data...3995553468</v>
        <stp/>
        <stp>BDP|5577487771346330071</stp>
        <tr r="AG52" s="2"/>
      </tp>
      <tp t="s">
        <v>#N/A Requesting Data...2533758060</v>
        <stp/>
        <stp>BDP|1315211997808587285</stp>
        <tr r="R415" s="16"/>
        <tr r="R416" s="16"/>
      </tp>
      <tp t="s">
        <v>#N/A Requesting Data...4141508614</v>
        <stp/>
        <stp>BDP|7631534367515318196</stp>
        <tr r="O49" s="2"/>
      </tp>
      <tp t="e">
        <v>#N/A</v>
        <stp/>
        <stp>BDH|7411817915049083785</stp>
        <tr r="N203" s="24"/>
      </tp>
      <tp t="s">
        <v>#N/A Requesting Data...3399074107</v>
        <stp/>
        <stp>BDP|3273028248125936286</stp>
        <tr r="P380" s="17"/>
        <tr r="P217" s="16"/>
      </tp>
      <tp t="s">
        <v>#N/A N/A</v>
        <stp/>
        <stp>BDP|4286378960350409182</stp>
        <tr r="AH35" s="2"/>
      </tp>
      <tp t="s">
        <v>#N/A Requesting Data...4200891907</v>
        <stp/>
        <stp>BDP|9982463151739209121</stp>
        <tr r="R242" s="17"/>
        <tr r="R265" s="17"/>
        <tr r="R360" s="17"/>
        <tr r="R322" s="16"/>
        <tr r="R323" s="16"/>
        <tr r="R373" s="16"/>
      </tp>
      <tp t="s">
        <v>#N/A Requesting Data...3158500930</v>
        <stp/>
        <stp>BDP|3981609247603139219</stp>
        <tr r="AG49" s="2"/>
      </tp>
      <tp t="s">
        <v>#N/A N/A</v>
        <stp/>
        <stp>BDP|2452666503702857674</stp>
        <tr r="R5" s="15"/>
        <tr r="R5" s="13"/>
      </tp>
      <tp t="s">
        <v>#N/A N/A</v>
        <stp/>
        <stp>BDP|5345622952354477297</stp>
        <tr r="S25" s="14"/>
      </tp>
      <tp t="s">
        <v>#N/A N/A</v>
        <stp/>
        <stp>BDH|7284877333679865508</stp>
        <tr r="E8" s="4"/>
        <tr r="C8" s="4"/>
      </tp>
      <tp t="s">
        <v>#N/A N/A</v>
        <stp/>
        <stp>BDP|4058093524836317016</stp>
        <tr r="AH53" s="2"/>
      </tp>
      <tp t="s">
        <v>#N/A N/A</v>
        <stp/>
        <stp>BDP|3556339228090846291</stp>
        <tr r="AH72" s="2"/>
      </tp>
      <tp t="s">
        <v>#N/A N/A</v>
        <stp/>
        <stp>BDP|9393387437810599960</stp>
        <tr r="AA75" s="2"/>
      </tp>
      <tp t="s">
        <v>#N/A Requesting Data...3622084571</v>
        <stp/>
        <stp>BDP|1983858881849580874</stp>
        <tr r="P247" s="17"/>
      </tp>
      <tp t="s">
        <v>#N/A N/A</v>
        <stp/>
        <stp>BDP|2067095901177779502</stp>
        <tr r="AJ11" s="2"/>
      </tp>
      <tp t="s">
        <v>#N/A N/A</v>
        <stp/>
        <stp>BDP|2455795573573364125</stp>
        <tr r="AJ23" s="2"/>
      </tp>
      <tp t="s">
        <v>#N/A Requesting Data...2218194808</v>
        <stp/>
        <stp>BDP|6484653745052955617</stp>
        <tr r="O71" s="2"/>
      </tp>
      <tp t="s">
        <v>#N/A N/A</v>
        <stp/>
        <stp>BDP|6811837437838057501</stp>
        <tr r="AA65" s="2"/>
      </tp>
      <tp t="s">
        <v>#N/A Requesting Data...3136117712</v>
        <stp/>
        <stp>BDP|1372233149180372762</stp>
        <tr r="C159" s="10"/>
      </tp>
      <tp t="s">
        <v>#N/A Requesting Data...3997529367</v>
        <stp/>
        <stp>BDP|1682483619354986025</stp>
        <tr r="R4" s="17"/>
        <tr r="R40" s="16"/>
      </tp>
      <tp t="s">
        <v>#N/A Requesting Data...2281583168</v>
        <stp/>
        <stp>BDP|3565234815617987768</stp>
        <tr r="P58" s="17"/>
      </tp>
      <tp t="s">
        <v>#N/A N/A</v>
        <stp/>
        <stp>BDP|5475282655021405312</stp>
        <tr r="AB267" s="17"/>
        <tr r="AB326" s="16"/>
      </tp>
      <tp t="s">
        <v>#N/A Requesting Data...3781120754</v>
        <stp/>
        <stp>BDP|3486883290853677162</stp>
        <tr r="R195" s="17"/>
        <tr r="R196" s="17"/>
        <tr r="R197" s="17"/>
        <tr r="R198" s="17"/>
        <tr r="R199" s="17"/>
        <tr r="R200" s="17"/>
        <tr r="R201" s="17"/>
        <tr r="R202" s="17"/>
        <tr r="R203" s="17"/>
        <tr r="R204" s="17"/>
        <tr r="R205" s="17"/>
        <tr r="R206" s="17"/>
        <tr r="R207" s="17"/>
        <tr r="R208" s="17"/>
        <tr r="R209" s="17"/>
        <tr r="R210" s="17"/>
        <tr r="R211" s="17"/>
        <tr r="R212" s="17"/>
        <tr r="R213" s="17"/>
        <tr r="R214" s="17"/>
        <tr r="R215" s="17"/>
        <tr r="R216" s="17"/>
        <tr r="R217" s="17"/>
        <tr r="R255" s="16"/>
        <tr r="R256" s="16"/>
        <tr r="R257" s="16"/>
        <tr r="R258" s="16"/>
        <tr r="R259" s="16"/>
        <tr r="R260" s="16"/>
        <tr r="R261" s="16"/>
        <tr r="R262" s="16"/>
        <tr r="R263" s="16"/>
        <tr r="R264" s="16"/>
        <tr r="R265" s="16"/>
        <tr r="R266" s="16"/>
        <tr r="R267" s="16"/>
        <tr r="R268" s="16"/>
        <tr r="R269" s="16"/>
        <tr r="R270" s="16"/>
        <tr r="R271" s="16"/>
        <tr r="R272" s="16"/>
        <tr r="R273" s="16"/>
        <tr r="R274" s="16"/>
        <tr r="R275" s="16"/>
        <tr r="R276" s="16"/>
        <tr r="R277" s="16"/>
      </tp>
      <tp t="s">
        <v>#N/A N/A</v>
        <stp/>
        <stp>BDP|1600508657539958852</stp>
        <tr r="AH38" s="2"/>
      </tp>
      <tp t="s">
        <v>#N/A Requesting Data...2323885451</v>
        <stp/>
        <stp>BDP|4952465954462537733</stp>
        <tr r="AG28" s="2"/>
      </tp>
      <tp t="s">
        <v>#N/A Requesting Data...2158519058</v>
        <stp/>
        <stp>BDP|4153153050720836015</stp>
        <tr r="AV57" s="15"/>
        <tr r="AV56" s="13"/>
      </tp>
      <tp t="s">
        <v>#N/A Requesting Data...3494783228</v>
        <stp/>
        <stp>BDP|2505258057721648432</stp>
        <tr r="O31" s="16"/>
      </tp>
      <tp t="s">
        <v>#N/A Requesting Data...2981743968</v>
        <stp/>
        <stp>BDP|6597534635642262237</stp>
        <tr r="O303" s="17"/>
      </tp>
      <tp t="s">
        <v>#N/A N/A</v>
        <stp/>
        <stp>BDP|7458176358455199682</stp>
        <tr r="AB18" s="17"/>
        <tr r="AB18" s="16"/>
      </tp>
      <tp t="s">
        <v>#N/A N/A</v>
        <stp/>
        <stp>BDP|8305876956181480440</stp>
        <tr r="AJ15" s="2"/>
      </tp>
      <tp t="s">
        <v>#N/A Requesting Data...3340903958</v>
        <stp/>
        <stp>BDP|7745282977316956431</stp>
        <tr r="AN40" s="2"/>
      </tp>
      <tp t="s">
        <v>#N/A Requesting Data...4039260505</v>
        <stp/>
        <stp>BDP|4322385408594790369</stp>
        <tr r="P25" s="22"/>
        <tr r="P13" s="21"/>
        <tr r="A39" s="6"/>
        <tr r="P245" s="17"/>
        <tr r="P18" s="15"/>
        <tr r="P16" s="13"/>
        <tr r="P325" s="16"/>
      </tp>
      <tp t="s">
        <v>#N/A Requesting Data...3003974725</v>
        <stp/>
        <stp>BDP|2593539611037503107</stp>
        <tr r="O30" s="2"/>
      </tp>
      <tp t="s">
        <v>#N/A N/A</v>
        <stp/>
        <stp>BDP|8890889707200203068</stp>
        <tr r="Q194" s="17"/>
        <tr r="Q164" s="16"/>
      </tp>
      <tp t="s">
        <v>#N/A Requesting Data...3893820897</v>
        <stp/>
        <stp>BDP|1272406211802279622</stp>
        <tr r="AG18" s="2"/>
      </tp>
      <tp t="s">
        <v>#N/A Requesting Data...3597684766</v>
        <stp/>
        <stp>BDP|3723137745864436261</stp>
        <tr r="M35" s="2"/>
      </tp>
      <tp t="s">
        <v>#N/A Requesting Data...3676471471</v>
        <stp/>
        <stp>BDP|6322369950305239545</stp>
        <tr r="R376" s="17"/>
        <tr r="R48" s="16"/>
      </tp>
      <tp t="s">
        <v>#N/A Requesting Data...4149496480</v>
        <stp/>
        <stp>BDP|5731714904933293135</stp>
        <tr r="O61" s="2"/>
        <tr r="O62" s="2"/>
        <tr r="O63" s="2"/>
      </tp>
      <tp t="s">
        <v>#N/A N/A</v>
        <stp/>
        <stp>BDP|8528926237210112225</stp>
        <tr r="Q363" s="17"/>
        <tr r="Q376" s="16"/>
      </tp>
      <tp t="s">
        <v>#N/A Requesting Data...2213734501</v>
        <stp/>
        <stp>BDP|4386283713635391282</stp>
        <tr r="A53" s="6"/>
        <tr r="P10" s="14"/>
        <tr r="P33" s="14"/>
      </tp>
      <tp t="s">
        <v>#N/A N/A</v>
        <stp/>
        <stp>BDP|4614213352751295274</stp>
        <tr r="AB34" s="17"/>
        <tr r="AB30" s="16"/>
      </tp>
      <tp t="s">
        <v>#N/A Requesting Data...3525590759</v>
        <stp/>
        <stp>BDP|8563107484922274333</stp>
        <tr r="Z36" s="2"/>
      </tp>
      <tp t="s">
        <v>#N/A Requesting Data...2826722429</v>
        <stp/>
        <stp>BDP|1963433165505693697</stp>
        <tr r="Z39" s="2"/>
      </tp>
      <tp t="s">
        <v>#N/A N/A</v>
        <stp/>
        <stp>BDP|4793116440353433221</stp>
        <tr r="Q388" s="17"/>
        <tr r="Q458" s="16"/>
      </tp>
      <tp t="s">
        <v>#N/A N/A</v>
        <stp/>
        <stp>BDP|8034658471939142055</stp>
        <tr r="S362" s="17"/>
        <tr r="S374" s="16"/>
      </tp>
      <tp t="s">
        <v>#N/A Requesting Data...2506983204</v>
        <stp/>
        <stp>BDP|6271724048756195398</stp>
        <tr r="O377" s="17"/>
        <tr r="O408" s="16"/>
      </tp>
      <tp t="s">
        <v>#N/A Requesting Data...2398637765</v>
        <stp/>
        <stp>BDP|6502746503989441872</stp>
        <tr r="P381" s="17"/>
        <tr r="P61" s="16"/>
      </tp>
      <tp t="s">
        <v>#N/A Requesting Data...2846552940</v>
        <stp/>
        <stp>BDP|7076236126170322778</stp>
        <tr r="Q27" s="14"/>
        <tr r="C31" s="2"/>
      </tp>
      <tp t="s">
        <v>#N/A Requesting Data...3934395528</v>
        <stp/>
        <stp>BDP|6939315849631270028</stp>
        <tr r="P243" s="17"/>
        <tr r="P62" s="16"/>
      </tp>
      <tp t="s">
        <v>#N/A Requesting Data...3097413725</v>
        <stp/>
        <stp>BDP|1631107366754705260</stp>
        <tr r="R121" s="17"/>
        <tr r="R122" s="17"/>
        <tr r="R123" s="17"/>
        <tr r="R124" s="17"/>
        <tr r="R393" s="16"/>
        <tr r="R394" s="16"/>
        <tr r="R395" s="16"/>
        <tr r="R396" s="16"/>
        <tr r="R397" s="16"/>
        <tr r="R398" s="16"/>
        <tr r="R399" s="16"/>
        <tr r="R400" s="16"/>
        <tr r="R401" s="16"/>
        <tr r="R402" s="16"/>
        <tr r="R403" s="16"/>
        <tr r="R404" s="16"/>
        <tr r="R405" s="16"/>
        <tr r="R406" s="16"/>
      </tp>
      <tp t="s">
        <v>#N/A Requesting Data...2707571690</v>
        <stp/>
        <stp>BDP|4196272553242335179</stp>
        <tr r="AN13" s="2"/>
      </tp>
      <tp t="s">
        <v>#N/A Requesting Data...4183309323</v>
        <stp/>
        <stp>BDP|1584861495535088576</stp>
        <tr r="O253" s="17"/>
        <tr r="O23" s="16"/>
      </tp>
      <tp t="s">
        <v>#N/A Requesting Data...2824122358</v>
        <stp/>
        <stp>BDP|2901110654242928442</stp>
        <tr r="R87" s="17"/>
        <tr r="R6" s="16"/>
      </tp>
      <tp t="s">
        <v>#N/A Requesting Data...3657890221</v>
        <stp/>
        <stp>BDP|1621576094594665920</stp>
        <tr r="O359" s="17"/>
      </tp>
      <tp t="s">
        <v>#N/A Requesting Data...4008527200</v>
        <stp/>
        <stp>BDP|5398917480241580563</stp>
        <tr r="P390" s="17"/>
        <tr r="P448" s="16"/>
      </tp>
      <tp t="s">
        <v>#N/A Requesting Data...2695275798</v>
        <stp/>
        <stp>BDP|8002271967119110506</stp>
        <tr r="R369" s="16"/>
      </tp>
      <tp t="s">
        <v>#N/A N/A</v>
        <stp/>
        <stp>BDH|1540420825046575169</stp>
        <tr r="BM8" s="3"/>
      </tp>
      <tp t="s">
        <v>#N/A Requesting Data...2932669207</v>
        <stp/>
        <stp>BDP|5442869695576871294</stp>
        <tr r="R35" s="14"/>
        <tr r="R434" s="17"/>
        <tr r="R495" s="16"/>
      </tp>
      <tp t="s">
        <v>#N/A Requesting Data...2997232592</v>
        <stp/>
        <stp>BDP|6408386789689589468</stp>
        <tr r="AG36" s="2"/>
      </tp>
      <tp t="s">
        <v>#N/A N/A</v>
        <stp/>
        <stp>BDP|1214330463466354274</stp>
        <tr r="AB391" s="17"/>
        <tr r="AB341" s="16"/>
      </tp>
      <tp t="s">
        <v>#N/A Requesting Data...3669175367</v>
        <stp/>
        <stp>BDP|2779711185985109848</stp>
        <tr r="AC49" s="2"/>
      </tp>
      <tp t="s">
        <v>#N/A Requesting Data...3006168744</v>
        <stp/>
        <stp>BDP|7022675560544965382</stp>
        <tr r="Z42" s="2"/>
      </tp>
      <tp t="e">
        <v>#N/A</v>
        <stp/>
        <stp>BDH|6783060478408887974</stp>
        <tr r="N218" s="24"/>
      </tp>
      <tp t="e">
        <v>#N/A</v>
        <stp/>
        <stp>BDH|1808506635664967322</stp>
        <tr r="N145" s="24"/>
      </tp>
      <tp t="s">
        <v>#N/A Requesting Data...2859894212</v>
        <stp/>
        <stp>BDP|4797660577724154104</stp>
        <tr r="D26" s="2"/>
      </tp>
      <tp t="s">
        <v>#N/A Requesting Data...4286048340</v>
        <stp/>
        <stp>BDP|4625635598679972238</stp>
        <tr r="BR61" s="2"/>
        <tr r="BR62" s="2"/>
        <tr r="BR63" s="2"/>
      </tp>
      <tp t="s">
        <v>#N/A Requesting Data...4281619325</v>
        <stp/>
        <stp>BDP|7045637262567046062</stp>
        <tr r="D80" s="2"/>
      </tp>
      <tp t="s">
        <v>#N/A N/A</v>
        <stp/>
        <stp>BDP|1852669458166491454</stp>
        <tr r="Q159" s="17"/>
        <tr r="Q159" s="16"/>
      </tp>
      <tp t="s">
        <v>#N/A N/A</v>
        <stp/>
        <stp>BDP|5863731334082810306</stp>
        <tr r="Q39" s="15"/>
        <tr r="Q36" s="13"/>
      </tp>
      <tp t="s">
        <v>#N/A N/A</v>
        <stp/>
        <stp>BDP|8156839084101063919</stp>
        <tr r="AB12" s="22"/>
        <tr r="AB30" s="21"/>
      </tp>
      <tp t="s">
        <v>#N/A Requesting Data...3064394464</v>
        <stp/>
        <stp>BDP|3966789362431192356</stp>
        <tr r="AW10" s="22"/>
        <tr r="AW31" s="21"/>
        <tr r="O437" s="17"/>
        <tr r="O368" s="16"/>
      </tp>
      <tp t="s">
        <v>#N/A Requesting Data...4033874377</v>
        <stp/>
        <stp>BDP|7053723255602917797</stp>
        <tr r="O23" s="17"/>
        <tr r="O119" s="16"/>
      </tp>
      <tp t="s">
        <v>#N/A N/A</v>
        <stp/>
        <stp>BDH|4693941852940602817</stp>
        <tr r="O8" s="4"/>
      </tp>
      <tp t="s">
        <v>#N/A Requesting Data...2573651973</v>
        <stp/>
        <stp>BDP|9442636329978935531</stp>
        <tr r="AG54" s="2"/>
        <tr r="AG55" s="2"/>
        <tr r="AG56" s="2"/>
      </tp>
      <tp t="s">
        <v>#N/A Requesting Data...2562443830</v>
        <stp/>
        <stp>BDP|2240806606959329332</stp>
        <tr r="A19" s="6"/>
        <tr r="P37" s="14"/>
      </tp>
      <tp t="s">
        <v>#N/A Requesting Data...2874000114</v>
        <stp/>
        <stp>BDP|7875564030606987737</stp>
        <tr r="R15" s="17"/>
      </tp>
      <tp t="s">
        <v>#N/A Requesting Data...3426266670</v>
        <stp/>
        <stp>BDP|4277299928277135361</stp>
        <tr r="P246" s="17"/>
      </tp>
      <tp t="s">
        <v>#N/A Requesting Data...4201274017</v>
        <stp/>
        <stp>BDP|6147764876253051555</stp>
        <tr r="P242" s="17"/>
        <tr r="P265" s="17"/>
        <tr r="P360" s="17"/>
        <tr r="P322" s="16"/>
        <tr r="P323" s="16"/>
        <tr r="P373" s="16"/>
      </tp>
      <tp t="s">
        <v>#N/A N/A</v>
        <stp/>
        <stp>BDP|6401038507820714635</stp>
        <tr r="AH15" s="2"/>
      </tp>
      <tp t="s">
        <v>#N/A Requesting Data...2526066156</v>
        <stp/>
        <stp>BDP|8260177295632680228</stp>
        <tr r="AL55" s="2"/>
      </tp>
      <tp t="s">
        <v>#N/A Requesting Data...2273981783</v>
        <stp/>
        <stp>BDP|2184533958066739482</stp>
        <tr r="AG16" s="2"/>
      </tp>
      <tp t="s">
        <v>#N/A Requesting Data...3779840045</v>
        <stp/>
        <stp>BDP|4645805495183092663</stp>
        <tr r="D71" s="2"/>
      </tp>
      <tp t="s">
        <v>#N/A Requesting Data...2323212269</v>
        <stp/>
        <stp>BDP|9395576456470149963</stp>
        <tr r="R16" s="14"/>
      </tp>
      <tp t="s">
        <v>#N/A Requesting Data...3194514639</v>
        <stp/>
        <stp>BDP|7686119278810800127</stp>
        <tr r="O333" s="16"/>
        <tr r="O334" s="16"/>
      </tp>
      <tp t="s">
        <v>#N/A Requesting Data...2410517950</v>
        <stp/>
        <stp>BDP|2689228577602605508</stp>
        <tr r="R433" s="17"/>
      </tp>
      <tp t="s">
        <v>#N/A Requesting Data...2375005422</v>
        <stp/>
        <stp>BDP|4341250241947771559</stp>
        <tr r="P19" s="17"/>
        <tr r="P27" s="16"/>
      </tp>
      <tp t="s">
        <v>#N/A Requesting Data...3870135019</v>
        <stp/>
        <stp>BDP|6715500342395619265</stp>
        <tr r="D39" s="2"/>
      </tp>
      <tp t="s">
        <v>#N/A Requesting Data...3152590600</v>
        <stp/>
        <stp>BDP|3058909589626368505</stp>
        <tr r="AG41" s="2"/>
      </tp>
      <tp t="s">
        <v>#N/A Requesting Data...3776742392</v>
        <stp/>
        <stp>BDP|3956635495424163949</stp>
        <tr r="R249" s="17"/>
        <tr r="R247" s="16"/>
      </tp>
      <tp t="s">
        <v>#N/A Requesting Data...3842252591</v>
        <stp/>
        <stp>BDP|5281897498930054592</stp>
        <tr r="C73" s="2"/>
      </tp>
      <tp t="e">
        <v>#N/A</v>
        <stp/>
        <stp>BDH|5842677110677487411</stp>
        <tr r="N148" s="24"/>
      </tp>
      <tp t="s">
        <v>#N/A Requesting Data...2505837313</v>
        <stp/>
        <stp>BDP|6932813551932502871</stp>
        <tr r="AC16" s="2"/>
      </tp>
      <tp t="s">
        <v>#N/A Requesting Data...2461980514</v>
        <stp/>
        <stp>BDP|1639584424444895392</stp>
        <tr r="P367" s="16"/>
      </tp>
      <tp t="s">
        <v>#N/A Requesting Data...3241711172</v>
        <stp/>
        <stp>BDP|4105608936744843443</stp>
        <tr r="R335" s="16"/>
      </tp>
      <tp t="s">
        <v>#N/A Requesting Data...2409994275</v>
        <stp/>
        <stp>BDP|1927357271602005664</stp>
        <tr r="A64" s="2"/>
      </tp>
      <tp t="s">
        <v>#N/A Requesting Data...2835727474</v>
        <stp/>
        <stp>BDP|2990085134154516487</stp>
        <tr r="R40" s="17"/>
        <tr r="R413" s="16"/>
      </tp>
      <tp t="s">
        <v>#N/A Requesting Data...2614824871</v>
        <stp/>
        <stp>BDP|5017573679926720018</stp>
        <tr r="O63" s="17"/>
        <tr r="O64" s="17"/>
        <tr r="O349" s="16"/>
        <tr r="O350" s="16"/>
      </tp>
      <tp t="s">
        <v>#N/A N/A</v>
        <stp/>
        <stp>BDP|2422537543030939257</stp>
        <tr r="AA73" s="2"/>
      </tp>
      <tp t="s">
        <v>#N/A Requesting Data...2876155634</v>
        <stp/>
        <stp>BDP|8344842386178092187</stp>
        <tr r="M58" s="2"/>
        <tr r="M59" s="2"/>
      </tp>
      <tp t="s">
        <v>#N/A Requesting Data...2645754412</v>
        <stp/>
        <stp>BDP|4795982386126568254</stp>
        <tr r="R37" s="16"/>
      </tp>
      <tp t="s">
        <v>#N/A Requesting Data...2636270144</v>
        <stp/>
        <stp>BDP|8619842634994920663</stp>
        <tr r="AG73" s="2"/>
      </tp>
      <tp t="s">
        <v>#N/A N/A</v>
        <stp/>
        <stp>BDP|1347898028908319288</stp>
        <tr r="Q302" s="17"/>
        <tr r="Q43" s="16"/>
      </tp>
      <tp t="s">
        <v>#N/A Requesting Data...4027909588</v>
        <stp/>
        <stp>BDP|2091417010810153690</stp>
        <tr r="R176" s="16"/>
      </tp>
      <tp t="s">
        <v>#N/A Requesting Data...4208371665</v>
        <stp/>
        <stp>BDP|4393011069417188431</stp>
        <tr r="P43" s="15"/>
        <tr r="P41" s="13"/>
      </tp>
      <tp t="s">
        <v>#N/A Requesting Data...3275942931</v>
        <stp/>
        <stp>BDP|6665602861317623081</stp>
        <tr r="M14" s="2"/>
      </tp>
      <tp t="s">
        <v>#N/A Requesting Data...3269541398</v>
        <stp/>
        <stp>BDP|8912570281002299638</stp>
        <tr r="P16" s="15"/>
        <tr r="P14" s="13"/>
      </tp>
      <tp t="s">
        <v>#N/A N/A</v>
        <stp/>
        <stp>BDP|5719667335552211385</stp>
        <tr r="AH77" s="2"/>
      </tp>
      <tp t="s">
        <v>#N/A Requesting Data...3218862438</v>
        <stp/>
        <stp>BDP|4311325979395002461</stp>
        <tr r="P32" s="17"/>
        <tr r="P65" s="17"/>
        <tr r="P470" s="16"/>
        <tr r="P78" s="16"/>
      </tp>
      <tp t="s">
        <v>#N/A Requesting Data...2350578018</v>
        <stp/>
        <stp>BDP|6930050202594113309</stp>
        <tr r="R51" s="17"/>
        <tr r="R32" s="16"/>
      </tp>
      <tp t="s">
        <v>#N/A N/A</v>
        <stp/>
        <stp>BDP|1838757782417148814</stp>
        <tr r="U33" s="17"/>
      </tp>
      <tp t="s">
        <v>#N/A Requesting Data...3844734938</v>
        <stp/>
        <stp>BDP|3075467118544935385</stp>
        <tr r="AQ43" s="2"/>
      </tp>
      <tp t="s">
        <v>#N/A N/A</v>
        <stp/>
        <stp>BDP|7986495588553185965</stp>
        <tr r="S16" s="15"/>
        <tr r="S14" s="13"/>
      </tp>
      <tp t="s">
        <v>#N/A Requesting Data...2316735576</v>
        <stp/>
        <stp>BDP|5441289267302792231</stp>
        <tr r="R248" s="16"/>
      </tp>
      <tp t="s">
        <v>#N/A N/A</v>
        <stp/>
        <stp>BDP|5896710012640360242</stp>
        <tr r="Q7" s="15"/>
      </tp>
      <tp t="s">
        <v>#N/A N/A</v>
        <stp/>
        <stp>BDP|4705480995598655007</stp>
        <tr r="AA66" s="2"/>
      </tp>
      <tp t="e">
        <v>#N/A</v>
        <stp/>
        <stp>BDH|1649870060739831759</stp>
        <tr r="N163" s="24"/>
      </tp>
      <tp t="s">
        <v>#N/A Requesting Data...4235657546</v>
        <stp/>
        <stp>BDP|5684600444094694299</stp>
        <tr r="P39" s="15"/>
        <tr r="P36" s="13"/>
      </tp>
      <tp t="s">
        <v>#N/A N/A</v>
        <stp/>
        <stp>BDP|6480252520361415684</stp>
        <tr r="S39" s="15"/>
        <tr r="S36" s="13"/>
      </tp>
      <tp t="s">
        <v>#N/A N/A</v>
        <stp/>
        <stp>BDH|7842616403983186362</stp>
        <tr r="G8" s="4"/>
      </tp>
      <tp t="s">
        <v>#N/A N/A</v>
        <stp/>
        <stp>BDH|4164758053426341198</stp>
        <tr r="I8" s="4"/>
      </tp>
      <tp t="s">
        <v>#N/A Requesting Data...3532838341</v>
        <stp/>
        <stp>BDP|6514407506277552448</stp>
        <tr r="R245" s="16"/>
        <tr r="R246" s="16"/>
      </tp>
      <tp t="s">
        <v>#N/A Requesting Data...2684488632</v>
        <stp/>
        <stp>BDP|7132653350963021667</stp>
        <tr r="O363" s="17"/>
        <tr r="O376" s="16"/>
      </tp>
      <tp t="s">
        <v>#N/A Requesting Data...3498815070</v>
        <stp/>
        <stp>BDP|6664938780604555228</stp>
        <tr r="R107" s="16"/>
      </tp>
      <tp t="s">
        <v>#N/A N/A</v>
        <stp/>
        <stp>BDP|9203865332836716538</stp>
        <tr r="V22" s="2"/>
      </tp>
      <tp t="s">
        <v>#N/A N/A</v>
        <stp/>
        <stp>BDH|7745122844215360604</stp>
        <tr r="AG8" s="4"/>
        <tr r="AE8" s="4"/>
        <tr r="AI8" s="4"/>
      </tp>
      <tp t="s">
        <v>#N/A Requesting Data...2809453078</v>
        <stp/>
        <stp>BDP|9893321098297139505</stp>
        <tr r="AG10" s="23"/>
        <tr r="AG10" s="18"/>
      </tp>
      <tp t="s">
        <v>#N/A Requesting Data...2704343392</v>
        <stp/>
        <stp>BDP|4065415113974113408</stp>
        <tr r="O60" s="2"/>
      </tp>
      <tp t="s">
        <v>#N/A N/A</v>
        <stp/>
        <stp>BDP|8324979777046352139</stp>
        <tr r="S387" s="16"/>
      </tp>
      <tp t="s">
        <v>#N/A Requesting Data...3513935838</v>
        <stp/>
        <stp>BDP|1565835345078461478</stp>
        <tr r="AK53" s="2"/>
      </tp>
      <tp t="s">
        <v>#N/A N/A</v>
        <stp/>
        <stp>BDP|7176688850862954719</stp>
        <tr r="U384" s="17"/>
      </tp>
      <tp t="s">
        <v>#N/A Requesting Data...4049682545</v>
        <stp/>
        <stp>BDP|5489923464709630255</stp>
        <tr r="C13" s="2"/>
      </tp>
      <tp t="s">
        <v>#N/A N/A</v>
        <stp/>
        <stp>BDP|8580973816283154241</stp>
        <tr r="AJ19" s="2"/>
      </tp>
      <tp t="s">
        <v>#N/A Requesting Data...3454081862</v>
        <stp/>
        <stp>BDP|6417454840237425049</stp>
        <tr r="AL49" s="2"/>
      </tp>
      <tp t="s">
        <v>#N/A Requesting Data...2954470266</v>
        <stp/>
        <stp>BDP|6625188748382703005</stp>
        <tr r="BO59" s="2"/>
        <tr r="AN59" s="2"/>
      </tp>
      <tp t="s">
        <v>#N/A Requesting Data...2530718966</v>
        <stp/>
        <stp>BDP|5749346505027231050</stp>
        <tr r="Q39" s="14"/>
        <tr r="C24" s="2"/>
      </tp>
      <tp t="s">
        <v>#N/A Requesting Data...3477150073</v>
        <stp/>
        <stp>BDP|3100749521831543605</stp>
        <tr r="P264" s="17"/>
        <tr r="P321" s="16"/>
      </tp>
      <tp t="s">
        <v>#N/A Requesting Data...3275717447</v>
        <stp/>
        <stp>BDP|9340803960964693247</stp>
        <tr r="BR53" s="2"/>
      </tp>
      <tp t="s">
        <v>#N/A N/A</v>
        <stp/>
        <stp>BDP|6665079570734051408</stp>
        <tr r="S21" s="14"/>
        <tr r="S419" s="17"/>
        <tr r="S54" s="15"/>
        <tr r="S53" s="13"/>
        <tr r="S463" s="16"/>
      </tp>
      <tp t="s">
        <v>#N/A N/A</v>
        <stp/>
        <stp>BDH|8675691188135516238</stp>
        <tr r="BA8" s="4"/>
      </tp>
      <tp t="s">
        <v>#N/A N/A</v>
        <stp/>
        <stp>BDP|5252532136321652378</stp>
        <tr r="AB324" s="17"/>
        <tr r="AB41" s="15"/>
        <tr r="AB38" s="13"/>
        <tr r="AB342" s="16"/>
      </tp>
      <tp t="s">
        <v>#N/A Requesting Data...2713734371</v>
        <stp/>
        <stp>BDP|5673309281388079717</stp>
        <tr r="P250" s="17"/>
        <tr r="P122" s="16"/>
      </tp>
      <tp t="s">
        <v>#N/A Requesting Data...2464645928</v>
        <stp/>
        <stp>BDP|6483200468832882127</stp>
        <tr r="A41" s="6"/>
        <tr r="P43" s="14"/>
      </tp>
      <tp t="s">
        <v>#N/A Requesting Data...3578820343</v>
        <stp/>
        <stp>BDP|4447538214782208378</stp>
        <tr r="AL60" s="2"/>
      </tp>
      <tp t="s">
        <v>#N/A Requesting Data...2544766623</v>
        <stp/>
        <stp>BDP|3068035020783069357</stp>
        <tr r="AV10" s="14"/>
        <tr r="AV33" s="14"/>
      </tp>
      <tp t="s">
        <v>#N/A Requesting Data...3096835549</v>
        <stp/>
        <stp>BDP|5855020077286273596</stp>
        <tr r="AG43" s="2"/>
      </tp>
      <tp t="s">
        <v>#N/A Requesting Data...3461775296</v>
        <stp/>
        <stp>BDP|9507658447899901386</stp>
        <tr r="P414" s="16"/>
      </tp>
      <tp t="s">
        <v>#N/A N/A</v>
        <stp/>
        <stp>BDH|9055958067902660526</stp>
        <tr r="BC8" s="4"/>
      </tp>
      <tp t="s">
        <v>#N/A Requesting Data...4162999314</v>
        <stp/>
        <stp>BDP|8461544686752394626</stp>
        <tr r="AV6" s="15"/>
        <tr r="AV6" s="13"/>
      </tp>
      <tp t="s">
        <v>#N/A Requesting Data...3025500950</v>
        <stp/>
        <stp>BDP|4958789931423429230</stp>
        <tr r="P389" s="17"/>
        <tr r="P407" s="16"/>
      </tp>
      <tp t="s">
        <v>#N/A N/A</v>
        <stp/>
        <stp>BDP|8266701245958860285</stp>
        <tr r="Q5" s="15"/>
        <tr r="Q5" s="13"/>
      </tp>
      <tp t="s">
        <v>#N/A Requesting Data...2987270422</v>
        <stp/>
        <stp>BDP|5610120130181441778</stp>
        <tr r="C18" s="2"/>
      </tp>
      <tp t="s">
        <v>#N/A N/A</v>
        <stp/>
        <stp>BDP|9905388173975504900</stp>
        <tr r="U17" s="22"/>
        <tr r="U15" s="21"/>
        <tr r="U26" s="16"/>
        <tr r="U343" s="16"/>
        <tr r="U344" s="16"/>
      </tp>
      <tp t="s">
        <v>#N/A Requesting Data...3034369751</v>
        <stp/>
        <stp>BDP|1135145117043309364</stp>
        <tr r="O163" s="16"/>
      </tp>
      <tp t="s">
        <v>#N/A N/A</v>
        <stp/>
        <stp>BDP|8305946954230291556</stp>
        <tr r="Q376" s="17"/>
        <tr r="Q48" s="16"/>
      </tp>
      <tp t="s">
        <v>#N/A Requesting Data...3837659019</v>
        <stp/>
        <stp>BDP|4292620305404087718</stp>
        <tr r="BR27" s="2"/>
      </tp>
      <tp t="s">
        <v>#N/A Requesting Data...2769971393</v>
        <stp/>
        <stp>BDP|1540942180166762720</stp>
        <tr r="P50" s="17"/>
        <tr r="P44" s="16"/>
      </tp>
      <tp t="s">
        <v>#N/A Requesting Data...2499266276</v>
        <stp/>
        <stp>BDP|7929973789895616259</stp>
        <tr r="P239" s="17"/>
        <tr r="P174" s="16"/>
      </tp>
      <tp t="s">
        <v>#N/A Requesting Data...3021442125</v>
        <stp/>
        <stp>BDP|6627562151956620139</stp>
        <tr r="O117" s="16"/>
      </tp>
      <tp t="s">
        <v>#N/A N/A</v>
        <stp/>
        <stp>BDP|3815084564580517455</stp>
        <tr r="R42" s="2"/>
      </tp>
      <tp t="s">
        <v>#N/A Requesting Data...3071978541</v>
        <stp/>
        <stp>BDP|2311363608131930107</stp>
        <tr r="O64" s="2"/>
      </tp>
      <tp t="e">
        <v>#N/A</v>
        <stp/>
        <stp>BDH|6041201425561928685</stp>
        <tr r="N158" s="24"/>
      </tp>
      <tp t="s">
        <v>#N/A Requesting Data...3546881395</v>
        <stp/>
        <stp>BDP|4131707061214790023</stp>
        <tr r="M12" s="2"/>
      </tp>
      <tp t="s">
        <v>#N/A N/A</v>
        <stp/>
        <stp>BDP|1644911643804199908</stp>
        <tr r="S22" s="14"/>
        <tr r="S426" s="17"/>
        <tr r="S60" s="15"/>
        <tr r="S60" s="13"/>
        <tr r="S472" s="16"/>
      </tp>
      <tp t="s">
        <v>#N/A N/A</v>
        <stp/>
        <stp>BDP|6179755103678476863</stp>
        <tr r="V33" s="2"/>
      </tp>
      <tp t="s">
        <v>#N/A Requesting Data...3016983650</v>
        <stp/>
        <stp>BDP|2381414770074385446</stp>
        <tr r="AK50" s="2"/>
      </tp>
      <tp t="s">
        <v>#N/A Requesting Data...2905850786</v>
        <stp/>
        <stp>BDP|2721940931949612018</stp>
        <tr r="AG77" s="2"/>
      </tp>
      <tp t="s">
        <v>#N/A N/A</v>
        <stp/>
        <stp>BDP|1696342170286670218</stp>
        <tr r="AA38" s="2"/>
      </tp>
      <tp t="s">
        <v>#N/A Requesting Data...2811850827</v>
        <stp/>
        <stp>BQL|1927256570794382218</stp>
        <tr r="A3" s="16"/>
      </tp>
      <tp t="s">
        <v>#N/A Requesting Data...4177676093</v>
        <stp/>
        <stp>BDP|1724847139359848188</stp>
        <tr r="O177" s="16"/>
      </tp>
      <tp t="s">
        <v>#N/A N/A</v>
        <stp/>
        <stp>BDP|5884014027294410103</stp>
        <tr r="U437" s="17"/>
      </tp>
      <tp t="s">
        <v>#N/A Requesting Data...3864616604</v>
        <stp/>
        <stp>BDP|4274496949475037389</stp>
        <tr r="O20" s="17"/>
      </tp>
      <tp t="s">
        <v>#N/A Requesting Data...3691992342</v>
        <stp/>
        <stp>BDP|4521999884023263402</stp>
        <tr r="R421" s="17"/>
        <tr r="R455" s="16"/>
      </tp>
      <tp t="s">
        <v>#N/A N/A</v>
        <stp/>
        <stp>BDP|4442385070871516338</stp>
        <tr r="AA23" s="2"/>
      </tp>
      <tp t="s">
        <v>#N/A N/A</v>
        <stp/>
        <stp>BDP|3657513159574783528</stp>
        <tr r="AA71" s="2"/>
      </tp>
      <tp t="s">
        <v>#N/A Requesting Data...2839866573</v>
        <stp/>
        <stp>BDP|2788619568047707725</stp>
        <tr r="C157" s="10"/>
      </tp>
      <tp t="s">
        <v>#N/A Requesting Data...3962358044</v>
        <stp/>
        <stp>BDP|6165488457075415025</stp>
        <tr r="C123" s="10"/>
      </tp>
      <tp t="s">
        <v>#N/A Requesting Data...3917705528</v>
        <stp/>
        <stp>BDP|8563960036919592984</stp>
        <tr r="Z18" s="2"/>
      </tp>
      <tp t="s">
        <v>#N/A Requesting Data...2830563811</v>
        <stp/>
        <stp>BDP|4234402992288088389</stp>
        <tr r="O388" s="17"/>
        <tr r="O458" s="16"/>
      </tp>
      <tp t="s">
        <v>#N/A N/A</v>
        <stp/>
        <stp>BDP|5681280871513077178</stp>
        <tr r="S377" s="17"/>
        <tr r="S408" s="16"/>
      </tp>
      <tp t="s">
        <v>#N/A N/A</v>
        <stp/>
        <stp>BDP|3705098867425772270</stp>
        <tr r="Q324" s="17"/>
        <tr r="Q41" s="15"/>
        <tr r="Q38" s="13"/>
        <tr r="Q342" s="16"/>
      </tp>
      <tp t="s">
        <v>#N/A Requesting Data...4002170098</v>
        <stp/>
        <stp>BDP|6580397164016830790</stp>
        <tr r="P10" s="17"/>
        <tr r="P25" s="15"/>
        <tr r="P23" s="13"/>
        <tr r="P12" s="16"/>
      </tp>
      <tp t="s">
        <v>#N/A Requesting Data...2449206976</v>
        <stp/>
        <stp>BDP|1791815543497845842</stp>
        <tr r="P397" s="17"/>
        <tr r="P398" s="17"/>
        <tr r="P399" s="17"/>
        <tr r="P400" s="17"/>
        <tr r="P401" s="17"/>
        <tr r="P402" s="17"/>
        <tr r="P403" s="17"/>
        <tr r="P404" s="17"/>
        <tr r="P405" s="17"/>
        <tr r="P406" s="17"/>
        <tr r="P222" s="16"/>
        <tr r="P223" s="16"/>
        <tr r="P224" s="16"/>
        <tr r="P225" s="16"/>
        <tr r="P226" s="16"/>
        <tr r="P227" s="16"/>
        <tr r="P228" s="16"/>
        <tr r="P229" s="16"/>
        <tr r="P230" s="16"/>
        <tr r="P231" s="16"/>
        <tr r="P232" s="16"/>
        <tr r="P233" s="16"/>
        <tr r="P234" s="16"/>
        <tr r="P235" s="16"/>
        <tr r="P236" s="16"/>
        <tr r="P237" s="16"/>
      </tp>
      <tp t="s">
        <v>#N/A N/A</v>
        <stp/>
        <stp>BDP|9255786728079850737</stp>
        <tr r="AB21" s="14"/>
        <tr r="AB419" s="17"/>
        <tr r="AB54" s="15"/>
        <tr r="AB53" s="13"/>
        <tr r="AB463" s="16"/>
      </tp>
      <tp t="s">
        <v>#N/A Requesting Data...3695248968</v>
        <stp/>
        <stp>BDP|2441107809393185227</stp>
        <tr r="O41" s="2"/>
      </tp>
      <tp t="s">
        <v>#N/A Requesting Data...3242450527</v>
        <stp/>
        <stp>BDP|4275782724320760373</stp>
        <tr r="AK58" s="2"/>
      </tp>
      <tp t="s">
        <v>#N/A Requesting Data...4165339014</v>
        <stp/>
        <stp>BDP|5399893295996233034</stp>
        <tr r="P158" s="16"/>
      </tp>
      <tp t="s">
        <v>#N/A Requesting Data...3421233484</v>
        <stp/>
        <stp>BDP|8085455961668365084</stp>
        <tr r="D32" s="2"/>
      </tp>
      <tp t="s">
        <v>#N/A Requesting Data...4265324003</v>
        <stp/>
        <stp>BDP|5676817241523091890</stp>
        <tr r="R23" s="14"/>
      </tp>
      <tp t="s">
        <v>#N/A Requesting Data...3317414811</v>
        <stp/>
        <stp>BDP|6213923258481494931</stp>
        <tr r="O267" s="17"/>
        <tr r="O326" s="16"/>
      </tp>
      <tp t="s">
        <v>#N/A Requesting Data...3536012509</v>
        <stp/>
        <stp>BDP|7609487765767172050</stp>
        <tr r="R138" s="17"/>
        <tr r="R479" s="16"/>
      </tp>
      <tp t="s">
        <v>#N/A Requesting Data...2579686580</v>
        <stp/>
        <stp>BDP|4859878511006499968</stp>
        <tr r="R388" s="16"/>
      </tp>
      <tp t="s">
        <v>#N/A Requesting Data...3711143564</v>
        <stp/>
        <stp>BDP|5470454292532979864</stp>
        <tr r="AQ31" s="2"/>
      </tp>
      <tp t="s">
        <v>#N/A Requesting Data...3605450218</v>
        <stp/>
        <stp>BDP|1823360085509103179</stp>
        <tr r="P86" s="16"/>
        <tr r="P87" s="16"/>
        <tr r="P88" s="16"/>
        <tr r="P89" s="16"/>
        <tr r="P90" s="16"/>
        <tr r="P91" s="16"/>
        <tr r="P92" s="16"/>
        <tr r="P93" s="16"/>
        <tr r="P94" s="16"/>
        <tr r="P95" s="16"/>
        <tr r="P96" s="16"/>
        <tr r="P97" s="16"/>
      </tp>
      <tp t="s">
        <v>#N/A Requesting Data...2652770792</v>
        <stp/>
        <stp>BDP|4516521435674772481</stp>
        <tr r="Q47" s="13"/>
        <tr r="Q48" s="15"/>
        <tr r="C60" s="2"/>
      </tp>
      <tp t="s">
        <v>#N/A Requesting Data...2581438995</v>
        <stp/>
        <stp>BDP|4056977847309967240</stp>
        <tr r="O457" s="16"/>
      </tp>
      <tp t="s">
        <v>#N/A Requesting Data...3032468261</v>
        <stp/>
        <stp>BDP|1427769568895192792</stp>
        <tr r="R311" s="17"/>
        <tr r="R70" s="16"/>
      </tp>
      <tp t="s">
        <v>#N/A Requesting Data...3819581241</v>
        <stp/>
        <stp>BDP|1088093728994497571</stp>
        <tr r="R255" s="17"/>
        <tr r="R256" s="17"/>
        <tr r="R257" s="17"/>
        <tr r="R258" s="17"/>
        <tr r="R259" s="17"/>
        <tr r="R260" s="17"/>
        <tr r="R261" s="17"/>
        <tr r="R262" s="17"/>
        <tr r="R132" s="16"/>
        <tr r="R133" s="16"/>
        <tr r="R134" s="16"/>
        <tr r="R135" s="16"/>
        <tr r="R136" s="16"/>
        <tr r="R137" s="16"/>
        <tr r="R138" s="16"/>
        <tr r="R139" s="16"/>
        <tr r="R140" s="16"/>
        <tr r="R141" s="16"/>
        <tr r="R142" s="16"/>
        <tr r="R143" s="16"/>
      </tp>
      <tp t="s">
        <v>#N/A Requesting Data...3359967625</v>
        <stp/>
        <stp>BDP|5238041521346158348</stp>
        <tr r="AN18" s="2"/>
      </tp>
      <tp t="s">
        <v>#N/A Requesting Data...3617973727</v>
        <stp/>
        <stp>BDP|6178711119910961227</stp>
        <tr r="O25" s="2"/>
      </tp>
      <tp t="s">
        <v>#N/A Requesting Data...3833785746</v>
        <stp/>
        <stp>BDP|8361278739698916368</stp>
        <tr r="P58" s="16"/>
      </tp>
      <tp t="s">
        <v>#N/A Requesting Data...3299274501</v>
        <stp/>
        <stp>BDP|6025550869137600083</stp>
        <tr r="AV40" s="14"/>
      </tp>
      <tp t="s">
        <v>#N/A Requesting Data...3600444241</v>
        <stp/>
        <stp>BDP|7185752507266184405</stp>
        <tr r="P409" s="16"/>
      </tp>
      <tp t="e">
        <v>#N/A</v>
        <stp/>
        <stp>BDH|9128092184347716494</stp>
        <tr r="N157" s="24"/>
      </tp>
      <tp t="s">
        <v>#N/A N/A</v>
        <stp/>
        <stp>BDH|7385002331121413743</stp>
        <tr r="AU8" s="3"/>
      </tp>
      <tp t="s">
        <v>#N/A N/A</v>
        <stp/>
        <stp>BDP|8028457266910330836</stp>
        <tr r="AA39" s="2"/>
      </tp>
      <tp t="s">
        <v>#N/A Requesting Data...4103291406</v>
        <stp/>
        <stp>BDP|9621747310098591547</stp>
        <tr r="R21" s="14"/>
        <tr r="R419" s="17"/>
        <tr r="R463" s="16"/>
      </tp>
      <tp t="s">
        <v>#N/A Requesting Data...4083800408</v>
        <stp/>
        <stp>BDP|7778758086852032878</stp>
        <tr r="R438" s="17"/>
        <tr r="R462" s="16"/>
      </tp>
      <tp t="s">
        <v>#N/A Requesting Data...3866461637</v>
        <stp/>
        <stp>BDP|7669431282218088149</stp>
        <tr r="AW32" s="22"/>
        <tr r="AW23" s="21"/>
      </tp>
      <tp t="s">
        <v>#N/A Requesting Data...3960432034</v>
        <stp/>
        <stp>BDP|8472405907686200820</stp>
        <tr r="P38" s="16"/>
      </tp>
      <tp t="s">
        <v>#N/A Requesting Data...2719033126</v>
        <stp/>
        <stp>BDP|7110060527286322106</stp>
        <tr r="O421" s="17"/>
        <tr r="O455" s="16"/>
      </tp>
      <tp t="s">
        <v>#N/A N/A</v>
        <stp/>
        <stp>BDP|7900372968127111773</stp>
        <tr r="V40" s="2"/>
      </tp>
      <tp t="s">
        <v>#N/A N/A</v>
        <stp/>
        <stp>BDP|6335074337066126138</stp>
        <tr r="AH57" s="2"/>
      </tp>
      <tp t="s">
        <v>#N/A Requesting Data...3225257618</v>
        <stp/>
        <stp>BDP|3286168071951438609</stp>
        <tr r="A13" s="6"/>
      </tp>
      <tp t="s">
        <v>#N/A N/A</v>
        <stp/>
        <stp>BDP|8958864063881984543</stp>
        <tr r="S7" s="17"/>
        <tr r="S8" s="16"/>
      </tp>
      <tp t="s">
        <v>#N/A Requesting Data...2647258146</v>
        <stp/>
        <stp>BDP|1482239202637565614</stp>
        <tr r="O328" s="16"/>
      </tp>
      <tp t="s">
        <v>#N/A Requesting Data...4021401372</v>
        <stp/>
        <stp>BDP|2073616132550120532</stp>
        <tr r="M29" s="2"/>
      </tp>
      <tp t="s">
        <v>#N/A Requesting Data...3891533568</v>
        <stp/>
        <stp>BDP|8463979767252022758</stp>
        <tr r="O340" s="16"/>
      </tp>
      <tp t="s">
        <v>#N/A N/A</v>
        <stp/>
        <stp>BDP|6014322856251586371</stp>
        <tr r="AH71" s="2"/>
      </tp>
      <tp t="s">
        <v>#N/A Requesting Data...2908770010</v>
        <stp/>
        <stp>BDP|8337071231281705848</stp>
        <tr r="O11" s="2"/>
      </tp>
      <tp t="s">
        <v>#N/A Requesting Data...4194955593</v>
        <stp/>
        <stp>BDP|5531124555087775430</stp>
        <tr r="O37" s="2"/>
      </tp>
      <tp t="s">
        <v>#N/A Requesting Data...3168595318</v>
        <stp/>
        <stp>BDP|5706807608346826911</stp>
        <tr r="C122" s="10"/>
      </tp>
      <tp t="s">
        <v>#N/A Requesting Data...3335201379</v>
        <stp/>
        <stp>BDP|5933925191741861641</stp>
        <tr r="AK41" s="2"/>
      </tp>
      <tp t="s">
        <v>#N/A N/A</v>
        <stp/>
        <stp>BDP|7988245469003784253</stp>
        <tr r="AB325" s="17"/>
        <tr r="AB42" s="16"/>
      </tp>
      <tp t="s">
        <v>#N/A Requesting Data...3958308312</v>
        <stp/>
        <stp>BDP|4552139720474476155</stp>
        <tr r="C33" s="2"/>
      </tp>
      <tp t="s">
        <v>#N/A Requesting Data...3777017192</v>
        <stp/>
        <stp>BDP|1083317669357930162</stp>
        <tr r="O375" s="17"/>
        <tr r="O389" s="16"/>
      </tp>
      <tp t="s">
        <v>#N/A N/A</v>
        <stp/>
        <stp>BDP|2323183673313759584</stp>
        <tr r="U25" s="22"/>
        <tr r="U13" s="21"/>
        <tr r="U27" s="15"/>
        <tr r="U25" s="13"/>
        <tr r="U25" s="15"/>
        <tr r="U23" s="13"/>
        <tr r="U26" s="15"/>
        <tr r="U24" s="13"/>
        <tr r="U11" s="16"/>
        <tr r="U12" s="16"/>
        <tr r="U13" s="16"/>
        <tr r="U14" s="16"/>
        <tr r="U15" s="16"/>
        <tr r="U17" s="16"/>
        <tr r="U18" s="16"/>
        <tr r="U238" s="16"/>
        <tr r="U239" s="16"/>
        <tr r="U240" s="16"/>
        <tr r="U241" s="16"/>
        <tr r="U242" s="16"/>
        <tr r="U243" s="16"/>
        <tr r="U8" s="16"/>
        <tr r="U27" s="16"/>
        <tr r="U325" s="16"/>
      </tp>
      <tp t="s">
        <v>#N/A Requesting Data...4205899058</v>
        <stp/>
        <stp>BDP|2422789252693190186</stp>
        <tr r="D20" s="2"/>
      </tp>
      <tp t="e">
        <v>#N/A</v>
        <stp/>
        <stp>BDH|3118133607854191431</stp>
        <tr r="N68" s="24"/>
      </tp>
      <tp t="s">
        <v>#N/A Requesting Data...3465197695</v>
        <stp/>
        <stp>BDP|8071454624559074558</stp>
        <tr r="AV39" s="15"/>
        <tr r="AV36" s="13"/>
      </tp>
      <tp t="s">
        <v>#N/A N/A</v>
        <stp/>
        <stp>BDP|2530211414747676429</stp>
        <tr r="Q19" s="14"/>
      </tp>
      <tp t="s">
        <v>#N/A Requesting Data...3258761565</v>
        <stp/>
        <stp>BDP|8774031414423401809</stp>
        <tr r="P422" s="17"/>
        <tr r="P58" s="15"/>
        <tr r="P57" s="13"/>
        <tr r="P469" s="16"/>
      </tp>
      <tp t="s">
        <v>#N/A N/A</v>
        <stp/>
        <stp>BDP|2860732113804976251</stp>
        <tr r="AB313" s="17"/>
        <tr r="AB66" s="17"/>
        <tr r="AB106" s="16"/>
        <tr r="AB51" s="16"/>
      </tp>
      <tp t="s">
        <v>#N/A N/A</v>
        <stp/>
        <stp>BDP|2481151635684290629</stp>
        <tr r="Q51" s="15"/>
        <tr r="Q50" s="13"/>
      </tp>
      <tp t="e">
        <v>#N/A</v>
        <stp/>
        <stp>BDH|1152317805513238335</stp>
        <tr r="N214" s="24"/>
      </tp>
      <tp t="s">
        <v>#N/A N/A</v>
        <stp/>
        <stp>BDP|7288451735197550526</stp>
        <tr r="Q391" s="17"/>
        <tr r="Q341" s="16"/>
      </tp>
      <tp t="s">
        <v>#N/A N/A</v>
        <stp/>
        <stp>BDP|5736036326424762104</stp>
        <tr r="AB16" s="22"/>
        <tr r="AB34" s="21"/>
      </tp>
      <tp t="s">
        <v>#N/A Requesting Data...3261149165</v>
        <stp/>
        <stp>BDP|8415717749041967802</stp>
        <tr r="P52" s="17"/>
        <tr r="P53" s="16"/>
      </tp>
      <tp t="e">
        <v>#N/A</v>
        <stp/>
        <stp>BDH|3131103418313978255</stp>
        <tr r="N253" s="24"/>
      </tp>
      <tp t="s">
        <v>#N/A Requesting Data...3834759494</v>
        <stp/>
        <stp>BDP|9233486590834210325</stp>
        <tr r="AG13" s="2"/>
      </tp>
      <tp t="s">
        <v>#N/A Requesting Data...3811124553</v>
        <stp/>
        <stp>BDP|8921416442968755370</stp>
        <tr r="R31" s="22"/>
        <tr r="R21" s="21"/>
        <tr r="R14" s="14"/>
        <tr r="R395" s="17"/>
        <tr r="R221" s="16"/>
      </tp>
      <tp t="s">
        <v>#N/A Requesting Data...2890773560</v>
        <stp/>
        <stp>BDP|3203554478395637739</stp>
        <tr r="Q31" s="14"/>
        <tr r="C41" s="2"/>
      </tp>
      <tp t="s">
        <v>#N/A Requesting Data...3572168021</v>
        <stp/>
        <stp>BDP|7573306409536133179</stp>
        <tr r="Q40" s="13"/>
        <tr r="C51" s="2"/>
      </tp>
      <tp t="s">
        <v>#N/A Requesting Data...3561974731</v>
        <stp/>
        <stp>BDP|9504419351459982264</stp>
        <tr r="O315" s="17"/>
        <tr r="O172" s="16"/>
      </tp>
      <tp t="s">
        <v>#N/A Requesting Data...3720714634</v>
        <stp/>
        <stp>BDP|6286868814844280883</stp>
        <tr r="AL52" s="2"/>
      </tp>
      <tp t="s">
        <v>#N/A Requesting Data...2717704146</v>
        <stp/>
        <stp>BDP|2693001728267698427</stp>
        <tr r="C128" s="10"/>
      </tp>
      <tp t="s">
        <v>#N/A N/A</v>
        <stp/>
        <stp>BDH|6165620079766808282</stp>
        <tr r="AY8" s="3"/>
      </tp>
      <tp t="s">
        <v>#N/A Requesting Data...3285868263</v>
        <stp/>
        <stp>BDP|1937300806407437600</stp>
        <tr r="AQ11" s="2"/>
      </tp>
      <tp t="s">
        <v>#N/A N/A</v>
        <stp/>
        <stp>BDP|2443990895384683559</stp>
        <tr r="V79" s="2"/>
      </tp>
      <tp t="s">
        <v>#N/A N/A</v>
        <stp/>
        <stp>BDP|1183606170443987009</stp>
        <tr r="AA26" s="2"/>
      </tp>
      <tp t="s">
        <v>#N/A Requesting Data...2797462144</v>
        <stp/>
        <stp>BDP|6340063959861564116</stp>
        <tr r="M76" s="2"/>
      </tp>
      <tp t="s">
        <v>#N/A Requesting Data...3374585725</v>
        <stp/>
        <stp>BDP|7258505744425848061</stp>
        <tr r="R32" s="14"/>
      </tp>
      <tp t="s">
        <v>#N/A Requesting Data...2990775351</v>
        <stp/>
        <stp>BDP|9813606491323509647</stp>
        <tr r="AW28" s="22"/>
        <tr r="AW20" s="21"/>
        <tr r="AV11" s="14"/>
        <tr r="O11" s="17"/>
        <tr r="AV19" s="15"/>
        <tr r="AV17" s="13"/>
        <tr r="O76" s="16"/>
      </tp>
      <tp t="s">
        <v>#N/A Requesting Data...3791328046</v>
        <stp/>
        <stp>BDP|7908794508710462343</stp>
        <tr r="O431" s="17"/>
        <tr r="AV63" s="15"/>
        <tr r="AV63" s="13"/>
        <tr r="O475" s="16"/>
      </tp>
      <tp t="s">
        <v>#N/A N/A</v>
        <stp/>
        <stp>BDP|3848225595818544336</stp>
        <tr r="S314" s="17"/>
        <tr r="S40" s="15"/>
        <tr r="S37" s="13"/>
        <tr r="S336" s="16"/>
      </tp>
      <tp t="s">
        <v>#N/A N/A</v>
        <stp/>
        <stp>BDP|3942026982588109015</stp>
        <tr r="Q59" s="17"/>
        <tr r="Q64" s="16"/>
      </tp>
      <tp t="s">
        <v>#N/A N/A</v>
        <stp/>
        <stp>BDP|8493164723940960817</stp>
        <tr r="AJ20" s="2"/>
      </tp>
      <tp t="s">
        <v>#N/A Requesting Data...3648503631</v>
        <stp/>
        <stp>BDP|4002241228821386665</stp>
        <tr r="R17" s="14"/>
        <tr r="R18" s="14"/>
        <tr r="R334" s="17"/>
        <tr r="R335" s="17"/>
        <tr r="R336" s="17"/>
        <tr r="R337" s="17"/>
        <tr r="R338" s="17"/>
        <tr r="R339" s="17"/>
        <tr r="R340" s="17"/>
        <tr r="R341" s="17"/>
        <tr r="R342" s="17"/>
        <tr r="R343" s="17"/>
        <tr r="R344" s="17"/>
        <tr r="R345" s="17"/>
        <tr r="R346" s="17"/>
        <tr r="R347" s="17"/>
        <tr r="R348" s="17"/>
        <tr r="R349" s="17"/>
        <tr r="R350" s="17"/>
        <tr r="R351" s="17"/>
        <tr r="R352" s="17"/>
        <tr r="R353" s="17"/>
        <tr r="R354" s="17"/>
        <tr r="R355" s="17"/>
        <tr r="R356" s="17"/>
        <tr r="R357" s="17"/>
        <tr r="R358" s="17"/>
        <tr r="R422" s="16"/>
        <tr r="R423" s="16"/>
        <tr r="R424" s="16"/>
        <tr r="R425" s="16"/>
        <tr r="R426" s="16"/>
        <tr r="R427" s="16"/>
        <tr r="R428" s="16"/>
        <tr r="R429" s="16"/>
        <tr r="R430" s="16"/>
        <tr r="R431" s="16"/>
        <tr r="R432" s="16"/>
        <tr r="R433" s="16"/>
        <tr r="R434" s="16"/>
        <tr r="R435" s="16"/>
        <tr r="R436" s="16"/>
        <tr r="R437" s="16"/>
        <tr r="R438" s="16"/>
        <tr r="R439" s="16"/>
        <tr r="R440" s="16"/>
        <tr r="R441" s="16"/>
        <tr r="R442" s="16"/>
      </tp>
      <tp t="s">
        <v>#N/A Requesting Data...2863708707</v>
        <stp/>
        <stp>BDP|5768610629680817298</stp>
        <tr r="P44" s="15"/>
        <tr r="P42" s="13"/>
      </tp>
      <tp t="s">
        <v>#N/A Requesting Data...3616388107</v>
        <stp/>
        <stp>BDP|1632581502232263503</stp>
        <tr r="R387" s="16"/>
      </tp>
      <tp t="s">
        <v>#N/A N/A</v>
        <stp/>
        <stp>BDP|6216519876606903129</stp>
        <tr r="R40" s="13"/>
      </tp>
      <tp t="s">
        <v>#N/A Requesting Data...2820758656</v>
        <stp/>
        <stp>BDP|1544938196956950476</stp>
        <tr r="Z64" s="2"/>
      </tp>
      <tp t="e">
        <v>#N/A</v>
        <stp/>
        <stp>BDH|9733796072272212803</stp>
        <tr r="N211" s="24"/>
      </tp>
      <tp t="e">
        <v>#N/A</v>
        <stp/>
        <stp>BDH|3965334564806464344</stp>
        <tr r="N78" s="24"/>
      </tp>
      <tp t="s">
        <v>#N/A Requesting Data...3766467570</v>
        <stp/>
        <stp>BDP|5053132857873831136</stp>
        <tr r="P288" s="17"/>
        <tr r="P289" s="17"/>
        <tr r="P290" s="17"/>
        <tr r="P291" s="17"/>
        <tr r="P292" s="17"/>
        <tr r="P293" s="17"/>
        <tr r="P294" s="17"/>
        <tr r="P295" s="17"/>
        <tr r="P296" s="17"/>
        <tr r="P297" s="17"/>
        <tr r="P298" s="17"/>
        <tr r="P299" s="17"/>
        <tr r="P300" s="17"/>
        <tr r="P301" s="17"/>
        <tr r="P309" s="16"/>
        <tr r="P310" s="16"/>
        <tr r="P311" s="16"/>
        <tr r="P312" s="16"/>
        <tr r="P313" s="16"/>
        <tr r="P314" s="16"/>
        <tr r="P315" s="16"/>
        <tr r="P316" s="16"/>
        <tr r="P317" s="16"/>
        <tr r="P318" s="16"/>
      </tp>
      <tp t="s">
        <v>#N/A Requesting Data...3153976623</v>
        <stp/>
        <stp>BDP|4289167858486646555</stp>
        <tr r="AB37" s="14"/>
        <tr r="BR21" s="2"/>
      </tp>
      <tp t="s">
        <v>#N/A N/A</v>
        <stp/>
        <stp>BDP|5093798237040086214</stp>
        <tr r="Q18" s="17"/>
        <tr r="Q18" s="16"/>
      </tp>
      <tp t="s">
        <v>#N/A Requesting Data...4254077267</v>
        <stp/>
        <stp>BDP|3604585007501517430</stp>
        <tr r="Z66" s="2"/>
      </tp>
      <tp t="s">
        <v>#N/A N/A</v>
        <stp/>
        <stp>BDP|6956588179930545718</stp>
        <tr r="AB248" s="17"/>
        <tr r="AB220" s="16"/>
      </tp>
      <tp t="s">
        <v>#N/A Requesting Data...3311589901</v>
        <stp/>
        <stp>BDP|8099791304615598943</stp>
        <tr r="R129" s="16"/>
        <tr r="R130" s="16"/>
      </tp>
      <tp t="s">
        <v>#N/A N/A</v>
        <stp/>
        <stp>BDP|8773132658747834893</stp>
        <tr r="Q118" s="17"/>
        <tr r="Q153" s="16"/>
      </tp>
      <tp t="s">
        <v>#N/A Requesting Data...3516677017</v>
        <stp/>
        <stp>BDP|2850775138691542409</stp>
        <tr r="O23" s="2"/>
      </tp>
      <tp t="s">
        <v>#N/A N/A</v>
        <stp/>
        <stp>BDP|5169503011844729653</stp>
        <tr r="S120" s="17"/>
        <tr r="S154" s="16"/>
      </tp>
      <tp t="s">
        <v>#N/A Requesting Data...3582329307</v>
        <stp/>
        <stp>BDP|4795788457256295389</stp>
        <tr r="O18" s="17"/>
        <tr r="O18" s="16"/>
      </tp>
      <tp t="s">
        <v>#N/A N/A</v>
        <stp/>
        <stp>BDP|6224367355750113320</stp>
        <tr r="AA33" s="2"/>
      </tp>
      <tp t="s">
        <v>#N/A Requesting Data...2738659854</v>
        <stp/>
        <stp>BDP|9398926453012783474</stp>
        <tr r="P386" s="17"/>
        <tr r="P447" s="16"/>
      </tp>
      <tp t="s">
        <v>#N/A Requesting Data...4034034501</v>
        <stp/>
        <stp>BDP|2220298877332680682</stp>
        <tr r="M20" s="2"/>
      </tp>
      <tp t="s">
        <v>#N/A Requesting Data...3219679086</v>
        <stp/>
        <stp>BDP|3035696485797679981</stp>
        <tr r="A14" s="6"/>
      </tp>
      <tp t="s">
        <v>#N/A N/A</v>
        <stp/>
        <stp>BDP|6760666301951137221</stp>
        <tr r="S50" s="17"/>
        <tr r="S44" s="16"/>
      </tp>
      <tp t="s">
        <v>#N/A Requesting Data...3422680507</v>
        <stp/>
        <stp>BDP|1620005906944919693</stp>
        <tr r="R339" s="16"/>
      </tp>
      <tp t="s">
        <v>#N/A N/A</v>
        <stp/>
        <stp>BDP|5906398055669526902</stp>
        <tr r="AA14" s="2"/>
      </tp>
      <tp t="s">
        <v>#N/A N/A</v>
        <stp/>
        <stp>BDP|6450110632275011277</stp>
        <tr r="AB438" s="17"/>
        <tr r="AB462" s="16"/>
      </tp>
      <tp t="s">
        <v>#N/A N/A</v>
        <stp/>
        <stp>BDP|3324672438076876344</stp>
        <tr r="S14" s="15"/>
        <tr r="S12" s="13"/>
      </tp>
      <tp t="s">
        <v>#N/A Requesting Data...2873091401</v>
        <stp/>
        <stp>BDP|5141580510490954206</stp>
        <tr r="O239" s="17"/>
        <tr r="O174" s="16"/>
      </tp>
      <tp t="s">
        <v>#N/A Requesting Data...3110422630</v>
        <stp/>
        <stp>BDP|2191011338852963013</stp>
        <tr r="P280" s="17"/>
        <tr r="P281" s="17"/>
        <tr r="P282" s="17"/>
        <tr r="P283" s="17"/>
        <tr r="P284" s="17"/>
        <tr r="P285" s="17"/>
        <tr r="P286" s="17"/>
        <tr r="P287" s="17"/>
        <tr r="P302" s="16"/>
        <tr r="P303" s="16"/>
        <tr r="P304" s="16"/>
        <tr r="P305" s="16"/>
        <tr r="P306" s="16"/>
        <tr r="P307" s="16"/>
      </tp>
      <tp t="s">
        <v>#N/A N/A</v>
        <stp/>
        <stp>BDH|8965494954888253267</stp>
        <tr r="Y8" s="4"/>
        <tr r="AA8" s="4"/>
      </tp>
      <tp t="s">
        <v>#N/A Requesting Data...3399271434</v>
        <stp/>
        <stp>BDP|1630634828903805547</stp>
        <tr r="R266" s="17"/>
        <tr r="R46" s="17"/>
        <tr r="R89" s="17"/>
        <tr r="R108" s="16"/>
        <tr r="R473" s="16"/>
        <tr r="R474" s="16"/>
      </tp>
      <tp t="s">
        <v>#N/A Requesting Data...2796398067</v>
        <stp/>
        <stp>BDP|9249733002779439468</stp>
        <tr r="AB39" s="14"/>
        <tr r="BR24" s="2"/>
      </tp>
      <tp t="s">
        <v>#N/A Requesting Data...3705251463</v>
        <stp/>
        <stp>BDP|6930761558756042160</stp>
        <tr r="I2" s="22"/>
      </tp>
      <tp t="s">
        <v>#N/A Requesting Data...3201779454</v>
        <stp/>
        <stp>BDP|5917778927642846109</stp>
        <tr r="P17" s="14"/>
        <tr r="P18" s="14"/>
        <tr r="P334" s="17"/>
        <tr r="P335" s="17"/>
        <tr r="P336" s="17"/>
        <tr r="P337" s="17"/>
        <tr r="P338" s="17"/>
        <tr r="P339" s="17"/>
        <tr r="P340" s="17"/>
        <tr r="P341" s="17"/>
        <tr r="P342" s="17"/>
        <tr r="P343" s="17"/>
        <tr r="P344" s="17"/>
        <tr r="P345" s="17"/>
        <tr r="P346" s="17"/>
        <tr r="P347" s="17"/>
        <tr r="P348" s="17"/>
        <tr r="P349" s="17"/>
        <tr r="P350" s="17"/>
        <tr r="P351" s="17"/>
        <tr r="P352" s="17"/>
        <tr r="P353" s="17"/>
        <tr r="P354" s="17"/>
        <tr r="P355" s="17"/>
        <tr r="P356" s="17"/>
        <tr r="P357" s="17"/>
        <tr r="P358" s="17"/>
        <tr r="P36" s="15"/>
        <tr r="P37" s="15"/>
        <tr r="P33" s="13"/>
        <tr r="P34" s="13"/>
        <tr r="P422" s="16"/>
        <tr r="P423" s="16"/>
        <tr r="P424" s="16"/>
        <tr r="P425" s="16"/>
        <tr r="P426" s="16"/>
        <tr r="P427" s="16"/>
        <tr r="P428" s="16"/>
        <tr r="P429" s="16"/>
        <tr r="P430" s="16"/>
        <tr r="P431" s="16"/>
        <tr r="P432" s="16"/>
        <tr r="P433" s="16"/>
        <tr r="P434" s="16"/>
        <tr r="P435" s="16"/>
        <tr r="P436" s="16"/>
        <tr r="P437" s="16"/>
        <tr r="P438" s="16"/>
        <tr r="P439" s="16"/>
        <tr r="P440" s="16"/>
        <tr r="P441" s="16"/>
        <tr r="P442" s="16"/>
      </tp>
      <tp t="s">
        <v>#N/A Requesting Data...3882773205</v>
        <stp/>
        <stp>BDP|6971799432843346207</stp>
        <tr r="Q43" s="15"/>
        <tr r="Q41" s="13"/>
        <tr r="C52" s="2"/>
      </tp>
      <tp t="s">
        <v>#N/A Requesting Data...4263958499</v>
        <stp/>
        <stp>BDP|1765730364815337628</stp>
        <tr r="AN16" s="2"/>
      </tp>
      <tp t="s">
        <v>#N/A Requesting Data...2799046560</v>
        <stp/>
        <stp>BDP|5421462123024912496</stp>
        <tr r="O250" s="17"/>
        <tr r="O122" s="16"/>
      </tp>
      <tp t="s">
        <v>#N/A Requesting Data...4177957545</v>
        <stp/>
        <stp>BDP|9494909735398597827</stp>
        <tr r="AO55" s="2"/>
      </tp>
      <tp t="s">
        <v>#N/A Requesting Data...4243343612</v>
        <stp/>
        <stp>BDP|5062244747580067051</stp>
        <tr r="AB41" s="13"/>
        <tr r="AB43" s="15"/>
        <tr r="BR52" s="2"/>
      </tp>
      <tp t="s">
        <v>#N/A Requesting Data...3609498817</v>
        <stp/>
        <stp>BDP|8346511940523569915</stp>
        <tr r="Q35" s="14"/>
        <tr r="Q434" s="17"/>
        <tr r="Q65" s="15"/>
        <tr r="Q65" s="13"/>
        <tr r="Q495" s="16"/>
        <tr r="C30" s="2"/>
      </tp>
      <tp t="s">
        <v>#N/A Requesting Data...4177699634</v>
        <stp/>
        <stp>BDP|6667034382589761462</stp>
        <tr r="R244" s="17"/>
        <tr r="R178" s="16"/>
      </tp>
      <tp t="s">
        <v>#N/A Requesting Data...2968353428</v>
        <stp/>
        <stp>BDP|1564647348501607196</stp>
        <tr r="O36" s="2"/>
      </tp>
      <tp t="s">
        <v>#N/A N/A</v>
        <stp/>
        <stp>BDP|7927646218771253214</stp>
        <tr r="Q15" s="14"/>
      </tp>
      <tp t="s">
        <v>#N/A Requesting Data...4097664037</v>
        <stp/>
        <stp>BDP|6516707114802235158</stp>
        <tr r="Z65" s="2"/>
      </tp>
      <tp t="s">
        <v>#N/A Requesting Data...3891453689</v>
        <stp/>
        <stp>BDP|6005834184352058716</stp>
        <tr r="R165" s="16"/>
      </tp>
      <tp t="s">
        <v>#N/A Requesting Data...3368064630</v>
        <stp/>
        <stp>BDP|5246715600907775629</stp>
        <tr r="Z52" s="2"/>
      </tp>
      <tp t="s">
        <v>#N/A Requesting Data...3774041787</v>
        <stp/>
        <stp>BDP|1670895888887848598</stp>
        <tr r="AW8" s="22"/>
        <tr r="AW10" s="21"/>
        <tr r="O82" s="17"/>
        <tr r="O420" s="16"/>
      </tp>
      <tp t="e">
        <v>#N/A</v>
        <stp/>
        <stp>BDH|2686399604015916741</stp>
        <tr r="N59" s="24"/>
      </tp>
      <tp t="s">
        <v>#N/A Requesting Data...3795893588</v>
        <stp/>
        <stp>BDP|8918198338181860877</stp>
        <tr r="R409" s="17"/>
        <tr r="R460" s="16"/>
      </tp>
      <tp t="s">
        <v>#N/A Requesting Data...2968670957</v>
        <stp/>
        <stp>BDP|7485032571336750562</stp>
        <tr r="AV28" s="14"/>
      </tp>
      <tp t="s">
        <v>#N/A Requesting Data...3054366339</v>
        <stp/>
        <stp>BDP|6847156954994967579</stp>
        <tr r="D53" s="2"/>
      </tp>
      <tp t="s">
        <v>#N/A Requesting Data...3103085540</v>
        <stp/>
        <stp>BDP|8290507321714006876</stp>
        <tr r="AB25" s="14"/>
        <tr r="BR25" s="2"/>
      </tp>
      <tp t="s">
        <v>#N/A N/A</v>
        <stp/>
        <stp>BDP|9382278568387050987</stp>
        <tr r="AB388" s="17"/>
        <tr r="AB458" s="16"/>
      </tp>
      <tp t="s">
        <v>#N/A N/A</v>
        <stp/>
        <stp>BDP|1230916892764680639</stp>
        <tr r="U30" s="22"/>
        <tr r="U19" s="21"/>
        <tr r="U37" s="13"/>
        <tr r="U40" s="15"/>
        <tr r="U38" s="13"/>
        <tr r="U41" s="15"/>
        <tr r="U25" s="16"/>
        <tr r="U326" s="16"/>
        <tr r="U331" s="16"/>
        <tr r="U336" s="16"/>
        <tr r="U342" s="16"/>
        <tr r="U37" s="16"/>
        <tr r="U393" s="16"/>
        <tr r="U394" s="16"/>
        <tr r="U395" s="16"/>
        <tr r="U396" s="16"/>
        <tr r="U397" s="16"/>
        <tr r="U398" s="16"/>
        <tr r="U399" s="16"/>
        <tr r="U400" s="16"/>
        <tr r="U401" s="16"/>
        <tr r="U402" s="16"/>
        <tr r="U403" s="16"/>
        <tr r="U404" s="16"/>
        <tr r="U405" s="16"/>
        <tr r="U406" s="16"/>
        <tr r="U124" s="16"/>
        <tr r="U125" s="16"/>
        <tr r="U22" s="16"/>
      </tp>
      <tp t="s">
        <v>#N/A Requesting Data...3654124920</v>
        <stp/>
        <stp>BDP|4318846184887795004</stp>
        <tr r="R328" s="16"/>
      </tp>
      <tp t="s">
        <v>#N/A N/A</v>
        <stp/>
        <stp>BDP|3088394454922007492</stp>
        <tr r="AB362" s="17"/>
        <tr r="AB374" s="16"/>
      </tp>
      <tp t="s">
        <v>#N/A N/A</v>
        <stp/>
        <stp>BDP|2413656066128361919</stp>
        <tr r="R28" s="13"/>
      </tp>
      <tp t="s">
        <v>#N/A Requesting Data...3489221600</v>
        <stp/>
        <stp>BDP|6102057137366676002</stp>
        <tr r="AB55" s="15"/>
        <tr r="AB54" s="13"/>
        <tr r="BR72" s="2"/>
      </tp>
      <tp t="s">
        <v>#N/A N/A</v>
        <stp/>
        <stp>BDP|4332789788951118972</stp>
        <tr r="R43" s="2"/>
      </tp>
      <tp t="s">
        <v>#N/A N/A</v>
        <stp/>
        <stp>BDP|5790528652383679546</stp>
        <tr r="AH56" s="2"/>
        <tr r="AH55" s="2"/>
        <tr r="AH54" s="2"/>
      </tp>
      <tp t="s">
        <v>#N/A Requesting Data...3464470206</v>
        <stp/>
        <stp>BDP|6415757647870435678</stp>
        <tr r="D57" s="2"/>
      </tp>
      <tp t="s">
        <v>#N/A Requesting Data...4268105177</v>
        <stp/>
        <stp>BDP|9428497469159600171</stp>
        <tr r="R8" s="14"/>
      </tp>
      <tp t="s">
        <v>#N/A Requesting Data...3909821604</v>
        <stp/>
        <stp>BDP|8419937777627434214</stp>
        <tr r="O320" s="16"/>
      </tp>
      <tp t="s">
        <v>#N/A N/A</v>
        <stp/>
        <stp>BDP|63361640939194772</stp>
        <tr r="U5" s="22"/>
        <tr r="U28" s="21"/>
        <tr r="U349" s="16"/>
        <tr r="U350" s="16"/>
        <tr r="U459" s="16"/>
        <tr r="U54" s="16"/>
      </tp>
    </main>
    <main first="bofaddin.rtdserver">
      <tp t="s">
        <v>#N/A Requesting Data...2921985659</v>
        <stp/>
        <stp>BDP|44775058548951175</stp>
        <tr r="AG14" s="2"/>
      </tp>
      <tp t="s">
        <v>#N/A Requesting Data...3513422920</v>
        <stp/>
        <stp>BDP|36407192126198163</stp>
        <tr r="AW6" s="22"/>
        <tr r="AW32" s="21"/>
        <tr r="O251" s="17"/>
        <tr r="O121" s="16"/>
      </tp>
      <tp t="s">
        <v>#N/A N/A</v>
        <stp/>
        <stp>BDP|57990320351969539</stp>
        <tr r="V24" s="2"/>
      </tp>
      <tp t="s">
        <v>#N/A Requesting Data...4159247502</v>
        <stp/>
        <stp>BDP|14193206666367983</stp>
        <tr r="R38" s="14"/>
      </tp>
      <tp t="s">
        <v>#N/A Requesting Data...3702004283</v>
        <stp/>
        <stp>BDP|69943436501588827</stp>
        <tr r="P155" s="16"/>
        <tr r="P156" s="16"/>
      </tp>
      <tp t="s">
        <v>#N/A Requesting Data...3485793423</v>
        <stp/>
        <stp>BDP|28228620436530404</stp>
        <tr r="O98" s="16"/>
      </tp>
      <tp t="s">
        <v>#N/A Requesting Data...3865080248</v>
        <stp/>
        <stp>BDP|78320747331504437</stp>
        <tr r="P7" s="15"/>
      </tp>
      <tp t="s">
        <v>#N/A Requesting Data...3986996262</v>
        <stp/>
        <stp>BDP|87563436743755087</stp>
        <tr r="P87" s="17"/>
        <tr r="P6" s="16"/>
      </tp>
      <tp t="s">
        <v>#N/A Requesting Data...3584755801</v>
        <stp/>
        <stp>BDP|70341930617939324</stp>
        <tr r="R9" s="14"/>
        <tr r="R392" s="17"/>
        <tr r="R393" s="17"/>
        <tr r="R67" s="17"/>
        <tr r="R348" s="16"/>
        <tr r="R452" s="16"/>
        <tr r="R453" s="16"/>
      </tp>
    </main>
    <main first="bofaddin.rtdserver">
      <tp t="s">
        <v>#N/A Requesting Data...3866149993</v>
        <stp/>
        <stp>BDP|266190462411401350</stp>
        <tr r="AN43" s="2"/>
      </tp>
      <tp t="e">
        <v>#N/A</v>
        <stp/>
        <stp>BDH|954606488623042895</stp>
        <tr r="N272" s="24"/>
      </tp>
      <tp t="s">
        <v>#N/A N/A</v>
        <stp/>
        <stp>BDP|487637138483677327</stp>
        <tr r="S38" s="14"/>
      </tp>
      <tp t="s">
        <v>#N/A N/A</v>
        <stp/>
        <stp>BDP|916048821246990109</stp>
        <tr r="AB380" s="17"/>
        <tr r="AB217" s="16"/>
      </tp>
      <tp t="s">
        <v>#N/A N/A</v>
        <stp/>
        <stp>BDH|496883466553804857</stp>
        <tr r="O8" s="3"/>
      </tp>
      <tp t="s">
        <v>#N/A Requesting Data...4219718080</v>
        <stp/>
        <stp>BDP|439118604481517542</stp>
        <tr r="P107" s="16"/>
      </tp>
      <tp t="s">
        <v>#N/A N/A</v>
        <stp/>
        <stp>BDP|738645460706610296</stp>
        <tr r="R12" s="15"/>
        <tr r="R11" s="13"/>
      </tp>
      <tp t="s">
        <v>#N/A Requesting Data...3313716877</v>
        <stp/>
        <stp>BDP|760222115177499097</stp>
        <tr r="O69" s="2"/>
        <tr r="O70" s="2"/>
      </tp>
      <tp t="s">
        <v>#N/A Requesting Data...4239282854</v>
        <stp/>
        <stp>BDP|255624160690829457</stp>
        <tr r="R239" s="17"/>
        <tr r="R174" s="16"/>
      </tp>
      <tp t="s">
        <v>#N/A Requesting Data...2905694840</v>
        <stp/>
        <stp>BDP|836974538779296788</stp>
        <tr r="R49" s="17"/>
        <tr r="R332" s="16"/>
      </tp>
      <tp t="s">
        <v>#N/A Requesting Data...4147153136</v>
        <stp/>
        <stp>BDP|466007079110467367</stp>
        <tr r="AQ25" s="2"/>
      </tp>
      <tp t="s">
        <v>#N/A N/A</v>
        <stp/>
        <stp>BDH|788519158884217041</stp>
        <tr r="E8" s="3"/>
      </tp>
      <tp t="s">
        <v>#N/A N/A</v>
        <stp/>
        <stp>BDP|100128046011621095</stp>
        <tr r="AB32" s="22"/>
        <tr r="AB23" s="21"/>
      </tp>
      <tp t="s">
        <v>#N/A N/A</v>
        <stp/>
        <stp>BDP|997203867383057343</stp>
        <tr r="AA51" s="2"/>
      </tp>
      <tp t="s">
        <v>#N/A Requesting Data...3754860171</v>
        <stp/>
        <stp>BDP|337185225737593009</stp>
        <tr r="A58" s="2"/>
        <tr r="A59" s="2"/>
      </tp>
      <tp t="s">
        <v>#N/A Requesting Data...3226110464</v>
        <stp/>
        <stp>BDP|216503495201500972</stp>
        <tr r="P115" s="16"/>
      </tp>
      <tp t="s">
        <v>#N/A N/A</v>
        <stp/>
        <stp>BDP|566260320821064532</stp>
        <tr r="U361" s="17"/>
      </tp>
      <tp t="s">
        <v>#N/A Requesting Data...3096950842</v>
        <stp/>
        <stp>BDP|890160740492486074</stp>
        <tr r="AG37" s="2"/>
      </tp>
      <tp t="s">
        <v>#N/A Requesting Data...3830157180</v>
        <stp/>
        <stp>BDP|702785860562662443</stp>
        <tr r="D47" s="2"/>
        <tr r="D48" s="2"/>
      </tp>
      <tp t="s">
        <v>#N/A N/A</v>
        <stp/>
        <stp>BDP|812101535047344211</stp>
        <tr r="AH32" s="2"/>
      </tp>
      <tp t="s">
        <v>#N/A Requesting Data...3677202358</v>
        <stp/>
        <stp>BDP|881504171782353705</stp>
        <tr r="O5" s="16"/>
      </tp>
      <tp t="s">
        <v>#N/A Requesting Data...3609803523</v>
        <stp/>
        <stp>BDP|601715357552302782</stp>
        <tr r="D72" s="2"/>
      </tp>
      <tp t="s">
        <v>#N/A Requesting Data...3032993488</v>
        <stp/>
        <stp>BDP|280509927780889092</stp>
        <tr r="P315" s="17"/>
        <tr r="P172" s="16"/>
      </tp>
      <tp t="s">
        <v>#N/A N/A</v>
        <stp/>
        <stp>BDP|644274536594003226</stp>
        <tr r="AH21" s="2"/>
      </tp>
      <tp t="s">
        <v>#N/A Requesting Data...3543022217</v>
        <stp/>
        <stp>BDP|762070854296711412</stp>
        <tr r="I2" s="14"/>
        <tr r="C9" s="2"/>
      </tp>
      <tp t="e">
        <v>#N/A</v>
        <stp/>
        <stp>BDH|740008828752463650</stp>
        <tr r="N204" s="24"/>
      </tp>
      <tp t="s">
        <v>#N/A Requesting Data...3680697962</v>
        <stp/>
        <stp>BDP|599332609962797773</stp>
        <tr r="C127" s="10"/>
      </tp>
      <tp t="s">
        <v>#N/A N/A</v>
        <stp/>
        <stp>BDP|648386691994469811</stp>
        <tr r="Q438" s="17"/>
        <tr r="Q462" s="16"/>
      </tp>
      <tp t="s">
        <v>#N/A Requesting Data...3536419585</v>
        <stp/>
        <stp>BDP|961863415786904993</stp>
        <tr r="P22" s="22"/>
        <tr r="P33" s="21"/>
        <tr r="P384" s="17"/>
        <tr r="P123" s="16"/>
      </tp>
      <tp t="s">
        <v>#N/A Requesting Data...3773586933</v>
        <stp/>
        <stp>BDP|152618039004863757</stp>
        <tr r="R38" s="17"/>
        <tr r="R423" s="17"/>
        <tr r="R39" s="16"/>
        <tr r="R454" s="16"/>
      </tp>
      <tp t="s">
        <v>#N/A Requesting Data...3944289102</v>
        <stp/>
        <stp>BDP|719587476967886368</stp>
        <tr r="AL54" s="2"/>
      </tp>
      <tp t="s">
        <v>#N/A Requesting Data...4129042523</v>
        <stp/>
        <stp>BDP|869913990715721395</stp>
        <tr r="AC23" s="2"/>
      </tp>
      <tp t="s">
        <v>#N/A N/A</v>
        <stp/>
        <stp>BDP|347382373871959307</stp>
        <tr r="AB329" s="17"/>
        <tr r="AB15" s="15"/>
        <tr r="AB13" s="13"/>
        <tr r="AB346" s="16"/>
      </tp>
      <tp t="s">
        <v>#N/A Requesting Data...2950096458</v>
        <stp/>
        <stp>BDP|666979434254021872</stp>
        <tr r="AQ18" s="2"/>
      </tp>
      <tp t="s">
        <v>#N/A N/A</v>
        <stp/>
        <stp>BDP|204847180100169654</stp>
        <tr r="S10" s="17"/>
        <tr r="S25" s="15"/>
        <tr r="S23" s="13"/>
        <tr r="S12" s="16"/>
      </tp>
      <tp t="s">
        <v>#N/A N/A</v>
        <stp/>
        <stp>BDP|140225708950697336</stp>
        <tr r="S125" s="17"/>
        <tr r="S173" s="16"/>
      </tp>
      <tp t="s">
        <v>#N/A Requesting Data...3030841067</v>
        <stp/>
        <stp>BDP|141233699019307327</stp>
        <tr r="O85" s="17"/>
        <tr r="O28" s="16"/>
      </tp>
      <tp t="s">
        <v>#N/A Requesting Data...3747297793</v>
        <stp/>
        <stp>BDP|368722563649934916</stp>
        <tr r="AG65" s="2"/>
      </tp>
      <tp t="s">
        <v>#N/A N/A</v>
        <stp/>
        <stp>BDP|464391975830545564</stp>
        <tr r="V30" s="2"/>
      </tp>
      <tp t="e">
        <v>#N/A</v>
        <stp/>
        <stp>BDH|349565263113117108</stp>
        <tr r="N263" s="24"/>
      </tp>
      <tp t="e">
        <v>#N/A</v>
        <stp/>
        <stp>BDH|508537750677131658</stp>
        <tr r="N273" s="24"/>
      </tp>
      <tp t="s">
        <v>#N/A Requesting Data...3687499001</v>
        <stp/>
        <stp>BDP|334636790086463862</stp>
        <tr r="C50" s="2"/>
      </tp>
      <tp t="s">
        <v>#N/A N/A</v>
        <stp/>
        <stp>BDP|327712275504430503</stp>
        <tr r="V19" s="2"/>
      </tp>
      <tp t="s">
        <v>#N/A Requesting Data...4047372292</v>
        <stp/>
        <stp>BDP|860597518984300068</stp>
        <tr r="C188" s="10"/>
      </tp>
      <tp t="s">
        <v>#N/A Requesting Data...3879341598</v>
        <stp/>
        <stp>BDP|311793842285124642</stp>
        <tr r="O28" s="2"/>
      </tp>
      <tp t="s">
        <v>#N/A Requesting Data...3909695758</v>
        <stp/>
        <stp>BDP|387571142429930814</stp>
        <tr r="O56" s="17"/>
      </tp>
      <tp t="s">
        <v>#N/A Requesting Data...3677439465</v>
        <stp/>
        <stp>BDP|824929480454390509</stp>
        <tr r="D29" s="2"/>
      </tp>
      <tp t="s">
        <v>#N/A Requesting Data...3710835115</v>
        <stp/>
        <stp>BDP|805643771899288849</stp>
        <tr r="P363" s="17"/>
        <tr r="P376" s="16"/>
      </tp>
      <tp t="s">
        <v>#N/A Requesting Data...3435690096</v>
        <stp/>
        <stp>BDP|878280540226854082</stp>
        <tr r="AG14" s="23"/>
        <tr r="AG14" s="18"/>
      </tp>
      <tp t="s">
        <v>#N/A N/A</v>
        <stp/>
        <stp>BDP|752645874375548418</stp>
        <tr r="V31" s="2"/>
      </tp>
      <tp t="s">
        <v>#N/A Requesting Data...3674402283</v>
        <stp/>
        <stp>BDP|692996720709052111</stp>
        <tr r="AC69" s="2"/>
        <tr r="AC70" s="2"/>
      </tp>
      <tp t="s">
        <v>#N/A Requesting Data...2964859090</v>
        <stp/>
        <stp>BDP|979058100972033155</stp>
        <tr r="O15" s="17"/>
      </tp>
      <tp t="s">
        <v>#N/A Requesting Data...3195209501</v>
        <stp/>
        <stp>BDP|595185716114451742</stp>
        <tr r="BR17" s="2"/>
        <tr r="AB43" s="14"/>
      </tp>
      <tp t="s">
        <v>#N/A Requesting Data...3638453674</v>
        <stp/>
        <stp>BDP|484357226560125227</stp>
        <tr r="R382" s="17"/>
        <tr r="R417" s="16"/>
      </tp>
      <tp t="s">
        <v>#N/A N/A</v>
        <stp/>
        <stp>BDP|828181941096009054</stp>
        <tr r="U10" s="17"/>
        <tr r="U13" s="17"/>
        <tr r="U16" s="17"/>
        <tr r="U17" s="17"/>
        <tr r="U18" s="17"/>
        <tr r="U21" s="17"/>
        <tr r="U7" s="17"/>
        <tr r="U8" s="17"/>
        <tr r="U19" s="17"/>
        <tr r="U245" s="17"/>
      </tp>
      <tp t="s">
        <v>#N/A N/A</v>
        <stp/>
        <stp>BDP|196788033527606099</stp>
        <tr r="Q239" s="17"/>
        <tr r="Q174" s="16"/>
      </tp>
      <tp t="s">
        <v>#N/A Requesting Data...3521704763</v>
        <stp/>
        <stp>BDP|196346686309637174</stp>
        <tr r="O449" s="16"/>
      </tp>
      <tp t="s">
        <v>#N/A N/A</v>
        <stp/>
        <stp>BDP|179831481802347137</stp>
        <tr r="Q330" s="17"/>
        <tr r="Q332" s="17"/>
        <tr r="Q347" s="16"/>
        <tr r="Q351" s="16"/>
      </tp>
      <tp t="s">
        <v>#N/A Requesting Data...3303143679</v>
        <stp/>
        <stp>BDP|228094316270386322</stp>
        <tr r="P407" s="17"/>
      </tp>
      <tp t="s">
        <v>#N/A Requesting Data...3296608632</v>
        <stp/>
        <stp>BDP|451085339600152186</stp>
        <tr r="AK40" s="2"/>
      </tp>
      <tp t="s">
        <v>#N/A N/A</v>
        <stp/>
        <stp>BDP|831428662043163346</stp>
        <tr r="AH66" s="2"/>
      </tp>
      <tp t="s">
        <v>#N/A Requesting Data...3823081126</v>
        <stp/>
        <stp>BDP|295885780091624328</stp>
        <tr r="Q422" s="17"/>
        <tr r="Q58" s="15"/>
        <tr r="Q57" s="13"/>
        <tr r="Q469" s="16"/>
        <tr r="C58" s="2"/>
        <tr r="C59" s="2"/>
      </tp>
      <tp t="s">
        <v>#N/A Requesting Data...4030856118</v>
        <stp/>
        <stp>BDP|557804549949143722</stp>
        <tr r="C149" s="10"/>
      </tp>
      <tp t="s">
        <v>#N/A Requesting Data...3330378259</v>
        <stp/>
        <stp>BDP|467138262413678694</stp>
        <tr r="O49" s="17"/>
        <tr r="O332" s="16"/>
      </tp>
      <tp t="s">
        <v>#N/A Requesting Data...3608882608</v>
        <stp/>
        <stp>BDP|851517839047692324</stp>
        <tr r="BR12" s="2"/>
      </tp>
      <tp t="s">
        <v>#N/A N/A</v>
        <stp/>
        <stp>BDP|975289635630583375</stp>
        <tr r="V66" s="2"/>
      </tp>
      <tp t="s">
        <v>#N/A Requesting Data...3335651774</v>
        <stp/>
        <stp>BDP|993447218437416060</stp>
        <tr r="R308" s="16"/>
      </tp>
      <tp t="s">
        <v>#N/A Requesting Data...4147231847</v>
        <stp/>
        <stp>BDP|997856861688998465</stp>
        <tr r="O314" s="17"/>
        <tr r="AV40" s="15"/>
        <tr r="AV37" s="13"/>
        <tr r="O336" s="16"/>
      </tp>
      <tp t="s">
        <v>#N/A Requesting Data...3105017208</v>
        <stp/>
        <stp>BDP|258535108907868022</stp>
        <tr r="R50" s="17"/>
        <tr r="R44" s="16"/>
      </tp>
      <tp t="s">
        <v>#N/A Requesting Data...3117382479</v>
        <stp/>
        <stp>BDP|348998533395044272</stp>
        <tr r="AV7" s="14"/>
      </tp>
      <tp t="s">
        <v>#N/A Requesting Data...4218193725</v>
        <stp/>
        <stp>BDP|306909651668805909</stp>
        <tr r="R177" s="16"/>
      </tp>
      <tp t="s">
        <v>#N/A Requesting Data...3663891959</v>
        <stp/>
        <stp>BDP|761252013127086976</stp>
        <tr r="O100" s="17"/>
        <tr r="O101" s="17"/>
        <tr r="O102" s="17"/>
        <tr r="O103" s="17"/>
        <tr r="O104" s="17"/>
        <tr r="O105" s="17"/>
        <tr r="O106" s="17"/>
        <tr r="O107" s="17"/>
        <tr r="O108" s="17"/>
        <tr r="O109" s="17"/>
        <tr r="O110" s="17"/>
        <tr r="O111" s="17"/>
        <tr r="O112" s="17"/>
        <tr r="O113" s="17"/>
        <tr r="O114" s="17"/>
        <tr r="O115" s="17"/>
        <tr r="O116" s="17"/>
        <tr r="O92" s="17"/>
        <tr r="O93" s="17"/>
        <tr r="O94" s="17"/>
        <tr r="O95" s="17"/>
        <tr r="O96" s="17"/>
        <tr r="O97" s="17"/>
        <tr r="O98" s="17"/>
        <tr r="O99" s="17"/>
        <tr r="AV32" s="15"/>
        <tr r="AV33" s="15"/>
        <tr r="AV31" s="13"/>
        <tr r="AV32" s="13"/>
        <tr r="O109" s="16"/>
        <tr r="O110" s="16"/>
        <tr r="O111" s="16"/>
        <tr r="O112" s="16"/>
        <tr r="O113" s="16"/>
      </tp>
      <tp t="s">
        <v>#N/A N/A</v>
        <stp/>
        <stp>BDP|561939575411295219</stp>
        <tr r="R50" s="2"/>
      </tp>
      <tp t="e">
        <v>#N/A</v>
        <stp/>
        <stp>BDH|154789369779552545</stp>
        <tr r="N199" s="24"/>
      </tp>
      <tp t="s">
        <v>#N/A Requesting Data...3516869894</v>
        <stp/>
        <stp>BDP|109357590436142166</stp>
        <tr r="C32" s="2"/>
      </tp>
      <tp t="s">
        <v>#N/A Requesting Data...3082788116</v>
        <stp/>
        <stp>BDP|696010698231456441</stp>
        <tr r="O81" s="17"/>
        <tr r="O327" s="16"/>
      </tp>
      <tp t="s">
        <v>#N/A N/A</v>
        <stp/>
        <stp>BDP|923137377662101842</stp>
        <tr r="S52" s="17"/>
        <tr r="S53" s="16"/>
      </tp>
      <tp t="s">
        <v>#N/A Requesting Data...3837818438</v>
        <stp/>
        <stp>BDP|975191533557206997</stp>
        <tr r="R28" s="22"/>
        <tr r="R20" s="21"/>
        <tr r="R11" s="14"/>
        <tr r="R11" s="17"/>
        <tr r="R76" s="16"/>
      </tp>
      <tp t="s">
        <v>#N/A N/A</v>
        <stp/>
        <stp>BDP|965403587340294074</stp>
        <tr r="S47" s="15"/>
        <tr r="S46" s="13"/>
      </tp>
      <tp t="s">
        <v>#N/A Requesting Data...3157032358</v>
        <stp/>
        <stp>BDP|563936478027835520</stp>
        <tr r="AK28" s="2"/>
      </tp>
      <tp t="s">
        <v>#N/A N/A</v>
        <stp/>
        <stp>BDP|758088189801071530</stp>
        <tr r="R73" s="2"/>
      </tp>
      <tp t="s">
        <v>#N/A Requesting Data...3132416081</v>
        <stp/>
        <stp>BDP|702355191012024458</stp>
        <tr r="AN53" s="2"/>
      </tp>
      <tp t="s">
        <v>#N/A Requesting Data...3760138846</v>
        <stp/>
        <stp>BDP|725662968188057489</stp>
        <tr r="P443" s="16"/>
      </tp>
      <tp t="s">
        <v>#N/A Requesting Data...3292200171</v>
        <stp/>
        <stp>BDP|250943076486485459</stp>
        <tr r="D66" s="2"/>
      </tp>
      <tp t="s">
        <v>#N/A N/A</v>
        <stp/>
        <stp>BDP|453691795059115964</stp>
        <tr r="AH13" s="2"/>
      </tp>
      <tp t="e">
        <v>#N/A</v>
        <stp/>
        <stp>BDH|258840960527006695</stp>
        <tr r="N202" s="24"/>
      </tp>
      <tp t="s">
        <v>#N/A Requesting Data...3742836443</v>
        <stp/>
        <stp>BDP|372445543687777872</stp>
        <tr r="AN42" s="2"/>
      </tp>
      <tp t="s">
        <v>#N/A Requesting Data...3584388945</v>
        <stp/>
        <stp>BDP|415215056680711807</stp>
        <tr r="R28" s="17"/>
        <tr r="R319" s="16"/>
      </tp>
      <tp t="e">
        <v>#N/A</v>
        <stp/>
        <stp>BDH|940489496066353413</stp>
        <tr r="N67" s="24"/>
      </tp>
      <tp t="e">
        <v>#N/A</v>
        <stp/>
        <stp>BDH|181170892707004019</stp>
        <tr r="G5" s="7"/>
      </tp>
      <tp t="s">
        <v>#N/A Requesting Data...3142419068</v>
        <stp/>
        <stp>BDP|869128582736699089</stp>
        <tr r="M69" s="2"/>
        <tr r="M70" s="2"/>
      </tp>
      <tp t="s">
        <v>#N/A Requesting Data...3138055776</v>
        <stp/>
        <stp>BDP|456285539868788635</stp>
        <tr r="O245" s="16"/>
        <tr r="O246" s="16"/>
      </tp>
      <tp t="s">
        <v>#N/A Requesting Data...3648599661</v>
        <stp/>
        <stp>BDP|555297484191924431</stp>
        <tr r="O188" s="17"/>
        <tr r="O189" s="17"/>
        <tr r="O190" s="17"/>
        <tr r="O191" s="17"/>
        <tr r="O192" s="17"/>
        <tr r="O193" s="17"/>
        <tr r="O278" s="16"/>
        <tr r="O279" s="16"/>
        <tr r="O280" s="16"/>
        <tr r="O281" s="16"/>
        <tr r="O282" s="16"/>
        <tr r="O283" s="16"/>
        <tr r="O284" s="16"/>
        <tr r="O285" s="16"/>
        <tr r="O286" s="16"/>
        <tr r="O287" s="16"/>
        <tr r="O288" s="16"/>
        <tr r="O289" s="16"/>
        <tr r="O290" s="16"/>
        <tr r="O291" s="16"/>
        <tr r="O292" s="16"/>
        <tr r="O293" s="16"/>
        <tr r="O294" s="16"/>
        <tr r="O295" s="16"/>
        <tr r="O296" s="16"/>
        <tr r="O297" s="16"/>
        <tr r="O298" s="16"/>
        <tr r="O299" s="16"/>
        <tr r="O300" s="16"/>
        <tr r="O301" s="16"/>
      </tp>
      <tp t="s">
        <v>#N/A Requesting Data...3879683597</v>
        <stp/>
        <stp>BDP|147428922121308818</stp>
        <tr r="C126" s="10"/>
      </tp>
      <tp t="s">
        <v>#N/A N/A</v>
        <stp/>
        <stp>BDP|109940356624338646</stp>
        <tr r="AB421" s="17"/>
        <tr r="AB455" s="16"/>
      </tp>
      <tp t="s">
        <v>#N/A Requesting Data...3156540426</v>
        <stp/>
        <stp>BDP|347970241427681469</stp>
        <tr r="Z20" s="2"/>
      </tp>
      <tp t="s">
        <v>#N/A N/A</v>
        <stp/>
        <stp>BDP|863955806451277693</stp>
        <tr r="S239" s="17"/>
        <tr r="S174" s="16"/>
      </tp>
      <tp t="s">
        <v>#N/A Requesting Data...3420791783</v>
        <stp/>
        <stp>BDP|355726177209713739</stp>
        <tr r="R105" s="16"/>
      </tp>
      <tp t="s">
        <v>#N/A Requesting Data...3585201235</v>
        <stp/>
        <stp>BDP|638135683867178046</stp>
        <tr r="O433" s="17"/>
      </tp>
      <tp t="s">
        <v>#N/A Requesting Data...3137083373</v>
        <stp/>
        <stp>BDP|584832337483670197</stp>
        <tr r="M66" s="2"/>
      </tp>
      <tp t="s">
        <v>#N/A Requesting Data...3757462525</v>
        <stp/>
        <stp>BDP|400266239150047847</stp>
        <tr r="R10" s="22"/>
        <tr r="R31" s="21"/>
        <tr r="R437" s="17"/>
        <tr r="R368" s="16"/>
      </tp>
      <tp t="s">
        <v>#N/A Requesting Data...3818747216</v>
        <stp/>
        <stp>BDP|280817240156918306</stp>
        <tr r="D37" s="2"/>
      </tp>
      <tp t="s">
        <v>#N/A N/A</v>
        <stp/>
        <stp>BDP|201825549883713652</stp>
        <tr r="AH70" s="2"/>
        <tr r="AH69" s="2"/>
      </tp>
      <tp t="s">
        <v>#N/A Requesting Data...3101502004</v>
        <stp/>
        <stp>BDP|847149298402511352</stp>
        <tr r="P333" s="16"/>
        <tr r="P334" s="16"/>
      </tp>
      <tp t="s">
        <v>#N/A Requesting Data...3792520465</v>
        <stp/>
        <stp>BDP|270912696839127000</stp>
        <tr r="AW14" s="22"/>
        <tr r="AW14" s="21"/>
      </tp>
      <tp t="s">
        <v>#N/A N/A</v>
        <stp/>
        <stp>BDP|259401786164339111</stp>
        <tr r="AJ21" s="2"/>
      </tp>
      <tp t="s">
        <v>#N/A Requesting Data...3618696238</v>
        <stp/>
        <stp>BDP|661353623151454925</stp>
        <tr r="O119" s="17"/>
        <tr r="O392" s="16"/>
      </tp>
      <tp t="s">
        <v>#N/A Requesting Data...4189432434</v>
        <stp/>
        <stp>BDP|386616914576211837</stp>
        <tr r="P21" s="22"/>
        <tr r="P6" s="21"/>
        <tr r="A55" s="6"/>
        <tr r="P13" s="14"/>
        <tr r="P35" s="17"/>
        <tr r="P21" s="15"/>
        <tr r="P19" s="13"/>
        <tr r="P381" s="16"/>
      </tp>
      <tp t="s">
        <v>#N/A Requesting Data...3790223129</v>
        <stp/>
        <stp>BDP|446278101072528890</stp>
        <tr r="AC21" s="2"/>
      </tp>
      <tp t="s">
        <v>#N/A Requesting Data...3349242521</v>
        <stp/>
        <stp>BDP|721897650213517647</stp>
        <tr r="D67" s="2"/>
        <tr r="D68" s="2"/>
      </tp>
      <tp t="s">
        <v>#N/A N/A</v>
        <stp/>
        <stp>BDP|524502597467858322</stp>
        <tr r="AH59" s="2"/>
        <tr r="AH58" s="2"/>
      </tp>
      <tp t="s">
        <v>#N/A Requesting Data...3537466987</v>
        <stp/>
        <stp>BDP|604813818211115049</stp>
        <tr r="R313" s="17"/>
        <tr r="R66" s="17"/>
        <tr r="R106" s="16"/>
        <tr r="R51" s="16"/>
      </tp>
      <tp t="s">
        <v>#N/A N/A</v>
        <stp/>
        <stp>BDH|322196339452107894</stp>
        <tr r="AW8" s="4"/>
        <tr r="AU8" s="4"/>
      </tp>
      <tp t="s">
        <v>#N/A Requesting Data...4200506802</v>
        <stp/>
        <stp>BDP|350038612200506914</stp>
        <tr r="P445" s="16"/>
      </tp>
      <tp t="s">
        <v>#N/A Requesting Data...3501614457</v>
        <stp/>
        <stp>BDP|776343440989231669</stp>
        <tr r="AV20" s="14"/>
        <tr r="O418" s="17"/>
        <tr r="AV53" s="15"/>
        <tr r="AV52" s="13"/>
        <tr r="O461" s="16"/>
      </tp>
      <tp t="s">
        <v>#N/A N/A</v>
        <stp/>
        <stp>BDP|507312208709257295</stp>
        <tr r="R36" s="2"/>
      </tp>
      <tp t="s">
        <v>#N/A Requesting Data...3290102304</v>
        <stp/>
        <stp>BDP|612270998353598309</stp>
        <tr r="AN52" s="2"/>
      </tp>
      <tp t="s">
        <v>#N/A Requesting Data...3538769383</v>
        <stp/>
        <stp>BDP|348987624635844591</stp>
        <tr r="AV12" s="15"/>
        <tr r="AV11" s="13"/>
      </tp>
      <tp t="s">
        <v>#N/A Requesting Data...3716106687</v>
        <stp/>
        <stp>BDP|526886535688629857</stp>
        <tr r="R34" s="17"/>
        <tr r="R30" s="16"/>
      </tp>
      <tp t="s">
        <v>#N/A Requesting Data...3660256571</v>
        <stp/>
        <stp>BDP|264047554419266748</stp>
        <tr r="R330" s="17"/>
        <tr r="R332" s="17"/>
        <tr r="R347" s="16"/>
        <tr r="R351" s="16"/>
      </tp>
      <tp t="s">
        <v>#N/A Requesting Data...3551787554</v>
        <stp/>
        <stp>BDP|423498525868860569</stp>
        <tr r="P85" s="17"/>
        <tr r="P28" s="16"/>
      </tp>
      <tp t="s">
        <v>#N/A Requesting Data...3249271282</v>
        <stp/>
        <stp>BDP|712810127441574027</stp>
        <tr r="O144" s="16"/>
      </tp>
      <tp t="s">
        <v>#N/A N/A</v>
        <stp/>
        <stp>BDP|870079998541165357</stp>
        <tr r="U28" s="22"/>
        <tr r="U20" s="21"/>
        <tr r="U11" s="14"/>
        <tr r="U15" s="14"/>
        <tr r="U16" s="14"/>
        <tr r="U44" s="14"/>
        <tr r="U45" s="14"/>
        <tr r="U118" s="16"/>
        <tr r="U131" s="16"/>
        <tr r="U245" s="16"/>
        <tr r="U246" s="16"/>
        <tr r="U29" s="16"/>
        <tr r="U30" s="16"/>
        <tr r="U338" s="16"/>
        <tr r="U382" s="16"/>
        <tr r="U383" s="16"/>
        <tr r="U384" s="16"/>
        <tr r="U385" s="16"/>
        <tr r="U39" s="16"/>
        <tr r="U454" s="16"/>
        <tr r="U471" s="16"/>
        <tr r="U76" s="16"/>
        <tr r="U86" s="16"/>
        <tr r="U87" s="16"/>
        <tr r="U88" s="16"/>
        <tr r="U89" s="16"/>
        <tr r="U90" s="16"/>
        <tr r="U91" s="16"/>
        <tr r="U92" s="16"/>
        <tr r="U93" s="16"/>
        <tr r="U94" s="16"/>
        <tr r="U95" s="16"/>
        <tr r="U96" s="16"/>
        <tr r="U97" s="16"/>
      </tp>
      <tp t="s">
        <v>#N/A Requesting Data...3437189989</v>
        <stp/>
        <stp>BDP|165282435099324274</stp>
        <tr r="C137" s="10"/>
      </tp>
      <tp t="s">
        <v>#N/A Requesting Data...3378585349</v>
        <stp/>
        <stp>BDP|466184486293713062</stp>
        <tr r="AV10" s="15"/>
        <tr r="AV9" s="13"/>
      </tp>
      <tp t="s">
        <v>#N/A N/A</v>
        <stp/>
        <stp>BDP|361248756918067512</stp>
        <tr r="AB302" s="17"/>
        <tr r="AB43" s="16"/>
      </tp>
      <tp t="s">
        <v>#N/A N/A</v>
        <stp/>
        <stp>BDP|337489042457609</stp>
        <tr r="S40" s="1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222249</xdr:colOff>
      <xdr:row>0</xdr:row>
      <xdr:rowOff>157036</xdr:rowOff>
    </xdr:from>
    <xdr:to>
      <xdr:col>8</xdr:col>
      <xdr:colOff>527138</xdr:colOff>
      <xdr:row>20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03DC93-B869-01D3-8FAD-884014A8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249" y="157036"/>
          <a:ext cx="5346789" cy="3602164"/>
        </a:xfrm>
        <a:prstGeom prst="rect">
          <a:avLst/>
        </a:prstGeom>
      </xdr:spPr>
    </xdr:pic>
    <xdr:clientData/>
  </xdr:twoCellAnchor>
  <xdr:twoCellAnchor editAs="oneCell">
    <xdr:from>
      <xdr:col>9</xdr:col>
      <xdr:colOff>414841</xdr:colOff>
      <xdr:row>1</xdr:row>
      <xdr:rowOff>101600</xdr:rowOff>
    </xdr:from>
    <xdr:to>
      <xdr:col>23</xdr:col>
      <xdr:colOff>352959</xdr:colOff>
      <xdr:row>54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318647-2142-A8E8-EA8E-47D17CC2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1241" y="285750"/>
          <a:ext cx="10745818" cy="9836150"/>
        </a:xfrm>
        <a:prstGeom prst="rect">
          <a:avLst/>
        </a:prstGeom>
      </xdr:spPr>
    </xdr:pic>
    <xdr:clientData/>
  </xdr:twoCellAnchor>
  <xdr:twoCellAnchor editAs="oneCell">
    <xdr:from>
      <xdr:col>0</xdr:col>
      <xdr:colOff>224204</xdr:colOff>
      <xdr:row>21</xdr:row>
      <xdr:rowOff>107949</xdr:rowOff>
    </xdr:from>
    <xdr:to>
      <xdr:col>8</xdr:col>
      <xdr:colOff>552449</xdr:colOff>
      <xdr:row>50</xdr:row>
      <xdr:rowOff>120846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0DBED2-78A1-C4DB-4C9A-DB54C2566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204" y="3975099"/>
          <a:ext cx="5370145" cy="535324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blp\API\Office%20Tools\BloombergUI.xla" TargetMode="External"/><Relationship Id="rId1" Type="http://schemas.openxmlformats.org/officeDocument/2006/relationships/externalLinkPath" Target="file:///C:\blp\API\Office%20Tools\BloombergUI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BError"/>
    </definedNames>
    <sheetDataSet>
      <sheetData sheetId="0"/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fismuler.com/en/home/barcelona/carta-barcelona/" TargetMode="External"/><Relationship Id="rId2" Type="http://schemas.openxmlformats.org/officeDocument/2006/relationships/hyperlink" Target="https://museuciencies.cat/en" TargetMode="External"/><Relationship Id="rId1" Type="http://schemas.openxmlformats.org/officeDocument/2006/relationships/hyperlink" Target="https://www.barcelona.de/en/barcelona-museum-cosmocaixa.html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90"/>
  <sheetViews>
    <sheetView zoomScale="80" zoomScaleNormal="80" workbookViewId="0">
      <selection activeCell="AS23" sqref="AS23"/>
    </sheetView>
  </sheetViews>
  <sheetFormatPr defaultColWidth="8.7265625" defaultRowHeight="14.5" outlineLevelCol="1" x14ac:dyDescent="0.35"/>
  <cols>
    <col min="1" max="1" width="21.90625" style="5" customWidth="1"/>
    <col min="2" max="2" width="15.36328125" style="5" bestFit="1" customWidth="1"/>
    <col min="3" max="3" width="13.7265625" style="5" customWidth="1"/>
    <col min="4" max="4" width="7.08984375" style="5" customWidth="1"/>
    <col min="5" max="5" width="7" style="8" hidden="1" customWidth="1" outlineLevel="1"/>
    <col min="6" max="6" width="8" style="5" hidden="1" customWidth="1" outlineLevel="1"/>
    <col min="7" max="8" width="8.7265625" style="5" hidden="1" customWidth="1" outlineLevel="1"/>
    <col min="9" max="9" width="9.08984375" style="5" customWidth="1" collapsed="1"/>
    <col min="10" max="10" width="9.54296875" style="5" bestFit="1" customWidth="1"/>
    <col min="11" max="11" width="11.08984375" style="5" customWidth="1"/>
    <col min="12" max="12" width="9.08984375" style="5" customWidth="1"/>
    <col min="13" max="13" width="11.26953125" style="5" bestFit="1" customWidth="1"/>
    <col min="14" max="15" width="8.90625" style="5" bestFit="1" customWidth="1"/>
    <col min="16" max="16" width="8.7265625" style="5"/>
    <col min="17" max="18" width="8.90625" style="5" bestFit="1" customWidth="1"/>
    <col min="19" max="19" width="7.36328125" style="5" customWidth="1"/>
    <col min="20" max="20" width="10.08984375" style="5" bestFit="1" customWidth="1"/>
    <col min="21" max="21" width="7.90625" style="5" customWidth="1"/>
    <col min="22" max="22" width="9.54296875" style="5" customWidth="1"/>
    <col min="23" max="23" width="8.54296875" style="5" customWidth="1"/>
    <col min="24" max="24" width="9.54296875" style="11" customWidth="1"/>
    <col min="25" max="25" width="8.54296875" style="11" customWidth="1"/>
    <col min="26" max="26" width="9.54296875" style="11" customWidth="1"/>
    <col min="27" max="27" width="7.36328125" style="11" customWidth="1"/>
    <col min="28" max="28" width="8.54296875" style="11" customWidth="1"/>
    <col min="29" max="29" width="9.54296875" style="10" customWidth="1"/>
    <col min="30" max="30" width="7.90625" style="10" customWidth="1"/>
    <col min="31" max="31" width="8.08984375" style="10" customWidth="1"/>
    <col min="32" max="32" width="8.90625" style="10" customWidth="1"/>
    <col min="33" max="35" width="6.36328125" style="11" customWidth="1"/>
    <col min="36" max="36" width="8.08984375" style="11" customWidth="1"/>
    <col min="37" max="37" width="8.08984375" style="5" customWidth="1"/>
    <col min="38" max="38" width="8.7265625" style="5"/>
    <col min="39" max="39" width="9.54296875" style="10" bestFit="1" customWidth="1"/>
    <col min="40" max="42" width="8.54296875" style="5" customWidth="1"/>
    <col min="43" max="43" width="9.36328125" style="5" bestFit="1" customWidth="1"/>
    <col min="44" max="44" width="17.7265625" style="5" bestFit="1" customWidth="1"/>
    <col min="45" max="45" width="14.7265625" style="5" customWidth="1"/>
    <col min="46" max="46" width="13.08984375" style="5" bestFit="1" customWidth="1"/>
    <col min="47" max="47" width="13.90625" style="5" bestFit="1" customWidth="1"/>
    <col min="48" max="48" width="12.26953125" style="5" bestFit="1" customWidth="1"/>
    <col min="49" max="50" width="11.26953125" style="5" bestFit="1" customWidth="1"/>
    <col min="51" max="51" width="8.90625" style="5" bestFit="1" customWidth="1"/>
    <col min="52" max="54" width="8.7265625" style="5"/>
    <col min="55" max="55" width="8.90625" style="5" bestFit="1" customWidth="1"/>
    <col min="56" max="58" width="8.7265625" style="5"/>
    <col min="59" max="59" width="9.08984375" style="5" bestFit="1" customWidth="1"/>
    <col min="60" max="64" width="8.7265625" style="5"/>
    <col min="65" max="65" width="23.36328125" style="12" bestFit="1" customWidth="1"/>
    <col min="66" max="66" width="12.26953125" style="5" bestFit="1" customWidth="1"/>
    <col min="67" max="68" width="14.36328125" style="5" bestFit="1" customWidth="1"/>
    <col min="69" max="69" width="11" style="5" bestFit="1" customWidth="1"/>
    <col min="70" max="70" width="14.08984375" style="13" bestFit="1" customWidth="1"/>
    <col min="71" max="71" width="10.90625" style="5" customWidth="1"/>
    <col min="72" max="73" width="8.7265625" style="5"/>
    <col min="74" max="74" width="10.08984375" style="5" bestFit="1" customWidth="1"/>
    <col min="75" max="16384" width="8.7265625" style="5"/>
  </cols>
  <sheetData>
    <row r="1" spans="1:78" x14ac:dyDescent="0.35">
      <c r="A1" s="5" t="s">
        <v>90</v>
      </c>
      <c r="B1" s="6">
        <f ca="1">TODAY()</f>
        <v>45485</v>
      </c>
      <c r="C1" s="6">
        <f ca="1">B1-1</f>
        <v>45484</v>
      </c>
      <c r="D1" s="7" t="s">
        <v>81</v>
      </c>
      <c r="J1" s="10"/>
      <c r="K1" s="9" t="e">
        <f>SUM(K2:K7)=K9</f>
        <v>#VALUE!</v>
      </c>
      <c r="L1" s="10" t="s">
        <v>141</v>
      </c>
      <c r="M1" s="10" t="s">
        <v>142</v>
      </c>
      <c r="Q1" s="5" t="s">
        <v>236</v>
      </c>
      <c r="R1" s="5" t="s">
        <v>237</v>
      </c>
      <c r="S1" s="5" t="s">
        <v>238</v>
      </c>
      <c r="T1" s="5" t="s">
        <v>78</v>
      </c>
      <c r="U1" s="5" t="s">
        <v>239</v>
      </c>
      <c r="V1" s="5" t="s">
        <v>232</v>
      </c>
      <c r="Z1" s="11" t="s">
        <v>273</v>
      </c>
      <c r="AA1" s="11" t="s">
        <v>274</v>
      </c>
      <c r="AF1" s="11"/>
      <c r="AT1" s="5" t="s">
        <v>228</v>
      </c>
      <c r="AU1" s="24">
        <v>65000</v>
      </c>
      <c r="AV1" s="21">
        <f>AU1*AT3</f>
        <v>65000</v>
      </c>
      <c r="AW1" s="21">
        <f>AV1*1.27</f>
        <v>82550</v>
      </c>
    </row>
    <row r="2" spans="1:78" x14ac:dyDescent="0.35">
      <c r="A2" s="5" t="s">
        <v>91</v>
      </c>
      <c r="B2" s="6">
        <f ca="1">B1+1</f>
        <v>45486</v>
      </c>
      <c r="C2" s="6">
        <f ca="1">B2-1</f>
        <v>45485</v>
      </c>
      <c r="J2" s="10" t="s">
        <v>84</v>
      </c>
      <c r="K2" s="14" t="e">
        <f>SUM(K11:K13)</f>
        <v>#VALUE!</v>
      </c>
      <c r="L2" s="15" t="e">
        <f>SUM(L11:L13)</f>
        <v>#VALUE!</v>
      </c>
      <c r="M2" s="15" t="e">
        <f ca="1">AVERAGE(W11:W13)</f>
        <v>#VALUE!</v>
      </c>
      <c r="Q2" s="5" t="s">
        <v>235</v>
      </c>
      <c r="R2" s="26" t="str" cm="1">
        <f t="array" ref="R2">_xll.BDP(Q2&amp;" Comdty","CONVENTIONAL_CTD_FORWARD_FRSK")</f>
        <v>#N/A Field Not Applicable</v>
      </c>
      <c r="S2" s="93">
        <v>50</v>
      </c>
      <c r="T2" s="24" t="e">
        <f>S2*R2*10</f>
        <v>#VALUE!</v>
      </c>
      <c r="U2" s="5" t="e">
        <f>(T2/B9)/100</f>
        <v>#VALUE!</v>
      </c>
      <c r="V2" s="19" t="e" cm="1">
        <f t="array" ref="V2">_xll.BDP(Q2&amp;" Comdty","PX_LAST")*S2*1000/1000000</f>
        <v>#VALUE!</v>
      </c>
      <c r="AA2" s="11" t="s">
        <v>275</v>
      </c>
      <c r="AF2" s="11"/>
      <c r="AO2" s="16"/>
      <c r="AP2" s="16"/>
      <c r="AS2" s="17"/>
      <c r="AT2" s="5" t="s">
        <v>229</v>
      </c>
      <c r="AU2" s="24">
        <v>32300</v>
      </c>
      <c r="AV2" s="21">
        <f>AU2*AT3</f>
        <v>32300</v>
      </c>
      <c r="AW2" s="21">
        <f>AV2*1.27</f>
        <v>41021</v>
      </c>
      <c r="AY2" s="5">
        <f>AW2/AW1</f>
        <v>0.49692307692307691</v>
      </c>
      <c r="BT2" s="5" t="s">
        <v>240</v>
      </c>
      <c r="BV2" s="18" t="e">
        <f>BU16+BU40+V2</f>
        <v>#VALUE!</v>
      </c>
    </row>
    <row r="3" spans="1:78" x14ac:dyDescent="0.35">
      <c r="A3" s="5" t="s">
        <v>92</v>
      </c>
      <c r="B3" s="6">
        <f ca="1">B1+2</f>
        <v>45487</v>
      </c>
      <c r="C3" s="6">
        <f ca="1">C1+2</f>
        <v>45486</v>
      </c>
      <c r="J3" s="10" t="s">
        <v>85</v>
      </c>
      <c r="K3" s="14">
        <f>SUM(K14:K16)</f>
        <v>0.18079330912693062</v>
      </c>
      <c r="L3" s="15">
        <f>SUM(L14:L16)</f>
        <v>-0.35743508073940022</v>
      </c>
      <c r="M3" s="15">
        <f ca="1">AVERAGE(W14:W16)</f>
        <v>-0.35689991744390265</v>
      </c>
      <c r="Z3" s="11" t="s">
        <v>276</v>
      </c>
      <c r="AA3" s="11" t="s">
        <v>277</v>
      </c>
      <c r="AF3" s="11"/>
      <c r="AO3" s="17"/>
      <c r="AP3" s="17"/>
      <c r="AR3" s="18"/>
      <c r="AT3" s="5">
        <v>1</v>
      </c>
      <c r="AU3" s="24">
        <f>AT3*SUM(AU1:AU2)</f>
        <v>97300</v>
      </c>
      <c r="AW3" s="21">
        <f>SUM(AW1:AW2)</f>
        <v>123571</v>
      </c>
      <c r="AY3" s="5">
        <f>AY2*200</f>
        <v>99.384615384615387</v>
      </c>
    </row>
    <row r="4" spans="1:78" x14ac:dyDescent="0.35">
      <c r="A4" s="16" t="s">
        <v>134</v>
      </c>
      <c r="C4" s="6">
        <v>45323</v>
      </c>
      <c r="J4" s="10" t="s">
        <v>86</v>
      </c>
      <c r="K4" s="14">
        <f>SUM(K17:K21)</f>
        <v>1.1728415496579925</v>
      </c>
      <c r="L4" s="15">
        <f>SUM(L17:L21)</f>
        <v>-5.9578879949867214E-2</v>
      </c>
      <c r="M4" s="15">
        <f ca="1">AVERAGE(W17:W21)</f>
        <v>0.36104697502054567</v>
      </c>
      <c r="AA4" s="11" t="s">
        <v>278</v>
      </c>
      <c r="AD4" s="116"/>
      <c r="AO4" s="17"/>
      <c r="AP4" s="17"/>
      <c r="AR4" s="18"/>
      <c r="AW4" s="5">
        <v>245</v>
      </c>
      <c r="AX4" s="5">
        <v>50</v>
      </c>
    </row>
    <row r="5" spans="1:78" x14ac:dyDescent="0.35">
      <c r="B5" s="16"/>
      <c r="C5" s="16"/>
      <c r="J5" s="10" t="s">
        <v>87</v>
      </c>
      <c r="K5" s="14">
        <f>SUM(K22:K29)</f>
        <v>4.8830370862909307</v>
      </c>
      <c r="L5" s="15">
        <f>SUM(L22:L29)</f>
        <v>0.91458752444903679</v>
      </c>
      <c r="M5" s="15">
        <f ca="1">AVERAGE(W22:W29)</f>
        <v>-1.0995309588443962</v>
      </c>
      <c r="Q5" s="5">
        <v>67</v>
      </c>
      <c r="R5" s="5">
        <v>5.0000000000000001E-3</v>
      </c>
      <c r="S5" s="5">
        <f>R5*Q5</f>
        <v>0.33500000000000002</v>
      </c>
      <c r="T5" s="5">
        <f>Q5/1.26</f>
        <v>53.174603174603178</v>
      </c>
      <c r="U5" s="5">
        <f>T5/1000</f>
        <v>5.317460317460318E-2</v>
      </c>
      <c r="AM5" s="85" t="s">
        <v>104</v>
      </c>
      <c r="AN5" s="86"/>
      <c r="AO5" s="87">
        <v>360.4</v>
      </c>
      <c r="AP5" s="87">
        <v>360.3</v>
      </c>
      <c r="AR5" s="18"/>
      <c r="AW5" s="5">
        <v>200</v>
      </c>
      <c r="AX5" s="5">
        <f>(AX4/AW4)*AW5</f>
        <v>40.816326530612244</v>
      </c>
    </row>
    <row r="6" spans="1:78" x14ac:dyDescent="0.35">
      <c r="B6" s="16"/>
      <c r="C6" s="16"/>
      <c r="J6" s="10" t="s">
        <v>88</v>
      </c>
      <c r="K6" s="14">
        <f>SUM(K30:K37)</f>
        <v>6.4097945321730254</v>
      </c>
      <c r="L6" s="15">
        <f>SUM(L30:L37)</f>
        <v>1.550176361213482</v>
      </c>
      <c r="M6" s="15">
        <f ca="1">AVERAGE(W30:W37)</f>
        <v>-2.163536607782039</v>
      </c>
      <c r="Q6" s="5">
        <v>135</v>
      </c>
      <c r="R6" s="5">
        <v>5.0000000000000001E-3</v>
      </c>
      <c r="S6" s="5">
        <f>R6*Q6</f>
        <v>0.67500000000000004</v>
      </c>
      <c r="T6" s="5">
        <f>Q6/1.26</f>
        <v>107.14285714285714</v>
      </c>
      <c r="U6" s="5">
        <f>T6/1000</f>
        <v>0.10714285714285714</v>
      </c>
      <c r="AM6" s="85" t="s">
        <v>148</v>
      </c>
      <c r="AN6" s="86"/>
      <c r="AO6" s="90">
        <v>5.08</v>
      </c>
      <c r="AP6" s="90">
        <v>5.01</v>
      </c>
      <c r="AR6" s="18"/>
      <c r="AW6" s="5">
        <v>45</v>
      </c>
      <c r="AX6" s="5">
        <f>(AX5/AW5)*AW6</f>
        <v>9.183673469387756</v>
      </c>
    </row>
    <row r="7" spans="1:78" x14ac:dyDescent="0.35">
      <c r="B7" s="16"/>
      <c r="C7" s="16"/>
      <c r="J7" s="10" t="s">
        <v>89</v>
      </c>
      <c r="K7" s="14">
        <f>SUM(K38:K43)</f>
        <v>3.2786485169594619</v>
      </c>
      <c r="L7" s="15">
        <f>SUM(L38:L43)</f>
        <v>-0.45608825458393515</v>
      </c>
      <c r="M7" s="15">
        <f ca="1">AVERAGE(W38:W43)</f>
        <v>-2.5715637402037408</v>
      </c>
      <c r="AM7" s="85" t="s">
        <v>147</v>
      </c>
      <c r="AN7" s="86">
        <v>377.3</v>
      </c>
      <c r="AO7" s="87">
        <f>AO5*(1+(AO6/100))</f>
        <v>378.70831999999996</v>
      </c>
      <c r="AP7" s="87">
        <f>AP5*(1+(AP6/100))</f>
        <v>378.35103000000004</v>
      </c>
      <c r="AR7" s="18"/>
    </row>
    <row r="8" spans="1:78" x14ac:dyDescent="0.35">
      <c r="AA8" s="11" t="s">
        <v>246</v>
      </c>
      <c r="AB8" s="11">
        <v>1</v>
      </c>
      <c r="AM8" s="85" t="s">
        <v>146</v>
      </c>
      <c r="AN8" s="88">
        <f>EDATE(AN9,-3)</f>
        <v>45231</v>
      </c>
      <c r="AO8" s="88">
        <f>EDATE(AO9,-3)</f>
        <v>45261</v>
      </c>
      <c r="AP8" s="88">
        <f>EDATE(AP9,-3)</f>
        <v>45292</v>
      </c>
      <c r="BC8" s="19"/>
    </row>
    <row r="9" spans="1:78" ht="15" thickBot="1" x14ac:dyDescent="0.4">
      <c r="A9" s="5" t="s">
        <v>74</v>
      </c>
      <c r="B9" s="20">
        <v>151</v>
      </c>
      <c r="C9" s="63" cm="1">
        <f t="array" ref="C9">_xll.BDP("AILGFEI LN Equity","FUND_TOTAL_ASSETS")</f>
        <v>137.77789999999999</v>
      </c>
      <c r="D9" s="8"/>
      <c r="E9" s="5"/>
      <c r="G9" s="21" t="e">
        <f>SUM(G11:G43)</f>
        <v>#VALUE!</v>
      </c>
      <c r="H9" s="14" t="e">
        <f>SUM(H11:H43)</f>
        <v>#VALUE!</v>
      </c>
      <c r="I9" s="29" t="s">
        <v>82</v>
      </c>
      <c r="J9" s="37">
        <f>SUM(J12:J43)</f>
        <v>240469.23641254593</v>
      </c>
      <c r="K9" s="22">
        <f>SUM(K12:K43)</f>
        <v>15.925114994208339</v>
      </c>
      <c r="L9" s="22">
        <f>SUM(L12:L43)</f>
        <v>1.5341304142295786</v>
      </c>
      <c r="T9" s="11"/>
      <c r="U9" s="11"/>
      <c r="V9" s="11"/>
      <c r="W9" s="11"/>
      <c r="AA9" s="11" t="s">
        <v>247</v>
      </c>
      <c r="AB9" s="11">
        <v>0</v>
      </c>
      <c r="AC9" s="5"/>
      <c r="AD9" s="5" t="s">
        <v>152</v>
      </c>
      <c r="AE9" s="5"/>
      <c r="AF9" s="5"/>
      <c r="AG9" s="97" t="s">
        <v>249</v>
      </c>
      <c r="AH9" s="5"/>
      <c r="AI9" s="5"/>
      <c r="AJ9" s="5"/>
      <c r="AM9" s="85" t="s">
        <v>144</v>
      </c>
      <c r="AN9" s="88">
        <f>C4</f>
        <v>45323</v>
      </c>
      <c r="AO9" s="88">
        <f>EDATE(AN9,1)</f>
        <v>45352</v>
      </c>
      <c r="AP9" s="88">
        <f>EDATE(AN9,2)</f>
        <v>45383</v>
      </c>
      <c r="BM9" s="12" t="s">
        <v>133</v>
      </c>
      <c r="BS9" s="39" t="e">
        <f>SUM(BS11:BS43)</f>
        <v>#VALUE!</v>
      </c>
      <c r="BT9" s="5" t="s">
        <v>152</v>
      </c>
    </row>
    <row r="10" spans="1:78" s="53" customFormat="1" ht="15" thickBot="1" x14ac:dyDescent="0.4">
      <c r="A10" s="47" t="s">
        <v>0</v>
      </c>
      <c r="B10" s="47" t="s">
        <v>5</v>
      </c>
      <c r="C10" s="47" t="s">
        <v>72</v>
      </c>
      <c r="D10" s="47" t="s">
        <v>73</v>
      </c>
      <c r="E10" s="48" t="s">
        <v>79</v>
      </c>
      <c r="F10" s="49" t="s">
        <v>76</v>
      </c>
      <c r="G10" s="49" t="s">
        <v>78</v>
      </c>
      <c r="H10" s="50" t="s">
        <v>80</v>
      </c>
      <c r="I10" s="47" t="s">
        <v>150</v>
      </c>
      <c r="J10" s="47" t="s">
        <v>78</v>
      </c>
      <c r="K10" s="47" t="s">
        <v>80</v>
      </c>
      <c r="L10" s="47" t="s">
        <v>83</v>
      </c>
      <c r="M10" s="47" t="s">
        <v>93</v>
      </c>
      <c r="N10" s="47" t="s">
        <v>95</v>
      </c>
      <c r="O10" s="47" t="s">
        <v>94</v>
      </c>
      <c r="P10" s="47" t="s">
        <v>96</v>
      </c>
      <c r="Q10" s="47" t="s">
        <v>97</v>
      </c>
      <c r="R10" s="51" t="s">
        <v>130</v>
      </c>
      <c r="S10" s="42" t="s">
        <v>101</v>
      </c>
      <c r="T10" s="47" t="s">
        <v>131</v>
      </c>
      <c r="U10" s="40" t="s">
        <v>101</v>
      </c>
      <c r="V10" s="47" t="s">
        <v>135</v>
      </c>
      <c r="W10" s="47" t="s">
        <v>140</v>
      </c>
      <c r="X10" s="47" t="s">
        <v>136</v>
      </c>
      <c r="Y10" s="47" t="s">
        <v>140</v>
      </c>
      <c r="Z10" s="47" t="s">
        <v>244</v>
      </c>
      <c r="AA10" s="40" t="s">
        <v>101</v>
      </c>
      <c r="AB10" s="47" t="s">
        <v>245</v>
      </c>
      <c r="AC10" s="51" t="s">
        <v>77</v>
      </c>
      <c r="AD10" s="47" t="s">
        <v>151</v>
      </c>
      <c r="AE10" s="47" t="s">
        <v>153</v>
      </c>
      <c r="AF10" s="52" t="s">
        <v>141</v>
      </c>
      <c r="AG10" s="47" t="s">
        <v>99</v>
      </c>
      <c r="AH10" s="47" t="s">
        <v>132</v>
      </c>
      <c r="AI10" s="47"/>
      <c r="AJ10" s="47" t="s">
        <v>102</v>
      </c>
      <c r="AK10" s="47" t="s">
        <v>103</v>
      </c>
      <c r="AL10" s="47" t="s">
        <v>143</v>
      </c>
      <c r="AM10" s="47"/>
      <c r="AN10" s="41" t="s">
        <v>149</v>
      </c>
      <c r="AO10" s="47"/>
      <c r="AP10" s="47"/>
      <c r="AQ10" s="52" t="s">
        <v>145</v>
      </c>
      <c r="AR10" s="47" t="s">
        <v>250</v>
      </c>
      <c r="AS10" s="47"/>
      <c r="AT10" s="47"/>
      <c r="AU10" s="47"/>
      <c r="AV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51" t="s">
        <v>0</v>
      </c>
      <c r="BN10" s="47" t="s">
        <v>1</v>
      </c>
      <c r="BO10" s="47" t="s">
        <v>2</v>
      </c>
      <c r="BP10" s="47" t="s">
        <v>3</v>
      </c>
      <c r="BQ10" s="52" t="s">
        <v>4</v>
      </c>
      <c r="BR10" s="52" t="s">
        <v>75</v>
      </c>
      <c r="BS10" s="47" t="s">
        <v>233</v>
      </c>
      <c r="BT10" s="47" t="s">
        <v>151</v>
      </c>
      <c r="BU10" s="47" t="s">
        <v>232</v>
      </c>
      <c r="BV10" s="47" t="s">
        <v>153</v>
      </c>
      <c r="BW10" s="52" t="s">
        <v>141</v>
      </c>
      <c r="BX10" s="47"/>
      <c r="BY10" s="47"/>
      <c r="BZ10" s="47"/>
    </row>
    <row r="11" spans="1:78" x14ac:dyDescent="0.35">
      <c r="A11" s="5" t="s">
        <v>18</v>
      </c>
      <c r="B11" s="10" t="s">
        <v>19</v>
      </c>
      <c r="C11" s="8" t="str" cm="1">
        <f t="array" ref="C11">_xll.BDP(B11&amp;" Govt","MATURITY")</f>
        <v>22/03/2024</v>
      </c>
      <c r="D11" s="5" cm="1">
        <f t="array" ref="D11">_xll.BDP($B11&amp;" Govt",D$10)</f>
        <v>0.125</v>
      </c>
      <c r="E11" s="23">
        <f t="shared" ref="E11:E43" si="0">BN11*$B$9/100</f>
        <v>6.235965031121939</v>
      </c>
      <c r="F11" s="23" t="e">
        <f t="shared" ref="F11:F43" si="1">E11/(BR11/100)</f>
        <v>#VALUE!</v>
      </c>
      <c r="G11" s="24" t="e">
        <f t="shared" ref="G11:G43" si="2">F11*AC11*100</f>
        <v>#VALUE!</v>
      </c>
      <c r="H11" s="14" t="e">
        <f t="shared" ref="H11:H43" si="3">G11/(100*$B$9)</f>
        <v>#VALUE!</v>
      </c>
      <c r="I11" s="23">
        <v>0</v>
      </c>
      <c r="J11" s="24" t="e">
        <f t="shared" ref="J11:J43" si="4">I11*AC11*100</f>
        <v>#VALUE!</v>
      </c>
      <c r="K11" s="14" t="e">
        <f t="shared" ref="K11:K43" si="5">J11/(100*$B$9)</f>
        <v>#VALUE!</v>
      </c>
      <c r="L11" s="14" t="e">
        <f>K11-H11</f>
        <v>#VALUE!</v>
      </c>
      <c r="M11" s="44" t="str" cm="1">
        <f t="array" ref="M11">_xll.BDP($B11&amp;" Govt",M$10)</f>
        <v>#N/A N/A</v>
      </c>
      <c r="N11" s="23" t="e">
        <f>(M11+O11)/2</f>
        <v>#VALUE!</v>
      </c>
      <c r="O11" s="45" t="str" cm="1">
        <f t="array" ref="O11">_xll.BDP($B11&amp;" Govt",O$10)</f>
        <v>#N/A N/A</v>
      </c>
      <c r="P11" s="2"/>
      <c r="Q11" s="25" t="e">
        <f>IF(P11="",N11,P11)</f>
        <v>#VALUE!</v>
      </c>
      <c r="R11" s="76" t="e" cm="1">
        <f t="array" aca="1" ref="R11" ca="1">_xll.BDP($B11&amp;" Govt","YAS_BOND_YLD","SETTLE_DT",$B$2,"YAS_BOND_PX",Q11)</f>
        <v>#VALUE!</v>
      </c>
      <c r="S11" s="73" t="e">
        <f t="shared" ref="S11:S43" ca="1" si="6">100*(R11-AH11)-AL11</f>
        <v>#VALUE!</v>
      </c>
      <c r="T11" s="79" t="e">
        <f t="shared" ref="T11:T43" ca="1" si="7">100*(R47-R11)</f>
        <v>#VALUE!</v>
      </c>
      <c r="U11" s="73" t="e">
        <f t="shared" ref="U11:U43" ca="1" si="8">T11-100*(AH47-AH11)+AL11</f>
        <v>#VALUE!</v>
      </c>
      <c r="V11" s="79" t="e" cm="1">
        <f t="array" aca="1" ref="V11" ca="1">_xll.BDP($B11&amp;" Govt","Z_SPRD_MID","SETTLE_DT",$B$2,"PX_MID",Q11)</f>
        <v>#VALUE!</v>
      </c>
      <c r="W11" s="67" t="e">
        <f ca="1">STANDARDIZE(V11,HLOOKUP(B11,Linker_ZHist!$C$5:$BV$7,2,0),HLOOKUP(B11,Linker_ZHist!$C$5:$BV$7,3,0))</f>
        <v>#VALUE!</v>
      </c>
      <c r="X11" s="79" t="e">
        <f t="shared" ref="X11:X43" ca="1" si="9">(V11-V47)</f>
        <v>#VALUE!</v>
      </c>
      <c r="Y11" s="67" t="e">
        <f ca="1">STANDARDIZE(X11,HLOOKUP(B11,Rel_ZHist!$C$5:$BV$7,2,0),HLOOKUP(B11,Rel_ZHist!$C$5:$BV$7,3,0))</f>
        <v>#VALUE!</v>
      </c>
      <c r="Z11" s="23"/>
      <c r="AA11" s="23"/>
      <c r="AB11" s="39"/>
      <c r="AC11" s="79" t="str" cm="1">
        <f t="array" ref="AC11">_xll.BDP($B11&amp;" Govt",AC$10)</f>
        <v>#N/A N/A</v>
      </c>
      <c r="AD11" s="2"/>
      <c r="AE11" s="72" t="e">
        <f t="shared" ref="AE11:AE29" si="10">AD11*AC11*100</f>
        <v>#VALUE!</v>
      </c>
      <c r="AF11" s="82" t="e">
        <f t="shared" ref="AF11:AF29" si="11">AE11/(100*$B$9)</f>
        <v>#VALUE!</v>
      </c>
      <c r="AG11" s="23" t="str" cm="1">
        <f t="array" ref="AG11">_xll.BDP($B11&amp;" Govt","PX_CLOSE_1D")</f>
        <v>#N/A N/A</v>
      </c>
      <c r="AH11" s="26" t="str" cm="1">
        <f t="array" aca="1" ref="AH11" ca="1">_xll.BDP($B11&amp;" Govt","YAS_BOND_YLD","SETTLE_DT",$C$2,"YAS_BOND_PX",AG11)</f>
        <v>#N/A N/A</v>
      </c>
      <c r="AI11" s="28"/>
      <c r="AJ11" s="17" cm="1">
        <f t="array" aca="1" ref="AJ11" ca="1">_xll.BDP($B11&amp;" Govt","IDX_RATIO","SETTLE_DT",$B$2)</f>
        <v>1.58697</v>
      </c>
      <c r="AK11" s="17" cm="1">
        <f t="array" aca="1" ref="AK11" ca="1">_xll.BDP($B11&amp;" Govt","IDX_RATIO","SETTLE_DT",$C$2)</f>
        <v>1.5867599999999999</v>
      </c>
      <c r="AL11" s="23" t="e">
        <f ca="1">100*(AJ11-AK11)*Q11/AC11</f>
        <v>#VALUE!</v>
      </c>
      <c r="AM11" s="63"/>
      <c r="AN11" s="79" t="e" cm="1">
        <f t="array" aca="1" ref="AN11" ca="1">100*(_xll.BDP($B11&amp;" Govt","IDX_RATIO","SETTLE_DT",$AN$9)-AJ11)*Q11/AC11</f>
        <v>#VALUE!</v>
      </c>
      <c r="AO11" s="23" t="e">
        <f ca="1">100*(($AO$7/AQ11)-AJ11)*Q11/AC11</f>
        <v>#VALUE!</v>
      </c>
      <c r="AP11" s="23" t="e">
        <f ca="1">100*(($AP$7/AQ11)-AJ11)*Q11/AC11</f>
        <v>#VALUE!</v>
      </c>
      <c r="AQ11" s="67" cm="1">
        <f t="array" ref="AQ11">_xll.BDP($B11&amp;" Govt",AQ$10)</f>
        <v>242.41935000000001</v>
      </c>
      <c r="AR11" s="23"/>
      <c r="BA11" s="26"/>
      <c r="BC11" s="21"/>
      <c r="BM11" s="12" t="s">
        <v>18</v>
      </c>
      <c r="BN11" s="26">
        <v>4.1297781663059201</v>
      </c>
      <c r="BO11" s="70">
        <v>23567453.542608</v>
      </c>
      <c r="BP11" s="70">
        <v>15243857</v>
      </c>
      <c r="BQ11" s="67">
        <v>99.198999999999998</v>
      </c>
      <c r="BR11" s="67" t="str" cm="1">
        <f t="array" ref="BR11">_xll.BDP($B11&amp;" Govt",BR$10)</f>
        <v>#N/A N/A</v>
      </c>
      <c r="BS11" s="39" t="e">
        <f>BR11*I11/100</f>
        <v>#VALUE!</v>
      </c>
      <c r="BT11" s="2"/>
      <c r="BU11" s="26" t="e">
        <f>BT11*BR11/100</f>
        <v>#VALUE!</v>
      </c>
      <c r="BV11" s="72" t="e">
        <f>BT11*AC11*100</f>
        <v>#VALUE!</v>
      </c>
      <c r="BW11" s="82" t="e">
        <f t="shared" ref="BW11" si="12">BV11/(100*$B$9)</f>
        <v>#VALUE!</v>
      </c>
    </row>
    <row r="12" spans="1:78" s="54" customFormat="1" x14ac:dyDescent="0.35">
      <c r="A12" s="54" t="s">
        <v>68</v>
      </c>
      <c r="B12" s="55" t="s">
        <v>69</v>
      </c>
      <c r="C12" s="56" t="str" cm="1">
        <f t="array" ref="C12">_xll.BDP(B12&amp;" Govt","MATURITY")</f>
        <v>17/07/2024</v>
      </c>
      <c r="D12" s="54" cm="1">
        <f t="array" ref="D12">_xll.BDP($B12&amp;" Govt",D$10)</f>
        <v>2.5</v>
      </c>
      <c r="E12" s="57">
        <f t="shared" si="0"/>
        <v>6.876739278204302</v>
      </c>
      <c r="F12" s="57">
        <f t="shared" si="1"/>
        <v>1.7812205625128508</v>
      </c>
      <c r="G12" s="58">
        <f t="shared" si="2"/>
        <v>3.570640784821129</v>
      </c>
      <c r="H12" s="59">
        <f t="shared" si="3"/>
        <v>2.3646627714047212E-4</v>
      </c>
      <c r="I12" s="57">
        <v>0</v>
      </c>
      <c r="J12" s="58">
        <f t="shared" si="4"/>
        <v>0</v>
      </c>
      <c r="K12" s="59">
        <f t="shared" si="5"/>
        <v>0</v>
      </c>
      <c r="L12" s="59">
        <f>K12-H12</f>
        <v>-2.3646627714047212E-4</v>
      </c>
      <c r="M12" s="44" cm="1">
        <f t="array" ref="M12">_xll.BDP($B12&amp;" Govt",M$10)</f>
        <v>386.06799999999998</v>
      </c>
      <c r="N12" s="23">
        <f t="shared" ref="N12:N43" si="13">(M12+O12)/2</f>
        <v>386.12199999999996</v>
      </c>
      <c r="O12" s="45" cm="1">
        <f t="array" ref="O12">_xll.BDP($B12&amp;" Govt",O$10)</f>
        <v>386.17599999999999</v>
      </c>
      <c r="P12" s="83"/>
      <c r="Q12" s="57">
        <f t="shared" ref="Q12:Q43" si="14">IF(P12="",N12,P12)</f>
        <v>386.12199999999996</v>
      </c>
      <c r="R12" s="77" cm="1">
        <f t="array" aca="1" ref="R12" ca="1">_xll.BDP($B12&amp;" Govt","YAS_BOND_YLD","SETTLE_DT",$B$2,"YAS_BOND_PX",Q12)</f>
        <v>3.9905590000000002</v>
      </c>
      <c r="S12" s="74">
        <f t="shared" ca="1" si="6"/>
        <v>47.484000000000037</v>
      </c>
      <c r="T12" s="80" t="e">
        <f t="shared" ca="1" si="7"/>
        <v>#VALUE!</v>
      </c>
      <c r="U12" s="74" t="e">
        <f t="shared" ca="1" si="8"/>
        <v>#VALUE!</v>
      </c>
      <c r="V12" s="79" t="str" cm="1">
        <f t="array" aca="1" ref="V12" ca="1">_xll.BDP($B12&amp;" Govt","Z_SPRD_MID","SETTLE_DT",$B$2,"PX_MID",Q12)</f>
        <v>#N/A N/A</v>
      </c>
      <c r="W12" s="67" t="e">
        <f ca="1">STANDARDIZE(V12,HLOOKUP(B12,Linker_ZHist!$C$5:$BV$7,2,0),HLOOKUP(B12,Linker_ZHist!$C$5:$BV$7,3,0))</f>
        <v>#VALUE!</v>
      </c>
      <c r="X12" s="79" t="e">
        <f t="shared" ca="1" si="9"/>
        <v>#VALUE!</v>
      </c>
      <c r="Y12" s="67" t="e">
        <f ca="1">STANDARDIZE(X12,HLOOKUP(B12,Rel_ZHist!$C$5:$BV$7,2,0),HLOOKUP(B12,Rel_ZHist!$C$5:$BV$7,3,0))</f>
        <v>#VALUE!</v>
      </c>
      <c r="Z12" s="57"/>
      <c r="AA12" s="57"/>
      <c r="AB12" s="57"/>
      <c r="AC12" s="80" cm="1">
        <f t="array" ref="AC12">_xll.BDP($B12&amp;" Govt",AC$10)</f>
        <v>2.0046033938569963E-2</v>
      </c>
      <c r="AD12" s="243"/>
      <c r="AE12" s="72">
        <f t="shared" si="10"/>
        <v>0</v>
      </c>
      <c r="AF12" s="82">
        <f t="shared" si="11"/>
        <v>0</v>
      </c>
      <c r="AG12" s="57" cm="1">
        <f t="array" ref="AG12">_xll.BDP($B12&amp;" Govt","PX_CLOSE_1D")</f>
        <v>386.1</v>
      </c>
      <c r="AH12" s="60" cm="1">
        <f t="array" aca="1" ref="AH12" ca="1">_xll.BDP($B12&amp;" Govt","YAS_BOND_YLD","SETTLE_DT",$C$2,"YAS_BOND_PX",AG12)</f>
        <v>3.5157189999999998</v>
      </c>
      <c r="AI12" s="57"/>
      <c r="AJ12" s="17"/>
      <c r="AK12" s="17"/>
      <c r="AL12" s="57">
        <f t="shared" ref="AL12" si="15">100*(AJ12-AK12)*Q12/AC12</f>
        <v>0</v>
      </c>
      <c r="AM12" s="64"/>
      <c r="AN12" s="79"/>
      <c r="AO12" s="23"/>
      <c r="AP12" s="23"/>
      <c r="AQ12" s="67"/>
      <c r="AR12" s="57"/>
      <c r="BA12" s="60"/>
      <c r="BC12" s="61"/>
      <c r="BM12" s="62" t="s">
        <v>68</v>
      </c>
      <c r="BN12" s="60">
        <v>4.5541319723207296</v>
      </c>
      <c r="BO12" s="71">
        <v>25989118.389034498</v>
      </c>
      <c r="BP12" s="71">
        <v>6821210</v>
      </c>
      <c r="BQ12" s="68">
        <v>381.18725000000001</v>
      </c>
      <c r="BR12" s="68" cm="1">
        <f t="array" ref="BR12">_xll.BDP($B12&amp;" Govt",BR$10)</f>
        <v>386.06893626373625</v>
      </c>
      <c r="BS12" s="39">
        <f t="shared" ref="BS12:BS43" si="16">BR12*I12/100</f>
        <v>0</v>
      </c>
      <c r="BT12" s="2"/>
      <c r="BU12" s="26">
        <f t="shared" ref="BU12:BU43" si="17">BT12*BR12/100</f>
        <v>0</v>
      </c>
      <c r="BV12" s="72">
        <f t="shared" ref="BV12:BV43" si="18">BT12*AC12*100</f>
        <v>0</v>
      </c>
      <c r="BW12" s="82">
        <f t="shared" ref="BW12:BW43" si="19">BV12/(100*$B$9)</f>
        <v>0</v>
      </c>
    </row>
    <row r="13" spans="1:78" x14ac:dyDescent="0.35">
      <c r="A13" s="5" t="s">
        <v>20</v>
      </c>
      <c r="B13" s="10" t="s">
        <v>21</v>
      </c>
      <c r="C13" s="8" t="str" cm="1">
        <f t="array" ref="C13">_xll.BDP(B13&amp;" Govt","MATURITY")</f>
        <v>22/03/2026</v>
      </c>
      <c r="D13" s="5" cm="1">
        <f t="array" ref="D13">_xll.BDP($B13&amp;" Govt",D$10)</f>
        <v>0.125</v>
      </c>
      <c r="E13" s="23">
        <f t="shared" si="0"/>
        <v>5.153064152097099</v>
      </c>
      <c r="F13" s="23">
        <f t="shared" si="1"/>
        <v>3.4818279484226613</v>
      </c>
      <c r="G13" s="24">
        <f t="shared" si="2"/>
        <v>865.15132722721989</v>
      </c>
      <c r="H13" s="14">
        <f t="shared" si="3"/>
        <v>5.7294789882597341E-2</v>
      </c>
      <c r="I13" s="23">
        <v>0</v>
      </c>
      <c r="J13" s="24">
        <f t="shared" si="4"/>
        <v>0</v>
      </c>
      <c r="K13" s="14">
        <f t="shared" si="5"/>
        <v>0</v>
      </c>
      <c r="L13" s="14">
        <f>K13-H13</f>
        <v>-5.7294789882597341E-2</v>
      </c>
      <c r="M13" s="44" cm="1">
        <f t="array" ref="M13">_xll.BDP($B13&amp;" Govt",M$10)</f>
        <v>99.027000000000001</v>
      </c>
      <c r="N13" s="23">
        <f t="shared" si="13"/>
        <v>99.069500000000005</v>
      </c>
      <c r="O13" s="45" cm="1">
        <f t="array" ref="O13">_xll.BDP($B13&amp;" Govt",O$10)</f>
        <v>99.111999999999995</v>
      </c>
      <c r="P13" s="2"/>
      <c r="Q13" s="23">
        <f>IF(P13="",N13,P13)</f>
        <v>99.069500000000005</v>
      </c>
      <c r="R13" s="76" cm="1">
        <f t="array" aca="1" ref="R13" ca="1">_xll.BDP($B13&amp;" Govt","YAS_BOND_YLD","SETTLE_DT",$B$2,"YAS_BOND_PX",Q13)</f>
        <v>0.67871800000000004</v>
      </c>
      <c r="S13" s="73">
        <f t="shared" ca="1" si="6"/>
        <v>-2.6915748131167456</v>
      </c>
      <c r="T13" s="79">
        <f t="shared" ca="1" si="7"/>
        <v>337.64370000000002</v>
      </c>
      <c r="U13" s="73">
        <f t="shared" ca="1" si="8"/>
        <v>-3.3272251868832337</v>
      </c>
      <c r="V13" s="79" cm="1">
        <f t="array" aca="1" ref="V13" ca="1">_xll.BDP($B13&amp;" Govt","Z_SPRD_MID","SETTLE_DT",$B$2,"PX_MID",Q13)</f>
        <v>-14.333375875422771</v>
      </c>
      <c r="W13" s="67">
        <f ca="1">STANDARDIZE(V13,HLOOKUP(B13,Linker_ZHist!$C$5:$BV$7,2,0),HLOOKUP(B13,Linker_ZHist!$C$5:$BV$7,3,0))</f>
        <v>9.2836971519742253E-2</v>
      </c>
      <c r="X13" s="79">
        <f t="shared" ca="1" si="9"/>
        <v>30.510472837690276</v>
      </c>
      <c r="Y13" s="67">
        <f ca="1">STANDARDIZE(X13,HLOOKUP(B13,Rel_ZHist!$C$5:$BV$7,2,0),HLOOKUP(B13,Rel_ZHist!$C$5:$BV$7,3,0))</f>
        <v>2.7718614100328409</v>
      </c>
      <c r="Z13" s="39" cm="1">
        <f t="array" ref="Z13">_xll.BDP($B13&amp;" Govt","YAS_ASW_SPREAD")</f>
        <v>-14.674854838877064</v>
      </c>
      <c r="AA13" s="27" cm="1">
        <f t="array" aca="1" ref="AA13" ca="1">Z13-_xll.BDP($B13&amp;" Govt","YAS_ASW_SPREAD","SETTLE_DT",$C$2,"PX_ASK",AG13)</f>
        <v>-2.1177410860713302</v>
      </c>
      <c r="AB13" s="23">
        <f>($AB$8*(($AB$9*100)+Z13))/AC13</f>
        <v>-5.9059401643417022</v>
      </c>
      <c r="AC13" s="79" cm="1">
        <f t="array" ref="AC13">_xll.BDP($B13&amp;" Govt",AC$10)</f>
        <v>2.48476185510301</v>
      </c>
      <c r="AD13" s="105"/>
      <c r="AE13" s="72">
        <f t="shared" si="10"/>
        <v>0</v>
      </c>
      <c r="AF13" s="82">
        <f t="shared" si="11"/>
        <v>0</v>
      </c>
      <c r="AG13" s="23" cm="1">
        <f t="array" ref="AG13">_xll.BDP($B13&amp;" Govt","PX_CLOSE_1D")</f>
        <v>99.034999999999997</v>
      </c>
      <c r="AH13" s="26" cm="1">
        <f t="array" aca="1" ref="AH13" ca="1">_xll.BDP($B13&amp;" Govt","YAS_BOND_YLD","SETTLE_DT",$C$2,"YAS_BOND_PX",AG13)</f>
        <v>0.69845699999999999</v>
      </c>
      <c r="AI13" s="28"/>
      <c r="AJ13" s="17" cm="1">
        <f t="array" aca="1" ref="AJ13" ca="1">_xll.BDP($B13&amp;" Govt","IDX_RATIO","SETTLE_DT",$B$2)</f>
        <v>1.49295</v>
      </c>
      <c r="AK13" s="17" cm="1">
        <f t="array" aca="1" ref="AK13" ca="1">_xll.BDP($B13&amp;" Govt","IDX_RATIO","SETTLE_DT",$C$2)</f>
        <v>1.4927699999999999</v>
      </c>
      <c r="AL13" s="23">
        <f ca="1">100*(AJ13-AK13)*Q13/AC13</f>
        <v>0.71767481311675074</v>
      </c>
      <c r="AM13" s="63"/>
      <c r="AN13" s="79" cm="1">
        <f t="array" aca="1" ref="AN13" ca="1">100*(_xll.BDP($B13&amp;" Govt","IDX_RATIO","SETTLE_DT",$AN$9)-AJ13)*Q13/AC13</f>
        <v>-127.26766685932148</v>
      </c>
      <c r="AO13" s="23">
        <f ca="1">100*(($AO$7/AQ13)-AJ13)*Q13/AC13</f>
        <v>-105.51213292142431</v>
      </c>
      <c r="AP13" s="23">
        <f ca="1">100*(($AP$7/AQ13)-AJ13)*Q13/AC13</f>
        <v>-111.02845081004031</v>
      </c>
      <c r="AQ13" s="67" cm="1">
        <f t="array" ref="AQ13">_xll.BDP($B13&amp;" Govt",AQ$10)</f>
        <v>258.24194</v>
      </c>
      <c r="AR13" s="23" t="s">
        <v>463</v>
      </c>
      <c r="AS13" s="194">
        <f ca="1">100*(R34+R34-R26-R39)</f>
        <v>36.658900000000031</v>
      </c>
      <c r="AT13" s="27">
        <f ca="1">1*(S34+S34-S26-S39)</f>
        <v>0.25207624251253691</v>
      </c>
      <c r="BA13" s="26"/>
      <c r="BC13" s="21"/>
      <c r="BD13" s="23"/>
      <c r="BM13" s="12" t="s">
        <v>20</v>
      </c>
      <c r="BN13" s="26">
        <v>3.4126252662894698</v>
      </c>
      <c r="BO13" s="70">
        <v>19474868.669168498</v>
      </c>
      <c r="BP13" s="70">
        <v>13454768</v>
      </c>
      <c r="BQ13" s="67">
        <v>98.933999999999997</v>
      </c>
      <c r="BR13" s="67" cm="1">
        <f t="array" ref="BR13">_xll.BDP($B13&amp;" Govt",BR$10)</f>
        <v>147.99881638125001</v>
      </c>
      <c r="BS13" s="39">
        <f t="shared" si="16"/>
        <v>0</v>
      </c>
      <c r="BT13" s="2"/>
      <c r="BU13" s="26">
        <f t="shared" si="17"/>
        <v>0</v>
      </c>
      <c r="BV13" s="72">
        <f t="shared" si="18"/>
        <v>0</v>
      </c>
      <c r="BW13" s="82">
        <f t="shared" si="19"/>
        <v>0</v>
      </c>
    </row>
    <row r="14" spans="1:78" s="29" customFormat="1" x14ac:dyDescent="0.35">
      <c r="A14" s="29" t="s">
        <v>58</v>
      </c>
      <c r="B14" s="30" t="s">
        <v>59</v>
      </c>
      <c r="C14" s="31" t="str" cm="1">
        <f t="array" ref="C14">_xll.BDP(B14&amp;" Govt","MATURITY")</f>
        <v>22/11/2027</v>
      </c>
      <c r="D14" s="29" cm="1">
        <f t="array" ref="D14">_xll.BDP($B14&amp;" Govt",D$10)</f>
        <v>1.25</v>
      </c>
      <c r="E14" s="32">
        <f t="shared" si="0"/>
        <v>7.6253495858017359</v>
      </c>
      <c r="F14" s="32">
        <f t="shared" si="1"/>
        <v>3.7106358304080214</v>
      </c>
      <c r="G14" s="33">
        <f t="shared" si="2"/>
        <v>2504.4168090508997</v>
      </c>
      <c r="H14" s="22">
        <f t="shared" si="3"/>
        <v>0.16585541781794039</v>
      </c>
      <c r="I14" s="32">
        <v>0</v>
      </c>
      <c r="J14" s="33">
        <f t="shared" si="4"/>
        <v>0</v>
      </c>
      <c r="K14" s="22">
        <f t="shared" si="5"/>
        <v>0</v>
      </c>
      <c r="L14" s="22">
        <f t="shared" ref="L14:L40" si="20">K14-H14</f>
        <v>-0.16585541781794039</v>
      </c>
      <c r="M14" s="44" cm="1">
        <f t="array" ref="M14">_xll.BDP($B14&amp;" Govt",M$10)</f>
        <v>103.20399999999999</v>
      </c>
      <c r="N14" s="23">
        <f t="shared" si="13"/>
        <v>103.233</v>
      </c>
      <c r="O14" s="45" cm="1">
        <f t="array" ref="O14">_xll.BDP($B14&amp;" Govt",O$10)</f>
        <v>103.262</v>
      </c>
      <c r="P14" s="4"/>
      <c r="Q14" s="32">
        <f t="shared" si="14"/>
        <v>103.233</v>
      </c>
      <c r="R14" s="78" cm="1">
        <f t="array" aca="1" ref="R14" ca="1">_xll.BDP($B14&amp;" Govt","YAS_BOND_YLD","SETTLE_DT",$B$2,"YAS_BOND_PX",Q14)</f>
        <v>0.28215000000000001</v>
      </c>
      <c r="S14" s="75">
        <f t="shared" ca="1" si="6"/>
        <v>-3.381489120912625</v>
      </c>
      <c r="T14" s="81">
        <f t="shared" ca="1" si="7"/>
        <v>373.16429999999997</v>
      </c>
      <c r="U14" s="75">
        <f t="shared" ca="1" si="8"/>
        <v>-2.56461087908741</v>
      </c>
      <c r="V14" s="79" cm="1">
        <f t="array" aca="1" ref="V14" ca="1">_xll.BDP($B14&amp;" Govt","Z_SPRD_MID","SETTLE_DT",$B$2,"PX_MID",Q14)</f>
        <v>10.957741441429221</v>
      </c>
      <c r="W14" s="67">
        <f ca="1">STANDARDIZE(V14,HLOOKUP(B14,Linker_ZHist!$C$5:$BV$7,2,0),HLOOKUP(B14,Linker_ZHist!$C$5:$BV$7,3,0))</f>
        <v>-9.6963091801210669E-2</v>
      </c>
      <c r="X14" s="79">
        <f t="shared" ca="1" si="9"/>
        <v>17.107946801225729</v>
      </c>
      <c r="Y14" s="67">
        <f ca="1">STANDARDIZE(X14,HLOOKUP(B14,Rel_ZHist!$C$5:$BV$7,2,0),HLOOKUP(B14,Rel_ZHist!$C$5:$BV$7,3,0))</f>
        <v>0.33415311314838592</v>
      </c>
      <c r="Z14" s="98" cm="1">
        <f t="array" ref="Z14">_xll.BDP($B14&amp;" Govt","YAS_ASW_SPREAD")</f>
        <v>11.519040499563257</v>
      </c>
      <c r="AA14" s="27" cm="1">
        <f t="array" aca="1" ref="AA14" ca="1">Z14-_xll.BDP($B14&amp;" Govt","YAS_ASW_SPREAD","SETTLE_DT",$C$2,"PX_ASK",AG14)</f>
        <v>-2.0869931814287952</v>
      </c>
      <c r="AB14" s="32">
        <f>($AB$8*(($AB$9*100)+Z14))/AC14</f>
        <v>1.7067033033450554</v>
      </c>
      <c r="AC14" s="81" cm="1">
        <f t="array" ref="AC14">_xll.BDP($B14&amp;" Govt",AC$10)</f>
        <v>6.7492929069666054</v>
      </c>
      <c r="AD14" s="244"/>
      <c r="AE14" s="72">
        <f t="shared" si="10"/>
        <v>0</v>
      </c>
      <c r="AF14" s="82">
        <f t="shared" si="11"/>
        <v>0</v>
      </c>
      <c r="AG14" s="32" cm="1">
        <f t="array" ref="AG14">_xll.BDP($B14&amp;" Govt","PX_CLOSE_1D")</f>
        <v>103.133</v>
      </c>
      <c r="AH14" s="34" cm="1">
        <f t="array" aca="1" ref="AH14" ca="1">_xll.BDP($B14&amp;" Govt","YAS_BOND_YLD","SETTLE_DT",$C$2,"YAS_BOND_PX",AG14)</f>
        <v>0.31229400000000002</v>
      </c>
      <c r="AI14" s="35"/>
      <c r="AJ14" s="36" cm="1">
        <f t="array" aca="1" ref="AJ14" ca="1">_xll.BDP($B14&amp;" Govt","IDX_RATIO","SETTLE_DT",$B$2)</f>
        <v>1.98665</v>
      </c>
      <c r="AK14" s="36" cm="1">
        <f t="array" aca="1" ref="AK14" ca="1">_xll.BDP($B14&amp;" Govt","IDX_RATIO","SETTLE_DT",$C$2)</f>
        <v>1.98641</v>
      </c>
      <c r="AL14" s="32">
        <f ca="1">100*(AJ14-AK14)*Q14/AC14</f>
        <v>0.36708912091262486</v>
      </c>
      <c r="AM14" s="65"/>
      <c r="AN14" s="79" cm="1">
        <f t="array" aca="1" ref="AN14" ca="1">100*(_xll.BDP($B14&amp;" Govt","IDX_RATIO","SETTLE_DT",$AN$9)-AJ14)*Q14/AC14</f>
        <v>-64.959479021491717</v>
      </c>
      <c r="AO14" s="23">
        <f ca="1">100*(($AO$7/AQ14)-AJ14)*Q14/AC14</f>
        <v>-53.864037774558113</v>
      </c>
      <c r="AP14" s="23">
        <f ca="1">100*(($AP$7/AQ14)-AJ14)*Q14/AC14</f>
        <v>-56.680021752530415</v>
      </c>
      <c r="AQ14" s="67" cm="1">
        <f t="array" ref="AQ14">_xll.BDP($B14&amp;" Govt",AQ$10)</f>
        <v>194.06666999999999</v>
      </c>
      <c r="AR14" s="23" t="s">
        <v>464</v>
      </c>
      <c r="AS14" s="194">
        <f ca="1">100*(R34+R34-R27-R39)</f>
        <v>32.982400000000013</v>
      </c>
      <c r="AT14" s="27">
        <f ca="1">1*(S34+S34-S27-S39)</f>
        <v>2.2280514247659866E-2</v>
      </c>
      <c r="AU14" s="11"/>
      <c r="BA14" s="34"/>
      <c r="BC14" s="37"/>
      <c r="BD14" s="32"/>
      <c r="BM14" s="38" t="s">
        <v>58</v>
      </c>
      <c r="BN14" s="34">
        <v>5.0499003879481696</v>
      </c>
      <c r="BO14" s="72">
        <v>28818325.826499201</v>
      </c>
      <c r="BP14" s="72">
        <v>14170199</v>
      </c>
      <c r="BQ14" s="69">
        <v>104.33499999999999</v>
      </c>
      <c r="BR14" s="69" cm="1">
        <f t="array" ref="BR14">_xll.BDP($B14&amp;" Govt",BR$10)</f>
        <v>205.49981012184784</v>
      </c>
      <c r="BS14" s="39">
        <f t="shared" si="16"/>
        <v>0</v>
      </c>
      <c r="BT14" s="2"/>
      <c r="BU14" s="26">
        <f t="shared" si="17"/>
        <v>0</v>
      </c>
      <c r="BV14" s="72">
        <f t="shared" si="18"/>
        <v>0</v>
      </c>
      <c r="BW14" s="82">
        <f t="shared" si="19"/>
        <v>0</v>
      </c>
    </row>
    <row r="15" spans="1:78" x14ac:dyDescent="0.35">
      <c r="A15" s="5" t="s">
        <v>36</v>
      </c>
      <c r="B15" s="10" t="s">
        <v>37</v>
      </c>
      <c r="C15" s="8" t="str" cm="1">
        <f t="array" ref="C15">_xll.BDP(B15&amp;" Govt","MATURITY")</f>
        <v>10/08/2028</v>
      </c>
      <c r="D15" s="5" cm="1">
        <f t="array" ref="D15">_xll.BDP($B15&amp;" Govt",D$10)</f>
        <v>0.125</v>
      </c>
      <c r="E15" s="23">
        <f t="shared" si="0"/>
        <v>6.4203847909735687</v>
      </c>
      <c r="F15" s="23">
        <f t="shared" si="1"/>
        <v>4.6730823234548087</v>
      </c>
      <c r="G15" s="24">
        <f t="shared" si="2"/>
        <v>2602.6691380747002</v>
      </c>
      <c r="H15" s="14">
        <f t="shared" si="3"/>
        <v>0.17236219457448346</v>
      </c>
      <c r="I15" s="23">
        <v>0</v>
      </c>
      <c r="J15" s="24">
        <f t="shared" si="4"/>
        <v>0</v>
      </c>
      <c r="K15" s="14">
        <f t="shared" si="5"/>
        <v>0</v>
      </c>
      <c r="L15" s="14">
        <f>K15-H15</f>
        <v>-0.17236219457448346</v>
      </c>
      <c r="M15" s="44" cm="1">
        <f t="array" ref="M15">_xll.BDP($B15&amp;" Govt",M$10)</f>
        <v>99.4</v>
      </c>
      <c r="N15" s="23">
        <f t="shared" si="13"/>
        <v>99.43</v>
      </c>
      <c r="O15" s="45" cm="1">
        <f t="array" ref="O15">_xll.BDP($B15&amp;" Govt",O$10)</f>
        <v>99.46</v>
      </c>
      <c r="P15" s="1"/>
      <c r="Q15" s="23">
        <f t="shared" si="14"/>
        <v>99.43</v>
      </c>
      <c r="R15" s="76" cm="1">
        <f t="array" aca="1" ref="R15" ca="1">_xll.BDP($B15&amp;" Govt","YAS_BOND_YLD","SETTLE_DT",$B$2,"YAS_BOND_PX",Q15)</f>
        <v>0.26566099999999998</v>
      </c>
      <c r="S15" s="73">
        <f t="shared" ca="1" si="6"/>
        <v>-3.6860945036464488</v>
      </c>
      <c r="T15" s="79">
        <f t="shared" ca="1" si="7"/>
        <v>367.15609999999998</v>
      </c>
      <c r="U15" s="73">
        <f t="shared" ca="1" si="8"/>
        <v>-2.8321054963536212</v>
      </c>
      <c r="V15" s="79" cm="1">
        <f t="array" aca="1" ref="V15" ca="1">_xll.BDP($B15&amp;" Govt","Z_SPRD_MID","SETTLE_DT",$B$2,"PX_MID",Q15)</f>
        <v>19.31698768558212</v>
      </c>
      <c r="W15" s="67">
        <f ca="1">STANDARDIZE(V15,HLOOKUP(B15,Linker_ZHist!$C$5:$BV$7,2,0),HLOOKUP(B15,Linker_ZHist!$C$5:$BV$7,3,0))</f>
        <v>-0.77858408738596196</v>
      </c>
      <c r="X15" s="79">
        <f t="shared" ca="1" si="9"/>
        <v>24.367583215282355</v>
      </c>
      <c r="Y15" s="67">
        <f ca="1">STANDARDIZE(X15,HLOOKUP(B15,Rel_ZHist!$C$5:$BV$7,2,0),HLOOKUP(B15,Rel_ZHist!$C$5:$BV$7,3,0))</f>
        <v>1.041981360856937</v>
      </c>
      <c r="Z15" s="39" cm="1">
        <f t="array" ref="Z15">_xll.BDP($B15&amp;" Govt","YAS_ASW_SPREAD")</f>
        <v>21.145990686120285</v>
      </c>
      <c r="AA15" s="27" cm="1">
        <f t="array" aca="1" ref="AA15" ca="1">Z15-_xll.BDP($B15&amp;" Govt","YAS_ASW_SPREAD","SETTLE_DT",$C$2,"PX_ASK",AG15)</f>
        <v>-2.0906391483527287</v>
      </c>
      <c r="AB15" s="23">
        <f>($AB$8*(($AB$9*100)+Z15))/AC15</f>
        <v>3.7967544103722548</v>
      </c>
      <c r="AC15" s="79" cm="1">
        <f t="array" ref="AC15">_xll.BDP($B15&amp;" Govt",AC$10)</f>
        <v>5.5694913077211687</v>
      </c>
      <c r="AD15" s="105"/>
      <c r="AE15" s="72">
        <f t="shared" si="10"/>
        <v>0</v>
      </c>
      <c r="AF15" s="82">
        <f t="shared" si="11"/>
        <v>0</v>
      </c>
      <c r="AG15" s="23" cm="1">
        <f t="array" ref="AG15">_xll.BDP($B15&amp;" Govt","PX_CLOSE_1D")</f>
        <v>99.293000000000006</v>
      </c>
      <c r="AH15" s="26" cm="1">
        <f t="array" aca="1" ref="AH15" ca="1">_xll.BDP($B15&amp;" Govt","YAS_BOND_YLD","SETTLE_DT",$C$2,"YAS_BOND_PX",AG15)</f>
        <v>0.299487</v>
      </c>
      <c r="AI15" s="28"/>
      <c r="AJ15" s="17" cm="1">
        <f t="array" aca="1" ref="AJ15" ca="1">_xll.BDP($B15&amp;" Govt","IDX_RATIO","SETTLE_DT",$B$2)</f>
        <v>1.3807199999999999</v>
      </c>
      <c r="AK15" s="17" cm="1">
        <f t="array" aca="1" ref="AK15" ca="1">_xll.BDP($B15&amp;" Govt","IDX_RATIO","SETTLE_DT",$C$2)</f>
        <v>1.3805499999999999</v>
      </c>
      <c r="AL15" s="23">
        <f ca="1">100*(AJ15-AK15)*Q15/AC15</f>
        <v>0.30349450364644659</v>
      </c>
      <c r="AM15" s="63"/>
      <c r="AN15" s="79" cm="1">
        <f t="array" aca="1" ref="AN15" ca="1">100*(_xll.BDP($B15&amp;" Govt","IDX_RATIO","SETTLE_DT",$AN$9)-AJ15)*Q15/AC15</f>
        <v>-52.700927927311277</v>
      </c>
      <c r="AO15" s="23">
        <f ca="1">100*(($AO$7/AQ15)-AJ15)*Q15/AC15</f>
        <v>-43.697399951067645</v>
      </c>
      <c r="AP15" s="23">
        <f ca="1">100*(($AP$7/AQ15)-AJ15)*Q15/AC15</f>
        <v>-45.981712441898935</v>
      </c>
      <c r="AQ15" s="67" cm="1">
        <f t="array" ref="AQ15">_xll.BDP($B15&amp;" Govt",AQ$10)</f>
        <v>279.23333000000002</v>
      </c>
      <c r="AR15" s="23" t="s">
        <v>492</v>
      </c>
      <c r="AS15" s="194">
        <f ca="1">100*(R37-R31)</f>
        <v>2.1406999999999954</v>
      </c>
      <c r="AT15" s="27">
        <f ca="1">1*(S37-S31)</f>
        <v>8.5598607121122328E-2</v>
      </c>
      <c r="AU15" s="11"/>
      <c r="BA15" s="26"/>
      <c r="BC15" s="21"/>
      <c r="BD15" s="23"/>
      <c r="BM15" s="12" t="s">
        <v>36</v>
      </c>
      <c r="BN15" s="26">
        <v>4.2519104575983899</v>
      </c>
      <c r="BO15" s="70">
        <v>24264427.323081601</v>
      </c>
      <c r="BP15" s="70">
        <v>17936985</v>
      </c>
      <c r="BQ15" s="67">
        <v>99.965000000000003</v>
      </c>
      <c r="BR15" s="67" cm="1">
        <f t="array" ref="BR15">_xll.BDP($B15&amp;" Govt",BR$10)</f>
        <v>137.39079148571429</v>
      </c>
      <c r="BS15" s="39">
        <f t="shared" si="16"/>
        <v>0</v>
      </c>
      <c r="BT15" s="2"/>
      <c r="BU15" s="26">
        <f t="shared" si="17"/>
        <v>0</v>
      </c>
      <c r="BV15" s="72">
        <f t="shared" si="18"/>
        <v>0</v>
      </c>
      <c r="BW15" s="82">
        <f t="shared" si="19"/>
        <v>0</v>
      </c>
    </row>
    <row r="16" spans="1:78" x14ac:dyDescent="0.35">
      <c r="A16" s="5" t="s">
        <v>22</v>
      </c>
      <c r="B16" s="10" t="s">
        <v>23</v>
      </c>
      <c r="C16" s="8" t="str" cm="1">
        <f t="array" ref="C16">_xll.BDP(B16&amp;" Govt","MATURITY")</f>
        <v>22/03/2029</v>
      </c>
      <c r="D16" s="5" cm="1">
        <f t="array" ref="D16">_xll.BDP($B16&amp;" Govt",D$10)</f>
        <v>0.125</v>
      </c>
      <c r="E16" s="23">
        <f t="shared" si="0"/>
        <v>6.4748348510860092</v>
      </c>
      <c r="F16" s="23">
        <f t="shared" si="1"/>
        <v>4.0247020863986487</v>
      </c>
      <c r="G16" s="24">
        <f t="shared" si="2"/>
        <v>3020.1627398559949</v>
      </c>
      <c r="H16" s="14">
        <f t="shared" si="3"/>
        <v>0.20001077747390694</v>
      </c>
      <c r="I16" s="23">
        <v>3.6379999999999999</v>
      </c>
      <c r="J16" s="24">
        <f t="shared" si="4"/>
        <v>2729.9789678166521</v>
      </c>
      <c r="K16" s="14">
        <f t="shared" si="5"/>
        <v>0.18079330912693062</v>
      </c>
      <c r="L16" s="14">
        <f>K16-H16</f>
        <v>-1.9217468346976324E-2</v>
      </c>
      <c r="M16" s="44" cm="1">
        <f t="array" ref="M16">_xll.BDP($B16&amp;" Govt",M$10)</f>
        <v>98.977999999999994</v>
      </c>
      <c r="N16" s="23">
        <f t="shared" si="13"/>
        <v>99.007499999999993</v>
      </c>
      <c r="O16" s="45" cm="1">
        <f t="array" ref="O16">_xll.BDP($B16&amp;" Govt",O$10)</f>
        <v>99.037000000000006</v>
      </c>
      <c r="P16" s="1"/>
      <c r="Q16" s="23">
        <f t="shared" si="14"/>
        <v>99.007499999999993</v>
      </c>
      <c r="R16" s="76" cm="1">
        <f t="array" aca="1" ref="R16" ca="1">_xll.BDP($B16&amp;" Govt","YAS_BOND_YLD","SETTLE_DT",$B$2,"YAS_BOND_PX",Q16)</f>
        <v>0.33834799999999998</v>
      </c>
      <c r="S16" s="73">
        <f t="shared" ca="1" si="6"/>
        <v>-4.3796831186497425</v>
      </c>
      <c r="T16" s="79">
        <f t="shared" ca="1" si="7"/>
        <v>358.22250000000003</v>
      </c>
      <c r="U16" s="73">
        <f t="shared" ca="1" si="8"/>
        <v>-1.4364168813502438</v>
      </c>
      <c r="V16" s="79" cm="1">
        <f t="array" aca="1" ref="V16" ca="1">_xll.BDP($B16&amp;" Govt","Z_SPRD_MID","SETTLE_DT",$B$2,"PX_MID",Q16)</f>
        <v>20.977518951269435</v>
      </c>
      <c r="W16" s="67">
        <f ca="1">STANDARDIZE(V16,HLOOKUP(B16,Linker_ZHist!$C$5:$BV$7,2,0),HLOOKUP(B16,Linker_ZHist!$C$5:$BV$7,3,0))</f>
        <v>-0.19515257314453524</v>
      </c>
      <c r="X16" s="79">
        <f t="shared" ca="1" si="9"/>
        <v>15.007784627048149</v>
      </c>
      <c r="Y16" s="67">
        <f ca="1">STANDARDIZE(X16,HLOOKUP(B16,Rel_ZHist!$C$5:$BV$7,2,0),HLOOKUP(B16,Rel_ZHist!$C$5:$BV$7,3,0))</f>
        <v>0.9807365668049336</v>
      </c>
      <c r="Z16" s="39" cm="1">
        <f t="array" ref="Z16">_xll.BDP($B16&amp;" Govt","YAS_ASW_SPREAD")</f>
        <v>23.219192574669336</v>
      </c>
      <c r="AA16" s="27" cm="1">
        <f t="array" aca="1" ref="AA16" ca="1">Z16-_xll.BDP($B16&amp;" Govt","YAS_ASW_SPREAD","SETTLE_DT",$C$2,"PX_ASK",AG16)</f>
        <v>-2.4978762165280344</v>
      </c>
      <c r="AB16" s="23">
        <f>($AB$8*(($AB$9*100)+Z16))/AC16</f>
        <v>3.0942151416721178</v>
      </c>
      <c r="AC16" s="79" cm="1">
        <f t="array" ref="AC16">_xll.BDP($B16&amp;" Govt",AC$10)</f>
        <v>7.5040653320963502</v>
      </c>
      <c r="AD16" s="105"/>
      <c r="AE16" s="72">
        <f t="shared" si="10"/>
        <v>0</v>
      </c>
      <c r="AF16" s="82">
        <f t="shared" si="11"/>
        <v>0</v>
      </c>
      <c r="AG16" s="23" cm="1">
        <f t="array" ref="AG16">_xll.BDP($B16&amp;" Govt","PX_CLOSE_1D")</f>
        <v>98.816000000000003</v>
      </c>
      <c r="AH16" s="26" cm="1">
        <f t="array" aca="1" ref="AH16" ca="1">_xll.BDP($B16&amp;" Govt","YAS_BOND_YLD","SETTLE_DT",$C$2,"YAS_BOND_PX",AG16)</f>
        <v>0.37963799999999998</v>
      </c>
      <c r="AI16" s="28"/>
      <c r="AJ16" s="17" cm="1">
        <f t="array" aca="1" ref="AJ16" ca="1">_xll.BDP($B16&amp;" Govt","IDX_RATIO","SETTLE_DT",$B$2)</f>
        <v>1.62388</v>
      </c>
      <c r="AK16" s="17" cm="1">
        <f t="array" aca="1" ref="AK16" ca="1">_xll.BDP($B16&amp;" Govt","IDX_RATIO","SETTLE_DT",$C$2)</f>
        <v>1.6236899999999999</v>
      </c>
      <c r="AL16" s="23">
        <f ca="1">100*(AJ16-AK16)*Q16/AC16</f>
        <v>0.25068311864974285</v>
      </c>
      <c r="AM16" s="63"/>
      <c r="AN16" s="79" cm="1">
        <f t="array" aca="1" ref="AN16" ca="1">100*(_xll.BDP($B16&amp;" Govt","IDX_RATIO","SETTLE_DT",$AN$9)-AJ16)*Q16/AC16</f>
        <v>-45.795847622770637</v>
      </c>
      <c r="AO16" s="23">
        <f ca="1">100*(($AO$7/AQ16)-AJ16)*Q16/AC16</f>
        <v>-37.9736849620542</v>
      </c>
      <c r="AP16" s="23">
        <f ca="1">100*(($AP$7/AQ16)-AJ16)*Q16/AC16</f>
        <v>-39.9592085392432</v>
      </c>
      <c r="AQ16" s="67" cm="1">
        <f t="array" ref="AQ16">_xll.BDP($B16&amp;" Govt",AQ$10)</f>
        <v>237.42</v>
      </c>
      <c r="AR16" s="23"/>
      <c r="AU16" s="96"/>
      <c r="BA16" s="26"/>
      <c r="BC16" s="21"/>
      <c r="BD16" s="23"/>
      <c r="BM16" s="12" t="s">
        <v>22</v>
      </c>
      <c r="BN16" s="26">
        <v>4.2879701000569597</v>
      </c>
      <c r="BO16" s="70">
        <v>24470209.308017001</v>
      </c>
      <c r="BP16" s="70">
        <v>15458789</v>
      </c>
      <c r="BQ16" s="67">
        <v>99.471999999999994</v>
      </c>
      <c r="BR16" s="67" cm="1">
        <f t="array" ref="BR16">_xll.BDP($B16&amp;" Govt",BR$10)</f>
        <v>160.87736960625</v>
      </c>
      <c r="BS16" s="39">
        <f t="shared" si="16"/>
        <v>5.8527187062753754</v>
      </c>
      <c r="BT16" s="2">
        <v>-5</v>
      </c>
      <c r="BU16" s="26">
        <f t="shared" si="17"/>
        <v>-8.0438684803125007</v>
      </c>
      <c r="BV16" s="72">
        <f t="shared" si="18"/>
        <v>-3752.0326660481751</v>
      </c>
      <c r="BW16" s="92">
        <f t="shared" si="19"/>
        <v>-0.24847898450650166</v>
      </c>
    </row>
    <row r="17" spans="1:75" s="54" customFormat="1" x14ac:dyDescent="0.35">
      <c r="A17" s="54" t="s">
        <v>70</v>
      </c>
      <c r="B17" s="55" t="s">
        <v>71</v>
      </c>
      <c r="C17" s="56" t="str" cm="1">
        <f t="array" ref="C17">_xll.BDP(B17&amp;" Govt","MATURITY")</f>
        <v>22/07/2030</v>
      </c>
      <c r="D17" s="54" cm="1">
        <f t="array" ref="D17">_xll.BDP($B17&amp;" Govt",D$10)</f>
        <v>4.125</v>
      </c>
      <c r="E17" s="57">
        <f t="shared" si="0"/>
        <v>4.4838529337580635</v>
      </c>
      <c r="F17" s="57">
        <f t="shared" si="1"/>
        <v>1.3065583377495227</v>
      </c>
      <c r="G17" s="58">
        <f t="shared" si="2"/>
        <v>2409.6588193038224</v>
      </c>
      <c r="H17" s="59">
        <f t="shared" si="3"/>
        <v>0.15958005425853128</v>
      </c>
      <c r="I17" s="57">
        <v>0.255</v>
      </c>
      <c r="J17" s="58">
        <f t="shared" si="4"/>
        <v>470.2912844908667</v>
      </c>
      <c r="K17" s="59">
        <f t="shared" si="5"/>
        <v>3.1145118178203094E-2</v>
      </c>
      <c r="L17" s="59">
        <f>K17-H17</f>
        <v>-0.12843493608032819</v>
      </c>
      <c r="M17" s="44" cm="1">
        <f t="array" ref="M17">_xll.BDP($B17&amp;" Govt",M$10)</f>
        <v>343.18700000000001</v>
      </c>
      <c r="N17" s="23">
        <f t="shared" si="13"/>
        <v>343.40200000000004</v>
      </c>
      <c r="O17" s="45" cm="1">
        <f t="array" ref="O17">_xll.BDP($B17&amp;" Govt",O$10)</f>
        <v>343.61700000000002</v>
      </c>
      <c r="P17" s="83"/>
      <c r="Q17" s="57">
        <f t="shared" si="14"/>
        <v>343.40200000000004</v>
      </c>
      <c r="R17" s="77" cm="1">
        <f t="array" aca="1" ref="R17" ca="1">_xll.BDP($B17&amp;" Govt","YAS_BOND_YLD","SETTLE_DT",$B$2,"YAS_BOND_PX",Q17)</f>
        <v>0.43126100000000001</v>
      </c>
      <c r="S17" s="74">
        <f t="shared" ca="1" si="6"/>
        <v>-5.2043000000000008</v>
      </c>
      <c r="T17" s="80">
        <f t="shared" ca="1" si="7"/>
        <v>349.71429999999998</v>
      </c>
      <c r="U17" s="74">
        <f t="shared" ca="1" si="8"/>
        <v>0.70850000000001501</v>
      </c>
      <c r="V17" s="79" cm="1">
        <f t="array" aca="1" ref="V17" ca="1">_xll.BDP($B17&amp;" Govt","Z_SPRD_MID","SETTLE_DT",$B$2,"PX_MID",Q17)</f>
        <v>33.386462854533647</v>
      </c>
      <c r="W17" s="67">
        <f ca="1">STANDARDIZE(V17,HLOOKUP(B17,Linker_ZHist!$C$5:$BV$7,2,0),HLOOKUP(B17,Linker_ZHist!$C$5:$BV$7,3,0))</f>
        <v>0.2005202717221542</v>
      </c>
      <c r="X17" s="79">
        <f t="shared" ca="1" si="9"/>
        <v>17.012296495993642</v>
      </c>
      <c r="Y17" s="67">
        <f ca="1">STANDARDIZE(X17,HLOOKUP(B17,Rel_ZHist!$C$5:$BV$7,2,0),HLOOKUP(B17,Rel_ZHist!$C$5:$BV$7,3,0))</f>
        <v>0.80753690483186436</v>
      </c>
      <c r="Z17" s="99"/>
      <c r="AA17" s="27"/>
      <c r="AB17" s="57"/>
      <c r="AC17" s="80" cm="1">
        <f t="array" ref="AC17">_xll.BDP($B17&amp;" Govt",AC$10)</f>
        <v>18.442795470230067</v>
      </c>
      <c r="AD17" s="243"/>
      <c r="AE17" s="72">
        <f t="shared" si="10"/>
        <v>0</v>
      </c>
      <c r="AF17" s="82">
        <f t="shared" si="11"/>
        <v>0</v>
      </c>
      <c r="AG17" s="57" cm="1">
        <f t="array" ref="AG17">_xll.BDP($B17&amp;" Govt","PX_CLOSE_1D")</f>
        <v>342.428</v>
      </c>
      <c r="AH17" s="60" cm="1">
        <f t="array" aca="1" ref="AH17" ca="1">_xll.BDP($B17&amp;" Govt","YAS_BOND_YLD","SETTLE_DT",$C$2,"YAS_BOND_PX",AG17)</f>
        <v>0.48330400000000001</v>
      </c>
      <c r="AI17" s="57"/>
      <c r="AJ17" s="17"/>
      <c r="AK17" s="17"/>
      <c r="AL17" s="57"/>
      <c r="AM17" s="64"/>
      <c r="AN17" s="79"/>
      <c r="AO17" s="23"/>
      <c r="AP17" s="23"/>
      <c r="AQ17" s="67"/>
      <c r="AR17" s="57"/>
      <c r="BA17" s="60"/>
      <c r="BC17" s="61"/>
      <c r="BD17" s="57"/>
      <c r="BM17" s="62" t="s">
        <v>70</v>
      </c>
      <c r="BN17" s="60">
        <v>2.9694390289788499</v>
      </c>
      <c r="BO17" s="71">
        <v>16945732.565985501</v>
      </c>
      <c r="BP17" s="71">
        <v>4841239</v>
      </c>
      <c r="BQ17" s="68">
        <v>344.673</v>
      </c>
      <c r="BR17" s="68" cm="1">
        <f t="array" ref="BR17">_xll.BDP($B17&amp;" Govt",BR$10)</f>
        <v>343.1804615384616</v>
      </c>
      <c r="BS17" s="39">
        <f t="shared" si="16"/>
        <v>0.87511017692307702</v>
      </c>
      <c r="BT17" s="2"/>
      <c r="BU17" s="26">
        <f t="shared" si="17"/>
        <v>0</v>
      </c>
      <c r="BV17" s="72">
        <f t="shared" si="18"/>
        <v>0</v>
      </c>
      <c r="BW17" s="82">
        <f t="shared" si="19"/>
        <v>0</v>
      </c>
    </row>
    <row r="18" spans="1:75" x14ac:dyDescent="0.35">
      <c r="A18" s="5" t="s">
        <v>38</v>
      </c>
      <c r="B18" s="10" t="s">
        <v>39</v>
      </c>
      <c r="C18" s="8" t="str" cm="1">
        <f t="array" ref="C18">_xll.BDP(B18&amp;" Govt","MATURITY")</f>
        <v>10/08/2031</v>
      </c>
      <c r="D18" s="5" cm="1">
        <f t="array" ref="D18">_xll.BDP($B18&amp;" Govt",D$10)</f>
        <v>0.125</v>
      </c>
      <c r="E18" s="23">
        <f t="shared" si="0"/>
        <v>3.9018528809007536</v>
      </c>
      <c r="F18" s="23">
        <f t="shared" si="1"/>
        <v>3.0074997248586643</v>
      </c>
      <c r="G18" s="24">
        <f t="shared" si="2"/>
        <v>2741.6710382327515</v>
      </c>
      <c r="H18" s="14">
        <f t="shared" si="3"/>
        <v>0.18156761842601002</v>
      </c>
      <c r="I18" s="23">
        <v>0</v>
      </c>
      <c r="J18" s="24">
        <f t="shared" si="4"/>
        <v>0</v>
      </c>
      <c r="K18" s="14">
        <f t="shared" si="5"/>
        <v>0</v>
      </c>
      <c r="L18" s="14">
        <f>K18-H18</f>
        <v>-0.18156761842601002</v>
      </c>
      <c r="M18" s="44" cm="1">
        <f t="array" ref="M18">_xll.BDP($B18&amp;" Govt",M$10)</f>
        <v>98.692999999999998</v>
      </c>
      <c r="N18" s="23">
        <f t="shared" si="13"/>
        <v>98.722499999999997</v>
      </c>
      <c r="O18" s="45" cm="1">
        <f t="array" ref="O18">_xll.BDP($B18&amp;" Govt",O$10)</f>
        <v>98.751999999999995</v>
      </c>
      <c r="P18" s="1"/>
      <c r="Q18" s="23">
        <f t="shared" si="14"/>
        <v>98.722499999999997</v>
      </c>
      <c r="R18" s="76" cm="1">
        <f t="array" aca="1" ref="R18" ca="1">_xll.BDP($B18&amp;" Govt","YAS_BOND_YLD","SETTLE_DT",$B$2,"YAS_BOND_PX",Q18)</f>
        <v>0.30762600000000001</v>
      </c>
      <c r="S18" s="73">
        <f t="shared" ca="1" si="6"/>
        <v>-5.3673417485431578</v>
      </c>
      <c r="T18" s="79">
        <f t="shared" ca="1" si="7"/>
        <v>363.18079999999998</v>
      </c>
      <c r="U18" s="73">
        <f t="shared" ca="1" si="8"/>
        <v>0.47884174854320111</v>
      </c>
      <c r="V18" s="79" cm="1">
        <f t="array" aca="1" ref="V18" ca="1">_xll.BDP($B18&amp;" Govt","Z_SPRD_MID","SETTLE_DT",$B$2,"PX_MID",Q18)</f>
        <v>31.433463254250956</v>
      </c>
      <c r="W18" s="67">
        <f ca="1">STANDARDIZE(V18,HLOOKUP(B18,Linker_ZHist!$C$5:$BV$7,2,0),HLOOKUP(B18,Linker_ZHist!$C$5:$BV$7,3,0))</f>
        <v>-0.68957586143930849</v>
      </c>
      <c r="X18" s="79">
        <f t="shared" ca="1" si="9"/>
        <v>10.840050521753316</v>
      </c>
      <c r="Y18" s="67">
        <f ca="1">STANDARDIZE(X18,HLOOKUP(B18,Rel_ZHist!$C$5:$BV$7,2,0),HLOOKUP(B18,Rel_ZHist!$C$5:$BV$7,3,0))</f>
        <v>0.537816150991547</v>
      </c>
      <c r="Z18" s="39" cm="1">
        <f t="array" ref="Z18">_xll.BDP($B18&amp;" Govt","YAS_ASW_SPREAD")</f>
        <v>36.224176076934135</v>
      </c>
      <c r="AA18" s="27" cm="1">
        <f t="array" aca="1" ref="AA18" ca="1">Z18-_xll.BDP($B18&amp;" Govt","YAS_ASW_SPREAD","SETTLE_DT",$C$2,"PX_ASK",AG18)</f>
        <v>-3.1894364520708152</v>
      </c>
      <c r="AB18" s="23">
        <f>($AB$8*(($AB$9*100)+Z18))/AC18</f>
        <v>3.9736422811263075</v>
      </c>
      <c r="AC18" s="79" cm="1">
        <f t="array" ref="AC18">_xll.BDP($B18&amp;" Govt",AC$10)</f>
        <v>9.1161140118195512</v>
      </c>
      <c r="AD18" s="105"/>
      <c r="AE18" s="72">
        <f t="shared" si="10"/>
        <v>0</v>
      </c>
      <c r="AF18" s="82">
        <f t="shared" si="11"/>
        <v>0</v>
      </c>
      <c r="AG18" s="23" cm="1">
        <f t="array" ref="AG18">_xll.BDP($B18&amp;" Govt","PX_CLOSE_1D")</f>
        <v>98.361000000000004</v>
      </c>
      <c r="AH18" s="26" cm="1">
        <f t="array" aca="1" ref="AH18" ca="1">_xll.BDP($B18&amp;" Govt","YAS_BOND_YLD","SETTLE_DT",$C$2,"YAS_BOND_PX",AG18)</f>
        <v>0.35967500000000002</v>
      </c>
      <c r="AI18" s="28"/>
      <c r="AJ18" s="17" cm="1">
        <f t="array" aca="1" ref="AJ18" ca="1">_xll.BDP($B18&amp;" Govt","IDX_RATIO","SETTLE_DT",$B$2)</f>
        <v>1.31314</v>
      </c>
      <c r="AK18" s="17" cm="1">
        <f t="array" aca="1" ref="AK18" ca="1">_xll.BDP($B18&amp;" Govt","IDX_RATIO","SETTLE_DT",$C$2)</f>
        <v>1.3129900000000001</v>
      </c>
      <c r="AL18" s="23">
        <f ca="1">100*(AJ18-AK18)*Q18/AC18</f>
        <v>0.16244174854315691</v>
      </c>
      <c r="AM18" s="63"/>
      <c r="AN18" s="79" cm="1">
        <f t="array" aca="1" ref="AN18" ca="1">100*(_xll.BDP($B18&amp;" Govt","IDX_RATIO","SETTLE_DT",$AN$9)-AJ18)*Q18/AC18</f>
        <v>-30.398265877401986</v>
      </c>
      <c r="AO18" s="23">
        <f ca="1">100*(($AO$7/AQ18)-AJ18)*Q18/AC18</f>
        <v>-25.206320200011096</v>
      </c>
      <c r="AP18" s="23">
        <f ca="1">100*(($AP$7/AQ18)-AJ18)*Q18/AC18</f>
        <v>-26.524171558731421</v>
      </c>
      <c r="AQ18" s="67" cm="1">
        <f t="array" ref="AQ18">_xll.BDP($B18&amp;" Govt",AQ$10)</f>
        <v>293.60323</v>
      </c>
      <c r="AR18" s="23"/>
      <c r="AS18" s="26"/>
      <c r="BA18" s="26"/>
      <c r="BC18" s="21"/>
      <c r="BD18" s="23"/>
      <c r="BM18" s="12" t="s">
        <v>38</v>
      </c>
      <c r="BN18" s="26">
        <v>2.5840085303978499</v>
      </c>
      <c r="BO18" s="70">
        <v>14746191.815026101</v>
      </c>
      <c r="BP18" s="70">
        <v>11504038</v>
      </c>
      <c r="BQ18" s="67">
        <v>99.597999999999999</v>
      </c>
      <c r="BR18" s="67" cm="1">
        <f t="array" ref="BR18">_xll.BDP($B18&amp;" Govt",BR$10)</f>
        <v>129.73743101785715</v>
      </c>
      <c r="BS18" s="39">
        <f t="shared" si="16"/>
        <v>0</v>
      </c>
      <c r="BT18" s="2"/>
      <c r="BU18" s="26">
        <f t="shared" si="17"/>
        <v>0</v>
      </c>
      <c r="BV18" s="72">
        <f t="shared" si="18"/>
        <v>0</v>
      </c>
      <c r="BW18" s="82">
        <f t="shared" si="19"/>
        <v>0</v>
      </c>
    </row>
    <row r="19" spans="1:75" x14ac:dyDescent="0.35">
      <c r="A19" s="5" t="s">
        <v>60</v>
      </c>
      <c r="B19" s="10" t="s">
        <v>61</v>
      </c>
      <c r="C19" s="8" t="str" cm="1">
        <f t="array" ref="C19">_xll.BDP(B19&amp;" Govt","MATURITY")</f>
        <v>22/11/2032</v>
      </c>
      <c r="D19" s="5" cm="1">
        <f t="array" ref="D19">_xll.BDP($B19&amp;" Govt",D$10)</f>
        <v>1.25</v>
      </c>
      <c r="E19" s="23">
        <f t="shared" si="0"/>
        <v>7.3121664949835576</v>
      </c>
      <c r="F19" s="23">
        <f t="shared" si="1"/>
        <v>3.8532758360367865</v>
      </c>
      <c r="G19" s="24">
        <f t="shared" si="2"/>
        <v>5807.0095618138712</v>
      </c>
      <c r="H19" s="14">
        <f t="shared" si="3"/>
        <v>0.38457016965654778</v>
      </c>
      <c r="I19" s="23">
        <v>2.7330000000000001</v>
      </c>
      <c r="J19" s="24">
        <f t="shared" si="4"/>
        <v>4118.7181524903935</v>
      </c>
      <c r="K19" s="14">
        <f t="shared" si="5"/>
        <v>0.27276279155565519</v>
      </c>
      <c r="L19" s="14">
        <f t="shared" si="20"/>
        <v>-0.11180737810089258</v>
      </c>
      <c r="M19" s="44" cm="1">
        <f t="array" ref="M19">_xll.BDP($B19&amp;" Govt",M$10)</f>
        <v>106.624</v>
      </c>
      <c r="N19" s="23">
        <f t="shared" si="13"/>
        <v>106.66499999999999</v>
      </c>
      <c r="O19" s="45" cm="1">
        <f t="array" ref="O19">_xll.BDP($B19&amp;" Govt",O$10)</f>
        <v>106.706</v>
      </c>
      <c r="P19" s="1"/>
      <c r="Q19" s="23">
        <f t="shared" si="14"/>
        <v>106.66499999999999</v>
      </c>
      <c r="R19" s="76" cm="1">
        <f t="array" aca="1" ref="R19" ca="1">_xll.BDP($B19&amp;" Govt","YAS_BOND_YLD","SETTLE_DT",$B$2,"YAS_BOND_PX",Q19)</f>
        <v>0.437085</v>
      </c>
      <c r="S19" s="73">
        <f t="shared" ca="1" si="6"/>
        <v>-5.554134213809939</v>
      </c>
      <c r="T19" s="79">
        <f t="shared" ca="1" si="7"/>
        <v>350.23489999999998</v>
      </c>
      <c r="U19" s="73">
        <f t="shared" ca="1" si="8"/>
        <v>0.66563421380993315</v>
      </c>
      <c r="V19" s="79" cm="1">
        <f t="array" aca="1" ref="V19" ca="1">_xll.BDP($B19&amp;" Govt","Z_SPRD_MID","SETTLE_DT",$B$2,"PX_MID",Q19)</f>
        <v>37.820453523299818</v>
      </c>
      <c r="W19" s="67">
        <f ca="1">STANDARDIZE(V19,HLOOKUP(B19,Linker_ZHist!$C$5:$BV$7,2,0),HLOOKUP(B19,Linker_ZHist!$C$5:$BV$7,3,0))</f>
        <v>0.97294737177246793</v>
      </c>
      <c r="X19" s="79">
        <f t="shared" ca="1" si="9"/>
        <v>17.227040790802178</v>
      </c>
      <c r="Y19" s="67">
        <f ca="1">STANDARDIZE(X19,HLOOKUP(B19,Rel_ZHist!$C$5:$BV$7,2,0),HLOOKUP(B19,Rel_ZHist!$C$5:$BV$7,3,0))</f>
        <v>1.2368525339011391</v>
      </c>
      <c r="Z19" s="39" cm="1">
        <f t="array" ref="Z19">_xll.BDP($B19&amp;" Govt","YAS_ASW_SPREAD")</f>
        <v>42.704707801753308</v>
      </c>
      <c r="AA19" s="27" cm="1">
        <f t="array" aca="1" ref="AA19" ca="1">Z19-_xll.BDP($B19&amp;" Govt","YAS_ASW_SPREAD","SETTLE_DT",$C$2,"PX_ASK",AG19)</f>
        <v>-3.4082727175781073</v>
      </c>
      <c r="AB19" s="23">
        <f>($AB$8*(($AB$9*100)+Z19))/AC19</f>
        <v>2.8336963613696557</v>
      </c>
      <c r="AC19" s="79" cm="1">
        <f t="array" ref="AC19">_xll.BDP($B19&amp;" Govt",AC$10)</f>
        <v>15.07031888946357</v>
      </c>
      <c r="AD19" s="105"/>
      <c r="AE19" s="72">
        <f t="shared" si="10"/>
        <v>0</v>
      </c>
      <c r="AF19" s="82">
        <f t="shared" si="11"/>
        <v>0</v>
      </c>
      <c r="AG19" s="23" cm="1">
        <f t="array" ref="AG19">_xll.BDP($B19&amp;" Govt","PX_CLOSE_1D")</f>
        <v>106.209</v>
      </c>
      <c r="AH19" s="26" cm="1">
        <f t="array" aca="1" ref="AH19" ca="1">_xll.BDP($B19&amp;" Govt","YAS_BOND_YLD","SETTLE_DT",$C$2,"YAS_BOND_PX",AG19)</f>
        <v>0.49114000000000002</v>
      </c>
      <c r="AI19" s="28"/>
      <c r="AJ19" s="17" cm="1">
        <f t="array" aca="1" ref="AJ19" ca="1">_xll.BDP($B19&amp;" Govt","IDX_RATIO","SETTLE_DT",$B$2)</f>
        <v>1.7756099999999999</v>
      </c>
      <c r="AK19" s="17" cm="1">
        <f t="array" aca="1" ref="AK19" ca="1">_xll.BDP($B19&amp;" Govt","IDX_RATIO","SETTLE_DT",$C$2)</f>
        <v>1.7753999999999999</v>
      </c>
      <c r="AL19" s="23">
        <f ca="1">100*(AJ19-AK19)*Q19/AC19</f>
        <v>0.14863421380993722</v>
      </c>
      <c r="AM19" s="63"/>
      <c r="AN19" s="79" cm="1">
        <f t="array" aca="1" ref="AN19" ca="1">100*(_xll.BDP($B19&amp;" Govt","IDX_RATIO","SETTLE_DT",$AN$9)-AJ19)*Q19/AC19</f>
        <v>-26.86740360106689</v>
      </c>
      <c r="AO19" s="23">
        <f ca="1">100*(($AO$7/AQ19)-AJ19)*Q19/AC19</f>
        <v>-22.276310634420422</v>
      </c>
      <c r="AP19" s="23">
        <f ca="1">100*(($AP$7/AQ19)-AJ19)*Q19/AC19</f>
        <v>-23.440962170991867</v>
      </c>
      <c r="AQ19" s="67" cm="1">
        <f t="array" ref="AQ19">_xll.BDP($B19&amp;" Govt",AQ$10)</f>
        <v>217.13226</v>
      </c>
      <c r="AR19" s="23"/>
      <c r="BA19" s="26"/>
      <c r="BC19" s="21"/>
      <c r="BD19" s="23"/>
      <c r="BM19" s="12" t="s">
        <v>60</v>
      </c>
      <c r="BN19" s="26">
        <v>4.8424943675387802</v>
      </c>
      <c r="BO19" s="70">
        <v>27634719.455015201</v>
      </c>
      <c r="BP19" s="70">
        <v>14656667</v>
      </c>
      <c r="BQ19" s="67">
        <v>108.232</v>
      </c>
      <c r="BR19" s="67" cm="1">
        <f t="array" ref="BR19">_xll.BDP($B19&amp;" Govt",BR$10)</f>
        <v>189.76493783804347</v>
      </c>
      <c r="BS19" s="39">
        <f t="shared" si="16"/>
        <v>5.1862757511137287</v>
      </c>
      <c r="BT19" s="2"/>
      <c r="BU19" s="26">
        <f t="shared" si="17"/>
        <v>0</v>
      </c>
      <c r="BV19" s="72">
        <f t="shared" si="18"/>
        <v>0</v>
      </c>
      <c r="BW19" s="82">
        <f t="shared" si="19"/>
        <v>0</v>
      </c>
    </row>
    <row r="20" spans="1:75" x14ac:dyDescent="0.35">
      <c r="A20" s="5" t="s">
        <v>12</v>
      </c>
      <c r="B20" s="10" t="s">
        <v>13</v>
      </c>
      <c r="C20" s="8" t="str" cm="1">
        <f t="array" ref="C20">_xll.BDP(B20&amp;" Govt","MATURITY")</f>
        <v>22/11/2033</v>
      </c>
      <c r="D20" s="5" cm="1">
        <f t="array" ref="D20">_xll.BDP($B20&amp;" Govt",D$10)</f>
        <v>0.75</v>
      </c>
      <c r="E20" s="23">
        <f t="shared" si="0"/>
        <v>1.8318924840483708</v>
      </c>
      <c r="F20" s="23">
        <f t="shared" si="1"/>
        <v>1.7350771559819278</v>
      </c>
      <c r="G20" s="24">
        <f t="shared" si="2"/>
        <v>1651.9698556210155</v>
      </c>
      <c r="H20" s="14">
        <f t="shared" si="3"/>
        <v>0.10940197719344474</v>
      </c>
      <c r="I20" s="23">
        <v>8.8740000000000006</v>
      </c>
      <c r="J20" s="24">
        <f t="shared" si="4"/>
        <v>8448.9502084906617</v>
      </c>
      <c r="K20" s="14">
        <f t="shared" si="5"/>
        <v>0.55953312639010999</v>
      </c>
      <c r="L20" s="14">
        <f t="shared" si="20"/>
        <v>0.45013114919666525</v>
      </c>
      <c r="M20" s="44" cm="1">
        <f t="array" ref="M20">_xll.BDP($B20&amp;" Govt",M$10)</f>
        <v>101.765</v>
      </c>
      <c r="N20" s="23">
        <f t="shared" si="13"/>
        <v>101.803</v>
      </c>
      <c r="O20" s="45" cm="1">
        <f t="array" ref="O20">_xll.BDP($B20&amp;" Govt",O$10)</f>
        <v>101.84099999999999</v>
      </c>
      <c r="P20" s="1"/>
      <c r="Q20" s="23">
        <f t="shared" si="14"/>
        <v>101.803</v>
      </c>
      <c r="R20" s="76" cm="1">
        <f t="array" aca="1" ref="R20" ca="1">_xll.BDP($B20&amp;" Govt","YAS_BOND_YLD","SETTLE_DT",$B$2,"YAS_BOND_PX",Q20)</f>
        <v>0.55204799999999998</v>
      </c>
      <c r="S20" s="73">
        <f t="shared" ca="1" si="6"/>
        <v>-5.5287094064528501</v>
      </c>
      <c r="T20" s="79">
        <f t="shared" ca="1" si="7"/>
        <v>338.73859999999996</v>
      </c>
      <c r="U20" s="73">
        <f t="shared" ca="1" si="8"/>
        <v>0.64020940645281443</v>
      </c>
      <c r="V20" s="79" cm="1">
        <f t="array" aca="1" ref="V20" ca="1">_xll.BDP($B20&amp;" Govt","Z_SPRD_MID","SETTLE_DT",$B$2,"PX_MID",Q20)</f>
        <v>43.983420139907835</v>
      </c>
      <c r="W20" s="67">
        <f ca="1">STANDARDIZE(V20,HLOOKUP(B20,Linker_ZHist!$C$5:$BV$7,2,0),HLOOKUP(B20,Linker_ZHist!$C$5:$BV$7,3,0))</f>
        <v>1.264164559569765</v>
      </c>
      <c r="X20" s="79">
        <f t="shared" ca="1" si="9"/>
        <v>23.390007407410195</v>
      </c>
      <c r="Y20" s="67">
        <f ca="1">STANDARDIZE(X20,HLOOKUP(B20,Rel_ZHist!$C$5:$BV$7,2,0),HLOOKUP(B20,Rel_ZHist!$C$5:$BV$7,3,0))</f>
        <v>1.271283821937625</v>
      </c>
      <c r="Z20" s="39" cm="1">
        <f t="array" ref="Z20">_xll.BDP($B20&amp;" Govt","YAS_ASW_SPREAD")</f>
        <v>51.49725077219248</v>
      </c>
      <c r="AA20" s="27" cm="1">
        <f t="array" aca="1" ref="AA20" ca="1">Z20-_xll.BDP($B20&amp;" Govt","YAS_ASW_SPREAD","SETTLE_DT",$C$2,"PX_ASK",AG20)</f>
        <v>-3.4759913529120183</v>
      </c>
      <c r="AB20" s="23">
        <f>($AB$8*(($AB$9*100)+Z20))/AC20</f>
        <v>5.4087974490983903</v>
      </c>
      <c r="AC20" s="79" cm="1">
        <f t="array" ref="AC20">_xll.BDP($B20&amp;" Govt",AC$10)</f>
        <v>9.5210166875035629</v>
      </c>
      <c r="AD20" s="105"/>
      <c r="AE20" s="72">
        <f t="shared" si="10"/>
        <v>0</v>
      </c>
      <c r="AF20" s="82">
        <f t="shared" si="11"/>
        <v>0</v>
      </c>
      <c r="AG20" s="23" cm="1">
        <f t="array" ref="AG20">_xll.BDP($B20&amp;" Govt","PX_CLOSE_1D")</f>
        <v>101.30800000000001</v>
      </c>
      <c r="AH20" s="26" cm="1">
        <f t="array" aca="1" ref="AH20" ca="1">_xll.BDP($B20&amp;" Govt","YAS_BOND_YLD","SETTLE_DT",$C$2,"YAS_BOND_PX",AG20)</f>
        <v>0.60605200000000004</v>
      </c>
      <c r="AI20" s="28"/>
      <c r="AJ20" s="17" cm="1">
        <f t="array" aca="1" ref="AJ20" ca="1">_xll.BDP($B20&amp;" Govt","IDX_RATIO","SETTLE_DT",$B$2)</f>
        <v>1.03573</v>
      </c>
      <c r="AK20" s="17" cm="1">
        <f t="array" aca="1" ref="AK20" ca="1">_xll.BDP($B20&amp;" Govt","IDX_RATIO","SETTLE_DT",$C$2)</f>
        <v>1.0356099999999999</v>
      </c>
      <c r="AL20" s="23">
        <f ca="1">100*(AJ20-AK20)*Q20/AC20</f>
        <v>0.12830940645284575</v>
      </c>
      <c r="AM20" s="63"/>
      <c r="AN20" s="79" cm="1">
        <f t="array" aca="1" ref="AN20" ca="1">100*(_xll.BDP($B20&amp;" Govt","IDX_RATIO","SETTLE_DT",$AN$9)-AJ20)*Q20/AC20</f>
        <v>-23.673085490526418</v>
      </c>
      <c r="AO20" s="23">
        <f ca="1">100*(($AO$7/AQ20)-AJ20)*Q20/AC20</f>
        <v>-19.624125862048192</v>
      </c>
      <c r="AP20" s="23">
        <f ca="1">100*(($AP$7/AQ20)-AJ20)*Q20/AC20</f>
        <v>-20.650427616997611</v>
      </c>
      <c r="AQ20" s="67" cm="1">
        <f t="array" ref="AQ20">_xll.BDP($B20&amp;" Govt",AQ$10)</f>
        <v>372.24</v>
      </c>
      <c r="AR20" s="23"/>
      <c r="BA20" s="26"/>
      <c r="BC20" s="21"/>
      <c r="BD20" s="23"/>
      <c r="BM20" s="12" t="s">
        <v>12</v>
      </c>
      <c r="BN20" s="26">
        <v>1.2131738304956099</v>
      </c>
      <c r="BO20" s="70">
        <v>6923233.3403728399</v>
      </c>
      <c r="BP20" s="70">
        <v>6597825</v>
      </c>
      <c r="BQ20" s="67">
        <v>103.32214999999999</v>
      </c>
      <c r="BR20" s="67" cm="1">
        <f t="array" ref="BR20">_xll.BDP($B20&amp;" Govt",BR$10)</f>
        <v>105.57988604326086</v>
      </c>
      <c r="BS20" s="39">
        <f t="shared" si="16"/>
        <v>9.3691590874789696</v>
      </c>
      <c r="BT20" s="2"/>
      <c r="BU20" s="26">
        <f t="shared" si="17"/>
        <v>0</v>
      </c>
      <c r="BV20" s="72">
        <f t="shared" si="18"/>
        <v>0</v>
      </c>
      <c r="BW20" s="82">
        <f t="shared" si="19"/>
        <v>0</v>
      </c>
    </row>
    <row r="21" spans="1:75" s="29" customFormat="1" x14ac:dyDescent="0.35">
      <c r="A21" s="29" t="s">
        <v>10</v>
      </c>
      <c r="B21" s="30" t="s">
        <v>11</v>
      </c>
      <c r="C21" s="31" t="str" cm="1">
        <f t="array" ref="C21">_xll.BDP(B21&amp;" Govt","MATURITY")</f>
        <v>22/03/2034</v>
      </c>
      <c r="D21" s="29" cm="1">
        <f t="array" ref="D21">_xll.BDP($B21&amp;" Govt",D$10)</f>
        <v>0.75</v>
      </c>
      <c r="E21" s="32">
        <f t="shared" si="0"/>
        <v>6.4411395334320423</v>
      </c>
      <c r="F21" s="32">
        <f t="shared" si="1"/>
        <v>3.8176236369371961</v>
      </c>
      <c r="G21" s="33">
        <f t="shared" si="2"/>
        <v>5999.2392121072207</v>
      </c>
      <c r="H21" s="22">
        <f t="shared" si="3"/>
        <v>0.3973006100733259</v>
      </c>
      <c r="I21" s="32">
        <v>2.9729999999999999</v>
      </c>
      <c r="J21" s="33">
        <f t="shared" si="4"/>
        <v>4671.9477543637659</v>
      </c>
      <c r="K21" s="22">
        <f t="shared" si="5"/>
        <v>0.3094005135340242</v>
      </c>
      <c r="L21" s="22">
        <f t="shared" si="20"/>
        <v>-8.7900096539301698E-2</v>
      </c>
      <c r="M21" s="44" cm="1">
        <f t="array" ref="M21">_xll.BDP($B21&amp;" Govt",M$10)</f>
        <v>101.32299999999999</v>
      </c>
      <c r="N21" s="23">
        <f t="shared" si="13"/>
        <v>101.37</v>
      </c>
      <c r="O21" s="45" cm="1">
        <f t="array" ref="O21">_xll.BDP($B21&amp;" Govt",O$10)</f>
        <v>101.417</v>
      </c>
      <c r="P21" s="3"/>
      <c r="Q21" s="32">
        <f t="shared" si="14"/>
        <v>101.37</v>
      </c>
      <c r="R21" s="78" cm="1">
        <f t="array" aca="1" ref="R21" ca="1">_xll.BDP($B21&amp;" Govt","YAS_BOND_YLD","SETTLE_DT",$B$2,"YAS_BOND_PX",Q21)</f>
        <v>0.60425300000000004</v>
      </c>
      <c r="S21" s="75">
        <f t="shared" ca="1" si="6"/>
        <v>-5.8966631683198658</v>
      </c>
      <c r="T21" s="81">
        <f t="shared" ca="1" si="7"/>
        <v>349.82180000000005</v>
      </c>
      <c r="U21" s="75">
        <f t="shared" ca="1" si="8"/>
        <v>0.69606316831995341</v>
      </c>
      <c r="V21" s="79" cm="1">
        <f t="array" aca="1" ref="V21" ca="1">_xll.BDP($B21&amp;" Govt","Z_SPRD_MID","SETTLE_DT",$B$2,"PX_MID",Q21)</f>
        <v>41.443690861526512</v>
      </c>
      <c r="W21" s="67">
        <f ca="1">STANDARDIZE(V21,HLOOKUP(B21,Linker_ZHist!$C$5:$BV$7,2,0),HLOOKUP(B21,Linker_ZHist!$C$5:$BV$7,3,0))</f>
        <v>5.7178533477649666E-2</v>
      </c>
      <c r="X21" s="79">
        <f t="shared" ca="1" si="9"/>
        <v>6.3947998480617798</v>
      </c>
      <c r="Y21" s="67">
        <f ca="1">STANDARDIZE(X21,HLOOKUP(B21,Rel_ZHist!$C$5:$BV$7,2,0),HLOOKUP(B21,Rel_ZHist!$C$5:$BV$7,3,0))</f>
        <v>0.84398311974007167</v>
      </c>
      <c r="Z21" s="98" cm="1">
        <f t="array" ref="Z21">_xll.BDP($B21&amp;" Govt","YAS_ASW_SPREAD")</f>
        <v>48.706476518947525</v>
      </c>
      <c r="AA21" s="27" cm="1">
        <f t="array" aca="1" ref="AA21" ca="1">Z21-_xll.BDP($B21&amp;" Govt","YAS_ASW_SPREAD","SETTLE_DT",$C$2,"PX_ASK",AG21)</f>
        <v>-3.7608366873695971</v>
      </c>
      <c r="AB21" s="32">
        <f>($AB$8*(($AB$9*100)+Z21))/AC21</f>
        <v>3.0994429369544756</v>
      </c>
      <c r="AC21" s="81" cm="1">
        <f t="array" ref="AC21">_xll.BDP($B21&amp;" Govt",AC$10)</f>
        <v>15.714590495673617</v>
      </c>
      <c r="AD21" s="244"/>
      <c r="AE21" s="72">
        <f t="shared" si="10"/>
        <v>0</v>
      </c>
      <c r="AF21" s="82">
        <f t="shared" si="11"/>
        <v>0</v>
      </c>
      <c r="AG21" s="32" cm="1">
        <f t="array" ref="AG21">_xll.BDP($B21&amp;" Govt","PX_CLOSE_1D")</f>
        <v>100.825</v>
      </c>
      <c r="AH21" s="34" cm="1">
        <f t="array" aca="1" ref="AH21" ca="1">_xll.BDP($B21&amp;" Govt","YAS_BOND_YLD","SETTLE_DT",$C$2,"YAS_BOND_PX",AG21)</f>
        <v>0.66199399999999997</v>
      </c>
      <c r="AI21" s="35"/>
      <c r="AJ21" s="36" cm="1">
        <f t="array" aca="1" ref="AJ21" ca="1">_xll.BDP($B21&amp;" Govt","IDX_RATIO","SETTLE_DT",$B$2)</f>
        <v>1.66018</v>
      </c>
      <c r="AK21" s="36" cm="1">
        <f t="array" aca="1" ref="AK21" ca="1">_xll.BDP($B21&amp;" Govt","IDX_RATIO","SETTLE_DT",$C$2)</f>
        <v>1.6599900000000001</v>
      </c>
      <c r="AL21" s="32">
        <f ca="1">100*(AJ21-AK21)*Q21/AC21</f>
        <v>0.12256316831987241</v>
      </c>
      <c r="AM21" s="65"/>
      <c r="AN21" s="79" cm="1">
        <f t="array" aca="1" ref="AN21" ca="1">100*(_xll.BDP($B21&amp;" Govt","IDX_RATIO","SETTLE_DT",$AN$9)-AJ21)*Q21/AC21</f>
        <v>-22.893509703548833</v>
      </c>
      <c r="AO21" s="23">
        <f ca="1">100*(($AO$7/AQ21)-AJ21)*Q21/AC21</f>
        <v>-18.982086056418293</v>
      </c>
      <c r="AP21" s="23">
        <f ca="1">100*(($AP$7/AQ21)-AJ21)*Q21/AC21</f>
        <v>-19.974540844172637</v>
      </c>
      <c r="AQ21" s="67" cm="1">
        <f t="array" ref="AQ21">_xll.BDP($B21&amp;" Govt",AQ$10)</f>
        <v>232.22902999999999</v>
      </c>
      <c r="AR21" s="32"/>
      <c r="BA21" s="34"/>
      <c r="BC21" s="37"/>
      <c r="BD21" s="32"/>
      <c r="BM21" s="38" t="s">
        <v>10</v>
      </c>
      <c r="BN21" s="34">
        <v>4.2656553201536704</v>
      </c>
      <c r="BO21" s="72">
        <v>24342865.291581701</v>
      </c>
      <c r="BP21" s="72">
        <v>14570332</v>
      </c>
      <c r="BQ21" s="69">
        <v>102.505</v>
      </c>
      <c r="BR21" s="69" cm="1">
        <f t="array" ref="BR21">_xll.BDP($B21&amp;" Govt",BR$10)</f>
        <v>168.72117699374999</v>
      </c>
      <c r="BS21" s="39">
        <f t="shared" si="16"/>
        <v>5.0160805920241867</v>
      </c>
      <c r="BT21" s="2"/>
      <c r="BU21" s="26">
        <f t="shared" si="17"/>
        <v>0</v>
      </c>
      <c r="BV21" s="72">
        <f t="shared" si="18"/>
        <v>0</v>
      </c>
      <c r="BW21" s="82">
        <f t="shared" si="19"/>
        <v>0</v>
      </c>
    </row>
    <row r="22" spans="1:75" s="54" customFormat="1" x14ac:dyDescent="0.35">
      <c r="A22" s="54" t="s">
        <v>66</v>
      </c>
      <c r="B22" s="55" t="s">
        <v>67</v>
      </c>
      <c r="C22" s="56" t="str" cm="1">
        <f t="array" ref="C22">_xll.BDP(B22&amp;" Govt","MATURITY")</f>
        <v>26/01/2035</v>
      </c>
      <c r="D22" s="54" cm="1">
        <f t="array" ref="D22">_xll.BDP($B22&amp;" Govt",D$10)</f>
        <v>2</v>
      </c>
      <c r="E22" s="57">
        <f t="shared" si="0"/>
        <v>5.9776950086602172</v>
      </c>
      <c r="F22" s="57">
        <f t="shared" si="1"/>
        <v>2.4006949141385312</v>
      </c>
      <c r="G22" s="58">
        <f t="shared" si="2"/>
        <v>5597.974692226745</v>
      </c>
      <c r="H22" s="59">
        <f t="shared" si="3"/>
        <v>0.3707268008097182</v>
      </c>
      <c r="I22" s="57">
        <v>0</v>
      </c>
      <c r="J22" s="58">
        <f t="shared" si="4"/>
        <v>0</v>
      </c>
      <c r="K22" s="59">
        <f t="shared" si="5"/>
        <v>0</v>
      </c>
      <c r="L22" s="59">
        <f t="shared" si="20"/>
        <v>-0.3707268008097182</v>
      </c>
      <c r="M22" s="44" cm="1">
        <f t="array" ref="M22">_xll.BDP($B22&amp;" Govt",M$10)</f>
        <v>246.733</v>
      </c>
      <c r="N22" s="23">
        <f t="shared" si="13"/>
        <v>246.95650000000001</v>
      </c>
      <c r="O22" s="45" cm="1">
        <f t="array" ref="O22">_xll.BDP($B22&amp;" Govt",O$10)</f>
        <v>247.18</v>
      </c>
      <c r="P22" s="83"/>
      <c r="Q22" s="57">
        <f t="shared" si="14"/>
        <v>246.95650000000001</v>
      </c>
      <c r="R22" s="77" cm="1">
        <f t="array" aca="1" ref="R22" ca="1">_xll.BDP($B22&amp;" Govt","YAS_BOND_YLD","SETTLE_DT",$B$2,"YAS_BOND_PX",Q22)</f>
        <v>0.74221300000000001</v>
      </c>
      <c r="S22" s="74">
        <f t="shared" ca="1" si="6"/>
        <v>-5.9184000000000019</v>
      </c>
      <c r="T22" s="80">
        <f t="shared" ca="1" si="7"/>
        <v>343.38529999999997</v>
      </c>
      <c r="U22" s="74">
        <f t="shared" ca="1" si="8"/>
        <v>0.56029999999998381</v>
      </c>
      <c r="V22" s="79" cm="1">
        <f t="array" aca="1" ref="V22" ca="1">_xll.BDP($B22&amp;" Govt","Z_SPRD_MID","SETTLE_DT",$B$2,"PX_MID",Q22)</f>
        <v>53.072670614620108</v>
      </c>
      <c r="W22" s="67">
        <f ca="1">STANDARDIZE(V22,HLOOKUP(B22,Linker_ZHist!$C$5:$BV$7,2,0),HLOOKUP(B22,Linker_ZHist!$C$5:$BV$7,3,0))</f>
        <v>-0.67614575193670312</v>
      </c>
      <c r="X22" s="79">
        <f t="shared" ca="1" si="9"/>
        <v>13.239644092004205</v>
      </c>
      <c r="Y22" s="67">
        <f ca="1">STANDARDIZE(X22,HLOOKUP(B22,Rel_ZHist!$C$5:$BV$7,2,0),HLOOKUP(B22,Rel_ZHist!$C$5:$BV$7,3,0))</f>
        <v>0.98782757558773482</v>
      </c>
      <c r="Z22" s="99"/>
      <c r="AA22" s="27"/>
      <c r="AB22" s="57"/>
      <c r="AC22" s="80" cm="1">
        <f t="array" ref="AC22">_xll.BDP($B22&amp;" Govt",AC$10)</f>
        <v>23.318142839634959</v>
      </c>
      <c r="AD22" s="243"/>
      <c r="AE22" s="72">
        <f t="shared" si="10"/>
        <v>0</v>
      </c>
      <c r="AF22" s="82">
        <f t="shared" si="11"/>
        <v>0</v>
      </c>
      <c r="AG22" s="57" cm="1">
        <f t="array" ref="AG22">_xll.BDP($B22&amp;" Govt","PX_CLOSE_1D")</f>
        <v>245.54599999999999</v>
      </c>
      <c r="AH22" s="60" cm="1">
        <f t="array" aca="1" ref="AH22" ca="1">_xll.BDP($B22&amp;" Govt","YAS_BOND_YLD","SETTLE_DT",$C$2,"YAS_BOND_PX",AG22)</f>
        <v>0.80139700000000003</v>
      </c>
      <c r="AI22" s="57"/>
      <c r="AJ22" s="17"/>
      <c r="AK22" s="17"/>
      <c r="AL22" s="57"/>
      <c r="AM22" s="64"/>
      <c r="AN22" s="62"/>
      <c r="AO22" s="60"/>
      <c r="AP22" s="57"/>
      <c r="AQ22" s="67"/>
      <c r="AR22" s="57"/>
      <c r="AW22" s="29"/>
      <c r="BA22" s="60"/>
      <c r="BC22" s="61"/>
      <c r="BD22" s="57"/>
      <c r="BM22" s="62" t="s">
        <v>66</v>
      </c>
      <c r="BN22" s="60">
        <v>3.9587384163312702</v>
      </c>
      <c r="BO22" s="71">
        <v>22591378.993530601</v>
      </c>
      <c r="BP22" s="71">
        <v>9083989</v>
      </c>
      <c r="BQ22" s="68">
        <v>246.72059999999999</v>
      </c>
      <c r="BR22" s="68" cm="1">
        <f t="array" ref="BR22">_xll.BDP($B22&amp;" Govt",BR$10)</f>
        <v>248.99852844505494</v>
      </c>
      <c r="BS22" s="39">
        <f t="shared" si="16"/>
        <v>0</v>
      </c>
      <c r="BT22" s="2"/>
      <c r="BU22" s="26">
        <f t="shared" si="17"/>
        <v>0</v>
      </c>
      <c r="BV22" s="72">
        <f t="shared" si="18"/>
        <v>0</v>
      </c>
      <c r="BW22" s="82">
        <f t="shared" si="19"/>
        <v>0</v>
      </c>
    </row>
    <row r="23" spans="1:75" x14ac:dyDescent="0.35">
      <c r="A23" s="5" t="s">
        <v>44</v>
      </c>
      <c r="B23" s="10" t="s">
        <v>45</v>
      </c>
      <c r="C23" s="8" t="str" cm="1">
        <f t="array" ref="C23">_xll.BDP(B23&amp;" Govt","MATURITY")</f>
        <v>22/11/2036</v>
      </c>
      <c r="D23" s="5" cm="1">
        <f t="array" ref="D23">_xll.BDP($B23&amp;" Govt",D$10)</f>
        <v>0.125</v>
      </c>
      <c r="E23" s="23">
        <f t="shared" si="0"/>
        <v>4.9937787091527301</v>
      </c>
      <c r="F23" s="23">
        <f t="shared" si="1"/>
        <v>3.6355838120212192</v>
      </c>
      <c r="G23" s="24">
        <f t="shared" si="2"/>
        <v>6096.4197306931592</v>
      </c>
      <c r="H23" s="14">
        <f t="shared" si="3"/>
        <v>0.4037364060061695</v>
      </c>
      <c r="I23" s="23">
        <v>0.872</v>
      </c>
      <c r="J23" s="24">
        <f t="shared" si="4"/>
        <v>1462.2350301997128</v>
      </c>
      <c r="K23" s="14">
        <f t="shared" si="5"/>
        <v>9.6836756966868401E-2</v>
      </c>
      <c r="L23" s="14">
        <f t="shared" si="20"/>
        <v>-0.30689964903930111</v>
      </c>
      <c r="M23" s="44" cm="1">
        <f t="array" ref="M23">_xll.BDP($B23&amp;" Govt",M$10)</f>
        <v>92.548000000000002</v>
      </c>
      <c r="N23" s="23">
        <f t="shared" si="13"/>
        <v>92.597999999999999</v>
      </c>
      <c r="O23" s="45" cm="1">
        <f t="array" ref="O23">_xll.BDP($B23&amp;" Govt",O$10)</f>
        <v>92.647999999999996</v>
      </c>
      <c r="P23" s="1"/>
      <c r="Q23" s="23">
        <f t="shared" si="14"/>
        <v>92.597999999999999</v>
      </c>
      <c r="R23" s="76" cm="1">
        <f t="array" aca="1" ref="R23" ca="1">_xll.BDP($B23&amp;" Govt","YAS_BOND_YLD","SETTLE_DT",$B$2,"YAS_BOND_PX",Q23)</f>
        <v>0.75336999999999998</v>
      </c>
      <c r="S23" s="73">
        <f t="shared" ca="1" si="6"/>
        <v>-5.872574973834582</v>
      </c>
      <c r="T23" s="79">
        <f t="shared" ca="1" si="7"/>
        <v>342.26959999999997</v>
      </c>
      <c r="U23" s="73">
        <f t="shared" ca="1" si="8"/>
        <v>0.51447497383455798</v>
      </c>
      <c r="V23" s="79" cm="1">
        <f t="array" aca="1" ref="V23" ca="1">_xll.BDP($B23&amp;" Govt","Z_SPRD_MID","SETTLE_DT",$B$2,"PX_MID",Q23)</f>
        <v>47.035272550371495</v>
      </c>
      <c r="W23" s="67">
        <f ca="1">STANDARDIZE(V23,HLOOKUP(B23,Linker_ZHist!$C$5:$BV$7,2,0),HLOOKUP(B23,Linker_ZHist!$C$5:$BV$7,3,0))</f>
        <v>-0.27297232047044817</v>
      </c>
      <c r="X23" s="79">
        <f t="shared" ca="1" si="9"/>
        <v>7.2022460277555922</v>
      </c>
      <c r="Y23" s="67">
        <f ca="1">STANDARDIZE(X23,HLOOKUP(B23,Rel_ZHist!$C$5:$BV$7,2,0),HLOOKUP(B23,Rel_ZHist!$C$5:$BV$7,3,0))</f>
        <v>0.92505167183892056</v>
      </c>
      <c r="Z23" s="39" cm="1">
        <f t="array" ref="Z23">_xll.BDP($B23&amp;" Govt","YAS_ASW_SPREAD")</f>
        <v>60.000304481131899</v>
      </c>
      <c r="AA23" s="27" cm="1">
        <f t="array" aca="1" ref="AA23" ca="1">Z23-_xll.BDP($B23&amp;" Govt","YAS_ASW_SPREAD","SETTLE_DT",$C$2,"PX_ASK",AG23)</f>
        <v>-4.0561755981814329</v>
      </c>
      <c r="AB23" s="23">
        <f t="shared" ref="AB23:AB43" si="21">($AB$8*(($AB$9*100)+Z23))/AC23</f>
        <v>3.578102317819666</v>
      </c>
      <c r="AC23" s="79" cm="1">
        <f t="array" ref="AC23">_xll.BDP($B23&amp;" Govt",AC$10)</f>
        <v>16.768750346326982</v>
      </c>
      <c r="AD23" s="105"/>
      <c r="AE23" s="72">
        <f t="shared" si="10"/>
        <v>0</v>
      </c>
      <c r="AF23" s="82">
        <f t="shared" si="11"/>
        <v>0</v>
      </c>
      <c r="AG23" s="23" cm="1">
        <f t="array" ref="AG23">_xll.BDP($B23&amp;" Govt","PX_CLOSE_1D")</f>
        <v>91.944999999999993</v>
      </c>
      <c r="AH23" s="26" cm="1">
        <f t="array" aca="1" ref="AH23" ca="1">_xll.BDP($B23&amp;" Govt","YAS_BOND_YLD","SETTLE_DT",$C$2,"YAS_BOND_PX",AG23)</f>
        <v>0.81115700000000002</v>
      </c>
      <c r="AI23" s="28"/>
      <c r="AJ23" s="17" cm="1">
        <f t="array" aca="1" ref="AJ23" ca="1">_xll.BDP($B23&amp;" Govt","IDX_RATIO","SETTLE_DT",$B$2)</f>
        <v>1.4827399999999999</v>
      </c>
      <c r="AK23" s="17" cm="1">
        <f t="array" aca="1" ref="AK23" ca="1">_xll.BDP($B23&amp;" Govt","IDX_RATIO","SETTLE_DT",$C$2)</f>
        <v>1.4825699999999999</v>
      </c>
      <c r="AL23" s="23">
        <f t="shared" ref="AL23:AL43" ca="1" si="22">100*(AJ23-AK23)*Q23/AC23</f>
        <v>9.3874973834578948E-2</v>
      </c>
      <c r="AM23" s="63"/>
      <c r="AN23" s="79" cm="1">
        <f t="array" aca="1" ref="AN23" ca="1">100*(_xll.BDP($B23&amp;" Govt","IDX_RATIO","SETTLE_DT",$AN$9)-AJ23)*Q23/AC23</f>
        <v>-17.499399534222032</v>
      </c>
      <c r="AO23" s="23">
        <f t="shared" ref="AO23:AO43" ca="1" si="23">100*(($AO$7/AQ23)-AJ23)*Q23/AC23</f>
        <v>-14.510825051295852</v>
      </c>
      <c r="AP23" s="23">
        <f t="shared" ref="AP23:AP43" ca="1" si="24">100*(($AP$7/AQ23)-AJ23)*Q23/AC23</f>
        <v>-15.269605444808137</v>
      </c>
      <c r="AQ23" s="67" cm="1">
        <f t="array" ref="AQ23">_xll.BDP($B23&amp;" Govt",AQ$10)</f>
        <v>260.01934999999997</v>
      </c>
      <c r="AR23" s="23"/>
      <c r="BA23" s="26"/>
      <c r="BC23" s="21"/>
      <c r="BD23" s="23"/>
      <c r="BM23" s="12" t="s">
        <v>44</v>
      </c>
      <c r="BN23" s="26">
        <v>3.3071382179819402</v>
      </c>
      <c r="BO23" s="70">
        <v>18872884.492241502</v>
      </c>
      <c r="BP23" s="70">
        <v>13904709</v>
      </c>
      <c r="BQ23" s="67">
        <v>93.430999999999997</v>
      </c>
      <c r="BR23" s="67" cm="1">
        <f t="array" ref="BR23">_xll.BDP($B23&amp;" Govt",BR$10)</f>
        <v>137.35837123711957</v>
      </c>
      <c r="BS23" s="39">
        <f t="shared" si="16"/>
        <v>1.1977649971876827</v>
      </c>
      <c r="BT23" s="2"/>
      <c r="BU23" s="26">
        <f t="shared" si="17"/>
        <v>0</v>
      </c>
      <c r="BV23" s="72">
        <f t="shared" si="18"/>
        <v>0</v>
      </c>
      <c r="BW23" s="82">
        <f t="shared" si="19"/>
        <v>0</v>
      </c>
    </row>
    <row r="24" spans="1:75" x14ac:dyDescent="0.35">
      <c r="A24" s="5" t="s">
        <v>64</v>
      </c>
      <c r="B24" s="10" t="s">
        <v>65</v>
      </c>
      <c r="C24" s="8" t="str" cm="1">
        <f t="array" ref="C24">_xll.BDP(B24&amp;" Govt","MATURITY")</f>
        <v>22/11/2037</v>
      </c>
      <c r="D24" s="5" cm="1">
        <f t="array" ref="D24">_xll.BDP($B24&amp;" Govt",D$10)</f>
        <v>1.125</v>
      </c>
      <c r="E24" s="23">
        <f t="shared" si="0"/>
        <v>6.7812045860998857</v>
      </c>
      <c r="F24" s="23">
        <f t="shared" si="1"/>
        <v>3.4268275640482551</v>
      </c>
      <c r="G24" s="24">
        <f t="shared" si="2"/>
        <v>8397.1345424693482</v>
      </c>
      <c r="H24" s="14">
        <f t="shared" si="3"/>
        <v>0.55610162532909591</v>
      </c>
      <c r="I24" s="23">
        <v>4.5709999999999997</v>
      </c>
      <c r="J24" s="24">
        <f t="shared" si="4"/>
        <v>11200.826792779611</v>
      </c>
      <c r="K24" s="14">
        <f t="shared" si="5"/>
        <v>0.74177660879335172</v>
      </c>
      <c r="L24" s="14">
        <f t="shared" si="20"/>
        <v>0.18567498346425582</v>
      </c>
      <c r="M24" s="44" cm="1">
        <f t="array" ref="M24">_xll.BDP($B24&amp;" Govt",M$10)</f>
        <v>103.55800000000001</v>
      </c>
      <c r="N24" s="23">
        <f t="shared" si="13"/>
        <v>103.61500000000001</v>
      </c>
      <c r="O24" s="45" cm="1">
        <f t="array" ref="O24">_xll.BDP($B24&amp;" Govt",O$10)</f>
        <v>103.672</v>
      </c>
      <c r="P24" s="1"/>
      <c r="Q24" s="23">
        <f t="shared" si="14"/>
        <v>103.61500000000001</v>
      </c>
      <c r="R24" s="76" cm="1">
        <f t="array" aca="1" ref="R24" ca="1">_xll.BDP($B24&amp;" Govt","YAS_BOND_YLD","SETTLE_DT",$B$2,"YAS_BOND_PX",Q24)</f>
        <v>0.838368</v>
      </c>
      <c r="S24" s="73">
        <f t="shared" ca="1" si="6"/>
        <v>-5.8357264508395232</v>
      </c>
      <c r="T24" s="79">
        <f t="shared" ca="1" si="7"/>
        <v>340.2706</v>
      </c>
      <c r="U24" s="73">
        <f t="shared" ca="1" si="8"/>
        <v>0.40552645083952227</v>
      </c>
      <c r="V24" s="79" cm="1">
        <f t="array" aca="1" ref="V24" ca="1">_xll.BDP($B24&amp;" Govt","Z_SPRD_MID","SETTLE_DT",$B$2,"PX_MID",Q24)</f>
        <v>51.715767926758978</v>
      </c>
      <c r="W24" s="67">
        <f ca="1">STANDARDIZE(V24,HLOOKUP(B24,Linker_ZHist!$C$5:$BV$7,2,0),HLOOKUP(B24,Linker_ZHist!$C$5:$BV$7,3,0))</f>
        <v>-0.39690047209681711</v>
      </c>
      <c r="X24" s="79">
        <f t="shared" ca="1" si="9"/>
        <v>8.0285897125569576</v>
      </c>
      <c r="Y24" s="67">
        <f ca="1">STANDARDIZE(X24,HLOOKUP(B24,Rel_ZHist!$C$5:$BV$7,2,0),HLOOKUP(B24,Rel_ZHist!$C$5:$BV$7,3,0))</f>
        <v>1.8120288598176624</v>
      </c>
      <c r="Z24" s="39" cm="1">
        <f t="array" ref="Z24">_xll.BDP($B24&amp;" Govt","YAS_ASW_SPREAD")</f>
        <v>63.213040541312402</v>
      </c>
      <c r="AA24" s="27" cm="1">
        <f t="array" aca="1" ref="AA24" ca="1">Z24-_xll.BDP($B24&amp;" Govt","YAS_ASW_SPREAD","SETTLE_DT",$C$2,"PX_ASK",AG24)</f>
        <v>-3.9467889939623646</v>
      </c>
      <c r="AB24" s="23">
        <f t="shared" si="21"/>
        <v>2.5796917822227439</v>
      </c>
      <c r="AC24" s="79" cm="1">
        <f t="array" ref="AC24">_xll.BDP($B24&amp;" Govt",AC$10)</f>
        <v>24.504105869130633</v>
      </c>
      <c r="AD24" s="105"/>
      <c r="AE24" s="72">
        <f t="shared" si="10"/>
        <v>0</v>
      </c>
      <c r="AF24" s="82">
        <f t="shared" si="11"/>
        <v>0</v>
      </c>
      <c r="AG24" s="23" cm="1">
        <f t="array" ref="AG24">_xll.BDP($B24&amp;" Govt","PX_CLOSE_1D")</f>
        <v>102.88</v>
      </c>
      <c r="AH24" s="26" cm="1">
        <f t="array" aca="1" ref="AH24" ca="1">_xll.BDP($B24&amp;" Govt","YAS_BOND_YLD","SETTLE_DT",$C$2,"YAS_BOND_PX",AG24)</f>
        <v>0.89579500000000001</v>
      </c>
      <c r="AI24" s="28"/>
      <c r="AJ24" s="17" cm="1">
        <f t="array" aca="1" ref="AJ24" ca="1">_xll.BDP($B24&amp;" Govt","IDX_RATIO","SETTLE_DT",$B$2)</f>
        <v>1.9063300000000001</v>
      </c>
      <c r="AK24" s="17" cm="1">
        <f t="array" aca="1" ref="AK24" ca="1">_xll.BDP($B24&amp;" Govt","IDX_RATIO","SETTLE_DT",$C$2)</f>
        <v>1.90611</v>
      </c>
      <c r="AL24" s="23">
        <f t="shared" ca="1" si="22"/>
        <v>9.3026450839522254E-2</v>
      </c>
      <c r="AM24" s="63"/>
      <c r="AN24" s="79" cm="1">
        <f t="array" aca="1" ref="AN24" ca="1">100*(_xll.BDP($B24&amp;" Govt","IDX_RATIO","SETTLE_DT",$AN$9)-AJ24)*Q24/AC24</f>
        <v>-17.231035780493908</v>
      </c>
      <c r="AO24" s="23">
        <f t="shared" ca="1" si="23"/>
        <v>-14.287024162969988</v>
      </c>
      <c r="AP24" s="23">
        <f t="shared" ca="1" si="24"/>
        <v>-15.034042795115043</v>
      </c>
      <c r="AQ24" s="67" cm="1">
        <f t="array" ref="AQ24">_xll.BDP($B24&amp;" Govt",AQ$10)</f>
        <v>202.24286000000001</v>
      </c>
      <c r="AR24" s="23"/>
      <c r="BA24" s="26"/>
      <c r="BC24" s="21"/>
      <c r="BD24" s="23"/>
      <c r="BM24" s="12" t="s">
        <v>64</v>
      </c>
      <c r="BN24" s="26">
        <v>4.4908639643045598</v>
      </c>
      <c r="BO24" s="70">
        <v>25628066.104962699</v>
      </c>
      <c r="BP24" s="70">
        <v>13065680</v>
      </c>
      <c r="BQ24" s="67">
        <v>104.886</v>
      </c>
      <c r="BR24" s="67" cm="1">
        <f t="array" ref="BR24">_xll.BDP($B24&amp;" Govt",BR$10)</f>
        <v>197.88578384402174</v>
      </c>
      <c r="BS24" s="39">
        <f t="shared" si="16"/>
        <v>9.0453591795102337</v>
      </c>
      <c r="BT24" s="2"/>
      <c r="BU24" s="26">
        <f t="shared" si="17"/>
        <v>0</v>
      </c>
      <c r="BV24" s="72">
        <f t="shared" si="18"/>
        <v>0</v>
      </c>
      <c r="BW24" s="82">
        <f t="shared" si="19"/>
        <v>0</v>
      </c>
    </row>
    <row r="25" spans="1:75" x14ac:dyDescent="0.35">
      <c r="A25" s="5" t="s">
        <v>24</v>
      </c>
      <c r="B25" s="10" t="s">
        <v>25</v>
      </c>
      <c r="C25" s="8" t="str" cm="1">
        <f t="array" ref="C25">_xll.BDP(B25&amp;" Govt","MATURITY")</f>
        <v>22/03/2039</v>
      </c>
      <c r="D25" s="5" cm="1">
        <f t="array" ref="D25">_xll.BDP($B25&amp;" Govt",D$10)</f>
        <v>0.125</v>
      </c>
      <c r="E25" s="23">
        <f t="shared" si="0"/>
        <v>3.0981229900511607</v>
      </c>
      <c r="F25" s="23">
        <f t="shared" si="1"/>
        <v>2.7053118126216957</v>
      </c>
      <c r="G25" s="24">
        <f t="shared" si="2"/>
        <v>4482.0340957820081</v>
      </c>
      <c r="H25" s="14">
        <f t="shared" si="3"/>
        <v>0.29682345005178862</v>
      </c>
      <c r="I25" s="23">
        <v>16.641999999999999</v>
      </c>
      <c r="J25" s="24">
        <f t="shared" si="4"/>
        <v>27571.687327872052</v>
      </c>
      <c r="K25" s="14">
        <f t="shared" si="5"/>
        <v>1.825939558137222</v>
      </c>
      <c r="L25" s="14">
        <f t="shared" si="20"/>
        <v>1.5291161080854334</v>
      </c>
      <c r="M25" s="44" cm="1">
        <f t="array" ref="M25">_xll.BDP($B25&amp;" Govt",M$10)</f>
        <v>88.03</v>
      </c>
      <c r="N25" s="23">
        <f t="shared" si="13"/>
        <v>88.079000000000008</v>
      </c>
      <c r="O25" s="45" cm="1">
        <f t="array" ref="O25">_xll.BDP($B25&amp;" Govt",O$10)</f>
        <v>88.128</v>
      </c>
      <c r="P25" s="1"/>
      <c r="Q25" s="23">
        <f t="shared" si="14"/>
        <v>88.079000000000008</v>
      </c>
      <c r="R25" s="76" cm="1">
        <f t="array" aca="1" ref="R25" ca="1">_xll.BDP($B25&amp;" Govt","YAS_BOND_YLD","SETTLE_DT",$B$2,"YAS_BOND_PX",Q25)</f>
        <v>0.99938700000000003</v>
      </c>
      <c r="S25" s="73">
        <f t="shared" ca="1" si="6"/>
        <v>-5.7875454305518188</v>
      </c>
      <c r="T25" s="79">
        <f t="shared" ca="1" si="7"/>
        <v>343.20410000000004</v>
      </c>
      <c r="U25" s="73">
        <f t="shared" ca="1" si="8"/>
        <v>0.77904543055192998</v>
      </c>
      <c r="V25" s="79" cm="1">
        <f t="array" aca="1" ref="V25" ca="1">_xll.BDP($B25&amp;" Govt","Z_SPRD_MID","SETTLE_DT",$B$2,"PX_MID",Q25)</f>
        <v>57.80541690672365</v>
      </c>
      <c r="W25" s="67">
        <f ca="1">STANDARDIZE(V25,HLOOKUP(B25,Linker_ZHist!$C$5:$BV$7,2,0),HLOOKUP(B25,Linker_ZHist!$C$5:$BV$7,3,0))</f>
        <v>-0.84540936398075228</v>
      </c>
      <c r="X25" s="79">
        <f t="shared" ca="1" si="9"/>
        <v>0.66648416096443697</v>
      </c>
      <c r="Y25" s="67">
        <f ca="1">STANDARDIZE(X25,HLOOKUP(B25,Rel_ZHist!$C$5:$BV$7,2,0),HLOOKUP(B25,Rel_ZHist!$C$5:$BV$7,3,0))</f>
        <v>0.3630979517825858</v>
      </c>
      <c r="Z25" s="39" cm="1">
        <f t="array" ref="Z25">_xll.BDP($B25&amp;" Govt","YAS_ASW_SPREAD")</f>
        <v>77.644589476775934</v>
      </c>
      <c r="AA25" s="27" cm="1">
        <f t="array" aca="1" ref="AA25" ca="1">Z25-_xll.BDP($B25&amp;" Govt","YAS_ASW_SPREAD","SETTLE_DT",$C$2,"PX_ASK",AG25)</f>
        <v>-4.2465662321502862</v>
      </c>
      <c r="AB25" s="23">
        <f t="shared" si="21"/>
        <v>4.6865512534891804</v>
      </c>
      <c r="AC25" s="79" cm="1">
        <f t="array" ref="AC25">_xll.BDP($B25&amp;" Govt",AC$10)</f>
        <v>16.567532344593229</v>
      </c>
      <c r="AD25" s="105"/>
      <c r="AE25" s="72">
        <f t="shared" si="10"/>
        <v>0</v>
      </c>
      <c r="AF25" s="82">
        <f t="shared" si="11"/>
        <v>0</v>
      </c>
      <c r="AG25" s="23" cm="1">
        <f t="array" ref="AG25">_xll.BDP($B25&amp;" Govt","PX_CLOSE_1D")</f>
        <v>87.352000000000004</v>
      </c>
      <c r="AH25" s="26" cm="1">
        <f t="array" aca="1" ref="AH25" ca="1">_xll.BDP($B25&amp;" Govt","YAS_BOND_YLD","SETTLE_DT",$C$2,"YAS_BOND_PX",AG25)</f>
        <v>1.056465</v>
      </c>
      <c r="AI25" s="28"/>
      <c r="AJ25" s="17" cm="1">
        <f t="array" aca="1" ref="AJ25" ca="1">_xll.BDP($B25&amp;" Govt","IDX_RATIO","SETTLE_DT",$B$2)</f>
        <v>1.29932</v>
      </c>
      <c r="AK25" s="17" cm="1">
        <f t="array" aca="1" ref="AK25" ca="1">_xll.BDP($B25&amp;" Govt","IDX_RATIO","SETTLE_DT",$C$2)</f>
        <v>1.2991699999999999</v>
      </c>
      <c r="AL25" s="23">
        <f t="shared" ca="1" si="22"/>
        <v>7.974543055182251E-2</v>
      </c>
      <c r="AM25" s="63"/>
      <c r="AN25" s="79" cm="1">
        <f t="array" aca="1" ref="AN25" ca="1">100*(_xll.BDP($B25&amp;" Govt","IDX_RATIO","SETTLE_DT",$AN$9)-AJ25)*Q25/AC25</f>
        <v>-14.768853738188298</v>
      </c>
      <c r="AO25" s="23">
        <f t="shared" ca="1" si="23"/>
        <v>-12.243338183367319</v>
      </c>
      <c r="AP25" s="23">
        <f t="shared" ca="1" si="24"/>
        <v>-12.883485729724139</v>
      </c>
      <c r="AQ25" s="67" cm="1">
        <f t="array" ref="AQ25">_xll.BDP($B25&amp;" Govt",AQ$10)</f>
        <v>296.72581000000002</v>
      </c>
      <c r="AR25" s="23"/>
      <c r="AS25" s="195"/>
      <c r="AU25" s="24"/>
      <c r="BA25" s="26"/>
      <c r="BC25" s="21"/>
      <c r="BD25" s="23"/>
      <c r="BM25" s="12" t="s">
        <v>24</v>
      </c>
      <c r="BN25" s="26">
        <v>2.0517370795040799</v>
      </c>
      <c r="BO25" s="70">
        <v>11708672.077684799</v>
      </c>
      <c r="BP25" s="70">
        <v>10330074</v>
      </c>
      <c r="BQ25" s="67">
        <v>89.015000000000001</v>
      </c>
      <c r="BR25" s="67" cm="1">
        <f t="array" ref="BR25">_xll.BDP($B25&amp;" Govt",BR$10)</f>
        <v>114.51999638625001</v>
      </c>
      <c r="BS25" s="39">
        <f t="shared" si="16"/>
        <v>19.058417798599727</v>
      </c>
      <c r="BT25" s="2"/>
      <c r="BU25" s="26">
        <f t="shared" si="17"/>
        <v>0</v>
      </c>
      <c r="BV25" s="72">
        <f t="shared" si="18"/>
        <v>0</v>
      </c>
      <c r="BW25" s="82">
        <f t="shared" si="19"/>
        <v>0</v>
      </c>
    </row>
    <row r="26" spans="1:75" x14ac:dyDescent="0.35">
      <c r="A26" s="5" t="s">
        <v>52</v>
      </c>
      <c r="B26" s="10" t="s">
        <v>53</v>
      </c>
      <c r="C26" s="8" t="str" cm="1">
        <f t="array" ref="C26">_xll.BDP(B26&amp;" Govt","MATURITY")</f>
        <v>22/03/2040</v>
      </c>
      <c r="D26" s="5" cm="1">
        <f t="array" ref="D26">_xll.BDP($B26&amp;" Govt",D$10)</f>
        <v>0.625</v>
      </c>
      <c r="E26" s="23">
        <f t="shared" si="0"/>
        <v>6.2076962238623707</v>
      </c>
      <c r="F26" s="23">
        <f t="shared" si="1"/>
        <v>3.6951797824946135</v>
      </c>
      <c r="G26" s="24">
        <f t="shared" si="2"/>
        <v>9205.7152621032328</v>
      </c>
      <c r="H26" s="14">
        <f t="shared" si="3"/>
        <v>0.60965001735782998</v>
      </c>
      <c r="I26" s="23">
        <v>0</v>
      </c>
      <c r="J26" s="24">
        <f t="shared" si="4"/>
        <v>0</v>
      </c>
      <c r="K26" s="14">
        <f t="shared" si="5"/>
        <v>0</v>
      </c>
      <c r="L26" s="14">
        <f t="shared" si="20"/>
        <v>-0.60965001735782998</v>
      </c>
      <c r="M26" s="44" cm="1">
        <f t="array" ref="M26">_xll.BDP($B26&amp;" Govt",M$10)</f>
        <v>94.069000000000003</v>
      </c>
      <c r="N26" s="23">
        <f t="shared" si="13"/>
        <v>94.128999999999991</v>
      </c>
      <c r="O26" s="45" cm="1">
        <f t="array" ref="O26">_xll.BDP($B26&amp;" Govt",O$10)</f>
        <v>94.188999999999993</v>
      </c>
      <c r="P26" s="1"/>
      <c r="Q26" s="23">
        <f t="shared" si="14"/>
        <v>94.128999999999991</v>
      </c>
      <c r="R26" s="76" cm="1">
        <f t="array" aca="1" ref="R26" ca="1">_xll.BDP($B26&amp;" Govt","YAS_BOND_YLD","SETTLE_DT",$B$2,"YAS_BOND_PX",Q26)</f>
        <v>1.0311509999999999</v>
      </c>
      <c r="S26" s="73">
        <f t="shared" ca="1" si="6"/>
        <v>-5.9657452211448057</v>
      </c>
      <c r="T26" s="79">
        <f t="shared" ca="1" si="7"/>
        <v>340.02770000000004</v>
      </c>
      <c r="U26" s="73">
        <f t="shared" ca="1" si="8"/>
        <v>0.95724522114487043</v>
      </c>
      <c r="V26" s="79" cm="1">
        <f t="array" aca="1" ref="V26" ca="1">_xll.BDP($B26&amp;" Govt","Z_SPRD_MID","SETTLE_DT",$B$2,"PX_MID",Q26)</f>
        <v>58.293424382776102</v>
      </c>
      <c r="W26" s="67">
        <f ca="1">STANDARDIZE(V26,HLOOKUP(B26,Linker_ZHist!$C$5:$BV$7,2,0),HLOOKUP(B26,Linker_ZHist!$C$5:$BV$7,3,0))</f>
        <v>-1.2308547257017688</v>
      </c>
      <c r="X26" s="79">
        <f t="shared" ca="1" si="9"/>
        <v>1.1544916370168892</v>
      </c>
      <c r="Y26" s="67">
        <f ca="1">STANDARDIZE(X26,HLOOKUP(B26,Rel_ZHist!$C$5:$BV$7,2,0),HLOOKUP(B26,Rel_ZHist!$C$5:$BV$7,3,0))</f>
        <v>0.13624854006582041</v>
      </c>
      <c r="Z26" s="39" cm="1">
        <f t="array" ref="Z26">_xll.BDP($B26&amp;" Govt","YAS_ASW_SPREAD")</f>
        <v>76.600445410437885</v>
      </c>
      <c r="AA26" s="27" cm="1">
        <f t="array" aca="1" ref="AA26" ca="1">Z26-_xll.BDP($B26&amp;" Govt","YAS_ASW_SPREAD","SETTLE_DT",$C$2,"PX_ASK",AG26)</f>
        <v>-4.3580112011622134</v>
      </c>
      <c r="AB26" s="23">
        <f t="shared" si="21"/>
        <v>3.074746601993676</v>
      </c>
      <c r="AC26" s="79" cm="1">
        <f t="array" ref="AC26">_xll.BDP($B26&amp;" Govt",AC$10)</f>
        <v>24.912766912489602</v>
      </c>
      <c r="AD26" s="105"/>
      <c r="AE26" s="72">
        <f t="shared" si="10"/>
        <v>0</v>
      </c>
      <c r="AF26" s="82">
        <f t="shared" si="11"/>
        <v>0</v>
      </c>
      <c r="AG26" s="23" cm="1">
        <f t="array" ref="AG26">_xll.BDP($B26&amp;" Govt","PX_CLOSE_1D")</f>
        <v>93.308000000000007</v>
      </c>
      <c r="AH26" s="26" cm="1">
        <f t="array" aca="1" ref="AH26" ca="1">_xll.BDP($B26&amp;" Govt","YAS_BOND_YLD","SETTLE_DT",$C$2,"YAS_BOND_PX",AG26)</f>
        <v>1.090015</v>
      </c>
      <c r="AI26" s="28"/>
      <c r="AJ26" s="17" cm="1">
        <f t="array" aca="1" ref="AJ26" ca="1">_xll.BDP($B26&amp;" Govt","IDX_RATIO","SETTLE_DT",$B$2)</f>
        <v>1.78061</v>
      </c>
      <c r="AK26" s="17" cm="1">
        <f t="array" aca="1" ref="AK26" ca="1">_xll.BDP($B26&amp;" Govt","IDX_RATIO","SETTLE_DT",$C$2)</f>
        <v>1.7804</v>
      </c>
      <c r="AL26" s="23">
        <f t="shared" ca="1" si="22"/>
        <v>7.9345221144802622E-2</v>
      </c>
      <c r="AM26" s="63"/>
      <c r="AN26" s="79" cm="1">
        <f t="array" aca="1" ref="AN26" ca="1">100*(_xll.BDP($B26&amp;" Govt","IDX_RATIO","SETTLE_DT",$AN$9)-AJ26)*Q26/AC26</f>
        <v>-14.384155090390543</v>
      </c>
      <c r="AO26" s="23">
        <f t="shared" ca="1" si="23"/>
        <v>-11.925323208627443</v>
      </c>
      <c r="AP26" s="23">
        <f t="shared" ca="1" si="24"/>
        <v>-12.548798358046804</v>
      </c>
      <c r="AQ26" s="67" cm="1">
        <f t="array" ref="AQ26">_xll.BDP($B26&amp;" Govt",AQ$10)</f>
        <v>216.52258</v>
      </c>
      <c r="AR26" s="23"/>
      <c r="AU26" s="24"/>
      <c r="AV26" s="24"/>
      <c r="BA26" s="26"/>
      <c r="BC26" s="21"/>
      <c r="BD26" s="23"/>
      <c r="BM26" s="12" t="s">
        <v>52</v>
      </c>
      <c r="BN26" s="26">
        <v>4.1110571018956099</v>
      </c>
      <c r="BO26" s="70">
        <v>23460617.8245643</v>
      </c>
      <c r="BP26" s="70">
        <v>14090030</v>
      </c>
      <c r="BQ26" s="67">
        <v>95.27</v>
      </c>
      <c r="BR26" s="67" cm="1">
        <f t="array" ref="BR26">_xll.BDP($B26&amp;" Govt",BR$10)</f>
        <v>167.99443029187498</v>
      </c>
      <c r="BS26" s="39">
        <f t="shared" si="16"/>
        <v>0</v>
      </c>
      <c r="BT26" s="2"/>
      <c r="BU26" s="26">
        <f t="shared" si="17"/>
        <v>0</v>
      </c>
      <c r="BV26" s="72">
        <f t="shared" si="18"/>
        <v>0</v>
      </c>
      <c r="BW26" s="82">
        <f t="shared" si="19"/>
        <v>0</v>
      </c>
    </row>
    <row r="27" spans="1:75" x14ac:dyDescent="0.35">
      <c r="A27" s="5" t="s">
        <v>40</v>
      </c>
      <c r="B27" s="10" t="s">
        <v>41</v>
      </c>
      <c r="C27" s="8" t="str" cm="1">
        <f t="array" ref="C27">_xll.BDP(B27&amp;" Govt","MATURITY")</f>
        <v>10/08/2041</v>
      </c>
      <c r="D27" s="5" cm="1">
        <f t="array" ref="D27">_xll.BDP($B27&amp;" Govt",D$10)</f>
        <v>0.125</v>
      </c>
      <c r="E27" s="23">
        <f t="shared" si="0"/>
        <v>3.835334258154012</v>
      </c>
      <c r="F27" s="23">
        <f t="shared" si="1"/>
        <v>3.2626222121853043</v>
      </c>
      <c r="G27" s="24">
        <f t="shared" si="2"/>
        <v>6433.8222469402353</v>
      </c>
      <c r="H27" s="14">
        <f t="shared" si="3"/>
        <v>0.42608094350597586</v>
      </c>
      <c r="I27" s="23">
        <v>0</v>
      </c>
      <c r="J27" s="24">
        <f t="shared" si="4"/>
        <v>0</v>
      </c>
      <c r="K27" s="14">
        <f t="shared" si="5"/>
        <v>0</v>
      </c>
      <c r="L27" s="14">
        <f t="shared" si="20"/>
        <v>-0.42608094350597586</v>
      </c>
      <c r="M27" s="44" cm="1">
        <f t="array" ref="M27">_xll.BDP($B27&amp;" Govt",M$10)</f>
        <v>85.257999999999996</v>
      </c>
      <c r="N27" s="23">
        <f t="shared" si="13"/>
        <v>85.316499999999991</v>
      </c>
      <c r="O27" s="45" cm="1">
        <f t="array" ref="O27">_xll.BDP($B27&amp;" Govt",O$10)</f>
        <v>85.375</v>
      </c>
      <c r="P27" s="1"/>
      <c r="Q27" s="23">
        <f t="shared" si="14"/>
        <v>85.316499999999991</v>
      </c>
      <c r="R27" s="76" cm="1">
        <f t="array" aca="1" ref="R27" ca="1">_xll.BDP($B27&amp;" Govt","YAS_BOND_YLD","SETTLE_DT",$B$2,"YAS_BOND_PX",Q27)</f>
        <v>1.0679160000000001</v>
      </c>
      <c r="S27" s="73">
        <f t="shared" ca="1" si="6"/>
        <v>-5.7359494928799286</v>
      </c>
      <c r="T27" s="79">
        <f t="shared" ca="1" si="7"/>
        <v>336.35120000000001</v>
      </c>
      <c r="U27" s="73">
        <f t="shared" ca="1" si="8"/>
        <v>0.72744949288000615</v>
      </c>
      <c r="V27" s="79" cm="1">
        <f t="array" aca="1" ref="V27" ca="1">_xll.BDP($B27&amp;" Govt","Z_SPRD_MID","SETTLE_DT",$B$2,"PX_MID",Q27)</f>
        <v>60.468449923037525</v>
      </c>
      <c r="W27" s="67">
        <f ca="1">STANDARDIZE(V27,HLOOKUP(B27,Linker_ZHist!$C$5:$BV$7,2,0),HLOOKUP(B27,Linker_ZHist!$C$5:$BV$7,3,0))</f>
        <v>-2.0287579240456015</v>
      </c>
      <c r="X27" s="79">
        <f t="shared" ca="1" si="9"/>
        <v>3.3295171772783121</v>
      </c>
      <c r="Y27" s="67">
        <f ca="1">STANDARDIZE(X27,HLOOKUP(B27,Rel_ZHist!$C$5:$BV$7,2,0),HLOOKUP(B27,Rel_ZHist!$C$5:$BV$7,3,0))</f>
        <v>0.1314804377691943</v>
      </c>
      <c r="Z27" s="39" cm="1">
        <f t="array" ref="Z27">_xll.BDP($B27&amp;" Govt","YAS_ASW_SPREAD")</f>
        <v>85.151697373393375</v>
      </c>
      <c r="AA27" s="27" cm="1">
        <f t="array" aca="1" ref="AA27" ca="1">Z27-_xll.BDP($B27&amp;" Govt","YAS_ASW_SPREAD","SETTLE_DT",$C$2,"PX_ASK",AG27)</f>
        <v>-4.4987299322572767</v>
      </c>
      <c r="AB27" s="23">
        <f t="shared" si="21"/>
        <v>4.3180835371670003</v>
      </c>
      <c r="AC27" s="79" cm="1">
        <f t="array" ref="AC27">_xll.BDP($B27&amp;" Govt",AC$10)</f>
        <v>19.719789263099699</v>
      </c>
      <c r="AD27" s="105"/>
      <c r="AE27" s="72">
        <f t="shared" si="10"/>
        <v>0</v>
      </c>
      <c r="AF27" s="82">
        <f t="shared" si="11"/>
        <v>0</v>
      </c>
      <c r="AG27" s="23" cm="1">
        <f t="array" ref="AG27">_xll.BDP($B27&amp;" Govt","PX_CLOSE_1D")</f>
        <v>84.507000000000005</v>
      </c>
      <c r="AH27" s="26" cm="1">
        <f t="array" aca="1" ref="AH27" ca="1">_xll.BDP($B27&amp;" Govt","YAS_BOND_YLD","SETTLE_DT",$C$2,"YAS_BOND_PX",AG27)</f>
        <v>1.1245400000000001</v>
      </c>
      <c r="AI27" s="28"/>
      <c r="AJ27" s="17" cm="1">
        <f t="array" aca="1" ref="AJ27" ca="1">_xll.BDP($B27&amp;" Govt","IDX_RATIO","SETTLE_DT",$B$2)</f>
        <v>1.3766700000000001</v>
      </c>
      <c r="AK27" s="17" cm="1">
        <f t="array" aca="1" ref="AK27" ca="1">_xll.BDP($B27&amp;" Govt","IDX_RATIO","SETTLE_DT",$C$2)</f>
        <v>1.3765000000000001</v>
      </c>
      <c r="AL27" s="23">
        <f t="shared" ca="1" si="22"/>
        <v>7.3549492879927889E-2</v>
      </c>
      <c r="AM27" s="63"/>
      <c r="AN27" s="79" cm="1">
        <f t="array" aca="1" ref="AN27" ca="1">100*(_xll.BDP($B27&amp;" Govt","IDX_RATIO","SETTLE_DT",$AN$9)-AJ27)*Q27/AC27</f>
        <v>-12.732715149742578</v>
      </c>
      <c r="AO27" s="23">
        <f t="shared" ca="1" si="23"/>
        <v>-10.558737701947351</v>
      </c>
      <c r="AP27" s="23">
        <f t="shared" ca="1" si="24"/>
        <v>-11.11069888865558</v>
      </c>
      <c r="AQ27" s="67" cm="1">
        <f t="array" ref="AQ27">_xll.BDP($B27&amp;" Govt",AQ$10)</f>
        <v>280.05484000000001</v>
      </c>
      <c r="AR27" s="23"/>
      <c r="AU27" s="24"/>
      <c r="AV27" s="21"/>
      <c r="BA27" s="26"/>
      <c r="BC27" s="21"/>
      <c r="BD27" s="23"/>
      <c r="BM27" s="12" t="s">
        <v>40</v>
      </c>
      <c r="BN27" s="26">
        <v>2.5399564623536501</v>
      </c>
      <c r="BO27" s="70">
        <v>14494799.3611752</v>
      </c>
      <c r="BP27" s="70">
        <v>12446999</v>
      </c>
      <c r="BQ27" s="67">
        <v>86.301000000000002</v>
      </c>
      <c r="BR27" s="67" cm="1">
        <f t="array" ref="BR27">_xll.BDP($B27&amp;" Govt",BR$10)</f>
        <v>117.55373465642856</v>
      </c>
      <c r="BS27" s="39">
        <f t="shared" si="16"/>
        <v>0</v>
      </c>
      <c r="BT27" s="2"/>
      <c r="BU27" s="26">
        <f t="shared" si="17"/>
        <v>0</v>
      </c>
      <c r="BV27" s="72">
        <f t="shared" si="18"/>
        <v>0</v>
      </c>
      <c r="BW27" s="82">
        <f t="shared" si="19"/>
        <v>0</v>
      </c>
    </row>
    <row r="28" spans="1:75" x14ac:dyDescent="0.35">
      <c r="A28" s="5" t="s">
        <v>56</v>
      </c>
      <c r="B28" s="10" t="s">
        <v>57</v>
      </c>
      <c r="C28" s="8" t="str" cm="1">
        <f t="array" ref="C28">_xll.BDP(B28&amp;" Govt","MATURITY")</f>
        <v>22/11/2042</v>
      </c>
      <c r="D28" s="5" cm="1">
        <f t="array" ref="D28">_xll.BDP($B28&amp;" Govt",D$10)</f>
        <v>0.625</v>
      </c>
      <c r="E28" s="23">
        <f t="shared" si="0"/>
        <v>5.503273566395837</v>
      </c>
      <c r="F28" s="23">
        <f t="shared" si="1"/>
        <v>3.2970676185009795</v>
      </c>
      <c r="G28" s="24">
        <f t="shared" si="2"/>
        <v>9464.2203539536204</v>
      </c>
      <c r="H28" s="14">
        <f t="shared" si="3"/>
        <v>0.62676955986447813</v>
      </c>
      <c r="I28" s="23">
        <v>7.7460000000000004</v>
      </c>
      <c r="J28" s="24">
        <f t="shared" si="4"/>
        <v>22234.864232191652</v>
      </c>
      <c r="K28" s="14">
        <f t="shared" si="5"/>
        <v>1.4725075650458048</v>
      </c>
      <c r="L28" s="14">
        <f t="shared" si="20"/>
        <v>0.84573800518132669</v>
      </c>
      <c r="M28" s="44" cm="1">
        <f t="array" ref="M28">_xll.BDP($B28&amp;" Govt",M$10)</f>
        <v>91.802000000000007</v>
      </c>
      <c r="N28" s="23">
        <f t="shared" si="13"/>
        <v>91.87</v>
      </c>
      <c r="O28" s="45" cm="1">
        <f t="array" ref="O28">_xll.BDP($B28&amp;" Govt",O$10)</f>
        <v>91.938000000000002</v>
      </c>
      <c r="P28" s="1"/>
      <c r="Q28" s="23">
        <f t="shared" si="14"/>
        <v>91.87</v>
      </c>
      <c r="R28" s="76" cm="1">
        <f t="array" aca="1" ref="R28" ca="1">_xll.BDP($B28&amp;" Govt","YAS_BOND_YLD","SETTLE_DT",$B$2,"YAS_BOND_PX",Q28)</f>
        <v>1.115974</v>
      </c>
      <c r="S28" s="73">
        <f t="shared" ca="1" si="6"/>
        <v>-5.701310329075751</v>
      </c>
      <c r="T28" s="79">
        <f t="shared" ca="1" si="7"/>
        <v>337.17689999999999</v>
      </c>
      <c r="U28" s="73">
        <f t="shared" ca="1" si="8"/>
        <v>0.71301032907570538</v>
      </c>
      <c r="V28" s="79" cm="1">
        <f t="array" aca="1" ref="V28" ca="1">_xll.BDP($B28&amp;" Govt","Z_SPRD_MID","SETTLE_DT",$B$2,"PX_MID",Q28)</f>
        <v>62.836156748342987</v>
      </c>
      <c r="W28" s="67">
        <f ca="1">STANDARDIZE(V28,HLOOKUP(B28,Linker_ZHist!$C$5:$BV$7,2,0),HLOOKUP(B28,Linker_ZHist!$C$5:$BV$7,3,0))</f>
        <v>-1.6175347076659439</v>
      </c>
      <c r="X28" s="79">
        <f t="shared" ca="1" si="9"/>
        <v>-0.28656774756858994</v>
      </c>
      <c r="Y28" s="67">
        <f ca="1">STANDARDIZE(X28,HLOOKUP(B28,Rel_ZHist!$C$5:$BV$7,2,0),HLOOKUP(B28,Rel_ZHist!$C$5:$BV$7,3,0))</f>
        <v>-0.68419107257647382</v>
      </c>
      <c r="Z28" s="39" cm="1">
        <f t="array" ref="Z28">_xll.BDP($B28&amp;" Govt","YAS_ASW_SPREAD")</f>
        <v>86.611930047840104</v>
      </c>
      <c r="AA28" s="27" cm="1">
        <f t="array" aca="1" ref="AA28" ca="1">Z28-_xll.BDP($B28&amp;" Govt","YAS_ASW_SPREAD","SETTLE_DT",$C$2,"PX_ASK",AG28)</f>
        <v>-4.4348783344163678</v>
      </c>
      <c r="AB28" s="23">
        <f t="shared" si="21"/>
        <v>3.0173155236956464</v>
      </c>
      <c r="AC28" s="79" cm="1">
        <f t="array" ref="AC28">_xll.BDP($B28&amp;" Govt",AC$10)</f>
        <v>28.704962861078815</v>
      </c>
      <c r="AD28" s="105"/>
      <c r="AE28" s="72">
        <f t="shared" si="10"/>
        <v>0</v>
      </c>
      <c r="AF28" s="82">
        <f t="shared" si="11"/>
        <v>0</v>
      </c>
      <c r="AG28" s="23" cm="1">
        <f t="array" ref="AG28">_xll.BDP($B28&amp;" Govt","PX_CLOSE_1D")</f>
        <v>90.981999999999999</v>
      </c>
      <c r="AH28" s="26" cm="1">
        <f t="array" aca="1" ref="AH28" ca="1">_xll.BDP($B28&amp;" Govt","YAS_BOND_YLD","SETTLE_DT",$C$2,"YAS_BOND_PX",AG28)</f>
        <v>1.172315</v>
      </c>
      <c r="AI28" s="28"/>
      <c r="AJ28" s="17" cm="1">
        <f t="array" aca="1" ref="AJ28" ca="1">_xll.BDP($B28&amp;" Govt","IDX_RATIO","SETTLE_DT",$B$2)</f>
        <v>1.8146200000000001</v>
      </c>
      <c r="AK28" s="17" cm="1">
        <f t="array" aca="1" ref="AK28" ca="1">_xll.BDP($B28&amp;" Govt","IDX_RATIO","SETTLE_DT",$C$2)</f>
        <v>1.8144100000000001</v>
      </c>
      <c r="AL28" s="23">
        <f t="shared" ca="1" si="22"/>
        <v>6.7210329075753833E-2</v>
      </c>
      <c r="AM28" s="63"/>
      <c r="AN28" s="79" cm="1">
        <f t="array" aca="1" ref="AN28" ca="1">100*(_xll.BDP($B28&amp;" Govt","IDX_RATIO","SETTLE_DT",$AN$9)-AJ28)*Q28/AC28</f>
        <v>-12.41470792784742</v>
      </c>
      <c r="AO28" s="23">
        <f t="shared" ca="1" si="23"/>
        <v>-10.29457186701044</v>
      </c>
      <c r="AP28" s="23">
        <f t="shared" ca="1" si="24"/>
        <v>-10.832781134575159</v>
      </c>
      <c r="AQ28" s="67" cm="1">
        <f t="array" ref="AQ28">_xll.BDP($B28&amp;" Govt",AQ$10)</f>
        <v>212.46451999999999</v>
      </c>
      <c r="AR28" s="23"/>
      <c r="AV28" s="18"/>
      <c r="AW28" s="18"/>
      <c r="BA28" s="26"/>
      <c r="BC28" s="21"/>
      <c r="BD28" s="23"/>
      <c r="BM28" s="12" t="s">
        <v>56</v>
      </c>
      <c r="BN28" s="26">
        <v>3.6445520307257202</v>
      </c>
      <c r="BO28" s="70">
        <v>20798407.858448502</v>
      </c>
      <c r="BP28" s="70">
        <v>12559257</v>
      </c>
      <c r="BQ28" s="67">
        <v>93.078000000000003</v>
      </c>
      <c r="BR28" s="67" cm="1">
        <f t="array" ref="BR28">_xll.BDP($B28&amp;" Govt",BR$10)</f>
        <v>166.91418566956523</v>
      </c>
      <c r="BS28" s="39">
        <f t="shared" si="16"/>
        <v>12.929172821964523</v>
      </c>
      <c r="BT28" s="2"/>
      <c r="BU28" s="26">
        <f t="shared" si="17"/>
        <v>0</v>
      </c>
      <c r="BV28" s="72">
        <f t="shared" si="18"/>
        <v>0</v>
      </c>
      <c r="BW28" s="82">
        <f t="shared" si="19"/>
        <v>0</v>
      </c>
    </row>
    <row r="29" spans="1:75" x14ac:dyDescent="0.35">
      <c r="A29" s="5" t="s">
        <v>26</v>
      </c>
      <c r="B29" s="10" t="s">
        <v>27</v>
      </c>
      <c r="C29" s="8" t="str" cm="1">
        <f t="array" ref="C29">_xll.BDP(B29&amp;" Govt","MATURITY")</f>
        <v>22/03/2044</v>
      </c>
      <c r="D29" s="5" cm="1">
        <f t="array" ref="D29">_xll.BDP($B29&amp;" Govt",D$10)</f>
        <v>0.125</v>
      </c>
      <c r="E29" s="23">
        <f t="shared" si="0"/>
        <v>5.3123101596060005</v>
      </c>
      <c r="F29" s="23">
        <f t="shared" si="1"/>
        <v>4.1388047078809587</v>
      </c>
      <c r="G29" s="43">
        <f t="shared" si="2"/>
        <v>10246.267459644252</v>
      </c>
      <c r="H29" s="14">
        <f t="shared" si="3"/>
        <v>0.67856075891683787</v>
      </c>
      <c r="I29" s="23">
        <v>4.55</v>
      </c>
      <c r="J29" s="43">
        <f t="shared" si="4"/>
        <v>11264.246619950027</v>
      </c>
      <c r="K29" s="14">
        <f t="shared" si="5"/>
        <v>0.74597659734768385</v>
      </c>
      <c r="L29" s="14">
        <f t="shared" si="20"/>
        <v>6.7415838430845976E-2</v>
      </c>
      <c r="M29" s="44" cm="1">
        <f t="array" ref="M29">_xll.BDP($B29&amp;" Govt",M$10)</f>
        <v>80.584999999999994</v>
      </c>
      <c r="N29" s="23">
        <f t="shared" si="13"/>
        <v>80.649000000000001</v>
      </c>
      <c r="O29" s="45" cm="1">
        <f t="array" ref="O29">_xll.BDP($B29&amp;" Govt",O$10)</f>
        <v>80.712999999999994</v>
      </c>
      <c r="P29" s="1"/>
      <c r="Q29" s="23">
        <f t="shared" si="14"/>
        <v>80.649000000000001</v>
      </c>
      <c r="R29" s="76" cm="1">
        <f t="array" aca="1" ref="R29" ca="1">_xll.BDP($B29&amp;" Govt","YAS_BOND_YLD","SETTLE_DT",$B$2,"YAS_BOND_PX",Q29)</f>
        <v>1.234979</v>
      </c>
      <c r="S29" s="73">
        <f t="shared" ca="1" si="6"/>
        <v>-5.8183382145460403</v>
      </c>
      <c r="T29" s="79">
        <f t="shared" ca="1" si="7"/>
        <v>329.10550000000001</v>
      </c>
      <c r="U29" s="73">
        <f t="shared" ca="1" si="8"/>
        <v>0.79563821454607364</v>
      </c>
      <c r="V29" s="79" cm="1">
        <f t="array" aca="1" ref="V29" ca="1">_xll.BDP($B29&amp;" Govt","Z_SPRD_MID","SETTLE_DT",$B$2,"PX_MID",Q29)</f>
        <v>68.347158730985058</v>
      </c>
      <c r="W29" s="67">
        <f ca="1">STANDARDIZE(V29,HLOOKUP(B29,Linker_ZHist!$C$5:$BV$7,2,0),HLOOKUP(B29,Linker_ZHist!$C$5:$BV$7,3,0))</f>
        <v>-1.727672404857135</v>
      </c>
      <c r="X29" s="79">
        <f t="shared" ca="1" si="9"/>
        <v>2.286650520911067</v>
      </c>
      <c r="Y29" s="67">
        <f ca="1">STANDARDIZE(X29,HLOOKUP(B29,Rel_ZHist!$C$5:$BV$7,2,0),HLOOKUP(B29,Rel_ZHist!$C$5:$BV$7,3,0))</f>
        <v>6.2645693062654523E-2</v>
      </c>
      <c r="Z29" s="39" cm="1">
        <f t="array" ref="Z29">_xll.BDP($B29&amp;" Govt","YAS_ASW_SPREAD")</f>
        <v>102.01048321986555</v>
      </c>
      <c r="AA29" s="27" cm="1">
        <f t="array" aca="1" ref="AA29" ca="1">Z29-_xll.BDP($B29&amp;" Govt","YAS_ASW_SPREAD","SETTLE_DT",$C$2,"PX_ASK",AG29)</f>
        <v>-4.9203506868779385</v>
      </c>
      <c r="AB29" s="23">
        <f t="shared" si="21"/>
        <v>4.1205392096826037</v>
      </c>
      <c r="AC29" s="79" cm="1">
        <f t="array" ref="AC29">_xll.BDP($B29&amp;" Govt",AC$10)</f>
        <v>24.756585977912149</v>
      </c>
      <c r="AD29" s="105"/>
      <c r="AE29" s="72">
        <f t="shared" si="10"/>
        <v>0</v>
      </c>
      <c r="AF29" s="82">
        <f t="shared" si="11"/>
        <v>0</v>
      </c>
      <c r="AG29" s="23" cm="1">
        <f t="array" ref="AG29">_xll.BDP($B29&amp;" Govt","PX_CLOSE_1D")</f>
        <v>79.754999999999995</v>
      </c>
      <c r="AH29" s="26" cm="1">
        <f t="array" aca="1" ref="AH29" ca="1">_xll.BDP($B29&amp;" Govt","YAS_BOND_YLD","SETTLE_DT",$C$2,"YAS_BOND_PX",AG29)</f>
        <v>1.2925759999999999</v>
      </c>
      <c r="AI29" s="28"/>
      <c r="AJ29" s="17" cm="1">
        <f t="array" aca="1" ref="AJ29" ca="1">_xll.BDP($B29&amp;" Govt","IDX_RATIO","SETTLE_DT",$B$2)</f>
        <v>1.5903700000000001</v>
      </c>
      <c r="AK29" s="17" cm="1">
        <f t="array" aca="1" ref="AK29" ca="1">_xll.BDP($B29&amp;" Govt","IDX_RATIO","SETTLE_DT",$C$2)</f>
        <v>1.59019</v>
      </c>
      <c r="AL29" s="23">
        <f t="shared" ca="1" si="22"/>
        <v>5.8638214546050435E-2</v>
      </c>
      <c r="AM29" s="63"/>
      <c r="AN29" s="79" cm="1">
        <f t="array" aca="1" ref="AN29" ca="1">100*(_xll.BDP($B29&amp;" Govt","IDX_RATIO","SETTLE_DT",$AN$9)-AJ29)*Q29/AC29</f>
        <v>-11.076107192027514</v>
      </c>
      <c r="AO29" s="23">
        <f t="shared" ca="1" si="23"/>
        <v>-9.1825708722120698</v>
      </c>
      <c r="AP29" s="23">
        <f t="shared" ca="1" si="24"/>
        <v>-9.6626977572376536</v>
      </c>
      <c r="AQ29" s="67" cm="1">
        <f t="array" ref="AQ29">_xll.BDP($B29&amp;" Govt",AQ$10)</f>
        <v>242.42258000000001</v>
      </c>
      <c r="AR29" s="23"/>
      <c r="BA29" s="26"/>
      <c r="BC29" s="21"/>
      <c r="BD29" s="23"/>
      <c r="BM29" s="12" t="s">
        <v>26</v>
      </c>
      <c r="BN29" s="26">
        <v>3.5180861984145699</v>
      </c>
      <c r="BO29" s="70">
        <v>20076703.808570601</v>
      </c>
      <c r="BP29" s="70">
        <v>15725522</v>
      </c>
      <c r="BQ29" s="67">
        <v>81.912000000000006</v>
      </c>
      <c r="BR29" s="67" cm="1">
        <f t="array" ref="BR29">_xll.BDP($B29&amp;" Govt",BR$10)</f>
        <v>128.35372854125001</v>
      </c>
      <c r="BS29" s="39">
        <f t="shared" si="16"/>
        <v>5.8400946486268754</v>
      </c>
      <c r="BT29" s="2"/>
      <c r="BU29" s="26">
        <f t="shared" si="17"/>
        <v>0</v>
      </c>
      <c r="BV29" s="72">
        <f t="shared" si="18"/>
        <v>0</v>
      </c>
      <c r="BW29" s="82">
        <f t="shared" si="19"/>
        <v>0</v>
      </c>
    </row>
    <row r="30" spans="1:75" s="29" customFormat="1" x14ac:dyDescent="0.35">
      <c r="A30" s="29" t="s">
        <v>54</v>
      </c>
      <c r="B30" s="30" t="s">
        <v>55</v>
      </c>
      <c r="C30" s="31" t="str" cm="1">
        <f t="array" ref="C30">_xll.BDP(B30&amp;" Govt","MATURITY")</f>
        <v>22/03/2045</v>
      </c>
      <c r="D30" s="29" cm="1">
        <f t="array" ref="D30">_xll.BDP($B30&amp;" Govt",D$10)</f>
        <v>0.625</v>
      </c>
      <c r="E30" s="32">
        <f t="shared" si="0"/>
        <v>1.9846471565752761</v>
      </c>
      <c r="F30" s="32">
        <f t="shared" si="1"/>
        <v>2.1167648816077991</v>
      </c>
      <c r="G30" s="33">
        <f t="shared" si="2"/>
        <v>3803.8374822414326</v>
      </c>
      <c r="H30" s="22">
        <f t="shared" si="3"/>
        <v>0.25190976703585644</v>
      </c>
      <c r="I30" s="32">
        <v>16.579999999999998</v>
      </c>
      <c r="J30" s="33">
        <f t="shared" si="4"/>
        <v>29794.346081393614</v>
      </c>
      <c r="K30" s="22">
        <f t="shared" si="5"/>
        <v>1.9731355020790473</v>
      </c>
      <c r="L30" s="22">
        <f t="shared" si="20"/>
        <v>1.7212257350431908</v>
      </c>
      <c r="M30" s="44" cm="1">
        <f t="array" ref="M30">_xll.BDP($B30&amp;" Govt",M$10)</f>
        <v>88.228999999999999</v>
      </c>
      <c r="N30" s="23">
        <f t="shared" si="13"/>
        <v>88.289500000000004</v>
      </c>
      <c r="O30" s="45" cm="1">
        <f t="array" ref="O30">_xll.BDP($B30&amp;" Govt",O$10)</f>
        <v>88.35</v>
      </c>
      <c r="P30" s="4"/>
      <c r="Q30" s="32">
        <f t="shared" si="14"/>
        <v>88.289500000000004</v>
      </c>
      <c r="R30" s="78" cm="1">
        <f t="array" aca="1" ref="R30" ca="1">_xll.BDP($B30&amp;" Govt","YAS_BOND_YLD","SETTLE_DT",$B$2,"YAS_BOND_PX",Q30)</f>
        <v>1.2703260000000001</v>
      </c>
      <c r="S30" s="75">
        <f t="shared" ca="1" si="6"/>
        <v>-6.0539709061713918</v>
      </c>
      <c r="T30" s="81">
        <f t="shared" ca="1" si="7"/>
        <v>325.30880000000002</v>
      </c>
      <c r="U30" s="75">
        <f t="shared" ca="1" si="8"/>
        <v>1.2019709061714019</v>
      </c>
      <c r="V30" s="79" cm="1">
        <f t="array" aca="1" ref="V30" ca="1">_xll.BDP($B30&amp;" Govt","Z_SPRD_MID","SETTLE_DT",$B$2,"PX_MID",Q30)</f>
        <v>71.089100212064437</v>
      </c>
      <c r="W30" s="67">
        <f ca="1">STANDARDIZE(V30,HLOOKUP(B30,Linker_ZHist!$C$5:$BV$7,2,0),HLOOKUP(B30,Linker_ZHist!$C$5:$BV$7,3,0))</f>
        <v>-1.6223266179220484</v>
      </c>
      <c r="X30" s="79">
        <f t="shared" ca="1" si="9"/>
        <v>6.5123383089400733</v>
      </c>
      <c r="Y30" s="67">
        <f ca="1">STANDARDIZE(X30,HLOOKUP(B30,Rel_ZHist!$C$5:$BV$7,2,0),HLOOKUP(B30,Rel_ZHist!$C$5:$BV$7,3,0))</f>
        <v>0.75038586090567339</v>
      </c>
      <c r="Z30" s="98" cm="1">
        <f t="array" ref="Z30">_xll.BDP($B30&amp;" Govt","YAS_ASW_SPREAD")</f>
        <v>102.42023456655537</v>
      </c>
      <c r="AA30" s="27" cm="1">
        <f t="array" aca="1" ref="AA30" ca="1">Z30-_xll.BDP($B30&amp;" Govt","YAS_ASW_SPREAD","SETTLE_DT",$C$2,"PX_ASK",AG30)</f>
        <v>-4.9250981101479425</v>
      </c>
      <c r="AB30" s="32">
        <f t="shared" si="21"/>
        <v>5.6994957515579037</v>
      </c>
      <c r="AC30" s="81" cm="1">
        <f t="array" ref="AC30">_xll.BDP($B30&amp;" Govt",AC$10)</f>
        <v>17.970051918814004</v>
      </c>
      <c r="AD30" s="244"/>
      <c r="AE30" s="72">
        <f>AD30*AC30*100</f>
        <v>0</v>
      </c>
      <c r="AF30" s="82">
        <f>AE30/(100*$B$9)</f>
        <v>0</v>
      </c>
      <c r="AG30" s="32" cm="1">
        <f t="array" ref="AG30">_xll.BDP($B30&amp;" Govt","PX_CLOSE_1D")</f>
        <v>87.278000000000006</v>
      </c>
      <c r="AH30" s="34" cm="1">
        <f t="array" aca="1" ref="AH30" ca="1">_xll.BDP($B30&amp;" Govt","YAS_BOND_YLD","SETTLE_DT",$C$2,"YAS_BOND_PX",AG30)</f>
        <v>1.330227</v>
      </c>
      <c r="AI30" s="35"/>
      <c r="AJ30" s="36" cm="1">
        <f t="array" aca="1" ref="AJ30" ca="1">_xll.BDP($B30&amp;" Govt","IDX_RATIO","SETTLE_DT",$B$2)</f>
        <v>1.0593600000000001</v>
      </c>
      <c r="AK30" s="36" cm="1">
        <f t="array" aca="1" ref="AK30" ca="1">_xll.BDP($B30&amp;" Govt","IDX_RATIO","SETTLE_DT",$C$2)</f>
        <v>1.0592299999999999</v>
      </c>
      <c r="AL30" s="32">
        <f t="shared" ca="1" si="22"/>
        <v>6.3870906171393446E-2</v>
      </c>
      <c r="AM30" s="65"/>
      <c r="AN30" s="79" cm="1">
        <f t="array" aca="1" ref="AN30" ca="1">100*(_xll.BDP($B30&amp;" Govt","IDX_RATIO","SETTLE_DT",$AN$9)-AJ30)*Q30/AC30</f>
        <v>-11.128277113692315</v>
      </c>
      <c r="AO30" s="23">
        <f t="shared" ca="1" si="23"/>
        <v>-9.2273823840868818</v>
      </c>
      <c r="AP30" s="23">
        <f t="shared" ca="1" si="24"/>
        <v>-9.7097196261922338</v>
      </c>
      <c r="AQ30" s="67" cm="1">
        <f t="array" ref="AQ30">_xll.BDP($B30&amp;" Govt",AQ$10)</f>
        <v>363.94</v>
      </c>
      <c r="AR30" s="32"/>
      <c r="AS30" s="5"/>
      <c r="AU30" s="33"/>
      <c r="AV30" s="33"/>
      <c r="AW30" s="5"/>
      <c r="AX30" s="95"/>
      <c r="BA30" s="34"/>
      <c r="BC30" s="37"/>
      <c r="BD30" s="32"/>
      <c r="BM30" s="38" t="s">
        <v>54</v>
      </c>
      <c r="BN30" s="34">
        <v>1.3143358652816399</v>
      </c>
      <c r="BO30" s="72">
        <v>7500535.9118637703</v>
      </c>
      <c r="BP30" s="72">
        <v>8000000</v>
      </c>
      <c r="BQ30" s="69">
        <v>90.159000000000006</v>
      </c>
      <c r="BR30" s="69" cm="1">
        <f t="array" ref="BR30">_xll.BDP($B30&amp;" Govt",BR$10)</f>
        <v>93.758507325000011</v>
      </c>
      <c r="BS30" s="39">
        <f t="shared" si="16"/>
        <v>15.545160514485001</v>
      </c>
      <c r="BT30" s="2"/>
      <c r="BU30" s="26">
        <f t="shared" si="17"/>
        <v>0</v>
      </c>
      <c r="BV30" s="72">
        <f t="shared" si="18"/>
        <v>0</v>
      </c>
      <c r="BW30" s="82">
        <f t="shared" si="19"/>
        <v>0</v>
      </c>
    </row>
    <row r="31" spans="1:75" x14ac:dyDescent="0.35">
      <c r="A31" s="5" t="s">
        <v>28</v>
      </c>
      <c r="B31" s="10" t="s">
        <v>29</v>
      </c>
      <c r="C31" s="8" t="str" cm="1">
        <f t="array" ref="C31">_xll.BDP(B31&amp;" Govt","MATURITY")</f>
        <v>22/03/2046</v>
      </c>
      <c r="D31" s="5" cm="1">
        <f t="array" ref="D31">_xll.BDP($B31&amp;" Govt",D$10)</f>
        <v>0.125</v>
      </c>
      <c r="E31" s="23">
        <f t="shared" si="0"/>
        <v>4.1511108363559233</v>
      </c>
      <c r="F31" s="23">
        <f t="shared" si="1"/>
        <v>3.5560362396263026</v>
      </c>
      <c r="G31" s="24">
        <f t="shared" si="2"/>
        <v>8801.6151261586419</v>
      </c>
      <c r="H31" s="14">
        <f t="shared" si="3"/>
        <v>0.58288841895090349</v>
      </c>
      <c r="I31" s="25">
        <v>6.4870000000000001</v>
      </c>
      <c r="J31" s="24">
        <f t="shared" si="4"/>
        <v>16056.101084445425</v>
      </c>
      <c r="K31" s="14">
        <f t="shared" si="5"/>
        <v>1.0633179526122798</v>
      </c>
      <c r="L31" s="14">
        <f t="shared" si="20"/>
        <v>0.48042953366137631</v>
      </c>
      <c r="M31" s="44" cm="1">
        <f t="array" ref="M31">_xll.BDP($B31&amp;" Govt",M$10)</f>
        <v>77.929000000000002</v>
      </c>
      <c r="N31" s="23">
        <f t="shared" si="13"/>
        <v>77.996000000000009</v>
      </c>
      <c r="O31" s="45" cm="1">
        <f t="array" ref="O31">_xll.BDP($B31&amp;" Govt",O$10)</f>
        <v>78.063000000000002</v>
      </c>
      <c r="P31" s="1"/>
      <c r="Q31" s="23">
        <f t="shared" si="14"/>
        <v>77.996000000000009</v>
      </c>
      <c r="R31" s="76" cm="1">
        <f t="array" aca="1" ref="R31" ca="1">_xll.BDP($B31&amp;" Govt","YAS_BOND_YLD","SETTLE_DT",$B$2,"YAS_BOND_PX",Q31)</f>
        <v>1.291277</v>
      </c>
      <c r="S31" s="73">
        <f t="shared" ca="1" si="6"/>
        <v>-5.9524216218190427</v>
      </c>
      <c r="T31" s="79">
        <f t="shared" ca="1" si="7"/>
        <v>326.18910000000005</v>
      </c>
      <c r="U31" s="73">
        <f t="shared" ca="1" si="8"/>
        <v>1.0624216218190969</v>
      </c>
      <c r="V31" s="79" cm="1">
        <f t="array" aca="1" ref="V31" ca="1">_xll.BDP($B31&amp;" Govt","Z_SPRD_MID","SETTLE_DT",$B$2,"PX_MID",Q31)</f>
        <v>70.093077888178144</v>
      </c>
      <c r="W31" s="67">
        <f ca="1">STANDARDIZE(V31,HLOOKUP(B31,Linker_ZHist!$C$5:$BV$7,2,0),HLOOKUP(B31,Linker_ZHist!$C$5:$BV$7,3,0))</f>
        <v>-2.0077836071596029</v>
      </c>
      <c r="X31" s="79">
        <f t="shared" ca="1" si="9"/>
        <v>1.8556044425526608</v>
      </c>
      <c r="Y31" s="67">
        <f ca="1">STANDARDIZE(X31,HLOOKUP(B31,Rel_ZHist!$C$5:$BV$7,2,0),HLOOKUP(B31,Rel_ZHist!$C$5:$BV$7,3,0))</f>
        <v>-0.16224951207289626</v>
      </c>
      <c r="Z31" s="39" cm="1">
        <f t="array" ref="Z31">_xll.BDP($B31&amp;" Govt","YAS_ASW_SPREAD")</f>
        <v>108.9147089254012</v>
      </c>
      <c r="AA31" s="27" cm="1">
        <f t="array" aca="1" ref="AA31" ca="1">Z31-_xll.BDP($B31&amp;" Govt","YAS_ASW_SPREAD","SETTLE_DT",$C$2,"PX_ASK",AG31)</f>
        <v>-5.2892850005248846</v>
      </c>
      <c r="AB31" s="23">
        <f t="shared" si="21"/>
        <v>4.4003815937826793</v>
      </c>
      <c r="AC31" s="79" cm="1">
        <f t="array" ref="AC31">_xll.BDP($B31&amp;" Govt",AC$10)</f>
        <v>24.751196368807499</v>
      </c>
      <c r="AD31" s="105"/>
      <c r="AE31" s="72">
        <f t="shared" ref="AE31:AE43" si="25">AD31*AC31*100</f>
        <v>0</v>
      </c>
      <c r="AF31" s="82">
        <f t="shared" ref="AF31:AF43" si="26">AE31/(100*$B$9)</f>
        <v>0</v>
      </c>
      <c r="AG31" s="23" cm="1">
        <f t="array" ref="AG31">_xll.BDP($B31&amp;" Govt","PX_CLOSE_1D")</f>
        <v>77.024000000000001</v>
      </c>
      <c r="AH31" s="26" cm="1">
        <f t="array" aca="1" ref="AH31" ca="1">_xll.BDP($B31&amp;" Govt","YAS_BOND_YLD","SETTLE_DT",$C$2,"YAS_BOND_PX",AG31)</f>
        <v>1.3502339999999999</v>
      </c>
      <c r="AI31" s="28"/>
      <c r="AJ31" s="17" cm="1">
        <f t="array" aca="1" ref="AJ31" ca="1">_xll.BDP($B31&amp;" Govt","IDX_RATIO","SETTLE_DT",$B$2)</f>
        <v>1.4955700000000001</v>
      </c>
      <c r="AK31" s="17" cm="1">
        <f t="array" aca="1" ref="AK31" ca="1">_xll.BDP($B31&amp;" Govt","IDX_RATIO","SETTLE_DT",$C$2)</f>
        <v>1.49539</v>
      </c>
      <c r="AL31" s="23">
        <f t="shared" ca="1" si="22"/>
        <v>5.6721621819049828E-2</v>
      </c>
      <c r="AM31" s="63"/>
      <c r="AN31" s="79" cm="1">
        <f t="array" aca="1" ref="AN31" ca="1">100*(_xll.BDP($B31&amp;" Govt","IDX_RATIO","SETTLE_DT",$AN$9)-AJ31)*Q31/AC31</f>
        <v>-10.077541476514028</v>
      </c>
      <c r="AO31" s="23">
        <f t="shared" ca="1" si="23"/>
        <v>-8.3546380131620293</v>
      </c>
      <c r="AP31" s="23">
        <f t="shared" ca="1" si="24"/>
        <v>-8.7913860177763858</v>
      </c>
      <c r="AQ31" s="67" cm="1">
        <f t="array" ref="AQ31">_xll.BDP($B31&amp;" Govt",AQ$10)</f>
        <v>257.79000000000002</v>
      </c>
      <c r="AR31" s="23"/>
      <c r="AU31" s="17"/>
      <c r="AV31" s="17"/>
      <c r="BA31" s="26"/>
      <c r="BC31" s="21"/>
      <c r="BD31" s="23"/>
      <c r="BM31" s="12" t="s">
        <v>28</v>
      </c>
      <c r="BN31" s="26">
        <v>2.7490800240767701</v>
      </c>
      <c r="BO31" s="70">
        <v>15688207.2458372</v>
      </c>
      <c r="BP31" s="70">
        <v>13485568</v>
      </c>
      <c r="BQ31" s="67">
        <v>79.369</v>
      </c>
      <c r="BR31" s="67" cm="1">
        <f t="array" ref="BR31">_xll.BDP($B31&amp;" Govt",BR$10)</f>
        <v>116.734210695</v>
      </c>
      <c r="BS31" s="39">
        <f t="shared" si="16"/>
        <v>7.57254824778465</v>
      </c>
      <c r="BT31" s="2"/>
      <c r="BU31" s="26">
        <f t="shared" si="17"/>
        <v>0</v>
      </c>
      <c r="BV31" s="72">
        <f t="shared" si="18"/>
        <v>0</v>
      </c>
      <c r="BW31" s="82">
        <f t="shared" si="19"/>
        <v>0</v>
      </c>
    </row>
    <row r="32" spans="1:75" x14ac:dyDescent="0.35">
      <c r="A32" s="5" t="s">
        <v>14</v>
      </c>
      <c r="B32" s="10" t="s">
        <v>15</v>
      </c>
      <c r="C32" s="8" t="str" cm="1">
        <f t="array" ref="C32">_xll.BDP(B32&amp;" Govt","MATURITY")</f>
        <v>22/11/2047</v>
      </c>
      <c r="D32" s="5" cm="1">
        <f t="array" ref="D32">_xll.BDP($B32&amp;" Govt",D$10)</f>
        <v>0.75</v>
      </c>
      <c r="E32" s="23">
        <f t="shared" si="0"/>
        <v>5.1072249723046372</v>
      </c>
      <c r="F32" s="23">
        <f t="shared" si="1"/>
        <v>3.0776823751517934</v>
      </c>
      <c r="G32" s="24">
        <f t="shared" si="2"/>
        <v>10806.094120780845</v>
      </c>
      <c r="H32" s="14">
        <f t="shared" si="3"/>
        <v>0.71563537223714202</v>
      </c>
      <c r="I32" s="23">
        <v>0</v>
      </c>
      <c r="J32" s="24">
        <f t="shared" si="4"/>
        <v>0</v>
      </c>
      <c r="K32" s="14">
        <f t="shared" si="5"/>
        <v>0</v>
      </c>
      <c r="L32" s="14">
        <f t="shared" si="20"/>
        <v>-0.71563537223714202</v>
      </c>
      <c r="M32" s="44" cm="1">
        <f t="array" ref="M32">_xll.BDP($B32&amp;" Govt",M$10)</f>
        <v>89.212999999999994</v>
      </c>
      <c r="N32" s="23">
        <f t="shared" si="13"/>
        <v>89.295500000000004</v>
      </c>
      <c r="O32" s="45" cm="1">
        <f t="array" ref="O32">_xll.BDP($B32&amp;" Govt",O$10)</f>
        <v>89.378</v>
      </c>
      <c r="P32" s="1"/>
      <c r="Q32" s="23">
        <f t="shared" si="14"/>
        <v>89.295500000000004</v>
      </c>
      <c r="R32" s="76" cm="1">
        <f t="array" aca="1" ref="R32" ca="1">_xll.BDP($B32&amp;" Govt","YAS_BOND_YLD","SETTLE_DT",$B$2,"YAS_BOND_PX",Q32)</f>
        <v>1.28173</v>
      </c>
      <c r="S32" s="73">
        <f t="shared" ca="1" si="6"/>
        <v>-5.9738509295040885</v>
      </c>
      <c r="T32" s="79">
        <f t="shared" ca="1" si="7"/>
        <v>327.14380000000006</v>
      </c>
      <c r="U32" s="73">
        <f t="shared" ca="1" si="8"/>
        <v>1.0838509295041467</v>
      </c>
      <c r="V32" s="79" cm="1">
        <f t="array" aca="1" ref="V32" ca="1">_xll.BDP($B32&amp;" Govt","Z_SPRD_MID","SETTLE_DT",$B$2,"PX_MID",Q32)</f>
        <v>70.472072095417801</v>
      </c>
      <c r="W32" s="67">
        <f ca="1">STANDARDIZE(V32,HLOOKUP(B32,Linker_ZHist!$C$5:$BV$7,2,0),HLOOKUP(B32,Linker_ZHist!$C$5:$BV$7,3,0))</f>
        <v>-2.0369480120198986</v>
      </c>
      <c r="X32" s="79">
        <f t="shared" ca="1" si="9"/>
        <v>2.2345986497923178</v>
      </c>
      <c r="Y32" s="67">
        <f ca="1">STANDARDIZE(X32,HLOOKUP(B32,Rel_ZHist!$C$5:$BV$7,2,0),HLOOKUP(B32,Rel_ZHist!$C$5:$BV$7,3,0))</f>
        <v>-0.15705220133897588</v>
      </c>
      <c r="Z32" s="39" cm="1">
        <f t="array" ref="Z32">_xll.BDP($B32&amp;" Govt","YAS_ASW_SPREAD")</f>
        <v>104.49884515533624</v>
      </c>
      <c r="AA32" s="27" cm="1">
        <f t="array" aca="1" ref="AA32" ca="1">Z32-_xll.BDP($B32&amp;" Govt","YAS_ASW_SPREAD","SETTLE_DT",$C$2,"PX_ASK",AG32)</f>
        <v>-5.1162050924206284</v>
      </c>
      <c r="AB32" s="23">
        <f t="shared" si="21"/>
        <v>2.9762303600503435</v>
      </c>
      <c r="AC32" s="79" cm="1">
        <f t="array" ref="AC32">_xll.BDP($B32&amp;" Govt",AC$10)</f>
        <v>35.111141448596953</v>
      </c>
      <c r="AD32" s="105"/>
      <c r="AE32" s="72">
        <f t="shared" si="25"/>
        <v>0</v>
      </c>
      <c r="AF32" s="82">
        <f t="shared" si="26"/>
        <v>0</v>
      </c>
      <c r="AG32" s="23" cm="1">
        <f t="array" ref="AG32">_xll.BDP($B32&amp;" Govt","PX_CLOSE_1D")</f>
        <v>88.182000000000002</v>
      </c>
      <c r="AH32" s="26" cm="1">
        <f t="array" aca="1" ref="AH32" ca="1">_xll.BDP($B32&amp;" Govt","YAS_BOND_YLD","SETTLE_DT",$C$2,"YAS_BOND_PX",AG32)</f>
        <v>1.3409089999999999</v>
      </c>
      <c r="AI32" s="28"/>
      <c r="AJ32" s="17" cm="1">
        <f t="array" aca="1" ref="AJ32" ca="1">_xll.BDP($B32&amp;" Govt","IDX_RATIO","SETTLE_DT",$B$2)</f>
        <v>1.85565</v>
      </c>
      <c r="AK32" s="17" cm="1">
        <f t="array" aca="1" ref="AK32" ca="1">_xll.BDP($B32&amp;" Govt","IDX_RATIO","SETTLE_DT",$C$2)</f>
        <v>1.8554300000000001</v>
      </c>
      <c r="AL32" s="23">
        <f t="shared" ca="1" si="22"/>
        <v>5.595092950410168E-2</v>
      </c>
      <c r="AM32" s="63"/>
      <c r="AN32" s="79" cm="1">
        <f t="array" aca="1" ref="AN32" ca="1">100*(_xll.BDP($B32&amp;" Govt","IDX_RATIO","SETTLE_DT",$AN$9)-AJ32)*Q32/AC32</f>
        <v>-10.088969879222031</v>
      </c>
      <c r="AO32" s="23">
        <f t="shared" ca="1" si="23"/>
        <v>-8.3652214168052481</v>
      </c>
      <c r="AP32" s="23">
        <f t="shared" ca="1" si="24"/>
        <v>-8.8025718962577812</v>
      </c>
      <c r="AQ32" s="67" cm="1">
        <f t="array" ref="AQ32">_xll.BDP($B32&amp;" Govt",AQ$10)</f>
        <v>207.76667</v>
      </c>
      <c r="AR32" s="23"/>
      <c r="AU32" s="24"/>
      <c r="AV32" s="24"/>
      <c r="AW32" s="24"/>
      <c r="AX32" s="94"/>
      <c r="BA32" s="26"/>
      <c r="BC32" s="21"/>
      <c r="BD32" s="23"/>
      <c r="BM32" s="12" t="s">
        <v>14</v>
      </c>
      <c r="BN32" s="26">
        <v>3.3822681935792298</v>
      </c>
      <c r="BO32" s="70">
        <v>19301629.605960399</v>
      </c>
      <c r="BP32" s="70">
        <v>11686640</v>
      </c>
      <c r="BQ32" s="67">
        <v>90.757999999999996</v>
      </c>
      <c r="BR32" s="67" cm="1">
        <f t="array" ref="BR32">_xll.BDP($B32&amp;" Govt",BR$10)</f>
        <v>165.94386131391306</v>
      </c>
      <c r="BS32" s="39">
        <f t="shared" si="16"/>
        <v>0</v>
      </c>
      <c r="BT32" s="2"/>
      <c r="BU32" s="26">
        <f t="shared" si="17"/>
        <v>0</v>
      </c>
      <c r="BV32" s="72">
        <f t="shared" si="18"/>
        <v>0</v>
      </c>
      <c r="BW32" s="82">
        <f t="shared" si="19"/>
        <v>0</v>
      </c>
    </row>
    <row r="33" spans="1:78" x14ac:dyDescent="0.35">
      <c r="A33" s="5" t="s">
        <v>42</v>
      </c>
      <c r="B33" s="10" t="s">
        <v>43</v>
      </c>
      <c r="C33" s="8" t="str" cm="1">
        <f t="array" ref="C33">_xll.BDP(B33&amp;" Govt","MATURITY")</f>
        <v>10/08/2048</v>
      </c>
      <c r="D33" s="5" cm="1">
        <f t="array" ref="D33">_xll.BDP($B33&amp;" Govt",D$10)</f>
        <v>0.125</v>
      </c>
      <c r="E33" s="23">
        <f t="shared" si="0"/>
        <v>3.3011723159103674</v>
      </c>
      <c r="F33" s="23">
        <f t="shared" si="1"/>
        <v>3.1129317841304318</v>
      </c>
      <c r="G33" s="24">
        <f t="shared" si="2"/>
        <v>7749.7759217656339</v>
      </c>
      <c r="H33" s="14">
        <f t="shared" si="3"/>
        <v>0.51323019349441279</v>
      </c>
      <c r="I33" s="23">
        <v>0</v>
      </c>
      <c r="J33" s="24">
        <f t="shared" si="4"/>
        <v>0</v>
      </c>
      <c r="K33" s="14">
        <f t="shared" si="5"/>
        <v>0</v>
      </c>
      <c r="L33" s="14">
        <f t="shared" si="20"/>
        <v>-0.51323019349441279</v>
      </c>
      <c r="M33" s="44" cm="1">
        <f t="array" ref="M33">_xll.BDP($B33&amp;" Govt",M$10)</f>
        <v>75.444000000000003</v>
      </c>
      <c r="N33" s="23">
        <f t="shared" si="13"/>
        <v>75.513499999999993</v>
      </c>
      <c r="O33" s="45" cm="1">
        <f t="array" ref="O33">_xll.BDP($B33&amp;" Govt",O$10)</f>
        <v>75.582999999999998</v>
      </c>
      <c r="P33" s="1"/>
      <c r="Q33" s="23">
        <f t="shared" si="14"/>
        <v>75.513499999999993</v>
      </c>
      <c r="R33" s="76" cm="1">
        <f t="array" aca="1" ref="R33" ca="1">_xll.BDP($B33&amp;" Govt","YAS_BOND_YLD","SETTLE_DT",$B$2,"YAS_BOND_PX",Q33)</f>
        <v>1.3147709999999999</v>
      </c>
      <c r="S33" s="73">
        <f t="shared" ca="1" si="6"/>
        <v>-5.943164876237935</v>
      </c>
      <c r="T33" s="79">
        <f t="shared" ca="1" si="7"/>
        <v>317.59030000000001</v>
      </c>
      <c r="U33" s="73">
        <f t="shared" ca="1" si="8"/>
        <v>1.1229648762379205</v>
      </c>
      <c r="V33" s="79" cm="1">
        <f t="array" aca="1" ref="V33" ca="1">_xll.BDP($B33&amp;" Govt","Z_SPRD_MID","SETTLE_DT",$B$2,"PX_MID",Q33)</f>
        <v>71.413882528059986</v>
      </c>
      <c r="W33" s="67">
        <f ca="1">STANDARDIZE(V33,HLOOKUP(B33,Linker_ZHist!$C$5:$BV$7,2,0),HLOOKUP(B33,Linker_ZHist!$C$5:$BV$7,3,0))</f>
        <v>-2.5418403589668883</v>
      </c>
      <c r="X33" s="79">
        <f t="shared" ca="1" si="9"/>
        <v>8.0615573020667242</v>
      </c>
      <c r="Y33" s="67">
        <f ca="1">STANDARDIZE(X33,HLOOKUP(B33,Rel_ZHist!$C$5:$BV$7,2,0),HLOOKUP(B33,Rel_ZHist!$C$5:$BV$7,3,0))</f>
        <v>0.61816670775900617</v>
      </c>
      <c r="Z33" s="39" cm="1">
        <f t="array" ref="Z33">_xll.BDP($B33&amp;" Govt","YAS_ASW_SPREAD")</f>
        <v>116.24267305020298</v>
      </c>
      <c r="AA33" s="27" cm="1">
        <f t="array" aca="1" ref="AA33" ca="1">Z33-_xll.BDP($B33&amp;" Govt","YAS_ASW_SPREAD","SETTLE_DT",$C$2,"PX_ASK",AG33)</f>
        <v>-5.5793204363664302</v>
      </c>
      <c r="AB33" s="23">
        <f t="shared" si="21"/>
        <v>4.6692383788022758</v>
      </c>
      <c r="AC33" s="79" cm="1">
        <f t="array" ref="AC33">_xll.BDP($B33&amp;" Govt",AC$10)</f>
        <v>24.895424825155494</v>
      </c>
      <c r="AD33" s="105"/>
      <c r="AE33" s="72">
        <f t="shared" si="25"/>
        <v>0</v>
      </c>
      <c r="AF33" s="82">
        <f t="shared" si="26"/>
        <v>0</v>
      </c>
      <c r="AG33" s="23" cm="1">
        <f t="array" ref="AG33">_xll.BDP($B33&amp;" Govt","PX_CLOSE_1D")</f>
        <v>74.472999999999999</v>
      </c>
      <c r="AH33" s="26" cm="1">
        <f t="array" aca="1" ref="AH33" ca="1">_xll.BDP($B33&amp;" Govt","YAS_BOND_YLD","SETTLE_DT",$C$2,"YAS_BOND_PX",AG33)</f>
        <v>1.3736869999999999</v>
      </c>
      <c r="AI33" s="28"/>
      <c r="AJ33" s="17" cm="1">
        <f t="array" aca="1" ref="AJ33" ca="1">_xll.BDP($B33&amp;" Govt","IDX_RATIO","SETTLE_DT",$B$2)</f>
        <v>1.40303</v>
      </c>
      <c r="AK33" s="17" cm="1">
        <f t="array" aca="1" ref="AK33" ca="1">_xll.BDP($B33&amp;" Govt","IDX_RATIO","SETTLE_DT",$C$2)</f>
        <v>1.40286</v>
      </c>
      <c r="AL33" s="23">
        <f t="shared" ca="1" si="22"/>
        <v>5.1564876237937755E-2</v>
      </c>
      <c r="AM33" s="63"/>
      <c r="AN33" s="79" cm="1">
        <f t="array" aca="1" ref="AN33" ca="1">100*(_xll.BDP($B33&amp;" Govt","IDX_RATIO","SETTLE_DT",$AN$9)-AJ33)*Q33/AC33</f>
        <v>-9.0996840419888372</v>
      </c>
      <c r="AO33" s="23">
        <f t="shared" ca="1" si="23"/>
        <v>-7.5445825808912934</v>
      </c>
      <c r="AP33" s="23">
        <f t="shared" ca="1" si="24"/>
        <v>-7.9389669850252726</v>
      </c>
      <c r="AQ33" s="67" cm="1">
        <f t="array" ref="AQ33">_xll.BDP($B33&amp;" Govt",AQ$10)</f>
        <v>274.79333000000003</v>
      </c>
      <c r="AR33" s="23"/>
      <c r="AX33" s="18"/>
      <c r="BA33" s="26"/>
      <c r="BC33" s="21"/>
      <c r="BD33" s="23"/>
      <c r="BM33" s="12" t="s">
        <v>42</v>
      </c>
      <c r="BN33" s="26">
        <v>2.18620683172872</v>
      </c>
      <c r="BO33" s="70">
        <v>12476052.191293901</v>
      </c>
      <c r="BP33" s="70">
        <v>11780815</v>
      </c>
      <c r="BQ33" s="67">
        <v>77.001999999999995</v>
      </c>
      <c r="BR33" s="67" cm="1">
        <f t="array" ref="BR33">_xll.BDP($B33&amp;" Govt",BR$10)</f>
        <v>106.04704968928571</v>
      </c>
      <c r="BS33" s="39">
        <f t="shared" si="16"/>
        <v>0</v>
      </c>
      <c r="BT33" s="2"/>
      <c r="BU33" s="26">
        <f t="shared" si="17"/>
        <v>0</v>
      </c>
      <c r="BV33" s="72">
        <f t="shared" si="18"/>
        <v>0</v>
      </c>
      <c r="BW33" s="82">
        <f t="shared" si="19"/>
        <v>0</v>
      </c>
    </row>
    <row r="34" spans="1:78" s="29" customFormat="1" x14ac:dyDescent="0.35">
      <c r="A34" s="29" t="s">
        <v>8</v>
      </c>
      <c r="B34" s="30" t="s">
        <v>9</v>
      </c>
      <c r="C34" s="31" t="str" cm="1">
        <f t="array" ref="C34">_xll.BDP(B34&amp;" Govt","MATURITY")</f>
        <v>22/03/2050</v>
      </c>
      <c r="D34" s="29" cm="1">
        <f t="array" ref="D34">_xll.BDP($B34&amp;" Govt",D$10)</f>
        <v>0.5</v>
      </c>
      <c r="E34" s="32">
        <f t="shared" si="0"/>
        <v>4.8082390791652747</v>
      </c>
      <c r="F34" s="32">
        <f t="shared" si="1"/>
        <v>3.2455756421836743</v>
      </c>
      <c r="G34" s="33">
        <f t="shared" si="2"/>
        <v>11402.760567812838</v>
      </c>
      <c r="H34" s="22">
        <f t="shared" si="3"/>
        <v>0.75514970647767143</v>
      </c>
      <c r="I34" s="32">
        <v>6.75</v>
      </c>
      <c r="J34" s="33">
        <f t="shared" si="4"/>
        <v>23714.940681817217</v>
      </c>
      <c r="K34" s="22">
        <f t="shared" si="5"/>
        <v>1.5705258729680276</v>
      </c>
      <c r="L34" s="22">
        <f t="shared" si="20"/>
        <v>0.81537616649035616</v>
      </c>
      <c r="M34" s="191" cm="1">
        <f t="array" ref="M34">_xll.BDP($B34&amp;" Govt",M$10)</f>
        <v>81.741</v>
      </c>
      <c r="N34" s="32">
        <f t="shared" si="13"/>
        <v>81.825000000000003</v>
      </c>
      <c r="O34" s="192" cm="1">
        <f t="array" ref="O34">_xll.BDP($B34&amp;" Govt",O$10)</f>
        <v>81.909000000000006</v>
      </c>
      <c r="P34" s="3"/>
      <c r="Q34" s="32">
        <f t="shared" si="14"/>
        <v>81.825000000000003</v>
      </c>
      <c r="R34" s="78" cm="1">
        <f t="array" aca="1" ref="R34" ca="1">_xll.BDP($B34&amp;" Govt","YAS_BOND_YLD","SETTLE_DT",$B$2,"YAS_BOND_PX",Q34)</f>
        <v>1.3382990000000001</v>
      </c>
      <c r="S34" s="75">
        <f t="shared" ca="1" si="6"/>
        <v>-5.9144088035497093</v>
      </c>
      <c r="T34" s="81">
        <f t="shared" ca="1" si="7"/>
        <v>315.23750000000001</v>
      </c>
      <c r="U34" s="75">
        <f t="shared" ca="1" si="8"/>
        <v>1.0942088035497166</v>
      </c>
      <c r="V34" s="81" cm="1">
        <f t="array" aca="1" ref="V34" ca="1">_xll.BDP($B34&amp;" Govt","Z_SPRD_MID","SETTLE_DT",$B$2,"PX_MID",Q34)</f>
        <v>71.148243007687967</v>
      </c>
      <c r="W34" s="69">
        <f ca="1">STANDARDIZE(V34,HLOOKUP(B34,Linker_ZHist!$C$5:$BV$7,2,0),HLOOKUP(B34,Linker_ZHist!$C$5:$BV$7,3,0))</f>
        <v>-2.2227310018486381</v>
      </c>
      <c r="X34" s="81">
        <f t="shared" ca="1" si="9"/>
        <v>7.7959177816947047</v>
      </c>
      <c r="Y34" s="69">
        <f ca="1">STANDARDIZE(X34,HLOOKUP(B34,Rel_ZHist!$C$5:$BV$7,2,0),HLOOKUP(B34,Rel_ZHist!$C$5:$BV$7,3,0))</f>
        <v>0.75539727929053146</v>
      </c>
      <c r="Z34" s="98" cm="1">
        <f t="array" ref="Z34">_xll.BDP($B34&amp;" Govt","YAS_ASW_SPREAD")</f>
        <v>112.8521861048513</v>
      </c>
      <c r="AA34" s="193" cm="1">
        <f t="array" aca="1" ref="AA34" ca="1">Z34-_xll.BDP($B34&amp;" Govt","YAS_ASW_SPREAD","SETTLE_DT",$C$2,"PX_ASK",AG34)</f>
        <v>-5.4719105839458848</v>
      </c>
      <c r="AB34" s="32">
        <f t="shared" si="21"/>
        <v>3.2121195934164786</v>
      </c>
      <c r="AC34" s="81" cm="1">
        <f t="array" ref="AC34">_xll.BDP($B34&amp;" Govt",AC$10)</f>
        <v>35.133245454544024</v>
      </c>
      <c r="AD34" s="244"/>
      <c r="AE34" s="72">
        <f t="shared" si="25"/>
        <v>0</v>
      </c>
      <c r="AF34" s="82">
        <f t="shared" si="26"/>
        <v>0</v>
      </c>
      <c r="AG34" s="32" cm="1">
        <f t="array" ref="AG34">_xll.BDP($B34&amp;" Govt","PX_CLOSE_1D")</f>
        <v>80.691000000000003</v>
      </c>
      <c r="AH34" s="34" cm="1">
        <f t="array" aca="1" ref="AH34" ca="1">_xll.BDP($B34&amp;" Govt","YAS_BOND_YLD","SETTLE_DT",$C$2,"YAS_BOND_PX",AG34)</f>
        <v>1.396954</v>
      </c>
      <c r="AI34" s="35"/>
      <c r="AJ34" s="36" cm="1">
        <f t="array" aca="1" ref="AJ34" ca="1">_xll.BDP($B34&amp;" Govt","IDX_RATIO","SETTLE_DT",$B$2)</f>
        <v>1.8066599999999999</v>
      </c>
      <c r="AK34" s="36" cm="1">
        <f t="array" aca="1" ref="AK34" ca="1">_xll.BDP($B34&amp;" Govt","IDX_RATIO","SETTLE_DT",$C$2)</f>
        <v>1.8064499999999999</v>
      </c>
      <c r="AL34" s="32">
        <f t="shared" ca="1" si="22"/>
        <v>4.8908803549719118E-2</v>
      </c>
      <c r="AM34" s="65"/>
      <c r="AN34" s="81" cm="1">
        <f t="array" aca="1" ref="AN34" ca="1">100*(_xll.BDP($B34&amp;" Govt","IDX_RATIO","SETTLE_DT",$AN$9)-AJ34)*Q34/AC34</f>
        <v>-8.9945618718559768</v>
      </c>
      <c r="AO34" s="32">
        <f t="shared" ca="1" si="23"/>
        <v>-7.457270888251303</v>
      </c>
      <c r="AP34" s="32">
        <f t="shared" ca="1" si="24"/>
        <v>-7.8472076584631036</v>
      </c>
      <c r="AQ34" s="69" cm="1">
        <f t="array" ref="AQ34">_xll.BDP($B34&amp;" Govt",AQ$10)</f>
        <v>213.4</v>
      </c>
      <c r="AR34" s="32"/>
      <c r="BA34" s="34"/>
      <c r="BC34" s="37"/>
      <c r="BD34" s="32"/>
      <c r="BM34" s="38" t="s">
        <v>8</v>
      </c>
      <c r="BN34" s="34">
        <v>3.1842642908379299</v>
      </c>
      <c r="BO34" s="72">
        <v>18171678.409747601</v>
      </c>
      <c r="BP34" s="72">
        <v>12221183</v>
      </c>
      <c r="BQ34" s="69">
        <v>83.864999999999995</v>
      </c>
      <c r="BR34" s="69" cm="1">
        <f t="array" ref="BR34">_xll.BDP($B34&amp;" Govt",BR$10)</f>
        <v>148.14749706250001</v>
      </c>
      <c r="BS34" s="98">
        <f t="shared" si="16"/>
        <v>9.9999560517187494</v>
      </c>
      <c r="BT34" s="4"/>
      <c r="BU34" s="34">
        <f t="shared" si="17"/>
        <v>0</v>
      </c>
      <c r="BV34" s="72">
        <f t="shared" si="18"/>
        <v>0</v>
      </c>
      <c r="BW34" s="82">
        <f t="shared" si="19"/>
        <v>0</v>
      </c>
    </row>
    <row r="35" spans="1:78" x14ac:dyDescent="0.35">
      <c r="A35" s="5" t="s">
        <v>30</v>
      </c>
      <c r="B35" s="10" t="s">
        <v>31</v>
      </c>
      <c r="C35" s="8" t="str" cm="1">
        <f t="array" ref="C35">_xll.BDP(B35&amp;" Govt","MATURITY")</f>
        <v>22/03/2051</v>
      </c>
      <c r="D35" s="5" cm="1">
        <f t="array" ref="D35">_xll.BDP($B35&amp;" Govt",D$10)</f>
        <v>0.125</v>
      </c>
      <c r="E35" s="23">
        <f t="shared" si="0"/>
        <v>2.5589427575231491</v>
      </c>
      <c r="F35" s="23">
        <f t="shared" si="1"/>
        <v>2.6852760491342695</v>
      </c>
      <c r="G35" s="24">
        <f t="shared" si="2"/>
        <v>6643.6517312290507</v>
      </c>
      <c r="H35" s="14">
        <f t="shared" si="3"/>
        <v>0.43997693584298347</v>
      </c>
      <c r="I35" s="23">
        <v>0</v>
      </c>
      <c r="J35" s="24">
        <f t="shared" si="4"/>
        <v>0</v>
      </c>
      <c r="K35" s="14">
        <f t="shared" si="5"/>
        <v>0</v>
      </c>
      <c r="L35" s="14">
        <f t="shared" si="20"/>
        <v>-0.43997693584298347</v>
      </c>
      <c r="M35" s="44" cm="1">
        <f t="array" ref="M35">_xll.BDP($B35&amp;" Govt",M$10)</f>
        <v>72.578000000000003</v>
      </c>
      <c r="N35" s="23">
        <f t="shared" si="13"/>
        <v>72.64</v>
      </c>
      <c r="O35" s="45" cm="1">
        <f t="array" ref="O35">_xll.BDP($B35&amp;" Govt",O$10)</f>
        <v>72.701999999999998</v>
      </c>
      <c r="P35" s="1"/>
      <c r="Q35" s="23">
        <f t="shared" si="14"/>
        <v>72.64</v>
      </c>
      <c r="R35" s="76" cm="1">
        <f t="array" aca="1" ref="R35" ca="1">_xll.BDP($B35&amp;" Govt","YAS_BOND_YLD","SETTLE_DT",$B$2,"YAS_BOND_PX",Q35)</f>
        <v>1.3489979999999999</v>
      </c>
      <c r="S35" s="73">
        <f t="shared" ca="1" si="6"/>
        <v>-5.8515401890632806</v>
      </c>
      <c r="T35" s="79">
        <f t="shared" ca="1" si="7"/>
        <v>318.56650000000002</v>
      </c>
      <c r="U35" s="73">
        <f t="shared" ca="1" si="8"/>
        <v>1.0954401890632719</v>
      </c>
      <c r="V35" s="79" cm="1">
        <f t="array" aca="1" ref="V35" ca="1">_xll.BDP($B35&amp;" Govt","Z_SPRD_MID","SETTLE_DT",$B$2,"PX_MID",Q35)</f>
        <v>70.816121617604068</v>
      </c>
      <c r="W35" s="67">
        <f ca="1">STANDARDIZE(V35,HLOOKUP(B35,Linker_ZHist!$C$5:$BV$7,2,0),HLOOKUP(B35,Linker_ZHist!$C$5:$BV$7,3,0))</f>
        <v>-2.2789690704052425</v>
      </c>
      <c r="X35" s="79">
        <f t="shared" ca="1" si="9"/>
        <v>2.3460030265259348</v>
      </c>
      <c r="Y35" s="67">
        <f ca="1">STANDARDIZE(X35,HLOOKUP(B35,Rel_ZHist!$C$5:$BV$7,2,0),HLOOKUP(B35,Rel_ZHist!$C$5:$BV$7,3,0))</f>
        <v>-2.4343034283450471E-2</v>
      </c>
      <c r="Z35" s="39" cm="1">
        <f t="array" ref="Z35">_xll.BDP($B35&amp;" Govt","YAS_ASW_SPREAD")</f>
        <v>121.01652401183655</v>
      </c>
      <c r="AA35" s="27" cm="1">
        <f t="array" aca="1" ref="AA35" ca="1">Z35-_xll.BDP($B35&amp;" Govt","YAS_ASW_SPREAD","SETTLE_DT",$C$2,"PX_ASK",AG35)</f>
        <v>-5.7706325760134547</v>
      </c>
      <c r="AB35" s="23">
        <f t="shared" si="21"/>
        <v>4.8913276406550903</v>
      </c>
      <c r="AC35" s="79" cm="1">
        <f t="array" ref="AC35">_xll.BDP($B35&amp;" Govt",AC$10)</f>
        <v>24.741038201159828</v>
      </c>
      <c r="AD35" s="105"/>
      <c r="AE35" s="72">
        <f t="shared" si="25"/>
        <v>0</v>
      </c>
      <c r="AF35" s="82">
        <f t="shared" si="26"/>
        <v>0</v>
      </c>
      <c r="AG35" s="23" cm="1">
        <f t="array" ref="AG35">_xll.BDP($B35&amp;" Govt","PX_CLOSE_1D")</f>
        <v>71.55</v>
      </c>
      <c r="AH35" s="26" cm="1">
        <f t="array" aca="1" ref="AH35" ca="1">_xll.BDP($B35&amp;" Govt","YAS_BOND_YLD","SETTLE_DT",$C$2,"YAS_BOND_PX",AG35)</f>
        <v>1.407073</v>
      </c>
      <c r="AI35" s="28"/>
      <c r="AJ35" s="17" cm="1">
        <f t="array" aca="1" ref="AJ35" ca="1">_xll.BDP($B35&amp;" Govt","IDX_RATIO","SETTLE_DT",$B$2)</f>
        <v>1.31087</v>
      </c>
      <c r="AK35" s="17" cm="1">
        <f t="array" aca="1" ref="AK35" ca="1">_xll.BDP($B35&amp;" Govt","IDX_RATIO","SETTLE_DT",$C$2)</f>
        <v>1.3107199999999999</v>
      </c>
      <c r="AL35" s="23">
        <f t="shared" ca="1" si="22"/>
        <v>4.4040189063270896E-2</v>
      </c>
      <c r="AM35" s="63"/>
      <c r="AN35" s="79" cm="1">
        <f t="array" aca="1" ref="AN35" ca="1">100*(_xll.BDP($B35&amp;" Govt","IDX_RATIO","SETTLE_DT",$AN$9)-AJ35)*Q35/AC35</f>
        <v>-8.2267073170138012</v>
      </c>
      <c r="AO35" s="23">
        <f t="shared" ca="1" si="23"/>
        <v>-6.8207512204379341</v>
      </c>
      <c r="AP35" s="23">
        <f t="shared" ca="1" si="24"/>
        <v>-7.1774223336252572</v>
      </c>
      <c r="AQ35" s="67" cm="1">
        <f t="array" ref="AQ35">_xll.BDP($B35&amp;" Govt",AQ$10)</f>
        <v>294.11070999999998</v>
      </c>
      <c r="AR35" s="23"/>
      <c r="BA35" s="26"/>
      <c r="BC35" s="21"/>
      <c r="BD35" s="23"/>
      <c r="BM35" s="12" t="s">
        <v>30</v>
      </c>
      <c r="BN35" s="26">
        <v>1.6946640778299</v>
      </c>
      <c r="BO35" s="70">
        <v>9670959.3872225303</v>
      </c>
      <c r="BP35" s="70">
        <v>10077849</v>
      </c>
      <c r="BQ35" s="67">
        <v>74.692999999999998</v>
      </c>
      <c r="BR35" s="67" cm="1">
        <f t="array" ref="BR35">_xll.BDP($B35&amp;" Govt",BR$10)</f>
        <v>95.295333168750005</v>
      </c>
      <c r="BS35" s="39">
        <f t="shared" si="16"/>
        <v>0</v>
      </c>
      <c r="BT35" s="2"/>
      <c r="BU35" s="26">
        <f t="shared" si="17"/>
        <v>0</v>
      </c>
      <c r="BV35" s="72">
        <f t="shared" si="18"/>
        <v>0</v>
      </c>
      <c r="BW35" s="82">
        <f t="shared" si="19"/>
        <v>0</v>
      </c>
    </row>
    <row r="36" spans="1:78" s="29" customFormat="1" x14ac:dyDescent="0.35">
      <c r="A36" s="29" t="s">
        <v>6</v>
      </c>
      <c r="B36" s="30" t="s">
        <v>7</v>
      </c>
      <c r="C36" s="31" t="str" cm="1">
        <f t="array" ref="C36">_xll.BDP(B36&amp;" Govt","MATURITY")</f>
        <v>22/03/2052</v>
      </c>
      <c r="D36" s="29" cm="1">
        <f t="array" ref="D36">_xll.BDP($B36&amp;" Govt",D$10)</f>
        <v>0.25</v>
      </c>
      <c r="E36" s="32">
        <f t="shared" si="0"/>
        <v>3.9318943844879048</v>
      </c>
      <c r="F36" s="32">
        <f t="shared" si="1"/>
        <v>3.2912150189648561</v>
      </c>
      <c r="G36" s="33">
        <f t="shared" si="2"/>
        <v>10367.935248144138</v>
      </c>
      <c r="H36" s="22">
        <f t="shared" si="3"/>
        <v>0.68661822835391639</v>
      </c>
      <c r="I36" s="32">
        <v>6.7009999999999996</v>
      </c>
      <c r="J36" s="33">
        <f t="shared" si="4"/>
        <v>21109.387778518685</v>
      </c>
      <c r="K36" s="22">
        <f t="shared" si="5"/>
        <v>1.3979727005641513</v>
      </c>
      <c r="L36" s="22">
        <f t="shared" si="20"/>
        <v>0.71135447221023496</v>
      </c>
      <c r="M36" s="191" cm="1">
        <f t="array" ref="M36">_xll.BDP($B36&amp;" Govt",M$10)</f>
        <v>74.825999999999993</v>
      </c>
      <c r="N36" s="32">
        <f t="shared" si="13"/>
        <v>74.907499999999999</v>
      </c>
      <c r="O36" s="192" cm="1">
        <f t="array" ref="O36">_xll.BDP($B36&amp;" Govt",O$10)</f>
        <v>74.989000000000004</v>
      </c>
      <c r="P36" s="3"/>
      <c r="Q36" s="32">
        <f t="shared" si="14"/>
        <v>74.907499999999999</v>
      </c>
      <c r="R36" s="78" cm="1">
        <f t="array" aca="1" ref="R36" ca="1">_xll.BDP($B36&amp;" Govt","YAS_BOND_YLD","SETTLE_DT",$B$2,"YAS_BOND_PX",Q36)</f>
        <v>1.337181</v>
      </c>
      <c r="S36" s="75">
        <f t="shared" ca="1" si="6"/>
        <v>-5.9756796522597906</v>
      </c>
      <c r="T36" s="81">
        <f t="shared" ca="1" si="7"/>
        <v>322.52679999999998</v>
      </c>
      <c r="U36" s="75">
        <f t="shared" ca="1" si="8"/>
        <v>1.2527796522598103</v>
      </c>
      <c r="V36" s="81" cm="1">
        <f t="array" aca="1" ref="V36" ca="1">_xll.BDP($B36&amp;" Govt","Z_SPRD_MID","SETTLE_DT",$B$2,"PX_MID",Q36)</f>
        <v>69.72094094230232</v>
      </c>
      <c r="W36" s="69">
        <f ca="1">STANDARDIZE(V36,HLOOKUP(B36,Linker_ZHist!$C$5:$BV$7,2,0),HLOOKUP(B36,Linker_ZHist!$C$5:$BV$7,3,0))</f>
        <v>-2.2698922467784119</v>
      </c>
      <c r="X36" s="81">
        <f t="shared" ca="1" si="9"/>
        <v>-2.2031791661654694</v>
      </c>
      <c r="Y36" s="69">
        <f ca="1">STANDARDIZE(X36,HLOOKUP(B36,Rel_ZHist!$C$5:$BV$7,2,0),HLOOKUP(B36,Rel_ZHist!$C$5:$BV$7,3,0))</f>
        <v>-1.6063572499949197</v>
      </c>
      <c r="Z36" s="98" cm="1">
        <f t="array" ref="Z36">_xll.BDP($B36&amp;" Govt","YAS_ASW_SPREAD")</f>
        <v>118.60135641459863</v>
      </c>
      <c r="AA36" s="193" cm="1">
        <f t="array" aca="1" ref="AA36" ca="1">Z36-_xll.BDP($B36&amp;" Govt","YAS_ASW_SPREAD","SETTLE_DT",$C$2,"PX_ASK",AG36)</f>
        <v>-5.9454893129619251</v>
      </c>
      <c r="AB36" s="32">
        <f t="shared" si="21"/>
        <v>3.7649016526333172</v>
      </c>
      <c r="AC36" s="81" cm="1">
        <f t="array" ref="AC36">_xll.BDP($B36&amp;" Govt",AC$10)</f>
        <v>31.501847154930136</v>
      </c>
      <c r="AD36" s="244"/>
      <c r="AE36" s="72">
        <f t="shared" si="25"/>
        <v>0</v>
      </c>
      <c r="AF36" s="82">
        <f t="shared" si="26"/>
        <v>0</v>
      </c>
      <c r="AG36" s="32" cm="1">
        <f t="array" ref="AG36">_xll.BDP($B36&amp;" Govt","PX_CLOSE_1D")</f>
        <v>73.742000000000004</v>
      </c>
      <c r="AH36" s="34" cm="1">
        <f t="array" aca="1" ref="AH36" ca="1">_xll.BDP($B36&amp;" Govt","YAS_BOND_YLD","SETTLE_DT",$C$2,"YAS_BOND_PX",AG36)</f>
        <v>1.3964859999999999</v>
      </c>
      <c r="AI36" s="35"/>
      <c r="AJ36" s="36" cm="1">
        <f t="array" aca="1" ref="AJ36" ca="1">_xll.BDP($B36&amp;" Govt","IDX_RATIO","SETTLE_DT",$B$2)</f>
        <v>1.5928200000000001</v>
      </c>
      <c r="AK36" s="36" cm="1">
        <f t="array" aca="1" ref="AK36" ca="1">_xll.BDP($B36&amp;" Govt","IDX_RATIO","SETTLE_DT",$C$2)</f>
        <v>1.59263</v>
      </c>
      <c r="AL36" s="32">
        <f t="shared" ca="1" si="22"/>
        <v>4.5179652259796636E-2</v>
      </c>
      <c r="AM36" s="65"/>
      <c r="AN36" s="81" cm="1">
        <f t="array" aca="1" ref="AN36" ca="1">100*(_xll.BDP($B36&amp;" Govt","IDX_RATIO","SETTLE_DT",$AN$9)-AJ36)*Q36/AC36</f>
        <v>-8.0966692602368031</v>
      </c>
      <c r="AO36" s="32">
        <f t="shared" ca="1" si="23"/>
        <v>-6.7134225335423299</v>
      </c>
      <c r="AP36" s="32">
        <f t="shared" ca="1" si="24"/>
        <v>-7.0644208691599886</v>
      </c>
      <c r="AQ36" s="69" cm="1">
        <f t="array" ref="AQ36">_xll.BDP($B36&amp;" Govt",AQ$10)</f>
        <v>242.05</v>
      </c>
      <c r="AR36" s="32"/>
      <c r="AV36" s="33"/>
      <c r="BA36" s="34"/>
      <c r="BC36" s="37"/>
      <c r="BD36" s="32"/>
      <c r="BM36" s="38" t="s">
        <v>6</v>
      </c>
      <c r="BN36" s="34">
        <v>2.6039035658860299</v>
      </c>
      <c r="BO36" s="72">
        <v>14859727.047601501</v>
      </c>
      <c r="BP36" s="72">
        <v>12366020</v>
      </c>
      <c r="BQ36" s="69">
        <v>76.938999999999993</v>
      </c>
      <c r="BR36" s="69" cm="1">
        <f t="array" ref="BR36">_xll.BDP($B36&amp;" Govt",BR$10)</f>
        <v>119.46634789374998</v>
      </c>
      <c r="BS36" s="98">
        <f t="shared" si="16"/>
        <v>8.0054399723601861</v>
      </c>
      <c r="BT36" s="4"/>
      <c r="BU36" s="34">
        <f t="shared" si="17"/>
        <v>0</v>
      </c>
      <c r="BV36" s="72">
        <f t="shared" si="18"/>
        <v>0</v>
      </c>
      <c r="BW36" s="82">
        <f t="shared" si="19"/>
        <v>0</v>
      </c>
    </row>
    <row r="37" spans="1:78" s="29" customFormat="1" x14ac:dyDescent="0.35">
      <c r="A37" s="29" t="s">
        <v>62</v>
      </c>
      <c r="B37" s="30" t="s">
        <v>63</v>
      </c>
      <c r="C37" s="31" t="str" cm="1">
        <f t="array" ref="C37">_xll.BDP(B37&amp;" Govt","MATURITY")</f>
        <v>22/11/2055</v>
      </c>
      <c r="D37" s="29" cm="1">
        <f t="array" ref="D37">_xll.BDP($B37&amp;" Govt",D$10)</f>
        <v>1.25</v>
      </c>
      <c r="E37" s="32">
        <f t="shared" si="0"/>
        <v>5.3595883777752329</v>
      </c>
      <c r="F37" s="32">
        <f t="shared" si="1"/>
        <v>2.7098228263522035</v>
      </c>
      <c r="G37" s="33">
        <f t="shared" si="2"/>
        <v>13804.56418335653</v>
      </c>
      <c r="H37" s="22">
        <f t="shared" si="3"/>
        <v>0.91420954856665759</v>
      </c>
      <c r="I37" s="32">
        <v>1.2</v>
      </c>
      <c r="J37" s="33">
        <f t="shared" si="4"/>
        <v>6113.1218096377397</v>
      </c>
      <c r="K37" s="22">
        <f t="shared" si="5"/>
        <v>0.40484250394951921</v>
      </c>
      <c r="L37" s="22">
        <f t="shared" si="20"/>
        <v>-0.50936704461713833</v>
      </c>
      <c r="M37" s="44" cm="1">
        <f t="array" ref="M37">_xll.BDP($B37&amp;" Govt",M$10)</f>
        <v>98.275000000000006</v>
      </c>
      <c r="N37" s="23">
        <f t="shared" si="13"/>
        <v>98.392500000000013</v>
      </c>
      <c r="O37" s="45" cm="1">
        <f t="array" ref="O37">_xll.BDP($B37&amp;" Govt",O$10)</f>
        <v>98.51</v>
      </c>
      <c r="P37" s="3"/>
      <c r="Q37" s="32">
        <f t="shared" si="14"/>
        <v>98.392500000000013</v>
      </c>
      <c r="R37" s="78" cm="1">
        <f t="array" aca="1" ref="R37" ca="1">_xll.BDP($B37&amp;" Govt","YAS_BOND_YLD","SETTLE_DT",$B$2,"YAS_BOND_PX",Q37)</f>
        <v>1.312684</v>
      </c>
      <c r="S37" s="75">
        <f t="shared" ca="1" si="6"/>
        <v>-5.8668230146979203</v>
      </c>
      <c r="T37" s="81">
        <f t="shared" ca="1" si="7"/>
        <v>325.04489999999998</v>
      </c>
      <c r="U37" s="75">
        <f t="shared" ca="1" si="8"/>
        <v>1.1516230146978925</v>
      </c>
      <c r="V37" s="79" cm="1">
        <f t="array" aca="1" ref="V37" ca="1">_xll.BDP($B37&amp;" Govt","Z_SPRD_MID","SETTLE_DT",$B$2,"PX_MID",Q37)</f>
        <v>71.493249006958749</v>
      </c>
      <c r="W37" s="67">
        <f ca="1">STANDARDIZE(V37,HLOOKUP(B37,Linker_ZHist!$C$5:$BV$7,2,0),HLOOKUP(B37,Linker_ZHist!$C$5:$BV$7,3,0))</f>
        <v>-2.3278019471555829</v>
      </c>
      <c r="X37" s="79">
        <f t="shared" ca="1" si="9"/>
        <v>-2.6536910827190781</v>
      </c>
      <c r="Y37" s="67">
        <f ca="1">STANDARDIZE(X37,HLOOKUP(B37,Rel_ZHist!$C$5:$BV$7,2,0),HLOOKUP(B37,Rel_ZHist!$C$5:$BV$7,3,0))</f>
        <v>-1.5676138732574161</v>
      </c>
      <c r="Z37" s="98" cm="1">
        <f t="array" ref="Z37">_xll.BDP($B37&amp;" Govt","YAS_ASW_SPREAD")</f>
        <v>111.61761771194924</v>
      </c>
      <c r="AA37" s="27" cm="1">
        <f t="array" aca="1" ref="AA37" ca="1">Z37-_xll.BDP($B37&amp;" Govt","YAS_ASW_SPREAD","SETTLE_DT",$C$2,"PX_ASK",AG37)</f>
        <v>-5.4223873368645883</v>
      </c>
      <c r="AB37" s="32">
        <f t="shared" si="21"/>
        <v>2.1910432251353482</v>
      </c>
      <c r="AC37" s="81" cm="1">
        <f t="array" ref="AC37">_xll.BDP($B37&amp;" Govt",AC$10)</f>
        <v>50.942681746981165</v>
      </c>
      <c r="AD37" s="244"/>
      <c r="AE37" s="72">
        <f t="shared" si="25"/>
        <v>0</v>
      </c>
      <c r="AF37" s="82">
        <f t="shared" si="26"/>
        <v>0</v>
      </c>
      <c r="AG37" s="32" cm="1">
        <f t="array" ref="AG37">_xll.BDP($B37&amp;" Govt","PX_CLOSE_1D")</f>
        <v>96.926000000000002</v>
      </c>
      <c r="AH37" s="34" cm="1">
        <f t="array" aca="1" ref="AH37" ca="1">_xll.BDP($B37&amp;" Govt","YAS_BOND_YLD","SETTLE_DT",$C$2,"YAS_BOND_PX",AG37)</f>
        <v>1.370908</v>
      </c>
      <c r="AI37" s="35"/>
      <c r="AJ37" s="36" cm="1">
        <f t="array" aca="1" ref="AJ37" ca="1">_xll.BDP($B37&amp;" Govt","IDX_RATIO","SETTLE_DT",$B$2)</f>
        <v>2.0059399999999998</v>
      </c>
      <c r="AK37" s="36" cm="1">
        <f t="array" aca="1" ref="AK37" ca="1">_xll.BDP($B37&amp;" Govt","IDX_RATIO","SETTLE_DT",$C$2)</f>
        <v>2.0057100000000001</v>
      </c>
      <c r="AL37" s="32">
        <f t="shared" ca="1" si="22"/>
        <v>4.4423014697914945E-2</v>
      </c>
      <c r="AM37" s="65"/>
      <c r="AN37" s="79" cm="1">
        <f t="array" aca="1" ref="AN37" ca="1">100*(_xll.BDP($B37&amp;" Govt","IDX_RATIO","SETTLE_DT",$AN$9)-AJ37)*Q37/AC37</f>
        <v>-8.281995088038336</v>
      </c>
      <c r="AO37" s="23">
        <f t="shared" ca="1" si="23"/>
        <v>-6.8668940560177862</v>
      </c>
      <c r="AP37" s="23">
        <f t="shared" ca="1" si="24"/>
        <v>-7.2259380527927313</v>
      </c>
      <c r="AQ37" s="67" cm="1">
        <f t="array" ref="AQ37">_xll.BDP($B37&amp;" Govt",AQ$10)</f>
        <v>192.2</v>
      </c>
      <c r="AR37" s="32"/>
      <c r="BA37" s="34"/>
      <c r="BC37" s="37"/>
      <c r="BD37" s="32"/>
      <c r="BM37" s="38" t="s">
        <v>62</v>
      </c>
      <c r="BN37" s="34">
        <v>3.5493962766723399</v>
      </c>
      <c r="BO37" s="72">
        <v>20255381.399724498</v>
      </c>
      <c r="BP37" s="72">
        <v>10169196</v>
      </c>
      <c r="BQ37" s="69">
        <v>101.19799999999999</v>
      </c>
      <c r="BR37" s="69" cm="1">
        <f t="array" ref="BR37">_xll.BDP($B37&amp;" Govt",BR$10)</f>
        <v>197.78371949836958</v>
      </c>
      <c r="BS37" s="39">
        <f t="shared" si="16"/>
        <v>2.3734046339804347</v>
      </c>
      <c r="BT37" s="2"/>
      <c r="BU37" s="26">
        <f t="shared" si="17"/>
        <v>0</v>
      </c>
      <c r="BV37" s="72">
        <f t="shared" si="18"/>
        <v>0</v>
      </c>
      <c r="BW37" s="82">
        <f t="shared" si="19"/>
        <v>0</v>
      </c>
    </row>
    <row r="38" spans="1:78" x14ac:dyDescent="0.35">
      <c r="A38" s="5" t="s">
        <v>46</v>
      </c>
      <c r="B38" s="10" t="s">
        <v>47</v>
      </c>
      <c r="C38" s="8" t="str" cm="1">
        <f t="array" ref="C38">_xll.BDP(B38&amp;" Govt","MATURITY")</f>
        <v>22/11/2056</v>
      </c>
      <c r="D38" s="5" cm="1">
        <f t="array" ref="D38">_xll.BDP($B38&amp;" Govt",D$10)</f>
        <v>0.125</v>
      </c>
      <c r="E38" s="23">
        <f t="shared" si="0"/>
        <v>1.9142314928986659</v>
      </c>
      <c r="F38" s="23">
        <f t="shared" si="1"/>
        <v>1.8934762513581347</v>
      </c>
      <c r="G38" s="24">
        <f t="shared" si="2"/>
        <v>5997.6159622602263</v>
      </c>
      <c r="H38" s="14">
        <f t="shared" si="3"/>
        <v>0.3971931100834587</v>
      </c>
      <c r="I38" s="23">
        <v>0</v>
      </c>
      <c r="J38" s="24">
        <f t="shared" si="4"/>
        <v>0</v>
      </c>
      <c r="K38" s="14">
        <f t="shared" si="5"/>
        <v>0</v>
      </c>
      <c r="L38" s="14">
        <f t="shared" si="20"/>
        <v>-0.3971931100834587</v>
      </c>
      <c r="M38" s="44" cm="1">
        <f t="array" ref="M38">_xll.BDP($B38&amp;" Govt",M$10)</f>
        <v>69.278999999999996</v>
      </c>
      <c r="N38" s="23">
        <f t="shared" si="13"/>
        <v>69.422499999999999</v>
      </c>
      <c r="O38" s="45" cm="1">
        <f t="array" ref="O38">_xll.BDP($B38&amp;" Govt",O$10)</f>
        <v>69.566000000000003</v>
      </c>
      <c r="P38" s="1"/>
      <c r="Q38" s="23">
        <f t="shared" si="14"/>
        <v>69.422499999999999</v>
      </c>
      <c r="R38" s="76" cm="1">
        <f t="array" aca="1" ref="R38" ca="1">_xll.BDP($B38&amp;" Govt","YAS_BOND_YLD","SETTLE_DT",$B$2,"YAS_BOND_PX",Q38)</f>
        <v>1.282546</v>
      </c>
      <c r="S38" s="73">
        <f t="shared" ca="1" si="6"/>
        <v>-6.1087589300495466</v>
      </c>
      <c r="T38" s="79">
        <f t="shared" ca="1" si="7"/>
        <v>319.02179999999998</v>
      </c>
      <c r="U38" s="73">
        <f t="shared" ca="1" si="8"/>
        <v>1.4252589300495158</v>
      </c>
      <c r="V38" s="79" cm="1">
        <f t="array" aca="1" ref="V38" ca="1">_xll.BDP($B38&amp;" Govt","Z_SPRD_MID","SETTLE_DT",$B$2,"PX_MID",Q38)</f>
        <v>66.468275543107254</v>
      </c>
      <c r="W38" s="67">
        <f ca="1">STANDARDIZE(V38,HLOOKUP(B38,Linker_ZHist!$C$5:$BV$7,2,0),HLOOKUP(B38,Linker_ZHist!$C$5:$BV$7,3,0))</f>
        <v>-2.6103623761070915</v>
      </c>
      <c r="X38" s="79">
        <f t="shared" ca="1" si="9"/>
        <v>-1.2096482496353929</v>
      </c>
      <c r="Y38" s="67">
        <f ca="1">STANDARDIZE(X38,HLOOKUP(B38,Rel_ZHist!$C$5:$BV$7,2,0),HLOOKUP(B38,Rel_ZHist!$C$5:$BV$7,3,0))</f>
        <v>-1.1294980134924022</v>
      </c>
      <c r="Z38" s="39" cm="1">
        <f t="array" ref="Z38">_xll.BDP($B38&amp;" Govt","YAS_ASW_SPREAD")</f>
        <v>124.94165783088891</v>
      </c>
      <c r="AA38" s="27" cm="1">
        <f t="array" aca="1" ref="AA38" ca="1">Z38-_xll.BDP($B38&amp;" Govt","YAS_ASW_SPREAD","SETTLE_DT",$C$2,"PX_ASK",AG38)</f>
        <v>-7.0647743346677601</v>
      </c>
      <c r="AB38" s="23">
        <f t="shared" si="21"/>
        <v>3.9444683253602046</v>
      </c>
      <c r="AC38" s="79" cm="1">
        <f t="array" ref="AC38">_xll.BDP($B38&amp;" Govt",AC$10)</f>
        <v>31.675158101181957</v>
      </c>
      <c r="AD38" s="105"/>
      <c r="AE38" s="72">
        <f t="shared" si="25"/>
        <v>0</v>
      </c>
      <c r="AF38" s="82">
        <f t="shared" si="26"/>
        <v>0</v>
      </c>
      <c r="AG38" s="23" cm="1">
        <f t="array" ref="AG38">_xll.BDP($B38&amp;" Govt","PX_CLOSE_1D")</f>
        <v>68.111999999999995</v>
      </c>
      <c r="AH38" s="26" cm="1">
        <f t="array" aca="1" ref="AH38" ca="1">_xll.BDP($B38&amp;" Govt","YAS_BOND_YLD","SETTLE_DT",$C$2,"YAS_BOND_PX",AG38)</f>
        <v>1.343261</v>
      </c>
      <c r="AI38" s="28"/>
      <c r="AJ38" s="17" cm="1">
        <f t="array" aca="1" ref="AJ38" ca="1">_xll.BDP($B38&amp;" Govt","IDX_RATIO","SETTLE_DT",$B$2)</f>
        <v>1.4555199999999999</v>
      </c>
      <c r="AK38" s="17" cm="1">
        <f t="array" aca="1" ref="AK38" ca="1">_xll.BDP($B38&amp;" Govt","IDX_RATIO","SETTLE_DT",$C$2)</f>
        <v>1.4553499999999999</v>
      </c>
      <c r="AL38" s="23">
        <f t="shared" ca="1" si="22"/>
        <v>3.7258930049538903E-2</v>
      </c>
      <c r="AM38" s="63"/>
      <c r="AN38" s="79" cm="1">
        <f t="array" aca="1" ref="AN38" ca="1">100*(_xll.BDP($B38&amp;" Govt","IDX_RATIO","SETTLE_DT",$AN$9)-AJ38)*Q38/AC38</f>
        <v>-6.8205759008331084</v>
      </c>
      <c r="AO38" s="23">
        <f t="shared" ca="1" si="23"/>
        <v>-5.6551487122317887</v>
      </c>
      <c r="AP38" s="23">
        <f t="shared" ca="1" si="24"/>
        <v>-5.9507781595634759</v>
      </c>
      <c r="AQ38" s="67" cm="1">
        <f t="array" ref="AQ38">_xll.BDP($B38&amp;" Govt",AQ$10)</f>
        <v>264.88333</v>
      </c>
      <c r="AR38" s="23"/>
      <c r="BA38" s="26"/>
      <c r="BC38" s="21"/>
      <c r="BD38" s="23"/>
      <c r="BM38" s="12" t="s">
        <v>46</v>
      </c>
      <c r="BN38" s="26">
        <v>1.2677029754295801</v>
      </c>
      <c r="BO38" s="70">
        <v>7234415.4519047597</v>
      </c>
      <c r="BP38" s="70">
        <v>7146605</v>
      </c>
      <c r="BQ38" s="67">
        <v>70.980999999999995</v>
      </c>
      <c r="BR38" s="67" cm="1">
        <f t="array" ref="BR38">_xll.BDP($B38&amp;" Govt",BR$10)</f>
        <v>101.09614480380434</v>
      </c>
      <c r="BS38" s="39">
        <f t="shared" si="16"/>
        <v>0</v>
      </c>
      <c r="BT38" s="2"/>
      <c r="BU38" s="26">
        <f t="shared" si="17"/>
        <v>0</v>
      </c>
      <c r="BV38" s="72">
        <f t="shared" si="18"/>
        <v>0</v>
      </c>
      <c r="BW38" s="82">
        <f t="shared" si="19"/>
        <v>0</v>
      </c>
    </row>
    <row r="39" spans="1:78" x14ac:dyDescent="0.35">
      <c r="A39" s="5" t="s">
        <v>32</v>
      </c>
      <c r="B39" s="10" t="s">
        <v>33</v>
      </c>
      <c r="C39" s="8" t="str" cm="1">
        <f t="array" ref="C39">_xll.BDP(B39&amp;" Govt","MATURITY")</f>
        <v>22/03/2058</v>
      </c>
      <c r="D39" s="5" cm="1">
        <f t="array" ref="D39">_xll.BDP($B39&amp;" Govt",D$10)</f>
        <v>0.125</v>
      </c>
      <c r="E39" s="23">
        <f t="shared" si="0"/>
        <v>2.9965450945139676</v>
      </c>
      <c r="F39" s="23">
        <f t="shared" si="1"/>
        <v>2.9012582833435001</v>
      </c>
      <c r="G39" s="24">
        <f t="shared" si="2"/>
        <v>9760.3010291191076</v>
      </c>
      <c r="H39" s="14">
        <f t="shared" si="3"/>
        <v>0.64637755159729193</v>
      </c>
      <c r="I39" s="23">
        <v>1.466</v>
      </c>
      <c r="J39" s="24">
        <f t="shared" si="4"/>
        <v>4931.8605623071026</v>
      </c>
      <c r="K39" s="14">
        <f t="shared" si="5"/>
        <v>0.32661328227199354</v>
      </c>
      <c r="L39" s="14">
        <f t="shared" si="20"/>
        <v>-0.31976426932529839</v>
      </c>
      <c r="M39" s="44" cm="1">
        <f t="array" ref="M39">_xll.BDP($B39&amp;" Govt",M$10)</f>
        <v>68.405000000000001</v>
      </c>
      <c r="N39" s="23">
        <f t="shared" si="13"/>
        <v>68.495499999999993</v>
      </c>
      <c r="O39" s="45" cm="1">
        <f t="array" ref="O39">_xll.BDP($B39&amp;" Govt",O$10)</f>
        <v>68.585999999999999</v>
      </c>
      <c r="P39" s="1"/>
      <c r="Q39" s="23">
        <f t="shared" si="14"/>
        <v>68.495499999999993</v>
      </c>
      <c r="R39" s="76" cm="1">
        <f t="array" aca="1" ref="R39" ca="1">_xll.BDP($B39&amp;" Govt","YAS_BOND_YLD","SETTLE_DT",$B$2,"YAS_BOND_PX",Q39)</f>
        <v>1.2788580000000001</v>
      </c>
      <c r="S39" s="73">
        <f t="shared" ca="1" si="6"/>
        <v>-6.1151486284671499</v>
      </c>
      <c r="T39" s="79">
        <f t="shared" ca="1" si="7"/>
        <v>324.31459999999998</v>
      </c>
      <c r="U39" s="73">
        <f t="shared" ca="1" si="8"/>
        <v>1.4364486284671336</v>
      </c>
      <c r="V39" s="79" cm="1">
        <f t="array" aca="1" ref="V39" ca="1">_xll.BDP($B39&amp;" Govt","Z_SPRD_MID","SETTLE_DT",$B$2,"PX_MID",Q39)</f>
        <v>65.115267783028642</v>
      </c>
      <c r="W39" s="67">
        <f ca="1">STANDARDIZE(V39,HLOOKUP(B39,Linker_ZHist!$C$5:$BV$7,2,0),HLOOKUP(B39,Linker_ZHist!$C$5:$BV$7,3,0))</f>
        <v>-2.7556824280947487</v>
      </c>
      <c r="X39" s="79">
        <f t="shared" ca="1" si="9"/>
        <v>-8.0944874365612947</v>
      </c>
      <c r="Y39" s="67">
        <f ca="1">STANDARDIZE(X39,HLOOKUP(B39,Rel_ZHist!$C$5:$BV$7,2,0),HLOOKUP(B39,Rel_ZHist!$C$5:$BV$7,3,0))</f>
        <v>-4.3343735428047516</v>
      </c>
      <c r="Z39" s="39" cm="1">
        <f t="array" ref="Z39">_xll.BDP($B39&amp;" Govt","YAS_ASW_SPREAD")</f>
        <v>124.96100681606342</v>
      </c>
      <c r="AA39" s="27" cm="1">
        <f t="array" aca="1" ref="AA39" ca="1">Z39-_xll.BDP($B39&amp;" Govt","YAS_ASW_SPREAD","SETTLE_DT",$C$2,"PX_ASK",AG39)</f>
        <v>-6.9576305430136927</v>
      </c>
      <c r="AB39" s="23">
        <f t="shared" si="21"/>
        <v>3.7144771973571813</v>
      </c>
      <c r="AC39" s="79" cm="1">
        <f t="array" ref="AC39">_xll.BDP($B39&amp;" Govt",AC$10)</f>
        <v>33.641613658302198</v>
      </c>
      <c r="AD39" s="105"/>
      <c r="AE39" s="72">
        <f t="shared" si="25"/>
        <v>0</v>
      </c>
      <c r="AF39" s="82">
        <f t="shared" si="26"/>
        <v>0</v>
      </c>
      <c r="AG39" s="23" cm="1">
        <f t="array" ref="AG39">_xll.BDP($B39&amp;" Govt","PX_CLOSE_1D")</f>
        <v>67.150000000000006</v>
      </c>
      <c r="AH39" s="26" cm="1">
        <f t="array" aca="1" ref="AH39" ca="1">_xll.BDP($B39&amp;" Govt","YAS_BOND_YLD","SETTLE_DT",$C$2,"YAS_BOND_PX",AG39)</f>
        <v>1.3396429999999999</v>
      </c>
      <c r="AI39" s="28"/>
      <c r="AJ39" s="17" cm="1">
        <f t="array" aca="1" ref="AJ39" ca="1">_xll.BDP($B39&amp;" Govt","IDX_RATIO","SETTLE_DT",$B$2)</f>
        <v>1.5066899999999999</v>
      </c>
      <c r="AK39" s="17" cm="1">
        <f t="array" aca="1" ref="AK39" ca="1">_xll.BDP($B39&amp;" Govt","IDX_RATIO","SETTLE_DT",$C$2)</f>
        <v>1.50651</v>
      </c>
      <c r="AL39" s="23">
        <f t="shared" ca="1" si="22"/>
        <v>3.6648628467162943E-2</v>
      </c>
      <c r="AM39" s="63"/>
      <c r="AN39" s="79" cm="1">
        <f t="array" aca="1" ref="AN39" ca="1">100*(_xll.BDP($B39&amp;" Govt","IDX_RATIO","SETTLE_DT",$AN$9)-AJ39)*Q39/AC39</f>
        <v>-6.5580684607128701</v>
      </c>
      <c r="AO39" s="23">
        <f t="shared" ca="1" si="23"/>
        <v>-5.4378277539996915</v>
      </c>
      <c r="AP39" s="23">
        <f t="shared" ca="1" si="24"/>
        <v>-5.7221152052719146</v>
      </c>
      <c r="AQ39" s="67" cm="1">
        <f t="array" ref="AQ39">_xll.BDP($B39&amp;" Govt",AQ$10)</f>
        <v>255.8871</v>
      </c>
      <c r="AR39" s="23"/>
      <c r="AU39" s="18"/>
      <c r="AV39" s="18"/>
      <c r="BA39" s="26"/>
      <c r="BC39" s="21"/>
      <c r="BD39" s="23"/>
      <c r="BM39" s="12" t="s">
        <v>32</v>
      </c>
      <c r="BN39" s="26">
        <v>1.98446695000925</v>
      </c>
      <c r="BO39" s="70">
        <v>11324780.8399885</v>
      </c>
      <c r="BP39" s="70">
        <v>10953298</v>
      </c>
      <c r="BQ39" s="67">
        <v>70.013999999999996</v>
      </c>
      <c r="BR39" s="67" cm="1">
        <f t="array" ref="BR39">_xll.BDP($B39&amp;" Govt",BR$10)</f>
        <v>103.28432706999999</v>
      </c>
      <c r="BS39" s="39">
        <f t="shared" si="16"/>
        <v>1.5141482348461996</v>
      </c>
      <c r="BT39" s="2"/>
      <c r="BU39" s="26">
        <f t="shared" si="17"/>
        <v>0</v>
      </c>
      <c r="BV39" s="72">
        <f t="shared" si="18"/>
        <v>0</v>
      </c>
      <c r="BW39" s="82">
        <f t="shared" si="19"/>
        <v>0</v>
      </c>
    </row>
    <row r="40" spans="1:78" x14ac:dyDescent="0.35">
      <c r="A40" s="5" t="s">
        <v>50</v>
      </c>
      <c r="B40" s="10" t="s">
        <v>51</v>
      </c>
      <c r="C40" s="8" t="str" cm="1">
        <f t="array" ref="C40">_xll.BDP(B40&amp;" Govt","MATURITY")</f>
        <v>22/03/2062</v>
      </c>
      <c r="D40" s="5" cm="1">
        <f t="array" ref="D40">_xll.BDP($B40&amp;" Govt",D$10)</f>
        <v>0.375</v>
      </c>
      <c r="E40" s="23">
        <f t="shared" si="0"/>
        <v>3.9877329826343608</v>
      </c>
      <c r="F40" s="23">
        <f t="shared" si="1"/>
        <v>3.2982310809485762</v>
      </c>
      <c r="G40" s="24">
        <f t="shared" si="2"/>
        <v>13700.676119341138</v>
      </c>
      <c r="H40" s="14">
        <f t="shared" si="3"/>
        <v>0.90732954432722768</v>
      </c>
      <c r="I40" s="23">
        <v>6.3819999999999997</v>
      </c>
      <c r="J40" s="24">
        <f t="shared" si="4"/>
        <v>26510.487848682795</v>
      </c>
      <c r="K40" s="14">
        <f t="shared" si="5"/>
        <v>1.7556614469326355</v>
      </c>
      <c r="L40" s="14">
        <f t="shared" si="20"/>
        <v>0.84833190260540781</v>
      </c>
      <c r="M40" s="44" cm="1">
        <f t="array" ref="M40">_xll.BDP($B40&amp;" Govt",M$10)</f>
        <v>73.721000000000004</v>
      </c>
      <c r="N40" s="23">
        <f t="shared" si="13"/>
        <v>73.820999999999998</v>
      </c>
      <c r="O40" s="45" cm="1">
        <f t="array" ref="O40">_xll.BDP($B40&amp;" Govt",O$10)</f>
        <v>73.921000000000006</v>
      </c>
      <c r="P40" s="1"/>
      <c r="Q40" s="23">
        <f t="shared" si="14"/>
        <v>73.820999999999998</v>
      </c>
      <c r="R40" s="76" cm="1">
        <f t="array" aca="1" ref="R40" ca="1">_xll.BDP($B40&amp;" Govt","YAS_BOND_YLD","SETTLE_DT",$B$2,"YAS_BOND_PX",Q40)</f>
        <v>1.24773</v>
      </c>
      <c r="S40" s="73">
        <f t="shared" ca="1" si="6"/>
        <v>-6.2737654548987898</v>
      </c>
      <c r="T40" s="79">
        <f t="shared" ca="1" si="7"/>
        <v>296.27470000000005</v>
      </c>
      <c r="U40" s="73">
        <f t="shared" ca="1" si="8"/>
        <v>1.4847654548988676</v>
      </c>
      <c r="V40" s="79" cm="1">
        <f t="array" aca="1" ref="V40" ca="1">_xll.BDP($B40&amp;" Govt","Z_SPRD_MID","SETTLE_DT",$B$2,"PX_MID",Q40)</f>
        <v>65.23687020361794</v>
      </c>
      <c r="W40" s="67">
        <f ca="1">STANDARDIZE(V40,HLOOKUP(B40,Linker_ZHist!$C$5:$BV$7,2,0),HLOOKUP(B40,Linker_ZHist!$C$5:$BV$7,3,0))</f>
        <v>-2.6626524273700607</v>
      </c>
      <c r="X40" s="79">
        <f t="shared" ca="1" si="9"/>
        <v>16.640218241915967</v>
      </c>
      <c r="Y40" s="67">
        <f ca="1">STANDARDIZE(X40,HLOOKUP(B40,Rel_ZHist!$C$5:$BV$7,2,0),HLOOKUP(B40,Rel_ZHist!$C$5:$BV$7,3,0))</f>
        <v>1.0659440268966802</v>
      </c>
      <c r="Z40" s="39" cm="1">
        <f t="array" ref="Z40">_xll.BDP($B40&amp;" Govt","YAS_ASW_SPREAD")</f>
        <v>126.27488683901763</v>
      </c>
      <c r="AA40" s="27" cm="1">
        <f t="array" aca="1" ref="AA40" ca="1">Z40-_xll.BDP($B40&amp;" Govt","YAS_ASW_SPREAD","SETTLE_DT",$C$2,"PX_ASK",AG40)</f>
        <v>-7.2125705410621208</v>
      </c>
      <c r="AB40" s="23">
        <f t="shared" si="21"/>
        <v>3.0398773964721739</v>
      </c>
      <c r="AC40" s="79" cm="1">
        <f t="array" ref="AC40">_xll.BDP($B40&amp;" Govt",AC$10)</f>
        <v>41.539467014545274</v>
      </c>
      <c r="AD40" s="105"/>
      <c r="AE40" s="72">
        <f t="shared" si="25"/>
        <v>0</v>
      </c>
      <c r="AF40" s="92">
        <f t="shared" si="26"/>
        <v>0</v>
      </c>
      <c r="AG40" s="23" cm="1">
        <f t="array" ref="AG40">_xll.BDP($B40&amp;" Govt","PX_CLOSE_1D")</f>
        <v>72.251999999999995</v>
      </c>
      <c r="AH40" s="26" cm="1">
        <f t="array" aca="1" ref="AH40" ca="1">_xll.BDP($B40&amp;" Govt","YAS_BOND_YLD","SETTLE_DT",$C$2,"YAS_BOND_PX",AG40)</f>
        <v>1.31013</v>
      </c>
      <c r="AI40" s="28"/>
      <c r="AJ40" s="17" cm="1">
        <f t="array" aca="1" ref="AJ40" ca="1">_xll.BDP($B40&amp;" Govt","IDX_RATIO","SETTLE_DT",$B$2)</f>
        <v>1.6348400000000001</v>
      </c>
      <c r="AK40" s="36" cm="1">
        <f t="array" aca="1" ref="AK40" ca="1">_xll.BDP($B40&amp;" Govt","IDX_RATIO","SETTLE_DT",$C$2)</f>
        <v>1.6346500000000002</v>
      </c>
      <c r="AL40" s="23">
        <f t="shared" ca="1" si="22"/>
        <v>3.3765454898788808E-2</v>
      </c>
      <c r="AM40" s="63"/>
      <c r="AN40" s="79" cm="1">
        <f t="array" aca="1" ref="AN40" ca="1">100*(_xll.BDP($B40&amp;" Govt","IDX_RATIO","SETTLE_DT",$AN$9)-AJ40)*Q40/AC40</f>
        <v>-6.2110665721748095</v>
      </c>
      <c r="AO40" s="23">
        <f t="shared" ca="1" si="23"/>
        <v>-5.1501853306755869</v>
      </c>
      <c r="AP40" s="23">
        <f t="shared" ca="1" si="24"/>
        <v>-5.4194272020965348</v>
      </c>
      <c r="AQ40" s="67" cm="1">
        <f t="array" ref="AQ40">_xll.BDP($B40&amp;" Govt",AQ$10)</f>
        <v>235.82902999999999</v>
      </c>
      <c r="AR40" s="23"/>
      <c r="AS40" s="23"/>
      <c r="AV40" s="26"/>
      <c r="BA40" s="26"/>
      <c r="BC40" s="21"/>
      <c r="BD40" s="23"/>
      <c r="BM40" s="12" t="s">
        <v>50</v>
      </c>
      <c r="BN40" s="26">
        <v>2.64088276995653</v>
      </c>
      <c r="BO40" s="70">
        <v>15070756.705582799</v>
      </c>
      <c r="BP40" s="70">
        <v>12479737</v>
      </c>
      <c r="BQ40" s="67">
        <v>75.293999999999997</v>
      </c>
      <c r="BR40" s="67" cm="1">
        <f t="array" ref="BR40">_xll.BDP($B40&amp;" Govt",BR$10)</f>
        <v>120.90520296374999</v>
      </c>
      <c r="BS40" s="39">
        <f t="shared" si="16"/>
        <v>7.7161700531465236</v>
      </c>
      <c r="BT40" s="23">
        <v>3</v>
      </c>
      <c r="BU40" s="26">
        <f t="shared" si="17"/>
        <v>3.6271560889124999</v>
      </c>
      <c r="BV40" s="72">
        <f t="shared" si="18"/>
        <v>12461.840104363582</v>
      </c>
      <c r="BW40" s="82">
        <f t="shared" si="19"/>
        <v>0.82528742413003853</v>
      </c>
    </row>
    <row r="41" spans="1:78" x14ac:dyDescent="0.35">
      <c r="A41" s="5" t="s">
        <v>48</v>
      </c>
      <c r="B41" s="10" t="s">
        <v>49</v>
      </c>
      <c r="C41" s="8" t="str" cm="1">
        <f t="array" ref="C41">_xll.BDP(B41&amp;" Govt","MATURITY")</f>
        <v>22/11/2065</v>
      </c>
      <c r="D41" s="5" cm="1">
        <f t="array" ref="D41">_xll.BDP($B41&amp;" Govt",D$10)</f>
        <v>0.125</v>
      </c>
      <c r="E41" s="23">
        <f t="shared" si="0"/>
        <v>2.0843759987917396</v>
      </c>
      <c r="F41" s="23">
        <f t="shared" si="1"/>
        <v>2.1763288582104936</v>
      </c>
      <c r="G41" s="24">
        <f t="shared" si="2"/>
        <v>8276.9908417891893</v>
      </c>
      <c r="H41" s="14">
        <f t="shared" si="3"/>
        <v>0.54814508886021118</v>
      </c>
      <c r="I41" s="23">
        <v>1.7090000000000001</v>
      </c>
      <c r="J41" s="24">
        <f t="shared" si="4"/>
        <v>6499.6506825025026</v>
      </c>
      <c r="K41" s="14">
        <f t="shared" si="5"/>
        <v>0.4304404425498346</v>
      </c>
      <c r="L41" s="14">
        <f t="shared" ref="L41:L43" si="27">K41-H41</f>
        <v>-0.11770464631037658</v>
      </c>
      <c r="M41" s="44" cm="1">
        <f t="array" ref="M41">_xll.BDP($B41&amp;" Govt",M$10)</f>
        <v>64.555000000000007</v>
      </c>
      <c r="N41" s="23">
        <f t="shared" si="13"/>
        <v>64.662499999999994</v>
      </c>
      <c r="O41" s="45" cm="1">
        <f t="array" ref="O41">_xll.BDP($B41&amp;" Govt",O$10)</f>
        <v>64.77</v>
      </c>
      <c r="P41" s="1"/>
      <c r="Q41" s="23">
        <f t="shared" si="14"/>
        <v>64.662499999999994</v>
      </c>
      <c r="R41" s="76" cm="1">
        <f t="array" aca="1" ref="R41" ca="1">_xll.BDP($B41&amp;" Govt","YAS_BOND_YLD","SETTLE_DT",$B$2,"YAS_BOND_PX",Q41)</f>
        <v>1.21441</v>
      </c>
      <c r="S41" s="73">
        <f t="shared" ca="1" si="6"/>
        <v>-6.2411037012028592</v>
      </c>
      <c r="T41" s="79">
        <f t="shared" ca="1" si="7"/>
        <v>322.82370000000003</v>
      </c>
      <c r="U41" s="73">
        <f t="shared" ca="1" si="8"/>
        <v>1.4941037012028964</v>
      </c>
      <c r="V41" s="79" cm="1">
        <f t="array" aca="1" ref="V41" ca="1">_xll.BDP($B41&amp;" Govt","Z_SPRD_MID","SETTLE_DT",$B$2,"PX_MID",Q41)</f>
        <v>67.146292624945346</v>
      </c>
      <c r="W41" s="67">
        <f ca="1">STANDARDIZE(V41,HLOOKUP(B41,Linker_ZHist!$C$5:$BV$7,2,0),HLOOKUP(B41,Linker_ZHist!$C$5:$BV$7,3,0))</f>
        <v>-2.3883680600398831</v>
      </c>
      <c r="X41" s="79">
        <f t="shared" ca="1" si="9"/>
        <v>-4.4484349725887</v>
      </c>
      <c r="Y41" s="67">
        <f ca="1">STANDARDIZE(X41,HLOOKUP(B41,Rel_ZHist!$C$5:$BV$7,2,0),HLOOKUP(B41,Rel_ZHist!$C$5:$BV$7,3,0))</f>
        <v>-3.0503479659211226</v>
      </c>
      <c r="Z41" s="39" cm="1">
        <f t="array" ref="Z41">_xll.BDP($B41&amp;" Govt","YAS_ASW_SPREAD")</f>
        <v>146.72494221169313</v>
      </c>
      <c r="AA41" s="27" cm="1">
        <f t="array" aca="1" ref="AA41" ca="1">Z41-_xll.BDP($B41&amp;" Govt","YAS_ASW_SPREAD","SETTLE_DT",$C$2,"PX_ASK",AG41)</f>
        <v>-8.3165353165798308</v>
      </c>
      <c r="AB41" s="23">
        <f t="shared" si="21"/>
        <v>3.8579446571617662</v>
      </c>
      <c r="AC41" s="79" cm="1">
        <f t="array" ref="AC41">_xll.BDP($B41&amp;" Govt",AC$10)</f>
        <v>38.031893987726754</v>
      </c>
      <c r="AD41" s="105"/>
      <c r="AE41" s="72">
        <f t="shared" si="25"/>
        <v>0</v>
      </c>
      <c r="AF41" s="82">
        <f t="shared" si="26"/>
        <v>0</v>
      </c>
      <c r="AG41" s="23" cm="1">
        <f t="array" ref="AG41">_xll.BDP($B41&amp;" Govt","PX_CLOSE_1D")</f>
        <v>63.085000000000001</v>
      </c>
      <c r="AH41" s="26" cm="1">
        <f t="array" aca="1" ref="AH41" ca="1">_xll.BDP($B41&amp;" Govt","YAS_BOND_YLD","SETTLE_DT",$C$2,"YAS_BOND_PX",AG41)</f>
        <v>1.276532</v>
      </c>
      <c r="AI41" s="28"/>
      <c r="AJ41" s="17" cm="1">
        <f t="array" aca="1" ref="AJ41" ca="1">_xll.BDP($B41&amp;" Govt","IDX_RATIO","SETTLE_DT",$B$2)</f>
        <v>1.48038</v>
      </c>
      <c r="AK41" s="17" cm="1">
        <f t="array" aca="1" ref="AK41" ca="1">_xll.BDP($B41&amp;" Govt","IDX_RATIO","SETTLE_DT",$C$2)</f>
        <v>1.48021</v>
      </c>
      <c r="AL41" s="23">
        <f t="shared" ca="1" si="22"/>
        <v>2.8903701202857915E-2</v>
      </c>
      <c r="AM41" s="63"/>
      <c r="AN41" s="79" cm="1">
        <f t="array" aca="1" ref="AN41" ca="1">100*(_xll.BDP($B41&amp;" Govt","IDX_RATIO","SETTLE_DT",$AN$9)-AJ41)*Q41/AC41</f>
        <v>-5.3811890768848993</v>
      </c>
      <c r="AO41" s="23">
        <f t="shared" ca="1" si="23"/>
        <v>-4.4612895216408361</v>
      </c>
      <c r="AP41" s="23">
        <f t="shared" ca="1" si="24"/>
        <v>-4.6945423491459035</v>
      </c>
      <c r="AQ41" s="67" cm="1">
        <f t="array" ref="AQ41">_xll.BDP($B41&amp;" Govt",AQ$10)</f>
        <v>260.43448000000001</v>
      </c>
      <c r="AR41" s="23"/>
      <c r="AV41" s="24"/>
      <c r="BA41" s="26"/>
      <c r="BC41" s="21"/>
      <c r="BD41" s="23"/>
      <c r="BM41" s="12" t="s">
        <v>48</v>
      </c>
      <c r="BN41" s="26">
        <v>1.38038145615347</v>
      </c>
      <c r="BO41" s="70">
        <v>7877439.0606249999</v>
      </c>
      <c r="BP41" s="70">
        <v>8125000</v>
      </c>
      <c r="BQ41" s="67">
        <v>66.84</v>
      </c>
      <c r="BR41" s="67" cm="1">
        <f t="array" ref="BR41">_xll.BDP($B41&amp;" Govt",BR$10)</f>
        <v>95.774863754076065</v>
      </c>
      <c r="BS41" s="39">
        <f t="shared" si="16"/>
        <v>1.6367924215571599</v>
      </c>
      <c r="BT41" s="2"/>
      <c r="BU41" s="26">
        <f t="shared" si="17"/>
        <v>0</v>
      </c>
      <c r="BV41" s="72">
        <f t="shared" si="18"/>
        <v>0</v>
      </c>
      <c r="BW41" s="82">
        <f t="shared" si="19"/>
        <v>0</v>
      </c>
    </row>
    <row r="42" spans="1:78" x14ac:dyDescent="0.35">
      <c r="A42" s="5" t="s">
        <v>34</v>
      </c>
      <c r="B42" s="10" t="s">
        <v>35</v>
      </c>
      <c r="C42" s="8" t="str" cm="1">
        <f t="array" ref="C42">_xll.BDP(B42&amp;" Govt","MATURITY")</f>
        <v>22/03/2068</v>
      </c>
      <c r="D42" s="5" cm="1">
        <f t="array" ref="D42">_xll.BDP($B42&amp;" Govt",D$10)</f>
        <v>0.125</v>
      </c>
      <c r="E42" s="23">
        <f t="shared" si="0"/>
        <v>3.3499577687592499</v>
      </c>
      <c r="F42" s="23">
        <f t="shared" si="1"/>
        <v>3.403804990432401</v>
      </c>
      <c r="G42" s="24">
        <f t="shared" si="2"/>
        <v>14017.511140217555</v>
      </c>
      <c r="H42" s="14">
        <f t="shared" si="3"/>
        <v>0.92831199604089765</v>
      </c>
      <c r="I42" s="23">
        <v>1.5009999999999999</v>
      </c>
      <c r="J42" s="24">
        <f t="shared" si="4"/>
        <v>6181.4011909048022</v>
      </c>
      <c r="K42" s="14">
        <f t="shared" si="5"/>
        <v>0.40936431727846373</v>
      </c>
      <c r="L42" s="14">
        <f t="shared" si="27"/>
        <v>-0.51894767876243386</v>
      </c>
      <c r="M42" s="44" cm="1">
        <f t="array" ref="M42">_xll.BDP($B42&amp;" Govt",M$10)</f>
        <v>63.573999999999998</v>
      </c>
      <c r="N42" s="23">
        <f t="shared" si="13"/>
        <v>63.6875</v>
      </c>
      <c r="O42" s="45" cm="1">
        <f t="array" ref="O42">_xll.BDP($B42&amp;" Govt",O$10)</f>
        <v>63.801000000000002</v>
      </c>
      <c r="P42" s="1"/>
      <c r="Q42" s="23">
        <f t="shared" si="14"/>
        <v>63.6875</v>
      </c>
      <c r="R42" s="76" cm="1">
        <f t="array" aca="1" ref="R42" ca="1">_xll.BDP($B42&amp;" Govt","YAS_BOND_YLD","SETTLE_DT",$B$2,"YAS_BOND_PX",Q42)</f>
        <v>1.1940710000000001</v>
      </c>
      <c r="S42" s="73">
        <f t="shared" ca="1" si="6"/>
        <v>-6.3364368742273571</v>
      </c>
      <c r="T42" s="79">
        <f t="shared" ca="1" si="7"/>
        <v>310.02570000000003</v>
      </c>
      <c r="U42" s="73">
        <f t="shared" ca="1" si="8"/>
        <v>1.4087368742274131</v>
      </c>
      <c r="V42" s="79" cm="1">
        <f t="array" aca="1" ref="V42" ca="1">_xll.BDP($B42&amp;" Govt","Z_SPRD_MID","SETTLE_DT",$B$2,"PX_MID",Q42)</f>
        <v>67.575453663265563</v>
      </c>
      <c r="W42" s="67">
        <f ca="1">STANDARDIZE(V42,HLOOKUP(B42,Linker_ZHist!$C$5:$BV$7,2,0),HLOOKUP(B42,Linker_ZHist!$C$5:$BV$7,3,0))</f>
        <v>-2.642418485135003</v>
      </c>
      <c r="X42" s="79">
        <f t="shared" ca="1" si="9"/>
        <v>1.3971105054888397</v>
      </c>
      <c r="Y42" s="67">
        <f ca="1">STANDARDIZE(X42,HLOOKUP(B42,Rel_ZHist!$C$5:$BV$7,2,0),HLOOKUP(B42,Rel_ZHist!$C$5:$BV$7,3,0))</f>
        <v>-0.36388439199902123</v>
      </c>
      <c r="Z42" s="39" cm="1">
        <f t="array" ref="Z42">_xll.BDP($B42&amp;" Govt","YAS_ASW_SPREAD")</f>
        <v>153.33386931307598</v>
      </c>
      <c r="AA42" s="27" cm="1">
        <f t="array" aca="1" ref="AA42" ca="1">Z42-_xll.BDP($B42&amp;" Govt","YAS_ASW_SPREAD","SETTLE_DT",$C$2,"PX_ASK",AG42)</f>
        <v>-8.8363598347833374</v>
      </c>
      <c r="AB42" s="23">
        <f t="shared" si="21"/>
        <v>3.7233327967382466</v>
      </c>
      <c r="AC42" s="79" cm="1">
        <f t="array" ref="AC42">_xll.BDP($B42&amp;" Govt",AC$10)</f>
        <v>41.18188668157763</v>
      </c>
      <c r="AD42" s="105"/>
      <c r="AE42" s="72">
        <f t="shared" si="25"/>
        <v>0</v>
      </c>
      <c r="AF42" s="82">
        <f t="shared" si="26"/>
        <v>0</v>
      </c>
      <c r="AG42" s="23" cm="1">
        <f t="array" ref="AG42">_xll.BDP($B42&amp;" Govt","PX_CLOSE_1D")</f>
        <v>62.026000000000003</v>
      </c>
      <c r="AH42" s="26" cm="1">
        <f t="array" aca="1" ref="AH42" ca="1">_xll.BDP($B42&amp;" Govt","YAS_BOND_YLD","SETTLE_DT",$C$2,"YAS_BOND_PX",AG42)</f>
        <v>1.2571570000000001</v>
      </c>
      <c r="AI42" s="28"/>
      <c r="AJ42" s="17" cm="1">
        <f t="array" aca="1" ref="AJ42" ca="1">_xll.BDP($B42&amp;" Govt","IDX_RATIO","SETTLE_DT",$B$2)</f>
        <v>1.5440199999999999</v>
      </c>
      <c r="AK42" s="17" cm="1">
        <f t="array" aca="1" ref="AK42" ca="1">_xll.BDP($B42&amp;" Govt","IDX_RATIO","SETTLE_DT",$C$2)</f>
        <v>1.5438399999999999</v>
      </c>
      <c r="AL42" s="23">
        <f t="shared" ca="1" si="22"/>
        <v>2.7836874227359296E-2</v>
      </c>
      <c r="AM42" s="63"/>
      <c r="AN42" s="79" cm="1">
        <f t="array" aca="1" ref="AN42" ca="1">100*(_xll.BDP($B42&amp;" Govt","IDX_RATIO","SETTLE_DT",$AN$9)-AJ42)*Q42/AC42</f>
        <v>-5.1049734346932096</v>
      </c>
      <c r="AO42" s="23">
        <f t="shared" ca="1" si="23"/>
        <v>-4.2322466131326006</v>
      </c>
      <c r="AP42" s="23">
        <f t="shared" ca="1" si="24"/>
        <v>-4.4535307494892518</v>
      </c>
      <c r="AQ42" s="67" cm="1">
        <f t="array" ref="AQ42">_xll.BDP($B42&amp;" Govt",AQ$10)</f>
        <v>249.7</v>
      </c>
      <c r="AR42" s="23"/>
      <c r="AS42" s="23"/>
      <c r="BA42" s="26"/>
      <c r="BC42" s="21"/>
      <c r="BD42" s="23"/>
      <c r="BM42" s="12" t="s">
        <v>34</v>
      </c>
      <c r="BN42" s="26">
        <v>2.2185150786485099</v>
      </c>
      <c r="BO42" s="70">
        <v>12660426.0432692</v>
      </c>
      <c r="BP42" s="70">
        <v>12600000</v>
      </c>
      <c r="BQ42" s="67">
        <v>66.394999999999996</v>
      </c>
      <c r="BR42" s="67" cm="1">
        <f t="array" ref="BR42">_xll.BDP($B42&amp;" Govt",BR$10)</f>
        <v>98.418028593749995</v>
      </c>
      <c r="BS42" s="39">
        <f t="shared" si="16"/>
        <v>1.4772546091921874</v>
      </c>
      <c r="BT42" s="2"/>
      <c r="BU42" s="26">
        <f t="shared" si="17"/>
        <v>0</v>
      </c>
      <c r="BV42" s="72">
        <f t="shared" si="18"/>
        <v>0</v>
      </c>
      <c r="BW42" s="82">
        <f t="shared" si="19"/>
        <v>0</v>
      </c>
    </row>
    <row r="43" spans="1:78" s="29" customFormat="1" x14ac:dyDescent="0.35">
      <c r="A43" s="29" t="s">
        <v>16</v>
      </c>
      <c r="B43" s="30" t="s">
        <v>17</v>
      </c>
      <c r="C43" s="31" t="str" cm="1">
        <f t="array" ref="C43">_xll.BDP(B43&amp;" Govt","MATURITY")</f>
        <v>22/03/2073</v>
      </c>
      <c r="D43" s="29" cm="1">
        <f t="array" ref="D43">_xll.BDP($B43&amp;" Govt",D$10)</f>
        <v>0.125</v>
      </c>
      <c r="E43" s="32">
        <f t="shared" si="0"/>
        <v>0.9976792639145704</v>
      </c>
      <c r="F43" s="32">
        <f t="shared" si="1"/>
        <v>1.2103148535365429</v>
      </c>
      <c r="G43" s="33">
        <f t="shared" si="2"/>
        <v>4641.4301575780819</v>
      </c>
      <c r="H43" s="22">
        <f t="shared" si="3"/>
        <v>0.30737948063431003</v>
      </c>
      <c r="I43" s="32">
        <v>1.4039999999999999</v>
      </c>
      <c r="J43" s="33">
        <f t="shared" si="4"/>
        <v>5384.1923216906735</v>
      </c>
      <c r="K43" s="22">
        <f t="shared" si="5"/>
        <v>0.35656902792653467</v>
      </c>
      <c r="L43" s="22">
        <f t="shared" si="27"/>
        <v>4.9189547292224634E-2</v>
      </c>
      <c r="M43" s="44" cm="1">
        <f t="array" ref="M43">_xll.BDP($B43&amp;" Govt",M$10)</f>
        <v>65.739999999999995</v>
      </c>
      <c r="N43" s="23">
        <f t="shared" si="13"/>
        <v>65.866500000000002</v>
      </c>
      <c r="O43" s="45" cm="1">
        <f t="array" ref="O43">_xll.BDP($B43&amp;" Govt",O$10)</f>
        <v>65.992999999999995</v>
      </c>
      <c r="P43" s="3"/>
      <c r="Q43" s="32">
        <f t="shared" si="14"/>
        <v>65.866500000000002</v>
      </c>
      <c r="R43" s="78" cm="1">
        <f t="array" aca="1" ref="R43" ca="1">_xll.BDP($B43&amp;" Govt","YAS_BOND_YLD","SETTLE_DT",$B$2,"YAS_BOND_PX",Q43)</f>
        <v>1.015218</v>
      </c>
      <c r="S43" s="75">
        <f t="shared" ca="1" si="6"/>
        <v>-6.2656633532964836</v>
      </c>
      <c r="T43" s="81">
        <f t="shared" ca="1" si="7"/>
        <v>313.58610000000004</v>
      </c>
      <c r="U43" s="75">
        <f t="shared" ca="1" si="8"/>
        <v>1.3656633532965314</v>
      </c>
      <c r="V43" s="79" cm="1">
        <f t="array" aca="1" ref="V43" ca="1">_xll.BDP($B43&amp;" Govt","Z_SPRD_MID","SETTLE_DT",$B$2,"PX_MID",Q43)</f>
        <v>57.56980109462009</v>
      </c>
      <c r="W43" s="67">
        <f ca="1">STANDARDIZE(V43,HLOOKUP(B43,Linker_ZHist!$C$5:$BV$7,2,0),HLOOKUP(B43,Linker_ZHist!$C$5:$BV$7,3,0))</f>
        <v>-2.369898664475655</v>
      </c>
      <c r="X43" s="79">
        <f t="shared" ca="1" si="9"/>
        <v>0.71149186123632546</v>
      </c>
      <c r="Y43" s="67">
        <f ca="1">STANDARDIZE(X43,HLOOKUP(B43,Rel_ZHist!$C$5:$BV$7,2,0),HLOOKUP(B43,Rel_ZHist!$C$5:$BV$7,3,0))</f>
        <v>-0.36978904208251279</v>
      </c>
      <c r="Z43" s="98" cm="1">
        <f t="array" ref="Z43">_xll.BDP($B43&amp;" Govt","YAS_ASW_SPREAD")</f>
        <v>137.77633115558311</v>
      </c>
      <c r="AA43" s="27" cm="1">
        <f t="array" aca="1" ref="AA43" ca="1">Z43-_xll.BDP($B43&amp;" Govt","YAS_ASW_SPREAD","SETTLE_DT",$C$2,"PX_ASK",AG43)</f>
        <v>-9.1428356671341646</v>
      </c>
      <c r="AB43" s="32">
        <f t="shared" si="21"/>
        <v>3.5927016975815942</v>
      </c>
      <c r="AC43" s="81" cm="1">
        <f t="array" ref="AC43">_xll.BDP($B43&amp;" Govt",AC$10)</f>
        <v>38.348948160189984</v>
      </c>
      <c r="AD43" s="244"/>
      <c r="AE43" s="72">
        <f t="shared" si="25"/>
        <v>0</v>
      </c>
      <c r="AF43" s="82">
        <f t="shared" si="26"/>
        <v>0</v>
      </c>
      <c r="AG43" s="32" cm="1">
        <f t="array" ref="AG43">_xll.BDP($B43&amp;" Govt","PX_CLOSE_1D")</f>
        <v>63.98</v>
      </c>
      <c r="AH43" s="34" cm="1">
        <f t="array" aca="1" ref="AH43" ca="1">_xll.BDP($B43&amp;" Govt","YAS_BOND_YLD","SETTLE_DT",$C$2,"YAS_BOND_PX",AG43)</f>
        <v>1.077617</v>
      </c>
      <c r="AI43" s="35"/>
      <c r="AJ43" s="36" cm="1">
        <f t="array" aca="1" ref="AJ43" ca="1">_xll.BDP($B43&amp;" Govt","IDX_RATIO","SETTLE_DT",$B$2)</f>
        <v>1.2504599999999999</v>
      </c>
      <c r="AK43" s="36" cm="1">
        <f t="array" aca="1" ref="AK43" ca="1">_xll.BDP($B43&amp;" Govt","IDX_RATIO","SETTLE_DT",$C$2)</f>
        <v>1.25031</v>
      </c>
      <c r="AL43" s="32">
        <f t="shared" ca="1" si="22"/>
        <v>2.576335329647449E-2</v>
      </c>
      <c r="AM43" s="65"/>
      <c r="AN43" s="79" cm="1">
        <f t="array" aca="1" ref="AN43" ca="1">100*(_xll.BDP($B43&amp;" Govt","IDX_RATIO","SETTLE_DT",$AN$9)-AJ43)*Q43/AC43</f>
        <v>-4.5910295574356441</v>
      </c>
      <c r="AO43" s="23">
        <f t="shared" ca="1" si="23"/>
        <v>-3.8067388913629308</v>
      </c>
      <c r="AP43" s="23">
        <f t="shared" ca="1" si="24"/>
        <v>-4.0057742766617981</v>
      </c>
      <c r="AQ43" s="67" cm="1">
        <f t="array" ref="AQ43">_xll.BDP($B43&amp;" Govt",AQ$10)</f>
        <v>308.32</v>
      </c>
      <c r="AR43" s="104"/>
      <c r="AS43" s="36"/>
      <c r="BA43" s="34"/>
      <c r="BC43" s="37"/>
      <c r="BD43" s="32"/>
      <c r="BM43" s="38" t="s">
        <v>16</v>
      </c>
      <c r="BN43" s="34">
        <v>0.66071474431428501</v>
      </c>
      <c r="BO43" s="72">
        <v>3770508.5877461499</v>
      </c>
      <c r="BP43" s="72">
        <v>4400000</v>
      </c>
      <c r="BQ43" s="69">
        <v>69.92</v>
      </c>
      <c r="BR43" s="69" cm="1">
        <f t="array" ref="BR43">_xll.BDP($B43&amp;" Govt",BR$10)</f>
        <v>82.431382296875</v>
      </c>
      <c r="BS43" s="39">
        <f t="shared" si="16"/>
        <v>1.1573366074481251</v>
      </c>
      <c r="BT43" s="2"/>
      <c r="BU43" s="26">
        <f t="shared" si="17"/>
        <v>0</v>
      </c>
      <c r="BV43" s="72">
        <f t="shared" si="18"/>
        <v>0</v>
      </c>
      <c r="BW43" s="82">
        <f t="shared" si="19"/>
        <v>0</v>
      </c>
    </row>
    <row r="44" spans="1:78" x14ac:dyDescent="0.35">
      <c r="Z44" s="100"/>
    </row>
    <row r="45" spans="1:78" ht="15" thickBot="1" x14ac:dyDescent="0.4">
      <c r="E45" s="5"/>
      <c r="Z45" s="100"/>
      <c r="AC45" s="5"/>
      <c r="AD45" s="5"/>
      <c r="AE45" s="5"/>
      <c r="AF45" s="5"/>
      <c r="BS45" s="39" t="e">
        <f>SUM(BS47:BS79)</f>
        <v>#VALUE!</v>
      </c>
      <c r="BT45" s="5" t="s">
        <v>152</v>
      </c>
    </row>
    <row r="46" spans="1:78" s="53" customFormat="1" ht="15" thickBot="1" x14ac:dyDescent="0.4">
      <c r="A46" s="47" t="s">
        <v>0</v>
      </c>
      <c r="B46" s="47" t="s">
        <v>5</v>
      </c>
      <c r="C46" s="47" t="s">
        <v>72</v>
      </c>
      <c r="D46" s="47" t="s">
        <v>73</v>
      </c>
      <c r="E46" s="48" t="s">
        <v>79</v>
      </c>
      <c r="F46" s="49" t="s">
        <v>76</v>
      </c>
      <c r="G46" s="49" t="s">
        <v>78</v>
      </c>
      <c r="H46" s="50" t="s">
        <v>80</v>
      </c>
      <c r="I46" s="47" t="s">
        <v>76</v>
      </c>
      <c r="J46" s="47" t="s">
        <v>78</v>
      </c>
      <c r="K46" s="47" t="s">
        <v>80</v>
      </c>
      <c r="L46" s="47" t="s">
        <v>83</v>
      </c>
      <c r="M46" s="47" t="s">
        <v>93</v>
      </c>
      <c r="N46" s="47" t="s">
        <v>95</v>
      </c>
      <c r="O46" s="47" t="s">
        <v>94</v>
      </c>
      <c r="P46" s="47" t="s">
        <v>96</v>
      </c>
      <c r="Q46" s="47" t="s">
        <v>97</v>
      </c>
      <c r="R46" s="47" t="s">
        <v>98</v>
      </c>
      <c r="S46" s="40" t="s">
        <v>101</v>
      </c>
      <c r="T46" s="47"/>
      <c r="U46" s="47"/>
      <c r="V46" s="47" t="s">
        <v>135</v>
      </c>
      <c r="W46" s="47" t="s">
        <v>140</v>
      </c>
      <c r="X46" s="47"/>
      <c r="Y46" s="47"/>
      <c r="Z46" s="101" t="s">
        <v>248</v>
      </c>
      <c r="AA46" s="47"/>
      <c r="AB46" s="47" t="s">
        <v>245</v>
      </c>
      <c r="AC46" s="47" t="s">
        <v>77</v>
      </c>
      <c r="AD46" s="47"/>
      <c r="AE46" s="47"/>
      <c r="AF46" s="47"/>
      <c r="AG46" s="47" t="s">
        <v>99</v>
      </c>
      <c r="AH46" s="47" t="s">
        <v>100</v>
      </c>
      <c r="AI46" s="47"/>
      <c r="AJ46" s="40" t="s">
        <v>154</v>
      </c>
      <c r="AK46" s="47" t="s">
        <v>170</v>
      </c>
      <c r="AL46" s="40" t="s">
        <v>101</v>
      </c>
      <c r="AM46" s="47" t="s">
        <v>171</v>
      </c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51" t="s">
        <v>172</v>
      </c>
      <c r="BN46" s="47"/>
      <c r="BO46" s="47"/>
      <c r="BP46" s="47"/>
      <c r="BQ46" s="47"/>
      <c r="BR46" s="52" t="s">
        <v>75</v>
      </c>
      <c r="BS46" s="47" t="s">
        <v>233</v>
      </c>
      <c r="BT46" s="47" t="s">
        <v>151</v>
      </c>
      <c r="BU46" s="47" t="s">
        <v>232</v>
      </c>
      <c r="BV46" s="47" t="s">
        <v>153</v>
      </c>
      <c r="BW46" s="52" t="s">
        <v>141</v>
      </c>
      <c r="BX46" s="47"/>
      <c r="BY46" s="47"/>
      <c r="BZ46" s="47"/>
    </row>
    <row r="47" spans="1:78" x14ac:dyDescent="0.35">
      <c r="A47" s="11" t="str" cm="1">
        <f t="array" ref="A47">_xll.BDP(B47&amp;" Govt","SECURITY_DES")</f>
        <v>UKT 1 04/22/24</v>
      </c>
      <c r="B47" s="10" t="s">
        <v>105</v>
      </c>
      <c r="C47" s="8" t="str" cm="1">
        <f t="array" ref="C47">_xll.BDP(B47&amp;" Govt","MATURITY")</f>
        <v>22/04/2024</v>
      </c>
      <c r="D47" s="5" cm="1">
        <f t="array" ref="D47">_xll.BDP($B47&amp;" Govt",D$46)</f>
        <v>1</v>
      </c>
      <c r="E47" s="23"/>
      <c r="F47" s="23"/>
      <c r="G47" s="24"/>
      <c r="H47" s="14"/>
      <c r="I47" s="23"/>
      <c r="J47" s="24" t="e">
        <f t="shared" ref="J47:J79" si="28">I47*AC47*100</f>
        <v>#VALUE!</v>
      </c>
      <c r="K47" s="14" t="e">
        <f>J47/(100*$B$9)</f>
        <v>#VALUE!</v>
      </c>
      <c r="L47" s="5" t="e">
        <f>K47-H47</f>
        <v>#VALUE!</v>
      </c>
      <c r="M47" s="44" t="str" cm="1">
        <f t="array" ref="M47">_xll.BDP($B47&amp;" Govt",M$46)</f>
        <v>#N/A N/A</v>
      </c>
      <c r="N47" s="23" t="e">
        <f t="shared" ref="N47" si="29">(M47+O47)/2</f>
        <v>#VALUE!</v>
      </c>
      <c r="O47" s="45" t="str" cm="1">
        <f t="array" ref="O47">_xll.BDP($B47&amp;" Govt",O$46)</f>
        <v>#N/A N/A</v>
      </c>
      <c r="P47" s="23"/>
      <c r="Q47" s="23" t="e">
        <f t="shared" ref="Q47" si="30">IF(P47="",N47,P47)</f>
        <v>#VALUE!</v>
      </c>
      <c r="R47" s="76" t="e" cm="1">
        <f t="array" aca="1" ref="R47" ca="1">_xll.BDP($B47&amp;" Govt","YAS_BOND_YLD","SETTLE_DT",$B$2,"YAS_BOND_PX",Q47)</f>
        <v>#VALUE!</v>
      </c>
      <c r="S47" s="73" t="e">
        <f t="shared" ref="S47:S80" ca="1" si="31">100*(R47-AH47)</f>
        <v>#VALUE!</v>
      </c>
      <c r="T47" s="27"/>
      <c r="U47" s="27"/>
      <c r="V47" s="79" t="e" cm="1">
        <f t="array" aca="1" ref="V47" ca="1">_xll.BDP($B47&amp;" Govt","Z_SPRD_MID","SETTLE_DT",$B$2,"PX_MID",Q47)</f>
        <v>#VALUE!</v>
      </c>
      <c r="W47" s="67" t="e">
        <f ca="1">STANDARDIZE(V47,HLOOKUP(B47,Nominal_ZHist!$C$5:$BV$7,2,0),HLOOKUP(B47,Nominal_ZHist!$C$5:$BV$7,3,0))</f>
        <v>#VALUE!</v>
      </c>
      <c r="X47" s="27"/>
      <c r="Y47" s="27"/>
      <c r="Z47" s="102"/>
      <c r="AA47" s="23"/>
      <c r="AB47" s="67"/>
      <c r="AC47" s="79" t="str" cm="1">
        <f t="array" ref="AC47">_xll.BDP($B47&amp;" Govt",AC$46)</f>
        <v>#N/A N/A</v>
      </c>
      <c r="AD47" s="23"/>
      <c r="AE47" s="23"/>
      <c r="AF47" s="67"/>
      <c r="AG47" s="23" t="str" cm="1">
        <f t="array" ref="AG47">_xll.BDP($B47&amp;" Govt","PX_CLOSE_1D")</f>
        <v>#N/A N/A</v>
      </c>
      <c r="AH47" s="26" t="str" cm="1">
        <f t="array" aca="1" ref="AH47" ca="1">_xll.BDP($B47&amp;" Govt","YAS_BOND_YLD","SETTLE_DT",$C$2,"YAS_BOND_PX",AG47)</f>
        <v>#N/A N/A</v>
      </c>
      <c r="AJ47" s="11" t="s">
        <v>155</v>
      </c>
      <c r="AK47" s="66" cm="1">
        <f t="array" ref="AK47">_xll.BDP("BPSWIT"&amp;LEFT(AJ47,1)&amp;" Curncy","PX_LAST")</f>
        <v>4.3</v>
      </c>
      <c r="AL47" s="27" cm="1">
        <f t="array" ref="AL47">_xll.BDP("BPSWIT"&amp;LEFT(AJ47,1)&amp;" Curncy","CHG_NET_1D")*100</f>
        <v>0.70000000000000007</v>
      </c>
      <c r="AM47" s="84">
        <f ca="1">EDATE(B1-DAY(B1)+1,0)</f>
        <v>45474</v>
      </c>
      <c r="AN47" s="26" cm="1">
        <f t="array" aca="1" ref="AN47" ca="1">_xll.BDP("BPSWIF"&amp;MONTH(AM47)&amp;" INFf Curncy","PX_LAST")/100</f>
        <v>3.61</v>
      </c>
      <c r="AO47" s="27" cm="1">
        <f t="array" aca="1" ref="AO47" ca="1">_xll.BDP("BPSWIF"&amp;MONTH(AM47)&amp;" INFF Curncy","CHG_NET_1D")</f>
        <v>-1</v>
      </c>
      <c r="BM47" s="76">
        <f ca="1">AN47-AO47</f>
        <v>4.6099999999999994</v>
      </c>
      <c r="BR47" s="67" t="str" cm="1">
        <f t="array" ref="BR47">_xll.BDP($B47&amp;" Govt",BR$10)</f>
        <v>#N/A N/A</v>
      </c>
      <c r="BS47" s="39" t="e">
        <f>BR47*I47/100</f>
        <v>#VALUE!</v>
      </c>
      <c r="BT47" s="2"/>
      <c r="BU47" s="26" t="e">
        <f>BT47*BR47/100</f>
        <v>#VALUE!</v>
      </c>
      <c r="BV47" s="72" t="e">
        <f>BT47*AC47*100</f>
        <v>#VALUE!</v>
      </c>
      <c r="BW47" s="82" t="e">
        <f t="shared" ref="BW47:BW79" si="32">BV47/(100*$B$9)</f>
        <v>#VALUE!</v>
      </c>
    </row>
    <row r="48" spans="1:78" x14ac:dyDescent="0.35">
      <c r="A48" s="11" t="str" cm="1">
        <f t="array" ref="A48">_xll.BDP(B48&amp;" Govt","SECURITY_DES")</f>
        <v>UKT 1 04/22/24</v>
      </c>
      <c r="B48" s="10" t="s">
        <v>105</v>
      </c>
      <c r="C48" s="8" t="str" cm="1">
        <f t="array" ref="C48">_xll.BDP(B48&amp;" Govt","MATURITY")</f>
        <v>22/04/2024</v>
      </c>
      <c r="D48" s="5" cm="1">
        <f t="array" ref="D48">_xll.BDP($B48&amp;" Govt",D$46)</f>
        <v>1</v>
      </c>
      <c r="E48" s="5"/>
      <c r="J48" s="5" t="e">
        <f t="shared" si="28"/>
        <v>#VALUE!</v>
      </c>
      <c r="K48" s="5" t="e">
        <f t="shared" ref="K48:K79" si="33">J48/(100*$B$9)</f>
        <v>#VALUE!</v>
      </c>
      <c r="L48" s="5" t="e">
        <f t="shared" ref="L48:L79" si="34">K48-H48</f>
        <v>#VALUE!</v>
      </c>
      <c r="M48" s="44" t="str" cm="1">
        <f t="array" ref="M48">_xll.BDP($B48&amp;" Govt",M$46)</f>
        <v>#N/A N/A</v>
      </c>
      <c r="N48" s="23" t="e">
        <f t="shared" ref="N48:N79" si="35">(M48+O48)/2</f>
        <v>#VALUE!</v>
      </c>
      <c r="O48" s="45" t="str" cm="1">
        <f t="array" ref="O48">_xll.BDP($B48&amp;" Govt",O$46)</f>
        <v>#N/A N/A</v>
      </c>
      <c r="P48" s="23"/>
      <c r="Q48" s="23" t="e">
        <f t="shared" ref="Q48:Q79" si="36">IF(P48="",N48,P48)</f>
        <v>#VALUE!</v>
      </c>
      <c r="R48" s="76" t="e" cm="1">
        <f t="array" aca="1" ref="R48" ca="1">_xll.BDP($B48&amp;" Govt","YAS_BOND_YLD","SETTLE_DT",$B$2,"YAS_BOND_PX",Q48)</f>
        <v>#VALUE!</v>
      </c>
      <c r="S48" s="73" t="e">
        <f t="shared" ca="1" si="31"/>
        <v>#VALUE!</v>
      </c>
      <c r="T48" s="27"/>
      <c r="U48" s="27"/>
      <c r="V48" s="79" t="e" cm="1">
        <f t="array" aca="1" ref="V48" ca="1">_xll.BDP($B48&amp;" Govt","Z_SPRD_MID","SETTLE_DT",$B$2,"PX_MID",Q48)</f>
        <v>#VALUE!</v>
      </c>
      <c r="W48" s="67" t="e">
        <f ca="1">STANDARDIZE(V48,HLOOKUP(B48,Nominal_ZHist!$C$5:$BV$7,2,0),HLOOKUP(B48,Nominal_ZHist!$C$5:$BV$7,3,0))</f>
        <v>#VALUE!</v>
      </c>
      <c r="X48" s="27"/>
      <c r="Y48" s="27"/>
      <c r="Z48" s="102"/>
      <c r="AA48" s="23"/>
      <c r="AB48" s="67"/>
      <c r="AC48" s="79" t="str" cm="1">
        <f t="array" ref="AC48">_xll.BDP($B48&amp;" Govt",AC$46)</f>
        <v>#N/A N/A</v>
      </c>
      <c r="AD48" s="23"/>
      <c r="AE48" s="23"/>
      <c r="AF48" s="67"/>
      <c r="AG48" s="23" t="str" cm="1">
        <f t="array" ref="AG48">_xll.BDP($B48&amp;" Govt","PX_CLOSE_1D")</f>
        <v>#N/A N/A</v>
      </c>
      <c r="AH48" s="26" t="str" cm="1">
        <f t="array" aca="1" ref="AH48" ca="1">_xll.BDP($B48&amp;" Govt","YAS_BOND_YLD","SETTLE_DT",$C$2,"YAS_BOND_PX",AG48)</f>
        <v>#N/A N/A</v>
      </c>
      <c r="AJ48" s="11" t="s">
        <v>156</v>
      </c>
      <c r="AK48" s="66" cm="1">
        <f t="array" ref="AK48">_xll.BDP("BPSWIT"&amp;LEFT(AJ48,1)&amp;" Curncy","PX_LAST")</f>
        <v>4.01</v>
      </c>
      <c r="AL48" s="27" cm="1">
        <f t="array" ref="AL48">_xll.BDP("BPSWIT"&amp;LEFT(AJ48,1)&amp;" Curncy","CHG_NET_1D")*100</f>
        <v>0.36</v>
      </c>
      <c r="AM48" s="84">
        <f t="shared" ref="AM48:AM61" ca="1" si="37">EDATE(AM47,1)</f>
        <v>45505</v>
      </c>
      <c r="AN48" s="26" cm="1">
        <f t="array" aca="1" ref="AN48" ca="1">_xll.BDP("BPSWIF"&amp;MONTH(AM48)&amp;" INFF Curncy","PX_LAST")/100</f>
        <v>3.4750000000000001</v>
      </c>
      <c r="AO48" s="27" cm="1">
        <f t="array" aca="1" ref="AO48" ca="1">_xll.BDP("BPSWIF"&amp;MONTH(AM48)&amp;" INFF Curncy","CHG_NET_1D")</f>
        <v>0</v>
      </c>
      <c r="BM48" s="76">
        <f t="shared" ref="BM48:BM58" ca="1" si="38">AN48-(AO48/100)</f>
        <v>3.4750000000000001</v>
      </c>
      <c r="BR48" s="68" t="str" cm="1">
        <f t="array" ref="BR48">_xll.BDP($B48&amp;" Govt",BR$10)</f>
        <v>#N/A N/A</v>
      </c>
      <c r="BS48" s="39" t="e">
        <f t="shared" ref="BS48:BS79" si="39">BR48*I48/100</f>
        <v>#VALUE!</v>
      </c>
      <c r="BT48" s="2"/>
      <c r="BU48" s="26" t="e">
        <f t="shared" ref="BU48:BU79" si="40">BT48*BR48/100</f>
        <v>#VALUE!</v>
      </c>
      <c r="BV48" s="72" t="e">
        <f t="shared" ref="BV48:BV79" si="41">BT48*AC48*100</f>
        <v>#VALUE!</v>
      </c>
      <c r="BW48" s="82" t="e">
        <f t="shared" si="32"/>
        <v>#VALUE!</v>
      </c>
    </row>
    <row r="49" spans="1:75" x14ac:dyDescent="0.35">
      <c r="A49" s="11" t="str" cm="1">
        <f t="array" ref="A49">_xll.BDP(B49&amp;" Govt","SECURITY_DES")</f>
        <v>UKT 0 1/8 01/30/26</v>
      </c>
      <c r="B49" s="10" t="s">
        <v>106</v>
      </c>
      <c r="C49" s="8" t="str" cm="1">
        <f t="array" ref="C49">_xll.BDP(B49&amp;" Govt","MATURITY")</f>
        <v>30/01/2026</v>
      </c>
      <c r="D49" s="5" cm="1">
        <f t="array" ref="D49">_xll.BDP($B49&amp;" Govt",D$46)</f>
        <v>0.125</v>
      </c>
      <c r="E49" s="5"/>
      <c r="J49" s="5">
        <f t="shared" si="28"/>
        <v>0</v>
      </c>
      <c r="K49" s="5">
        <f t="shared" si="33"/>
        <v>0</v>
      </c>
      <c r="L49" s="5">
        <f t="shared" si="34"/>
        <v>0</v>
      </c>
      <c r="M49" s="44" cm="1">
        <f t="array" ref="M49">_xll.BDP($B49&amp;" Govt",M$46)</f>
        <v>94.137</v>
      </c>
      <c r="N49" s="23">
        <f t="shared" si="35"/>
        <v>94.164999999999992</v>
      </c>
      <c r="O49" s="45" cm="1">
        <f t="array" ref="O49">_xll.BDP($B49&amp;" Govt",O$46)</f>
        <v>94.192999999999998</v>
      </c>
      <c r="P49" s="23"/>
      <c r="Q49" s="23">
        <f t="shared" si="36"/>
        <v>94.164999999999992</v>
      </c>
      <c r="R49" s="76" cm="1">
        <f t="array" aca="1" ref="R49" ca="1">_xll.BDP($B49&amp;" Govt","YAS_BOND_YLD","SETTLE_DT",$B$2,"YAS_BOND_PX",Q49)</f>
        <v>4.0551550000000001</v>
      </c>
      <c r="S49" s="73">
        <f t="shared" ca="1" si="31"/>
        <v>-6.018800000000013</v>
      </c>
      <c r="T49" s="27"/>
      <c r="U49" s="27"/>
      <c r="V49" s="79" cm="1">
        <f t="array" aca="1" ref="V49" ca="1">_xll.BDP($B49&amp;" Govt","Z_SPRD_MID","SETTLE_DT",$B$2,"PX_MID",Q49)</f>
        <v>-44.843848713113047</v>
      </c>
      <c r="W49" s="67">
        <f ca="1">STANDARDIZE(V49,HLOOKUP(B49,Nominal_ZHist!$C$5:$BV$7,2,0),HLOOKUP(B49,Nominal_ZHist!$C$5:$BV$7,3,0))</f>
        <v>-2.0012589365644842</v>
      </c>
      <c r="X49" s="27"/>
      <c r="Y49" s="27"/>
      <c r="Z49" s="102" cm="1">
        <f t="array" ref="Z49">_xll.BDP($B49&amp;" Govt","MMS_SPREAD_MID")</f>
        <v>-45.84171921842195</v>
      </c>
      <c r="AA49" s="27" cm="1">
        <f t="array" aca="1" ref="AA49" ca="1">Z49-_xll.BDP($B49&amp;" Govt","MMS_SPREAD_MID","SETTLE_DT",$C$2,"PX_ASK",AG49)</f>
        <v>-1.7811374963921267</v>
      </c>
      <c r="AB49" s="67">
        <f t="shared" ref="AB49:AB80" si="42">($AB$8*(($AB$9*100)+Z49))/AC49</f>
        <v>-32.251203221351567</v>
      </c>
      <c r="AC49" s="79" cm="1">
        <f t="array" ref="AC49">_xll.BDP($B49&amp;" Govt",AC$46)</f>
        <v>1.4213956268172012</v>
      </c>
      <c r="AD49" s="23"/>
      <c r="AE49" s="23"/>
      <c r="AF49" s="67"/>
      <c r="AG49" s="23" cm="1">
        <f t="array" ref="AG49">_xll.BDP($B49&amp;" Govt","PX_CLOSE_1D")</f>
        <v>94.069000000000003</v>
      </c>
      <c r="AH49" s="26" cm="1">
        <f t="array" aca="1" ref="AH49" ca="1">_xll.BDP($B49&amp;" Govt","YAS_BOND_YLD","SETTLE_DT",$C$2,"YAS_BOND_PX",AG49)</f>
        <v>4.1153430000000002</v>
      </c>
      <c r="AJ49" s="11" t="s">
        <v>157</v>
      </c>
      <c r="AK49" s="66" cm="1">
        <f t="array" ref="AK49">_xll.BDP("BPSWIT"&amp;LEFT(AJ49,1)&amp;" Curncy","PX_LAST")</f>
        <v>3.8969999999999998</v>
      </c>
      <c r="AL49" s="27" cm="1">
        <f t="array" ref="AL49">_xll.BDP("BPSWIT"&amp;LEFT(AJ49,1)&amp;" Curncy","CHG_NET_1D")*100</f>
        <v>0</v>
      </c>
      <c r="AM49" s="84">
        <f t="shared" ca="1" si="37"/>
        <v>45536</v>
      </c>
      <c r="AN49" s="26" cm="1">
        <f t="array" aca="1" ref="AN49" ca="1">_xll.BDP("BPSWIF"&amp;MONTH(AM49)&amp;" INFF Curncy","PX_LAST")/100</f>
        <v>3.0449999999999999</v>
      </c>
      <c r="AO49" s="27" cm="1">
        <f t="array" aca="1" ref="AO49" ca="1">_xll.BDP("BPSWIF"&amp;MONTH(AM49)&amp;" INFF Curncy","CHG_NET_1D")</f>
        <v>-2.25</v>
      </c>
      <c r="BM49" s="76">
        <f t="shared" ca="1" si="38"/>
        <v>3.0674999999999999</v>
      </c>
      <c r="BR49" s="67" cm="1">
        <f t="array" ref="BR49">_xll.BDP($B49&amp;" Govt",BR$10)</f>
        <v>94.222348901098897</v>
      </c>
      <c r="BS49" s="39">
        <f t="shared" si="39"/>
        <v>0</v>
      </c>
      <c r="BT49" s="2"/>
      <c r="BU49" s="26">
        <f t="shared" si="40"/>
        <v>0</v>
      </c>
      <c r="BV49" s="72">
        <f t="shared" si="41"/>
        <v>0</v>
      </c>
      <c r="BW49" s="82">
        <f t="shared" si="32"/>
        <v>0</v>
      </c>
    </row>
    <row r="50" spans="1:75" x14ac:dyDescent="0.35">
      <c r="A50" s="11" t="str" cm="1">
        <f t="array" ref="A50">_xll.BDP(B50&amp;" Govt","SECURITY_DES")</f>
        <v>UKT 1 1/4 07/22/27</v>
      </c>
      <c r="B50" s="10" t="s">
        <v>107</v>
      </c>
      <c r="C50" s="8" t="str" cm="1">
        <f t="array" ref="C50">_xll.BDP(B50&amp;" Govt","MATURITY")</f>
        <v>22/07/2027</v>
      </c>
      <c r="D50" s="5" cm="1">
        <f t="array" ref="D50">_xll.BDP($B50&amp;" Govt",D$46)</f>
        <v>1.25</v>
      </c>
      <c r="E50" s="5"/>
      <c r="J50" s="5">
        <f t="shared" si="28"/>
        <v>0</v>
      </c>
      <c r="K50" s="5">
        <f t="shared" si="33"/>
        <v>0</v>
      </c>
      <c r="L50" s="5">
        <f t="shared" si="34"/>
        <v>0</v>
      </c>
      <c r="M50" s="44" cm="1">
        <f t="array" ref="M50">_xll.BDP($B50&amp;" Govt",M$46)</f>
        <v>92.19</v>
      </c>
      <c r="N50" s="23">
        <f t="shared" si="35"/>
        <v>92.201499999999996</v>
      </c>
      <c r="O50" s="45" cm="1">
        <f t="array" ref="O50">_xll.BDP($B50&amp;" Govt",O$46)</f>
        <v>92.212999999999994</v>
      </c>
      <c r="P50" s="23"/>
      <c r="Q50" s="23">
        <f t="shared" si="36"/>
        <v>92.201499999999996</v>
      </c>
      <c r="R50" s="76" cm="1">
        <f t="array" aca="1" ref="R50" ca="1">_xll.BDP($B50&amp;" Govt","YAS_BOND_YLD","SETTLE_DT",$B$2,"YAS_BOND_PX",Q50)</f>
        <v>4.0137929999999997</v>
      </c>
      <c r="S50" s="73">
        <f t="shared" ca="1" si="31"/>
        <v>-5.9461000000000652</v>
      </c>
      <c r="T50" s="27"/>
      <c r="U50" s="27"/>
      <c r="V50" s="79" cm="1">
        <f t="array" aca="1" ref="V50" ca="1">_xll.BDP($B50&amp;" Govt","Z_SPRD_MID","SETTLE_DT",$B$2,"PX_MID",Q50)</f>
        <v>-6.1502053597965105</v>
      </c>
      <c r="W50" s="67">
        <f ca="1">STANDARDIZE(V50,HLOOKUP(B50,Nominal_ZHist!$C$5:$BV$7,2,0),HLOOKUP(B50,Nominal_ZHist!$C$5:$BV$7,3,0))</f>
        <v>0.94513182852916511</v>
      </c>
      <c r="X50" s="27"/>
      <c r="Y50" s="27"/>
      <c r="Z50" s="102" cm="1">
        <f t="array" ref="Z50">_xll.BDP($B50&amp;" Govt","MMS_SPREAD_MID")</f>
        <v>-10.554922863839256</v>
      </c>
      <c r="AA50" s="27" cm="1">
        <f t="array" aca="1" ref="AA50" ca="1">Z50-_xll.BDP($B50&amp;" Govt","MMS_SPREAD_MID","SETTLE_DT",$C$2,"PX_ASK",AG50)</f>
        <v>-2.2494119799004508</v>
      </c>
      <c r="AB50" s="67">
        <f t="shared" si="42"/>
        <v>-3.9319734948318716</v>
      </c>
      <c r="AC50" s="79" cm="1">
        <f t="array" ref="AC50">_xll.BDP($B50&amp;" Govt",AC$46)</f>
        <v>2.6843830147157632</v>
      </c>
      <c r="AD50" s="23"/>
      <c r="AE50" s="23"/>
      <c r="AF50" s="67"/>
      <c r="AG50" s="23" cm="1">
        <f t="array" ref="AG50">_xll.BDP($B50&amp;" Govt","PX_CLOSE_1D")</f>
        <v>92.034999999999997</v>
      </c>
      <c r="AH50" s="26" cm="1">
        <f t="array" aca="1" ref="AH50" ca="1">_xll.BDP($B50&amp;" Govt","YAS_BOND_YLD","SETTLE_DT",$C$2,"YAS_BOND_PX",AG50)</f>
        <v>4.0732540000000004</v>
      </c>
      <c r="AJ50" s="11" t="s">
        <v>158</v>
      </c>
      <c r="AK50" s="66" cm="1">
        <f t="array" ref="AK50">_xll.BDP("BPSWIT"&amp;LEFT(AJ50,1)&amp;" Curncy","PX_LAST")</f>
        <v>3.8633000000000002</v>
      </c>
      <c r="AL50" s="27" cm="1">
        <f t="array" ref="AL50">_xll.BDP("BPSWIT"&amp;LEFT(AJ50,1)&amp;" Curncy","CHG_NET_1D")*100</f>
        <v>-1.3</v>
      </c>
      <c r="AM50" s="84">
        <f t="shared" ca="1" si="37"/>
        <v>45566</v>
      </c>
      <c r="AN50" s="26" cm="1">
        <f t="array" aca="1" ref="AN50" ca="1">_xll.BDP("BPSWIF"&amp;MONTH(AM50)&amp;" INFF Curncy","PX_LAST")/100</f>
        <v>3.7</v>
      </c>
      <c r="AO50" s="27" cm="1">
        <f t="array" aca="1" ref="AO50" ca="1">_xll.BDP("BPSWIF"&amp;MONTH(AM50)&amp;" INFF Curncy","CHG_NET_1D")</f>
        <v>-2.25</v>
      </c>
      <c r="AU50" s="24"/>
      <c r="BM50" s="76">
        <f t="shared" ca="1" si="38"/>
        <v>3.7225000000000001</v>
      </c>
      <c r="BR50" s="69" cm="1">
        <f t="array" ref="BR50">_xll.BDP($B50&amp;" Govt",BR$10)</f>
        <v>92.177461538461529</v>
      </c>
      <c r="BS50" s="39">
        <f t="shared" si="39"/>
        <v>0</v>
      </c>
      <c r="BT50" s="2"/>
      <c r="BU50" s="26">
        <f t="shared" si="40"/>
        <v>0</v>
      </c>
      <c r="BV50" s="72">
        <f t="shared" si="41"/>
        <v>0</v>
      </c>
      <c r="BW50" s="82">
        <f t="shared" si="32"/>
        <v>0</v>
      </c>
    </row>
    <row r="51" spans="1:75" x14ac:dyDescent="0.35">
      <c r="A51" s="11" t="str" cm="1">
        <f t="array" ref="A51">_xll.BDP(B51&amp;" Govt","SECURITY_DES")</f>
        <v>UKT 0 1/8 01/31/28</v>
      </c>
      <c r="B51" s="10" t="s">
        <v>108</v>
      </c>
      <c r="C51" s="8" t="str" cm="1">
        <f t="array" ref="C51">_xll.BDP(B51&amp;" Govt","MATURITY")</f>
        <v>31/01/2028</v>
      </c>
      <c r="D51" s="5" cm="1">
        <f t="array" ref="D51">_xll.BDP($B51&amp;" Govt",D$46)</f>
        <v>0.125</v>
      </c>
      <c r="E51" s="5"/>
      <c r="J51" s="5">
        <f t="shared" si="28"/>
        <v>0</v>
      </c>
      <c r="K51" s="5">
        <f t="shared" si="33"/>
        <v>0</v>
      </c>
      <c r="L51" s="5">
        <f t="shared" si="34"/>
        <v>0</v>
      </c>
      <c r="M51" s="44" cm="1">
        <f t="array" ref="M51">_xll.BDP($B51&amp;" Govt",M$46)</f>
        <v>87.48</v>
      </c>
      <c r="N51" s="23">
        <f t="shared" si="35"/>
        <v>87.486000000000004</v>
      </c>
      <c r="O51" s="45" cm="1">
        <f t="array" ref="O51">_xll.BDP($B51&amp;" Govt",O$46)</f>
        <v>87.492000000000004</v>
      </c>
      <c r="P51" s="23"/>
      <c r="Q51" s="23">
        <f t="shared" si="36"/>
        <v>87.486000000000004</v>
      </c>
      <c r="R51" s="76" cm="1">
        <f t="array" aca="1" ref="R51" ca="1">_xll.BDP($B51&amp;" Govt","YAS_BOND_YLD","SETTLE_DT",$B$2,"YAS_BOND_PX",Q51)</f>
        <v>3.9372220000000002</v>
      </c>
      <c r="S51" s="73">
        <f t="shared" ca="1" si="31"/>
        <v>-6.5182000000000073</v>
      </c>
      <c r="T51" s="27"/>
      <c r="U51" s="27"/>
      <c r="V51" s="79" cm="1">
        <f t="array" aca="1" ref="V51" ca="1">_xll.BDP($B51&amp;" Govt","Z_SPRD_MID","SETTLE_DT",$B$2,"PX_MID",Q51)</f>
        <v>-5.0505955297002343</v>
      </c>
      <c r="W51" s="67">
        <f ca="1">STANDARDIZE(V51,HLOOKUP(B51,Nominal_ZHist!$C$5:$BV$7,2,0),HLOOKUP(B51,Nominal_ZHist!$C$5:$BV$7,3,0))</f>
        <v>-0.97325061064762042</v>
      </c>
      <c r="X51" s="27"/>
      <c r="Y51" s="27"/>
      <c r="Z51" s="102" cm="1">
        <f t="array" ref="Z51">_xll.BDP($B51&amp;" Govt","MMS_SPREAD_MID")</f>
        <v>-8.9231216159547877</v>
      </c>
      <c r="AA51" s="27" cm="1">
        <f t="array" aca="1" ref="AA51" ca="1">Z51-_xll.BDP($B51&amp;" Govt","MMS_SPREAD_MID","SETTLE_DT",$C$2,"PX_ASK",AG51)</f>
        <v>-2.2886920992931881</v>
      </c>
      <c r="AB51" s="67">
        <f t="shared" si="42"/>
        <v>-2.9407925608649927</v>
      </c>
      <c r="AC51" s="79" cm="1">
        <f t="array" ref="AC51">_xll.BDP($B51&amp;" Govt",AC$46)</f>
        <v>3.0342574089381458</v>
      </c>
      <c r="AD51" s="23"/>
      <c r="AE51" s="23"/>
      <c r="AF51" s="67"/>
      <c r="AG51" s="23" cm="1">
        <f t="array" ref="AG51">_xll.BDP($B51&amp;" Govt","PX_CLOSE_1D")</f>
        <v>87.278999999999996</v>
      </c>
      <c r="AH51" s="26" cm="1">
        <f t="array" aca="1" ref="AH51" ca="1">_xll.BDP($B51&amp;" Govt","YAS_BOND_YLD","SETTLE_DT",$C$2,"YAS_BOND_PX",AG51)</f>
        <v>4.0024040000000003</v>
      </c>
      <c r="AJ51" s="11" t="s">
        <v>159</v>
      </c>
      <c r="AK51" s="66" cm="1">
        <f t="array" ref="AK51">_xll.BDP("BPSWIT"&amp;LEFT(AJ51,1)&amp;" Curncy","PX_LAST")</f>
        <v>3.8650000000000002</v>
      </c>
      <c r="AL51" s="27" cm="1">
        <f t="array" ref="AL51">_xll.BDP("BPSWIT"&amp;LEFT(AJ51,1)&amp;" Curncy","CHG_NET_1D")*100</f>
        <v>0</v>
      </c>
      <c r="AM51" s="84">
        <f t="shared" ca="1" si="37"/>
        <v>45597</v>
      </c>
      <c r="AN51" s="26" cm="1">
        <f t="array" aca="1" ref="AN51" ca="1">_xll.BDP("BPSWIF"&amp;MONTH(AM51)&amp;" INFF Curncy","PX_LAST")/100</f>
        <v>3.9049999999999998</v>
      </c>
      <c r="AO51" s="27" cm="1">
        <f t="array" aca="1" ref="AO51" ca="1">_xll.BDP("BPSWIF"&amp;MONTH(AM51)&amp;" INFF Curncy","CHG_NET_1D")</f>
        <v>-2.25</v>
      </c>
      <c r="AS51" s="10"/>
      <c r="AU51" s="24"/>
      <c r="BM51" s="76">
        <f t="shared" ca="1" si="38"/>
        <v>3.9274999999999998</v>
      </c>
      <c r="BR51" s="67" cm="1">
        <f t="array" ref="BR51">_xll.BDP($B51&amp;" Govt",BR$10)</f>
        <v>87.543005494505493</v>
      </c>
      <c r="BS51" s="39">
        <f t="shared" si="39"/>
        <v>0</v>
      </c>
      <c r="BT51" s="2"/>
      <c r="BU51" s="26">
        <f t="shared" si="40"/>
        <v>0</v>
      </c>
      <c r="BV51" s="72">
        <f t="shared" si="41"/>
        <v>0</v>
      </c>
      <c r="BW51" s="82">
        <f t="shared" si="32"/>
        <v>0</v>
      </c>
    </row>
    <row r="52" spans="1:75" x14ac:dyDescent="0.35">
      <c r="A52" s="11" t="str" cm="1">
        <f t="array" ref="A52">_xll.BDP(B52&amp;" Govt","SECURITY_DES")</f>
        <v>UKT 0 1/2 01/31/29</v>
      </c>
      <c r="B52" s="10" t="s">
        <v>109</v>
      </c>
      <c r="C52" s="8" t="str" cm="1">
        <f t="array" ref="C52">_xll.BDP(B52&amp;" Govt","MATURITY")</f>
        <v>31/01/2029</v>
      </c>
      <c r="D52" s="5" cm="1">
        <f t="array" ref="D52">_xll.BDP($B52&amp;" Govt",D$46)</f>
        <v>0.5</v>
      </c>
      <c r="E52" s="5"/>
      <c r="J52" s="5">
        <f t="shared" si="28"/>
        <v>0</v>
      </c>
      <c r="K52" s="5">
        <f t="shared" si="33"/>
        <v>0</v>
      </c>
      <c r="L52" s="5">
        <f t="shared" si="34"/>
        <v>0</v>
      </c>
      <c r="M52" s="44" cm="1">
        <f t="array" ref="M52">_xll.BDP($B52&amp;" Govt",M$46)</f>
        <v>85.86</v>
      </c>
      <c r="N52" s="23">
        <f t="shared" si="35"/>
        <v>85.87299999999999</v>
      </c>
      <c r="O52" s="45" cm="1">
        <f t="array" ref="O52">_xll.BDP($B52&amp;" Govt",O$46)</f>
        <v>85.885999999999996</v>
      </c>
      <c r="P52" s="23"/>
      <c r="Q52" s="23">
        <f t="shared" si="36"/>
        <v>85.87299999999999</v>
      </c>
      <c r="R52" s="76" cm="1">
        <f t="array" aca="1" ref="R52" ca="1">_xll.BDP($B52&amp;" Govt","YAS_BOND_YLD","SETTLE_DT",$B$2,"YAS_BOND_PX",Q52)</f>
        <v>3.9205730000000001</v>
      </c>
      <c r="S52" s="73">
        <f t="shared" ca="1" si="31"/>
        <v>-5.8161000000000129</v>
      </c>
      <c r="T52" s="27"/>
      <c r="U52" s="27"/>
      <c r="V52" s="79" cm="1">
        <f t="array" aca="1" ref="V52" ca="1">_xll.BDP($B52&amp;" Govt","Z_SPRD_MID","SETTLE_DT",$B$2,"PX_MID",Q52)</f>
        <v>5.9697343242212852</v>
      </c>
      <c r="W52" s="67">
        <f ca="1">STANDARDIZE(V52,HLOOKUP(B52,Nominal_ZHist!$C$5:$BV$7,2,0),HLOOKUP(B52,Nominal_ZHist!$C$5:$BV$7,3,0))</f>
        <v>0.35989495830546619</v>
      </c>
      <c r="X52" s="27"/>
      <c r="Y52" s="27"/>
      <c r="Z52" s="102" cm="1">
        <f t="array" ref="Z52">_xll.BDP($B52&amp;" Govt","MMS_SPREAD_MID")</f>
        <v>1.9363604778750432</v>
      </c>
      <c r="AA52" s="27" cm="1">
        <f t="array" aca="1" ref="AA52" ca="1">Z52-_xll.BDP($B52&amp;" Govt","MMS_SPREAD_MID","SETTLE_DT",$C$2,"PX_ASK",AG52)</f>
        <v>-2.2806224472540215</v>
      </c>
      <c r="AB52" s="67">
        <f t="shared" si="42"/>
        <v>0.51162099331881017</v>
      </c>
      <c r="AC52" s="79" cm="1">
        <f t="array" ref="AC52">_xll.BDP($B52&amp;" Govt",AC$46)</f>
        <v>3.7847557140182175</v>
      </c>
      <c r="AD52" s="23"/>
      <c r="AE52" s="23"/>
      <c r="AF52" s="67"/>
      <c r="AG52" s="23" cm="1">
        <f t="array" ref="AG52">_xll.BDP($B52&amp;" Govt","PX_CLOSE_1D")</f>
        <v>85.644999999999996</v>
      </c>
      <c r="AH52" s="26" cm="1">
        <f t="array" aca="1" ref="AH52" ca="1">_xll.BDP($B52&amp;" Govt","YAS_BOND_YLD","SETTLE_DT",$C$2,"YAS_BOND_PX",AG52)</f>
        <v>3.9787340000000002</v>
      </c>
      <c r="AJ52" s="11" t="s">
        <v>160</v>
      </c>
      <c r="AK52" s="66" cm="1">
        <f t="array" ref="AK52">_xll.BDP("BPSWIT"&amp;LEFT(AJ52,1)&amp;" Curncy","PX_LAST")</f>
        <v>3.8262999999999998</v>
      </c>
      <c r="AL52" s="27" cm="1">
        <f t="array" ref="AL52">_xll.BDP("BPSWIT"&amp;LEFT(AJ52,1)&amp;" Curncy","CHG_NET_1D")*100</f>
        <v>-0.62</v>
      </c>
      <c r="AM52" s="84">
        <f t="shared" ca="1" si="37"/>
        <v>45627</v>
      </c>
      <c r="AN52" s="26" cm="1">
        <f t="array" aca="1" ref="AN52" ca="1">_xll.BDP("BPSWIF"&amp;MONTH(AM52)&amp;" INFF Curncy","PX_LAST")/100</f>
        <v>4.0674999999999999</v>
      </c>
      <c r="AO52" s="27" cm="1">
        <f t="array" aca="1" ref="AO52" ca="1">_xll.BDP("BPSWIF"&amp;MONTH(AM52)&amp;" INFF Curncy","CHG_NET_1D")</f>
        <v>-2.5</v>
      </c>
      <c r="AU52" s="24"/>
      <c r="BM52" s="76">
        <f t="shared" ca="1" si="38"/>
        <v>4.0925000000000002</v>
      </c>
      <c r="BR52" s="67" cm="1">
        <f t="array" ref="BR52">_xll.BDP($B52&amp;" Govt",BR$10)</f>
        <v>86.101021978021961</v>
      </c>
      <c r="BS52" s="39">
        <f t="shared" si="39"/>
        <v>0</v>
      </c>
      <c r="BT52" s="2"/>
      <c r="BU52" s="26">
        <f t="shared" si="40"/>
        <v>0</v>
      </c>
      <c r="BV52" s="72">
        <f t="shared" si="41"/>
        <v>0</v>
      </c>
      <c r="BW52" s="82">
        <f t="shared" si="32"/>
        <v>0</v>
      </c>
    </row>
    <row r="53" spans="1:75" x14ac:dyDescent="0.35">
      <c r="A53" s="11" t="str" cm="1">
        <f t="array" ref="A53">_xll.BDP(B53&amp;" Govt","SECURITY_DES")</f>
        <v>UKT 4 3/4 12/07/30</v>
      </c>
      <c r="B53" s="10" t="s">
        <v>110</v>
      </c>
      <c r="C53" s="8" t="str" cm="1">
        <f t="array" ref="C53">_xll.BDP(B53&amp;" Govt","MATURITY")</f>
        <v>07/12/2030</v>
      </c>
      <c r="D53" s="5" cm="1">
        <f t="array" ref="D53">_xll.BDP($B53&amp;" Govt",D$46)</f>
        <v>4.75</v>
      </c>
      <c r="E53" s="5"/>
      <c r="J53" s="5">
        <f t="shared" si="28"/>
        <v>0</v>
      </c>
      <c r="K53" s="5">
        <f t="shared" si="33"/>
        <v>0</v>
      </c>
      <c r="L53" s="5">
        <f t="shared" si="34"/>
        <v>0</v>
      </c>
      <c r="M53" s="44" cm="1">
        <f t="array" ref="M53">_xll.BDP($B53&amp;" Govt",M$46)</f>
        <v>104.589</v>
      </c>
      <c r="N53" s="23">
        <f t="shared" si="35"/>
        <v>104.607</v>
      </c>
      <c r="O53" s="45" cm="1">
        <f t="array" ref="O53">_xll.BDP($B53&amp;" Govt",O$46)</f>
        <v>104.625</v>
      </c>
      <c r="P53" s="23"/>
      <c r="Q53" s="23">
        <f t="shared" si="36"/>
        <v>104.607</v>
      </c>
      <c r="R53" s="76" cm="1">
        <f t="array" aca="1" ref="R53" ca="1">_xll.BDP($B53&amp;" Govt","YAS_BOND_YLD","SETTLE_DT",$B$2,"YAS_BOND_PX",Q53)</f>
        <v>3.928404</v>
      </c>
      <c r="S53" s="73">
        <f t="shared" ca="1" si="31"/>
        <v>-4.4957999999999831</v>
      </c>
      <c r="T53" s="27"/>
      <c r="U53" s="27"/>
      <c r="V53" s="79" cm="1">
        <f t="array" aca="1" ref="V53" ca="1">_xll.BDP($B53&amp;" Govt","Z_SPRD_MID","SETTLE_DT",$B$2,"PX_MID",Q53)</f>
        <v>16.374166358540005</v>
      </c>
      <c r="W53" s="67">
        <f ca="1">STANDARDIZE(V53,HLOOKUP(B53,Nominal_ZHist!$C$5:$BV$7,2,0),HLOOKUP(B53,Nominal_ZHist!$C$5:$BV$7,3,0))</f>
        <v>2.7880117155851298</v>
      </c>
      <c r="X53" s="27"/>
      <c r="Y53" s="27"/>
      <c r="Z53" s="102" cm="1">
        <f t="array" ref="Z53">_xll.BDP($B53&amp;" Govt","MMS_SPREAD_MID")</f>
        <v>14.251868024803072</v>
      </c>
      <c r="AA53" s="27" cm="1">
        <f t="array" aca="1" ref="AA53" ca="1">Z53-_xll.BDP($B53&amp;" Govt","MMS_SPREAD_MID","SETTLE_DT",$C$2,"PX_ASK",AG53)</f>
        <v>-2.2614330427146871</v>
      </c>
      <c r="AB53" s="67">
        <f t="shared" si="42"/>
        <v>2.4748717277709207</v>
      </c>
      <c r="AC53" s="79" cm="1">
        <f t="array" ref="AC53">_xll.BDP($B53&amp;" Govt",AC$46)</f>
        <v>5.7586289684756764</v>
      </c>
      <c r="AD53" s="23"/>
      <c r="AE53" s="23"/>
      <c r="AF53" s="67"/>
      <c r="AG53" s="23" cm="1">
        <f t="array" ref="AG53">_xll.BDP($B53&amp;" Govt","PX_CLOSE_1D")</f>
        <v>104.35</v>
      </c>
      <c r="AH53" s="26" cm="1">
        <f t="array" aca="1" ref="AH53" ca="1">_xll.BDP($B53&amp;" Govt","YAS_BOND_YLD","SETTLE_DT",$C$2,"YAS_BOND_PX",AG53)</f>
        <v>3.9733619999999998</v>
      </c>
      <c r="AJ53" s="11" t="s">
        <v>161</v>
      </c>
      <c r="AK53" s="66" cm="1">
        <f t="array" ref="AK53">_xll.BDP("BPSWIT"&amp;LEFT(AJ53,1)&amp;" Curncy","PX_LAST")</f>
        <v>3.7488000000000001</v>
      </c>
      <c r="AL53" s="27" cm="1">
        <f t="array" ref="AL53">_xll.BDP("BPSWIT"&amp;LEFT(AJ53,1)&amp;" Curncy","CHG_NET_1D")*100</f>
        <v>0</v>
      </c>
      <c r="AM53" s="84">
        <f t="shared" ca="1" si="37"/>
        <v>45658</v>
      </c>
      <c r="AN53" s="26" cm="1">
        <f t="array" aca="1" ref="AN53" ca="1">_xll.BDP("BPSWIF"&amp;MONTH(AM53)&amp;" INFF Curncy","PX_LAST")/100</f>
        <v>4.03</v>
      </c>
      <c r="AO53" s="27" cm="1">
        <f t="array" aca="1" ref="AO53" ca="1">_xll.BDP("BPSWIF"&amp;MONTH(AM53)&amp;" INFF Curncy","CHG_NET_1D")</f>
        <v>-3</v>
      </c>
      <c r="AR53" s="24"/>
      <c r="AU53" s="24"/>
      <c r="AX53" s="21"/>
      <c r="BM53" s="76">
        <f t="shared" ca="1" si="38"/>
        <v>4.0600000000000005</v>
      </c>
      <c r="BR53" s="68" cm="1">
        <f t="array" ref="BR53">_xll.BDP($B53&amp;" Govt",BR$10)</f>
        <v>105.1001693989071</v>
      </c>
      <c r="BS53" s="39">
        <f t="shared" si="39"/>
        <v>0</v>
      </c>
      <c r="BT53" s="2"/>
      <c r="BU53" s="26">
        <f t="shared" si="40"/>
        <v>0</v>
      </c>
      <c r="BV53" s="72">
        <f t="shared" si="41"/>
        <v>0</v>
      </c>
      <c r="BW53" s="82">
        <f t="shared" si="32"/>
        <v>0</v>
      </c>
    </row>
    <row r="54" spans="1:75" x14ac:dyDescent="0.35">
      <c r="A54" s="11" t="str" cm="1">
        <f t="array" ref="A54">_xll.BDP(B54&amp;" Govt","SECURITY_DES")</f>
        <v>UKT 4 1/4 06/07/32</v>
      </c>
      <c r="B54" s="10" t="s">
        <v>111</v>
      </c>
      <c r="C54" s="8" t="str" cm="1">
        <f t="array" ref="C54">_xll.BDP(B54&amp;" Govt","MATURITY")</f>
        <v>07/06/2032</v>
      </c>
      <c r="D54" s="5" cm="1">
        <f t="array" ref="D54">_xll.BDP($B54&amp;" Govt",D$46)</f>
        <v>4.25</v>
      </c>
      <c r="E54" s="5"/>
      <c r="J54" s="5">
        <f t="shared" si="28"/>
        <v>0</v>
      </c>
      <c r="K54" s="5">
        <f t="shared" si="33"/>
        <v>0</v>
      </c>
      <c r="L54" s="5">
        <f t="shared" si="34"/>
        <v>0</v>
      </c>
      <c r="M54" s="44" cm="1">
        <f t="array" ref="M54">_xll.BDP($B54&amp;" Govt",M$46)</f>
        <v>102.078</v>
      </c>
      <c r="N54" s="23">
        <f t="shared" si="35"/>
        <v>102.08799999999999</v>
      </c>
      <c r="O54" s="45" cm="1">
        <f t="array" ref="O54">_xll.BDP($B54&amp;" Govt",O$46)</f>
        <v>102.098</v>
      </c>
      <c r="P54" s="23"/>
      <c r="Q54" s="23">
        <f t="shared" si="36"/>
        <v>102.08799999999999</v>
      </c>
      <c r="R54" s="76" cm="1">
        <f t="array" aca="1" ref="R54" ca="1">_xll.BDP($B54&amp;" Govt","YAS_BOND_YLD","SETTLE_DT",$B$2,"YAS_BOND_PX",Q54)</f>
        <v>3.9394339999999999</v>
      </c>
      <c r="S54" s="73">
        <f t="shared" ca="1" si="31"/>
        <v>-4.8884999999999845</v>
      </c>
      <c r="T54" s="27"/>
      <c r="U54" s="27"/>
      <c r="V54" s="79" cm="1">
        <f t="array" aca="1" ref="V54" ca="1">_xll.BDP($B54&amp;" Govt","Z_SPRD_MID","SETTLE_DT",$B$2,"PX_MID",Q54)</f>
        <v>20.59341273249764</v>
      </c>
      <c r="W54" s="67">
        <f ca="1">STANDARDIZE(V54,HLOOKUP(B54,Nominal_ZHist!$C$5:$BV$7,2,0),HLOOKUP(B54,Nominal_ZHist!$C$5:$BV$7,3,0))</f>
        <v>1.7527828192196815</v>
      </c>
      <c r="X54" s="27"/>
      <c r="Y54" s="27"/>
      <c r="Z54" s="102" cm="1">
        <f t="array" ref="Z54">_xll.BDP($B54&amp;" Govt","MMS_SPREAD_MID")</f>
        <v>17.983898364436214</v>
      </c>
      <c r="AA54" s="27" cm="1">
        <f t="array" aca="1" ref="AA54" ca="1">Z54-_xll.BDP($B54&amp;" Govt","MMS_SPREAD_MID","SETTLE_DT",$C$2,"PX_ASK",AG54)</f>
        <v>-2.3445209539436611</v>
      </c>
      <c r="AB54" s="67">
        <f t="shared" si="42"/>
        <v>2.6397839524492088</v>
      </c>
      <c r="AC54" s="79" cm="1">
        <f t="array" ref="AC54">_xll.BDP($B54&amp;" Govt",AC$46)</f>
        <v>6.8126402343459347</v>
      </c>
      <c r="AD54" s="23"/>
      <c r="AE54" s="23"/>
      <c r="AF54" s="67"/>
      <c r="AG54" s="23" cm="1">
        <f t="array" ref="AG54">_xll.BDP($B54&amp;" Govt","PX_CLOSE_1D")</f>
        <v>101.756</v>
      </c>
      <c r="AH54" s="26" cm="1">
        <f t="array" aca="1" ref="AH54" ca="1">_xll.BDP($B54&amp;" Govt","YAS_BOND_YLD","SETTLE_DT",$C$2,"YAS_BOND_PX",AG54)</f>
        <v>3.9883189999999997</v>
      </c>
      <c r="AJ54" s="11" t="s">
        <v>162</v>
      </c>
      <c r="AK54" s="66" cm="1">
        <f t="array" ref="AK54">_xll.BDP("BPSWIT"&amp;LEFT(AJ54,2)&amp;" Curncy","PX_LAST")</f>
        <v>3.5950000000000002</v>
      </c>
      <c r="AL54" s="27" cm="1">
        <f t="array" ref="AL54">_xll.BDP("BPSWIT"&amp;LEFT(AJ54,2)&amp;" Curncy","CHG_NET_1D")*100</f>
        <v>-0.54999999999999993</v>
      </c>
      <c r="AM54" s="84">
        <f t="shared" ca="1" si="37"/>
        <v>45689</v>
      </c>
      <c r="AN54" s="26" cm="1">
        <f t="array" aca="1" ref="AN54" ca="1">_xll.BDP("BPSWIF"&amp;MONTH(AM54)&amp;" INFF Curncy","PX_LAST")/100</f>
        <v>3.8824999999999998</v>
      </c>
      <c r="AO54" s="27" cm="1">
        <f t="array" aca="1" ref="AO54" ca="1">_xll.BDP("BPSWIF"&amp;MONTH(AM54)&amp;" INFF Curncy","CHG_NET_1D")</f>
        <v>-3.5</v>
      </c>
      <c r="AR54" s="21"/>
      <c r="AU54" s="21"/>
      <c r="AX54" s="21"/>
      <c r="AY54" s="18"/>
      <c r="BM54" s="76">
        <f t="shared" ca="1" si="38"/>
        <v>3.9175</v>
      </c>
      <c r="BR54" s="67" cm="1">
        <f t="array" ref="BR54">_xll.BDP($B54&amp;" Govt",BR$10)</f>
        <v>102.52925683060108</v>
      </c>
      <c r="BS54" s="39">
        <f t="shared" si="39"/>
        <v>0</v>
      </c>
      <c r="BT54" s="2"/>
      <c r="BU54" s="26">
        <f t="shared" si="40"/>
        <v>0</v>
      </c>
      <c r="BV54" s="72">
        <f t="shared" si="41"/>
        <v>0</v>
      </c>
      <c r="BW54" s="82">
        <f t="shared" si="32"/>
        <v>0</v>
      </c>
    </row>
    <row r="55" spans="1:75" x14ac:dyDescent="0.35">
      <c r="A55" s="11" t="str" cm="1">
        <f t="array" ref="A55">_xll.BDP(B55&amp;" Govt","SECURITY_DES")</f>
        <v>UKT 4 1/4 06/07/32</v>
      </c>
      <c r="B55" s="10" t="s">
        <v>111</v>
      </c>
      <c r="C55" s="8" t="str" cm="1">
        <f t="array" ref="C55">_xll.BDP(B55&amp;" Govt","MATURITY")</f>
        <v>07/06/2032</v>
      </c>
      <c r="D55" s="5" cm="1">
        <f t="array" ref="D55">_xll.BDP($B55&amp;" Govt",D$46)</f>
        <v>4.25</v>
      </c>
      <c r="E55" s="5"/>
      <c r="J55" s="5">
        <f t="shared" si="28"/>
        <v>0</v>
      </c>
      <c r="K55" s="5">
        <f t="shared" si="33"/>
        <v>0</v>
      </c>
      <c r="L55" s="5">
        <f t="shared" si="34"/>
        <v>0</v>
      </c>
      <c r="M55" s="44" cm="1">
        <f t="array" ref="M55">_xll.BDP($B55&amp;" Govt",M$46)</f>
        <v>102.078</v>
      </c>
      <c r="N55" s="23">
        <f t="shared" si="35"/>
        <v>102.08799999999999</v>
      </c>
      <c r="O55" s="45" cm="1">
        <f t="array" ref="O55">_xll.BDP($B55&amp;" Govt",O$46)</f>
        <v>102.098</v>
      </c>
      <c r="P55" s="23"/>
      <c r="Q55" s="23">
        <f t="shared" si="36"/>
        <v>102.08799999999999</v>
      </c>
      <c r="R55" s="76" cm="1">
        <f t="array" aca="1" ref="R55" ca="1">_xll.BDP($B55&amp;" Govt","YAS_BOND_YLD","SETTLE_DT",$B$2,"YAS_BOND_PX",Q55)</f>
        <v>3.9394339999999999</v>
      </c>
      <c r="S55" s="73">
        <f t="shared" ca="1" si="31"/>
        <v>-4.8884999999999845</v>
      </c>
      <c r="T55" s="27"/>
      <c r="U55" s="27"/>
      <c r="V55" s="79" cm="1">
        <f t="array" aca="1" ref="V55" ca="1">_xll.BDP($B55&amp;" Govt","Z_SPRD_MID","SETTLE_DT",$B$2,"PX_MID",Q55)</f>
        <v>20.59341273249764</v>
      </c>
      <c r="W55" s="67">
        <f ca="1">STANDARDIZE(V55,HLOOKUP(B55,Nominal_ZHist!$C$5:$BV$7,2,0),HLOOKUP(B55,Nominal_ZHist!$C$5:$BV$7,3,0))</f>
        <v>1.7527828192196815</v>
      </c>
      <c r="X55" s="27"/>
      <c r="Y55" s="27"/>
      <c r="Z55" s="102" cm="1">
        <f t="array" ref="Z55">_xll.BDP($B55&amp;" Govt","MMS_SPREAD_MID")</f>
        <v>17.983898364436214</v>
      </c>
      <c r="AA55" s="27" cm="1">
        <f t="array" aca="1" ref="AA55" ca="1">Z55-_xll.BDP($B55&amp;" Govt","MMS_SPREAD_MID","SETTLE_DT",$C$2,"PX_ASK",AG55)</f>
        <v>-2.3445209539436611</v>
      </c>
      <c r="AB55" s="67">
        <f t="shared" si="42"/>
        <v>2.6397839524492088</v>
      </c>
      <c r="AC55" s="79" cm="1">
        <f t="array" ref="AC55">_xll.BDP($B55&amp;" Govt",AC$46)</f>
        <v>6.8126402343459347</v>
      </c>
      <c r="AD55" s="23"/>
      <c r="AE55" s="23"/>
      <c r="AF55" s="67"/>
      <c r="AG55" s="23" cm="1">
        <f t="array" ref="AG55">_xll.BDP($B55&amp;" Govt","PX_CLOSE_1D")</f>
        <v>101.756</v>
      </c>
      <c r="AH55" s="26" cm="1">
        <f t="array" aca="1" ref="AH55" ca="1">_xll.BDP($B55&amp;" Govt","YAS_BOND_YLD","SETTLE_DT",$C$2,"YAS_BOND_PX",AG55)</f>
        <v>3.9883189999999997</v>
      </c>
      <c r="AJ55" s="11" t="s">
        <v>163</v>
      </c>
      <c r="AK55" s="66" cm="1">
        <f t="array" ref="AK55">_xll.BDP("BPSWIT"&amp;LEFT(AJ55,2)&amp;" Curncy","PX_LAST")</f>
        <v>3.5305</v>
      </c>
      <c r="AL55" s="27" cm="1">
        <f t="array" ref="AL55">_xll.BDP("BPSWIT"&amp;LEFT(AJ55,2)&amp;" Curncy","CHG_NET_1D")*100</f>
        <v>0.43</v>
      </c>
      <c r="AM55" s="84">
        <f t="shared" ca="1" si="37"/>
        <v>45717</v>
      </c>
      <c r="AN55" s="26" cm="1">
        <f t="array" aca="1" ref="AN55" ca="1">_xll.BDP("BPSWIF"&amp;MONTH(AM55)&amp;" INFF Curncy","PX_LAST")/100</f>
        <v>3.7774999999999999</v>
      </c>
      <c r="AO55" s="27" cm="1">
        <f t="array" aca="1" ref="AO55" ca="1">_xll.BDP("BPSWIF"&amp;MONTH(AM55)&amp;" INFF Curncy","CHG_NET_1D")</f>
        <v>-4</v>
      </c>
      <c r="AR55" s="21"/>
      <c r="BM55" s="76">
        <f t="shared" ca="1" si="38"/>
        <v>3.8174999999999999</v>
      </c>
      <c r="BR55" s="67" cm="1">
        <f t="array" ref="BR55">_xll.BDP($B55&amp;" Govt",BR$10)</f>
        <v>102.52925683060108</v>
      </c>
      <c r="BS55" s="39">
        <f t="shared" si="39"/>
        <v>0</v>
      </c>
      <c r="BT55" s="2"/>
      <c r="BU55" s="26">
        <f t="shared" si="40"/>
        <v>0</v>
      </c>
      <c r="BV55" s="72">
        <f t="shared" si="41"/>
        <v>0</v>
      </c>
      <c r="BW55" s="82">
        <f t="shared" si="32"/>
        <v>0</v>
      </c>
    </row>
    <row r="56" spans="1:75" x14ac:dyDescent="0.35">
      <c r="A56" s="11" t="str" cm="1">
        <f t="array" ref="A56">_xll.BDP(B56&amp;" Govt","SECURITY_DES")</f>
        <v>UKT 4 1/4 06/07/32</v>
      </c>
      <c r="B56" s="10" t="s">
        <v>111</v>
      </c>
      <c r="C56" s="8" t="str" cm="1">
        <f t="array" ref="C56">_xll.BDP(B56&amp;" Govt","MATURITY")</f>
        <v>07/06/2032</v>
      </c>
      <c r="D56" s="5" cm="1">
        <f t="array" ref="D56">_xll.BDP($B56&amp;" Govt",D$46)</f>
        <v>4.25</v>
      </c>
      <c r="E56" s="5"/>
      <c r="J56" s="5">
        <f t="shared" si="28"/>
        <v>0</v>
      </c>
      <c r="K56" s="5">
        <f t="shared" si="33"/>
        <v>0</v>
      </c>
      <c r="L56" s="5">
        <f t="shared" si="34"/>
        <v>0</v>
      </c>
      <c r="M56" s="44" cm="1">
        <f t="array" ref="M56">_xll.BDP($B56&amp;" Govt",M$46)</f>
        <v>102.078</v>
      </c>
      <c r="N56" s="23">
        <f t="shared" si="35"/>
        <v>102.08799999999999</v>
      </c>
      <c r="O56" s="45" cm="1">
        <f t="array" ref="O56">_xll.BDP($B56&amp;" Govt",O$46)</f>
        <v>102.098</v>
      </c>
      <c r="P56" s="23"/>
      <c r="Q56" s="23">
        <f t="shared" si="36"/>
        <v>102.08799999999999</v>
      </c>
      <c r="R56" s="76" cm="1">
        <f t="array" aca="1" ref="R56" ca="1">_xll.BDP($B56&amp;" Govt","YAS_BOND_YLD","SETTLE_DT",$B$2,"YAS_BOND_PX",Q56)</f>
        <v>3.9394339999999999</v>
      </c>
      <c r="S56" s="73">
        <f t="shared" ca="1" si="31"/>
        <v>-4.8884999999999845</v>
      </c>
      <c r="T56" s="27"/>
      <c r="U56" s="27"/>
      <c r="V56" s="79" cm="1">
        <f t="array" aca="1" ref="V56" ca="1">_xll.BDP($B56&amp;" Govt","Z_SPRD_MID","SETTLE_DT",$B$2,"PX_MID",Q56)</f>
        <v>20.59341273249764</v>
      </c>
      <c r="W56" s="67">
        <f ca="1">STANDARDIZE(V56,HLOOKUP(B56,Nominal_ZHist!$C$5:$BV$7,2,0),HLOOKUP(B56,Nominal_ZHist!$C$5:$BV$7,3,0))</f>
        <v>1.7527828192196815</v>
      </c>
      <c r="X56" s="27"/>
      <c r="Y56" s="27"/>
      <c r="Z56" s="102" cm="1">
        <f t="array" ref="Z56">_xll.BDP($B56&amp;" Govt","MMS_SPREAD_MID")</f>
        <v>17.983898364436214</v>
      </c>
      <c r="AA56" s="27" cm="1">
        <f t="array" aca="1" ref="AA56" ca="1">Z56-_xll.BDP($B56&amp;" Govt","MMS_SPREAD_MID","SETTLE_DT",$C$2,"PX_ASK",AG56)</f>
        <v>-2.3445209539436611</v>
      </c>
      <c r="AB56" s="67">
        <f t="shared" si="42"/>
        <v>2.6397839524492088</v>
      </c>
      <c r="AC56" s="79" cm="1">
        <f t="array" ref="AC56">_xll.BDP($B56&amp;" Govt",AC$46)</f>
        <v>6.8126402343459347</v>
      </c>
      <c r="AD56" s="23"/>
      <c r="AE56" s="23"/>
      <c r="AF56" s="67"/>
      <c r="AG56" s="23" cm="1">
        <f t="array" ref="AG56">_xll.BDP($B56&amp;" Govt","PX_CLOSE_1D")</f>
        <v>101.756</v>
      </c>
      <c r="AH56" s="26" cm="1">
        <f t="array" aca="1" ref="AH56" ca="1">_xll.BDP($B56&amp;" Govt","YAS_BOND_YLD","SETTLE_DT",$C$2,"YAS_BOND_PX",AG56)</f>
        <v>3.9883189999999997</v>
      </c>
      <c r="AJ56" s="11" t="s">
        <v>164</v>
      </c>
      <c r="AK56" s="66" cm="1">
        <f t="array" ref="AK56">_xll.BDP("BPSWIT"&amp;LEFT(AJ56,2)&amp;" Curncy","PX_LAST")</f>
        <v>3.4546000000000001</v>
      </c>
      <c r="AL56" s="27" cm="1">
        <f t="array" ref="AL56">_xll.BDP("BPSWIT"&amp;LEFT(AJ56,2)&amp;" Curncy","CHG_NET_1D")*100</f>
        <v>-0.36</v>
      </c>
      <c r="AM56" s="84">
        <f t="shared" ca="1" si="37"/>
        <v>45748</v>
      </c>
      <c r="AN56" s="26" cm="1">
        <f t="array" aca="1" ref="AN56" ca="1">_xll.BDP("BPSWIF"&amp;MONTH(AM56)&amp;" INFF Curncy","PX_LAST")/100</f>
        <v>4.2087500000000002</v>
      </c>
      <c r="AO56" s="27" cm="1">
        <f t="array" aca="1" ref="AO56" ca="1">_xll.BDP("BPSWIF"&amp;MONTH(AM56)&amp;" INFF Curncy","CHG_NET_1D")</f>
        <v>-4.5000999999999998</v>
      </c>
      <c r="BM56" s="76">
        <f t="shared" ca="1" si="38"/>
        <v>4.2537510000000003</v>
      </c>
      <c r="BR56" s="67" cm="1">
        <f t="array" ref="BR56">_xll.BDP($B56&amp;" Govt",BR$10)</f>
        <v>102.52925683060108</v>
      </c>
      <c r="BS56" s="39">
        <f t="shared" si="39"/>
        <v>0</v>
      </c>
      <c r="BT56" s="2"/>
      <c r="BU56" s="26">
        <f t="shared" si="40"/>
        <v>0</v>
      </c>
      <c r="BV56" s="72">
        <f t="shared" si="41"/>
        <v>0</v>
      </c>
      <c r="BW56" s="82">
        <f t="shared" si="32"/>
        <v>0</v>
      </c>
    </row>
    <row r="57" spans="1:75" x14ac:dyDescent="0.35">
      <c r="A57" s="11" t="str" cm="1">
        <f t="array" ref="A57">_xll.BDP(B57&amp;" Govt","SECURITY_DES")</f>
        <v>UKT 4 1/2 09/07/34</v>
      </c>
      <c r="B57" s="10" t="s">
        <v>112</v>
      </c>
      <c r="C57" s="8" t="str" cm="1">
        <f t="array" ref="C57">_xll.BDP(B57&amp;" Govt","MATURITY")</f>
        <v>07/09/2034</v>
      </c>
      <c r="D57" s="5" cm="1">
        <f t="array" ref="D57">_xll.BDP($B57&amp;" Govt",D$46)</f>
        <v>4.5</v>
      </c>
      <c r="E57" s="5"/>
      <c r="J57" s="5">
        <f t="shared" si="28"/>
        <v>0</v>
      </c>
      <c r="K57" s="5">
        <f t="shared" si="33"/>
        <v>0</v>
      </c>
      <c r="L57" s="5">
        <f t="shared" si="34"/>
        <v>0</v>
      </c>
      <c r="M57" s="44" cm="1">
        <f t="array" ref="M57">_xll.BDP($B57&amp;" Govt",M$46)</f>
        <v>103.262</v>
      </c>
      <c r="N57" s="23">
        <f t="shared" si="35"/>
        <v>103.26900000000001</v>
      </c>
      <c r="O57" s="45" cm="1">
        <f t="array" ref="O57">_xll.BDP($B57&amp;" Govt",O$46)</f>
        <v>103.276</v>
      </c>
      <c r="P57" s="23"/>
      <c r="Q57" s="23">
        <f t="shared" si="36"/>
        <v>103.26900000000001</v>
      </c>
      <c r="R57" s="76" cm="1">
        <f t="array" aca="1" ref="R57" ca="1">_xll.BDP($B57&amp;" Govt","YAS_BOND_YLD","SETTLE_DT",$B$2,"YAS_BOND_PX",Q57)</f>
        <v>4.1024710000000004</v>
      </c>
      <c r="S57" s="73">
        <f t="shared" ca="1" si="31"/>
        <v>-5.2005999999999553</v>
      </c>
      <c r="T57" s="27"/>
      <c r="U57" s="27"/>
      <c r="V57" s="79" cm="1">
        <f t="array" aca="1" ref="V57" ca="1">_xll.BDP($B57&amp;" Govt","Z_SPRD_MID","SETTLE_DT",$B$2,"PX_MID",Q57)</f>
        <v>35.048891013464733</v>
      </c>
      <c r="W57" s="67">
        <f ca="1">STANDARDIZE(V57,HLOOKUP(B57,Nominal_ZHist!$C$5:$BV$7,2,0),HLOOKUP(B57,Nominal_ZHist!$C$5:$BV$7,3,0))</f>
        <v>0.86218083224980113</v>
      </c>
      <c r="X57" s="27"/>
      <c r="Y57" s="27"/>
      <c r="Z57" s="102" cm="1">
        <f t="array" ref="Z57">_xll.BDP($B57&amp;" Govt","MMS_SPREAD_MID")</f>
        <v>32.373262756358301</v>
      </c>
      <c r="AA57" s="27" cm="1">
        <f t="array" aca="1" ref="AA57" ca="1">Z57-_xll.BDP($B57&amp;" Govt","MMS_SPREAD_MID","SETTLE_DT",$C$2,"PX_ASK",AG57)</f>
        <v>-2.5145345827692012</v>
      </c>
      <c r="AB57" s="67">
        <f t="shared" si="42"/>
        <v>3.8572720178148363</v>
      </c>
      <c r="AC57" s="79" cm="1">
        <f t="array" ref="AC57">_xll.BDP($B57&amp;" Govt",AC$46)</f>
        <v>8.3927870803101712</v>
      </c>
      <c r="AD57" s="23"/>
      <c r="AE57" s="23"/>
      <c r="AF57" s="67"/>
      <c r="AG57" s="23" cm="1">
        <f t="array" ref="AG57">_xll.BDP($B57&amp;" Govt","PX_CLOSE_1D")</f>
        <v>102.834</v>
      </c>
      <c r="AH57" s="26" cm="1">
        <f t="array" aca="1" ref="AH57" ca="1">_xll.BDP($B57&amp;" Govt","YAS_BOND_YLD","SETTLE_DT",$C$2,"YAS_BOND_PX",AG57)</f>
        <v>4.154477</v>
      </c>
      <c r="AJ57" s="11" t="s">
        <v>165</v>
      </c>
      <c r="AK57" s="66" cm="1">
        <f t="array" ref="AK57">_xll.BDP("BPSWIT"&amp;LEFT(AJ57,2)&amp;" Curncy","PX_LAST")</f>
        <v>3.36</v>
      </c>
      <c r="AL57" s="27" cm="1">
        <f t="array" ref="AL57">_xll.BDP("BPSWIT"&amp;LEFT(AJ57,2)&amp;" Curncy","CHG_NET_1D")*100</f>
        <v>-0.59</v>
      </c>
      <c r="AM57" s="84">
        <f t="shared" ca="1" si="37"/>
        <v>45778</v>
      </c>
      <c r="AN57" s="26" cm="1">
        <f t="array" aca="1" ref="AN57" ca="1">_xll.BDP("BPSWIF"&amp;MONTH(AM57)&amp;" INFF Curncy","PX_LAST")/100</f>
        <v>4.2649999999999997</v>
      </c>
      <c r="AO57" s="27" cm="1">
        <f t="array" aca="1" ref="AO57" ca="1">_xll.BDP("BPSWIF"&amp;MONTH(AM57)&amp;" INFF Curncy","CHG_NET_1D")</f>
        <v>-5.5000999999999998</v>
      </c>
      <c r="AR57" s="18"/>
      <c r="BM57" s="76">
        <f t="shared" ca="1" si="38"/>
        <v>4.3200009999999995</v>
      </c>
      <c r="BR57" s="69" cm="1">
        <f t="array" ref="BR57">_xll.BDP($B57&amp;" Govt",BR$10)</f>
        <v>104.85867391304349</v>
      </c>
      <c r="BS57" s="39">
        <f t="shared" si="39"/>
        <v>0</v>
      </c>
      <c r="BT57" s="2"/>
      <c r="BU57" s="26">
        <f t="shared" si="40"/>
        <v>0</v>
      </c>
      <c r="BV57" s="72">
        <f t="shared" si="41"/>
        <v>0</v>
      </c>
      <c r="BW57" s="82">
        <f t="shared" si="32"/>
        <v>0</v>
      </c>
    </row>
    <row r="58" spans="1:75" x14ac:dyDescent="0.35">
      <c r="A58" s="11" t="str" cm="1">
        <f t="array" ref="A58">_xll.BDP(B58&amp;" Govt","SECURITY_DES")</f>
        <v>UKT 4 1/4 03/07/36</v>
      </c>
      <c r="B58" s="10" t="s">
        <v>113</v>
      </c>
      <c r="C58" s="8" t="str" cm="1">
        <f t="array" ref="C58">_xll.BDP(B58&amp;" Govt","MATURITY")</f>
        <v>07/03/2036</v>
      </c>
      <c r="D58" s="5" cm="1">
        <f t="array" ref="D58">_xll.BDP($B58&amp;" Govt",D$46)</f>
        <v>4.25</v>
      </c>
      <c r="E58" s="5"/>
      <c r="J58" s="5">
        <f t="shared" si="28"/>
        <v>0</v>
      </c>
      <c r="K58" s="5">
        <f t="shared" si="33"/>
        <v>0</v>
      </c>
      <c r="L58" s="5">
        <f t="shared" si="34"/>
        <v>0</v>
      </c>
      <c r="M58" s="44" cm="1">
        <f t="array" ref="M58">_xll.BDP($B58&amp;" Govt",M$46)</f>
        <v>100.66500000000001</v>
      </c>
      <c r="N58" s="23">
        <f t="shared" si="35"/>
        <v>100.672</v>
      </c>
      <c r="O58" s="45" cm="1">
        <f t="array" ref="O58">_xll.BDP($B58&amp;" Govt",O$46)</f>
        <v>100.679</v>
      </c>
      <c r="P58" s="23"/>
      <c r="Q58" s="23">
        <f t="shared" si="36"/>
        <v>100.672</v>
      </c>
      <c r="R58" s="76" cm="1">
        <f t="array" aca="1" ref="R58" ca="1">_xll.BDP($B58&amp;" Govt","YAS_BOND_YLD","SETTLE_DT",$B$2,"YAS_BOND_PX",Q58)</f>
        <v>4.1760659999999996</v>
      </c>
      <c r="S58" s="73">
        <f t="shared" ca="1" si="31"/>
        <v>-5.3581000000000323</v>
      </c>
      <c r="T58" s="27"/>
      <c r="U58" s="27"/>
      <c r="V58" s="79" cm="1">
        <f t="array" aca="1" ref="V58" ca="1">_xll.BDP($B58&amp;" Govt","Z_SPRD_MID","SETTLE_DT",$B$2,"PX_MID",Q58)</f>
        <v>39.833026522615903</v>
      </c>
      <c r="W58" s="67">
        <f ca="1">STANDARDIZE(V58,HLOOKUP(B58,Nominal_ZHist!$C$5:$BV$7,2,0),HLOOKUP(B58,Nominal_ZHist!$C$5:$BV$7,3,0))</f>
        <v>5.2981725764756904E-2</v>
      </c>
      <c r="X58" s="27"/>
      <c r="Y58" s="27"/>
      <c r="Z58" s="102" cm="1">
        <f t="array" ref="Z58">_xll.BDP($B58&amp;" Govt","MMS_SPREAD_MID")</f>
        <v>36.884877701064767</v>
      </c>
      <c r="AA58" s="27" cm="1">
        <f t="array" aca="1" ref="AA58" ca="1">Z58-_xll.BDP($B58&amp;" Govt","MMS_SPREAD_MID","SETTLE_DT",$C$2,"PX_ASK",AG58)</f>
        <v>-2.581410344025457</v>
      </c>
      <c r="AB58" s="67">
        <f t="shared" si="42"/>
        <v>4.0148490372495429</v>
      </c>
      <c r="AC58" s="79" cm="1">
        <f t="array" ref="AC58">_xll.BDP($B58&amp;" Govt",AC$46)</f>
        <v>9.1871144740061084</v>
      </c>
      <c r="AD58" s="23"/>
      <c r="AE58" s="23"/>
      <c r="AF58" s="67"/>
      <c r="AG58" s="23" cm="1">
        <f t="array" ref="AG58">_xll.BDP($B58&amp;" Govt","PX_CLOSE_1D")</f>
        <v>100.181</v>
      </c>
      <c r="AH58" s="26" cm="1">
        <f t="array" aca="1" ref="AH58" ca="1">_xll.BDP($B58&amp;" Govt","YAS_BOND_YLD","SETTLE_DT",$C$2,"YAS_BOND_PX",AG58)</f>
        <v>4.2296469999999999</v>
      </c>
      <c r="AJ58" s="11" t="s">
        <v>166</v>
      </c>
      <c r="AK58" s="66" cm="1">
        <f t="array" ref="AK58">_xll.BDP("BPSWIT"&amp;LEFT(AJ58,2)&amp;" Curncy","PX_LAST")</f>
        <v>3.2606000000000002</v>
      </c>
      <c r="AL58" s="27" cm="1">
        <f t="array" ref="AL58">_xll.BDP("BPSWIT"&amp;LEFT(AJ58,2)&amp;" Curncy","CHG_NET_1D")*100</f>
        <v>-0.69</v>
      </c>
      <c r="AM58" s="84">
        <f t="shared" ca="1" si="37"/>
        <v>45809</v>
      </c>
      <c r="AN58" s="26" cm="1">
        <f t="array" aca="1" ref="AN58" ca="1">_xll.BDP("BPSWIF"&amp;MONTH(AM58)&amp;" INFF Curncy","PX_LAST")/100</f>
        <v>2.92</v>
      </c>
      <c r="AO58" s="27" cm="1">
        <f t="array" aca="1" ref="AO58" ca="1">_xll.BDP("BPSWIF"&amp;MONTH(AM58)&amp;" INFF Curncy","CHG_NET_1D")</f>
        <v>0</v>
      </c>
      <c r="BM58" s="76">
        <f t="shared" ca="1" si="38"/>
        <v>2.92</v>
      </c>
      <c r="BR58" s="68" cm="1">
        <f t="array" ref="BR58">_xll.BDP($B58&amp;" Govt",BR$10)</f>
        <v>102.17335869565217</v>
      </c>
      <c r="BS58" s="39">
        <f t="shared" si="39"/>
        <v>0</v>
      </c>
      <c r="BT58" s="2"/>
      <c r="BU58" s="26">
        <f t="shared" si="40"/>
        <v>0</v>
      </c>
      <c r="BV58" s="72">
        <f t="shared" si="41"/>
        <v>0</v>
      </c>
      <c r="BW58" s="82">
        <f t="shared" si="32"/>
        <v>0</v>
      </c>
    </row>
    <row r="59" spans="1:75" x14ac:dyDescent="0.35">
      <c r="A59" s="11" t="str" cm="1">
        <f t="array" ref="A59">_xll.BDP(B59&amp;" Govt","SECURITY_DES")</f>
        <v>UKT 4 1/4 03/07/36</v>
      </c>
      <c r="B59" s="10" t="s">
        <v>113</v>
      </c>
      <c r="C59" s="8" t="str" cm="1">
        <f t="array" ref="C59">_xll.BDP(B59&amp;" Govt","MATURITY")</f>
        <v>07/03/2036</v>
      </c>
      <c r="D59" s="5" cm="1">
        <f t="array" ref="D59">_xll.BDP($B59&amp;" Govt",D$46)</f>
        <v>4.25</v>
      </c>
      <c r="E59" s="5"/>
      <c r="J59" s="5">
        <f t="shared" si="28"/>
        <v>0</v>
      </c>
      <c r="K59" s="5">
        <f t="shared" si="33"/>
        <v>0</v>
      </c>
      <c r="L59" s="5">
        <f t="shared" si="34"/>
        <v>0</v>
      </c>
      <c r="M59" s="44" cm="1">
        <f t="array" ref="M59">_xll.BDP($B59&amp;" Govt",M$46)</f>
        <v>100.66500000000001</v>
      </c>
      <c r="N59" s="23">
        <f t="shared" si="35"/>
        <v>100.672</v>
      </c>
      <c r="O59" s="45" cm="1">
        <f t="array" ref="O59">_xll.BDP($B59&amp;" Govt",O$46)</f>
        <v>100.679</v>
      </c>
      <c r="P59" s="23"/>
      <c r="Q59" s="23">
        <f t="shared" si="36"/>
        <v>100.672</v>
      </c>
      <c r="R59" s="76" cm="1">
        <f t="array" aca="1" ref="R59" ca="1">_xll.BDP($B59&amp;" Govt","YAS_BOND_YLD","SETTLE_DT",$B$2,"YAS_BOND_PX",Q59)</f>
        <v>4.1760659999999996</v>
      </c>
      <c r="S59" s="73">
        <f t="shared" ca="1" si="31"/>
        <v>-5.3581000000000323</v>
      </c>
      <c r="T59" s="27"/>
      <c r="U59" s="27"/>
      <c r="V59" s="79" cm="1">
        <f t="array" aca="1" ref="V59" ca="1">_xll.BDP($B59&amp;" Govt","Z_SPRD_MID","SETTLE_DT",$B$2,"PX_MID",Q59)</f>
        <v>39.833026522615903</v>
      </c>
      <c r="W59" s="67">
        <f ca="1">STANDARDIZE(V59,HLOOKUP(B59,Nominal_ZHist!$C$5:$BV$7,2,0),HLOOKUP(B59,Nominal_ZHist!$C$5:$BV$7,3,0))</f>
        <v>5.2981725764756904E-2</v>
      </c>
      <c r="X59" s="27"/>
      <c r="Y59" s="27"/>
      <c r="Z59" s="102" cm="1">
        <f t="array" ref="Z59">_xll.BDP($B59&amp;" Govt","MMS_SPREAD_MID")</f>
        <v>36.884877701064767</v>
      </c>
      <c r="AA59" s="27" cm="1">
        <f t="array" aca="1" ref="AA59" ca="1">Z59-_xll.BDP($B59&amp;" Govt","MMS_SPREAD_MID","SETTLE_DT",$C$2,"PX_ASK",AG59)</f>
        <v>-2.581410344025457</v>
      </c>
      <c r="AB59" s="67">
        <f t="shared" si="42"/>
        <v>4.0148490372495429</v>
      </c>
      <c r="AC59" s="79" cm="1">
        <f t="array" ref="AC59">_xll.BDP($B59&amp;" Govt",AC$46)</f>
        <v>9.1871144740061084</v>
      </c>
      <c r="AD59" s="23"/>
      <c r="AE59" s="23"/>
      <c r="AF59" s="67"/>
      <c r="AG59" s="23" cm="1">
        <f t="array" ref="AG59">_xll.BDP($B59&amp;" Govt","PX_CLOSE_1D")</f>
        <v>100.181</v>
      </c>
      <c r="AH59" s="26" cm="1">
        <f t="array" aca="1" ref="AH59" ca="1">_xll.BDP($B59&amp;" Govt","YAS_BOND_YLD","SETTLE_DT",$C$2,"YAS_BOND_PX",AG59)</f>
        <v>4.2296469999999999</v>
      </c>
      <c r="AJ59" s="11" t="s">
        <v>167</v>
      </c>
      <c r="AK59" s="66" cm="1">
        <f t="array" ref="AK59">_xll.BDP("BPSWIT"&amp;LEFT(AJ59,2)&amp;" Curncy","PX_LAST")</f>
        <v>3.1974999999999998</v>
      </c>
      <c r="AL59" s="27" cm="1">
        <f t="array" ref="AL59">_xll.BDP("BPSWIT"&amp;LEFT(AJ59,2)&amp;" Curncy","CHG_NET_1D")*100</f>
        <v>-1.08</v>
      </c>
      <c r="AM59" s="84">
        <f t="shared" ca="1" si="37"/>
        <v>45839</v>
      </c>
      <c r="AN59" s="26" cm="1">
        <f t="array" aca="1" ref="AN59" ca="1">100*((((1+(_xll.BDP("BPSWIH"&amp;MONTH(AM59)&amp;" INFF Curncy","PX_LAST")/10000))^2)/(1+(AN47/100)))-1)</f>
        <v>4.3111823183090481</v>
      </c>
      <c r="AO59" s="27">
        <f ca="1">100*(AN59-BN59)</f>
        <v>91.265439315850742</v>
      </c>
      <c r="AS59" s="26"/>
      <c r="AT59" s="39"/>
      <c r="BM59" s="76">
        <f ca="1">BO59-(BP59/100)</f>
        <v>4.0025000000000004</v>
      </c>
      <c r="BN59" s="26">
        <f ca="1">100*((((1+(BM59/100))^2)/(1+(BM47/100)))-1)</f>
        <v>3.3985279251505407</v>
      </c>
      <c r="BO59" s="5" cm="1">
        <f t="array" aca="1" ref="BO59" ca="1">_xll.BDP("BPSWIH"&amp;MONTH(AM59)&amp;" INFF Curncy","PX_LAST")/100</f>
        <v>3.96</v>
      </c>
      <c r="BP59" s="5" cm="1">
        <f t="array" aca="1" ref="BP59" ca="1">_xll.BDP("BPSWIH"&amp;MONTH(AN59)&amp;" INFF Curncy","CHG_NET_1D")</f>
        <v>-4.25</v>
      </c>
      <c r="BR59" s="67" cm="1">
        <f t="array" ref="BR59">_xll.BDP($B59&amp;" Govt",BR$10)</f>
        <v>102.17335869565217</v>
      </c>
      <c r="BS59" s="39">
        <f t="shared" si="39"/>
        <v>0</v>
      </c>
      <c r="BT59" s="2"/>
      <c r="BU59" s="26">
        <f t="shared" si="40"/>
        <v>0</v>
      </c>
      <c r="BV59" s="72">
        <f t="shared" si="41"/>
        <v>0</v>
      </c>
      <c r="BW59" s="82">
        <f t="shared" si="32"/>
        <v>0</v>
      </c>
    </row>
    <row r="60" spans="1:75" x14ac:dyDescent="0.35">
      <c r="A60" s="11" t="str" cm="1">
        <f t="array" ref="A60">_xll.BDP(B60&amp;" Govt","SECURITY_DES")</f>
        <v>UKT 1 3/4 09/07/37</v>
      </c>
      <c r="B60" s="10" t="s">
        <v>114</v>
      </c>
      <c r="C60" s="8" t="str" cm="1">
        <f t="array" ref="C60">_xll.BDP(B60&amp;" Govt","MATURITY")</f>
        <v>07/09/2037</v>
      </c>
      <c r="D60" s="5" cm="1">
        <f t="array" ref="D60">_xll.BDP($B60&amp;" Govt",D$46)</f>
        <v>1.75</v>
      </c>
      <c r="E60" s="5"/>
      <c r="J60" s="5">
        <f t="shared" si="28"/>
        <v>0</v>
      </c>
      <c r="K60" s="5">
        <f t="shared" si="33"/>
        <v>0</v>
      </c>
      <c r="L60" s="5">
        <f t="shared" si="34"/>
        <v>0</v>
      </c>
      <c r="M60" s="44" cm="1">
        <f t="array" ref="M60">_xll.BDP($B60&amp;" Govt",M$46)</f>
        <v>75.072999999999993</v>
      </c>
      <c r="N60" s="23">
        <f t="shared" si="35"/>
        <v>75.082999999999998</v>
      </c>
      <c r="O60" s="45" cm="1">
        <f t="array" ref="O60">_xll.BDP($B60&amp;" Govt",O$46)</f>
        <v>75.093000000000004</v>
      </c>
      <c r="P60" s="23"/>
      <c r="Q60" s="23">
        <f t="shared" si="36"/>
        <v>75.082999999999998</v>
      </c>
      <c r="R60" s="76" cm="1">
        <f t="array" aca="1" ref="R60" ca="1">_xll.BDP($B60&amp;" Govt","YAS_BOND_YLD","SETTLE_DT",$B$2,"YAS_BOND_PX",Q60)</f>
        <v>4.2410740000000002</v>
      </c>
      <c r="S60" s="73">
        <f t="shared" ca="1" si="31"/>
        <v>-5.430199999999985</v>
      </c>
      <c r="T60" s="27"/>
      <c r="U60" s="27"/>
      <c r="V60" s="79" cm="1">
        <f t="array" aca="1" ref="V60" ca="1">_xll.BDP($B60&amp;" Govt","Z_SPRD_MID","SETTLE_DT",$B$2,"PX_MID",Q60)</f>
        <v>43.687178214202021</v>
      </c>
      <c r="W60" s="67">
        <f ca="1">STANDARDIZE(V60,HLOOKUP(B60,Nominal_ZHist!$C$5:$BV$7,2,0),HLOOKUP(B60,Nominal_ZHist!$C$5:$BV$7,3,0))</f>
        <v>-1.8207414155434285</v>
      </c>
      <c r="X60" s="27"/>
      <c r="Y60" s="27"/>
      <c r="Z60" s="102" cm="1">
        <f t="array" ref="Z60">_xll.BDP($B60&amp;" Govt","MMS_SPREAD_MID")</f>
        <v>40.670502017578912</v>
      </c>
      <c r="AA60" s="27" cm="1">
        <f t="array" aca="1" ref="AA60" ca="1">Z60-_xll.BDP($B60&amp;" Govt","MMS_SPREAD_MID","SETTLE_DT",$C$2,"PX_ASK",AG60)</f>
        <v>-2.542687193266957</v>
      </c>
      <c r="AB60" s="67">
        <f t="shared" si="42"/>
        <v>4.795861123567863</v>
      </c>
      <c r="AC60" s="79" cm="1">
        <f t="array" ref="AC60">_xll.BDP($B60&amp;" Govt",AC$46)</f>
        <v>8.4803335563066184</v>
      </c>
      <c r="AD60" s="23"/>
      <c r="AE60" s="23"/>
      <c r="AF60" s="67"/>
      <c r="AG60" s="23" cm="1">
        <f t="array" ref="AG60">_xll.BDP($B60&amp;" Govt","PX_CLOSE_1D")</f>
        <v>74.62</v>
      </c>
      <c r="AH60" s="26" cm="1">
        <f t="array" aca="1" ref="AH60" ca="1">_xll.BDP($B60&amp;" Govt","YAS_BOND_YLD","SETTLE_DT",$C$2,"YAS_BOND_PX",AG60)</f>
        <v>4.2953760000000001</v>
      </c>
      <c r="AJ60" s="11" t="s">
        <v>168</v>
      </c>
      <c r="AK60" s="66" cm="1">
        <f t="array" ref="AK60">_xll.BDP("BPSWIT"&amp;LEFT(AJ60,2)&amp;" Curncy","PX_LAST")</f>
        <v>3.1036999999999999</v>
      </c>
      <c r="AL60" s="27" cm="1">
        <f t="array" ref="AL60">_xll.BDP("BPSWIT"&amp;LEFT(AJ60,2)&amp;" Curncy","CHG_NET_1D")*100</f>
        <v>0.9900000000000001</v>
      </c>
      <c r="AM60" s="84">
        <f t="shared" ca="1" si="37"/>
        <v>45870</v>
      </c>
      <c r="AN60" s="26" cm="1">
        <f t="array" aca="1" ref="AN60" ca="1">100*((((1+(_xll.BDP("BPSWIH"&amp;MONTH(AM60)&amp;" INFF Curncy","PX_LAST")/10000))^2)/(1+(AN48/100)))-1)</f>
        <v>4.3769569944430931</v>
      </c>
      <c r="AO60" s="27">
        <f ca="1">100*(AN60-BN60)</f>
        <v>-8.5387110413126521</v>
      </c>
      <c r="AQ60" s="66"/>
      <c r="AS60" s="24"/>
      <c r="AT60" s="24"/>
      <c r="BM60" s="76">
        <f ca="1">BO60-(BP60/100)</f>
        <v>3.9674999999999998</v>
      </c>
      <c r="BN60" s="26">
        <f ca="1">100*((((1+(BM60/100))^2)/(1+(BM48/100)))-1)</f>
        <v>4.4623441048562196</v>
      </c>
      <c r="BO60" s="5" cm="1">
        <f t="array" aca="1" ref="BO60" ca="1">_xll.BDP("BPSWIH"&amp;MONTH(AM60)&amp;" INFF Curncy","PX_LAST")/100</f>
        <v>3.9249999999999998</v>
      </c>
      <c r="BP60" s="5" cm="1">
        <f t="array" aca="1" ref="BP60" ca="1">_xll.BDP("BPSWIH"&amp;MONTH(AN60)&amp;" INFF Curncy","CHG_NET_1D")</f>
        <v>-4.25</v>
      </c>
      <c r="BR60" s="67" cm="1">
        <f t="array" ref="BR60">_xll.BDP($B60&amp;" Govt",BR$10)</f>
        <v>75.701206521739124</v>
      </c>
      <c r="BS60" s="39">
        <f t="shared" si="39"/>
        <v>0</v>
      </c>
      <c r="BT60" s="2"/>
      <c r="BU60" s="26">
        <f t="shared" si="40"/>
        <v>0</v>
      </c>
      <c r="BV60" s="72">
        <f t="shared" si="41"/>
        <v>0</v>
      </c>
      <c r="BW60" s="82">
        <f t="shared" si="32"/>
        <v>0</v>
      </c>
    </row>
    <row r="61" spans="1:75" x14ac:dyDescent="0.35">
      <c r="A61" s="11" t="str" cm="1">
        <f t="array" ref="A61">_xll.BDP(B61&amp;" Govt","SECURITY_DES")</f>
        <v>UKT 1 1/4 10/22/41</v>
      </c>
      <c r="B61" s="10" t="s">
        <v>115</v>
      </c>
      <c r="C61" s="8" t="str" cm="1">
        <f t="array" ref="C61">_xll.BDP(B61&amp;" Govt","MATURITY")</f>
        <v>22/10/2041</v>
      </c>
      <c r="D61" s="5" cm="1">
        <f t="array" ref="D61">_xll.BDP($B61&amp;" Govt",D$46)</f>
        <v>1.25</v>
      </c>
      <c r="E61" s="5"/>
      <c r="J61" s="5">
        <f t="shared" si="28"/>
        <v>0</v>
      </c>
      <c r="K61" s="5">
        <f t="shared" si="33"/>
        <v>0</v>
      </c>
      <c r="L61" s="5">
        <f t="shared" si="34"/>
        <v>0</v>
      </c>
      <c r="M61" s="44" cm="1">
        <f t="array" ref="M61">_xll.BDP($B61&amp;" Govt",M$46)</f>
        <v>61.860999999999997</v>
      </c>
      <c r="N61" s="23">
        <f t="shared" si="35"/>
        <v>61.874499999999998</v>
      </c>
      <c r="O61" s="45" cm="1">
        <f t="array" ref="O61">_xll.BDP($B61&amp;" Govt",O$46)</f>
        <v>61.887999999999998</v>
      </c>
      <c r="P61" s="23"/>
      <c r="Q61" s="23">
        <f t="shared" si="36"/>
        <v>61.874499999999998</v>
      </c>
      <c r="R61" s="76" cm="1">
        <f t="array" aca="1" ref="R61" ca="1">_xll.BDP($B61&amp;" Govt","YAS_BOND_YLD","SETTLE_DT",$B$2,"YAS_BOND_PX",Q61)</f>
        <v>4.4314280000000004</v>
      </c>
      <c r="S61" s="73">
        <f t="shared" ca="1" si="31"/>
        <v>-5.0084999999999269</v>
      </c>
      <c r="T61" s="27"/>
      <c r="U61" s="27"/>
      <c r="V61" s="79" cm="1">
        <f t="array" aca="1" ref="V61" ca="1">_xll.BDP($B61&amp;" Govt","Z_SPRD_MID","SETTLE_DT",$B$2,"PX_MID",Q61)</f>
        <v>57.138932745759213</v>
      </c>
      <c r="W61" s="67">
        <f ca="1">STANDARDIZE(V61,HLOOKUP(B61,Nominal_ZHist!$C$5:$BV$7,2,0),HLOOKUP(B61,Nominal_ZHist!$C$5:$BV$7,3,0))</f>
        <v>-1.7949895462985641</v>
      </c>
      <c r="X61" s="27"/>
      <c r="Y61" s="27"/>
      <c r="Z61" s="102" cm="1">
        <f t="array" ref="Z61">_xll.BDP($B61&amp;" Govt","MMS_SPREAD_MID")</f>
        <v>54.841586867398732</v>
      </c>
      <c r="AA61" s="27" cm="1">
        <f t="array" aca="1" ref="AA61" ca="1">Z61-_xll.BDP($B61&amp;" Govt","MMS_SPREAD_MID","SETTLE_DT",$C$2,"PX_ASK",AG61)</f>
        <v>-2.372375115715414</v>
      </c>
      <c r="AB61" s="67">
        <f t="shared" si="42"/>
        <v>6.0474392246900166</v>
      </c>
      <c r="AC61" s="79" cm="1">
        <f t="array" ref="AC61">_xll.BDP($B61&amp;" Govt",AC$46)</f>
        <v>9.0685635406629217</v>
      </c>
      <c r="AD61" s="23"/>
      <c r="AE61" s="23"/>
      <c r="AF61" s="67"/>
      <c r="AG61" s="23" cm="1">
        <f t="array" ref="AG61">_xll.BDP($B61&amp;" Govt","PX_CLOSE_1D")</f>
        <v>61.417999999999999</v>
      </c>
      <c r="AH61" s="26" cm="1">
        <f t="array" aca="1" ref="AH61" ca="1">_xll.BDP($B61&amp;" Govt","YAS_BOND_YLD","SETTLE_DT",$C$2,"YAS_BOND_PX",AG61)</f>
        <v>4.4815129999999996</v>
      </c>
      <c r="AJ61" s="11" t="s">
        <v>169</v>
      </c>
      <c r="AK61" s="66" cm="1">
        <f t="array" ref="AK61">_xll.BDP("BPSWIT"&amp;LEFT(AJ61,2)&amp;" Curncy","PX_LAST")</f>
        <v>3.0649999999999999</v>
      </c>
      <c r="AL61" s="27" cm="1">
        <f t="array" ref="AL61">_xll.BDP("BPSWIT"&amp;LEFT(AJ61,2)&amp;" Curncy","CHG_NET_1D")*100</f>
        <v>-0.59</v>
      </c>
      <c r="AM61" s="84">
        <f t="shared" ca="1" si="37"/>
        <v>45901</v>
      </c>
      <c r="AN61" s="26" cm="1">
        <f t="array" aca="1" ref="AN61" ca="1">100*((((1+(_xll.BDP("BPSWIH"&amp;MONTH(AM61)&amp;" INFF Curncy","PX_LAST")/10000))^2)/(1+(AN49/100)))-1)</f>
        <v>4.4094873598913065</v>
      </c>
      <c r="AO61" s="27">
        <f ca="1">100*(AN61-BN61)</f>
        <v>-6.2766806067893199</v>
      </c>
      <c r="BM61" s="76">
        <f ca="1">BO61-(BP61/100)</f>
        <v>3.7675000000000001</v>
      </c>
      <c r="BN61" s="26">
        <f ca="1">100*((((1+(BM61/100))^2)/(1+(BM49/100)))-1)</f>
        <v>4.4722541659591997</v>
      </c>
      <c r="BO61" s="5" cm="1">
        <f t="array" aca="1" ref="BO61" ca="1">_xll.BDP("BPSWIH"&amp;MONTH(AM61)&amp;" INFF Curncy","PX_LAST")/100</f>
        <v>3.7250000000000001</v>
      </c>
      <c r="BP61" s="5" cm="1">
        <f t="array" aca="1" ref="BP61" ca="1">_xll.BDP("BPSWIH"&amp;MONTH(AN61)&amp;" INFF Curncy","CHG_NET_1D")</f>
        <v>-4.25</v>
      </c>
      <c r="BR61" s="67" cm="1">
        <f t="array" ref="BR61">_xll.BDP($B61&amp;" Govt",BR$10)</f>
        <v>62.161385245901634</v>
      </c>
      <c r="BS61" s="39">
        <f t="shared" si="39"/>
        <v>0</v>
      </c>
      <c r="BT61" s="2"/>
      <c r="BU61" s="26">
        <f t="shared" si="40"/>
        <v>0</v>
      </c>
      <c r="BV61" s="72">
        <f t="shared" si="41"/>
        <v>0</v>
      </c>
      <c r="BW61" s="82">
        <f t="shared" si="32"/>
        <v>0</v>
      </c>
    </row>
    <row r="62" spans="1:75" x14ac:dyDescent="0.35">
      <c r="A62" s="11" t="str" cm="1">
        <f t="array" ref="A62">_xll.BDP(B62&amp;" Govt","SECURITY_DES")</f>
        <v>UKT 1 1/4 10/22/41</v>
      </c>
      <c r="B62" s="10" t="s">
        <v>115</v>
      </c>
      <c r="C62" s="8" t="str" cm="1">
        <f t="array" ref="C62">_xll.BDP(B62&amp;" Govt","MATURITY")</f>
        <v>22/10/2041</v>
      </c>
      <c r="D62" s="5" cm="1">
        <f t="array" ref="D62">_xll.BDP($B62&amp;" Govt",D$46)</f>
        <v>1.25</v>
      </c>
      <c r="E62" s="5"/>
      <c r="J62" s="5">
        <f t="shared" si="28"/>
        <v>0</v>
      </c>
      <c r="K62" s="5">
        <f t="shared" si="33"/>
        <v>0</v>
      </c>
      <c r="L62" s="5">
        <f t="shared" si="34"/>
        <v>0</v>
      </c>
      <c r="M62" s="44" cm="1">
        <f t="array" ref="M62">_xll.BDP($B62&amp;" Govt",M$46)</f>
        <v>61.860999999999997</v>
      </c>
      <c r="N62" s="23">
        <f t="shared" si="35"/>
        <v>61.874499999999998</v>
      </c>
      <c r="O62" s="45" cm="1">
        <f t="array" ref="O62">_xll.BDP($B62&amp;" Govt",O$46)</f>
        <v>61.887999999999998</v>
      </c>
      <c r="P62" s="23"/>
      <c r="Q62" s="23">
        <f t="shared" si="36"/>
        <v>61.874499999999998</v>
      </c>
      <c r="R62" s="76" cm="1">
        <f t="array" aca="1" ref="R62" ca="1">_xll.BDP($B62&amp;" Govt","YAS_BOND_YLD","SETTLE_DT",$B$2,"YAS_BOND_PX",Q62)</f>
        <v>4.4314280000000004</v>
      </c>
      <c r="S62" s="73">
        <f t="shared" ca="1" si="31"/>
        <v>-5.0084999999999269</v>
      </c>
      <c r="T62" s="27"/>
      <c r="U62" s="27"/>
      <c r="V62" s="79" cm="1">
        <f t="array" aca="1" ref="V62" ca="1">_xll.BDP($B62&amp;" Govt","Z_SPRD_MID","SETTLE_DT",$B$2,"PX_MID",Q62)</f>
        <v>57.138932745759213</v>
      </c>
      <c r="W62" s="67">
        <f ca="1">STANDARDIZE(V62,HLOOKUP(B62,Nominal_ZHist!$C$5:$BV$7,2,0),HLOOKUP(B62,Nominal_ZHist!$C$5:$BV$7,3,0))</f>
        <v>-1.7949895462985641</v>
      </c>
      <c r="X62" s="27"/>
      <c r="Y62" s="27"/>
      <c r="Z62" s="102" cm="1">
        <f t="array" ref="Z62">_xll.BDP($B62&amp;" Govt","MMS_SPREAD_MID")</f>
        <v>54.841586867398732</v>
      </c>
      <c r="AA62" s="27" cm="1">
        <f t="array" aca="1" ref="AA62" ca="1">Z62-_xll.BDP($B62&amp;" Govt","MMS_SPREAD_MID","SETTLE_DT",$C$2,"PX_ASK",AG62)</f>
        <v>-2.372375115715414</v>
      </c>
      <c r="AB62" s="67">
        <f t="shared" si="42"/>
        <v>6.0474392246900166</v>
      </c>
      <c r="AC62" s="79" cm="1">
        <f t="array" ref="AC62">_xll.BDP($B62&amp;" Govt",AC$46)</f>
        <v>9.0685635406629217</v>
      </c>
      <c r="AD62" s="23"/>
      <c r="AE62" s="23"/>
      <c r="AF62" s="67"/>
      <c r="AG62" s="23" cm="1">
        <f t="array" ref="AG62">_xll.BDP($B62&amp;" Govt","PX_CLOSE_1D")</f>
        <v>61.417999999999999</v>
      </c>
      <c r="AH62" s="26" cm="1">
        <f t="array" aca="1" ref="AH62" ca="1">_xll.BDP($B62&amp;" Govt","YAS_BOND_YLD","SETTLE_DT",$C$2,"YAS_BOND_PX",AG62)</f>
        <v>4.4815129999999996</v>
      </c>
      <c r="AN62" s="39"/>
      <c r="AT62" s="23"/>
      <c r="AU62" s="21"/>
      <c r="AW62" s="21"/>
      <c r="AX62" s="21"/>
      <c r="AZ62" s="21"/>
      <c r="BA62" s="21"/>
      <c r="BR62" s="67" cm="1">
        <f t="array" ref="BR62">_xll.BDP($B62&amp;" Govt",BR$10)</f>
        <v>62.161385245901634</v>
      </c>
      <c r="BS62" s="39">
        <f t="shared" si="39"/>
        <v>0</v>
      </c>
      <c r="BT62" s="2"/>
      <c r="BU62" s="26">
        <f t="shared" si="40"/>
        <v>0</v>
      </c>
      <c r="BV62" s="72">
        <f t="shared" si="41"/>
        <v>0</v>
      </c>
      <c r="BW62" s="82">
        <f t="shared" si="32"/>
        <v>0</v>
      </c>
    </row>
    <row r="63" spans="1:75" x14ac:dyDescent="0.35">
      <c r="A63" s="11" t="str" cm="1">
        <f t="array" ref="A63">_xll.BDP(B63&amp;" Govt","SECURITY_DES")</f>
        <v>UKT 1 1/4 10/22/41</v>
      </c>
      <c r="B63" s="10" t="s">
        <v>115</v>
      </c>
      <c r="C63" s="8" t="str" cm="1">
        <f t="array" ref="C63">_xll.BDP(B63&amp;" Govt","MATURITY")</f>
        <v>22/10/2041</v>
      </c>
      <c r="D63" s="5" cm="1">
        <f t="array" ref="D63">_xll.BDP($B63&amp;" Govt",D$46)</f>
        <v>1.25</v>
      </c>
      <c r="E63" s="5"/>
      <c r="J63" s="5">
        <f t="shared" si="28"/>
        <v>0</v>
      </c>
      <c r="K63" s="5">
        <f t="shared" si="33"/>
        <v>0</v>
      </c>
      <c r="L63" s="5">
        <f t="shared" si="34"/>
        <v>0</v>
      </c>
      <c r="M63" s="44" cm="1">
        <f t="array" ref="M63">_xll.BDP($B63&amp;" Govt",M$46)</f>
        <v>61.860999999999997</v>
      </c>
      <c r="N63" s="23">
        <f t="shared" si="35"/>
        <v>61.874499999999998</v>
      </c>
      <c r="O63" s="45" cm="1">
        <f t="array" ref="O63">_xll.BDP($B63&amp;" Govt",O$46)</f>
        <v>61.887999999999998</v>
      </c>
      <c r="P63" s="23"/>
      <c r="Q63" s="23">
        <f t="shared" si="36"/>
        <v>61.874499999999998</v>
      </c>
      <c r="R63" s="76" cm="1">
        <f t="array" aca="1" ref="R63" ca="1">_xll.BDP($B63&amp;" Govt","YAS_BOND_YLD","SETTLE_DT",$B$2,"YAS_BOND_PX",Q63)</f>
        <v>4.4314280000000004</v>
      </c>
      <c r="S63" s="73">
        <f t="shared" ca="1" si="31"/>
        <v>-5.0084999999999269</v>
      </c>
      <c r="T63" s="27"/>
      <c r="U63" s="27"/>
      <c r="V63" s="79" cm="1">
        <f t="array" aca="1" ref="V63" ca="1">_xll.BDP($B63&amp;" Govt","Z_SPRD_MID","SETTLE_DT",$B$2,"PX_MID",Q63)</f>
        <v>57.138932745759213</v>
      </c>
      <c r="W63" s="67">
        <f ca="1">STANDARDIZE(V63,HLOOKUP(B63,Nominal_ZHist!$C$5:$BV$7,2,0),HLOOKUP(B63,Nominal_ZHist!$C$5:$BV$7,3,0))</f>
        <v>-1.7949895462985641</v>
      </c>
      <c r="X63" s="27"/>
      <c r="Y63" s="27"/>
      <c r="Z63" s="102" cm="1">
        <f t="array" ref="Z63">_xll.BDP($B63&amp;" Govt","MMS_SPREAD_MID")</f>
        <v>54.841586867398732</v>
      </c>
      <c r="AA63" s="27" cm="1">
        <f t="array" aca="1" ref="AA63" ca="1">Z63-_xll.BDP($B63&amp;" Govt","MMS_SPREAD_MID","SETTLE_DT",$C$2,"PX_ASK",AG63)</f>
        <v>-2.372375115715414</v>
      </c>
      <c r="AB63" s="67">
        <f t="shared" si="42"/>
        <v>6.0474392246900166</v>
      </c>
      <c r="AC63" s="79" cm="1">
        <f t="array" ref="AC63">_xll.BDP($B63&amp;" Govt",AC$46)</f>
        <v>9.0685635406629217</v>
      </c>
      <c r="AD63" s="23"/>
      <c r="AE63" s="23"/>
      <c r="AF63" s="67"/>
      <c r="AG63" s="23" cm="1">
        <f t="array" ref="AG63">_xll.BDP($B63&amp;" Govt","PX_CLOSE_1D")</f>
        <v>61.417999999999999</v>
      </c>
      <c r="AH63" s="26" cm="1">
        <f t="array" aca="1" ref="AH63" ca="1">_xll.BDP($B63&amp;" Govt","YAS_BOND_YLD","SETTLE_DT",$C$2,"YAS_BOND_PX",AG63)</f>
        <v>4.4815129999999996</v>
      </c>
      <c r="AN63" s="39"/>
      <c r="AT63" s="23"/>
      <c r="AU63" s="21"/>
      <c r="AW63" s="21"/>
      <c r="AX63" s="21"/>
      <c r="AZ63" s="21"/>
      <c r="BA63" s="21"/>
      <c r="BR63" s="67" cm="1">
        <f t="array" ref="BR63">_xll.BDP($B63&amp;" Govt",BR$10)</f>
        <v>62.161385245901634</v>
      </c>
      <c r="BS63" s="39">
        <f t="shared" si="39"/>
        <v>0</v>
      </c>
      <c r="BT63" s="2"/>
      <c r="BU63" s="26">
        <f t="shared" si="40"/>
        <v>0</v>
      </c>
      <c r="BV63" s="72">
        <f t="shared" si="41"/>
        <v>0</v>
      </c>
      <c r="BW63" s="82">
        <f t="shared" si="32"/>
        <v>0</v>
      </c>
    </row>
    <row r="64" spans="1:75" x14ac:dyDescent="0.35">
      <c r="A64" s="11" t="str" cm="1">
        <f t="array" ref="A64">_xll.BDP(B64&amp;" Govt","SECURITY_DES")</f>
        <v>UKT 4 1/2 12/07/42</v>
      </c>
      <c r="B64" s="10" t="s">
        <v>116</v>
      </c>
      <c r="C64" s="8" t="str" cm="1">
        <f t="array" ref="C64">_xll.BDP(B64&amp;" Govt","MATURITY")</f>
        <v>07/12/2042</v>
      </c>
      <c r="D64" s="5" cm="1">
        <f t="array" ref="D64">_xll.BDP($B64&amp;" Govt",D$46)</f>
        <v>4.5</v>
      </c>
      <c r="E64" s="5"/>
      <c r="J64" s="5">
        <f t="shared" si="28"/>
        <v>0</v>
      </c>
      <c r="K64" s="5">
        <f t="shared" si="33"/>
        <v>0</v>
      </c>
      <c r="L64" s="5">
        <f t="shared" si="34"/>
        <v>0</v>
      </c>
      <c r="M64" s="44" cm="1">
        <f t="array" ref="M64">_xll.BDP($B64&amp;" Govt",M$46)</f>
        <v>100.131</v>
      </c>
      <c r="N64" s="23">
        <f t="shared" si="35"/>
        <v>100.1485</v>
      </c>
      <c r="O64" s="45" cm="1">
        <f t="array" ref="O64">_xll.BDP($B64&amp;" Govt",O$46)</f>
        <v>100.166</v>
      </c>
      <c r="P64" s="23"/>
      <c r="Q64" s="23">
        <f t="shared" si="36"/>
        <v>100.1485</v>
      </c>
      <c r="R64" s="76" cm="1">
        <f t="array" aca="1" ref="R64" ca="1">_xll.BDP($B64&amp;" Govt","YAS_BOND_YLD","SETTLE_DT",$B$2,"YAS_BOND_PX",Q64)</f>
        <v>4.487743</v>
      </c>
      <c r="S64" s="73">
        <f t="shared" ca="1" si="31"/>
        <v>-4.9883000000000344</v>
      </c>
      <c r="T64" s="27"/>
      <c r="U64" s="27"/>
      <c r="V64" s="79" cm="1">
        <f t="array" aca="1" ref="V64" ca="1">_xll.BDP($B64&amp;" Govt","Z_SPRD_MID","SETTLE_DT",$B$2,"PX_MID",Q64)</f>
        <v>63.122724495911577</v>
      </c>
      <c r="W64" s="67">
        <f ca="1">STANDARDIZE(V64,HLOOKUP(B64,Nominal_ZHist!$C$5:$BV$7,2,0),HLOOKUP(B64,Nominal_ZHist!$C$5:$BV$7,3,0))</f>
        <v>-0.68589129082975031</v>
      </c>
      <c r="X64" s="27"/>
      <c r="Y64" s="27"/>
      <c r="Z64" s="102" cm="1">
        <f t="array" ref="Z64">_xll.BDP($B64&amp;" Govt","MMS_SPREAD_MID")</f>
        <v>59.692960393348969</v>
      </c>
      <c r="AA64" s="27" cm="1">
        <f t="array" aca="1" ref="AA64" ca="1">Z64-_xll.BDP($B64&amp;" Govt","MMS_SPREAD_MID","SETTLE_DT",$C$2,"PX_ASK",AG64)</f>
        <v>-2.4741768422081662</v>
      </c>
      <c r="AB64" s="67">
        <f t="shared" si="42"/>
        <v>4.7957478011464802</v>
      </c>
      <c r="AC64" s="79" cm="1">
        <f t="array" ref="AC64">_xll.BDP($B64&amp;" Govt",AC$46)</f>
        <v>12.447059951542627</v>
      </c>
      <c r="AD64" s="23"/>
      <c r="AE64" s="23"/>
      <c r="AF64" s="67"/>
      <c r="AG64" s="23" cm="1">
        <f t="array" ref="AG64">_xll.BDP($B64&amp;" Govt","PX_CLOSE_1D")</f>
        <v>99.53</v>
      </c>
      <c r="AH64" s="26" cm="1">
        <f t="array" aca="1" ref="AH64" ca="1">_xll.BDP($B64&amp;" Govt","YAS_BOND_YLD","SETTLE_DT",$C$2,"YAS_BOND_PX",AG64)</f>
        <v>4.5376260000000004</v>
      </c>
      <c r="AN64" s="39"/>
      <c r="AT64" s="23"/>
      <c r="AU64" s="21"/>
      <c r="AW64" s="21"/>
      <c r="AX64" s="21"/>
      <c r="BR64" s="67" cm="1">
        <f t="array" ref="BR64">_xll.BDP($B64&amp;" Govt",BR$10)</f>
        <v>100.6157131147541</v>
      </c>
      <c r="BS64" s="39">
        <f t="shared" si="39"/>
        <v>0</v>
      </c>
      <c r="BT64" s="2"/>
      <c r="BU64" s="26">
        <f t="shared" si="40"/>
        <v>0</v>
      </c>
      <c r="BV64" s="72">
        <f t="shared" si="41"/>
        <v>0</v>
      </c>
      <c r="BW64" s="82">
        <f t="shared" si="32"/>
        <v>0</v>
      </c>
    </row>
    <row r="65" spans="1:75" x14ac:dyDescent="0.35">
      <c r="A65" s="11" t="str" cm="1">
        <f t="array" ref="A65">_xll.BDP(B65&amp;" Govt","SECURITY_DES")</f>
        <v>UKT 3 1/4 01/22/44</v>
      </c>
      <c r="B65" s="10" t="s">
        <v>117</v>
      </c>
      <c r="C65" s="8" t="str" cm="1">
        <f t="array" ref="C65">_xll.BDP(B65&amp;" Govt","MATURITY")</f>
        <v>22/01/2044</v>
      </c>
      <c r="D65" s="5" cm="1">
        <f t="array" ref="D65">_xll.BDP($B65&amp;" Govt",D$46)</f>
        <v>3.25</v>
      </c>
      <c r="E65" s="5"/>
      <c r="J65" s="5">
        <f t="shared" si="28"/>
        <v>0</v>
      </c>
      <c r="K65" s="5">
        <f t="shared" si="33"/>
        <v>0</v>
      </c>
      <c r="L65" s="5">
        <f t="shared" si="34"/>
        <v>0</v>
      </c>
      <c r="M65" s="44" cm="1">
        <f t="array" ref="M65">_xll.BDP($B65&amp;" Govt",M$46)</f>
        <v>83.555000000000007</v>
      </c>
      <c r="N65" s="23">
        <f t="shared" si="35"/>
        <v>83.574000000000012</v>
      </c>
      <c r="O65" s="45" cm="1">
        <f t="array" ref="O65">_xll.BDP($B65&amp;" Govt",O$46)</f>
        <v>83.593000000000004</v>
      </c>
      <c r="P65" s="23"/>
      <c r="Q65" s="23">
        <f t="shared" si="36"/>
        <v>83.574000000000012</v>
      </c>
      <c r="R65" s="76" cm="1">
        <f t="array" aca="1" ref="R65" ca="1">_xll.BDP($B65&amp;" Govt","YAS_BOND_YLD","SETTLE_DT",$B$2,"YAS_BOND_PX",Q65)</f>
        <v>4.5260340000000001</v>
      </c>
      <c r="S65" s="73">
        <f t="shared" ca="1" si="31"/>
        <v>-5.0226999999999578</v>
      </c>
      <c r="T65" s="27"/>
      <c r="U65" s="27"/>
      <c r="V65" s="79" cm="1">
        <f t="array" aca="1" ref="V65" ca="1">_xll.BDP($B65&amp;" Govt","Z_SPRD_MID","SETTLE_DT",$B$2,"PX_MID",Q65)</f>
        <v>66.060508210073991</v>
      </c>
      <c r="W65" s="67">
        <f ca="1">STANDARDIZE(V65,HLOOKUP(B65,Nominal_ZHist!$C$5:$BV$7,2,0),HLOOKUP(B65,Nominal_ZHist!$C$5:$BV$7,3,0))</f>
        <v>-1.2624724639480807</v>
      </c>
      <c r="X65" s="27"/>
      <c r="Y65" s="27"/>
      <c r="Z65" s="102" cm="1">
        <f t="array" ref="Z65">_xll.BDP($B65&amp;" Govt","MMS_SPREAD_MID")</f>
        <v>63.040267099108682</v>
      </c>
      <c r="AA65" s="27" cm="1">
        <f t="array" aca="1" ref="AA65" ca="1">Z65-_xll.BDP($B65&amp;" Govt","MMS_SPREAD_MID","SETTLE_DT",$C$2,"PX_ASK",AG65)</f>
        <v>-2.4747178398847396</v>
      </c>
      <c r="AB65" s="67">
        <f t="shared" si="42"/>
        <v>5.4874065192065045</v>
      </c>
      <c r="AC65" s="79" cm="1">
        <f t="array" ref="AC65">_xll.BDP($B65&amp;" Govt",AC$46)</f>
        <v>11.488171484737109</v>
      </c>
      <c r="AD65" s="23"/>
      <c r="AE65" s="23"/>
      <c r="AF65" s="67"/>
      <c r="AG65" s="23" cm="1">
        <f t="array" ref="AG65">_xll.BDP($B65&amp;" Govt","PX_CLOSE_1D")</f>
        <v>82.998000000000005</v>
      </c>
      <c r="AH65" s="26" cm="1">
        <f t="array" aca="1" ref="AH65" ca="1">_xll.BDP($B65&amp;" Govt","YAS_BOND_YLD","SETTLE_DT",$C$2,"YAS_BOND_PX",AG65)</f>
        <v>4.5762609999999997</v>
      </c>
      <c r="AN65" s="39"/>
      <c r="AT65" s="23"/>
      <c r="AU65" s="21"/>
      <c r="AW65" s="21"/>
      <c r="AX65" s="21"/>
      <c r="BR65" s="67" cm="1">
        <f t="array" ref="BR65">_xll.BDP($B65&amp;" Govt",BR$10)</f>
        <v>83.511500000000012</v>
      </c>
      <c r="BS65" s="39">
        <f t="shared" si="39"/>
        <v>0</v>
      </c>
      <c r="BT65" s="2"/>
      <c r="BU65" s="26">
        <f t="shared" si="40"/>
        <v>0</v>
      </c>
      <c r="BV65" s="72">
        <f t="shared" si="41"/>
        <v>0</v>
      </c>
      <c r="BW65" s="82">
        <f t="shared" si="32"/>
        <v>0</v>
      </c>
    </row>
    <row r="66" spans="1:75" x14ac:dyDescent="0.35">
      <c r="A66" s="11" t="str" cm="1">
        <f t="array" ref="A66">_xll.BDP(B66&amp;" Govt","SECURITY_DES")</f>
        <v>UKT 0 7/8 01/31/46</v>
      </c>
      <c r="B66" s="10" t="s">
        <v>118</v>
      </c>
      <c r="C66" s="8" t="str" cm="1">
        <f t="array" ref="C66">_xll.BDP(B66&amp;" Govt","MATURITY")</f>
        <v>31/01/2046</v>
      </c>
      <c r="D66" s="5" cm="1">
        <f t="array" ref="D66">_xll.BDP($B66&amp;" Govt",D$46)</f>
        <v>0.875</v>
      </c>
      <c r="E66" s="5"/>
      <c r="J66" s="5">
        <f t="shared" si="28"/>
        <v>0</v>
      </c>
      <c r="K66" s="5">
        <f t="shared" si="33"/>
        <v>0</v>
      </c>
      <c r="L66" s="5">
        <f t="shared" si="34"/>
        <v>0</v>
      </c>
      <c r="M66" s="44" cm="1">
        <f t="array" ref="M66">_xll.BDP($B66&amp;" Govt",M$46)</f>
        <v>50.091000000000001</v>
      </c>
      <c r="N66" s="23">
        <f t="shared" si="35"/>
        <v>50.105499999999999</v>
      </c>
      <c r="O66" s="45" cm="1">
        <f t="array" ref="O66">_xll.BDP($B66&amp;" Govt",O$46)</f>
        <v>50.12</v>
      </c>
      <c r="P66" s="23"/>
      <c r="Q66" s="23">
        <f t="shared" si="36"/>
        <v>50.105499999999999</v>
      </c>
      <c r="R66" s="76" cm="1">
        <f t="array" aca="1" ref="R66" ca="1">_xll.BDP($B66&amp;" Govt","YAS_BOND_YLD","SETTLE_DT",$B$2,"YAS_BOND_PX",Q66)</f>
        <v>4.5234139999999998</v>
      </c>
      <c r="S66" s="73">
        <f t="shared" ca="1" si="31"/>
        <v>-4.8519999999999897</v>
      </c>
      <c r="T66" s="27"/>
      <c r="U66" s="27"/>
      <c r="V66" s="79" cm="1">
        <f t="array" aca="1" ref="V66" ca="1">_xll.BDP($B66&amp;" Govt","Z_SPRD_MID","SETTLE_DT",$B$2,"PX_MID",Q66)</f>
        <v>64.576761903124364</v>
      </c>
      <c r="W66" s="67">
        <f ca="1">STANDARDIZE(V66,HLOOKUP(B66,Nominal_ZHist!$C$5:$BV$7,2,0),HLOOKUP(B66,Nominal_ZHist!$C$5:$BV$7,3,0))</f>
        <v>-1.7313311987845381</v>
      </c>
      <c r="X66" s="27"/>
      <c r="Y66" s="27"/>
      <c r="Z66" s="102" cm="1">
        <f t="array" ref="Z66">_xll.BDP($B66&amp;" Govt","MMS_SPREAD_MID")</f>
        <v>62.600696189349051</v>
      </c>
      <c r="AA66" s="27" cm="1">
        <f t="array" aca="1" ref="AA66" ca="1">Z66-_xll.BDP($B66&amp;" Govt","MMS_SPREAD_MID","SETTLE_DT",$C$2,"PX_ASK",AG66)</f>
        <v>-2.3156516149410891</v>
      </c>
      <c r="AB66" s="67">
        <f t="shared" si="42"/>
        <v>6.8596775847467564</v>
      </c>
      <c r="AC66" s="79" cm="1">
        <f t="array" ref="AC66">_xll.BDP($B66&amp;" Govt",AC$46)</f>
        <v>9.1258948275569907</v>
      </c>
      <c r="AD66" s="23"/>
      <c r="AE66" s="23"/>
      <c r="AF66" s="67"/>
      <c r="AG66" s="23" cm="1">
        <f t="array" ref="AG66">_xll.BDP($B66&amp;" Govt","PX_CLOSE_1D")</f>
        <v>49.661000000000001</v>
      </c>
      <c r="AH66" s="26" cm="1">
        <f t="array" aca="1" ref="AH66" ca="1">_xll.BDP($B66&amp;" Govt","YAS_BOND_YLD","SETTLE_DT",$C$2,"YAS_BOND_PX",AG66)</f>
        <v>4.5719339999999997</v>
      </c>
      <c r="AN66" s="39"/>
      <c r="BR66" s="69" cm="1">
        <f t="array" ref="BR66">_xll.BDP($B66&amp;" Govt",BR$10)</f>
        <v>50.504538461538459</v>
      </c>
      <c r="BS66" s="39">
        <f t="shared" si="39"/>
        <v>0</v>
      </c>
      <c r="BT66" s="2"/>
      <c r="BU66" s="26">
        <f t="shared" si="40"/>
        <v>0</v>
      </c>
      <c r="BV66" s="72">
        <f t="shared" si="41"/>
        <v>0</v>
      </c>
      <c r="BW66" s="82">
        <f t="shared" si="32"/>
        <v>0</v>
      </c>
    </row>
    <row r="67" spans="1:75" x14ac:dyDescent="0.35">
      <c r="A67" s="11" t="str" cm="1">
        <f t="array" ref="A67">_xll.BDP(B67&amp;" Govt","SECURITY_DES")</f>
        <v>UKT 1 1/2 07/22/47</v>
      </c>
      <c r="B67" s="10" t="s">
        <v>119</v>
      </c>
      <c r="C67" s="8" t="str" cm="1">
        <f t="array" ref="C67">_xll.BDP(B67&amp;" Govt","MATURITY")</f>
        <v>22/07/2047</v>
      </c>
      <c r="D67" s="5" cm="1">
        <f t="array" ref="D67">_xll.BDP($B67&amp;" Govt",D$46)</f>
        <v>1.5</v>
      </c>
      <c r="E67" s="5"/>
      <c r="J67" s="5">
        <f t="shared" si="28"/>
        <v>0</v>
      </c>
      <c r="K67" s="5">
        <f t="shared" si="33"/>
        <v>0</v>
      </c>
      <c r="L67" s="5">
        <f t="shared" si="34"/>
        <v>0</v>
      </c>
      <c r="M67" s="44" cm="1">
        <f t="array" ref="M67">_xll.BDP($B67&amp;" Govt",M$46)</f>
        <v>56.713000000000001</v>
      </c>
      <c r="N67" s="23">
        <f t="shared" si="35"/>
        <v>56.726500000000001</v>
      </c>
      <c r="O67" s="45" cm="1">
        <f t="array" ref="O67">_xll.BDP($B67&amp;" Govt",O$46)</f>
        <v>56.74</v>
      </c>
      <c r="P67" s="23"/>
      <c r="Q67" s="23">
        <f t="shared" si="36"/>
        <v>56.726500000000001</v>
      </c>
      <c r="R67" s="76" cm="1">
        <f t="array" aca="1" ref="R67" ca="1">_xll.BDP($B67&amp;" Govt","YAS_BOND_YLD","SETTLE_DT",$B$2,"YAS_BOND_PX",Q67)</f>
        <v>4.5531680000000003</v>
      </c>
      <c r="S67" s="73">
        <f t="shared" ca="1" si="31"/>
        <v>-4.8899999999999721</v>
      </c>
      <c r="T67" s="27"/>
      <c r="U67" s="27"/>
      <c r="V67" s="79" cm="1">
        <f t="array" aca="1" ref="V67" ca="1">_xll.BDP($B67&amp;" Govt","Z_SPRD_MID","SETTLE_DT",$B$2,"PX_MID",Q67)</f>
        <v>68.237473445625483</v>
      </c>
      <c r="W67" s="67">
        <f ca="1">STANDARDIZE(V67,HLOOKUP(B67,Nominal_ZHist!$C$5:$BV$7,2,0),HLOOKUP(B67,Nominal_ZHist!$C$5:$BV$7,3,0))</f>
        <v>-1.2151774334091139</v>
      </c>
      <c r="X67" s="27"/>
      <c r="Y67" s="27"/>
      <c r="Z67" s="102" cm="1">
        <f t="array" ref="Z67">_xll.BDP($B67&amp;" Govt","MMS_SPREAD_MID")</f>
        <v>65.604627536226758</v>
      </c>
      <c r="AA67" s="27" cm="1">
        <f t="array" aca="1" ref="AA67" ca="1">Z67-_xll.BDP($B67&amp;" Govt","MMS_SPREAD_MID","SETTLE_DT",$C$2,"PX_ASK",AG67)</f>
        <v>-2.3629138210734482</v>
      </c>
      <c r="AB67" s="67">
        <f t="shared" si="42"/>
        <v>6.5465286494718322</v>
      </c>
      <c r="AC67" s="79" cm="1">
        <f t="array" ref="AC67">_xll.BDP($B67&amp;" Govt",AC$46)</f>
        <v>10.02128472186854</v>
      </c>
      <c r="AD67" s="23"/>
      <c r="AE67" s="23"/>
      <c r="AF67" s="67"/>
      <c r="AG67" s="23" cm="1">
        <f t="array" ref="AG67">_xll.BDP($B67&amp;" Govt","PX_CLOSE_1D")</f>
        <v>56.235999999999997</v>
      </c>
      <c r="AH67" s="26" cm="1">
        <f t="array" aca="1" ref="AH67" ca="1">_xll.BDP($B67&amp;" Govt","YAS_BOND_YLD","SETTLE_DT",$C$2,"YAS_BOND_PX",AG67)</f>
        <v>4.602068</v>
      </c>
      <c r="AN67" s="39"/>
      <c r="AS67" s="26"/>
      <c r="AT67" s="66"/>
      <c r="BR67" s="67" cm="1">
        <f t="array" ref="BR67">_xll.BDP($B67&amp;" Govt",BR$10)</f>
        <v>56.697653846153848</v>
      </c>
      <c r="BS67" s="39">
        <f t="shared" si="39"/>
        <v>0</v>
      </c>
      <c r="BT67" s="2"/>
      <c r="BU67" s="26">
        <f t="shared" si="40"/>
        <v>0</v>
      </c>
      <c r="BV67" s="72">
        <f t="shared" si="41"/>
        <v>0</v>
      </c>
      <c r="BW67" s="82">
        <f t="shared" si="32"/>
        <v>0</v>
      </c>
    </row>
    <row r="68" spans="1:75" x14ac:dyDescent="0.35">
      <c r="A68" s="11" t="str" cm="1">
        <f t="array" ref="A68">_xll.BDP(B68&amp;" Govt","SECURITY_DES")</f>
        <v>UKT 1 1/2 07/22/47</v>
      </c>
      <c r="B68" s="10" t="s">
        <v>119</v>
      </c>
      <c r="C68" s="8" t="str" cm="1">
        <f t="array" ref="C68">_xll.BDP(B68&amp;" Govt","MATURITY")</f>
        <v>22/07/2047</v>
      </c>
      <c r="D68" s="5" cm="1">
        <f t="array" ref="D68">_xll.BDP($B68&amp;" Govt",D$46)</f>
        <v>1.5</v>
      </c>
      <c r="E68" s="5"/>
      <c r="J68" s="5">
        <f t="shared" si="28"/>
        <v>0</v>
      </c>
      <c r="K68" s="5">
        <f t="shared" si="33"/>
        <v>0</v>
      </c>
      <c r="L68" s="5">
        <f t="shared" si="34"/>
        <v>0</v>
      </c>
      <c r="M68" s="44" cm="1">
        <f t="array" ref="M68">_xll.BDP($B68&amp;" Govt",M$46)</f>
        <v>56.713000000000001</v>
      </c>
      <c r="N68" s="23">
        <f t="shared" si="35"/>
        <v>56.726500000000001</v>
      </c>
      <c r="O68" s="45" cm="1">
        <f t="array" ref="O68">_xll.BDP($B68&amp;" Govt",O$46)</f>
        <v>56.74</v>
      </c>
      <c r="P68" s="23"/>
      <c r="Q68" s="23">
        <f t="shared" si="36"/>
        <v>56.726500000000001</v>
      </c>
      <c r="R68" s="76" cm="1">
        <f t="array" aca="1" ref="R68" ca="1">_xll.BDP($B68&amp;" Govt","YAS_BOND_YLD","SETTLE_DT",$B$2,"YAS_BOND_PX",Q68)</f>
        <v>4.5531680000000003</v>
      </c>
      <c r="S68" s="73">
        <f t="shared" ca="1" si="31"/>
        <v>-4.8899999999999721</v>
      </c>
      <c r="T68" s="27"/>
      <c r="U68" s="27"/>
      <c r="V68" s="79" cm="1">
        <f t="array" aca="1" ref="V68" ca="1">_xll.BDP($B68&amp;" Govt","Z_SPRD_MID","SETTLE_DT",$B$2,"PX_MID",Q68)</f>
        <v>68.237473445625483</v>
      </c>
      <c r="W68" s="67">
        <f ca="1">STANDARDIZE(V68,HLOOKUP(B68,Nominal_ZHist!$C$5:$BV$7,2,0),HLOOKUP(B68,Nominal_ZHist!$C$5:$BV$7,3,0))</f>
        <v>-1.2151774334091139</v>
      </c>
      <c r="X68" s="27"/>
      <c r="Y68" s="27"/>
      <c r="Z68" s="102" cm="1">
        <f t="array" ref="Z68">_xll.BDP($B68&amp;" Govt","MMS_SPREAD_MID")</f>
        <v>65.604627536226758</v>
      </c>
      <c r="AA68" s="27" cm="1">
        <f t="array" aca="1" ref="AA68" ca="1">Z68-_xll.BDP($B68&amp;" Govt","MMS_SPREAD_MID","SETTLE_DT",$C$2,"PX_ASK",AG68)</f>
        <v>-2.3629138210734482</v>
      </c>
      <c r="AB68" s="67">
        <f t="shared" si="42"/>
        <v>6.5465286494718322</v>
      </c>
      <c r="AC68" s="79" cm="1">
        <f t="array" ref="AC68">_xll.BDP($B68&amp;" Govt",AC$46)</f>
        <v>10.02128472186854</v>
      </c>
      <c r="AD68" s="23"/>
      <c r="AE68" s="23"/>
      <c r="AF68" s="67"/>
      <c r="AG68" s="23" cm="1">
        <f t="array" ref="AG68">_xll.BDP($B68&amp;" Govt","PX_CLOSE_1D")</f>
        <v>56.235999999999997</v>
      </c>
      <c r="AH68" s="26" cm="1">
        <f t="array" aca="1" ref="AH68" ca="1">_xll.BDP($B68&amp;" Govt","YAS_BOND_YLD","SETTLE_DT",$C$2,"YAS_BOND_PX",AG68)</f>
        <v>4.602068</v>
      </c>
      <c r="AN68" s="39"/>
      <c r="AQ68" s="66"/>
      <c r="AS68" s="24"/>
      <c r="AT68" s="24"/>
      <c r="BR68" s="67" cm="1">
        <f t="array" ref="BR68">_xll.BDP($B68&amp;" Govt",BR$10)</f>
        <v>56.697653846153848</v>
      </c>
      <c r="BS68" s="39">
        <f t="shared" si="39"/>
        <v>0</v>
      </c>
      <c r="BT68" s="2"/>
      <c r="BU68" s="26">
        <f t="shared" si="40"/>
        <v>0</v>
      </c>
      <c r="BV68" s="72">
        <f t="shared" si="41"/>
        <v>0</v>
      </c>
      <c r="BW68" s="82">
        <f t="shared" si="32"/>
        <v>0</v>
      </c>
    </row>
    <row r="69" spans="1:75" x14ac:dyDescent="0.35">
      <c r="A69" s="11" t="str" cm="1">
        <f t="array" ref="A69">_xll.BDP(B69&amp;" Govt","SECURITY_DES")</f>
        <v>UKT 0 5/8 10/22/50</v>
      </c>
      <c r="B69" s="10" t="s">
        <v>120</v>
      </c>
      <c r="C69" s="8" t="str" cm="1">
        <f t="array" ref="C69">_xll.BDP(B69&amp;" Govt","MATURITY")</f>
        <v>22/10/2050</v>
      </c>
      <c r="D69" s="5" cm="1">
        <f t="array" ref="D69">_xll.BDP($B69&amp;" Govt",D$46)</f>
        <v>0.625</v>
      </c>
      <c r="E69" s="5"/>
      <c r="J69" s="5">
        <f t="shared" si="28"/>
        <v>0</v>
      </c>
      <c r="K69" s="5">
        <f t="shared" si="33"/>
        <v>0</v>
      </c>
      <c r="L69" s="5">
        <f t="shared" si="34"/>
        <v>0</v>
      </c>
      <c r="M69" s="44" cm="1">
        <f t="array" ref="M69">_xll.BDP($B69&amp;" Govt",M$46)</f>
        <v>40.701999999999998</v>
      </c>
      <c r="N69" s="23">
        <f t="shared" si="35"/>
        <v>40.716499999999996</v>
      </c>
      <c r="O69" s="45" cm="1">
        <f t="array" ref="O69">_xll.BDP($B69&amp;" Govt",O$46)</f>
        <v>40.731000000000002</v>
      </c>
      <c r="P69" s="23"/>
      <c r="Q69" s="23">
        <f t="shared" si="36"/>
        <v>40.716499999999996</v>
      </c>
      <c r="R69" s="76" cm="1">
        <f t="array" aca="1" ref="R69" ca="1">_xll.BDP($B69&amp;" Govt","YAS_BOND_YLD","SETTLE_DT",$B$2,"YAS_BOND_PX",Q69)</f>
        <v>4.4906740000000003</v>
      </c>
      <c r="S69" s="73">
        <f t="shared" ca="1" si="31"/>
        <v>-4.8201999999999856</v>
      </c>
      <c r="T69" s="27"/>
      <c r="U69" s="27"/>
      <c r="V69" s="79" cm="1">
        <f t="array" aca="1" ref="V69" ca="1">_xll.BDP($B69&amp;" Govt","Z_SPRD_MID","SETTLE_DT",$B$2,"PX_MID",Q69)</f>
        <v>63.352325225993262</v>
      </c>
      <c r="W69" s="67">
        <f ca="1">STANDARDIZE(V69,HLOOKUP(B69,Nominal_ZHist!$C$5:$BV$7,2,0),HLOOKUP(B69,Nominal_ZHist!$C$5:$BV$7,3,0))</f>
        <v>-2.2067661528517637</v>
      </c>
      <c r="X69" s="27"/>
      <c r="Y69" s="27"/>
      <c r="Z69" s="102" cm="1">
        <f t="array" ref="Z69">_xll.BDP($B69&amp;" Govt","MMS_SPREAD_MID")</f>
        <v>60.57310568129224</v>
      </c>
      <c r="AA69" s="27" cm="1">
        <f t="array" aca="1" ref="AA69" ca="1">Z69-_xll.BDP($B69&amp;" Govt","MMS_SPREAD_MID","SETTLE_DT",$C$2,"PX_ASK",AG69)</f>
        <v>-2.3246016093415349</v>
      </c>
      <c r="AB69" s="67">
        <f t="shared" si="42"/>
        <v>6.7152959836116191</v>
      </c>
      <c r="AC69" s="79" cm="1">
        <f t="array" ref="AC69">_xll.BDP($B69&amp;" Govt",AC$46)</f>
        <v>9.0201691525017225</v>
      </c>
      <c r="AD69" s="23"/>
      <c r="AE69" s="23"/>
      <c r="AF69" s="67"/>
      <c r="AG69" s="23" cm="1">
        <f t="array" ref="AG69">_xll.BDP($B69&amp;" Govt","PX_CLOSE_1D")</f>
        <v>40.280999999999999</v>
      </c>
      <c r="AH69" s="26" cm="1">
        <f t="array" aca="1" ref="AH69" ca="1">_xll.BDP($B69&amp;" Govt","YAS_BOND_YLD","SETTLE_DT",$C$2,"YAS_BOND_PX",AG69)</f>
        <v>4.5388760000000001</v>
      </c>
      <c r="AN69" s="39"/>
      <c r="BR69" s="67" cm="1">
        <f t="array" ref="BR69">_xll.BDP($B69&amp;" Govt",BR$10)</f>
        <v>40.859942622950818</v>
      </c>
      <c r="BS69" s="39">
        <f t="shared" si="39"/>
        <v>0</v>
      </c>
      <c r="BT69" s="2"/>
      <c r="BU69" s="26">
        <f t="shared" si="40"/>
        <v>0</v>
      </c>
      <c r="BV69" s="72">
        <f t="shared" si="41"/>
        <v>0</v>
      </c>
      <c r="BW69" s="82">
        <f t="shared" si="32"/>
        <v>0</v>
      </c>
    </row>
    <row r="70" spans="1:75" x14ac:dyDescent="0.35">
      <c r="A70" s="11" t="str" cm="1">
        <f t="array" ref="A70">_xll.BDP(B70&amp;" Govt","SECURITY_DES")</f>
        <v>UKT 0 5/8 10/22/50</v>
      </c>
      <c r="B70" s="10" t="s">
        <v>120</v>
      </c>
      <c r="C70" s="8" t="str" cm="1">
        <f t="array" ref="C70">_xll.BDP(B70&amp;" Govt","MATURITY")</f>
        <v>22/10/2050</v>
      </c>
      <c r="D70" s="5" cm="1">
        <f t="array" ref="D70">_xll.BDP($B70&amp;" Govt",D$46)</f>
        <v>0.625</v>
      </c>
      <c r="E70" s="5"/>
      <c r="J70" s="5">
        <f t="shared" si="28"/>
        <v>0</v>
      </c>
      <c r="K70" s="5">
        <f t="shared" si="33"/>
        <v>0</v>
      </c>
      <c r="L70" s="5">
        <f t="shared" si="34"/>
        <v>0</v>
      </c>
      <c r="M70" s="44" cm="1">
        <f t="array" ref="M70">_xll.BDP($B70&amp;" Govt",M$46)</f>
        <v>40.701999999999998</v>
      </c>
      <c r="N70" s="23">
        <f t="shared" si="35"/>
        <v>40.716499999999996</v>
      </c>
      <c r="O70" s="45" cm="1">
        <f t="array" ref="O70">_xll.BDP($B70&amp;" Govt",O$46)</f>
        <v>40.731000000000002</v>
      </c>
      <c r="P70" s="23"/>
      <c r="Q70" s="23">
        <f t="shared" si="36"/>
        <v>40.716499999999996</v>
      </c>
      <c r="R70" s="76" cm="1">
        <f t="array" aca="1" ref="R70" ca="1">_xll.BDP($B70&amp;" Govt","YAS_BOND_YLD","SETTLE_DT",$B$2,"YAS_BOND_PX",Q70)</f>
        <v>4.4906740000000003</v>
      </c>
      <c r="S70" s="73">
        <f t="shared" ca="1" si="31"/>
        <v>-4.8201999999999856</v>
      </c>
      <c r="T70" s="27"/>
      <c r="U70" s="27"/>
      <c r="V70" s="79" cm="1">
        <f t="array" aca="1" ref="V70" ca="1">_xll.BDP($B70&amp;" Govt","Z_SPRD_MID","SETTLE_DT",$B$2,"PX_MID",Q70)</f>
        <v>63.352325225993262</v>
      </c>
      <c r="W70" s="67">
        <f ca="1">STANDARDIZE(V70,HLOOKUP(B70,Nominal_ZHist!$C$5:$BV$7,2,0),HLOOKUP(B70,Nominal_ZHist!$C$5:$BV$7,3,0))</f>
        <v>-2.2067661528517637</v>
      </c>
      <c r="X70" s="27"/>
      <c r="Y70" s="27"/>
      <c r="Z70" s="102" cm="1">
        <f t="array" ref="Z70">_xll.BDP($B70&amp;" Govt","MMS_SPREAD_MID")</f>
        <v>60.57310568129224</v>
      </c>
      <c r="AA70" s="27" cm="1">
        <f t="array" aca="1" ref="AA70" ca="1">Z70-_xll.BDP($B70&amp;" Govt","MMS_SPREAD_MID","SETTLE_DT",$C$2,"PX_ASK",AG70)</f>
        <v>-2.3246016093415349</v>
      </c>
      <c r="AB70" s="67">
        <f t="shared" si="42"/>
        <v>6.7152959836116191</v>
      </c>
      <c r="AC70" s="79" cm="1">
        <f t="array" ref="AC70">_xll.BDP($B70&amp;" Govt",AC$46)</f>
        <v>9.0201691525017225</v>
      </c>
      <c r="AD70" s="23"/>
      <c r="AE70" s="23"/>
      <c r="AF70" s="67"/>
      <c r="AG70" s="23" cm="1">
        <f t="array" ref="AG70">_xll.BDP($B70&amp;" Govt","PX_CLOSE_1D")</f>
        <v>40.280999999999999</v>
      </c>
      <c r="AH70" s="26" cm="1">
        <f t="array" aca="1" ref="AH70" ca="1">_xll.BDP($B70&amp;" Govt","YAS_BOND_YLD","SETTLE_DT",$C$2,"YAS_BOND_PX",AG70)</f>
        <v>4.5388760000000001</v>
      </c>
      <c r="AN70" s="39"/>
      <c r="AT70" s="23"/>
      <c r="AU70" s="21"/>
      <c r="AW70" s="21"/>
      <c r="AX70" s="21"/>
      <c r="AY70" s="21"/>
      <c r="BR70" s="67" cm="1">
        <f t="array" ref="BR70">_xll.BDP($B70&amp;" Govt",BR$10)</f>
        <v>40.859942622950818</v>
      </c>
      <c r="BS70" s="39">
        <f t="shared" si="39"/>
        <v>0</v>
      </c>
      <c r="BT70" s="2"/>
      <c r="BU70" s="26">
        <f t="shared" si="40"/>
        <v>0</v>
      </c>
      <c r="BV70" s="72">
        <f t="shared" si="41"/>
        <v>0</v>
      </c>
      <c r="BW70" s="82">
        <f t="shared" si="32"/>
        <v>0</v>
      </c>
    </row>
    <row r="71" spans="1:75" x14ac:dyDescent="0.35">
      <c r="A71" s="11" t="str" cm="1">
        <f t="array" ref="A71">_xll.BDP(B71&amp;" Govt","SECURITY_DES")</f>
        <v>UKT 1 1/4 07/31/51</v>
      </c>
      <c r="B71" s="10" t="s">
        <v>121</v>
      </c>
      <c r="C71" s="8" t="str" cm="1">
        <f t="array" ref="C71">_xll.BDP(B71&amp;" Govt","MATURITY")</f>
        <v>31/07/2051</v>
      </c>
      <c r="D71" s="5" cm="1">
        <f t="array" ref="D71">_xll.BDP($B71&amp;" Govt",D$46)</f>
        <v>1.25</v>
      </c>
      <c r="E71" s="5"/>
      <c r="J71" s="5">
        <f t="shared" si="28"/>
        <v>0</v>
      </c>
      <c r="K71" s="5">
        <f t="shared" si="33"/>
        <v>0</v>
      </c>
      <c r="L71" s="5">
        <f t="shared" si="34"/>
        <v>0</v>
      </c>
      <c r="M71" s="44" cm="1">
        <f t="array" ref="M71">_xll.BDP($B71&amp;" Govt",M$46)</f>
        <v>49.087000000000003</v>
      </c>
      <c r="N71" s="23">
        <f t="shared" si="35"/>
        <v>49.102000000000004</v>
      </c>
      <c r="O71" s="45" cm="1">
        <f t="array" ref="O71">_xll.BDP($B71&amp;" Govt",O$46)</f>
        <v>49.116999999999997</v>
      </c>
      <c r="P71" s="23"/>
      <c r="Q71" s="23">
        <f t="shared" si="36"/>
        <v>49.102000000000004</v>
      </c>
      <c r="R71" s="76" cm="1">
        <f t="array" aca="1" ref="R71" ca="1">_xll.BDP($B71&amp;" Govt","YAS_BOND_YLD","SETTLE_DT",$B$2,"YAS_BOND_PX",Q71)</f>
        <v>4.5346630000000001</v>
      </c>
      <c r="S71" s="73">
        <f t="shared" ca="1" si="31"/>
        <v>-4.7560999999999964</v>
      </c>
      <c r="T71" s="27"/>
      <c r="U71" s="27"/>
      <c r="V71" s="79" cm="1">
        <f t="array" aca="1" ref="V71" ca="1">_xll.BDP($B71&amp;" Govt","Z_SPRD_MID","SETTLE_DT",$B$2,"PX_MID",Q71)</f>
        <v>68.470118591078133</v>
      </c>
      <c r="W71" s="67">
        <f ca="1">STANDARDIZE(V71,HLOOKUP(B71,Nominal_ZHist!$C$5:$BV$7,2,0),HLOOKUP(B71,Nominal_ZHist!$C$5:$BV$7,3,0))</f>
        <v>-1.5171888011746939</v>
      </c>
      <c r="X71" s="27"/>
      <c r="Y71" s="27"/>
      <c r="Z71" s="102" cm="1">
        <f t="array" ref="Z71">_xll.BDP($B71&amp;" Govt","MMS_SPREAD_MID")</f>
        <v>65.305870232509605</v>
      </c>
      <c r="AA71" s="27" cm="1">
        <f t="array" aca="1" ref="AA71" ca="1">Z71-_xll.BDP($B71&amp;" Govt","MMS_SPREAD_MID","SETTLE_DT",$C$2,"PX_ASK",AG71)</f>
        <v>-2.3135649199105046</v>
      </c>
      <c r="AB71" s="67">
        <f t="shared" si="42"/>
        <v>6.5525169834087444</v>
      </c>
      <c r="AC71" s="79" cm="1">
        <f t="array" ref="AC71">_xll.BDP($B71&amp;" Govt",AC$46)</f>
        <v>9.9665320056196549</v>
      </c>
      <c r="AD71" s="23"/>
      <c r="AE71" s="23"/>
      <c r="AF71" s="67"/>
      <c r="AG71" s="23" cm="1">
        <f t="array" ref="AG71">_xll.BDP($B71&amp;" Govt","PX_CLOSE_1D")</f>
        <v>48.628</v>
      </c>
      <c r="AH71" s="26" cm="1">
        <f t="array" aca="1" ref="AH71" ca="1">_xll.BDP($B71&amp;" Govt","YAS_BOND_YLD","SETTLE_DT",$C$2,"YAS_BOND_PX",AG71)</f>
        <v>4.5822240000000001</v>
      </c>
      <c r="AN71" s="39"/>
      <c r="AT71" s="23"/>
      <c r="AU71" s="21"/>
      <c r="AW71" s="21"/>
      <c r="AX71" s="21"/>
      <c r="AY71" s="21"/>
      <c r="AZ71" s="21"/>
      <c r="BA71" s="21"/>
      <c r="BR71" s="67" cm="1">
        <f t="array" ref="BR71">_xll.BDP($B71&amp;" Govt",BR$10)</f>
        <v>49.672054945054946</v>
      </c>
      <c r="BS71" s="39">
        <f t="shared" si="39"/>
        <v>0</v>
      </c>
      <c r="BT71" s="2"/>
      <c r="BU71" s="26">
        <f t="shared" si="40"/>
        <v>0</v>
      </c>
      <c r="BV71" s="72">
        <f t="shared" si="41"/>
        <v>0</v>
      </c>
      <c r="BW71" s="82">
        <f t="shared" si="32"/>
        <v>0</v>
      </c>
    </row>
    <row r="72" spans="1:75" x14ac:dyDescent="0.35">
      <c r="A72" s="11" t="str" cm="1">
        <f t="array" ref="A72">_xll.BDP(B72&amp;" Govt","SECURITY_DES")</f>
        <v>UKT 3 3/4 07/22/52</v>
      </c>
      <c r="B72" s="10" t="s">
        <v>122</v>
      </c>
      <c r="C72" s="8" t="str" cm="1">
        <f t="array" ref="C72">_xll.BDP(B72&amp;" Govt","MATURITY")</f>
        <v>22/07/2052</v>
      </c>
      <c r="D72" s="5" cm="1">
        <f t="array" ref="D72">_xll.BDP($B72&amp;" Govt",D$46)</f>
        <v>3.75</v>
      </c>
      <c r="E72" s="5"/>
      <c r="J72" s="5">
        <f t="shared" si="28"/>
        <v>0</v>
      </c>
      <c r="K72" s="5">
        <f t="shared" si="33"/>
        <v>0</v>
      </c>
      <c r="L72" s="5">
        <f t="shared" si="34"/>
        <v>0</v>
      </c>
      <c r="M72" s="44" cm="1">
        <f t="array" ref="M72">_xll.BDP($B72&amp;" Govt",M$46)</f>
        <v>87.2</v>
      </c>
      <c r="N72" s="23">
        <f t="shared" si="35"/>
        <v>87.223500000000001</v>
      </c>
      <c r="O72" s="45" cm="1">
        <f t="array" ref="O72">_xll.BDP($B72&amp;" Govt",O$46)</f>
        <v>87.247</v>
      </c>
      <c r="P72" s="23"/>
      <c r="Q72" s="23">
        <f t="shared" si="36"/>
        <v>87.223500000000001</v>
      </c>
      <c r="R72" s="76" cm="1">
        <f t="array" aca="1" ref="R72" ca="1">_xll.BDP($B72&amp;" Govt","YAS_BOND_YLD","SETTLE_DT",$B$2,"YAS_BOND_PX",Q72)</f>
        <v>4.562449</v>
      </c>
      <c r="S72" s="73">
        <f t="shared" ca="1" si="31"/>
        <v>-4.7228999999999743</v>
      </c>
      <c r="T72" s="27"/>
      <c r="U72" s="27"/>
      <c r="V72" s="79" cm="1">
        <f t="array" aca="1" ref="V72" ca="1">_xll.BDP($B72&amp;" Govt","Z_SPRD_MID","SETTLE_DT",$B$2,"PX_MID",Q72)</f>
        <v>71.92412010846779</v>
      </c>
      <c r="W72" s="67">
        <f ca="1">STANDARDIZE(V72,HLOOKUP(B72,Nominal_ZHist!$C$5:$BV$7,2,0),HLOOKUP(B72,Nominal_ZHist!$C$5:$BV$7,3,0))</f>
        <v>-0.94637634157327044</v>
      </c>
      <c r="X72" s="27"/>
      <c r="Y72" s="27"/>
      <c r="Z72" s="102" cm="1">
        <f t="array" ref="Z72">_xll.BDP($B72&amp;" Govt","MMS_SPREAD_MID")</f>
        <v>68.592936204285593</v>
      </c>
      <c r="AA72" s="27" cm="1">
        <f t="array" aca="1" ref="AA72" ca="1">Z72-_xll.BDP($B72&amp;" Govt","MMS_SPREAD_MID","SETTLE_DT",$C$2,"PX_ASK",AG72)</f>
        <v>-2.364558902534597</v>
      </c>
      <c r="AB72" s="67">
        <f t="shared" si="42"/>
        <v>4.7956355260257748</v>
      </c>
      <c r="AC72" s="79" cm="1">
        <f t="array" ref="AC72">_xll.BDP($B72&amp;" Govt",AC$46)</f>
        <v>14.30320044799771</v>
      </c>
      <c r="AD72" s="23"/>
      <c r="AE72" s="23"/>
      <c r="AF72" s="67"/>
      <c r="AG72" s="23" cm="1">
        <f t="array" ref="AG72">_xll.BDP($B72&amp;" Govt","PX_CLOSE_1D")</f>
        <v>86.551000000000002</v>
      </c>
      <c r="AH72" s="26" cm="1">
        <f t="array" aca="1" ref="AH72" ca="1">_xll.BDP($B72&amp;" Govt","YAS_BOND_YLD","SETTLE_DT",$C$2,"YAS_BOND_PX",AG72)</f>
        <v>4.6096779999999997</v>
      </c>
      <c r="AN72" s="39"/>
      <c r="AT72" s="23"/>
      <c r="AU72" s="21"/>
      <c r="AW72" s="21"/>
      <c r="AX72" s="21"/>
      <c r="AY72" s="21"/>
      <c r="BR72" s="67" cm="1">
        <f t="array" ref="BR72">_xll.BDP($B72&amp;" Govt",BR$10)</f>
        <v>87.151384615384615</v>
      </c>
      <c r="BS72" s="39">
        <f t="shared" si="39"/>
        <v>0</v>
      </c>
      <c r="BT72" s="2"/>
      <c r="BU72" s="26">
        <f t="shared" si="40"/>
        <v>0</v>
      </c>
      <c r="BV72" s="72">
        <f t="shared" si="41"/>
        <v>0</v>
      </c>
      <c r="BW72" s="82">
        <f t="shared" si="32"/>
        <v>0</v>
      </c>
    </row>
    <row r="73" spans="1:75" x14ac:dyDescent="0.35">
      <c r="A73" s="11" t="str" cm="1">
        <f t="array" ref="A73">_xll.BDP(B73&amp;" Govt","SECURITY_DES")</f>
        <v>UKT 4 1/4 12/07/55</v>
      </c>
      <c r="B73" s="10" t="s">
        <v>123</v>
      </c>
      <c r="C73" s="8" t="str" cm="1">
        <f t="array" ref="C73">_xll.BDP(B73&amp;" Govt","MATURITY")</f>
        <v>07/12/2055</v>
      </c>
      <c r="D73" s="5" cm="1">
        <f t="array" ref="D73">_xll.BDP($B73&amp;" Govt",D$46)</f>
        <v>4.25</v>
      </c>
      <c r="E73" s="5"/>
      <c r="J73" s="5">
        <f t="shared" si="28"/>
        <v>0</v>
      </c>
      <c r="K73" s="5">
        <f t="shared" si="33"/>
        <v>0</v>
      </c>
      <c r="L73" s="5">
        <f t="shared" si="34"/>
        <v>0</v>
      </c>
      <c r="M73" s="44" cm="1">
        <f t="array" ref="M73">_xll.BDP($B73&amp;" Govt",M$46)</f>
        <v>94.772000000000006</v>
      </c>
      <c r="N73" s="23">
        <f t="shared" si="35"/>
        <v>94.798000000000002</v>
      </c>
      <c r="O73" s="45" cm="1">
        <f t="array" ref="O73">_xll.BDP($B73&amp;" Govt",O$46)</f>
        <v>94.823999999999998</v>
      </c>
      <c r="P73" s="23"/>
      <c r="Q73" s="23">
        <f t="shared" si="36"/>
        <v>94.798000000000002</v>
      </c>
      <c r="R73" s="76" cm="1">
        <f t="array" aca="1" ref="R73" ca="1">_xll.BDP($B73&amp;" Govt","YAS_BOND_YLD","SETTLE_DT",$B$2,"YAS_BOND_PX",Q73)</f>
        <v>4.5631329999999997</v>
      </c>
      <c r="S73" s="73">
        <f t="shared" ca="1" si="31"/>
        <v>-4.7152000000000527</v>
      </c>
      <c r="T73" s="27"/>
      <c r="U73" s="27"/>
      <c r="V73" s="79" cm="1">
        <f t="array" aca="1" ref="V73" ca="1">_xll.BDP($B73&amp;" Govt","Z_SPRD_MID","SETTLE_DT",$B$2,"PX_MID",Q73)</f>
        <v>74.146940089677827</v>
      </c>
      <c r="W73" s="67">
        <f ca="1">STANDARDIZE(V73,HLOOKUP(B73,Nominal_ZHist!$C$5:$BV$7,2,0),HLOOKUP(B73,Nominal_ZHist!$C$5:$BV$7,3,0))</f>
        <v>-0.56743084749816541</v>
      </c>
      <c r="X73" s="27"/>
      <c r="Y73" s="27"/>
      <c r="Z73" s="102" cm="1">
        <f t="array" ref="Z73">_xll.BDP($B73&amp;" Govt","MMS_SPREAD_MID")</f>
        <v>71.134627916373503</v>
      </c>
      <c r="AA73" s="27" cm="1">
        <f t="array" aca="1" ref="AA73" ca="1">Z73-_xll.BDP($B73&amp;" Govt","MMS_SPREAD_MID","SETTLE_DT",$C$2,"PX_ASK",AG73)</f>
        <v>-2.3656374761916084</v>
      </c>
      <c r="AB73" s="67">
        <f t="shared" si="42"/>
        <v>4.4537123571968342</v>
      </c>
      <c r="AC73" s="79" cm="1">
        <f t="array" ref="AC73">_xll.BDP($B73&amp;" Govt",AC$46)</f>
        <v>15.971985213958817</v>
      </c>
      <c r="AD73" s="23"/>
      <c r="AE73" s="23"/>
      <c r="AF73" s="67"/>
      <c r="AG73" s="23" cm="1">
        <f t="array" ref="AG73">_xll.BDP($B73&amp;" Govt","PX_CLOSE_1D")</f>
        <v>94.049000000000007</v>
      </c>
      <c r="AH73" s="26" cm="1">
        <f t="array" aca="1" ref="AH73" ca="1">_xll.BDP($B73&amp;" Govt","YAS_BOND_YLD","SETTLE_DT",$C$2,"YAS_BOND_PX",AG73)</f>
        <v>4.6102850000000002</v>
      </c>
      <c r="AN73" s="39"/>
      <c r="AT73" s="23"/>
      <c r="AU73" s="21"/>
      <c r="AW73" s="21"/>
      <c r="AX73" s="21"/>
      <c r="BR73" s="69" cm="1">
        <f t="array" ref="BR73">_xll.BDP($B73&amp;" Govt",BR$10)</f>
        <v>95.239256830601093</v>
      </c>
      <c r="BS73" s="39">
        <f t="shared" si="39"/>
        <v>0</v>
      </c>
      <c r="BT73" s="2"/>
      <c r="BU73" s="26">
        <f t="shared" si="40"/>
        <v>0</v>
      </c>
      <c r="BV73" s="72">
        <f t="shared" si="41"/>
        <v>0</v>
      </c>
      <c r="BW73" s="82">
        <f t="shared" si="32"/>
        <v>0</v>
      </c>
    </row>
    <row r="74" spans="1:75" x14ac:dyDescent="0.35">
      <c r="A74" s="11" t="str" cm="1">
        <f t="array" ref="A74">_xll.BDP(B74&amp;" Govt","SECURITY_DES")</f>
        <v>UKT 1 3/4 07/22/57</v>
      </c>
      <c r="B74" s="10" t="s">
        <v>124</v>
      </c>
      <c r="C74" s="8" t="str" cm="1">
        <f t="array" ref="C74">_xll.BDP(B74&amp;" Govt","MATURITY")</f>
        <v>22/07/2057</v>
      </c>
      <c r="D74" s="5" cm="1">
        <f t="array" ref="D74">_xll.BDP($B74&amp;" Govt",D$46)</f>
        <v>1.75</v>
      </c>
      <c r="E74" s="5"/>
      <c r="J74" s="5">
        <f t="shared" si="28"/>
        <v>0</v>
      </c>
      <c r="K74" s="5">
        <f t="shared" si="33"/>
        <v>0</v>
      </c>
      <c r="L74" s="5">
        <f t="shared" si="34"/>
        <v>0</v>
      </c>
      <c r="M74" s="44" cm="1">
        <f t="array" ref="M74">_xll.BDP($B74&amp;" Govt",M$46)</f>
        <v>53.231000000000002</v>
      </c>
      <c r="N74" s="23">
        <f t="shared" si="35"/>
        <v>53.2515</v>
      </c>
      <c r="O74" s="45" cm="1">
        <f t="array" ref="O74">_xll.BDP($B74&amp;" Govt",O$46)</f>
        <v>53.271999999999998</v>
      </c>
      <c r="P74" s="23"/>
      <c r="Q74" s="23">
        <f t="shared" si="36"/>
        <v>53.2515</v>
      </c>
      <c r="R74" s="76" cm="1">
        <f t="array" aca="1" ref="R74" ca="1">_xll.BDP($B74&amp;" Govt","YAS_BOND_YLD","SETTLE_DT",$B$2,"YAS_BOND_PX",Q74)</f>
        <v>4.4727639999999997</v>
      </c>
      <c r="S74" s="73">
        <f t="shared" ca="1" si="31"/>
        <v>-4.6835000000000626</v>
      </c>
      <c r="T74" s="27"/>
      <c r="U74" s="27"/>
      <c r="V74" s="79" cm="1">
        <f t="array" aca="1" ref="V74" ca="1">_xll.BDP($B74&amp;" Govt","Z_SPRD_MID","SETTLE_DT",$B$2,"PX_MID",Q74)</f>
        <v>67.677923792742646</v>
      </c>
      <c r="W74" s="67">
        <f ca="1">STANDARDIZE(V74,HLOOKUP(B74,Nominal_ZHist!$C$5:$BV$7,2,0),HLOOKUP(B74,Nominal_ZHist!$C$5:$BV$7,3,0))</f>
        <v>-1.3149540380229066</v>
      </c>
      <c r="X74" s="27"/>
      <c r="Y74" s="27"/>
      <c r="Z74" s="102" cm="1">
        <f t="array" ref="Z74">_xll.BDP($B74&amp;" Govt","MMS_SPREAD_MID")</f>
        <v>63.400997893610132</v>
      </c>
      <c r="AA74" s="27" cm="1">
        <f t="array" aca="1" ref="AA74" ca="1">Z74-_xll.BDP($B74&amp;" Govt","MMS_SPREAD_MID","SETTLE_DT",$C$2,"PX_ASK",AG74)</f>
        <v>-2.3279606742498586</v>
      </c>
      <c r="AB74" s="67">
        <f t="shared" si="42"/>
        <v>5.6209497991909636</v>
      </c>
      <c r="AC74" s="79" cm="1">
        <f t="array" ref="AC74">_xll.BDP($B74&amp;" Govt",AC$46)</f>
        <v>11.27941009235407</v>
      </c>
      <c r="AD74" s="23"/>
      <c r="AE74" s="23"/>
      <c r="AF74" s="67"/>
      <c r="AG74" s="23" cm="1">
        <f t="array" ref="AG74">_xll.BDP($B74&amp;" Govt","PX_CLOSE_1D")</f>
        <v>52.725000000000001</v>
      </c>
      <c r="AH74" s="26" cm="1">
        <f t="array" aca="1" ref="AH74" ca="1">_xll.BDP($B74&amp;" Govt","YAS_BOND_YLD","SETTLE_DT",$C$2,"YAS_BOND_PX",AG74)</f>
        <v>4.5195990000000004</v>
      </c>
      <c r="AN74" s="39"/>
      <c r="AW74" s="18"/>
      <c r="BR74" s="67" cm="1">
        <f t="array" ref="BR74">_xll.BDP($B74&amp;" Govt",BR$10)</f>
        <v>53.217846153846153</v>
      </c>
      <c r="BS74" s="39">
        <f t="shared" si="39"/>
        <v>0</v>
      </c>
      <c r="BT74" s="2"/>
      <c r="BU74" s="26">
        <f t="shared" si="40"/>
        <v>0</v>
      </c>
      <c r="BV74" s="72">
        <f t="shared" si="41"/>
        <v>0</v>
      </c>
      <c r="BW74" s="82">
        <f t="shared" si="32"/>
        <v>0</v>
      </c>
    </row>
    <row r="75" spans="1:75" x14ac:dyDescent="0.35">
      <c r="A75" s="11" t="str" cm="1">
        <f t="array" ref="A75">_xll.BDP(B75&amp;" Govt","SECURITY_DES")</f>
        <v>UKT 4 01/22/60</v>
      </c>
      <c r="B75" s="10" t="s">
        <v>125</v>
      </c>
      <c r="C75" s="8" t="str" cm="1">
        <f t="array" ref="C75">_xll.BDP(B75&amp;" Govt","MATURITY")</f>
        <v>22/01/2060</v>
      </c>
      <c r="D75" s="5" cm="1">
        <f t="array" ref="D75">_xll.BDP($B75&amp;" Govt",D$46)</f>
        <v>4</v>
      </c>
      <c r="E75" s="5"/>
      <c r="J75" s="5">
        <f t="shared" si="28"/>
        <v>0</v>
      </c>
      <c r="K75" s="5">
        <f t="shared" si="33"/>
        <v>0</v>
      </c>
      <c r="L75" s="5">
        <f t="shared" si="34"/>
        <v>0</v>
      </c>
      <c r="M75" s="44" cm="1">
        <f t="array" ref="M75">_xll.BDP($B75&amp;" Govt",M$46)</f>
        <v>90.786000000000001</v>
      </c>
      <c r="N75" s="23">
        <f t="shared" si="35"/>
        <v>90.814999999999998</v>
      </c>
      <c r="O75" s="45" cm="1">
        <f t="array" ref="O75">_xll.BDP($B75&amp;" Govt",O$46)</f>
        <v>90.843999999999994</v>
      </c>
      <c r="P75" s="23"/>
      <c r="Q75" s="23">
        <f t="shared" si="36"/>
        <v>90.814999999999998</v>
      </c>
      <c r="R75" s="76" cm="1">
        <f t="array" aca="1" ref="R75" ca="1">_xll.BDP($B75&amp;" Govt","YAS_BOND_YLD","SETTLE_DT",$B$2,"YAS_BOND_PX",Q75)</f>
        <v>4.5220039999999999</v>
      </c>
      <c r="S75" s="73">
        <f t="shared" ca="1" si="31"/>
        <v>-4.6787000000000134</v>
      </c>
      <c r="T75" s="27"/>
      <c r="U75" s="27"/>
      <c r="V75" s="79" cm="1">
        <f t="array" aca="1" ref="V75" ca="1">_xll.BDP($B75&amp;" Govt","Z_SPRD_MID","SETTLE_DT",$B$2,"PX_MID",Q75)</f>
        <v>73.209755219589937</v>
      </c>
      <c r="W75" s="67">
        <f ca="1">STANDARDIZE(V75,HLOOKUP(B75,Nominal_ZHist!$C$5:$BV$7,2,0),HLOOKUP(B75,Nominal_ZHist!$C$5:$BV$7,3,0))</f>
        <v>-6.3529487397331136E-2</v>
      </c>
      <c r="X75" s="27"/>
      <c r="Y75" s="27"/>
      <c r="Z75" s="102" cm="1">
        <f t="array" ref="Z75">_xll.BDP($B75&amp;" Govt","MMS_SPREAD_MID")</f>
        <v>70.508862462822549</v>
      </c>
      <c r="AA75" s="27" cm="1">
        <f t="array" aca="1" ref="AA75" ca="1">Z75-_xll.BDP($B75&amp;" Govt","MMS_SPREAD_MID","SETTLE_DT",$C$2,"PX_ASK",AG75)</f>
        <v>-2.3552388802840198</v>
      </c>
      <c r="AB75" s="67">
        <f t="shared" si="42"/>
        <v>4.3034565153684108</v>
      </c>
      <c r="AC75" s="79" cm="1">
        <f t="array" ref="AC75">_xll.BDP($B75&amp;" Govt",AC$46)</f>
        <v>16.384239555116409</v>
      </c>
      <c r="AD75" s="23"/>
      <c r="AE75" s="23"/>
      <c r="AF75" s="67"/>
      <c r="AG75" s="23" cm="1">
        <f t="array" ref="AG75">_xll.BDP($B75&amp;" Govt","PX_CLOSE_1D")</f>
        <v>90.052999999999997</v>
      </c>
      <c r="AH75" s="26" cm="1">
        <f t="array" aca="1" ref="AH75" ca="1">_xll.BDP($B75&amp;" Govt","YAS_BOND_YLD","SETTLE_DT",$C$2,"YAS_BOND_PX",AG75)</f>
        <v>4.568791</v>
      </c>
      <c r="AN75" s="39"/>
      <c r="AS75" s="26"/>
      <c r="AT75" s="23"/>
      <c r="BR75" s="67" cm="1">
        <f t="array" ref="BR75">_xll.BDP($B75&amp;" Govt",BR$10)</f>
        <v>90.738076923076918</v>
      </c>
      <c r="BS75" s="39">
        <f t="shared" si="39"/>
        <v>0</v>
      </c>
      <c r="BT75" s="2"/>
      <c r="BU75" s="26">
        <f t="shared" si="40"/>
        <v>0</v>
      </c>
      <c r="BV75" s="72">
        <f t="shared" si="41"/>
        <v>0</v>
      </c>
      <c r="BW75" s="82">
        <f t="shared" si="32"/>
        <v>0</v>
      </c>
    </row>
    <row r="76" spans="1:75" x14ac:dyDescent="0.35">
      <c r="A76" s="11" t="str" cm="1">
        <f t="array" ref="A76">_xll.BDP(B76&amp;" Govt","SECURITY_DES")</f>
        <v>UKT 0 1/2 10/22/61</v>
      </c>
      <c r="B76" s="10" t="s">
        <v>126</v>
      </c>
      <c r="C76" s="8" t="str" cm="1">
        <f t="array" ref="C76">_xll.BDP(B76&amp;" Govt","MATURITY")</f>
        <v>22/10/2061</v>
      </c>
      <c r="D76" s="5" cm="1">
        <f t="array" ref="D76">_xll.BDP($B76&amp;" Govt",D$46)</f>
        <v>0.5</v>
      </c>
      <c r="E76" s="5"/>
      <c r="J76" s="5">
        <f t="shared" si="28"/>
        <v>0</v>
      </c>
      <c r="K76" s="5">
        <f t="shared" si="33"/>
        <v>0</v>
      </c>
      <c r="L76" s="5">
        <f t="shared" si="34"/>
        <v>0</v>
      </c>
      <c r="M76" s="44" cm="1">
        <f t="array" ref="M76">_xll.BDP($B76&amp;" Govt",M$46)</f>
        <v>30.501000000000001</v>
      </c>
      <c r="N76" s="23">
        <f t="shared" si="35"/>
        <v>30.518999999999998</v>
      </c>
      <c r="O76" s="45" cm="1">
        <f t="array" ref="O76">_xll.BDP($B76&amp;" Govt",O$46)</f>
        <v>30.536999999999999</v>
      </c>
      <c r="P76" s="23"/>
      <c r="Q76" s="23">
        <f t="shared" si="36"/>
        <v>30.518999999999998</v>
      </c>
      <c r="R76" s="76" cm="1">
        <f t="array" aca="1" ref="R76" ca="1">_xll.BDP($B76&amp;" Govt","YAS_BOND_YLD","SETTLE_DT",$B$2,"YAS_BOND_PX",Q76)</f>
        <v>4.210477</v>
      </c>
      <c r="S76" s="73">
        <f t="shared" ca="1" si="31"/>
        <v>-4.7889999999999766</v>
      </c>
      <c r="T76" s="27"/>
      <c r="U76" s="27"/>
      <c r="V76" s="79" cm="1">
        <f t="array" aca="1" ref="V76" ca="1">_xll.BDP($B76&amp;" Govt","Z_SPRD_MID","SETTLE_DT",$B$2,"PX_MID",Q76)</f>
        <v>48.596651961701973</v>
      </c>
      <c r="W76" s="67">
        <f ca="1">STANDARDIZE(V76,HLOOKUP(B76,Nominal_ZHist!$C$5:$BV$7,2,0),HLOOKUP(B76,Nominal_ZHist!$C$5:$BV$7,3,0))</f>
        <v>-2.1818610347826937</v>
      </c>
      <c r="X76" s="27"/>
      <c r="Y76" s="27"/>
      <c r="Z76" s="102" cm="1">
        <f t="array" ref="Z76">_xll.BDP($B76&amp;" Govt","MMS_SPREAD_MID")</f>
        <v>40.89663536586383</v>
      </c>
      <c r="AA76" s="27" cm="1">
        <f t="array" aca="1" ref="AA76" ca="1">Z76-_xll.BDP($B76&amp;" Govt","MMS_SPREAD_MID","SETTLE_DT",$C$2,"PX_ASK",AG76)</f>
        <v>-2.3654915638929168</v>
      </c>
      <c r="AB76" s="67">
        <f t="shared" si="42"/>
        <v>4.5292711671519585</v>
      </c>
      <c r="AC76" s="79" cm="1">
        <f t="array" ref="AC76">_xll.BDP($B76&amp;" Govt",AC$46)</f>
        <v>9.0294075705738663</v>
      </c>
      <c r="AD76" s="23"/>
      <c r="AE76" s="23"/>
      <c r="AF76" s="67"/>
      <c r="AG76" s="23" cm="1">
        <f t="array" ref="AG76">_xll.BDP($B76&amp;" Govt","PX_CLOSE_1D")</f>
        <v>30.088000000000001</v>
      </c>
      <c r="AH76" s="26" cm="1">
        <f t="array" aca="1" ref="AH76" ca="1">_xll.BDP($B76&amp;" Govt","YAS_BOND_YLD","SETTLE_DT",$C$2,"YAS_BOND_PX",AG76)</f>
        <v>4.2583669999999998</v>
      </c>
      <c r="AN76" s="39"/>
      <c r="AQ76" s="66"/>
      <c r="AS76" s="24"/>
      <c r="AT76" s="24"/>
      <c r="BR76" s="67" cm="1">
        <f t="array" ref="BR76">_xll.BDP($B76&amp;" Govt",BR$10)</f>
        <v>30.633754098360654</v>
      </c>
      <c r="BS76" s="39">
        <f t="shared" si="39"/>
        <v>0</v>
      </c>
      <c r="BT76" s="2"/>
      <c r="BU76" s="26">
        <f t="shared" si="40"/>
        <v>0</v>
      </c>
      <c r="BV76" s="72">
        <f t="shared" si="41"/>
        <v>0</v>
      </c>
      <c r="BW76" s="82">
        <f t="shared" si="32"/>
        <v>0</v>
      </c>
    </row>
    <row r="77" spans="1:75" x14ac:dyDescent="0.35">
      <c r="A77" s="11" t="str" cm="1">
        <f t="array" ref="A77">_xll.BDP(B77&amp;" Govt","SECURITY_DES")</f>
        <v>UKT 2 1/2 07/22/65</v>
      </c>
      <c r="B77" s="10" t="s">
        <v>127</v>
      </c>
      <c r="C77" s="8" t="str" cm="1">
        <f t="array" ref="C77">_xll.BDP(B77&amp;" Govt","MATURITY")</f>
        <v>22/07/2065</v>
      </c>
      <c r="D77" s="5" cm="1">
        <f t="array" ref="D77">_xll.BDP($B77&amp;" Govt",D$46)</f>
        <v>2.5</v>
      </c>
      <c r="E77" s="5"/>
      <c r="J77" s="5">
        <f t="shared" si="28"/>
        <v>0</v>
      </c>
      <c r="K77" s="5">
        <f t="shared" si="33"/>
        <v>0</v>
      </c>
      <c r="L77" s="5">
        <f t="shared" si="34"/>
        <v>0</v>
      </c>
      <c r="M77" s="44" cm="1">
        <f t="array" ref="M77">_xll.BDP($B77&amp;" Govt",M$46)</f>
        <v>63.451999999999998</v>
      </c>
      <c r="N77" s="23">
        <f t="shared" si="35"/>
        <v>63.482500000000002</v>
      </c>
      <c r="O77" s="45" cm="1">
        <f t="array" ref="O77">_xll.BDP($B77&amp;" Govt",O$46)</f>
        <v>63.512999999999998</v>
      </c>
      <c r="P77" s="23"/>
      <c r="Q77" s="23">
        <f t="shared" si="36"/>
        <v>63.482500000000002</v>
      </c>
      <c r="R77" s="76" cm="1">
        <f t="array" aca="1" ref="R77" ca="1">_xll.BDP($B77&amp;" Govt","YAS_BOND_YLD","SETTLE_DT",$B$2,"YAS_BOND_PX",Q77)</f>
        <v>4.442647</v>
      </c>
      <c r="S77" s="73">
        <f t="shared" ca="1" si="31"/>
        <v>-4.7469999999999679</v>
      </c>
      <c r="T77" s="27"/>
      <c r="U77" s="27"/>
      <c r="V77" s="79" cm="1">
        <f t="array" aca="1" ref="V77" ca="1">_xll.BDP($B77&amp;" Govt","Z_SPRD_MID","SETTLE_DT",$B$2,"PX_MID",Q77)</f>
        <v>71.594727597534046</v>
      </c>
      <c r="W77" s="67">
        <f ca="1">STANDARDIZE(V77,HLOOKUP(B77,Nominal_ZHist!$C$5:$BV$7,2,0),HLOOKUP(B77,Nominal_ZHist!$C$5:$BV$7,3,0))</f>
        <v>-0.60892897194301177</v>
      </c>
      <c r="X77" s="27"/>
      <c r="Y77" s="27"/>
      <c r="Z77" s="102" cm="1">
        <f t="array" ref="Z77">_xll.BDP($B77&amp;" Govt","MMS_SPREAD_MID")</f>
        <v>67.462234009156759</v>
      </c>
      <c r="AA77" s="27" cm="1">
        <f t="array" aca="1" ref="AA77" ca="1">Z77-_xll.BDP($B77&amp;" Govt","MMS_SPREAD_MID","SETTLE_DT",$C$2,"PX_ASK",AG77)</f>
        <v>-2.4064778640699558</v>
      </c>
      <c r="AB77" s="67">
        <f t="shared" si="42"/>
        <v>5.008079910409843</v>
      </c>
      <c r="AC77" s="79" cm="1">
        <f t="array" ref="AC77">_xll.BDP($B77&amp;" Govt",AC$46)</f>
        <v>13.470678426861582</v>
      </c>
      <c r="AD77" s="23"/>
      <c r="AE77" s="23"/>
      <c r="AF77" s="67"/>
      <c r="AG77" s="23" cm="1">
        <f t="array" ref="AG77">_xll.BDP($B77&amp;" Govt","PX_CLOSE_1D")</f>
        <v>62.847000000000001</v>
      </c>
      <c r="AH77" s="26" cm="1">
        <f t="array" aca="1" ref="AH77" ca="1">_xll.BDP($B77&amp;" Govt","YAS_BOND_YLD","SETTLE_DT",$C$2,"YAS_BOND_PX",AG77)</f>
        <v>4.4901169999999997</v>
      </c>
      <c r="AN77" s="39"/>
      <c r="BR77" s="67" cm="1">
        <f t="array" ref="BR77">_xll.BDP($B77&amp;" Govt",BR$10)</f>
        <v>63.434423076923082</v>
      </c>
      <c r="BS77" s="39">
        <f t="shared" si="39"/>
        <v>0</v>
      </c>
      <c r="BT77" s="2"/>
      <c r="BU77" s="26">
        <f t="shared" si="40"/>
        <v>0</v>
      </c>
      <c r="BV77" s="72">
        <f t="shared" si="41"/>
        <v>0</v>
      </c>
      <c r="BW77" s="82">
        <f t="shared" si="32"/>
        <v>0</v>
      </c>
    </row>
    <row r="78" spans="1:75" x14ac:dyDescent="0.35">
      <c r="A78" s="11" t="str" cm="1">
        <f t="array" ref="A78">_xll.BDP(B78&amp;" Govt","SECURITY_DES")</f>
        <v>UKT 1 5/8 10/22/2071</v>
      </c>
      <c r="B78" s="10" t="s">
        <v>128</v>
      </c>
      <c r="C78" s="8" t="str" cm="1">
        <f t="array" ref="C78">_xll.BDP(B78&amp;" Govt","MATURITY")</f>
        <v>22/10/2071</v>
      </c>
      <c r="D78" s="5" cm="1">
        <f t="array" ref="D78">_xll.BDP($B78&amp;" Govt",D$46)</f>
        <v>1.625</v>
      </c>
      <c r="E78" s="5"/>
      <c r="J78" s="5">
        <f t="shared" si="28"/>
        <v>0</v>
      </c>
      <c r="K78" s="5">
        <f t="shared" si="33"/>
        <v>0</v>
      </c>
      <c r="L78" s="5">
        <f t="shared" si="34"/>
        <v>0</v>
      </c>
      <c r="M78" s="44" cm="1">
        <f t="array" ref="M78">_xll.BDP($B78&amp;" Govt",M$46)</f>
        <v>46.155000000000001</v>
      </c>
      <c r="N78" s="23">
        <f t="shared" si="35"/>
        <v>46.177999999999997</v>
      </c>
      <c r="O78" s="45" cm="1">
        <f t="array" ref="O78">_xll.BDP($B78&amp;" Govt",O$46)</f>
        <v>46.201000000000001</v>
      </c>
      <c r="P78" s="23"/>
      <c r="Q78" s="23">
        <f t="shared" si="36"/>
        <v>46.177999999999997</v>
      </c>
      <c r="R78" s="76" cm="1">
        <f t="array" aca="1" ref="R78" ca="1">_xll.BDP($B78&amp;" Govt","YAS_BOND_YLD","SETTLE_DT",$B$2,"YAS_BOND_PX",Q78)</f>
        <v>4.2943280000000001</v>
      </c>
      <c r="S78" s="73">
        <f t="shared" ca="1" si="31"/>
        <v>-4.9277000000000015</v>
      </c>
      <c r="T78" s="27"/>
      <c r="U78" s="27"/>
      <c r="V78" s="79" cm="1">
        <f t="array" aca="1" ref="V78" ca="1">_xll.BDP($B78&amp;" Govt","Z_SPRD_MID","SETTLE_DT",$B$2,"PX_MID",Q78)</f>
        <v>66.178343157776723</v>
      </c>
      <c r="W78" s="67">
        <f ca="1">STANDARDIZE(V78,HLOOKUP(B78,Nominal_ZHist!$C$5:$BV$7,2,0),HLOOKUP(B78,Nominal_ZHist!$C$5:$BV$7,3,0))</f>
        <v>-1.1816934587952366</v>
      </c>
      <c r="X78" s="27"/>
      <c r="Y78" s="27"/>
      <c r="Z78" s="102" cm="1">
        <f t="array" ref="Z78">_xll.BDP($B78&amp;" Govt","MMS_SPREAD_MID")</f>
        <v>59.088363737055218</v>
      </c>
      <c r="AA78" s="27" cm="1">
        <f t="array" aca="1" ref="AA78" ca="1">Z78-_xll.BDP($B78&amp;" Govt","MMS_SPREAD_MID","SETTLE_DT",$C$2,"PX_ASK",AG78)</f>
        <v>-2.4743173893047867</v>
      </c>
      <c r="AB78" s="67">
        <f t="shared" si="42"/>
        <v>5.1429278381473704</v>
      </c>
      <c r="AC78" s="79" cm="1">
        <f t="array" ref="AC78">_xll.BDP($B78&amp;" Govt",AC$46)</f>
        <v>11.489246125285035</v>
      </c>
      <c r="AD78" s="23"/>
      <c r="AE78" s="23"/>
      <c r="AF78" s="67"/>
      <c r="AG78" s="23" cm="1">
        <f t="array" ref="AG78">_xll.BDP($B78&amp;" Govt","PX_CLOSE_1D")</f>
        <v>45.616</v>
      </c>
      <c r="AH78" s="26" cm="1">
        <f t="array" aca="1" ref="AH78" ca="1">_xll.BDP($B78&amp;" Govt","YAS_BOND_YLD","SETTLE_DT",$C$2,"YAS_BOND_PX",AG78)</f>
        <v>4.3436050000000002</v>
      </c>
      <c r="AN78" s="39"/>
      <c r="BR78" s="67" cm="1">
        <f t="array" ref="BR78">_xll.BDP($B78&amp;" Govt",BR$10)</f>
        <v>46.550950819672131</v>
      </c>
      <c r="BS78" s="39">
        <f t="shared" si="39"/>
        <v>0</v>
      </c>
      <c r="BT78" s="2"/>
      <c r="BU78" s="26">
        <f t="shared" si="40"/>
        <v>0</v>
      </c>
      <c r="BV78" s="72">
        <f t="shared" si="41"/>
        <v>0</v>
      </c>
      <c r="BW78" s="82">
        <f t="shared" si="32"/>
        <v>0</v>
      </c>
    </row>
    <row r="79" spans="1:75" x14ac:dyDescent="0.35">
      <c r="A79" s="11" t="str" cm="1">
        <f t="array" ref="A79">_xll.BDP(B79&amp;" Govt","SECURITY_DES")</f>
        <v>UKT 1 1/8 10/22/2073</v>
      </c>
      <c r="B79" s="10" t="s">
        <v>129</v>
      </c>
      <c r="C79" s="8" t="str" cm="1">
        <f t="array" ref="C79">_xll.BDP(B79&amp;" Govt","MATURITY")</f>
        <v>22/10/2073</v>
      </c>
      <c r="D79" s="5" cm="1">
        <f t="array" ref="D79">_xll.BDP($B79&amp;" Govt",D$46)</f>
        <v>1.125</v>
      </c>
      <c r="E79" s="5"/>
      <c r="J79" s="5">
        <f t="shared" si="28"/>
        <v>0</v>
      </c>
      <c r="K79" s="5">
        <f t="shared" si="33"/>
        <v>0</v>
      </c>
      <c r="L79" s="5">
        <f t="shared" si="34"/>
        <v>0</v>
      </c>
      <c r="M79" s="44" cm="1">
        <f t="array" ref="M79">_xll.BDP($B79&amp;" Govt",M$46)</f>
        <v>36.700000000000003</v>
      </c>
      <c r="N79" s="23">
        <f t="shared" si="35"/>
        <v>36.726500000000001</v>
      </c>
      <c r="O79" s="45" cm="1">
        <f t="array" ref="O79">_xll.BDP($B79&amp;" Govt",O$46)</f>
        <v>36.753</v>
      </c>
      <c r="P79" s="23"/>
      <c r="Q79" s="23">
        <f t="shared" si="36"/>
        <v>36.726500000000001</v>
      </c>
      <c r="R79" s="76" cm="1">
        <f t="array" aca="1" ref="R79" ca="1">_xll.BDP($B79&amp;" Govt","YAS_BOND_YLD","SETTLE_DT",$B$2,"YAS_BOND_PX",Q79)</f>
        <v>4.1510790000000002</v>
      </c>
      <c r="S79" s="73">
        <f t="shared" ca="1" si="31"/>
        <v>-4.8999999999999488</v>
      </c>
      <c r="T79" s="27"/>
      <c r="U79" s="27"/>
      <c r="V79" s="79" cm="1">
        <f t="array" aca="1" ref="V79" ca="1">_xll.BDP($B79&amp;" Govt","Z_SPRD_MID","SETTLE_DT",$B$2,"PX_MID",Q79)</f>
        <v>56.858309233383764</v>
      </c>
      <c r="W79" s="67">
        <f ca="1">STANDARDIZE(V79,HLOOKUP(B79,Nominal_ZHist!$C$5:$BV$7,2,0),HLOOKUP(B79,Nominal_ZHist!$C$5:$BV$7,3,0))</f>
        <v>-1.5405798493099812</v>
      </c>
      <c r="X79" s="27"/>
      <c r="Y79" s="27"/>
      <c r="Z79" s="102" cm="1">
        <f t="array" ref="Z79">_xll.BDP($B79&amp;" Govt","MMS_SPREAD_MID")</f>
        <v>46.689358357328594</v>
      </c>
      <c r="AA79" s="27" cm="1">
        <f t="array" aca="1" ref="AA79" ca="1">Z79-_xll.BDP($B79&amp;" Govt","MMS_SPREAD_MID","SETTLE_DT",$C$2,"PX_ASK",AG79)</f>
        <v>-2.4834796370222421</v>
      </c>
      <c r="AB79" s="67">
        <f t="shared" si="42"/>
        <v>4.526985534903524</v>
      </c>
      <c r="AC79" s="79" cm="1">
        <f t="array" ref="AC79">_xll.BDP($B79&amp;" Govt",AC$46)</f>
        <v>10.313564732502201</v>
      </c>
      <c r="AD79" s="23"/>
      <c r="AE79" s="23"/>
      <c r="AF79" s="67"/>
      <c r="AG79" s="23" cm="1">
        <f t="array" ref="AG79">_xll.BDP($B79&amp;" Govt","PX_CLOSE_1D")</f>
        <v>36.225000000000001</v>
      </c>
      <c r="AH79" s="26" cm="1">
        <f t="array" aca="1" ref="AH79" ca="1">_xll.BDP($B79&amp;" Govt","YAS_BOND_YLD","SETTLE_DT",$C$2,"YAS_BOND_PX",AG79)</f>
        <v>4.2000789999999997</v>
      </c>
      <c r="AN79" s="39"/>
      <c r="AS79" s="21"/>
      <c r="AT79" s="21"/>
      <c r="BR79" s="69" cm="1">
        <f t="array" ref="BR79">_xll.BDP($B79&amp;" Govt",BR$10)</f>
        <v>36.984696721311479</v>
      </c>
      <c r="BS79" s="39">
        <f t="shared" si="39"/>
        <v>0</v>
      </c>
      <c r="BT79" s="2"/>
      <c r="BU79" s="26">
        <f t="shared" si="40"/>
        <v>0</v>
      </c>
      <c r="BV79" s="72">
        <f t="shared" si="41"/>
        <v>0</v>
      </c>
      <c r="BW79" s="82">
        <f t="shared" si="32"/>
        <v>0</v>
      </c>
    </row>
    <row r="80" spans="1:75" x14ac:dyDescent="0.35">
      <c r="A80" s="11" t="str" cm="1">
        <f t="array" ref="A80">_xll.BDP(B80&amp;" Govt","SECURITY_DES")</f>
        <v>UKT 3 3/4 01/29/38</v>
      </c>
      <c r="B80" s="10" t="s">
        <v>234</v>
      </c>
      <c r="C80" s="8" t="str" cm="1">
        <f t="array" ref="C80">_xll.BDP(B80&amp;" Govt","MATURITY")</f>
        <v>29/01/2038</v>
      </c>
      <c r="D80" s="5" cm="1">
        <f t="array" ref="D80">_xll.BDP($B80&amp;" Govt",D$46)</f>
        <v>3.75</v>
      </c>
      <c r="E80" s="5"/>
      <c r="J80" s="5">
        <f t="shared" ref="J80" si="43">I80*AC80*100</f>
        <v>0</v>
      </c>
      <c r="K80" s="5">
        <f t="shared" ref="K80" si="44">J80/(100*$B$9)</f>
        <v>0</v>
      </c>
      <c r="L80" s="5">
        <f t="shared" ref="L80" si="45">K80-H80</f>
        <v>0</v>
      </c>
      <c r="M80" s="44" cm="1">
        <f t="array" ref="M80">_xll.BDP($B80&amp;" Govt",M$46)</f>
        <v>94.488</v>
      </c>
      <c r="N80" s="23">
        <f t="shared" ref="N80" si="46">(M80+O80)/2</f>
        <v>94.498999999999995</v>
      </c>
      <c r="O80" s="45" cm="1">
        <f t="array" ref="O80">_xll.BDP($B80&amp;" Govt",O$46)</f>
        <v>94.51</v>
      </c>
      <c r="P80" s="23"/>
      <c r="Q80" s="23">
        <f t="shared" ref="Q80" si="47">IF(P80="",N80,P80)</f>
        <v>94.498999999999995</v>
      </c>
      <c r="R80" s="76" cm="1">
        <f t="array" aca="1" ref="R80" ca="1">_xll.BDP($B80&amp;" Govt","YAS_BOND_YLD","SETTLE_DT",$B$2,"YAS_BOND_PX",Q80)</f>
        <v>4.2895690000000002</v>
      </c>
      <c r="S80" s="73">
        <f t="shared" ca="1" si="31"/>
        <v>-5.6754999999999889</v>
      </c>
      <c r="T80" s="27"/>
      <c r="U80" s="27"/>
      <c r="V80" s="79" cm="1">
        <f t="array" aca="1" ref="V80" ca="1">_xll.BDP($B80&amp;" Govt","Z_SPRD_MID","SETTLE_DT",$B$2,"PX_MID",Q80)</f>
        <v>47.784220636488762</v>
      </c>
      <c r="W80" s="67">
        <f ca="1">STANDARDIZE(V80,HLOOKUP(B80,Nominal_ZHist!$C$5:$BV$7,2,0),HLOOKUP(B80,Nominal_ZHist!$C$5:$BV$7,3,0))</f>
        <v>-1.5776546224005139</v>
      </c>
      <c r="X80" s="27"/>
      <c r="Y80" s="27"/>
      <c r="Z80" s="102" cm="1">
        <f t="array" ref="Z80">_xll.BDP($B80&amp;" Govt","MMS_SPREAD_MID")</f>
        <v>44.850763590943288</v>
      </c>
      <c r="AA80" s="27" cm="1">
        <f t="array" aca="1" ref="AA80" ca="1">Z80-_xll.BDP($B80&amp;" Govt","MMS_SPREAD_MID","SETTLE_DT",$C$2,"PX_ASK",AG80)</f>
        <v>-2.750394296845073</v>
      </c>
      <c r="AB80" s="67">
        <f t="shared" si="42"/>
        <v>4.5551752942678005</v>
      </c>
      <c r="AC80" s="79" cm="1">
        <f t="array" ref="AC80">_xll.BDP($B80&amp;" Govt",AC$46)</f>
        <v>9.8461114432595309</v>
      </c>
      <c r="AD80" s="23"/>
      <c r="AE80" s="72"/>
      <c r="AF80" s="82"/>
      <c r="AG80" s="23" cm="1">
        <f t="array" ref="AG80">_xll.BDP($B80&amp;" Govt","PX_CLOSE_1D")</f>
        <v>93.941000000000003</v>
      </c>
      <c r="AH80" s="26" cm="1">
        <f t="array" aca="1" ref="AH80" ca="1">_xll.BDP($B80&amp;" Govt","YAS_BOND_YLD","SETTLE_DT",$C$2,"YAS_BOND_PX",AG80)</f>
        <v>4.3463240000000001</v>
      </c>
      <c r="BR80" s="69" cm="1">
        <f t="array" ref="BR80">_xll.BDP($B80&amp;" Govt",BR$10)</f>
        <v>96.229769230769222</v>
      </c>
      <c r="BS80" s="39">
        <f t="shared" ref="BS80" si="48">BR80*I80/100</f>
        <v>0</v>
      </c>
      <c r="BT80" s="2"/>
      <c r="BU80" s="26">
        <f t="shared" ref="BU80" si="49">BT80*BR80/100</f>
        <v>0</v>
      </c>
      <c r="BV80" s="72">
        <f t="shared" ref="BV80" si="50">BT80*AC80*100</f>
        <v>0</v>
      </c>
      <c r="BW80" s="82">
        <f t="shared" ref="BW80" si="51">BV80/(100*$B$9)</f>
        <v>0</v>
      </c>
    </row>
    <row r="81" spans="1:49" x14ac:dyDescent="0.35">
      <c r="Z81" s="100"/>
      <c r="AS81" s="21"/>
      <c r="AT81" s="18"/>
      <c r="AU81" s="21"/>
      <c r="AV81" s="37"/>
      <c r="AW81" s="37"/>
    </row>
    <row r="82" spans="1:49" x14ac:dyDescent="0.35">
      <c r="A82" s="5">
        <v>0.99729999999999996</v>
      </c>
      <c r="Z82" s="100"/>
      <c r="AS82" s="24"/>
    </row>
    <row r="83" spans="1:49" x14ac:dyDescent="0.35">
      <c r="AS83" s="24"/>
      <c r="AT83" s="21"/>
    </row>
    <row r="85" spans="1:49" x14ac:dyDescent="0.35">
      <c r="AQ85" s="103"/>
      <c r="AR85" s="21"/>
      <c r="AS85" s="14"/>
      <c r="AT85" s="18"/>
    </row>
    <row r="87" spans="1:49" x14ac:dyDescent="0.35">
      <c r="AU87" s="23"/>
      <c r="AV87" s="23"/>
    </row>
    <row r="88" spans="1:49" x14ac:dyDescent="0.35">
      <c r="AR88" s="23"/>
      <c r="AS88" s="24"/>
      <c r="AT88" s="18"/>
    </row>
    <row r="89" spans="1:49" x14ac:dyDescent="0.35">
      <c r="AR89" s="23"/>
      <c r="AS89" s="24"/>
      <c r="AT89" s="18"/>
    </row>
    <row r="90" spans="1:49" x14ac:dyDescent="0.35">
      <c r="AS90" s="21"/>
      <c r="AT90" s="18"/>
    </row>
  </sheetData>
  <conditionalFormatting sqref="L2:L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1:L4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:M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:M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:S43 U11:U43">
    <cfRule type="cellIs" dxfId="13" priority="32" operator="lessThan">
      <formula>0</formula>
    </cfRule>
    <cfRule type="cellIs" dxfId="12" priority="33" operator="greaterThan">
      <formula>0</formula>
    </cfRule>
  </conditionalFormatting>
  <conditionalFormatting sqref="S47:U80 X47:Y80">
    <cfRule type="cellIs" dxfId="11" priority="13" operator="lessThan">
      <formula>0</formula>
    </cfRule>
    <cfRule type="cellIs" dxfId="10" priority="14" operator="greaterThan">
      <formula>0</formula>
    </cfRule>
  </conditionalFormatting>
  <conditionalFormatting sqref="W11:W4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7:W80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1:Y4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13:AA43">
    <cfRule type="cellIs" dxfId="9" priority="5" operator="lessThan">
      <formula>0</formula>
    </cfRule>
    <cfRule type="cellIs" dxfId="8" priority="8" operator="lessThan">
      <formula>0</formula>
    </cfRule>
    <cfRule type="cellIs" dxfId="7" priority="9" operator="greaterThan">
      <formula>0</formula>
    </cfRule>
  </conditionalFormatting>
  <conditionalFormatting sqref="AA49:AA80">
    <cfRule type="cellIs" dxfId="6" priority="2" operator="lessThan">
      <formula>0</formula>
    </cfRule>
    <cfRule type="cellIs" dxfId="5" priority="3" operator="lessThan">
      <formula>0</formula>
    </cfRule>
    <cfRule type="cellIs" dxfId="4" priority="4" operator="greaterThan">
      <formula>0</formula>
    </cfRule>
  </conditionalFormatting>
  <conditionalFormatting sqref="AB13:AB43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47:AB8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7:AL61">
    <cfRule type="cellIs" dxfId="3" priority="17" operator="lessThan">
      <formula>0</formula>
    </cfRule>
    <cfRule type="cellIs" dxfId="2" priority="18" operator="greaterThan">
      <formula>0</formula>
    </cfRule>
  </conditionalFormatting>
  <conditionalFormatting sqref="AO47:AO61">
    <cfRule type="cellIs" dxfId="1" priority="15" operator="lessThan">
      <formula>0</formula>
    </cfRule>
    <cfRule type="cellIs" dxfId="0" priority="16" operator="greaterThan">
      <formula>0</formula>
    </cfRule>
  </conditionalFormatting>
  <pageMargins left="0.7" right="0.7" top="0.75" bottom="0.75" header="0.3" footer="0.3"/>
  <pageSetup orientation="portrait" r:id="rId1"/>
  <headerFooter>
    <oddFooter>&amp;C_x000D_&amp;1#&amp;"Arial"&amp;10&amp;K000000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0A81D-F837-4316-AF58-32B8EFE0C2CA}">
  <dimension ref="A1:BP277"/>
  <sheetViews>
    <sheetView topLeftCell="A2" zoomScale="80" zoomScaleNormal="80" workbookViewId="0">
      <selection activeCell="N8" sqref="N8"/>
    </sheetView>
  </sheetViews>
  <sheetFormatPr defaultRowHeight="14.5" x14ac:dyDescent="0.35"/>
  <cols>
    <col min="1" max="1" width="15.54296875" bestFit="1" customWidth="1"/>
    <col min="2" max="2" width="11.54296875" bestFit="1" customWidth="1"/>
    <col min="3" max="3" width="15.26953125" bestFit="1" customWidth="1"/>
    <col min="4" max="4" width="10.90625" customWidth="1"/>
    <col min="5" max="5" width="16.08984375" bestFit="1" customWidth="1"/>
    <col min="7" max="7" width="19.26953125" bestFit="1" customWidth="1"/>
    <col min="9" max="9" width="16.90625" bestFit="1" customWidth="1"/>
    <col min="11" max="11" width="19.26953125" bestFit="1" customWidth="1"/>
    <col min="13" max="13" width="10.90625" bestFit="1" customWidth="1"/>
    <col min="15" max="15" width="18.54296875" bestFit="1" customWidth="1"/>
    <col min="16" max="16" width="16.26953125" bestFit="1" customWidth="1"/>
    <col min="17" max="17" width="10.90625" bestFit="1" customWidth="1"/>
    <col min="19" max="19" width="10.90625" bestFit="1" customWidth="1"/>
    <col min="21" max="21" width="10.90625" bestFit="1" customWidth="1"/>
    <col min="23" max="23" width="10.90625" bestFit="1" customWidth="1"/>
    <col min="25" max="25" width="10.90625" bestFit="1" customWidth="1"/>
    <col min="27" max="27" width="10.90625" bestFit="1" customWidth="1"/>
    <col min="29" max="29" width="10.90625" bestFit="1" customWidth="1"/>
    <col min="31" max="31" width="10.90625" bestFit="1" customWidth="1"/>
    <col min="33" max="33" width="10.90625" bestFit="1" customWidth="1"/>
    <col min="35" max="35" width="10.90625" bestFit="1" customWidth="1"/>
    <col min="37" max="37" width="10.90625" bestFit="1" customWidth="1"/>
    <col min="39" max="39" width="10.90625" bestFit="1" customWidth="1"/>
    <col min="41" max="41" width="10.90625" bestFit="1" customWidth="1"/>
    <col min="43" max="43" width="10.90625" bestFit="1" customWidth="1"/>
    <col min="45" max="45" width="10.90625" bestFit="1" customWidth="1"/>
    <col min="47" max="47" width="10.90625" bestFit="1" customWidth="1"/>
    <col min="49" max="49" width="10.90625" bestFit="1" customWidth="1"/>
    <col min="51" max="51" width="10.90625" bestFit="1" customWidth="1"/>
    <col min="53" max="53" width="10.90625" bestFit="1" customWidth="1"/>
    <col min="55" max="55" width="10.90625" bestFit="1" customWidth="1"/>
    <col min="57" max="57" width="10.90625" bestFit="1" customWidth="1"/>
    <col min="59" max="59" width="10.90625" bestFit="1" customWidth="1"/>
    <col min="61" max="61" width="10.90625" bestFit="1" customWidth="1"/>
    <col min="63" max="63" width="10.90625" bestFit="1" customWidth="1"/>
    <col min="65" max="65" width="10.90625" bestFit="1" customWidth="1"/>
    <col min="67" max="67" width="10.90625" bestFit="1" customWidth="1"/>
  </cols>
  <sheetData>
    <row r="1" spans="1:68" x14ac:dyDescent="0.35">
      <c r="A1" s="46">
        <v>44440</v>
      </c>
      <c r="B1" s="46">
        <f ca="1">TODAY()-1</f>
        <v>45484</v>
      </c>
      <c r="C1" s="46"/>
      <c r="D1" s="46"/>
      <c r="F1" s="91"/>
      <c r="J1" s="91"/>
      <c r="L1" s="91"/>
    </row>
    <row r="2" spans="1:68" x14ac:dyDescent="0.35">
      <c r="A2" s="46">
        <v>44834</v>
      </c>
      <c r="B2" s="46">
        <f ca="1">B1-180</f>
        <v>45304</v>
      </c>
      <c r="C2" s="46"/>
      <c r="D2" s="46"/>
      <c r="F2" s="91"/>
      <c r="H2" s="91"/>
      <c r="J2" s="91"/>
      <c r="L2" s="91"/>
      <c r="P2" s="106"/>
      <c r="U2" s="106"/>
    </row>
    <row r="3" spans="1:68" x14ac:dyDescent="0.35">
      <c r="B3" s="46" t="s">
        <v>138</v>
      </c>
      <c r="C3" s="46"/>
      <c r="D3" s="46"/>
      <c r="E3" t="s">
        <v>251</v>
      </c>
      <c r="P3" s="106"/>
    </row>
    <row r="4" spans="1:68" x14ac:dyDescent="0.35">
      <c r="B4" s="46" t="s">
        <v>139</v>
      </c>
      <c r="C4" s="46"/>
      <c r="D4" s="46"/>
      <c r="U4" s="106"/>
    </row>
    <row r="5" spans="1:68" x14ac:dyDescent="0.35">
      <c r="B5" s="46"/>
      <c r="C5" t="str">
        <f>A8</f>
        <v>GB00B85SFQ54</v>
      </c>
      <c r="E5" t="str">
        <f>A9</f>
        <v>GB0008983024</v>
      </c>
      <c r="G5" t="str">
        <f>A10</f>
        <v>GB00BYY5F144</v>
      </c>
      <c r="I5" t="str">
        <f>A11</f>
        <v>GB00B128DH60</v>
      </c>
      <c r="K5" t="str">
        <f>A12</f>
        <v>GB00BZ1NTB69</v>
      </c>
      <c r="M5" t="str">
        <f>A13</f>
        <v>GB00B3Y1JG82</v>
      </c>
      <c r="O5" t="str">
        <f>A14</f>
        <v>GB0008932666</v>
      </c>
      <c r="Q5" t="str">
        <f>A15</f>
        <v>GB00BNNGP551</v>
      </c>
      <c r="S5" t="str">
        <f>A16</f>
        <v>GB00B3D4VD98</v>
      </c>
      <c r="U5" t="str">
        <f>A17</f>
        <v>GB00BMF9LJ15</v>
      </c>
      <c r="W5" t="str">
        <f>A18</f>
        <v>GB00B46CGH68</v>
      </c>
      <c r="Y5" t="str">
        <f>A19</f>
        <v>GB0031790826</v>
      </c>
      <c r="AA5" t="str">
        <f>A20</f>
        <v>GB00BYZW3J87</v>
      </c>
      <c r="AC5" t="str">
        <f>A21</f>
        <v>GB00B1L6W962</v>
      </c>
      <c r="AE5" t="str">
        <f>A22</f>
        <v>GB00BLH38265</v>
      </c>
      <c r="AG5" t="str">
        <f>A23</f>
        <v>GB00B3LZBF68</v>
      </c>
      <c r="AI5" t="str">
        <f>A24</f>
        <v>GB00BGDYHF49</v>
      </c>
      <c r="AK5" t="str">
        <f>A25</f>
        <v>GB00B3MYD345</v>
      </c>
      <c r="AM5" t="str">
        <f>A26</f>
        <v>GB00B7RN0G65</v>
      </c>
      <c r="AO5" t="str">
        <f>A27</f>
        <v>GB00BMF9LH90</v>
      </c>
      <c r="AQ5" t="str">
        <f>A28</f>
        <v>GB00BYMWG366</v>
      </c>
      <c r="AS5" t="str">
        <f>A29</f>
        <v>GB00B24FFM16</v>
      </c>
      <c r="AU5" t="str">
        <f>A30</f>
        <v>GB00BZ13DV40</v>
      </c>
      <c r="AW5" t="str">
        <f>A31</f>
        <v>GB00B421JZ66</v>
      </c>
      <c r="AY5" t="str">
        <f>A32</f>
        <v>GB00BNNGP882</v>
      </c>
      <c r="BA5" t="str">
        <f>A33</f>
        <v>GB00B73ZYW09</v>
      </c>
      <c r="BC5" t="str">
        <f>A34</f>
        <v>GB00B0CNHZ09</v>
      </c>
      <c r="BE5" t="str">
        <f>A35</f>
        <v>GB00BYVP4K94</v>
      </c>
      <c r="BG5" t="str">
        <f>A36</f>
        <v>GB00BP9DLZ64</v>
      </c>
      <c r="BI5" t="str">
        <f>A37</f>
        <v>GB00B4PTCY75</v>
      </c>
      <c r="BK5" t="str">
        <f>A38</f>
        <v>GB00BD9MZZ71</v>
      </c>
      <c r="BM5" t="str">
        <f>A39</f>
        <v>GB00BDX8CX86</v>
      </c>
      <c r="BO5" t="str">
        <f>A40</f>
        <v>GB00BM8Z2W66</v>
      </c>
    </row>
    <row r="6" spans="1:68" x14ac:dyDescent="0.35">
      <c r="B6" s="46"/>
      <c r="C6">
        <f>AVERAGE(D8:D333)</f>
        <v>-106.37340476190472</v>
      </c>
      <c r="E6">
        <f>AVERAGE(F8:F333)</f>
        <v>-9.3884227642276414</v>
      </c>
      <c r="G6">
        <f>AVERAGE(H8:H333)</f>
        <v>-15.15824409448819</v>
      </c>
      <c r="I6">
        <f>AVERAGE(J8:J333)</f>
        <v>14.420171641791047</v>
      </c>
      <c r="K6">
        <f>AVERAGE(L8:L333)</f>
        <v>23.551984251968506</v>
      </c>
      <c r="M6">
        <f>AVERAGE(N8:N333)</f>
        <v>22.045448818897643</v>
      </c>
      <c r="O6">
        <f>AVERAGE(P8:P333)</f>
        <v>32.583669291338587</v>
      </c>
      <c r="Q6">
        <f>AVERAGE(R8:R333)</f>
        <v>34.045551181102368</v>
      </c>
      <c r="S6">
        <f>AVERAGE(T8:T333)</f>
        <v>34.728803149606286</v>
      </c>
      <c r="U6">
        <f>AVERAGE(V8:V333)</f>
        <v>40.734078740157486</v>
      </c>
      <c r="W6">
        <f>AVERAGE(X8:X333)</f>
        <v>41.282440944881905</v>
      </c>
      <c r="Y6">
        <f>AVERAGE(Z8:Z333)</f>
        <v>54.743661417322819</v>
      </c>
      <c r="AA6">
        <f>AVERAGE(AB8:AB333)</f>
        <v>47.839763779527566</v>
      </c>
      <c r="AC6">
        <f>AVERAGE(AD8:AD333)</f>
        <v>52.934818897637811</v>
      </c>
      <c r="AE6">
        <f>AVERAGE(AF8:AF333)</f>
        <v>60.42582677165354</v>
      </c>
      <c r="AG6">
        <f>AVERAGE(AH8:AH333)</f>
        <v>62.269433070866135</v>
      </c>
      <c r="AI6">
        <f>AVERAGE(AJ8:AJ333)</f>
        <v>67.184566929133879</v>
      </c>
      <c r="AK6">
        <f>AVERAGE(AL8:AL333)</f>
        <v>68.589984251968517</v>
      </c>
      <c r="AM6">
        <f>AVERAGE(AN8:AN333)</f>
        <v>73.759905511810999</v>
      </c>
      <c r="AO6">
        <f>AVERAGE(AP8:AP333)</f>
        <v>75.594685039370077</v>
      </c>
      <c r="AQ6">
        <f>AVERAGE(AR8:AR333)</f>
        <v>76.167251968503919</v>
      </c>
      <c r="AS6">
        <f>AVERAGE(AT8:AT333)</f>
        <v>77.331637795275583</v>
      </c>
      <c r="AU6">
        <f>AVERAGE(AV8:AV333)</f>
        <v>78.917370078740134</v>
      </c>
      <c r="AW6">
        <f>AVERAGE(AX8:AX333)</f>
        <v>77.507377952755917</v>
      </c>
      <c r="AY6">
        <f>AVERAGE(AZ8:AZ333)</f>
        <v>76.841724409448787</v>
      </c>
      <c r="BA6">
        <f>AVERAGE(BB8:BB333)</f>
        <v>76.145937007874025</v>
      </c>
      <c r="BC6">
        <f>AVERAGE(BD8:BD333)</f>
        <v>79.040960629921244</v>
      </c>
      <c r="BE6">
        <f>AVERAGE(BF8:BF333)</f>
        <v>74.316118110236232</v>
      </c>
      <c r="BG6">
        <f>AVERAGE(BH8:BH333)</f>
        <v>74.244645669291302</v>
      </c>
      <c r="BI6">
        <f>AVERAGE(BJ8:BJ333)</f>
        <v>74.245968503936993</v>
      </c>
      <c r="BK6">
        <f>AVERAGE(BL8:BL333)</f>
        <v>74.089929133858305</v>
      </c>
      <c r="BM6">
        <f>AVERAGE(BN8:BN333)</f>
        <v>75.210409448818908</v>
      </c>
      <c r="BO6">
        <f>AVERAGE(BP8:BP333)</f>
        <v>64.231433070866146</v>
      </c>
    </row>
    <row r="7" spans="1:68" x14ac:dyDescent="0.35">
      <c r="B7" s="46"/>
      <c r="C7">
        <f>_xlfn.STDEV.P(D8:D333)</f>
        <v>103.45658671499432</v>
      </c>
      <c r="E7">
        <f>_xlfn.STDEV.P(F8:F333)</f>
        <v>7.396729386011657</v>
      </c>
      <c r="G7">
        <f>_xlfn.STDEV.P(H8:H333)</f>
        <v>8.8851263194212038</v>
      </c>
      <c r="I7">
        <f>_xlfn.STDEV.P(J8:J333)</f>
        <v>35.708743770880815</v>
      </c>
      <c r="K7">
        <f>_xlfn.STDEV.P(L8:L333)</f>
        <v>5.4393566924865766</v>
      </c>
      <c r="M7">
        <f>_xlfn.STDEV.P(N8:N333)</f>
        <v>5.4722817661095924</v>
      </c>
      <c r="O7">
        <f>_xlfn.STDEV.P(P8:P333)</f>
        <v>4.0035531385446665</v>
      </c>
      <c r="Q7">
        <f>_xlfn.STDEV.P(R8:R333)</f>
        <v>3.787963113150981</v>
      </c>
      <c r="S7">
        <f>_xlfn.STDEV.P(T8:T333)</f>
        <v>3.1776131611942331</v>
      </c>
      <c r="U7">
        <f>_xlfn.STDEV.P(V8:V333)</f>
        <v>2.5703468548874704</v>
      </c>
      <c r="W7">
        <f>_xlfn.STDEV.P(X8:X333)</f>
        <v>2.8201128437062408</v>
      </c>
      <c r="Y7">
        <f>_xlfn.STDEV.P(Z8:Z333)</f>
        <v>2.4713470400670943</v>
      </c>
      <c r="AA7">
        <f>_xlfn.STDEV.P(AB8:AB333)</f>
        <v>2.947153131751922</v>
      </c>
      <c r="AC7">
        <f>_xlfn.STDEV.P(AD8:AD333)</f>
        <v>3.0714273642422523</v>
      </c>
      <c r="AE7">
        <f>_xlfn.STDEV.P(AF8:AF333)</f>
        <v>3.0995751603592949</v>
      </c>
      <c r="AG7">
        <f>_xlfn.STDEV.P(AH8:AH333)</f>
        <v>3.2302826686740969</v>
      </c>
      <c r="AI7">
        <f>_xlfn.STDEV.P(AJ8:AJ333)</f>
        <v>3.3104575595217205</v>
      </c>
      <c r="AK7">
        <f>_xlfn.STDEV.P(AL8:AL333)</f>
        <v>3.5571586046077104</v>
      </c>
      <c r="AM7">
        <f>_xlfn.STDEV.P(AN8:AN333)</f>
        <v>3.1329705594698858</v>
      </c>
      <c r="AO7">
        <f>_xlfn.STDEV.P(AP8:AP333)</f>
        <v>2.7772365795715066</v>
      </c>
      <c r="AQ7">
        <f>_xlfn.STDEV.P(AR8:AR333)</f>
        <v>3.0253131157489954</v>
      </c>
      <c r="AS7">
        <f>_xlfn.STDEV.P(AT8:AT333)</f>
        <v>3.3675703353153481</v>
      </c>
      <c r="AU7">
        <f>_xlfn.STDEV.P(AV8:AV333)</f>
        <v>2.951990090254875</v>
      </c>
      <c r="AW7">
        <f>_xlfn.STDEV.P(AX8:AX333)</f>
        <v>2.8609557070914464</v>
      </c>
      <c r="AY7">
        <f>_xlfn.STDEV.P(AZ8:AZ333)</f>
        <v>2.6440037603376756</v>
      </c>
      <c r="BA7">
        <f>_xlfn.STDEV.P(BB8:BB333)</f>
        <v>2.8305291031724096</v>
      </c>
      <c r="BC7">
        <f>_xlfn.STDEV.P(BD8:BD333)</f>
        <v>3.2424200143767772</v>
      </c>
      <c r="BE7">
        <f>_xlfn.STDEV.P(BF8:BF333)</f>
        <v>3.0064188171577508</v>
      </c>
      <c r="BG7">
        <f>_xlfn.STDEV.P(BH8:BH333)</f>
        <v>3.3129281491897529</v>
      </c>
      <c r="BI7">
        <f>_xlfn.STDEV.P(BJ8:BJ333)</f>
        <v>3.3835051874260085</v>
      </c>
      <c r="BK7">
        <f>_xlfn.STDEV.P(BL8:BL333)</f>
        <v>2.9072723861484766</v>
      </c>
      <c r="BM7">
        <f>_xlfn.STDEV.P(BN8:BN333)</f>
        <v>2.889381764661425</v>
      </c>
      <c r="BO7">
        <f>_xlfn.STDEV.P(BP8:BP333)</f>
        <v>2.8109353687154197</v>
      </c>
    </row>
    <row r="8" spans="1:68" x14ac:dyDescent="0.35">
      <c r="A8" s="11" t="s">
        <v>19</v>
      </c>
      <c r="C8" s="46">
        <f ca="1">_xll.BDH($C$5&amp;" Govt", "BLP_Z_SPRD_MID", $B$2, $B$1,"cols=2;rows=42")</f>
        <v>45306</v>
      </c>
      <c r="D8">
        <v>-135.107</v>
      </c>
      <c r="E8" s="46">
        <f ca="1">_xll.BDH($E$5&amp;" Govt", "BLP_Z_SPRD_MID", $B$2, $B$1,"cols=2;rows=123")</f>
        <v>45306</v>
      </c>
      <c r="F8">
        <v>-7.0060000000000002</v>
      </c>
      <c r="G8" s="46">
        <f ca="1">_xll.BDH($G$5&amp;" Govt", "BLP_Z_SPRD_MID", $B$2, $B$1,"cols=2;rows=127")</f>
        <v>45306</v>
      </c>
      <c r="H8">
        <v>-9.3369999999999997</v>
      </c>
      <c r="I8" s="46">
        <f ca="1">_xll.BDH($I$5&amp;" Govt", "BLP_Z_SPRD_MID", $B$2, $B$1,"cols=2;rows=127")</f>
        <v>45306</v>
      </c>
      <c r="J8">
        <v>6.52</v>
      </c>
      <c r="K8" s="46">
        <f ca="1">_xll.BDH($K$5&amp;" Govt", "BLP_Z_SPRD_MID", $B$2, $B$1,"cols=2;rows=127")</f>
        <v>45306</v>
      </c>
      <c r="L8">
        <v>27.433</v>
      </c>
      <c r="M8" s="46">
        <f ca="1">_xll.BDH(M5&amp;" Govt", "BLP_Z_SPRD_MID", $B$2, $B$1,"cols=2;rows=127")</f>
        <v>45306</v>
      </c>
      <c r="N8">
        <v>25.699000000000002</v>
      </c>
      <c r="O8" s="46">
        <f ca="1">_xll.BDH(O5&amp;" Govt", "BLP_Z_SPRD_MID", $B$2, $B$1,"cols=2;rows=127")</f>
        <v>45306</v>
      </c>
      <c r="P8">
        <v>35.421999999999997</v>
      </c>
      <c r="Q8" s="46">
        <f ca="1">_xll.BDH(Q5&amp;" Govt", "BLP_Z_SPRD_MID", $B$2, $B$1,"cols=2;rows=127")</f>
        <v>45306</v>
      </c>
      <c r="R8">
        <v>40.935000000000002</v>
      </c>
      <c r="S8" s="46">
        <f ca="1">_xll.BDH(S5&amp;" Govt", "BLP_Z_SPRD_MID", $B$2, $B$1,"cols=2;rows=127")</f>
        <v>45306</v>
      </c>
      <c r="T8">
        <v>39.582000000000001</v>
      </c>
      <c r="U8" s="46">
        <f ca="1">_xll.BDH(U5&amp;" Govt", "BLP_Z_SPRD_MID", $B$2, $B$1,"cols=2;rows=127")</f>
        <v>45306</v>
      </c>
      <c r="V8">
        <v>43.896999999999998</v>
      </c>
      <c r="W8" s="46">
        <f ca="1">_xll.BDH(W5&amp;" Govt", "BLP_Z_SPRD_MID", $B$2, $B$1,"cols=2;rows=127")</f>
        <v>45306</v>
      </c>
      <c r="X8">
        <v>45.188000000000002</v>
      </c>
      <c r="Y8" s="46">
        <f ca="1">_xll.BDH(Y5&amp;" Govt", "BLP_Z_SPRD_MID", $B$2, $B$1,"cols=2;rows=127")</f>
        <v>45306</v>
      </c>
      <c r="Z8">
        <v>56.335000000000001</v>
      </c>
      <c r="AA8" s="46">
        <f ca="1">_xll.BDH(AA5&amp;" Govt", "BLP_Z_SPRD_MID", $B$2, $B$1,"cols=2;rows=127")</f>
        <v>45306</v>
      </c>
      <c r="AB8">
        <v>52.42</v>
      </c>
      <c r="AC8" s="46">
        <f ca="1">_xll.BDH(AC5&amp;" Govt", "BLP_Z_SPRD_MID", $B$2, $B$1,"cols=2;rows=127")</f>
        <v>45306</v>
      </c>
      <c r="AD8">
        <v>58.271000000000001</v>
      </c>
      <c r="AE8" s="46">
        <f ca="1">_xll.BDH(AE5&amp;" Govt", "BLP_Z_SPRD_MID", $B$2, $B$1,"cols=2;rows=127")</f>
        <v>45306</v>
      </c>
      <c r="AF8">
        <v>65.745999999999995</v>
      </c>
      <c r="AG8" s="46">
        <f ca="1">_xll.BDH(AG5&amp;" Govt", "BLP_Z_SPRD_MID", $B$2, $B$1,"cols=2;rows=127")</f>
        <v>45306</v>
      </c>
      <c r="AH8">
        <v>67.533000000000001</v>
      </c>
      <c r="AI8" s="46">
        <f ca="1">_xll.BDH(AI5&amp;" Govt", "BLP_Z_SPRD_MID", $B$2, $B$1,"cols=2;rows=127")</f>
        <v>45306</v>
      </c>
      <c r="AJ8">
        <v>71.73</v>
      </c>
      <c r="AK8" s="46">
        <f ca="1">_xll.BDH(AK5&amp;" Govt", "BLP_Z_SPRD_MID", $B$2, $B$1,"cols=2;rows=127")</f>
        <v>45306</v>
      </c>
      <c r="AL8">
        <v>73.622</v>
      </c>
      <c r="AM8" s="46">
        <f ca="1">_xll.BDH(AM5&amp;" Govt", "BLP_Z_SPRD_MID", $B$2, $B$1,"cols=2;rows=127")</f>
        <v>45306</v>
      </c>
      <c r="AN8">
        <v>77.876000000000005</v>
      </c>
      <c r="AO8" s="46">
        <f ca="1">_xll.BDH(AO5&amp;" Govt", "BLP_Z_SPRD_MID", $B$2, $B$1,"cols=2;rows=127")</f>
        <v>45306</v>
      </c>
      <c r="AP8">
        <v>79.266999999999996</v>
      </c>
      <c r="AQ8" s="46">
        <f ca="1">_xll.BDH(AQ5&amp;" Govt", "BLP_Z_SPRD_MID", $B$2, $B$1,"cols=2;rows=127")</f>
        <v>45306</v>
      </c>
      <c r="AR8">
        <v>80.221999999999994</v>
      </c>
      <c r="AS8" s="46">
        <f ca="1">_xll.BDH(AS5&amp;" Govt", "BLP_Z_SPRD_MID", $B$2, $B$1,"cols=2;rows=127")</f>
        <v>45306</v>
      </c>
      <c r="AT8">
        <v>82.338999999999999</v>
      </c>
      <c r="AU8" s="46">
        <f ca="1">_xll.BDH(AU5&amp;" Govt", "BLP_Z_SPRD_MID", $B$2, $B$1,"cols=2;rows=127")</f>
        <v>45306</v>
      </c>
      <c r="AV8">
        <v>82.878</v>
      </c>
      <c r="AW8" s="46">
        <f ca="1">_xll.BDH(AW5&amp;" Govt", "BLP_Z_SPRD_MID", $B$2, $B$1,"cols=2;rows=127")</f>
        <v>45306</v>
      </c>
      <c r="AX8">
        <v>80.47</v>
      </c>
      <c r="AY8" s="46">
        <f ca="1">_xll.BDH(AY5&amp;" Govt", "BLP_Z_SPRD_MID", $B$2, $B$1,"cols=2;rows=127")</f>
        <v>45306</v>
      </c>
      <c r="AZ8">
        <v>79.221000000000004</v>
      </c>
      <c r="BA8" s="46">
        <f ca="1">_xll.BDH(BA5&amp;" Govt", "BLP_Z_SPRD_MID", $B$2, $B$1,"cols=2;rows=127")</f>
        <v>45306</v>
      </c>
      <c r="BB8">
        <v>79.224999999999994</v>
      </c>
      <c r="BC8" s="46">
        <f ca="1">_xll.BDH(BC5&amp;" Govt", "BLP_Z_SPRD_MID", $B$2, $B$1,"cols=2;rows=127")</f>
        <v>45306</v>
      </c>
      <c r="BD8">
        <v>82.230999999999995</v>
      </c>
      <c r="BE8" s="46">
        <f ca="1">_xll.BDH(BE5&amp;" Govt", "BLP_Z_SPRD_MID", $B$2, $B$1,"cols=2;rows=127")</f>
        <v>45306</v>
      </c>
      <c r="BF8">
        <v>79.120999999999995</v>
      </c>
      <c r="BG8" s="46">
        <f ca="1">_xll.BDH(BG5&amp;" Govt", "BLP_Z_SPRD_MID", $B$2, $B$1,"cols=2;rows=127")</f>
        <v>45306</v>
      </c>
      <c r="BH8">
        <v>79.813999999999993</v>
      </c>
      <c r="BI8" s="46">
        <f ca="1">_xll.BDH(BI5&amp;" Govt", "BLP_Z_SPRD_MID", $B$2, $B$1,"cols=2;rows=127")</f>
        <v>45306</v>
      </c>
      <c r="BJ8">
        <v>80.775000000000006</v>
      </c>
      <c r="BK8" s="46">
        <f ca="1">_xll.BDH(BK5&amp;" Govt", "BLP_Z_SPRD_MID", $B$2, $B$1,"cols=2;rows=127")</f>
        <v>45306</v>
      </c>
      <c r="BL8">
        <v>80.22</v>
      </c>
      <c r="BM8" s="46">
        <f ca="1">_xll.BDH(BM5&amp;" Govt", "BLP_Z_SPRD_MID", $B$2, $B$1,"cols=2;rows=127")</f>
        <v>45306</v>
      </c>
      <c r="BN8">
        <v>80.924000000000007</v>
      </c>
      <c r="BO8" s="46">
        <f ca="1">_xll.BDH(BO5&amp;" Govt", "BLP_Z_SPRD_MID", $B$2, $B$1,"cols=2;rows=127")</f>
        <v>45306</v>
      </c>
      <c r="BP8">
        <v>69.751999999999995</v>
      </c>
    </row>
    <row r="9" spans="1:68" x14ac:dyDescent="0.35">
      <c r="A9" t="s">
        <v>69</v>
      </c>
      <c r="C9" s="46">
        <v>45307</v>
      </c>
      <c r="D9">
        <v>-155.22900000000001</v>
      </c>
      <c r="E9" s="46">
        <v>45307</v>
      </c>
      <c r="F9">
        <v>-10.718</v>
      </c>
      <c r="G9" s="46">
        <v>45307</v>
      </c>
      <c r="H9">
        <v>-12.615</v>
      </c>
      <c r="I9" s="46">
        <v>45307</v>
      </c>
      <c r="J9">
        <v>4.165</v>
      </c>
      <c r="K9" s="46">
        <v>45307</v>
      </c>
      <c r="L9">
        <v>24.411000000000001</v>
      </c>
      <c r="M9" s="46">
        <v>45307</v>
      </c>
      <c r="N9">
        <v>22.58</v>
      </c>
      <c r="O9" s="46">
        <v>45307</v>
      </c>
      <c r="P9">
        <v>32.290999999999997</v>
      </c>
      <c r="Q9" s="46">
        <v>45307</v>
      </c>
      <c r="R9">
        <v>37.837000000000003</v>
      </c>
      <c r="S9" s="46">
        <v>45307</v>
      </c>
      <c r="T9">
        <v>36.688000000000002</v>
      </c>
      <c r="U9" s="46">
        <v>45307</v>
      </c>
      <c r="V9">
        <v>40.112000000000002</v>
      </c>
      <c r="W9" s="46">
        <v>45307</v>
      </c>
      <c r="X9">
        <v>42.045999999999999</v>
      </c>
      <c r="Y9" s="46">
        <v>45307</v>
      </c>
      <c r="Z9">
        <v>53.738</v>
      </c>
      <c r="AA9" s="46">
        <v>45307</v>
      </c>
      <c r="AB9">
        <v>49.616999999999997</v>
      </c>
      <c r="AC9" s="46">
        <v>45307</v>
      </c>
      <c r="AD9">
        <v>55.494</v>
      </c>
      <c r="AE9" s="46">
        <v>45307</v>
      </c>
      <c r="AF9">
        <v>63.237000000000002</v>
      </c>
      <c r="AG9" s="46">
        <v>45307</v>
      </c>
      <c r="AH9">
        <v>65.031000000000006</v>
      </c>
      <c r="AI9" s="46">
        <v>45307</v>
      </c>
      <c r="AJ9">
        <v>69.353999999999999</v>
      </c>
      <c r="AK9" s="46">
        <v>45307</v>
      </c>
      <c r="AL9">
        <v>71.224999999999994</v>
      </c>
      <c r="AM9" s="46">
        <v>45307</v>
      </c>
      <c r="AN9">
        <v>75.521000000000001</v>
      </c>
      <c r="AO9" s="46">
        <v>45307</v>
      </c>
      <c r="AP9">
        <v>76.977000000000004</v>
      </c>
      <c r="AQ9" s="46">
        <v>45307</v>
      </c>
      <c r="AR9">
        <v>77.718999999999994</v>
      </c>
      <c r="AS9" s="46">
        <v>45307</v>
      </c>
      <c r="AT9">
        <v>79.691999999999993</v>
      </c>
      <c r="AU9" s="46">
        <v>45307</v>
      </c>
      <c r="AV9">
        <v>80.385999999999996</v>
      </c>
      <c r="AW9" s="46">
        <v>45307</v>
      </c>
      <c r="AX9">
        <v>77.688000000000002</v>
      </c>
      <c r="AY9" s="46">
        <v>45307</v>
      </c>
      <c r="AZ9">
        <v>76.616</v>
      </c>
      <c r="BA9" s="46">
        <v>45307</v>
      </c>
      <c r="BB9">
        <v>76.641999999999996</v>
      </c>
      <c r="BC9" s="46">
        <v>45307</v>
      </c>
      <c r="BD9">
        <v>79.960999999999999</v>
      </c>
      <c r="BE9" s="46">
        <v>45307</v>
      </c>
      <c r="BF9">
        <v>76.775999999999996</v>
      </c>
      <c r="BG9" s="46">
        <v>45307</v>
      </c>
      <c r="BH9">
        <v>77.397000000000006</v>
      </c>
      <c r="BI9" s="46">
        <v>45307</v>
      </c>
      <c r="BJ9">
        <v>78.674000000000007</v>
      </c>
      <c r="BK9" s="46">
        <v>45307</v>
      </c>
      <c r="BL9">
        <v>78.17</v>
      </c>
      <c r="BM9" s="46">
        <v>45307</v>
      </c>
      <c r="BN9">
        <v>79.143000000000001</v>
      </c>
      <c r="BO9" s="46">
        <v>45307</v>
      </c>
      <c r="BP9">
        <v>68.376999999999995</v>
      </c>
    </row>
    <row r="10" spans="1:68" x14ac:dyDescent="0.35">
      <c r="A10" t="s">
        <v>21</v>
      </c>
      <c r="C10" s="46">
        <v>45308</v>
      </c>
      <c r="D10">
        <v>-155.708</v>
      </c>
      <c r="E10" s="46">
        <v>45308</v>
      </c>
      <c r="F10">
        <v>-4.9320000000000004</v>
      </c>
      <c r="G10" s="46">
        <v>45308</v>
      </c>
      <c r="H10">
        <v>-9.7810000000000006</v>
      </c>
      <c r="I10" s="46">
        <v>45308</v>
      </c>
      <c r="J10">
        <v>6.0339999999999998</v>
      </c>
      <c r="K10" s="46">
        <v>45308</v>
      </c>
      <c r="L10">
        <v>26.51</v>
      </c>
      <c r="M10" s="46">
        <v>45308</v>
      </c>
      <c r="N10">
        <v>24.795000000000002</v>
      </c>
      <c r="O10" s="46">
        <v>45308</v>
      </c>
      <c r="P10">
        <v>33.320999999999998</v>
      </c>
      <c r="Q10" s="46">
        <v>45308</v>
      </c>
      <c r="R10">
        <v>39.213999999999999</v>
      </c>
      <c r="S10" s="46">
        <v>45308</v>
      </c>
      <c r="T10">
        <v>38.408000000000001</v>
      </c>
      <c r="U10" s="46">
        <v>45308</v>
      </c>
      <c r="V10">
        <v>42.609000000000002</v>
      </c>
      <c r="W10" s="46">
        <v>45308</v>
      </c>
      <c r="X10">
        <v>44.290999999999997</v>
      </c>
      <c r="Y10" s="46">
        <v>45308</v>
      </c>
      <c r="Z10">
        <v>55.201000000000001</v>
      </c>
      <c r="AA10" s="46">
        <v>45308</v>
      </c>
      <c r="AB10">
        <v>52.243000000000002</v>
      </c>
      <c r="AC10" s="46">
        <v>45308</v>
      </c>
      <c r="AD10">
        <v>58.234000000000002</v>
      </c>
      <c r="AE10" s="46">
        <v>45308</v>
      </c>
      <c r="AF10">
        <v>65.975999999999999</v>
      </c>
      <c r="AG10" s="46">
        <v>45308</v>
      </c>
      <c r="AH10">
        <v>67.680000000000007</v>
      </c>
      <c r="AI10" s="46">
        <v>45308</v>
      </c>
      <c r="AJ10">
        <v>72.245000000000005</v>
      </c>
      <c r="AK10" s="46">
        <v>45308</v>
      </c>
      <c r="AL10">
        <v>74.100999999999999</v>
      </c>
      <c r="AM10" s="46">
        <v>45308</v>
      </c>
      <c r="AN10">
        <v>78.492000000000004</v>
      </c>
      <c r="AO10" s="46">
        <v>45308</v>
      </c>
      <c r="AP10">
        <v>79.957999999999998</v>
      </c>
      <c r="AQ10" s="46">
        <v>45308</v>
      </c>
      <c r="AR10">
        <v>81.263000000000005</v>
      </c>
      <c r="AS10" s="46">
        <v>45308</v>
      </c>
      <c r="AT10">
        <v>83.349000000000004</v>
      </c>
      <c r="AU10" s="46">
        <v>45308</v>
      </c>
      <c r="AV10">
        <v>83.932000000000002</v>
      </c>
      <c r="AW10" s="46">
        <v>45308</v>
      </c>
      <c r="AX10">
        <v>81.471999999999994</v>
      </c>
      <c r="AY10" s="46">
        <v>45308</v>
      </c>
      <c r="AZ10">
        <v>80.602999999999994</v>
      </c>
      <c r="BA10" s="46">
        <v>45308</v>
      </c>
      <c r="BB10">
        <v>80.626000000000005</v>
      </c>
      <c r="BC10" s="46">
        <v>45308</v>
      </c>
      <c r="BD10">
        <v>83.563000000000002</v>
      </c>
      <c r="BE10" s="46">
        <v>45308</v>
      </c>
      <c r="BF10">
        <v>80.576999999999998</v>
      </c>
      <c r="BG10" s="46">
        <v>45308</v>
      </c>
      <c r="BH10">
        <v>80.888999999999996</v>
      </c>
      <c r="BI10" s="46">
        <v>45308</v>
      </c>
      <c r="BJ10">
        <v>81.772999999999996</v>
      </c>
      <c r="BK10" s="46">
        <v>45308</v>
      </c>
      <c r="BL10">
        <v>81.412000000000006</v>
      </c>
      <c r="BM10" s="46">
        <v>45308</v>
      </c>
      <c r="BN10">
        <v>82.016000000000005</v>
      </c>
      <c r="BO10" s="46">
        <v>45308</v>
      </c>
      <c r="BP10">
        <v>71.033000000000001</v>
      </c>
    </row>
    <row r="11" spans="1:68" x14ac:dyDescent="0.35">
      <c r="A11" t="s">
        <v>59</v>
      </c>
      <c r="C11" s="46">
        <v>45309</v>
      </c>
      <c r="D11">
        <v>-167.358</v>
      </c>
      <c r="E11" s="46">
        <v>45309</v>
      </c>
      <c r="F11">
        <v>-14.901999999999999</v>
      </c>
      <c r="G11" s="46">
        <v>45309</v>
      </c>
      <c r="H11">
        <v>-12.191000000000001</v>
      </c>
      <c r="I11" s="46">
        <v>45309</v>
      </c>
      <c r="J11">
        <v>5.8170000000000002</v>
      </c>
      <c r="K11" s="46">
        <v>45309</v>
      </c>
      <c r="L11">
        <v>25.532</v>
      </c>
      <c r="M11" s="46">
        <v>45309</v>
      </c>
      <c r="N11">
        <v>23.391999999999999</v>
      </c>
      <c r="O11" s="46">
        <v>45309</v>
      </c>
      <c r="P11">
        <v>32.491</v>
      </c>
      <c r="Q11" s="46">
        <v>45309</v>
      </c>
      <c r="R11">
        <v>38.31</v>
      </c>
      <c r="S11" s="46">
        <v>45309</v>
      </c>
      <c r="T11">
        <v>37.75</v>
      </c>
      <c r="U11" s="46">
        <v>45309</v>
      </c>
      <c r="V11">
        <v>42.292000000000002</v>
      </c>
      <c r="W11" s="46">
        <v>45309</v>
      </c>
      <c r="X11">
        <v>43.905999999999999</v>
      </c>
      <c r="Y11" s="46">
        <v>45309</v>
      </c>
      <c r="Z11">
        <v>54.62</v>
      </c>
      <c r="AA11" s="46">
        <v>45309</v>
      </c>
      <c r="AB11">
        <v>50.987000000000002</v>
      </c>
      <c r="AC11" s="46">
        <v>45309</v>
      </c>
      <c r="AD11">
        <v>56.715000000000003</v>
      </c>
      <c r="AE11" s="46">
        <v>45309</v>
      </c>
      <c r="AF11">
        <v>64.364999999999995</v>
      </c>
      <c r="AG11" s="46">
        <v>45309</v>
      </c>
      <c r="AH11">
        <v>66.024000000000001</v>
      </c>
      <c r="AI11" s="46">
        <v>45309</v>
      </c>
      <c r="AJ11">
        <v>70.686000000000007</v>
      </c>
      <c r="AK11" s="46">
        <v>45309</v>
      </c>
      <c r="AL11">
        <v>72.150999999999996</v>
      </c>
      <c r="AM11" s="46">
        <v>45309</v>
      </c>
      <c r="AN11">
        <v>76.58</v>
      </c>
      <c r="AO11" s="46">
        <v>45309</v>
      </c>
      <c r="AP11">
        <v>78.019000000000005</v>
      </c>
      <c r="AQ11" s="46">
        <v>45309</v>
      </c>
      <c r="AR11">
        <v>79.206000000000003</v>
      </c>
      <c r="AS11" s="46">
        <v>45309</v>
      </c>
      <c r="AT11">
        <v>81.331999999999994</v>
      </c>
      <c r="AU11" s="46">
        <v>45309</v>
      </c>
      <c r="AV11">
        <v>81.585999999999999</v>
      </c>
      <c r="AW11" s="46">
        <v>45309</v>
      </c>
      <c r="AX11">
        <v>79.200999999999993</v>
      </c>
      <c r="AY11" s="46">
        <v>45309</v>
      </c>
      <c r="AZ11">
        <v>78.406999999999996</v>
      </c>
      <c r="BA11" s="46">
        <v>45309</v>
      </c>
      <c r="BB11">
        <v>78.260000000000005</v>
      </c>
      <c r="BC11" s="46">
        <v>45309</v>
      </c>
      <c r="BD11">
        <v>80.641999999999996</v>
      </c>
      <c r="BE11" s="46">
        <v>45309</v>
      </c>
      <c r="BF11">
        <v>77.016000000000005</v>
      </c>
      <c r="BG11" s="46">
        <v>45309</v>
      </c>
      <c r="BH11">
        <v>76.581000000000003</v>
      </c>
      <c r="BI11" s="46">
        <v>45309</v>
      </c>
      <c r="BJ11">
        <v>77.025999999999996</v>
      </c>
      <c r="BK11" s="46">
        <v>45309</v>
      </c>
      <c r="BL11">
        <v>76.150999999999996</v>
      </c>
      <c r="BM11" s="46">
        <v>45309</v>
      </c>
      <c r="BN11">
        <v>77.081000000000003</v>
      </c>
      <c r="BO11" s="46">
        <v>45309</v>
      </c>
      <c r="BP11">
        <v>66.093999999999994</v>
      </c>
    </row>
    <row r="12" spans="1:68" x14ac:dyDescent="0.35">
      <c r="A12" t="s">
        <v>37</v>
      </c>
      <c r="C12" s="46">
        <v>45310</v>
      </c>
      <c r="D12">
        <v>-185.05600000000001</v>
      </c>
      <c r="E12" s="46">
        <v>45310</v>
      </c>
      <c r="F12">
        <v>-17.109000000000002</v>
      </c>
      <c r="G12" s="46">
        <v>45310</v>
      </c>
      <c r="H12">
        <v>-12.182</v>
      </c>
      <c r="I12" s="46">
        <v>45310</v>
      </c>
      <c r="J12">
        <v>4.944</v>
      </c>
      <c r="K12" s="46">
        <v>45310</v>
      </c>
      <c r="L12">
        <v>25.05</v>
      </c>
      <c r="M12" s="46">
        <v>45310</v>
      </c>
      <c r="N12">
        <v>23.146999999999998</v>
      </c>
      <c r="O12" s="46">
        <v>45310</v>
      </c>
      <c r="P12">
        <v>32.216999999999999</v>
      </c>
      <c r="Q12" s="46">
        <v>45310</v>
      </c>
      <c r="R12">
        <v>38.164999999999999</v>
      </c>
      <c r="S12" s="46">
        <v>45310</v>
      </c>
      <c r="T12">
        <v>38.451999999999998</v>
      </c>
      <c r="U12" s="46">
        <v>45310</v>
      </c>
      <c r="V12">
        <v>43.018000000000001</v>
      </c>
      <c r="W12" s="46">
        <v>45310</v>
      </c>
      <c r="X12">
        <v>44.875</v>
      </c>
      <c r="Y12" s="46">
        <v>45310</v>
      </c>
      <c r="Z12">
        <v>55.853999999999999</v>
      </c>
      <c r="AA12" s="46">
        <v>45310</v>
      </c>
      <c r="AB12">
        <v>51.917999999999999</v>
      </c>
      <c r="AC12" s="46">
        <v>45310</v>
      </c>
      <c r="AD12">
        <v>57.627000000000002</v>
      </c>
      <c r="AE12" s="46">
        <v>45310</v>
      </c>
      <c r="AF12">
        <v>64.959000000000003</v>
      </c>
      <c r="AG12" s="46">
        <v>45310</v>
      </c>
      <c r="AH12">
        <v>66.733000000000004</v>
      </c>
      <c r="AI12" s="46">
        <v>45310</v>
      </c>
      <c r="AJ12">
        <v>71.272999999999996</v>
      </c>
      <c r="AK12" s="46">
        <v>45310</v>
      </c>
      <c r="AL12">
        <v>72.878</v>
      </c>
      <c r="AM12" s="46">
        <v>45310</v>
      </c>
      <c r="AN12">
        <v>77.085999999999999</v>
      </c>
      <c r="AO12" s="46">
        <v>45310</v>
      </c>
      <c r="AP12">
        <v>78.471999999999994</v>
      </c>
      <c r="AQ12" s="46">
        <v>45310</v>
      </c>
      <c r="AR12">
        <v>79.578000000000003</v>
      </c>
      <c r="AS12" s="46">
        <v>45310</v>
      </c>
      <c r="AT12">
        <v>81.688999999999993</v>
      </c>
      <c r="AU12" s="46">
        <v>45310</v>
      </c>
      <c r="AV12">
        <v>81.97</v>
      </c>
      <c r="AW12" s="46">
        <v>45310</v>
      </c>
      <c r="AX12">
        <v>79.679000000000002</v>
      </c>
      <c r="AY12" s="46">
        <v>45310</v>
      </c>
      <c r="AZ12">
        <v>78.783000000000001</v>
      </c>
      <c r="BA12" s="46">
        <v>45310</v>
      </c>
      <c r="BB12">
        <v>78.653000000000006</v>
      </c>
      <c r="BC12" s="46">
        <v>45310</v>
      </c>
      <c r="BD12">
        <v>80.909000000000006</v>
      </c>
      <c r="BE12" s="46">
        <v>45310</v>
      </c>
      <c r="BF12">
        <v>76.965999999999994</v>
      </c>
      <c r="BG12" s="46">
        <v>45310</v>
      </c>
      <c r="BH12">
        <v>76.37</v>
      </c>
      <c r="BI12" s="46">
        <v>45310</v>
      </c>
      <c r="BJ12">
        <v>76.725999999999999</v>
      </c>
      <c r="BK12" s="46">
        <v>45310</v>
      </c>
      <c r="BL12">
        <v>75.835999999999999</v>
      </c>
      <c r="BM12" s="46">
        <v>45310</v>
      </c>
      <c r="BN12">
        <v>76.555000000000007</v>
      </c>
      <c r="BO12" s="46">
        <v>45310</v>
      </c>
      <c r="BP12">
        <v>65.525000000000006</v>
      </c>
    </row>
    <row r="13" spans="1:68" x14ac:dyDescent="0.35">
      <c r="A13" t="s">
        <v>23</v>
      </c>
      <c r="C13" s="46">
        <v>45313</v>
      </c>
      <c r="D13">
        <v>-202.73099999999999</v>
      </c>
      <c r="E13" s="46">
        <v>45313</v>
      </c>
      <c r="F13">
        <v>-14.865</v>
      </c>
      <c r="G13" s="46">
        <v>45313</v>
      </c>
      <c r="H13">
        <v>-10.821</v>
      </c>
      <c r="I13" s="46">
        <v>45313</v>
      </c>
      <c r="J13">
        <v>6.444</v>
      </c>
      <c r="K13" s="46">
        <v>45313</v>
      </c>
      <c r="L13">
        <v>25.667000000000002</v>
      </c>
      <c r="M13" s="46">
        <v>45313</v>
      </c>
      <c r="N13">
        <v>23.03</v>
      </c>
      <c r="O13" s="46">
        <v>45313</v>
      </c>
      <c r="P13">
        <v>31.966000000000001</v>
      </c>
      <c r="Q13" s="46">
        <v>45313</v>
      </c>
      <c r="R13">
        <v>36.777999999999999</v>
      </c>
      <c r="S13" s="46">
        <v>45313</v>
      </c>
      <c r="T13">
        <v>37.219000000000001</v>
      </c>
      <c r="U13" s="46">
        <v>45313</v>
      </c>
      <c r="V13">
        <v>42.097999999999999</v>
      </c>
      <c r="W13" s="46">
        <v>45313</v>
      </c>
      <c r="X13">
        <v>43.581000000000003</v>
      </c>
      <c r="Y13" s="46">
        <v>45313</v>
      </c>
      <c r="Z13">
        <v>54.530999999999999</v>
      </c>
      <c r="AA13" s="46">
        <v>45313</v>
      </c>
      <c r="AB13">
        <v>50.667000000000002</v>
      </c>
      <c r="AC13" s="46">
        <v>45313</v>
      </c>
      <c r="AD13">
        <v>56.298000000000002</v>
      </c>
      <c r="AE13" s="46">
        <v>45313</v>
      </c>
      <c r="AF13">
        <v>63.292000000000002</v>
      </c>
      <c r="AG13" s="46">
        <v>45313</v>
      </c>
      <c r="AH13">
        <v>65.105000000000004</v>
      </c>
      <c r="AI13" s="46">
        <v>45313</v>
      </c>
      <c r="AJ13">
        <v>69.766999999999996</v>
      </c>
      <c r="AK13" s="46">
        <v>45313</v>
      </c>
      <c r="AL13">
        <v>71.305000000000007</v>
      </c>
      <c r="AM13" s="46">
        <v>45313</v>
      </c>
      <c r="AN13">
        <v>75.69</v>
      </c>
      <c r="AO13" s="46">
        <v>45313</v>
      </c>
      <c r="AP13">
        <v>77.174999999999997</v>
      </c>
      <c r="AQ13" s="46">
        <v>45313</v>
      </c>
      <c r="AR13">
        <v>78.302000000000007</v>
      </c>
      <c r="AS13" s="46">
        <v>45313</v>
      </c>
      <c r="AT13">
        <v>80.260000000000005</v>
      </c>
      <c r="AU13" s="46">
        <v>45313</v>
      </c>
      <c r="AV13">
        <v>80.528000000000006</v>
      </c>
      <c r="AW13" s="46">
        <v>45313</v>
      </c>
      <c r="AX13">
        <v>78.256</v>
      </c>
      <c r="AY13" s="46">
        <v>45313</v>
      </c>
      <c r="AZ13">
        <v>77.361000000000004</v>
      </c>
      <c r="BA13" s="46">
        <v>45313</v>
      </c>
      <c r="BB13">
        <v>77.234999999999999</v>
      </c>
      <c r="BC13" s="46">
        <v>45313</v>
      </c>
      <c r="BD13">
        <v>79.281000000000006</v>
      </c>
      <c r="BE13" s="46">
        <v>45313</v>
      </c>
      <c r="BF13">
        <v>75.397000000000006</v>
      </c>
      <c r="BG13" s="46">
        <v>45313</v>
      </c>
      <c r="BH13">
        <v>74.774000000000001</v>
      </c>
      <c r="BI13" s="46">
        <v>45313</v>
      </c>
      <c r="BJ13">
        <v>74.927999999999997</v>
      </c>
      <c r="BK13" s="46">
        <v>45313</v>
      </c>
      <c r="BL13">
        <v>73.828000000000003</v>
      </c>
      <c r="BM13" s="46">
        <v>45313</v>
      </c>
      <c r="BN13">
        <v>74.022000000000006</v>
      </c>
      <c r="BO13" s="46">
        <v>45313</v>
      </c>
      <c r="BP13">
        <v>61.956000000000003</v>
      </c>
    </row>
    <row r="14" spans="1:68" x14ac:dyDescent="0.35">
      <c r="A14" t="s">
        <v>71</v>
      </c>
      <c r="C14" s="46">
        <v>45314</v>
      </c>
      <c r="D14">
        <v>-197.04400000000001</v>
      </c>
      <c r="E14" s="46">
        <v>45314</v>
      </c>
      <c r="F14">
        <v>-12.954000000000001</v>
      </c>
      <c r="G14" s="46">
        <v>45314</v>
      </c>
      <c r="H14">
        <v>-9.0440000000000005</v>
      </c>
      <c r="I14" s="46">
        <v>45314</v>
      </c>
      <c r="J14">
        <v>7.1820000000000004</v>
      </c>
      <c r="K14" s="46">
        <v>45314</v>
      </c>
      <c r="L14">
        <v>26.454000000000001</v>
      </c>
      <c r="M14" s="46">
        <v>45314</v>
      </c>
      <c r="N14">
        <v>24.425999999999998</v>
      </c>
      <c r="O14" s="46">
        <v>45314</v>
      </c>
      <c r="P14">
        <v>33.485999999999997</v>
      </c>
      <c r="Q14" s="46">
        <v>45314</v>
      </c>
      <c r="R14">
        <v>37.804000000000002</v>
      </c>
      <c r="S14" s="46">
        <v>45314</v>
      </c>
      <c r="T14">
        <v>38.676000000000002</v>
      </c>
      <c r="U14" s="46">
        <v>45314</v>
      </c>
      <c r="V14">
        <v>43.844999999999999</v>
      </c>
      <c r="W14" s="46">
        <v>45314</v>
      </c>
      <c r="X14">
        <v>44.790999999999997</v>
      </c>
      <c r="Y14" s="46">
        <v>45314</v>
      </c>
      <c r="Z14">
        <v>56.35</v>
      </c>
      <c r="AA14" s="46">
        <v>45314</v>
      </c>
      <c r="AB14">
        <v>51.238999999999997</v>
      </c>
      <c r="AC14" s="46">
        <v>45314</v>
      </c>
      <c r="AD14">
        <v>56.975999999999999</v>
      </c>
      <c r="AE14" s="46">
        <v>45314</v>
      </c>
      <c r="AF14">
        <v>63.142000000000003</v>
      </c>
      <c r="AG14" s="46">
        <v>45314</v>
      </c>
      <c r="AH14">
        <v>65.105000000000004</v>
      </c>
      <c r="AI14" s="46">
        <v>45314</v>
      </c>
      <c r="AJ14">
        <v>70.102000000000004</v>
      </c>
      <c r="AK14" s="46">
        <v>45314</v>
      </c>
      <c r="AL14">
        <v>71.75</v>
      </c>
      <c r="AM14" s="46">
        <v>45314</v>
      </c>
      <c r="AN14">
        <v>76.328999999999994</v>
      </c>
      <c r="AO14" s="46">
        <v>45314</v>
      </c>
      <c r="AP14">
        <v>77.582999999999998</v>
      </c>
      <c r="AQ14" s="46">
        <v>45314</v>
      </c>
      <c r="AR14">
        <v>78.463999999999999</v>
      </c>
      <c r="AS14" s="46">
        <v>45314</v>
      </c>
      <c r="AT14">
        <v>80.313999999999993</v>
      </c>
      <c r="AU14" s="46">
        <v>45314</v>
      </c>
      <c r="AV14">
        <v>80.347999999999999</v>
      </c>
      <c r="AW14" s="46">
        <v>45314</v>
      </c>
      <c r="AX14">
        <v>78.480999999999995</v>
      </c>
      <c r="AY14" s="46">
        <v>45314</v>
      </c>
      <c r="AZ14">
        <v>77.903999999999996</v>
      </c>
      <c r="BA14" s="46">
        <v>45314</v>
      </c>
      <c r="BB14">
        <v>78.049000000000007</v>
      </c>
      <c r="BC14" s="46">
        <v>45314</v>
      </c>
      <c r="BD14">
        <v>80.507000000000005</v>
      </c>
      <c r="BE14" s="46">
        <v>45314</v>
      </c>
      <c r="BF14">
        <v>77.046999999999997</v>
      </c>
      <c r="BG14" s="46">
        <v>45314</v>
      </c>
      <c r="BH14">
        <v>76.391000000000005</v>
      </c>
      <c r="BI14" s="46">
        <v>45314</v>
      </c>
      <c r="BJ14">
        <v>76.587999999999994</v>
      </c>
      <c r="BK14" s="46">
        <v>45314</v>
      </c>
      <c r="BL14">
        <v>75.608999999999995</v>
      </c>
      <c r="BM14" s="46">
        <v>45314</v>
      </c>
      <c r="BN14">
        <v>75.92</v>
      </c>
      <c r="BO14" s="46">
        <v>45314</v>
      </c>
      <c r="BP14">
        <v>63.915999999999997</v>
      </c>
    </row>
    <row r="15" spans="1:68" x14ac:dyDescent="0.35">
      <c r="A15" t="s">
        <v>39</v>
      </c>
      <c r="C15" s="46">
        <v>45315</v>
      </c>
      <c r="D15">
        <v>-189.08600000000001</v>
      </c>
      <c r="E15" s="46">
        <v>45315</v>
      </c>
      <c r="F15">
        <v>-15.161</v>
      </c>
      <c r="G15" s="46">
        <v>45315</v>
      </c>
      <c r="H15">
        <v>-7.43</v>
      </c>
      <c r="I15" s="46">
        <v>45315</v>
      </c>
      <c r="J15">
        <v>6.9219999999999997</v>
      </c>
      <c r="K15" s="46">
        <v>45315</v>
      </c>
      <c r="L15">
        <v>25.56</v>
      </c>
      <c r="M15" s="46">
        <v>45315</v>
      </c>
      <c r="N15">
        <v>23.341000000000001</v>
      </c>
      <c r="O15" s="46">
        <v>45315</v>
      </c>
      <c r="P15">
        <v>33.112000000000002</v>
      </c>
      <c r="Q15" s="46">
        <v>45315</v>
      </c>
      <c r="R15">
        <v>38.094999999999999</v>
      </c>
      <c r="S15" s="46">
        <v>45315</v>
      </c>
      <c r="T15">
        <v>39.01</v>
      </c>
      <c r="U15" s="46">
        <v>45315</v>
      </c>
      <c r="V15">
        <v>44.195999999999998</v>
      </c>
      <c r="W15" s="46">
        <v>45315</v>
      </c>
      <c r="X15">
        <v>45.485999999999997</v>
      </c>
      <c r="Y15" s="46">
        <v>45315</v>
      </c>
      <c r="Z15">
        <v>56.63</v>
      </c>
      <c r="AA15" s="46">
        <v>45315</v>
      </c>
      <c r="AB15">
        <v>52.23</v>
      </c>
      <c r="AC15" s="46">
        <v>45315</v>
      </c>
      <c r="AD15">
        <v>57.645000000000003</v>
      </c>
      <c r="AE15" s="46">
        <v>45315</v>
      </c>
      <c r="AF15">
        <v>64.242000000000004</v>
      </c>
      <c r="AG15" s="46">
        <v>45315</v>
      </c>
      <c r="AH15">
        <v>66.052000000000007</v>
      </c>
      <c r="AI15" s="46">
        <v>45315</v>
      </c>
      <c r="AJ15">
        <v>70.736999999999995</v>
      </c>
      <c r="AK15" s="46">
        <v>45315</v>
      </c>
      <c r="AL15">
        <v>72.415999999999997</v>
      </c>
      <c r="AM15" s="46">
        <v>45315</v>
      </c>
      <c r="AN15">
        <v>76.799000000000007</v>
      </c>
      <c r="AO15" s="46">
        <v>45315</v>
      </c>
      <c r="AP15">
        <v>78.241</v>
      </c>
      <c r="AQ15" s="46">
        <v>45315</v>
      </c>
      <c r="AR15">
        <v>79.399000000000001</v>
      </c>
      <c r="AS15" s="46">
        <v>45315</v>
      </c>
      <c r="AT15">
        <v>81.617000000000004</v>
      </c>
      <c r="AU15" s="46">
        <v>45315</v>
      </c>
      <c r="AV15">
        <v>81.811999999999998</v>
      </c>
      <c r="AW15" s="46">
        <v>45315</v>
      </c>
      <c r="AX15">
        <v>79.73</v>
      </c>
      <c r="AY15" s="46">
        <v>45315</v>
      </c>
      <c r="AZ15">
        <v>78.819999999999993</v>
      </c>
      <c r="BA15" s="46">
        <v>45315</v>
      </c>
      <c r="BB15">
        <v>78.674000000000007</v>
      </c>
      <c r="BC15" s="46">
        <v>45315</v>
      </c>
      <c r="BD15">
        <v>80.853999999999999</v>
      </c>
      <c r="BE15" s="46">
        <v>45315</v>
      </c>
      <c r="BF15">
        <v>76.951999999999998</v>
      </c>
      <c r="BG15" s="46">
        <v>45315</v>
      </c>
      <c r="BH15">
        <v>76.561000000000007</v>
      </c>
      <c r="BI15" s="46">
        <v>45315</v>
      </c>
      <c r="BJ15">
        <v>76.947000000000003</v>
      </c>
      <c r="BK15" s="46">
        <v>45315</v>
      </c>
      <c r="BL15">
        <v>75.757999999999996</v>
      </c>
      <c r="BM15" s="46">
        <v>45315</v>
      </c>
      <c r="BN15">
        <v>76.36</v>
      </c>
      <c r="BO15" s="46">
        <v>45315</v>
      </c>
      <c r="BP15">
        <v>64.468999999999994</v>
      </c>
    </row>
    <row r="16" spans="1:68" x14ac:dyDescent="0.35">
      <c r="A16" t="s">
        <v>61</v>
      </c>
      <c r="C16" s="46">
        <v>45316</v>
      </c>
      <c r="D16">
        <v>-190.64699999999999</v>
      </c>
      <c r="E16" s="46">
        <v>45316</v>
      </c>
      <c r="F16">
        <v>-20.100999999999999</v>
      </c>
      <c r="G16" s="46">
        <v>45316</v>
      </c>
      <c r="H16">
        <v>-9.5739999999999998</v>
      </c>
      <c r="I16" s="46">
        <v>45316</v>
      </c>
      <c r="J16">
        <v>4.8179999999999996</v>
      </c>
      <c r="K16" s="46">
        <v>45316</v>
      </c>
      <c r="L16">
        <v>23.882999999999999</v>
      </c>
      <c r="M16" s="46">
        <v>45316</v>
      </c>
      <c r="N16">
        <v>21.518000000000001</v>
      </c>
      <c r="O16" s="46">
        <v>45316</v>
      </c>
      <c r="P16">
        <v>30.738</v>
      </c>
      <c r="Q16" s="46">
        <v>45316</v>
      </c>
      <c r="R16">
        <v>36.688000000000002</v>
      </c>
      <c r="S16" s="46">
        <v>45316</v>
      </c>
      <c r="T16">
        <v>36.942999999999998</v>
      </c>
      <c r="U16" s="46">
        <v>45316</v>
      </c>
      <c r="V16">
        <v>42.043999999999997</v>
      </c>
      <c r="W16" s="46">
        <v>45316</v>
      </c>
      <c r="X16">
        <v>43.274000000000001</v>
      </c>
      <c r="Y16" s="46">
        <v>45316</v>
      </c>
      <c r="Z16">
        <v>54.780999999999999</v>
      </c>
      <c r="AA16" s="46">
        <v>45316</v>
      </c>
      <c r="AB16">
        <v>49.798000000000002</v>
      </c>
      <c r="AC16" s="46">
        <v>45316</v>
      </c>
      <c r="AD16">
        <v>55.289000000000001</v>
      </c>
      <c r="AE16" s="46">
        <v>45316</v>
      </c>
      <c r="AF16">
        <v>62.27</v>
      </c>
      <c r="AG16" s="46">
        <v>45316</v>
      </c>
      <c r="AH16">
        <v>64.234999999999999</v>
      </c>
      <c r="AI16" s="46">
        <v>45316</v>
      </c>
      <c r="AJ16">
        <v>68.906999999999996</v>
      </c>
      <c r="AK16" s="46">
        <v>45316</v>
      </c>
      <c r="AL16">
        <v>70.807000000000002</v>
      </c>
      <c r="AM16" s="46">
        <v>45316</v>
      </c>
      <c r="AN16">
        <v>75.013999999999996</v>
      </c>
      <c r="AO16" s="46">
        <v>45316</v>
      </c>
      <c r="AP16">
        <v>76.338999999999999</v>
      </c>
      <c r="AQ16" s="46">
        <v>45316</v>
      </c>
      <c r="AR16">
        <v>77.290999999999997</v>
      </c>
      <c r="AS16" s="46">
        <v>45316</v>
      </c>
      <c r="AT16">
        <v>79.411000000000001</v>
      </c>
      <c r="AU16" s="46">
        <v>45316</v>
      </c>
      <c r="AV16">
        <v>79.540000000000006</v>
      </c>
      <c r="AW16" s="46">
        <v>45316</v>
      </c>
      <c r="AX16">
        <v>77.445999999999998</v>
      </c>
      <c r="AY16" s="46">
        <v>45316</v>
      </c>
      <c r="AZ16">
        <v>76.363</v>
      </c>
      <c r="BA16" s="46">
        <v>45316</v>
      </c>
      <c r="BB16">
        <v>76.007999999999996</v>
      </c>
      <c r="BC16" s="46">
        <v>45316</v>
      </c>
      <c r="BD16">
        <v>78.539000000000001</v>
      </c>
      <c r="BE16" s="46">
        <v>45316</v>
      </c>
      <c r="BF16">
        <v>74.557000000000002</v>
      </c>
      <c r="BG16" s="46">
        <v>45316</v>
      </c>
      <c r="BH16">
        <v>74.519000000000005</v>
      </c>
      <c r="BI16" s="46">
        <v>45316</v>
      </c>
      <c r="BJ16">
        <v>74.594999999999999</v>
      </c>
      <c r="BK16" s="46">
        <v>45316</v>
      </c>
      <c r="BL16">
        <v>73.731999999999999</v>
      </c>
      <c r="BM16" s="46">
        <v>45316</v>
      </c>
      <c r="BN16">
        <v>74.346000000000004</v>
      </c>
      <c r="BO16" s="46">
        <v>45316</v>
      </c>
      <c r="BP16">
        <v>62.36</v>
      </c>
    </row>
    <row r="17" spans="1:68" x14ac:dyDescent="0.35">
      <c r="A17" t="s">
        <v>13</v>
      </c>
      <c r="C17" s="46">
        <v>45317</v>
      </c>
      <c r="D17">
        <v>-186.607</v>
      </c>
      <c r="E17" s="46">
        <v>45317</v>
      </c>
      <c r="F17">
        <v>-24.082999999999998</v>
      </c>
      <c r="G17" s="46">
        <v>45317</v>
      </c>
      <c r="H17">
        <v>-7.0629999999999997</v>
      </c>
      <c r="I17" s="46">
        <v>45317</v>
      </c>
      <c r="J17">
        <v>5.4729999999999999</v>
      </c>
      <c r="K17" s="46">
        <v>45317</v>
      </c>
      <c r="L17">
        <v>23.817</v>
      </c>
      <c r="M17" s="46">
        <v>45317</v>
      </c>
      <c r="N17">
        <v>21.593</v>
      </c>
      <c r="O17" s="46">
        <v>45317</v>
      </c>
      <c r="P17">
        <v>30.341000000000001</v>
      </c>
      <c r="Q17" s="46">
        <v>45317</v>
      </c>
      <c r="R17">
        <v>37.360999999999997</v>
      </c>
      <c r="S17" s="46">
        <v>45317</v>
      </c>
      <c r="T17">
        <v>37.491</v>
      </c>
      <c r="U17" s="46">
        <v>45317</v>
      </c>
      <c r="V17">
        <v>41.887999999999998</v>
      </c>
      <c r="W17" s="46">
        <v>45317</v>
      </c>
      <c r="X17">
        <v>43.39</v>
      </c>
      <c r="Y17" s="46">
        <v>45317</v>
      </c>
      <c r="Z17">
        <v>54.228000000000002</v>
      </c>
      <c r="AA17" s="46">
        <v>45317</v>
      </c>
      <c r="AB17">
        <v>49.904000000000003</v>
      </c>
      <c r="AC17" s="46">
        <v>45317</v>
      </c>
      <c r="AD17">
        <v>55.625999999999998</v>
      </c>
      <c r="AE17" s="46">
        <v>45317</v>
      </c>
      <c r="AF17">
        <v>63.021000000000001</v>
      </c>
      <c r="AG17" s="46">
        <v>45317</v>
      </c>
      <c r="AH17">
        <v>64.994</v>
      </c>
      <c r="AI17" s="46">
        <v>45317</v>
      </c>
      <c r="AJ17">
        <v>69.322999999999993</v>
      </c>
      <c r="AK17" s="46">
        <v>45317</v>
      </c>
      <c r="AL17">
        <v>71.099000000000004</v>
      </c>
      <c r="AM17" s="46">
        <v>45317</v>
      </c>
      <c r="AN17">
        <v>75.13</v>
      </c>
      <c r="AO17" s="46">
        <v>45317</v>
      </c>
      <c r="AP17">
        <v>76.513000000000005</v>
      </c>
      <c r="AQ17" s="46">
        <v>45317</v>
      </c>
      <c r="AR17">
        <v>77.792000000000002</v>
      </c>
      <c r="AS17" s="46">
        <v>45317</v>
      </c>
      <c r="AT17">
        <v>80.093000000000004</v>
      </c>
      <c r="AU17" s="46">
        <v>45317</v>
      </c>
      <c r="AV17">
        <v>80.212999999999994</v>
      </c>
      <c r="AW17" s="46">
        <v>45317</v>
      </c>
      <c r="AX17">
        <v>78.209999999999994</v>
      </c>
      <c r="AY17" s="46">
        <v>45317</v>
      </c>
      <c r="AZ17">
        <v>77.185000000000002</v>
      </c>
      <c r="BA17" s="46">
        <v>45317</v>
      </c>
      <c r="BB17">
        <v>76.927999999999997</v>
      </c>
      <c r="BC17" s="46">
        <v>45317</v>
      </c>
      <c r="BD17">
        <v>79.605000000000004</v>
      </c>
      <c r="BE17" s="46">
        <v>45317</v>
      </c>
      <c r="BF17">
        <v>75.724999999999994</v>
      </c>
      <c r="BG17" s="46">
        <v>45317</v>
      </c>
      <c r="BH17">
        <v>75.576999999999998</v>
      </c>
      <c r="BI17" s="46">
        <v>45317</v>
      </c>
      <c r="BJ17">
        <v>75.927999999999997</v>
      </c>
      <c r="BK17" s="46">
        <v>45317</v>
      </c>
      <c r="BL17">
        <v>74.867999999999995</v>
      </c>
      <c r="BM17" s="46">
        <v>45317</v>
      </c>
      <c r="BN17">
        <v>75.465999999999994</v>
      </c>
      <c r="BO17" s="46">
        <v>45317</v>
      </c>
      <c r="BP17">
        <v>63.758000000000003</v>
      </c>
    </row>
    <row r="18" spans="1:68" x14ac:dyDescent="0.35">
      <c r="A18" t="s">
        <v>11</v>
      </c>
      <c r="C18" s="46">
        <v>45320</v>
      </c>
      <c r="D18">
        <v>-189.73500000000001</v>
      </c>
      <c r="E18" s="46">
        <v>45320</v>
      </c>
      <c r="F18">
        <v>-24.437000000000001</v>
      </c>
      <c r="G18" s="46">
        <v>45320</v>
      </c>
      <c r="H18">
        <v>-10.092000000000001</v>
      </c>
      <c r="I18" s="46">
        <v>45320</v>
      </c>
      <c r="J18">
        <v>3.6930000000000001</v>
      </c>
      <c r="K18" s="46">
        <v>45320</v>
      </c>
      <c r="L18">
        <v>22.045999999999999</v>
      </c>
      <c r="M18" s="46">
        <v>45320</v>
      </c>
      <c r="N18">
        <v>20.187999999999999</v>
      </c>
      <c r="O18" s="46">
        <v>45320</v>
      </c>
      <c r="P18">
        <v>28.945</v>
      </c>
      <c r="Q18" s="46">
        <v>45320</v>
      </c>
      <c r="R18">
        <v>36.195999999999998</v>
      </c>
      <c r="S18" s="46">
        <v>45320</v>
      </c>
      <c r="T18">
        <v>36.445999999999998</v>
      </c>
      <c r="U18" s="46">
        <v>45320</v>
      </c>
      <c r="V18">
        <v>40.670999999999999</v>
      </c>
      <c r="W18" s="46">
        <v>45320</v>
      </c>
      <c r="X18">
        <v>42.353999999999999</v>
      </c>
      <c r="Y18" s="46">
        <v>45320</v>
      </c>
      <c r="Z18">
        <v>53.91</v>
      </c>
      <c r="AA18" s="46">
        <v>45320</v>
      </c>
      <c r="AB18">
        <v>48.755000000000003</v>
      </c>
      <c r="AC18" s="46">
        <v>45320</v>
      </c>
      <c r="AD18">
        <v>54.155999999999999</v>
      </c>
      <c r="AE18" s="46">
        <v>45320</v>
      </c>
      <c r="AF18">
        <v>61.85</v>
      </c>
      <c r="AG18" s="46">
        <v>45320</v>
      </c>
      <c r="AH18">
        <v>63.637999999999998</v>
      </c>
      <c r="AI18" s="46">
        <v>45320</v>
      </c>
      <c r="AJ18">
        <v>67.978999999999999</v>
      </c>
      <c r="AK18" s="46">
        <v>45320</v>
      </c>
      <c r="AL18">
        <v>69.67</v>
      </c>
      <c r="AM18" s="46">
        <v>45320</v>
      </c>
      <c r="AN18">
        <v>73.424999999999997</v>
      </c>
      <c r="AO18" s="46">
        <v>45320</v>
      </c>
      <c r="AP18">
        <v>74.908000000000001</v>
      </c>
      <c r="AQ18" s="46">
        <v>45320</v>
      </c>
      <c r="AR18">
        <v>75.938999999999993</v>
      </c>
      <c r="AS18" s="46">
        <v>45320</v>
      </c>
      <c r="AT18">
        <v>77.991</v>
      </c>
      <c r="AU18" s="46">
        <v>45320</v>
      </c>
      <c r="AV18">
        <v>78.058999999999997</v>
      </c>
      <c r="AW18" s="46">
        <v>45320</v>
      </c>
      <c r="AX18">
        <v>76.006</v>
      </c>
      <c r="AY18" s="46">
        <v>45320</v>
      </c>
      <c r="AZ18">
        <v>74.775999999999996</v>
      </c>
      <c r="BA18" s="46">
        <v>45320</v>
      </c>
      <c r="BB18">
        <v>74.42</v>
      </c>
      <c r="BC18" s="46">
        <v>45320</v>
      </c>
      <c r="BD18">
        <v>77.402000000000001</v>
      </c>
      <c r="BE18" s="46">
        <v>45320</v>
      </c>
      <c r="BF18">
        <v>73.599000000000004</v>
      </c>
      <c r="BG18" s="46">
        <v>45320</v>
      </c>
      <c r="BH18">
        <v>73.596000000000004</v>
      </c>
      <c r="BI18" s="46">
        <v>45320</v>
      </c>
      <c r="BJ18">
        <v>74.453999999999994</v>
      </c>
      <c r="BK18" s="46">
        <v>45320</v>
      </c>
      <c r="BL18">
        <v>73.266000000000005</v>
      </c>
      <c r="BM18" s="46">
        <v>45320</v>
      </c>
      <c r="BN18">
        <v>73.766000000000005</v>
      </c>
      <c r="BO18" s="46">
        <v>45320</v>
      </c>
      <c r="BP18">
        <v>61.697000000000003</v>
      </c>
    </row>
    <row r="19" spans="1:68" x14ac:dyDescent="0.35">
      <c r="A19" t="s">
        <v>67</v>
      </c>
      <c r="C19" s="46">
        <v>45321</v>
      </c>
      <c r="D19">
        <v>-184.73699999999999</v>
      </c>
      <c r="E19" s="46">
        <v>45321</v>
      </c>
      <c r="F19">
        <v>-18.393000000000001</v>
      </c>
      <c r="G19" s="46">
        <v>45321</v>
      </c>
      <c r="H19">
        <v>-9.43</v>
      </c>
      <c r="I19" s="46">
        <v>45321</v>
      </c>
      <c r="J19">
        <v>3.0649999999999999</v>
      </c>
      <c r="K19" s="46">
        <v>45321</v>
      </c>
      <c r="L19">
        <v>21.82</v>
      </c>
      <c r="M19" s="46">
        <v>45321</v>
      </c>
      <c r="N19">
        <v>20.361000000000001</v>
      </c>
      <c r="O19" s="46">
        <v>45321</v>
      </c>
      <c r="P19">
        <v>29.658999999999999</v>
      </c>
      <c r="Q19" s="46">
        <v>45321</v>
      </c>
      <c r="R19">
        <v>36.338000000000001</v>
      </c>
      <c r="S19" s="46">
        <v>45321</v>
      </c>
      <c r="T19">
        <v>36.72</v>
      </c>
      <c r="U19" s="46">
        <v>45321</v>
      </c>
      <c r="V19">
        <v>41.323</v>
      </c>
      <c r="W19" s="46">
        <v>45321</v>
      </c>
      <c r="X19">
        <v>42.92</v>
      </c>
      <c r="Y19" s="46">
        <v>45321</v>
      </c>
      <c r="Z19">
        <v>54.408999999999999</v>
      </c>
      <c r="AA19" s="46">
        <v>45321</v>
      </c>
      <c r="AB19">
        <v>49.332999999999998</v>
      </c>
      <c r="AC19" s="46">
        <v>45321</v>
      </c>
      <c r="AD19">
        <v>55.067</v>
      </c>
      <c r="AE19" s="46">
        <v>45321</v>
      </c>
      <c r="AF19">
        <v>63.1</v>
      </c>
      <c r="AG19" s="46">
        <v>45321</v>
      </c>
      <c r="AH19">
        <v>65.082999999999998</v>
      </c>
      <c r="AI19" s="46">
        <v>45321</v>
      </c>
      <c r="AJ19">
        <v>69.5</v>
      </c>
      <c r="AK19" s="46">
        <v>45321</v>
      </c>
      <c r="AL19">
        <v>71.272999999999996</v>
      </c>
      <c r="AM19" s="46">
        <v>45321</v>
      </c>
      <c r="AN19">
        <v>75.527000000000001</v>
      </c>
      <c r="AO19" s="46">
        <v>45321</v>
      </c>
      <c r="AP19">
        <v>76.808999999999997</v>
      </c>
      <c r="AQ19" s="46">
        <v>45321</v>
      </c>
      <c r="AR19">
        <v>77.843999999999994</v>
      </c>
      <c r="AS19" s="46">
        <v>45321</v>
      </c>
      <c r="AT19">
        <v>80.2</v>
      </c>
      <c r="AU19" s="46">
        <v>45321</v>
      </c>
      <c r="AV19">
        <v>80.268000000000001</v>
      </c>
      <c r="AW19" s="46">
        <v>45321</v>
      </c>
      <c r="AX19">
        <v>78.418999999999997</v>
      </c>
      <c r="AY19" s="46">
        <v>45321</v>
      </c>
      <c r="AZ19">
        <v>77.361999999999995</v>
      </c>
      <c r="BA19" s="46">
        <v>45321</v>
      </c>
      <c r="BB19">
        <v>77.194999999999993</v>
      </c>
      <c r="BC19" s="46">
        <v>45321</v>
      </c>
      <c r="BD19">
        <v>80.216999999999999</v>
      </c>
      <c r="BE19" s="46">
        <v>45321</v>
      </c>
      <c r="BF19">
        <v>76.558999999999997</v>
      </c>
      <c r="BG19" s="46">
        <v>45321</v>
      </c>
      <c r="BH19">
        <v>76.346000000000004</v>
      </c>
      <c r="BI19" s="46">
        <v>45321</v>
      </c>
      <c r="BJ19">
        <v>76.983000000000004</v>
      </c>
      <c r="BK19" s="46">
        <v>45321</v>
      </c>
      <c r="BL19">
        <v>75.69</v>
      </c>
      <c r="BM19" s="46">
        <v>45321</v>
      </c>
      <c r="BN19">
        <v>76.102000000000004</v>
      </c>
      <c r="BO19" s="46">
        <v>45321</v>
      </c>
      <c r="BP19">
        <v>63.648000000000003</v>
      </c>
    </row>
    <row r="20" spans="1:68" x14ac:dyDescent="0.35">
      <c r="A20" t="s">
        <v>45</v>
      </c>
      <c r="C20" s="46">
        <v>45322</v>
      </c>
      <c r="D20">
        <v>-180.23099999999999</v>
      </c>
      <c r="E20" s="46">
        <v>45322</v>
      </c>
      <c r="F20">
        <v>-23.463000000000001</v>
      </c>
      <c r="G20" s="46">
        <v>45322</v>
      </c>
      <c r="H20">
        <v>-12.805999999999999</v>
      </c>
      <c r="I20" s="46">
        <v>45322</v>
      </c>
      <c r="J20">
        <v>2.6619999999999999</v>
      </c>
      <c r="K20" s="46">
        <v>45322</v>
      </c>
      <c r="L20">
        <v>21.305</v>
      </c>
      <c r="M20" s="46">
        <v>45322</v>
      </c>
      <c r="N20">
        <v>20.015999999999998</v>
      </c>
      <c r="O20" s="46">
        <v>45322</v>
      </c>
      <c r="P20">
        <v>28.834</v>
      </c>
      <c r="Q20" s="46">
        <v>45322</v>
      </c>
      <c r="R20">
        <v>36.125</v>
      </c>
      <c r="S20" s="46">
        <v>45322</v>
      </c>
      <c r="T20">
        <v>35.829000000000001</v>
      </c>
      <c r="U20" s="46">
        <v>45322</v>
      </c>
      <c r="V20">
        <v>39.847000000000001</v>
      </c>
      <c r="W20" s="46">
        <v>45322</v>
      </c>
      <c r="X20">
        <v>41.637</v>
      </c>
      <c r="Y20" s="46">
        <v>45322</v>
      </c>
      <c r="Z20">
        <v>53.296999999999997</v>
      </c>
      <c r="AA20" s="46">
        <v>45322</v>
      </c>
      <c r="AB20">
        <v>48.932000000000002</v>
      </c>
      <c r="AC20" s="46">
        <v>45322</v>
      </c>
      <c r="AD20">
        <v>54.606000000000002</v>
      </c>
      <c r="AE20" s="46">
        <v>45322</v>
      </c>
      <c r="AF20">
        <v>62.567999999999998</v>
      </c>
      <c r="AG20" s="46">
        <v>45322</v>
      </c>
      <c r="AH20">
        <v>64.7</v>
      </c>
      <c r="AI20" s="46">
        <v>45322</v>
      </c>
      <c r="AJ20">
        <v>69.016999999999996</v>
      </c>
      <c r="AK20" s="46">
        <v>45322</v>
      </c>
      <c r="AL20">
        <v>70.822999999999993</v>
      </c>
      <c r="AM20" s="46">
        <v>45322</v>
      </c>
      <c r="AN20">
        <v>74.992000000000004</v>
      </c>
      <c r="AO20" s="46">
        <v>45322</v>
      </c>
      <c r="AP20">
        <v>76.456999999999994</v>
      </c>
      <c r="AQ20" s="46">
        <v>45322</v>
      </c>
      <c r="AR20">
        <v>77.823999999999998</v>
      </c>
      <c r="AS20" s="46">
        <v>45322</v>
      </c>
      <c r="AT20">
        <v>80.203999999999994</v>
      </c>
      <c r="AU20" s="46">
        <v>45322</v>
      </c>
      <c r="AV20">
        <v>80.498000000000005</v>
      </c>
      <c r="AW20" s="46">
        <v>45322</v>
      </c>
      <c r="AX20">
        <v>78.581000000000003</v>
      </c>
      <c r="AY20" s="46">
        <v>45322</v>
      </c>
      <c r="AZ20">
        <v>77.378</v>
      </c>
      <c r="BA20" s="46">
        <v>45322</v>
      </c>
      <c r="BB20">
        <v>77.25</v>
      </c>
      <c r="BC20" s="46">
        <v>45322</v>
      </c>
      <c r="BD20">
        <v>80.141999999999996</v>
      </c>
      <c r="BE20" s="46">
        <v>45322</v>
      </c>
      <c r="BF20">
        <v>76.465000000000003</v>
      </c>
      <c r="BG20" s="46">
        <v>45322</v>
      </c>
      <c r="BH20">
        <v>76.344999999999999</v>
      </c>
      <c r="BI20" s="46">
        <v>45322</v>
      </c>
      <c r="BJ20">
        <v>77.132999999999996</v>
      </c>
      <c r="BK20" s="46">
        <v>45322</v>
      </c>
      <c r="BL20">
        <v>76.058000000000007</v>
      </c>
      <c r="BM20" s="46">
        <v>45322</v>
      </c>
      <c r="BN20">
        <v>76.784000000000006</v>
      </c>
      <c r="BO20" s="46">
        <v>45322</v>
      </c>
      <c r="BP20">
        <v>64.63</v>
      </c>
    </row>
    <row r="21" spans="1:68" x14ac:dyDescent="0.35">
      <c r="A21" t="s">
        <v>65</v>
      </c>
      <c r="C21" s="46">
        <v>45323</v>
      </c>
      <c r="D21">
        <v>-193.26400000000001</v>
      </c>
      <c r="E21" s="46">
        <v>45323</v>
      </c>
      <c r="F21">
        <v>-15.581</v>
      </c>
      <c r="G21" s="46">
        <v>45323</v>
      </c>
      <c r="H21">
        <v>-8.4540000000000006</v>
      </c>
      <c r="I21" s="46">
        <v>45323</v>
      </c>
      <c r="J21">
        <v>5.5640000000000001</v>
      </c>
      <c r="K21" s="46">
        <v>45323</v>
      </c>
      <c r="L21">
        <v>21.911999999999999</v>
      </c>
      <c r="M21" s="46">
        <v>45323</v>
      </c>
      <c r="N21">
        <v>20.327999999999999</v>
      </c>
      <c r="O21" s="46">
        <v>45323</v>
      </c>
      <c r="P21">
        <v>29.027000000000001</v>
      </c>
      <c r="Q21" s="46">
        <v>45323</v>
      </c>
      <c r="R21">
        <v>34.771999999999998</v>
      </c>
      <c r="S21" s="46">
        <v>45323</v>
      </c>
      <c r="T21">
        <v>34.564</v>
      </c>
      <c r="U21" s="46">
        <v>45323</v>
      </c>
      <c r="V21">
        <v>38.72</v>
      </c>
      <c r="W21" s="46">
        <v>45323</v>
      </c>
      <c r="X21">
        <v>40.479999999999997</v>
      </c>
      <c r="Y21" s="46">
        <v>45323</v>
      </c>
      <c r="Z21">
        <v>52.383000000000003</v>
      </c>
      <c r="AA21" s="46">
        <v>45323</v>
      </c>
      <c r="AB21">
        <v>47.637999999999998</v>
      </c>
      <c r="AC21" s="46">
        <v>45323</v>
      </c>
      <c r="AD21">
        <v>52.85</v>
      </c>
      <c r="AE21" s="46">
        <v>45323</v>
      </c>
      <c r="AF21">
        <v>60.387999999999998</v>
      </c>
      <c r="AG21" s="46">
        <v>45323</v>
      </c>
      <c r="AH21">
        <v>62.377000000000002</v>
      </c>
      <c r="AI21" s="46">
        <v>45323</v>
      </c>
      <c r="AJ21">
        <v>66.668000000000006</v>
      </c>
      <c r="AK21" s="46">
        <v>45323</v>
      </c>
      <c r="AL21">
        <v>68.415999999999997</v>
      </c>
      <c r="AM21" s="46">
        <v>45323</v>
      </c>
      <c r="AN21">
        <v>73.025000000000006</v>
      </c>
      <c r="AO21" s="46">
        <v>45323</v>
      </c>
      <c r="AP21">
        <v>74.393000000000001</v>
      </c>
      <c r="AQ21" s="46">
        <v>45323</v>
      </c>
      <c r="AR21">
        <v>75.605999999999995</v>
      </c>
      <c r="AS21" s="46">
        <v>45323</v>
      </c>
      <c r="AT21">
        <v>77.766000000000005</v>
      </c>
      <c r="AU21" s="46">
        <v>45323</v>
      </c>
      <c r="AV21">
        <v>78.334000000000003</v>
      </c>
      <c r="AW21" s="46">
        <v>45323</v>
      </c>
      <c r="AX21">
        <v>76.466999999999999</v>
      </c>
      <c r="AY21" s="46">
        <v>45323</v>
      </c>
      <c r="AZ21">
        <v>75.125</v>
      </c>
      <c r="BA21" s="46">
        <v>45323</v>
      </c>
      <c r="BB21">
        <v>74.986000000000004</v>
      </c>
      <c r="BC21" s="46">
        <v>45323</v>
      </c>
      <c r="BD21">
        <v>77.716999999999999</v>
      </c>
      <c r="BE21" s="46">
        <v>45323</v>
      </c>
      <c r="BF21">
        <v>73.852000000000004</v>
      </c>
      <c r="BG21" s="46">
        <v>45323</v>
      </c>
      <c r="BH21">
        <v>73.605999999999995</v>
      </c>
      <c r="BI21" s="46">
        <v>45323</v>
      </c>
      <c r="BJ21">
        <v>74.212999999999994</v>
      </c>
      <c r="BK21" s="46">
        <v>45323</v>
      </c>
      <c r="BL21">
        <v>73.102999999999994</v>
      </c>
      <c r="BM21" s="46">
        <v>45323</v>
      </c>
      <c r="BN21">
        <v>73.876000000000005</v>
      </c>
      <c r="BO21" s="46">
        <v>45323</v>
      </c>
      <c r="BP21">
        <v>62.063000000000002</v>
      </c>
    </row>
    <row r="22" spans="1:68" x14ac:dyDescent="0.35">
      <c r="A22" t="s">
        <v>25</v>
      </c>
      <c r="C22" s="46">
        <v>45324</v>
      </c>
      <c r="D22">
        <v>-218.86600000000001</v>
      </c>
      <c r="E22" s="46">
        <v>45324</v>
      </c>
      <c r="F22">
        <v>-12.121</v>
      </c>
      <c r="G22" s="46">
        <v>45324</v>
      </c>
      <c r="H22">
        <v>-3.3889999999999998</v>
      </c>
      <c r="I22" s="46">
        <v>45324</v>
      </c>
      <c r="J22">
        <v>10.994999999999999</v>
      </c>
      <c r="K22" s="46">
        <v>45324</v>
      </c>
      <c r="L22">
        <v>27.308</v>
      </c>
      <c r="M22" s="46">
        <v>45324</v>
      </c>
      <c r="N22">
        <v>25.298999999999999</v>
      </c>
      <c r="O22" s="46">
        <v>45324</v>
      </c>
      <c r="P22">
        <v>33.64</v>
      </c>
      <c r="Q22" s="46">
        <v>45324</v>
      </c>
      <c r="R22">
        <v>36.869999999999997</v>
      </c>
      <c r="S22" s="46">
        <v>45324</v>
      </c>
      <c r="T22">
        <v>36.968000000000004</v>
      </c>
      <c r="U22" s="46">
        <v>45324</v>
      </c>
      <c r="V22">
        <v>41.853000000000002</v>
      </c>
      <c r="W22" s="46">
        <v>45324</v>
      </c>
      <c r="X22">
        <v>43.631999999999998</v>
      </c>
      <c r="Y22" s="46">
        <v>45324</v>
      </c>
      <c r="Z22">
        <v>55.692999999999998</v>
      </c>
      <c r="AA22" s="46">
        <v>45324</v>
      </c>
      <c r="AB22">
        <v>51.268000000000001</v>
      </c>
      <c r="AC22" s="46">
        <v>45324</v>
      </c>
      <c r="AD22">
        <v>56.774000000000001</v>
      </c>
      <c r="AE22" s="46">
        <v>45324</v>
      </c>
      <c r="AF22">
        <v>63.731999999999999</v>
      </c>
      <c r="AG22" s="46">
        <v>45324</v>
      </c>
      <c r="AH22">
        <v>65.849999999999994</v>
      </c>
      <c r="AI22" s="46">
        <v>45324</v>
      </c>
      <c r="AJ22">
        <v>70.507999999999996</v>
      </c>
      <c r="AK22" s="46">
        <v>45324</v>
      </c>
      <c r="AL22">
        <v>72.325999999999993</v>
      </c>
      <c r="AM22" s="46">
        <v>45324</v>
      </c>
      <c r="AN22">
        <v>76.819000000000003</v>
      </c>
      <c r="AO22" s="46">
        <v>45324</v>
      </c>
      <c r="AP22">
        <v>78.138000000000005</v>
      </c>
      <c r="AQ22" s="46">
        <v>45324</v>
      </c>
      <c r="AR22">
        <v>79.17</v>
      </c>
      <c r="AS22" s="46">
        <v>45324</v>
      </c>
      <c r="AT22">
        <v>81.132999999999996</v>
      </c>
      <c r="AU22" s="46">
        <v>45324</v>
      </c>
      <c r="AV22">
        <v>81.647999999999996</v>
      </c>
      <c r="AW22" s="46">
        <v>45324</v>
      </c>
      <c r="AX22">
        <v>79.808999999999997</v>
      </c>
      <c r="AY22" s="46">
        <v>45324</v>
      </c>
      <c r="AZ22">
        <v>78.481999999999999</v>
      </c>
      <c r="BA22" s="46">
        <v>45324</v>
      </c>
      <c r="BB22">
        <v>78.230999999999995</v>
      </c>
      <c r="BC22" s="46">
        <v>45324</v>
      </c>
      <c r="BD22">
        <v>80.673000000000002</v>
      </c>
      <c r="BE22" s="46">
        <v>45324</v>
      </c>
      <c r="BF22">
        <v>76.602999999999994</v>
      </c>
      <c r="BG22" s="46">
        <v>45324</v>
      </c>
      <c r="BH22">
        <v>76.349000000000004</v>
      </c>
      <c r="BI22" s="46">
        <v>45324</v>
      </c>
      <c r="BJ22">
        <v>76.471000000000004</v>
      </c>
      <c r="BK22" s="46">
        <v>45324</v>
      </c>
      <c r="BL22">
        <v>75.466999999999999</v>
      </c>
      <c r="BM22" s="46">
        <v>45324</v>
      </c>
      <c r="BN22">
        <v>76.436999999999998</v>
      </c>
      <c r="BO22" s="46">
        <v>45324</v>
      </c>
      <c r="BP22">
        <v>64.986999999999995</v>
      </c>
    </row>
    <row r="23" spans="1:68" x14ac:dyDescent="0.35">
      <c r="A23" t="s">
        <v>53</v>
      </c>
      <c r="C23" s="46">
        <v>45327</v>
      </c>
      <c r="D23">
        <v>-222.83</v>
      </c>
      <c r="E23" s="46">
        <v>45327</v>
      </c>
      <c r="F23">
        <v>-10.016</v>
      </c>
      <c r="G23" s="46">
        <v>45327</v>
      </c>
      <c r="H23">
        <v>-4.9409999999999998</v>
      </c>
      <c r="I23" s="46">
        <v>45327</v>
      </c>
      <c r="J23">
        <v>10.071</v>
      </c>
      <c r="K23" s="46">
        <v>45327</v>
      </c>
      <c r="L23">
        <v>25.954000000000001</v>
      </c>
      <c r="M23" s="46">
        <v>45327</v>
      </c>
      <c r="N23">
        <v>23.867000000000001</v>
      </c>
      <c r="O23" s="46">
        <v>45327</v>
      </c>
      <c r="P23">
        <v>32.692</v>
      </c>
      <c r="Q23" s="46">
        <v>45327</v>
      </c>
      <c r="R23">
        <v>35.850999999999999</v>
      </c>
      <c r="S23" s="46">
        <v>45327</v>
      </c>
      <c r="T23">
        <v>36.655000000000001</v>
      </c>
      <c r="U23" s="46">
        <v>45327</v>
      </c>
      <c r="V23">
        <v>41.634999999999998</v>
      </c>
      <c r="W23" s="46">
        <v>45327</v>
      </c>
      <c r="X23">
        <v>43.042000000000002</v>
      </c>
      <c r="Y23" s="46">
        <v>45327</v>
      </c>
      <c r="Z23">
        <v>55.134999999999998</v>
      </c>
      <c r="AA23" s="46">
        <v>45327</v>
      </c>
      <c r="AB23">
        <v>50.151000000000003</v>
      </c>
      <c r="AC23" s="46">
        <v>45327</v>
      </c>
      <c r="AD23">
        <v>55.524000000000001</v>
      </c>
      <c r="AE23" s="46">
        <v>45327</v>
      </c>
      <c r="AF23">
        <v>62.35</v>
      </c>
      <c r="AG23" s="46">
        <v>45327</v>
      </c>
      <c r="AH23">
        <v>64.334999999999994</v>
      </c>
      <c r="AI23" s="46">
        <v>45327</v>
      </c>
      <c r="AJ23">
        <v>69.147999999999996</v>
      </c>
      <c r="AK23" s="46">
        <v>45327</v>
      </c>
      <c r="AL23">
        <v>70.959000000000003</v>
      </c>
      <c r="AM23" s="46">
        <v>45327</v>
      </c>
      <c r="AN23">
        <v>75.442999999999998</v>
      </c>
      <c r="AO23" s="46">
        <v>45327</v>
      </c>
      <c r="AP23">
        <v>76.799000000000007</v>
      </c>
      <c r="AQ23" s="46">
        <v>45327</v>
      </c>
      <c r="AR23">
        <v>77.930999999999997</v>
      </c>
      <c r="AS23" s="46">
        <v>45327</v>
      </c>
      <c r="AT23">
        <v>79.753</v>
      </c>
      <c r="AU23" s="46">
        <v>45327</v>
      </c>
      <c r="AV23">
        <v>80.480999999999995</v>
      </c>
      <c r="AW23" s="46">
        <v>45327</v>
      </c>
      <c r="AX23">
        <v>78.644000000000005</v>
      </c>
      <c r="AY23" s="46">
        <v>45327</v>
      </c>
      <c r="AZ23">
        <v>77.629000000000005</v>
      </c>
      <c r="BA23" s="46">
        <v>45327</v>
      </c>
      <c r="BB23">
        <v>77.382000000000005</v>
      </c>
      <c r="BC23" s="46">
        <v>45327</v>
      </c>
      <c r="BD23">
        <v>80.114999999999995</v>
      </c>
      <c r="BE23" s="46">
        <v>45327</v>
      </c>
      <c r="BF23">
        <v>76.394000000000005</v>
      </c>
      <c r="BG23" s="46">
        <v>45327</v>
      </c>
      <c r="BH23">
        <v>76.131</v>
      </c>
      <c r="BI23" s="46">
        <v>45327</v>
      </c>
      <c r="BJ23">
        <v>76.644000000000005</v>
      </c>
      <c r="BK23" s="46">
        <v>45327</v>
      </c>
      <c r="BL23">
        <v>75.978999999999999</v>
      </c>
      <c r="BM23" s="46">
        <v>45327</v>
      </c>
      <c r="BN23">
        <v>76.977999999999994</v>
      </c>
      <c r="BO23" s="46">
        <v>45327</v>
      </c>
      <c r="BP23">
        <v>65.480999999999995</v>
      </c>
    </row>
    <row r="24" spans="1:68" x14ac:dyDescent="0.35">
      <c r="A24" t="s">
        <v>41</v>
      </c>
      <c r="C24" s="46">
        <v>45328</v>
      </c>
      <c r="D24">
        <v>-235.286</v>
      </c>
      <c r="E24" s="46">
        <v>45328</v>
      </c>
      <c r="F24">
        <v>-15.157999999999999</v>
      </c>
      <c r="G24" s="46">
        <v>45328</v>
      </c>
      <c r="H24">
        <v>-8.3529999999999998</v>
      </c>
      <c r="I24" s="46">
        <v>45328</v>
      </c>
      <c r="J24">
        <v>8.5790000000000006</v>
      </c>
      <c r="K24" s="46">
        <v>45328</v>
      </c>
      <c r="L24">
        <v>25.103999999999999</v>
      </c>
      <c r="M24" s="46">
        <v>45328</v>
      </c>
      <c r="N24">
        <v>23.259</v>
      </c>
      <c r="O24" s="46">
        <v>45328</v>
      </c>
      <c r="P24">
        <v>32.158000000000001</v>
      </c>
      <c r="Q24" s="46">
        <v>45328</v>
      </c>
      <c r="R24">
        <v>34.616999999999997</v>
      </c>
      <c r="S24" s="46">
        <v>45328</v>
      </c>
      <c r="T24">
        <v>36.203000000000003</v>
      </c>
      <c r="U24" s="46">
        <v>45328</v>
      </c>
      <c r="V24">
        <v>41.406999999999996</v>
      </c>
      <c r="W24" s="46">
        <v>45328</v>
      </c>
      <c r="X24">
        <v>42.710999999999999</v>
      </c>
      <c r="Y24" s="46">
        <v>45328</v>
      </c>
      <c r="Z24">
        <v>55.008000000000003</v>
      </c>
      <c r="AA24" s="46">
        <v>45328</v>
      </c>
      <c r="AB24">
        <v>49.274000000000001</v>
      </c>
      <c r="AC24" s="46">
        <v>45328</v>
      </c>
      <c r="AD24">
        <v>54.540999999999997</v>
      </c>
      <c r="AE24" s="46">
        <v>45328</v>
      </c>
      <c r="AF24">
        <v>61.411999999999999</v>
      </c>
      <c r="AG24" s="46">
        <v>45328</v>
      </c>
      <c r="AH24">
        <v>63.171999999999997</v>
      </c>
      <c r="AI24" s="46">
        <v>45328</v>
      </c>
      <c r="AJ24">
        <v>68.034000000000006</v>
      </c>
      <c r="AK24" s="46">
        <v>45328</v>
      </c>
      <c r="AL24">
        <v>70.165000000000006</v>
      </c>
      <c r="AM24" s="46">
        <v>45328</v>
      </c>
      <c r="AN24">
        <v>74.792000000000002</v>
      </c>
      <c r="AO24" s="46">
        <v>45328</v>
      </c>
      <c r="AP24">
        <v>76.007000000000005</v>
      </c>
      <c r="AQ24" s="46">
        <v>45328</v>
      </c>
      <c r="AR24">
        <v>77.186999999999998</v>
      </c>
      <c r="AS24" s="46">
        <v>45328</v>
      </c>
      <c r="AT24">
        <v>78.953999999999994</v>
      </c>
      <c r="AU24" s="46">
        <v>45328</v>
      </c>
      <c r="AV24">
        <v>79.676000000000002</v>
      </c>
      <c r="AW24" s="46">
        <v>45328</v>
      </c>
      <c r="AX24">
        <v>77.722999999999999</v>
      </c>
      <c r="AY24" s="46">
        <v>45328</v>
      </c>
      <c r="AZ24">
        <v>76.600999999999999</v>
      </c>
      <c r="BA24" s="46">
        <v>45328</v>
      </c>
      <c r="BB24">
        <v>76.337000000000003</v>
      </c>
      <c r="BC24" s="46">
        <v>45328</v>
      </c>
      <c r="BD24">
        <v>78.918000000000006</v>
      </c>
      <c r="BE24" s="46">
        <v>45328</v>
      </c>
      <c r="BF24">
        <v>75.117000000000004</v>
      </c>
      <c r="BG24" s="46">
        <v>45328</v>
      </c>
      <c r="BH24">
        <v>74.91</v>
      </c>
      <c r="BI24" s="46">
        <v>45328</v>
      </c>
      <c r="BJ24">
        <v>75.575000000000003</v>
      </c>
      <c r="BK24" s="46">
        <v>45328</v>
      </c>
      <c r="BL24">
        <v>74.813999999999993</v>
      </c>
      <c r="BM24" s="46">
        <v>45328</v>
      </c>
      <c r="BN24">
        <v>75.722999999999999</v>
      </c>
      <c r="BO24" s="46">
        <v>45328</v>
      </c>
      <c r="BP24">
        <v>64.037000000000006</v>
      </c>
    </row>
    <row r="25" spans="1:68" x14ac:dyDescent="0.35">
      <c r="A25" t="s">
        <v>57</v>
      </c>
      <c r="C25" s="46">
        <v>45329</v>
      </c>
      <c r="D25">
        <v>-228.21299999999999</v>
      </c>
      <c r="E25" s="46">
        <v>45329</v>
      </c>
      <c r="F25">
        <v>-7.6289999999999996</v>
      </c>
      <c r="G25" s="46">
        <v>45329</v>
      </c>
      <c r="H25">
        <v>-7.4379999999999997</v>
      </c>
      <c r="I25" s="46">
        <v>45329</v>
      </c>
      <c r="J25">
        <v>9.7230000000000008</v>
      </c>
      <c r="K25" s="46">
        <v>45329</v>
      </c>
      <c r="L25">
        <v>26.312999999999999</v>
      </c>
      <c r="M25" s="46">
        <v>45329</v>
      </c>
      <c r="N25">
        <v>24.073</v>
      </c>
      <c r="O25" s="46">
        <v>45329</v>
      </c>
      <c r="P25">
        <v>32.750999999999998</v>
      </c>
      <c r="Q25" s="46">
        <v>45329</v>
      </c>
      <c r="R25">
        <v>35.082000000000001</v>
      </c>
      <c r="S25" s="46">
        <v>45329</v>
      </c>
      <c r="T25">
        <v>36.512999999999998</v>
      </c>
      <c r="U25" s="46">
        <v>45329</v>
      </c>
      <c r="V25">
        <v>41.752000000000002</v>
      </c>
      <c r="W25" s="46">
        <v>45329</v>
      </c>
      <c r="X25">
        <v>42.674999999999997</v>
      </c>
      <c r="Y25" s="46">
        <v>45329</v>
      </c>
      <c r="Z25">
        <v>55.764000000000003</v>
      </c>
      <c r="AA25" s="46">
        <v>45329</v>
      </c>
      <c r="AB25">
        <v>48.92</v>
      </c>
      <c r="AC25" s="46">
        <v>45329</v>
      </c>
      <c r="AD25">
        <v>54.2</v>
      </c>
      <c r="AE25" s="46">
        <v>45329</v>
      </c>
      <c r="AF25">
        <v>60.661999999999999</v>
      </c>
      <c r="AG25" s="46">
        <v>45329</v>
      </c>
      <c r="AH25">
        <v>62.575000000000003</v>
      </c>
      <c r="AI25" s="46">
        <v>45329</v>
      </c>
      <c r="AJ25">
        <v>67.659000000000006</v>
      </c>
      <c r="AK25" s="46">
        <v>45329</v>
      </c>
      <c r="AL25">
        <v>69.622</v>
      </c>
      <c r="AM25" s="46">
        <v>45329</v>
      </c>
      <c r="AN25">
        <v>74.168000000000006</v>
      </c>
      <c r="AO25" s="46">
        <v>45329</v>
      </c>
      <c r="AP25">
        <v>75.504000000000005</v>
      </c>
      <c r="AQ25" s="46">
        <v>45329</v>
      </c>
      <c r="AR25">
        <v>76.694000000000003</v>
      </c>
      <c r="AS25" s="46">
        <v>45329</v>
      </c>
      <c r="AT25">
        <v>78.495999999999995</v>
      </c>
      <c r="AU25" s="46">
        <v>45329</v>
      </c>
      <c r="AV25">
        <v>79.096999999999994</v>
      </c>
      <c r="AW25" s="46">
        <v>45329</v>
      </c>
      <c r="AX25">
        <v>77.093999999999994</v>
      </c>
      <c r="AY25" s="46">
        <v>45329</v>
      </c>
      <c r="AZ25">
        <v>76.021000000000001</v>
      </c>
      <c r="BA25" s="46">
        <v>45329</v>
      </c>
      <c r="BB25">
        <v>75.692999999999998</v>
      </c>
      <c r="BC25" s="46">
        <v>45329</v>
      </c>
      <c r="BD25">
        <v>78.090999999999994</v>
      </c>
      <c r="BE25" s="46">
        <v>45329</v>
      </c>
      <c r="BF25">
        <v>74.334000000000003</v>
      </c>
      <c r="BG25" s="46">
        <v>45329</v>
      </c>
      <c r="BH25">
        <v>74.042000000000002</v>
      </c>
      <c r="BI25" s="46">
        <v>45329</v>
      </c>
      <c r="BJ25">
        <v>74.376999999999995</v>
      </c>
      <c r="BK25" s="46">
        <v>45329</v>
      </c>
      <c r="BL25">
        <v>73.605999999999995</v>
      </c>
      <c r="BM25" s="46">
        <v>45329</v>
      </c>
      <c r="BN25">
        <v>74.575000000000003</v>
      </c>
      <c r="BO25" s="46">
        <v>45329</v>
      </c>
      <c r="BP25">
        <v>62.893000000000001</v>
      </c>
    </row>
    <row r="26" spans="1:68" x14ac:dyDescent="0.35">
      <c r="A26" t="s">
        <v>27</v>
      </c>
      <c r="C26" s="46">
        <v>45330</v>
      </c>
      <c r="D26">
        <v>-234.91300000000001</v>
      </c>
      <c r="E26" s="46">
        <v>45330</v>
      </c>
      <c r="F26">
        <v>-6.3360000000000003</v>
      </c>
      <c r="G26" s="46">
        <v>45330</v>
      </c>
      <c r="H26">
        <v>-4.88</v>
      </c>
      <c r="I26" s="46">
        <v>45330</v>
      </c>
      <c r="J26">
        <v>10.784000000000001</v>
      </c>
      <c r="K26" s="46">
        <v>45330</v>
      </c>
      <c r="L26">
        <v>27.047999999999998</v>
      </c>
      <c r="M26" s="46">
        <v>45330</v>
      </c>
      <c r="N26">
        <v>24.798999999999999</v>
      </c>
      <c r="O26" s="46">
        <v>45330</v>
      </c>
      <c r="P26">
        <v>34.075000000000003</v>
      </c>
      <c r="Q26" s="46">
        <v>45330</v>
      </c>
      <c r="R26">
        <v>35.326000000000001</v>
      </c>
      <c r="S26" s="46">
        <v>45330</v>
      </c>
      <c r="T26">
        <v>36.649000000000001</v>
      </c>
      <c r="U26" s="46">
        <v>45330</v>
      </c>
      <c r="V26">
        <v>41.841999999999999</v>
      </c>
      <c r="W26" s="46">
        <v>45330</v>
      </c>
      <c r="X26">
        <v>42.698</v>
      </c>
      <c r="Y26" s="46">
        <v>45330</v>
      </c>
      <c r="Z26">
        <v>55.563000000000002</v>
      </c>
      <c r="AA26" s="46">
        <v>45330</v>
      </c>
      <c r="AB26">
        <v>48.692999999999998</v>
      </c>
      <c r="AC26" s="46">
        <v>45330</v>
      </c>
      <c r="AD26">
        <v>53.884</v>
      </c>
      <c r="AE26" s="46">
        <v>45330</v>
      </c>
      <c r="AF26">
        <v>60.576999999999998</v>
      </c>
      <c r="AG26" s="46">
        <v>45330</v>
      </c>
      <c r="AH26">
        <v>62.177999999999997</v>
      </c>
      <c r="AI26" s="46">
        <v>45330</v>
      </c>
      <c r="AJ26">
        <v>67.432000000000002</v>
      </c>
      <c r="AK26" s="46">
        <v>45330</v>
      </c>
      <c r="AL26">
        <v>69.518000000000001</v>
      </c>
      <c r="AM26" s="46">
        <v>45330</v>
      </c>
      <c r="AN26">
        <v>74.090999999999994</v>
      </c>
      <c r="AO26" s="46">
        <v>45330</v>
      </c>
      <c r="AP26">
        <v>75.442999999999998</v>
      </c>
      <c r="AQ26" s="46">
        <v>45330</v>
      </c>
      <c r="AR26">
        <v>76.272999999999996</v>
      </c>
      <c r="AS26" s="46">
        <v>45330</v>
      </c>
      <c r="AT26">
        <v>77.988</v>
      </c>
      <c r="AU26" s="46">
        <v>45330</v>
      </c>
      <c r="AV26">
        <v>78.703000000000003</v>
      </c>
      <c r="AW26" s="46">
        <v>45330</v>
      </c>
      <c r="AX26">
        <v>76.738</v>
      </c>
      <c r="AY26" s="46">
        <v>45330</v>
      </c>
      <c r="AZ26">
        <v>75.738</v>
      </c>
      <c r="BA26" s="46">
        <v>45330</v>
      </c>
      <c r="BB26">
        <v>75.370999999999995</v>
      </c>
      <c r="BC26" s="46">
        <v>45330</v>
      </c>
      <c r="BD26">
        <v>77.546999999999997</v>
      </c>
      <c r="BE26" s="46">
        <v>45330</v>
      </c>
      <c r="BF26">
        <v>73.695999999999998</v>
      </c>
      <c r="BG26" s="46">
        <v>45330</v>
      </c>
      <c r="BH26">
        <v>73.521000000000001</v>
      </c>
      <c r="BI26" s="46">
        <v>45330</v>
      </c>
      <c r="BJ26">
        <v>73.843999999999994</v>
      </c>
      <c r="BK26" s="46">
        <v>45330</v>
      </c>
      <c r="BL26">
        <v>73.301000000000002</v>
      </c>
      <c r="BM26" s="46">
        <v>45330</v>
      </c>
      <c r="BN26">
        <v>74.397000000000006</v>
      </c>
      <c r="BO26" s="46">
        <v>45330</v>
      </c>
      <c r="BP26">
        <v>62.933</v>
      </c>
    </row>
    <row r="27" spans="1:68" x14ac:dyDescent="0.35">
      <c r="A27" t="s">
        <v>55</v>
      </c>
      <c r="C27" s="46">
        <v>45331</v>
      </c>
      <c r="D27">
        <v>-260.798</v>
      </c>
      <c r="E27" s="46">
        <v>45331</v>
      </c>
      <c r="F27">
        <v>-0.39300000000000002</v>
      </c>
      <c r="G27" s="46">
        <v>45331</v>
      </c>
      <c r="H27">
        <v>-7.7759999999999998</v>
      </c>
      <c r="I27" s="46">
        <v>45331</v>
      </c>
      <c r="J27">
        <v>11.711</v>
      </c>
      <c r="K27" s="46">
        <v>45331</v>
      </c>
      <c r="L27">
        <v>27.497</v>
      </c>
      <c r="M27" s="46">
        <v>45331</v>
      </c>
      <c r="N27">
        <v>25.023</v>
      </c>
      <c r="O27" s="46">
        <v>45331</v>
      </c>
      <c r="P27">
        <v>35.776000000000003</v>
      </c>
      <c r="Q27" s="46">
        <v>45331</v>
      </c>
      <c r="R27">
        <v>36.56</v>
      </c>
      <c r="S27" s="46">
        <v>45331</v>
      </c>
      <c r="T27">
        <v>38.625999999999998</v>
      </c>
      <c r="U27" s="46">
        <v>45331</v>
      </c>
      <c r="V27">
        <v>44.189</v>
      </c>
      <c r="W27" s="46">
        <v>45331</v>
      </c>
      <c r="X27">
        <v>44.91</v>
      </c>
      <c r="Y27" s="46">
        <v>45331</v>
      </c>
      <c r="Z27">
        <v>57.723999999999997</v>
      </c>
      <c r="AA27" s="46">
        <v>45331</v>
      </c>
      <c r="AB27">
        <v>50.719000000000001</v>
      </c>
      <c r="AC27" s="46">
        <v>45331</v>
      </c>
      <c r="AD27">
        <v>55.713000000000001</v>
      </c>
      <c r="AE27" s="46">
        <v>45331</v>
      </c>
      <c r="AF27">
        <v>61.606000000000002</v>
      </c>
      <c r="AG27" s="46">
        <v>45331</v>
      </c>
      <c r="AH27">
        <v>63.098999999999997</v>
      </c>
      <c r="AI27" s="46">
        <v>45331</v>
      </c>
      <c r="AJ27">
        <v>68.963999999999999</v>
      </c>
      <c r="AK27" s="46">
        <v>45331</v>
      </c>
      <c r="AL27">
        <v>71.192999999999998</v>
      </c>
      <c r="AM27" s="46">
        <v>45331</v>
      </c>
      <c r="AN27">
        <v>75.826999999999998</v>
      </c>
      <c r="AO27" s="46">
        <v>45331</v>
      </c>
      <c r="AP27">
        <v>77.123000000000005</v>
      </c>
      <c r="AQ27" s="46">
        <v>45331</v>
      </c>
      <c r="AR27">
        <v>77.701999999999998</v>
      </c>
      <c r="AS27" s="46">
        <v>45331</v>
      </c>
      <c r="AT27">
        <v>79.203000000000003</v>
      </c>
      <c r="AU27" s="46">
        <v>45331</v>
      </c>
      <c r="AV27">
        <v>79.992000000000004</v>
      </c>
      <c r="AW27" s="46">
        <v>45331</v>
      </c>
      <c r="AX27">
        <v>78.484999999999999</v>
      </c>
      <c r="AY27" s="46">
        <v>45331</v>
      </c>
      <c r="AZ27">
        <v>77.685000000000002</v>
      </c>
      <c r="BA27" s="46">
        <v>45331</v>
      </c>
      <c r="BB27">
        <v>77.363</v>
      </c>
      <c r="BC27" s="46">
        <v>45331</v>
      </c>
      <c r="BD27">
        <v>79.55</v>
      </c>
      <c r="BE27" s="46">
        <v>45331</v>
      </c>
      <c r="BF27">
        <v>76.17</v>
      </c>
      <c r="BG27" s="46">
        <v>45331</v>
      </c>
      <c r="BH27">
        <v>75.900000000000006</v>
      </c>
      <c r="BI27" s="46">
        <v>45331</v>
      </c>
      <c r="BJ27">
        <v>76.126999999999995</v>
      </c>
      <c r="BK27" s="46">
        <v>45331</v>
      </c>
      <c r="BL27">
        <v>75.832999999999998</v>
      </c>
      <c r="BM27" s="46">
        <v>45331</v>
      </c>
      <c r="BN27">
        <v>76.778000000000006</v>
      </c>
      <c r="BO27" s="46">
        <v>45331</v>
      </c>
      <c r="BP27">
        <v>65.231999999999999</v>
      </c>
    </row>
    <row r="28" spans="1:68" x14ac:dyDescent="0.35">
      <c r="A28" t="s">
        <v>29</v>
      </c>
      <c r="C28" s="46">
        <v>45334</v>
      </c>
      <c r="D28">
        <v>-258.089</v>
      </c>
      <c r="E28" s="46">
        <v>45334</v>
      </c>
      <c r="F28">
        <v>2.831</v>
      </c>
      <c r="G28" s="46">
        <v>45334</v>
      </c>
      <c r="H28">
        <v>-5.617</v>
      </c>
      <c r="I28" s="46">
        <v>45334</v>
      </c>
      <c r="J28">
        <v>9.9390000000000001</v>
      </c>
      <c r="K28" s="46">
        <v>45334</v>
      </c>
      <c r="L28">
        <v>25.952000000000002</v>
      </c>
      <c r="M28" s="46">
        <v>45334</v>
      </c>
      <c r="N28">
        <v>23.54</v>
      </c>
      <c r="O28" s="46">
        <v>45334</v>
      </c>
      <c r="P28">
        <v>34.743000000000002</v>
      </c>
      <c r="Q28" s="46">
        <v>45334</v>
      </c>
      <c r="R28">
        <v>34.098999999999997</v>
      </c>
      <c r="S28" s="46">
        <v>45334</v>
      </c>
      <c r="T28">
        <v>35.828000000000003</v>
      </c>
      <c r="U28" s="46">
        <v>45334</v>
      </c>
      <c r="V28">
        <v>40.99</v>
      </c>
      <c r="W28" s="46">
        <v>45334</v>
      </c>
      <c r="X28">
        <v>41.682000000000002</v>
      </c>
      <c r="Y28" s="46">
        <v>45334</v>
      </c>
      <c r="Z28">
        <v>54.710999999999999</v>
      </c>
      <c r="AA28" s="46">
        <v>45334</v>
      </c>
      <c r="AB28">
        <v>47.98</v>
      </c>
      <c r="AC28" s="46">
        <v>45334</v>
      </c>
      <c r="AD28">
        <v>53.578000000000003</v>
      </c>
      <c r="AE28" s="46">
        <v>45334</v>
      </c>
      <c r="AF28">
        <v>60.072000000000003</v>
      </c>
      <c r="AG28" s="46">
        <v>45334</v>
      </c>
      <c r="AH28">
        <v>61.231000000000002</v>
      </c>
      <c r="AI28" s="46">
        <v>45334</v>
      </c>
      <c r="AJ28">
        <v>66.540999999999997</v>
      </c>
      <c r="AK28" s="46">
        <v>45334</v>
      </c>
      <c r="AL28">
        <v>68.463999999999999</v>
      </c>
      <c r="AM28" s="46">
        <v>45334</v>
      </c>
      <c r="AN28">
        <v>72.932000000000002</v>
      </c>
      <c r="AO28" s="46">
        <v>45334</v>
      </c>
      <c r="AP28">
        <v>74.19</v>
      </c>
      <c r="AQ28" s="46">
        <v>45334</v>
      </c>
      <c r="AR28">
        <v>74.963999999999999</v>
      </c>
      <c r="AS28" s="46">
        <v>45334</v>
      </c>
      <c r="AT28">
        <v>76.652000000000001</v>
      </c>
      <c r="AU28" s="46">
        <v>45334</v>
      </c>
      <c r="AV28">
        <v>77.671000000000006</v>
      </c>
      <c r="AW28" s="46">
        <v>45334</v>
      </c>
      <c r="AX28">
        <v>76.090999999999994</v>
      </c>
      <c r="AY28" s="46">
        <v>45334</v>
      </c>
      <c r="AZ28">
        <v>75.281000000000006</v>
      </c>
      <c r="BA28" s="46">
        <v>45334</v>
      </c>
      <c r="BB28">
        <v>75.191999999999993</v>
      </c>
      <c r="BC28" s="46">
        <v>45334</v>
      </c>
      <c r="BD28">
        <v>77.432000000000002</v>
      </c>
      <c r="BE28" s="46">
        <v>45334</v>
      </c>
      <c r="BF28">
        <v>74.045000000000002</v>
      </c>
      <c r="BG28" s="46">
        <v>45334</v>
      </c>
      <c r="BH28">
        <v>73.948999999999998</v>
      </c>
      <c r="BI28" s="46">
        <v>45334</v>
      </c>
      <c r="BJ28">
        <v>74.221999999999994</v>
      </c>
      <c r="BK28" s="46">
        <v>45334</v>
      </c>
      <c r="BL28">
        <v>73.760999999999996</v>
      </c>
      <c r="BM28" s="46">
        <v>45334</v>
      </c>
      <c r="BN28">
        <v>74.691000000000003</v>
      </c>
      <c r="BO28" s="46">
        <v>45334</v>
      </c>
      <c r="BP28">
        <v>63.101999999999997</v>
      </c>
    </row>
    <row r="29" spans="1:68" x14ac:dyDescent="0.35">
      <c r="A29" t="s">
        <v>15</v>
      </c>
      <c r="C29" s="46">
        <v>45335</v>
      </c>
      <c r="D29">
        <v>-254.45599999999999</v>
      </c>
      <c r="E29" s="46">
        <v>45335</v>
      </c>
      <c r="F29">
        <v>1.944</v>
      </c>
      <c r="G29" s="46">
        <v>45335</v>
      </c>
      <c r="H29">
        <v>-7.6870000000000003</v>
      </c>
      <c r="I29" s="46">
        <v>45335</v>
      </c>
      <c r="J29">
        <v>8.8770000000000007</v>
      </c>
      <c r="K29" s="46">
        <v>45335</v>
      </c>
      <c r="L29">
        <v>26.042000000000002</v>
      </c>
      <c r="M29" s="46">
        <v>45335</v>
      </c>
      <c r="N29">
        <v>24.236999999999998</v>
      </c>
      <c r="O29" s="46">
        <v>45335</v>
      </c>
      <c r="P29">
        <v>35.267000000000003</v>
      </c>
      <c r="Q29" s="46">
        <v>45335</v>
      </c>
      <c r="R29">
        <v>34.658999999999999</v>
      </c>
      <c r="S29" s="46">
        <v>45335</v>
      </c>
      <c r="T29">
        <v>36.424999999999997</v>
      </c>
      <c r="U29" s="46">
        <v>45335</v>
      </c>
      <c r="V29">
        <v>41.451000000000001</v>
      </c>
      <c r="W29" s="46">
        <v>45335</v>
      </c>
      <c r="X29">
        <v>42.924999999999997</v>
      </c>
      <c r="Y29" s="46">
        <v>45335</v>
      </c>
      <c r="Z29">
        <v>55.77</v>
      </c>
      <c r="AA29" s="46">
        <v>45335</v>
      </c>
      <c r="AB29">
        <v>49.024999999999999</v>
      </c>
      <c r="AC29" s="46">
        <v>45335</v>
      </c>
      <c r="AD29">
        <v>54.280999999999999</v>
      </c>
      <c r="AE29" s="46">
        <v>45335</v>
      </c>
      <c r="AF29">
        <v>60.427999999999997</v>
      </c>
      <c r="AG29" s="46">
        <v>45335</v>
      </c>
      <c r="AH29">
        <v>61.682000000000002</v>
      </c>
      <c r="AI29" s="46">
        <v>45335</v>
      </c>
      <c r="AJ29">
        <v>67.069000000000003</v>
      </c>
      <c r="AK29" s="46">
        <v>45335</v>
      </c>
      <c r="AL29">
        <v>68.608999999999995</v>
      </c>
      <c r="AM29" s="46">
        <v>45335</v>
      </c>
      <c r="AN29">
        <v>73.093000000000004</v>
      </c>
      <c r="AO29" s="46">
        <v>45335</v>
      </c>
      <c r="AP29">
        <v>74.295000000000002</v>
      </c>
      <c r="AQ29" s="46">
        <v>45335</v>
      </c>
      <c r="AR29">
        <v>74.863</v>
      </c>
      <c r="AS29" s="46">
        <v>45335</v>
      </c>
      <c r="AT29">
        <v>76.475999999999999</v>
      </c>
      <c r="AU29" s="46">
        <v>45335</v>
      </c>
      <c r="AV29">
        <v>77.257999999999996</v>
      </c>
      <c r="AW29" s="46">
        <v>45335</v>
      </c>
      <c r="AX29">
        <v>75.611999999999995</v>
      </c>
      <c r="AY29" s="46">
        <v>45335</v>
      </c>
      <c r="AZ29">
        <v>74.738</v>
      </c>
      <c r="BA29" s="46">
        <v>45335</v>
      </c>
      <c r="BB29">
        <v>74.572000000000003</v>
      </c>
      <c r="BC29" s="46">
        <v>45335</v>
      </c>
      <c r="BD29">
        <v>76.974000000000004</v>
      </c>
      <c r="BE29" s="46">
        <v>45335</v>
      </c>
      <c r="BF29">
        <v>74.001999999999995</v>
      </c>
      <c r="BG29" s="46">
        <v>45335</v>
      </c>
      <c r="BH29">
        <v>73.873999999999995</v>
      </c>
      <c r="BI29" s="46">
        <v>45335</v>
      </c>
      <c r="BJ29">
        <v>74.436999999999998</v>
      </c>
      <c r="BK29" s="46">
        <v>45335</v>
      </c>
      <c r="BL29">
        <v>74.393000000000001</v>
      </c>
      <c r="BM29" s="46">
        <v>45335</v>
      </c>
      <c r="BN29">
        <v>75.525000000000006</v>
      </c>
      <c r="BO29" s="46">
        <v>45335</v>
      </c>
      <c r="BP29">
        <v>64.039000000000001</v>
      </c>
    </row>
    <row r="30" spans="1:68" x14ac:dyDescent="0.35">
      <c r="A30" t="s">
        <v>43</v>
      </c>
      <c r="C30" s="46">
        <v>45336</v>
      </c>
      <c r="D30">
        <v>-24.858000000000001</v>
      </c>
      <c r="E30" s="46">
        <v>45336</v>
      </c>
      <c r="F30">
        <v>-1.1200000000000001</v>
      </c>
      <c r="G30" s="46">
        <v>45336</v>
      </c>
      <c r="H30">
        <v>-2.379</v>
      </c>
      <c r="I30" s="46">
        <v>45336</v>
      </c>
      <c r="J30">
        <v>12.728</v>
      </c>
      <c r="K30" s="46">
        <v>45336</v>
      </c>
      <c r="L30">
        <v>29.753</v>
      </c>
      <c r="M30" s="46">
        <v>45336</v>
      </c>
      <c r="N30">
        <v>28.449000000000002</v>
      </c>
      <c r="O30" s="46">
        <v>45336</v>
      </c>
      <c r="P30">
        <v>37.584000000000003</v>
      </c>
      <c r="Q30" s="46">
        <v>45336</v>
      </c>
      <c r="R30">
        <v>37.045999999999999</v>
      </c>
      <c r="S30" s="46">
        <v>45336</v>
      </c>
      <c r="T30">
        <v>38.012999999999998</v>
      </c>
      <c r="U30" s="46">
        <v>45336</v>
      </c>
      <c r="V30">
        <v>42.945999999999998</v>
      </c>
      <c r="W30" s="46">
        <v>45336</v>
      </c>
      <c r="X30">
        <v>44.933</v>
      </c>
      <c r="Y30" s="46">
        <v>45336</v>
      </c>
      <c r="Z30">
        <v>57.713999999999999</v>
      </c>
      <c r="AA30" s="46">
        <v>45336</v>
      </c>
      <c r="AB30">
        <v>50.616</v>
      </c>
      <c r="AC30" s="46">
        <v>45336</v>
      </c>
      <c r="AD30">
        <v>56.003</v>
      </c>
      <c r="AE30" s="46">
        <v>45336</v>
      </c>
      <c r="AF30">
        <v>62.59</v>
      </c>
      <c r="AG30" s="46">
        <v>45336</v>
      </c>
      <c r="AH30">
        <v>63.673999999999999</v>
      </c>
      <c r="AI30" s="46">
        <v>45336</v>
      </c>
      <c r="AJ30">
        <v>68.816999999999993</v>
      </c>
      <c r="AK30" s="46">
        <v>45336</v>
      </c>
      <c r="AL30">
        <v>70.293999999999997</v>
      </c>
      <c r="AM30" s="46">
        <v>45336</v>
      </c>
      <c r="AN30">
        <v>74.69</v>
      </c>
      <c r="AO30" s="46">
        <v>45336</v>
      </c>
      <c r="AP30">
        <v>75.866</v>
      </c>
      <c r="AQ30" s="46">
        <v>45336</v>
      </c>
      <c r="AR30">
        <v>76.238</v>
      </c>
      <c r="AS30" s="46">
        <v>45336</v>
      </c>
      <c r="AT30">
        <v>77.524000000000001</v>
      </c>
      <c r="AU30" s="46">
        <v>45336</v>
      </c>
      <c r="AV30">
        <v>78.384</v>
      </c>
      <c r="AW30" s="46">
        <v>45336</v>
      </c>
      <c r="AX30">
        <v>76.573999999999998</v>
      </c>
      <c r="AY30" s="46">
        <v>45336</v>
      </c>
      <c r="AZ30">
        <v>75.548000000000002</v>
      </c>
      <c r="BA30" s="46">
        <v>45336</v>
      </c>
      <c r="BB30">
        <v>75.385999999999996</v>
      </c>
      <c r="BC30" s="46">
        <v>45336</v>
      </c>
      <c r="BD30">
        <v>77.534000000000006</v>
      </c>
      <c r="BE30" s="46">
        <v>45336</v>
      </c>
      <c r="BF30">
        <v>74.242999999999995</v>
      </c>
      <c r="BG30" s="46">
        <v>45336</v>
      </c>
      <c r="BH30">
        <v>74.23</v>
      </c>
      <c r="BI30" s="46">
        <v>45336</v>
      </c>
      <c r="BJ30">
        <v>74.709999999999994</v>
      </c>
      <c r="BK30" s="46">
        <v>45336</v>
      </c>
      <c r="BL30">
        <v>74.287999999999997</v>
      </c>
      <c r="BM30" s="46">
        <v>45336</v>
      </c>
      <c r="BN30">
        <v>75.406000000000006</v>
      </c>
      <c r="BO30" s="46">
        <v>45336</v>
      </c>
      <c r="BP30">
        <v>63.802999999999997</v>
      </c>
    </row>
    <row r="31" spans="1:68" x14ac:dyDescent="0.35">
      <c r="A31" t="s">
        <v>9</v>
      </c>
      <c r="C31" s="46">
        <v>45337</v>
      </c>
      <c r="D31">
        <v>-22.427</v>
      </c>
      <c r="E31" s="46">
        <v>45337</v>
      </c>
      <c r="F31">
        <v>1.087</v>
      </c>
      <c r="G31" s="46">
        <v>45337</v>
      </c>
      <c r="H31">
        <v>0.999</v>
      </c>
      <c r="I31" s="46">
        <v>45337</v>
      </c>
      <c r="J31">
        <v>15.096</v>
      </c>
      <c r="K31" s="46">
        <v>45337</v>
      </c>
      <c r="L31">
        <v>31.420999999999999</v>
      </c>
      <c r="M31" s="46">
        <v>45337</v>
      </c>
      <c r="N31">
        <v>29.344000000000001</v>
      </c>
      <c r="O31" s="46">
        <v>45337</v>
      </c>
      <c r="P31">
        <v>38.545000000000002</v>
      </c>
      <c r="Q31" s="46">
        <v>45337</v>
      </c>
      <c r="R31">
        <v>37.686</v>
      </c>
      <c r="S31" s="46">
        <v>45337</v>
      </c>
      <c r="T31">
        <v>38.491999999999997</v>
      </c>
      <c r="U31" s="46">
        <v>45337</v>
      </c>
      <c r="V31">
        <v>43.223999999999997</v>
      </c>
      <c r="W31" s="46">
        <v>45337</v>
      </c>
      <c r="X31">
        <v>45.122</v>
      </c>
      <c r="Y31" s="46">
        <v>45337</v>
      </c>
      <c r="Z31">
        <v>58.192999999999998</v>
      </c>
      <c r="AA31" s="46">
        <v>45337</v>
      </c>
      <c r="AB31">
        <v>50.429000000000002</v>
      </c>
      <c r="AC31" s="46">
        <v>45337</v>
      </c>
      <c r="AD31">
        <v>55.677</v>
      </c>
      <c r="AE31" s="46">
        <v>45337</v>
      </c>
      <c r="AF31">
        <v>62.348999999999997</v>
      </c>
      <c r="AG31" s="46">
        <v>45337</v>
      </c>
      <c r="AH31">
        <v>63.424999999999997</v>
      </c>
      <c r="AI31" s="46">
        <v>45337</v>
      </c>
      <c r="AJ31">
        <v>68.2</v>
      </c>
      <c r="AK31" s="46">
        <v>45337</v>
      </c>
      <c r="AL31">
        <v>69.656000000000006</v>
      </c>
      <c r="AM31" s="46">
        <v>45337</v>
      </c>
      <c r="AN31">
        <v>74.015000000000001</v>
      </c>
      <c r="AO31" s="46">
        <v>45337</v>
      </c>
      <c r="AP31">
        <v>75.242000000000004</v>
      </c>
      <c r="AQ31" s="46">
        <v>45337</v>
      </c>
      <c r="AR31">
        <v>75.744</v>
      </c>
      <c r="AS31" s="46">
        <v>45337</v>
      </c>
      <c r="AT31">
        <v>76.989000000000004</v>
      </c>
      <c r="AU31" s="46">
        <v>45337</v>
      </c>
      <c r="AV31">
        <v>77.796999999999997</v>
      </c>
      <c r="AW31" s="46">
        <v>45337</v>
      </c>
      <c r="AX31">
        <v>76.129000000000005</v>
      </c>
      <c r="AY31" s="46">
        <v>45337</v>
      </c>
      <c r="AZ31">
        <v>75.147000000000006</v>
      </c>
      <c r="BA31" s="46">
        <v>45337</v>
      </c>
      <c r="BB31">
        <v>75.17</v>
      </c>
      <c r="BC31" s="46">
        <v>45337</v>
      </c>
      <c r="BD31">
        <v>77.486000000000004</v>
      </c>
      <c r="BE31" s="46">
        <v>45337</v>
      </c>
      <c r="BF31">
        <v>74.447999999999993</v>
      </c>
      <c r="BG31" s="46">
        <v>45337</v>
      </c>
      <c r="BH31">
        <v>74.441000000000003</v>
      </c>
      <c r="BI31" s="46">
        <v>45337</v>
      </c>
      <c r="BJ31">
        <v>74.870999999999995</v>
      </c>
      <c r="BK31" s="46">
        <v>45337</v>
      </c>
      <c r="BL31">
        <v>74.376000000000005</v>
      </c>
      <c r="BM31" s="46">
        <v>45337</v>
      </c>
      <c r="BN31">
        <v>75.599999999999994</v>
      </c>
      <c r="BO31" s="46">
        <v>45337</v>
      </c>
      <c r="BP31">
        <v>64.162999999999997</v>
      </c>
    </row>
    <row r="32" spans="1:68" x14ac:dyDescent="0.35">
      <c r="A32" t="s">
        <v>31</v>
      </c>
      <c r="C32" s="46">
        <v>45338</v>
      </c>
      <c r="D32">
        <v>-38.334000000000003</v>
      </c>
      <c r="E32" s="46">
        <v>45338</v>
      </c>
      <c r="F32">
        <v>-0.98499999999999999</v>
      </c>
      <c r="G32" s="46">
        <v>45338</v>
      </c>
      <c r="H32">
        <v>-4.2619999999999996</v>
      </c>
      <c r="I32" s="46">
        <v>45338</v>
      </c>
      <c r="J32">
        <v>12.465</v>
      </c>
      <c r="K32" s="46">
        <v>45338</v>
      </c>
      <c r="L32">
        <v>28.759</v>
      </c>
      <c r="M32" s="46">
        <v>45338</v>
      </c>
      <c r="N32">
        <v>27.533999999999999</v>
      </c>
      <c r="O32" s="46">
        <v>45338</v>
      </c>
      <c r="P32">
        <v>37.323999999999998</v>
      </c>
      <c r="Q32" s="46">
        <v>45338</v>
      </c>
      <c r="R32">
        <v>35.896999999999998</v>
      </c>
      <c r="S32" s="46">
        <v>45338</v>
      </c>
      <c r="T32">
        <v>37.317999999999998</v>
      </c>
      <c r="U32" s="46">
        <v>45338</v>
      </c>
      <c r="V32">
        <v>42.442999999999998</v>
      </c>
      <c r="W32" s="46">
        <v>45338</v>
      </c>
      <c r="X32">
        <v>44.341000000000001</v>
      </c>
      <c r="Y32" s="46">
        <v>45338</v>
      </c>
      <c r="Z32">
        <v>57.844999999999999</v>
      </c>
      <c r="AA32" s="46">
        <v>45338</v>
      </c>
      <c r="AB32">
        <v>50.648000000000003</v>
      </c>
      <c r="AC32" s="46">
        <v>45338</v>
      </c>
      <c r="AD32">
        <v>55.854999999999997</v>
      </c>
      <c r="AE32" s="46">
        <v>45338</v>
      </c>
      <c r="AF32">
        <v>62.283000000000001</v>
      </c>
      <c r="AG32" s="46">
        <v>45338</v>
      </c>
      <c r="AH32">
        <v>63.503</v>
      </c>
      <c r="AI32" s="46">
        <v>45338</v>
      </c>
      <c r="AJ32">
        <v>68.572000000000003</v>
      </c>
      <c r="AK32" s="46">
        <v>45338</v>
      </c>
      <c r="AL32">
        <v>70</v>
      </c>
      <c r="AM32" s="46">
        <v>45338</v>
      </c>
      <c r="AN32">
        <v>74.631</v>
      </c>
      <c r="AO32" s="46">
        <v>45338</v>
      </c>
      <c r="AP32">
        <v>75.691000000000003</v>
      </c>
      <c r="AQ32" s="46">
        <v>45338</v>
      </c>
      <c r="AR32">
        <v>76.256</v>
      </c>
      <c r="AS32" s="46">
        <v>45338</v>
      </c>
      <c r="AT32">
        <v>77.460999999999999</v>
      </c>
      <c r="AU32" s="46">
        <v>45338</v>
      </c>
      <c r="AV32">
        <v>78.42</v>
      </c>
      <c r="AW32" s="46">
        <v>45338</v>
      </c>
      <c r="AX32">
        <v>76.748999999999995</v>
      </c>
      <c r="AY32" s="46">
        <v>45338</v>
      </c>
      <c r="AZ32">
        <v>75.77</v>
      </c>
      <c r="BA32" s="46">
        <v>45338</v>
      </c>
      <c r="BB32">
        <v>75.756</v>
      </c>
      <c r="BC32" s="46">
        <v>45338</v>
      </c>
      <c r="BD32">
        <v>77.929000000000002</v>
      </c>
      <c r="BE32" s="46">
        <v>45338</v>
      </c>
      <c r="BF32">
        <v>75.022999999999996</v>
      </c>
      <c r="BG32" s="46">
        <v>45338</v>
      </c>
      <c r="BH32">
        <v>74.984999999999999</v>
      </c>
      <c r="BI32" s="46">
        <v>45338</v>
      </c>
      <c r="BJ32">
        <v>75.474000000000004</v>
      </c>
      <c r="BK32" s="46">
        <v>45338</v>
      </c>
      <c r="BL32">
        <v>75.088999999999999</v>
      </c>
      <c r="BM32" s="46">
        <v>45338</v>
      </c>
      <c r="BN32">
        <v>76.253</v>
      </c>
      <c r="BO32" s="46">
        <v>45338</v>
      </c>
      <c r="BP32">
        <v>64.820999999999998</v>
      </c>
    </row>
    <row r="33" spans="1:68" x14ac:dyDescent="0.35">
      <c r="A33" t="s">
        <v>7</v>
      </c>
      <c r="C33" s="46">
        <v>45341</v>
      </c>
      <c r="D33">
        <v>-41.521000000000001</v>
      </c>
      <c r="E33" s="46">
        <v>45341</v>
      </c>
      <c r="F33">
        <v>-3.2370000000000001</v>
      </c>
      <c r="G33" s="46">
        <v>45341</v>
      </c>
      <c r="H33">
        <v>-1.016</v>
      </c>
      <c r="I33" s="46">
        <v>45341</v>
      </c>
      <c r="J33">
        <v>12.848000000000001</v>
      </c>
      <c r="K33" s="46">
        <v>45341</v>
      </c>
      <c r="L33">
        <v>29.277000000000001</v>
      </c>
      <c r="M33" s="46">
        <v>45341</v>
      </c>
      <c r="N33">
        <v>27.306000000000001</v>
      </c>
      <c r="O33" s="46">
        <v>45341</v>
      </c>
      <c r="P33">
        <v>37.548000000000002</v>
      </c>
      <c r="Q33" s="46">
        <v>45341</v>
      </c>
      <c r="R33">
        <v>36.569000000000003</v>
      </c>
      <c r="S33" s="46">
        <v>45341</v>
      </c>
      <c r="T33">
        <v>37.939</v>
      </c>
      <c r="U33" s="46">
        <v>45341</v>
      </c>
      <c r="V33">
        <v>43.122999999999998</v>
      </c>
      <c r="W33" s="46">
        <v>45341</v>
      </c>
      <c r="X33">
        <v>44.69</v>
      </c>
      <c r="Y33" s="46">
        <v>45341</v>
      </c>
      <c r="Z33">
        <v>58.615000000000002</v>
      </c>
      <c r="AA33" s="46">
        <v>45341</v>
      </c>
      <c r="AB33">
        <v>50.512</v>
      </c>
      <c r="AC33" s="46">
        <v>45341</v>
      </c>
      <c r="AD33">
        <v>55.725000000000001</v>
      </c>
      <c r="AE33" s="46">
        <v>45341</v>
      </c>
      <c r="AF33">
        <v>61.991999999999997</v>
      </c>
      <c r="AG33" s="46">
        <v>45341</v>
      </c>
      <c r="AH33">
        <v>63.281999999999996</v>
      </c>
      <c r="AI33" s="46">
        <v>45341</v>
      </c>
      <c r="AJ33">
        <v>68.635999999999996</v>
      </c>
      <c r="AK33" s="46">
        <v>45341</v>
      </c>
      <c r="AL33">
        <v>69.873000000000005</v>
      </c>
      <c r="AM33" s="46">
        <v>45341</v>
      </c>
      <c r="AN33">
        <v>74.713999999999999</v>
      </c>
      <c r="AO33" s="46">
        <v>45341</v>
      </c>
      <c r="AP33">
        <v>75.649000000000001</v>
      </c>
      <c r="AQ33" s="46">
        <v>45341</v>
      </c>
      <c r="AR33">
        <v>76.210999999999999</v>
      </c>
      <c r="AS33" s="46">
        <v>45341</v>
      </c>
      <c r="AT33">
        <v>77.372</v>
      </c>
      <c r="AU33" s="46">
        <v>45341</v>
      </c>
      <c r="AV33">
        <v>78.052999999999997</v>
      </c>
      <c r="AW33" s="46">
        <v>45341</v>
      </c>
      <c r="AX33">
        <v>76.379000000000005</v>
      </c>
      <c r="AY33" s="46">
        <v>45341</v>
      </c>
      <c r="AZ33">
        <v>75.382999999999996</v>
      </c>
      <c r="BA33" s="46">
        <v>45341</v>
      </c>
      <c r="BB33">
        <v>75.087000000000003</v>
      </c>
      <c r="BC33" s="46">
        <v>45341</v>
      </c>
      <c r="BD33">
        <v>77.534999999999997</v>
      </c>
      <c r="BE33" s="46">
        <v>45341</v>
      </c>
      <c r="BF33">
        <v>74.399000000000001</v>
      </c>
      <c r="BG33" s="46">
        <v>45341</v>
      </c>
      <c r="BH33">
        <v>74.201999999999998</v>
      </c>
      <c r="BI33" s="46">
        <v>45341</v>
      </c>
      <c r="BJ33">
        <v>74.745999999999995</v>
      </c>
      <c r="BK33" s="46">
        <v>45341</v>
      </c>
      <c r="BL33">
        <v>74.376000000000005</v>
      </c>
      <c r="BM33" s="46">
        <v>45341</v>
      </c>
      <c r="BN33">
        <v>75.478999999999999</v>
      </c>
      <c r="BO33" s="46">
        <v>45341</v>
      </c>
      <c r="BP33">
        <v>63.816000000000003</v>
      </c>
    </row>
    <row r="34" spans="1:68" x14ac:dyDescent="0.35">
      <c r="A34" t="s">
        <v>63</v>
      </c>
      <c r="C34" s="46">
        <v>45342</v>
      </c>
      <c r="D34">
        <v>-12.826000000000001</v>
      </c>
      <c r="E34" s="46">
        <v>45342</v>
      </c>
      <c r="F34">
        <v>0.98099999999999998</v>
      </c>
      <c r="G34" s="46">
        <v>45342</v>
      </c>
      <c r="H34">
        <v>-4.6070000000000002</v>
      </c>
      <c r="I34" s="46">
        <v>45342</v>
      </c>
      <c r="J34">
        <v>11.646000000000001</v>
      </c>
      <c r="K34" s="46">
        <v>45342</v>
      </c>
      <c r="L34">
        <v>28.279</v>
      </c>
      <c r="M34" s="46">
        <v>45342</v>
      </c>
      <c r="N34">
        <v>26.513999999999999</v>
      </c>
      <c r="O34" s="46">
        <v>45342</v>
      </c>
      <c r="P34">
        <v>36.338999999999999</v>
      </c>
      <c r="Q34" s="46">
        <v>45342</v>
      </c>
      <c r="R34">
        <v>35.954000000000001</v>
      </c>
      <c r="S34" s="46">
        <v>45342</v>
      </c>
      <c r="T34">
        <v>36.968000000000004</v>
      </c>
      <c r="U34" s="46">
        <v>45342</v>
      </c>
      <c r="V34">
        <v>42.436999999999998</v>
      </c>
      <c r="W34" s="46">
        <v>45342</v>
      </c>
      <c r="X34">
        <v>44.2</v>
      </c>
      <c r="Y34" s="46">
        <v>45342</v>
      </c>
      <c r="Z34">
        <v>57.835999999999999</v>
      </c>
      <c r="AA34" s="46">
        <v>45342</v>
      </c>
      <c r="AB34">
        <v>50.415999999999997</v>
      </c>
      <c r="AC34" s="46">
        <v>45342</v>
      </c>
      <c r="AD34">
        <v>55.762</v>
      </c>
      <c r="AE34" s="46">
        <v>45342</v>
      </c>
      <c r="AF34">
        <v>62.344000000000001</v>
      </c>
      <c r="AG34" s="46">
        <v>45342</v>
      </c>
      <c r="AH34">
        <v>63.405000000000001</v>
      </c>
      <c r="AI34" s="46">
        <v>45342</v>
      </c>
      <c r="AJ34">
        <v>68.534999999999997</v>
      </c>
      <c r="AK34" s="46">
        <v>45342</v>
      </c>
      <c r="AL34">
        <v>69.909000000000006</v>
      </c>
      <c r="AM34" s="46">
        <v>45342</v>
      </c>
      <c r="AN34">
        <v>74.305999999999997</v>
      </c>
      <c r="AO34" s="46">
        <v>45342</v>
      </c>
      <c r="AP34">
        <v>75.685000000000002</v>
      </c>
      <c r="AQ34" s="46">
        <v>45342</v>
      </c>
      <c r="AR34">
        <v>76.146000000000001</v>
      </c>
      <c r="AS34" s="46">
        <v>45342</v>
      </c>
      <c r="AT34">
        <v>77.474999999999994</v>
      </c>
      <c r="AU34" s="46">
        <v>45342</v>
      </c>
      <c r="AV34">
        <v>78.078999999999994</v>
      </c>
      <c r="AW34" s="46">
        <v>45342</v>
      </c>
      <c r="AX34">
        <v>76.209999999999994</v>
      </c>
      <c r="AY34" s="46">
        <v>45342</v>
      </c>
      <c r="AZ34">
        <v>75.311000000000007</v>
      </c>
      <c r="BA34" s="46">
        <v>45342</v>
      </c>
      <c r="BB34">
        <v>74.850999999999999</v>
      </c>
      <c r="BC34" s="46">
        <v>45342</v>
      </c>
      <c r="BD34">
        <v>77.566999999999993</v>
      </c>
      <c r="BE34" s="46">
        <v>45342</v>
      </c>
      <c r="BF34">
        <v>74.308999999999997</v>
      </c>
      <c r="BG34" s="46">
        <v>45342</v>
      </c>
      <c r="BH34">
        <v>74.11</v>
      </c>
      <c r="BI34" s="46">
        <v>45342</v>
      </c>
      <c r="BJ34">
        <v>74.474000000000004</v>
      </c>
      <c r="BK34" s="46">
        <v>45342</v>
      </c>
      <c r="BL34">
        <v>74.533000000000001</v>
      </c>
      <c r="BM34" s="46">
        <v>45342</v>
      </c>
      <c r="BN34">
        <v>75.787999999999997</v>
      </c>
      <c r="BO34" s="46">
        <v>45342</v>
      </c>
      <c r="BP34">
        <v>64.225999999999999</v>
      </c>
    </row>
    <row r="35" spans="1:68" x14ac:dyDescent="0.35">
      <c r="A35" t="s">
        <v>47</v>
      </c>
      <c r="C35" s="46">
        <v>45343</v>
      </c>
      <c r="D35">
        <v>-3.5859999999999999</v>
      </c>
      <c r="E35" s="46">
        <v>45343</v>
      </c>
      <c r="F35">
        <v>4.0730000000000004</v>
      </c>
      <c r="G35" s="46">
        <v>45343</v>
      </c>
      <c r="H35">
        <v>-6.3120000000000003</v>
      </c>
      <c r="I35" s="46">
        <v>45343</v>
      </c>
      <c r="J35">
        <v>9.6660000000000004</v>
      </c>
      <c r="K35" s="46">
        <v>45343</v>
      </c>
      <c r="L35">
        <v>26.760999999999999</v>
      </c>
      <c r="M35" s="46">
        <v>45343</v>
      </c>
      <c r="N35">
        <v>25.373000000000001</v>
      </c>
      <c r="O35" s="46">
        <v>45343</v>
      </c>
      <c r="P35">
        <v>35.531999999999996</v>
      </c>
      <c r="Q35" s="46">
        <v>45343</v>
      </c>
      <c r="R35">
        <v>36.465000000000003</v>
      </c>
      <c r="S35" s="46">
        <v>45343</v>
      </c>
      <c r="T35">
        <v>37.003999999999998</v>
      </c>
      <c r="U35" s="46">
        <v>45343</v>
      </c>
      <c r="V35">
        <v>43.234999999999999</v>
      </c>
      <c r="W35" s="46">
        <v>45343</v>
      </c>
      <c r="X35">
        <v>45.131999999999998</v>
      </c>
      <c r="Y35" s="46">
        <v>45343</v>
      </c>
      <c r="Z35">
        <v>57.881</v>
      </c>
      <c r="AA35" s="46">
        <v>45343</v>
      </c>
      <c r="AB35">
        <v>50.426000000000002</v>
      </c>
      <c r="AC35" s="46">
        <v>45343</v>
      </c>
      <c r="AD35">
        <v>56.064999999999998</v>
      </c>
      <c r="AE35" s="46">
        <v>45343</v>
      </c>
      <c r="AF35">
        <v>62.936</v>
      </c>
      <c r="AG35" s="46">
        <v>45343</v>
      </c>
      <c r="AH35">
        <v>63.732999999999997</v>
      </c>
      <c r="AI35" s="46">
        <v>45343</v>
      </c>
      <c r="AJ35">
        <v>68.613</v>
      </c>
      <c r="AK35" s="46">
        <v>45343</v>
      </c>
      <c r="AL35">
        <v>69.596000000000004</v>
      </c>
      <c r="AM35" s="46">
        <v>45343</v>
      </c>
      <c r="AN35">
        <v>73.781999999999996</v>
      </c>
      <c r="AO35" s="46">
        <v>45343</v>
      </c>
      <c r="AP35">
        <v>75.319000000000003</v>
      </c>
      <c r="AQ35" s="46">
        <v>45343</v>
      </c>
      <c r="AR35">
        <v>76.067999999999998</v>
      </c>
      <c r="AS35" s="46">
        <v>45343</v>
      </c>
      <c r="AT35">
        <v>77.635000000000005</v>
      </c>
      <c r="AU35" s="46">
        <v>45343</v>
      </c>
      <c r="AV35">
        <v>78.319999999999993</v>
      </c>
      <c r="AW35" s="46">
        <v>45343</v>
      </c>
      <c r="AX35">
        <v>76.540000000000006</v>
      </c>
      <c r="AY35" s="46">
        <v>45343</v>
      </c>
      <c r="AZ35">
        <v>75.786000000000001</v>
      </c>
      <c r="BA35" s="46">
        <v>45343</v>
      </c>
      <c r="BB35">
        <v>75.427999999999997</v>
      </c>
      <c r="BC35" s="46">
        <v>45343</v>
      </c>
      <c r="BD35">
        <v>77.947999999999993</v>
      </c>
      <c r="BE35" s="46">
        <v>45343</v>
      </c>
      <c r="BF35">
        <v>74.757000000000005</v>
      </c>
      <c r="BG35" s="46">
        <v>45343</v>
      </c>
      <c r="BH35">
        <v>74.239999999999995</v>
      </c>
      <c r="BI35" s="46">
        <v>45343</v>
      </c>
      <c r="BJ35">
        <v>74.593999999999994</v>
      </c>
      <c r="BK35" s="46">
        <v>45343</v>
      </c>
      <c r="BL35">
        <v>74.677000000000007</v>
      </c>
      <c r="BM35" s="46">
        <v>45343</v>
      </c>
      <c r="BN35">
        <v>76.096000000000004</v>
      </c>
      <c r="BO35" s="46">
        <v>45343</v>
      </c>
      <c r="BP35">
        <v>64.628</v>
      </c>
    </row>
    <row r="36" spans="1:68" x14ac:dyDescent="0.35">
      <c r="A36" t="s">
        <v>33</v>
      </c>
      <c r="C36" s="46">
        <v>45344</v>
      </c>
      <c r="D36">
        <v>11.728999999999999</v>
      </c>
      <c r="E36" s="46">
        <v>45344</v>
      </c>
      <c r="F36">
        <v>2.6019999999999999</v>
      </c>
      <c r="G36" s="46">
        <v>45344</v>
      </c>
      <c r="H36">
        <v>-8.7569999999999997</v>
      </c>
      <c r="I36" s="46">
        <v>45344</v>
      </c>
      <c r="J36">
        <v>8.5419999999999998</v>
      </c>
      <c r="K36" s="46">
        <v>45344</v>
      </c>
      <c r="L36">
        <v>26.126999999999999</v>
      </c>
      <c r="M36" s="46">
        <v>45344</v>
      </c>
      <c r="N36">
        <v>24.962</v>
      </c>
      <c r="O36" s="46">
        <v>45344</v>
      </c>
      <c r="P36">
        <v>34.133000000000003</v>
      </c>
      <c r="Q36" s="46">
        <v>45344</v>
      </c>
      <c r="R36">
        <v>34.784999999999997</v>
      </c>
      <c r="S36" s="46">
        <v>45344</v>
      </c>
      <c r="T36">
        <v>36.805999999999997</v>
      </c>
      <c r="U36" s="46">
        <v>45344</v>
      </c>
      <c r="V36">
        <v>42.637999999999998</v>
      </c>
      <c r="W36" s="46">
        <v>45344</v>
      </c>
      <c r="X36">
        <v>44.131999999999998</v>
      </c>
      <c r="Y36" s="46">
        <v>45344</v>
      </c>
      <c r="Z36">
        <v>57.904000000000003</v>
      </c>
      <c r="AA36" s="46">
        <v>45344</v>
      </c>
      <c r="AB36">
        <v>51.591999999999999</v>
      </c>
      <c r="AC36" s="46">
        <v>45344</v>
      </c>
      <c r="AD36">
        <v>56.832000000000001</v>
      </c>
      <c r="AE36" s="46">
        <v>45344</v>
      </c>
      <c r="AF36">
        <v>63.201999999999998</v>
      </c>
      <c r="AG36" s="46">
        <v>45344</v>
      </c>
      <c r="AH36">
        <v>64.304000000000002</v>
      </c>
      <c r="AI36" s="46">
        <v>45344</v>
      </c>
      <c r="AJ36">
        <v>69.875</v>
      </c>
      <c r="AK36" s="46">
        <v>45344</v>
      </c>
      <c r="AL36">
        <v>71.2</v>
      </c>
      <c r="AM36" s="46">
        <v>45344</v>
      </c>
      <c r="AN36">
        <v>75.787000000000006</v>
      </c>
      <c r="AO36" s="46">
        <v>45344</v>
      </c>
      <c r="AP36">
        <v>77.078000000000003</v>
      </c>
      <c r="AQ36" s="46">
        <v>45344</v>
      </c>
      <c r="AR36">
        <v>77.813000000000002</v>
      </c>
      <c r="AS36" s="46">
        <v>45344</v>
      </c>
      <c r="AT36">
        <v>79.135999999999996</v>
      </c>
      <c r="AU36" s="46">
        <v>45344</v>
      </c>
      <c r="AV36">
        <v>79.703999999999994</v>
      </c>
      <c r="AW36" s="46">
        <v>45344</v>
      </c>
      <c r="AX36">
        <v>77.78</v>
      </c>
      <c r="AY36" s="46">
        <v>45344</v>
      </c>
      <c r="AZ36">
        <v>76.972999999999999</v>
      </c>
      <c r="BA36" s="46">
        <v>45344</v>
      </c>
      <c r="BB36">
        <v>76.632000000000005</v>
      </c>
      <c r="BC36" s="46">
        <v>45344</v>
      </c>
      <c r="BD36">
        <v>78.962999999999994</v>
      </c>
      <c r="BE36" s="46">
        <v>45344</v>
      </c>
      <c r="BF36">
        <v>75.531999999999996</v>
      </c>
      <c r="BG36" s="46">
        <v>45344</v>
      </c>
      <c r="BH36">
        <v>74.974999999999994</v>
      </c>
      <c r="BI36" s="46">
        <v>45344</v>
      </c>
      <c r="BJ36">
        <v>75</v>
      </c>
      <c r="BK36" s="46">
        <v>45344</v>
      </c>
      <c r="BL36">
        <v>74.954999999999998</v>
      </c>
      <c r="BM36" s="46">
        <v>45344</v>
      </c>
      <c r="BN36">
        <v>76.183000000000007</v>
      </c>
      <c r="BO36" s="46">
        <v>45344</v>
      </c>
      <c r="BP36">
        <v>64.495000000000005</v>
      </c>
    </row>
    <row r="37" spans="1:68" x14ac:dyDescent="0.35">
      <c r="A37" t="s">
        <v>51</v>
      </c>
      <c r="C37" s="46">
        <v>45345</v>
      </c>
      <c r="D37">
        <v>-15.773999999999999</v>
      </c>
      <c r="E37" s="46">
        <v>45345</v>
      </c>
      <c r="F37">
        <v>-5.5990000000000002</v>
      </c>
      <c r="G37" s="46">
        <v>45345</v>
      </c>
      <c r="H37">
        <v>-8.7750000000000004</v>
      </c>
      <c r="I37" s="46">
        <v>45345</v>
      </c>
      <c r="J37">
        <v>8.1310000000000002</v>
      </c>
      <c r="K37" s="46">
        <v>45345</v>
      </c>
      <c r="L37">
        <v>25.530999999999999</v>
      </c>
      <c r="M37" s="46">
        <v>45345</v>
      </c>
      <c r="N37">
        <v>24.568999999999999</v>
      </c>
      <c r="O37" s="46">
        <v>45345</v>
      </c>
      <c r="P37">
        <v>34.210999999999999</v>
      </c>
      <c r="Q37" s="46">
        <v>45345</v>
      </c>
      <c r="R37">
        <v>34.186999999999998</v>
      </c>
      <c r="S37" s="46">
        <v>45345</v>
      </c>
      <c r="T37">
        <v>35.863</v>
      </c>
      <c r="U37" s="46">
        <v>45345</v>
      </c>
      <c r="V37">
        <v>41.567</v>
      </c>
      <c r="W37" s="46">
        <v>45345</v>
      </c>
      <c r="X37">
        <v>43.59</v>
      </c>
      <c r="Y37" s="46">
        <v>45345</v>
      </c>
      <c r="Z37">
        <v>56.957000000000001</v>
      </c>
      <c r="AA37" s="46">
        <v>45345</v>
      </c>
      <c r="AB37">
        <v>51.32</v>
      </c>
      <c r="AC37" s="46">
        <v>45345</v>
      </c>
      <c r="AD37">
        <v>56.856999999999999</v>
      </c>
      <c r="AE37" s="46">
        <v>45345</v>
      </c>
      <c r="AF37">
        <v>63.889000000000003</v>
      </c>
      <c r="AG37" s="46">
        <v>45345</v>
      </c>
      <c r="AH37">
        <v>65.043000000000006</v>
      </c>
      <c r="AI37" s="46">
        <v>45345</v>
      </c>
      <c r="AJ37">
        <v>70.394000000000005</v>
      </c>
      <c r="AK37" s="46">
        <v>45345</v>
      </c>
      <c r="AL37">
        <v>71.796000000000006</v>
      </c>
      <c r="AM37" s="46">
        <v>45345</v>
      </c>
      <c r="AN37">
        <v>76.353999999999999</v>
      </c>
      <c r="AO37" s="46">
        <v>45345</v>
      </c>
      <c r="AP37">
        <v>77.611999999999995</v>
      </c>
      <c r="AQ37" s="46">
        <v>45345</v>
      </c>
      <c r="AR37">
        <v>78.531000000000006</v>
      </c>
      <c r="AS37" s="46">
        <v>45345</v>
      </c>
      <c r="AT37">
        <v>79.962999999999994</v>
      </c>
      <c r="AU37" s="46">
        <v>45345</v>
      </c>
      <c r="AV37">
        <v>80.649000000000001</v>
      </c>
      <c r="AW37" s="46">
        <v>45345</v>
      </c>
      <c r="AX37">
        <v>78.649000000000001</v>
      </c>
      <c r="AY37" s="46">
        <v>45345</v>
      </c>
      <c r="AZ37">
        <v>78.018000000000001</v>
      </c>
      <c r="BA37" s="46">
        <v>45345</v>
      </c>
      <c r="BB37">
        <v>77.900999999999996</v>
      </c>
      <c r="BC37" s="46">
        <v>45345</v>
      </c>
      <c r="BD37">
        <v>80.772000000000006</v>
      </c>
      <c r="BE37" s="46">
        <v>45345</v>
      </c>
      <c r="BF37">
        <v>77.007000000000005</v>
      </c>
      <c r="BG37" s="46">
        <v>45345</v>
      </c>
      <c r="BH37">
        <v>76.402000000000001</v>
      </c>
      <c r="BI37" s="46">
        <v>45345</v>
      </c>
      <c r="BJ37">
        <v>76.415000000000006</v>
      </c>
      <c r="BK37" s="46">
        <v>45345</v>
      </c>
      <c r="BL37">
        <v>76.168000000000006</v>
      </c>
      <c r="BM37" s="46">
        <v>45345</v>
      </c>
      <c r="BN37">
        <v>77.176000000000002</v>
      </c>
      <c r="BO37" s="46">
        <v>45345</v>
      </c>
      <c r="BP37">
        <v>65.268000000000001</v>
      </c>
    </row>
    <row r="38" spans="1:68" x14ac:dyDescent="0.35">
      <c r="A38" t="s">
        <v>49</v>
      </c>
      <c r="C38" s="46">
        <v>45348</v>
      </c>
      <c r="D38">
        <v>-8.0000000000000002E-3</v>
      </c>
      <c r="E38" s="46">
        <v>45348</v>
      </c>
      <c r="F38">
        <v>1.796</v>
      </c>
      <c r="G38" s="46">
        <v>45348</v>
      </c>
      <c r="H38">
        <v>-3.5539999999999998</v>
      </c>
      <c r="I38" s="46">
        <v>45348</v>
      </c>
      <c r="J38">
        <v>10.967000000000001</v>
      </c>
      <c r="K38" s="46">
        <v>45348</v>
      </c>
      <c r="L38">
        <v>27.754999999999999</v>
      </c>
      <c r="M38" s="46">
        <v>45348</v>
      </c>
      <c r="N38">
        <v>26.629000000000001</v>
      </c>
      <c r="O38" s="46">
        <v>45348</v>
      </c>
      <c r="P38">
        <v>35.725000000000001</v>
      </c>
      <c r="Q38" s="46">
        <v>45348</v>
      </c>
      <c r="R38">
        <v>34.334000000000003</v>
      </c>
      <c r="S38" s="46">
        <v>45348</v>
      </c>
      <c r="T38">
        <v>35.887</v>
      </c>
      <c r="U38" s="46">
        <v>45348</v>
      </c>
      <c r="V38">
        <v>41.432000000000002</v>
      </c>
      <c r="W38" s="46">
        <v>45348</v>
      </c>
      <c r="X38">
        <v>43.287999999999997</v>
      </c>
      <c r="Y38" s="46">
        <v>45348</v>
      </c>
      <c r="Z38">
        <v>57.484999999999999</v>
      </c>
      <c r="AA38" s="46">
        <v>45348</v>
      </c>
      <c r="AB38">
        <v>51.424999999999997</v>
      </c>
      <c r="AC38" s="46">
        <v>45348</v>
      </c>
      <c r="AD38">
        <v>56.853000000000002</v>
      </c>
      <c r="AE38" s="46">
        <v>45348</v>
      </c>
      <c r="AF38">
        <v>63.594000000000001</v>
      </c>
      <c r="AG38" s="46">
        <v>45348</v>
      </c>
      <c r="AH38">
        <v>64.781999999999996</v>
      </c>
      <c r="AI38" s="46">
        <v>45348</v>
      </c>
      <c r="AJ38">
        <v>70.132000000000005</v>
      </c>
      <c r="AK38" s="46">
        <v>45348</v>
      </c>
      <c r="AL38">
        <v>71.504999999999995</v>
      </c>
      <c r="AM38" s="46">
        <v>45348</v>
      </c>
      <c r="AN38">
        <v>75.831000000000003</v>
      </c>
      <c r="AO38" s="46">
        <v>45348</v>
      </c>
      <c r="AP38">
        <v>77.052000000000007</v>
      </c>
      <c r="AQ38" s="46">
        <v>45348</v>
      </c>
      <c r="AR38">
        <v>77.933000000000007</v>
      </c>
      <c r="AS38" s="46">
        <v>45348</v>
      </c>
      <c r="AT38">
        <v>79.200999999999993</v>
      </c>
      <c r="AU38" s="46">
        <v>45348</v>
      </c>
      <c r="AV38">
        <v>79.855999999999995</v>
      </c>
      <c r="AW38" s="46">
        <v>45348</v>
      </c>
      <c r="AX38">
        <v>77.802999999999997</v>
      </c>
      <c r="AY38" s="46">
        <v>45348</v>
      </c>
      <c r="AZ38">
        <v>77.238</v>
      </c>
      <c r="BA38" s="46">
        <v>45348</v>
      </c>
      <c r="BB38">
        <v>77.153000000000006</v>
      </c>
      <c r="BC38" s="46">
        <v>45348</v>
      </c>
      <c r="BD38">
        <v>79.808000000000007</v>
      </c>
      <c r="BE38" s="46">
        <v>45348</v>
      </c>
      <c r="BF38">
        <v>75.739000000000004</v>
      </c>
      <c r="BG38" s="46">
        <v>45348</v>
      </c>
      <c r="BH38">
        <v>74.753</v>
      </c>
      <c r="BI38" s="46">
        <v>45348</v>
      </c>
      <c r="BJ38">
        <v>74.849000000000004</v>
      </c>
      <c r="BK38" s="46">
        <v>45348</v>
      </c>
      <c r="BL38">
        <v>74.77</v>
      </c>
      <c r="BM38" s="46">
        <v>45348</v>
      </c>
      <c r="BN38">
        <v>76.004999999999995</v>
      </c>
      <c r="BO38" s="46">
        <v>45348</v>
      </c>
      <c r="BP38">
        <v>64.498999999999995</v>
      </c>
    </row>
    <row r="39" spans="1:68" x14ac:dyDescent="0.35">
      <c r="A39" t="s">
        <v>35</v>
      </c>
      <c r="C39" s="46">
        <v>45349</v>
      </c>
      <c r="D39">
        <v>-8.7639999999999993</v>
      </c>
      <c r="E39" s="46">
        <v>45349</v>
      </c>
      <c r="F39">
        <v>5.8570000000000002</v>
      </c>
      <c r="G39" s="46">
        <v>45349</v>
      </c>
      <c r="H39">
        <v>-0.97599999999999998</v>
      </c>
      <c r="I39" s="46">
        <v>45349</v>
      </c>
      <c r="J39">
        <v>12.076000000000001</v>
      </c>
      <c r="K39" s="46">
        <v>45349</v>
      </c>
      <c r="L39">
        <v>28.431000000000001</v>
      </c>
      <c r="M39" s="46">
        <v>45349</v>
      </c>
      <c r="N39">
        <v>26.99</v>
      </c>
      <c r="O39" s="46">
        <v>45349</v>
      </c>
      <c r="P39">
        <v>35.313000000000002</v>
      </c>
      <c r="Q39" s="46">
        <v>45349</v>
      </c>
      <c r="R39">
        <v>35.119999999999997</v>
      </c>
      <c r="S39" s="46">
        <v>45349</v>
      </c>
      <c r="T39">
        <v>36.828000000000003</v>
      </c>
      <c r="U39" s="46">
        <v>45349</v>
      </c>
      <c r="V39">
        <v>42.427</v>
      </c>
      <c r="W39" s="46">
        <v>45349</v>
      </c>
      <c r="X39">
        <v>44.207000000000001</v>
      </c>
      <c r="Y39" s="46">
        <v>45349</v>
      </c>
      <c r="Z39">
        <v>57.881</v>
      </c>
      <c r="AA39" s="46">
        <v>45349</v>
      </c>
      <c r="AB39">
        <v>51.802999999999997</v>
      </c>
      <c r="AC39" s="46">
        <v>45349</v>
      </c>
      <c r="AD39">
        <v>57.012</v>
      </c>
      <c r="AE39" s="46">
        <v>45349</v>
      </c>
      <c r="AF39">
        <v>63.057000000000002</v>
      </c>
      <c r="AG39" s="46">
        <v>45349</v>
      </c>
      <c r="AH39">
        <v>64.548000000000002</v>
      </c>
      <c r="AI39" s="46">
        <v>45349</v>
      </c>
      <c r="AJ39">
        <v>70.275000000000006</v>
      </c>
      <c r="AK39" s="46">
        <v>45349</v>
      </c>
      <c r="AL39">
        <v>71.694999999999993</v>
      </c>
      <c r="AM39" s="46">
        <v>45349</v>
      </c>
      <c r="AN39">
        <v>76.272000000000006</v>
      </c>
      <c r="AO39" s="46">
        <v>45349</v>
      </c>
      <c r="AP39">
        <v>77.477999999999994</v>
      </c>
      <c r="AQ39" s="46">
        <v>45349</v>
      </c>
      <c r="AR39">
        <v>78.518000000000001</v>
      </c>
      <c r="AS39" s="46">
        <v>45349</v>
      </c>
      <c r="AT39">
        <v>79.902000000000001</v>
      </c>
      <c r="AU39" s="46">
        <v>45349</v>
      </c>
      <c r="AV39">
        <v>80.61</v>
      </c>
      <c r="AW39" s="46">
        <v>45349</v>
      </c>
      <c r="AX39">
        <v>78.522999999999996</v>
      </c>
      <c r="AY39" s="46">
        <v>45349</v>
      </c>
      <c r="AZ39">
        <v>78.066999999999993</v>
      </c>
      <c r="BA39" s="46">
        <v>45349</v>
      </c>
      <c r="BB39">
        <v>77.844999999999999</v>
      </c>
      <c r="BC39" s="46">
        <v>45349</v>
      </c>
      <c r="BD39">
        <v>80.474000000000004</v>
      </c>
      <c r="BE39" s="46">
        <v>45349</v>
      </c>
      <c r="BF39">
        <v>76.852000000000004</v>
      </c>
      <c r="BG39" s="46">
        <v>45349</v>
      </c>
      <c r="BH39">
        <v>75.954999999999998</v>
      </c>
      <c r="BI39" s="46">
        <v>45349</v>
      </c>
      <c r="BJ39">
        <v>75.712000000000003</v>
      </c>
      <c r="BK39" s="46">
        <v>45349</v>
      </c>
      <c r="BL39">
        <v>75.790000000000006</v>
      </c>
      <c r="BM39" s="46">
        <v>45349</v>
      </c>
      <c r="BN39">
        <v>76.97</v>
      </c>
      <c r="BO39" s="46">
        <v>45349</v>
      </c>
      <c r="BP39">
        <v>65.331000000000003</v>
      </c>
    </row>
    <row r="40" spans="1:68" x14ac:dyDescent="0.35">
      <c r="A40" t="s">
        <v>17</v>
      </c>
      <c r="C40" s="46">
        <v>45350</v>
      </c>
      <c r="D40">
        <v>-10.788</v>
      </c>
      <c r="E40" s="46">
        <v>45350</v>
      </c>
      <c r="F40">
        <v>-2.7440000000000002</v>
      </c>
      <c r="G40" s="46">
        <v>45350</v>
      </c>
      <c r="H40">
        <v>1.034</v>
      </c>
      <c r="I40" s="46">
        <v>45350</v>
      </c>
      <c r="J40">
        <v>12.305999999999999</v>
      </c>
      <c r="K40" s="46">
        <v>45350</v>
      </c>
      <c r="L40">
        <v>28.568999999999999</v>
      </c>
      <c r="M40" s="46">
        <v>45350</v>
      </c>
      <c r="N40">
        <v>26.856000000000002</v>
      </c>
      <c r="O40" s="46">
        <v>45350</v>
      </c>
      <c r="P40">
        <v>35.433</v>
      </c>
      <c r="Q40" s="46">
        <v>45350</v>
      </c>
      <c r="R40">
        <v>34.9</v>
      </c>
      <c r="S40" s="46">
        <v>45350</v>
      </c>
      <c r="T40">
        <v>36.741999999999997</v>
      </c>
      <c r="U40" s="46">
        <v>45350</v>
      </c>
      <c r="V40">
        <v>42.213999999999999</v>
      </c>
      <c r="W40" s="46">
        <v>45350</v>
      </c>
      <c r="X40">
        <v>43.892000000000003</v>
      </c>
      <c r="Y40" s="46">
        <v>45350</v>
      </c>
      <c r="Z40">
        <v>57.323</v>
      </c>
      <c r="AA40" s="46">
        <v>45350</v>
      </c>
      <c r="AB40">
        <v>51.69</v>
      </c>
      <c r="AC40" s="46">
        <v>45350</v>
      </c>
      <c r="AD40">
        <v>57.180999999999997</v>
      </c>
      <c r="AE40" s="46">
        <v>45350</v>
      </c>
      <c r="AF40">
        <v>63.707000000000001</v>
      </c>
      <c r="AG40" s="46">
        <v>45350</v>
      </c>
      <c r="AH40">
        <v>64.954999999999998</v>
      </c>
      <c r="AI40" s="46">
        <v>45350</v>
      </c>
      <c r="AJ40">
        <v>70.335999999999999</v>
      </c>
      <c r="AK40" s="46">
        <v>45350</v>
      </c>
      <c r="AL40">
        <v>71.748999999999995</v>
      </c>
      <c r="AM40" s="46">
        <v>45350</v>
      </c>
      <c r="AN40">
        <v>76.135000000000005</v>
      </c>
      <c r="AO40" s="46">
        <v>45350</v>
      </c>
      <c r="AP40">
        <v>77.628</v>
      </c>
      <c r="AQ40" s="46">
        <v>45350</v>
      </c>
      <c r="AR40">
        <v>78.876999999999995</v>
      </c>
      <c r="AS40" s="46">
        <v>45350</v>
      </c>
      <c r="AT40">
        <v>80.573999999999998</v>
      </c>
      <c r="AU40" s="46">
        <v>45350</v>
      </c>
      <c r="AV40">
        <v>81.584999999999994</v>
      </c>
      <c r="AW40" s="46">
        <v>45350</v>
      </c>
      <c r="AX40">
        <v>79.397999999999996</v>
      </c>
      <c r="AY40" s="46">
        <v>45350</v>
      </c>
      <c r="AZ40">
        <v>78.927999999999997</v>
      </c>
      <c r="BA40" s="46">
        <v>45350</v>
      </c>
      <c r="BB40">
        <v>78.539000000000001</v>
      </c>
      <c r="BC40" s="46">
        <v>45350</v>
      </c>
      <c r="BD40">
        <v>80.941999999999993</v>
      </c>
      <c r="BE40" s="46">
        <v>45350</v>
      </c>
      <c r="BF40">
        <v>77.129000000000005</v>
      </c>
      <c r="BG40" s="46">
        <v>45350</v>
      </c>
      <c r="BH40">
        <v>76.045000000000002</v>
      </c>
      <c r="BI40" s="46">
        <v>45350</v>
      </c>
      <c r="BJ40">
        <v>75.728999999999999</v>
      </c>
      <c r="BK40" s="46">
        <v>45350</v>
      </c>
      <c r="BL40">
        <v>75.736000000000004</v>
      </c>
      <c r="BM40" s="46">
        <v>45350</v>
      </c>
      <c r="BN40">
        <v>76.816999999999993</v>
      </c>
      <c r="BO40" s="46">
        <v>45350</v>
      </c>
      <c r="BP40">
        <v>65.296000000000006</v>
      </c>
    </row>
    <row r="41" spans="1:68" x14ac:dyDescent="0.35">
      <c r="C41" s="46">
        <v>45351</v>
      </c>
      <c r="D41">
        <v>-4.4219999999999997</v>
      </c>
      <c r="E41" s="46">
        <v>45351</v>
      </c>
      <c r="F41">
        <v>-14.68</v>
      </c>
      <c r="G41" s="46">
        <v>45351</v>
      </c>
      <c r="H41">
        <v>-4.2969999999999997</v>
      </c>
      <c r="I41" s="46">
        <v>45351</v>
      </c>
      <c r="J41">
        <v>8.048</v>
      </c>
      <c r="K41" s="46">
        <v>45351</v>
      </c>
      <c r="L41">
        <v>25.228000000000002</v>
      </c>
      <c r="M41" s="46">
        <v>45351</v>
      </c>
      <c r="N41">
        <v>24.224</v>
      </c>
      <c r="O41" s="46">
        <v>45351</v>
      </c>
      <c r="P41">
        <v>33.436999999999998</v>
      </c>
      <c r="Q41" s="46">
        <v>45351</v>
      </c>
      <c r="R41">
        <v>33.552</v>
      </c>
      <c r="S41" s="46">
        <v>45351</v>
      </c>
      <c r="T41">
        <v>35.576000000000001</v>
      </c>
      <c r="U41" s="46">
        <v>45351</v>
      </c>
      <c r="V41">
        <v>41.481000000000002</v>
      </c>
      <c r="W41" s="46">
        <v>45351</v>
      </c>
      <c r="X41">
        <v>42.847000000000001</v>
      </c>
      <c r="Y41" s="46">
        <v>45351</v>
      </c>
      <c r="Z41">
        <v>56.26</v>
      </c>
      <c r="AA41" s="46">
        <v>45351</v>
      </c>
      <c r="AB41">
        <v>50.106000000000002</v>
      </c>
      <c r="AC41" s="46">
        <v>45351</v>
      </c>
      <c r="AD41">
        <v>55.438000000000002</v>
      </c>
      <c r="AE41" s="46">
        <v>45351</v>
      </c>
      <c r="AF41">
        <v>62.537999999999997</v>
      </c>
      <c r="AG41" s="46">
        <v>45351</v>
      </c>
      <c r="AH41">
        <v>63.906999999999996</v>
      </c>
      <c r="AI41" s="46">
        <v>45351</v>
      </c>
      <c r="AJ41">
        <v>69.456000000000003</v>
      </c>
      <c r="AK41" s="46">
        <v>45351</v>
      </c>
      <c r="AL41">
        <v>70.816000000000003</v>
      </c>
      <c r="AM41" s="46">
        <v>45351</v>
      </c>
      <c r="AN41">
        <v>75.462000000000003</v>
      </c>
      <c r="AO41" s="46">
        <v>45351</v>
      </c>
      <c r="AP41">
        <v>76.888000000000005</v>
      </c>
      <c r="AQ41" s="46">
        <v>45351</v>
      </c>
      <c r="AR41">
        <v>78.147999999999996</v>
      </c>
      <c r="AS41" s="46">
        <v>45351</v>
      </c>
      <c r="AT41">
        <v>79.745999999999995</v>
      </c>
      <c r="AU41" s="46">
        <v>45351</v>
      </c>
      <c r="AV41">
        <v>80.700999999999993</v>
      </c>
      <c r="AW41" s="46">
        <v>45351</v>
      </c>
      <c r="AX41">
        <v>78.753</v>
      </c>
      <c r="AY41" s="46">
        <v>45351</v>
      </c>
      <c r="AZ41">
        <v>78.477000000000004</v>
      </c>
      <c r="BA41" s="46">
        <v>45351</v>
      </c>
      <c r="BB41">
        <v>78.072999999999993</v>
      </c>
      <c r="BC41" s="46">
        <v>45351</v>
      </c>
      <c r="BD41">
        <v>80.406999999999996</v>
      </c>
      <c r="BE41" s="46">
        <v>45351</v>
      </c>
      <c r="BF41">
        <v>76.769000000000005</v>
      </c>
      <c r="BG41" s="46">
        <v>45351</v>
      </c>
      <c r="BH41">
        <v>75.718999999999994</v>
      </c>
      <c r="BI41" s="46">
        <v>45351</v>
      </c>
      <c r="BJ41">
        <v>75.335999999999999</v>
      </c>
      <c r="BK41" s="46">
        <v>45351</v>
      </c>
      <c r="BL41">
        <v>75.111000000000004</v>
      </c>
      <c r="BM41" s="46">
        <v>45351</v>
      </c>
      <c r="BN41">
        <v>76.051000000000002</v>
      </c>
      <c r="BO41" s="46">
        <v>45351</v>
      </c>
      <c r="BP41">
        <v>64.325999999999993</v>
      </c>
    </row>
    <row r="42" spans="1:68" x14ac:dyDescent="0.35">
      <c r="C42" s="46">
        <v>45352</v>
      </c>
      <c r="D42">
        <v>3.069</v>
      </c>
      <c r="E42" s="46">
        <v>45352</v>
      </c>
      <c r="F42">
        <v>-15.787000000000001</v>
      </c>
      <c r="G42" s="46">
        <v>45352</v>
      </c>
      <c r="H42">
        <v>-4.3150000000000004</v>
      </c>
      <c r="I42" s="46">
        <v>45352</v>
      </c>
      <c r="J42">
        <v>10.385</v>
      </c>
      <c r="K42" s="46">
        <v>45352</v>
      </c>
      <c r="L42">
        <v>27.417000000000002</v>
      </c>
      <c r="M42" s="46">
        <v>45352</v>
      </c>
      <c r="N42">
        <v>25.757999999999999</v>
      </c>
      <c r="O42" s="46">
        <v>45352</v>
      </c>
      <c r="P42">
        <v>34.006</v>
      </c>
      <c r="Q42" s="46">
        <v>45352</v>
      </c>
      <c r="R42">
        <v>36.277999999999999</v>
      </c>
      <c r="S42" s="46">
        <v>45352</v>
      </c>
      <c r="T42">
        <v>38.323999999999998</v>
      </c>
      <c r="U42" s="46">
        <v>45352</v>
      </c>
      <c r="V42">
        <v>43.975999999999999</v>
      </c>
      <c r="W42" s="46">
        <v>45352</v>
      </c>
      <c r="X42">
        <v>45.042999999999999</v>
      </c>
      <c r="Y42" s="46">
        <v>45352</v>
      </c>
      <c r="Z42">
        <v>57.771999999999998</v>
      </c>
      <c r="AA42" s="46">
        <v>45352</v>
      </c>
      <c r="AB42">
        <v>52.267000000000003</v>
      </c>
      <c r="AC42" s="46">
        <v>45352</v>
      </c>
      <c r="AD42">
        <v>57.326999999999998</v>
      </c>
      <c r="AE42" s="46">
        <v>45352</v>
      </c>
      <c r="AF42">
        <v>63.981000000000002</v>
      </c>
      <c r="AG42" s="46">
        <v>45352</v>
      </c>
      <c r="AH42">
        <v>65.438999999999993</v>
      </c>
      <c r="AI42" s="46">
        <v>45352</v>
      </c>
      <c r="AJ42">
        <v>70.905000000000001</v>
      </c>
      <c r="AK42" s="46">
        <v>45352</v>
      </c>
      <c r="AL42">
        <v>72.218999999999994</v>
      </c>
      <c r="AM42" s="46">
        <v>45352</v>
      </c>
      <c r="AN42">
        <v>76.811999999999998</v>
      </c>
      <c r="AO42" s="46">
        <v>45352</v>
      </c>
      <c r="AP42">
        <v>78.347999999999999</v>
      </c>
      <c r="AQ42" s="46">
        <v>45352</v>
      </c>
      <c r="AR42">
        <v>79.352000000000004</v>
      </c>
      <c r="AS42" s="46">
        <v>45352</v>
      </c>
      <c r="AT42">
        <v>80.882000000000005</v>
      </c>
      <c r="AU42" s="46">
        <v>45352</v>
      </c>
      <c r="AV42">
        <v>81.671000000000006</v>
      </c>
      <c r="AW42" s="46">
        <v>45352</v>
      </c>
      <c r="AX42">
        <v>79.741</v>
      </c>
      <c r="AY42" s="46">
        <v>45352</v>
      </c>
      <c r="AZ42">
        <v>79.185000000000002</v>
      </c>
      <c r="BA42" s="46">
        <v>45352</v>
      </c>
      <c r="BB42">
        <v>78.808999999999997</v>
      </c>
      <c r="BC42" s="46">
        <v>45352</v>
      </c>
      <c r="BD42">
        <v>81.078000000000003</v>
      </c>
      <c r="BE42" s="46">
        <v>45352</v>
      </c>
      <c r="BF42">
        <v>77.281000000000006</v>
      </c>
      <c r="BG42" s="46">
        <v>45352</v>
      </c>
      <c r="BH42">
        <v>76.192999999999998</v>
      </c>
      <c r="BI42" s="46">
        <v>45352</v>
      </c>
      <c r="BJ42">
        <v>75.69</v>
      </c>
      <c r="BK42" s="46">
        <v>45352</v>
      </c>
      <c r="BL42">
        <v>74.876000000000005</v>
      </c>
      <c r="BM42" s="46">
        <v>45352</v>
      </c>
      <c r="BN42">
        <v>75.88</v>
      </c>
      <c r="BO42" s="46">
        <v>45352</v>
      </c>
      <c r="BP42">
        <v>64.200999999999993</v>
      </c>
    </row>
    <row r="43" spans="1:68" x14ac:dyDescent="0.35">
      <c r="C43" s="46">
        <v>45355</v>
      </c>
      <c r="D43">
        <v>8.1959999999999997</v>
      </c>
      <c r="E43" s="46">
        <v>45355</v>
      </c>
      <c r="F43">
        <v>-16.059999999999999</v>
      </c>
      <c r="G43" s="46">
        <v>45355</v>
      </c>
      <c r="H43">
        <v>-5.31</v>
      </c>
      <c r="I43" s="46">
        <v>45355</v>
      </c>
      <c r="J43">
        <v>8.2089999999999996</v>
      </c>
      <c r="K43" s="46">
        <v>45355</v>
      </c>
      <c r="L43">
        <v>25.382000000000001</v>
      </c>
      <c r="M43" s="46">
        <v>45355</v>
      </c>
      <c r="N43">
        <v>24.024000000000001</v>
      </c>
      <c r="O43" s="46">
        <v>45355</v>
      </c>
      <c r="P43">
        <v>31.977</v>
      </c>
      <c r="Q43" s="46">
        <v>45355</v>
      </c>
      <c r="R43">
        <v>33.887999999999998</v>
      </c>
      <c r="S43" s="46">
        <v>45355</v>
      </c>
      <c r="T43">
        <v>35.667999999999999</v>
      </c>
      <c r="U43" s="46">
        <v>45355</v>
      </c>
      <c r="V43">
        <v>41.332999999999998</v>
      </c>
      <c r="W43" s="46">
        <v>45355</v>
      </c>
      <c r="X43">
        <v>42.463999999999999</v>
      </c>
      <c r="Y43" s="46">
        <v>45355</v>
      </c>
      <c r="Z43">
        <v>55.161999999999999</v>
      </c>
      <c r="AA43" s="46">
        <v>45355</v>
      </c>
      <c r="AB43">
        <v>49.802</v>
      </c>
      <c r="AC43" s="46">
        <v>45355</v>
      </c>
      <c r="AD43">
        <v>54.92</v>
      </c>
      <c r="AE43" s="46">
        <v>45355</v>
      </c>
      <c r="AF43">
        <v>61.728000000000002</v>
      </c>
      <c r="AG43" s="46">
        <v>45355</v>
      </c>
      <c r="AH43">
        <v>63.207999999999998</v>
      </c>
      <c r="AI43" s="46">
        <v>45355</v>
      </c>
      <c r="AJ43">
        <v>68.652000000000001</v>
      </c>
      <c r="AK43" s="46">
        <v>45355</v>
      </c>
      <c r="AL43">
        <v>69.975999999999999</v>
      </c>
      <c r="AM43" s="46">
        <v>45355</v>
      </c>
      <c r="AN43">
        <v>74.665000000000006</v>
      </c>
      <c r="AO43" s="46">
        <v>45355</v>
      </c>
      <c r="AP43">
        <v>76.123999999999995</v>
      </c>
      <c r="AQ43" s="46">
        <v>45355</v>
      </c>
      <c r="AR43">
        <v>77.019000000000005</v>
      </c>
      <c r="AS43" s="46">
        <v>45355</v>
      </c>
      <c r="AT43">
        <v>78.466999999999999</v>
      </c>
      <c r="AU43" s="46">
        <v>45355</v>
      </c>
      <c r="AV43">
        <v>79.308999999999997</v>
      </c>
      <c r="AW43" s="46">
        <v>45355</v>
      </c>
      <c r="AX43">
        <v>77.209000000000003</v>
      </c>
      <c r="AY43" s="46">
        <v>45355</v>
      </c>
      <c r="AZ43">
        <v>76.882999999999996</v>
      </c>
      <c r="BA43" s="46">
        <v>45355</v>
      </c>
      <c r="BB43">
        <v>76.510999999999996</v>
      </c>
      <c r="BC43" s="46">
        <v>45355</v>
      </c>
      <c r="BD43">
        <v>79.02</v>
      </c>
      <c r="BE43" s="46">
        <v>45355</v>
      </c>
      <c r="BF43">
        <v>75.608999999999995</v>
      </c>
      <c r="BG43" s="46">
        <v>45355</v>
      </c>
      <c r="BH43">
        <v>74.781000000000006</v>
      </c>
      <c r="BI43" s="46">
        <v>45355</v>
      </c>
      <c r="BJ43">
        <v>74.334999999999994</v>
      </c>
      <c r="BK43" s="46">
        <v>45355</v>
      </c>
      <c r="BL43">
        <v>73.912999999999997</v>
      </c>
      <c r="BM43" s="46">
        <v>45355</v>
      </c>
      <c r="BN43">
        <v>74.727000000000004</v>
      </c>
      <c r="BO43" s="46">
        <v>45355</v>
      </c>
      <c r="BP43">
        <v>62.756</v>
      </c>
    </row>
    <row r="44" spans="1:68" x14ac:dyDescent="0.35">
      <c r="C44" s="46">
        <v>45356</v>
      </c>
      <c r="D44">
        <v>-5.0709999999999997</v>
      </c>
      <c r="E44" s="46">
        <v>45356</v>
      </c>
      <c r="F44">
        <v>-2.6379999999999999</v>
      </c>
      <c r="G44" s="46">
        <v>45356</v>
      </c>
      <c r="H44">
        <v>-8.7620000000000005</v>
      </c>
      <c r="I44" s="46">
        <v>45356</v>
      </c>
      <c r="J44">
        <v>8.2100000000000009</v>
      </c>
      <c r="K44" s="46">
        <v>45356</v>
      </c>
      <c r="L44">
        <v>25.035</v>
      </c>
      <c r="M44" s="46">
        <v>45356</v>
      </c>
      <c r="N44">
        <v>23.385000000000002</v>
      </c>
      <c r="O44" s="46">
        <v>45356</v>
      </c>
      <c r="P44">
        <v>31.82</v>
      </c>
      <c r="Q44" s="46">
        <v>45356</v>
      </c>
      <c r="R44">
        <v>33.552</v>
      </c>
      <c r="S44" s="46">
        <v>45356</v>
      </c>
      <c r="T44">
        <v>35.505000000000003</v>
      </c>
      <c r="U44" s="46">
        <v>45356</v>
      </c>
      <c r="V44">
        <v>41.067999999999998</v>
      </c>
      <c r="W44" s="46">
        <v>45356</v>
      </c>
      <c r="X44">
        <v>42.201000000000001</v>
      </c>
      <c r="Y44" s="46">
        <v>45356</v>
      </c>
      <c r="Z44">
        <v>55.082000000000001</v>
      </c>
      <c r="AA44" s="46">
        <v>45356</v>
      </c>
      <c r="AB44">
        <v>49.762999999999998</v>
      </c>
      <c r="AC44" s="46">
        <v>45356</v>
      </c>
      <c r="AD44">
        <v>55.168999999999997</v>
      </c>
      <c r="AE44" s="46">
        <v>45356</v>
      </c>
      <c r="AF44">
        <v>62.19</v>
      </c>
      <c r="AG44" s="46">
        <v>45356</v>
      </c>
      <c r="AH44">
        <v>63.603000000000002</v>
      </c>
      <c r="AI44" s="46">
        <v>45356</v>
      </c>
      <c r="AJ44">
        <v>68.852000000000004</v>
      </c>
      <c r="AK44" s="46">
        <v>45356</v>
      </c>
      <c r="AL44">
        <v>70.25</v>
      </c>
      <c r="AM44" s="46">
        <v>45356</v>
      </c>
      <c r="AN44">
        <v>74.948999999999998</v>
      </c>
      <c r="AO44" s="46">
        <v>45356</v>
      </c>
      <c r="AP44">
        <v>76.283000000000001</v>
      </c>
      <c r="AQ44" s="46">
        <v>45356</v>
      </c>
      <c r="AR44">
        <v>77.36</v>
      </c>
      <c r="AS44" s="46">
        <v>45356</v>
      </c>
      <c r="AT44">
        <v>78.796999999999997</v>
      </c>
      <c r="AU44" s="46">
        <v>45356</v>
      </c>
      <c r="AV44">
        <v>79.722999999999999</v>
      </c>
      <c r="AW44" s="46">
        <v>45356</v>
      </c>
      <c r="AX44">
        <v>77.212000000000003</v>
      </c>
      <c r="AY44" s="46">
        <v>45356</v>
      </c>
      <c r="AZ44">
        <v>76.762</v>
      </c>
      <c r="BA44" s="46">
        <v>45356</v>
      </c>
      <c r="BB44">
        <v>76.102999999999994</v>
      </c>
      <c r="BC44" s="46">
        <v>45356</v>
      </c>
      <c r="BD44">
        <v>78.495999999999995</v>
      </c>
      <c r="BE44" s="46">
        <v>45356</v>
      </c>
      <c r="BF44">
        <v>74.974000000000004</v>
      </c>
      <c r="BG44" s="46">
        <v>45356</v>
      </c>
      <c r="BH44">
        <v>74.429000000000002</v>
      </c>
      <c r="BI44" s="46">
        <v>45356</v>
      </c>
      <c r="BJ44">
        <v>74.087999999999994</v>
      </c>
      <c r="BK44" s="46">
        <v>45356</v>
      </c>
      <c r="BL44">
        <v>73.617999999999995</v>
      </c>
      <c r="BM44" s="46">
        <v>45356</v>
      </c>
      <c r="BN44">
        <v>74.328999999999994</v>
      </c>
      <c r="BO44" s="46">
        <v>45356</v>
      </c>
      <c r="BP44">
        <v>62.185000000000002</v>
      </c>
    </row>
    <row r="45" spans="1:68" x14ac:dyDescent="0.35">
      <c r="C45" s="46">
        <v>45357</v>
      </c>
      <c r="D45">
        <v>8.7829999999999995</v>
      </c>
      <c r="E45" s="46">
        <v>45357</v>
      </c>
      <c r="F45">
        <v>-4.2690000000000001</v>
      </c>
      <c r="G45" s="46">
        <v>45357</v>
      </c>
      <c r="H45">
        <v>-10.930999999999999</v>
      </c>
      <c r="I45" s="46">
        <v>45357</v>
      </c>
      <c r="J45">
        <v>7.3150000000000004</v>
      </c>
      <c r="K45" s="46">
        <v>45357</v>
      </c>
      <c r="L45">
        <v>24.289000000000001</v>
      </c>
      <c r="M45" s="46">
        <v>45357</v>
      </c>
      <c r="N45">
        <v>22.658000000000001</v>
      </c>
      <c r="O45" s="46">
        <v>45357</v>
      </c>
      <c r="P45">
        <v>31.478999999999999</v>
      </c>
      <c r="Q45" s="46">
        <v>45357</v>
      </c>
      <c r="R45">
        <v>33.11</v>
      </c>
      <c r="S45" s="46">
        <v>45357</v>
      </c>
      <c r="T45">
        <v>34.957000000000001</v>
      </c>
      <c r="U45" s="46">
        <v>45357</v>
      </c>
      <c r="V45">
        <v>40.930999999999997</v>
      </c>
      <c r="W45" s="46">
        <v>45357</v>
      </c>
      <c r="X45">
        <v>42.198999999999998</v>
      </c>
      <c r="Y45" s="46">
        <v>45357</v>
      </c>
      <c r="Z45">
        <v>54.832000000000001</v>
      </c>
      <c r="AA45" s="46">
        <v>45357</v>
      </c>
      <c r="AB45">
        <v>49.866999999999997</v>
      </c>
      <c r="AC45" s="46">
        <v>45357</v>
      </c>
      <c r="AD45">
        <v>55.276000000000003</v>
      </c>
      <c r="AE45" s="46">
        <v>45357</v>
      </c>
      <c r="AF45">
        <v>62.429000000000002</v>
      </c>
      <c r="AG45" s="46">
        <v>45357</v>
      </c>
      <c r="AH45">
        <v>64.031999999999996</v>
      </c>
      <c r="AI45" s="46">
        <v>45357</v>
      </c>
      <c r="AJ45">
        <v>69.400999999999996</v>
      </c>
      <c r="AK45" s="46">
        <v>45357</v>
      </c>
      <c r="AL45">
        <v>70.977000000000004</v>
      </c>
      <c r="AM45" s="46">
        <v>45357</v>
      </c>
      <c r="AN45">
        <v>75.736000000000004</v>
      </c>
      <c r="AO45" s="46">
        <v>45357</v>
      </c>
      <c r="AP45">
        <v>77.063999999999993</v>
      </c>
      <c r="AQ45" s="46">
        <v>45357</v>
      </c>
      <c r="AR45">
        <v>78.094999999999999</v>
      </c>
      <c r="AS45" s="46">
        <v>45357</v>
      </c>
      <c r="AT45">
        <v>79.364000000000004</v>
      </c>
      <c r="AU45" s="46">
        <v>45357</v>
      </c>
      <c r="AV45">
        <v>80.183000000000007</v>
      </c>
      <c r="AW45" s="46">
        <v>45357</v>
      </c>
      <c r="AX45">
        <v>77.688999999999993</v>
      </c>
      <c r="AY45" s="46">
        <v>45357</v>
      </c>
      <c r="AZ45">
        <v>77.426000000000002</v>
      </c>
      <c r="BA45" s="46">
        <v>45357</v>
      </c>
      <c r="BB45">
        <v>76.876000000000005</v>
      </c>
      <c r="BC45" s="46">
        <v>45357</v>
      </c>
      <c r="BD45">
        <v>79.335999999999999</v>
      </c>
      <c r="BE45" s="46">
        <v>45357</v>
      </c>
      <c r="BF45">
        <v>75.825000000000003</v>
      </c>
      <c r="BG45" s="46">
        <v>45357</v>
      </c>
      <c r="BH45">
        <v>75.421000000000006</v>
      </c>
      <c r="BI45" s="46">
        <v>45357</v>
      </c>
      <c r="BJ45">
        <v>74.805000000000007</v>
      </c>
      <c r="BK45" s="46">
        <v>45357</v>
      </c>
      <c r="BL45">
        <v>74.376000000000005</v>
      </c>
      <c r="BM45" s="46">
        <v>45357</v>
      </c>
      <c r="BN45">
        <v>75.149000000000001</v>
      </c>
      <c r="BO45" s="46">
        <v>45357</v>
      </c>
      <c r="BP45">
        <v>63.554000000000002</v>
      </c>
    </row>
    <row r="46" spans="1:68" x14ac:dyDescent="0.35">
      <c r="C46" s="46">
        <v>45358</v>
      </c>
      <c r="D46">
        <v>28.411999999999999</v>
      </c>
      <c r="E46" s="46">
        <v>45358</v>
      </c>
      <c r="F46">
        <v>-4.508</v>
      </c>
      <c r="G46" s="46">
        <v>45358</v>
      </c>
      <c r="H46">
        <v>-11.755000000000001</v>
      </c>
      <c r="I46" s="46">
        <v>45358</v>
      </c>
      <c r="J46">
        <v>8.1829999999999998</v>
      </c>
      <c r="K46" s="46">
        <v>45358</v>
      </c>
      <c r="L46">
        <v>25.044</v>
      </c>
      <c r="M46" s="46">
        <v>45358</v>
      </c>
      <c r="N46">
        <v>23.417999999999999</v>
      </c>
      <c r="O46" s="46">
        <v>45358</v>
      </c>
      <c r="P46">
        <v>32.241</v>
      </c>
      <c r="Q46" s="46">
        <v>45358</v>
      </c>
      <c r="R46">
        <v>33.06</v>
      </c>
      <c r="S46" s="46">
        <v>45358</v>
      </c>
      <c r="T46">
        <v>34.92</v>
      </c>
      <c r="U46" s="46">
        <v>45358</v>
      </c>
      <c r="V46">
        <v>40.74</v>
      </c>
      <c r="W46" s="46">
        <v>45358</v>
      </c>
      <c r="X46">
        <v>41.749000000000002</v>
      </c>
      <c r="Y46" s="46">
        <v>45358</v>
      </c>
      <c r="Z46">
        <v>54.627000000000002</v>
      </c>
      <c r="AA46" s="46">
        <v>45358</v>
      </c>
      <c r="AB46">
        <v>50.021999999999998</v>
      </c>
      <c r="AC46" s="46">
        <v>45358</v>
      </c>
      <c r="AD46">
        <v>55.332999999999998</v>
      </c>
      <c r="AE46" s="46">
        <v>45358</v>
      </c>
      <c r="AF46">
        <v>62.058999999999997</v>
      </c>
      <c r="AG46" s="46">
        <v>45358</v>
      </c>
      <c r="AH46">
        <v>63.542999999999999</v>
      </c>
      <c r="AI46" s="46">
        <v>45358</v>
      </c>
      <c r="AJ46">
        <v>69.239999999999995</v>
      </c>
      <c r="AK46" s="46">
        <v>45358</v>
      </c>
      <c r="AL46">
        <v>70.748000000000005</v>
      </c>
      <c r="AM46" s="46">
        <v>45358</v>
      </c>
      <c r="AN46">
        <v>75.694999999999993</v>
      </c>
      <c r="AO46" s="46">
        <v>45358</v>
      </c>
      <c r="AP46">
        <v>77.004999999999995</v>
      </c>
      <c r="AQ46" s="46">
        <v>45358</v>
      </c>
      <c r="AR46">
        <v>77.784999999999997</v>
      </c>
      <c r="AS46" s="46">
        <v>45358</v>
      </c>
      <c r="AT46">
        <v>78.97</v>
      </c>
      <c r="AU46" s="46">
        <v>45358</v>
      </c>
      <c r="AV46">
        <v>79.676000000000002</v>
      </c>
      <c r="AW46" s="46">
        <v>45358</v>
      </c>
      <c r="AX46">
        <v>77.335999999999999</v>
      </c>
      <c r="AY46" s="46">
        <v>45358</v>
      </c>
      <c r="AZ46">
        <v>76.820999999999998</v>
      </c>
      <c r="BA46" s="46">
        <v>45358</v>
      </c>
      <c r="BB46">
        <v>76.212000000000003</v>
      </c>
      <c r="BC46" s="46">
        <v>45358</v>
      </c>
      <c r="BD46">
        <v>78.513999999999996</v>
      </c>
      <c r="BE46" s="46">
        <v>45358</v>
      </c>
      <c r="BF46">
        <v>75.069999999999993</v>
      </c>
      <c r="BG46" s="46">
        <v>45358</v>
      </c>
      <c r="BH46">
        <v>74.751999999999995</v>
      </c>
      <c r="BI46" s="46">
        <v>45358</v>
      </c>
      <c r="BJ46">
        <v>74.138000000000005</v>
      </c>
      <c r="BK46" s="46">
        <v>45358</v>
      </c>
      <c r="BL46">
        <v>73.774000000000001</v>
      </c>
      <c r="BM46" s="46">
        <v>45358</v>
      </c>
      <c r="BN46">
        <v>74.674999999999997</v>
      </c>
      <c r="BO46" s="46">
        <v>45358</v>
      </c>
      <c r="BP46">
        <v>63.094999999999999</v>
      </c>
    </row>
    <row r="47" spans="1:68" x14ac:dyDescent="0.35">
      <c r="C47" s="46">
        <v>45359</v>
      </c>
      <c r="D47">
        <v>45.08</v>
      </c>
      <c r="E47" s="46">
        <v>45359</v>
      </c>
      <c r="F47">
        <v>-8.4499999999999993</v>
      </c>
      <c r="G47" s="46">
        <v>45359</v>
      </c>
      <c r="H47">
        <v>-11.41</v>
      </c>
      <c r="I47" s="46">
        <v>45359</v>
      </c>
      <c r="J47">
        <v>7.5369999999999999</v>
      </c>
      <c r="K47" s="46">
        <v>45359</v>
      </c>
      <c r="L47">
        <v>24.701000000000001</v>
      </c>
      <c r="M47" s="46">
        <v>45359</v>
      </c>
      <c r="N47">
        <v>22.928000000000001</v>
      </c>
      <c r="O47" s="46">
        <v>45359</v>
      </c>
      <c r="P47">
        <v>32.65</v>
      </c>
      <c r="Q47" s="46">
        <v>45359</v>
      </c>
      <c r="R47">
        <v>34.185000000000002</v>
      </c>
      <c r="S47" s="46">
        <v>45359</v>
      </c>
      <c r="T47">
        <v>35.442</v>
      </c>
      <c r="U47" s="46">
        <v>45359</v>
      </c>
      <c r="V47">
        <v>41.319000000000003</v>
      </c>
      <c r="W47" s="46">
        <v>45359</v>
      </c>
      <c r="X47">
        <v>42.615000000000002</v>
      </c>
      <c r="Y47" s="46">
        <v>45359</v>
      </c>
      <c r="Z47">
        <v>55.17</v>
      </c>
      <c r="AA47" s="46">
        <v>45359</v>
      </c>
      <c r="AB47">
        <v>49.790999999999997</v>
      </c>
      <c r="AC47" s="46">
        <v>45359</v>
      </c>
      <c r="AD47">
        <v>54.911999999999999</v>
      </c>
      <c r="AE47" s="46">
        <v>45359</v>
      </c>
      <c r="AF47">
        <v>62.219000000000001</v>
      </c>
      <c r="AG47" s="46">
        <v>45359</v>
      </c>
      <c r="AH47">
        <v>63.661000000000001</v>
      </c>
      <c r="AI47" s="46">
        <v>45359</v>
      </c>
      <c r="AJ47">
        <v>69.013999999999996</v>
      </c>
      <c r="AK47" s="46">
        <v>45359</v>
      </c>
      <c r="AL47">
        <v>70.649000000000001</v>
      </c>
      <c r="AM47" s="46">
        <v>45359</v>
      </c>
      <c r="AN47">
        <v>75.438999999999993</v>
      </c>
      <c r="AO47" s="46">
        <v>45359</v>
      </c>
      <c r="AP47">
        <v>77.028000000000006</v>
      </c>
      <c r="AQ47" s="46">
        <v>45359</v>
      </c>
      <c r="AR47">
        <v>78.069999999999993</v>
      </c>
      <c r="AS47" s="46">
        <v>45359</v>
      </c>
      <c r="AT47">
        <v>79.753</v>
      </c>
      <c r="AU47" s="46">
        <v>45359</v>
      </c>
      <c r="AV47">
        <v>80.608000000000004</v>
      </c>
      <c r="AW47" s="46">
        <v>45359</v>
      </c>
      <c r="AX47">
        <v>78.492000000000004</v>
      </c>
      <c r="AY47" s="46">
        <v>45359</v>
      </c>
      <c r="AZ47">
        <v>78.168999999999997</v>
      </c>
      <c r="BA47" s="46">
        <v>45359</v>
      </c>
      <c r="BB47">
        <v>77.742999999999995</v>
      </c>
      <c r="BC47" s="46">
        <v>45359</v>
      </c>
      <c r="BD47">
        <v>80.138000000000005</v>
      </c>
      <c r="BE47" s="46">
        <v>45359</v>
      </c>
      <c r="BF47">
        <v>76.494</v>
      </c>
      <c r="BG47" s="46">
        <v>45359</v>
      </c>
      <c r="BH47">
        <v>76.117999999999995</v>
      </c>
      <c r="BI47" s="46">
        <v>45359</v>
      </c>
      <c r="BJ47">
        <v>75.25</v>
      </c>
      <c r="BK47" s="46">
        <v>45359</v>
      </c>
      <c r="BL47">
        <v>74.510000000000005</v>
      </c>
      <c r="BM47" s="46">
        <v>45359</v>
      </c>
      <c r="BN47">
        <v>75.385999999999996</v>
      </c>
      <c r="BO47" s="46">
        <v>45359</v>
      </c>
      <c r="BP47">
        <v>63.601999999999997</v>
      </c>
    </row>
    <row r="48" spans="1:68" x14ac:dyDescent="0.35">
      <c r="C48" s="46">
        <v>45362</v>
      </c>
      <c r="D48">
        <v>3.3919999999999999</v>
      </c>
      <c r="E48" s="46">
        <v>45362</v>
      </c>
      <c r="F48">
        <v>-4.0919999999999996</v>
      </c>
      <c r="G48" s="46">
        <v>45362</v>
      </c>
      <c r="H48">
        <v>-10.331</v>
      </c>
      <c r="I48" s="46">
        <v>45362</v>
      </c>
      <c r="J48">
        <v>9.2899999999999991</v>
      </c>
      <c r="K48" s="46">
        <v>45362</v>
      </c>
      <c r="L48">
        <v>25.834</v>
      </c>
      <c r="M48" s="46">
        <v>45362</v>
      </c>
      <c r="N48">
        <v>24.382000000000001</v>
      </c>
      <c r="O48" s="46">
        <v>45362</v>
      </c>
      <c r="P48">
        <v>33.884</v>
      </c>
      <c r="Q48" s="46">
        <v>45362</v>
      </c>
      <c r="R48">
        <v>35.125</v>
      </c>
      <c r="S48" s="46">
        <v>45362</v>
      </c>
      <c r="T48">
        <v>36.468000000000004</v>
      </c>
      <c r="U48" s="46">
        <v>45362</v>
      </c>
      <c r="V48">
        <v>41.957999999999998</v>
      </c>
      <c r="W48" s="46">
        <v>45362</v>
      </c>
      <c r="X48">
        <v>43.337000000000003</v>
      </c>
      <c r="Y48" s="46">
        <v>45362</v>
      </c>
      <c r="Z48">
        <v>56.494999999999997</v>
      </c>
      <c r="AA48" s="46">
        <v>45362</v>
      </c>
      <c r="AB48">
        <v>50.497999999999998</v>
      </c>
      <c r="AC48" s="46">
        <v>45362</v>
      </c>
      <c r="AD48">
        <v>55.412999999999997</v>
      </c>
      <c r="AE48" s="46">
        <v>45362</v>
      </c>
      <c r="AF48">
        <v>62.616</v>
      </c>
      <c r="AG48" s="46">
        <v>45362</v>
      </c>
      <c r="AH48">
        <v>64.103999999999999</v>
      </c>
      <c r="AI48" s="46">
        <v>45362</v>
      </c>
      <c r="AJ48">
        <v>69.513999999999996</v>
      </c>
      <c r="AK48" s="46">
        <v>45362</v>
      </c>
      <c r="AL48">
        <v>71.159000000000006</v>
      </c>
      <c r="AM48" s="46">
        <v>45362</v>
      </c>
      <c r="AN48">
        <v>76.039000000000001</v>
      </c>
      <c r="AO48" s="46">
        <v>45362</v>
      </c>
      <c r="AP48">
        <v>77.632000000000005</v>
      </c>
      <c r="AQ48" s="46">
        <v>45362</v>
      </c>
      <c r="AR48">
        <v>78.611999999999995</v>
      </c>
      <c r="AS48" s="46">
        <v>45362</v>
      </c>
      <c r="AT48">
        <v>80.343999999999994</v>
      </c>
      <c r="AU48" s="46">
        <v>45362</v>
      </c>
      <c r="AV48">
        <v>81.156000000000006</v>
      </c>
      <c r="AW48" s="46">
        <v>45362</v>
      </c>
      <c r="AX48">
        <v>78.876000000000005</v>
      </c>
      <c r="AY48" s="46">
        <v>45362</v>
      </c>
      <c r="AZ48">
        <v>78.454999999999998</v>
      </c>
      <c r="BA48" s="46">
        <v>45362</v>
      </c>
      <c r="BB48">
        <v>77.86</v>
      </c>
      <c r="BC48" s="46">
        <v>45362</v>
      </c>
      <c r="BD48">
        <v>79.948999999999998</v>
      </c>
      <c r="BE48" s="46">
        <v>45362</v>
      </c>
      <c r="BF48">
        <v>75.759</v>
      </c>
      <c r="BG48" s="46">
        <v>45362</v>
      </c>
      <c r="BH48">
        <v>75.183999999999997</v>
      </c>
      <c r="BI48" s="46">
        <v>45362</v>
      </c>
      <c r="BJ48">
        <v>74.19</v>
      </c>
      <c r="BK48" s="46">
        <v>45362</v>
      </c>
      <c r="BL48">
        <v>73.281999999999996</v>
      </c>
      <c r="BM48" s="46">
        <v>45362</v>
      </c>
      <c r="BN48">
        <v>74.153999999999996</v>
      </c>
      <c r="BO48" s="46">
        <v>45362</v>
      </c>
      <c r="BP48">
        <v>62.316000000000003</v>
      </c>
    </row>
    <row r="49" spans="3:68" x14ac:dyDescent="0.35">
      <c r="C49" s="46">
        <v>45363</v>
      </c>
      <c r="D49">
        <v>38.026000000000003</v>
      </c>
      <c r="E49" s="46">
        <v>45363</v>
      </c>
      <c r="F49">
        <v>-3.4950000000000001</v>
      </c>
      <c r="G49" s="46">
        <v>45363</v>
      </c>
      <c r="H49">
        <v>-12.121</v>
      </c>
      <c r="I49" s="46">
        <v>45363</v>
      </c>
      <c r="J49">
        <v>7.92</v>
      </c>
      <c r="K49" s="46">
        <v>45363</v>
      </c>
      <c r="L49">
        <v>24.741</v>
      </c>
      <c r="M49" s="46">
        <v>45363</v>
      </c>
      <c r="N49">
        <v>23.503</v>
      </c>
      <c r="O49" s="46">
        <v>45363</v>
      </c>
      <c r="P49">
        <v>33.247</v>
      </c>
      <c r="Q49" s="46">
        <v>45363</v>
      </c>
      <c r="R49">
        <v>34.814</v>
      </c>
      <c r="S49" s="46">
        <v>45363</v>
      </c>
      <c r="T49">
        <v>35.651000000000003</v>
      </c>
      <c r="U49" s="46">
        <v>45363</v>
      </c>
      <c r="V49">
        <v>41.103999999999999</v>
      </c>
      <c r="W49" s="46">
        <v>45363</v>
      </c>
      <c r="X49">
        <v>42.359000000000002</v>
      </c>
      <c r="Y49" s="46">
        <v>45363</v>
      </c>
      <c r="Z49">
        <v>55.478000000000002</v>
      </c>
      <c r="AA49" s="46">
        <v>45363</v>
      </c>
      <c r="AB49">
        <v>50.152000000000001</v>
      </c>
      <c r="AC49" s="46">
        <v>45363</v>
      </c>
      <c r="AD49">
        <v>55.442999999999998</v>
      </c>
      <c r="AE49" s="46">
        <v>45363</v>
      </c>
      <c r="AF49">
        <v>63.177</v>
      </c>
      <c r="AG49" s="46">
        <v>45363</v>
      </c>
      <c r="AH49">
        <v>64.722999999999999</v>
      </c>
      <c r="AI49" s="46">
        <v>45363</v>
      </c>
      <c r="AJ49">
        <v>70.036000000000001</v>
      </c>
      <c r="AK49" s="46">
        <v>45363</v>
      </c>
      <c r="AL49">
        <v>71.617000000000004</v>
      </c>
      <c r="AM49" s="46">
        <v>45363</v>
      </c>
      <c r="AN49">
        <v>76.37</v>
      </c>
      <c r="AO49" s="46">
        <v>45363</v>
      </c>
      <c r="AP49">
        <v>78.037000000000006</v>
      </c>
      <c r="AQ49" s="46">
        <v>45363</v>
      </c>
      <c r="AR49">
        <v>79.063999999999993</v>
      </c>
      <c r="AS49" s="46">
        <v>45363</v>
      </c>
      <c r="AT49">
        <v>80.748000000000005</v>
      </c>
      <c r="AU49" s="46">
        <v>45363</v>
      </c>
      <c r="AV49">
        <v>81.897000000000006</v>
      </c>
      <c r="AW49" s="46">
        <v>45363</v>
      </c>
      <c r="AX49">
        <v>79.662000000000006</v>
      </c>
      <c r="AY49" s="46">
        <v>45363</v>
      </c>
      <c r="AZ49">
        <v>79.013999999999996</v>
      </c>
      <c r="BA49" s="46">
        <v>45363</v>
      </c>
      <c r="BB49">
        <v>78.685000000000002</v>
      </c>
      <c r="BC49" s="46">
        <v>45363</v>
      </c>
      <c r="BD49">
        <v>81.05</v>
      </c>
      <c r="BE49" s="46">
        <v>45363</v>
      </c>
      <c r="BF49">
        <v>76.382999999999996</v>
      </c>
      <c r="BG49" s="46">
        <v>45363</v>
      </c>
      <c r="BH49">
        <v>75.924000000000007</v>
      </c>
      <c r="BI49" s="46">
        <v>45363</v>
      </c>
      <c r="BJ49">
        <v>75.281999999999996</v>
      </c>
      <c r="BK49" s="46">
        <v>45363</v>
      </c>
      <c r="BL49">
        <v>74.405000000000001</v>
      </c>
      <c r="BM49" s="46">
        <v>45363</v>
      </c>
      <c r="BN49">
        <v>75.215999999999994</v>
      </c>
      <c r="BO49" s="46">
        <v>45363</v>
      </c>
      <c r="BP49">
        <v>63.039000000000001</v>
      </c>
    </row>
    <row r="50" spans="3:68" x14ac:dyDescent="0.35">
      <c r="C50" s="46"/>
      <c r="E50" s="46">
        <v>45364</v>
      </c>
      <c r="F50">
        <v>-3.1949999999999998</v>
      </c>
      <c r="G50" s="46">
        <v>45364</v>
      </c>
      <c r="H50">
        <v>-9.3789999999999996</v>
      </c>
      <c r="I50" s="46">
        <v>45364</v>
      </c>
      <c r="J50">
        <v>9.26</v>
      </c>
      <c r="K50" s="46">
        <v>45364</v>
      </c>
      <c r="L50">
        <v>25.571000000000002</v>
      </c>
      <c r="M50" s="46">
        <v>45364</v>
      </c>
      <c r="N50">
        <v>24.484000000000002</v>
      </c>
      <c r="O50" s="46">
        <v>45364</v>
      </c>
      <c r="P50">
        <v>33.661999999999999</v>
      </c>
      <c r="Q50" s="46">
        <v>45364</v>
      </c>
      <c r="R50">
        <v>36.167000000000002</v>
      </c>
      <c r="S50" s="46">
        <v>45364</v>
      </c>
      <c r="T50">
        <v>37.220999999999997</v>
      </c>
      <c r="U50" s="46">
        <v>45364</v>
      </c>
      <c r="V50">
        <v>43.012999999999998</v>
      </c>
      <c r="W50" s="46">
        <v>45364</v>
      </c>
      <c r="X50">
        <v>44.164000000000001</v>
      </c>
      <c r="Y50" s="46">
        <v>45364</v>
      </c>
      <c r="Z50">
        <v>56.704999999999998</v>
      </c>
      <c r="AA50" s="46">
        <v>45364</v>
      </c>
      <c r="AB50">
        <v>51.905999999999999</v>
      </c>
      <c r="AC50" s="46">
        <v>45364</v>
      </c>
      <c r="AD50">
        <v>56.628999999999998</v>
      </c>
      <c r="AE50" s="46">
        <v>45364</v>
      </c>
      <c r="AF50">
        <v>64.2</v>
      </c>
      <c r="AG50" s="46">
        <v>45364</v>
      </c>
      <c r="AH50">
        <v>65.853999999999999</v>
      </c>
      <c r="AI50" s="46">
        <v>45364</v>
      </c>
      <c r="AJ50">
        <v>71.003</v>
      </c>
      <c r="AK50" s="46">
        <v>45364</v>
      </c>
      <c r="AL50">
        <v>72.340999999999994</v>
      </c>
      <c r="AM50" s="46">
        <v>45364</v>
      </c>
      <c r="AN50">
        <v>77.144999999999996</v>
      </c>
      <c r="AO50" s="46">
        <v>45364</v>
      </c>
      <c r="AP50">
        <v>78.807000000000002</v>
      </c>
      <c r="AQ50" s="46">
        <v>45364</v>
      </c>
      <c r="AR50">
        <v>79.662000000000006</v>
      </c>
      <c r="AS50" s="46">
        <v>45364</v>
      </c>
      <c r="AT50">
        <v>81.760999999999996</v>
      </c>
      <c r="AU50" s="46">
        <v>45364</v>
      </c>
      <c r="AV50">
        <v>82.608999999999995</v>
      </c>
      <c r="AW50" s="46">
        <v>45364</v>
      </c>
      <c r="AX50">
        <v>80.537000000000006</v>
      </c>
      <c r="AY50" s="46">
        <v>45364</v>
      </c>
      <c r="AZ50">
        <v>79.875</v>
      </c>
      <c r="BA50" s="46">
        <v>45364</v>
      </c>
      <c r="BB50">
        <v>79.436999999999998</v>
      </c>
      <c r="BC50" s="46">
        <v>45364</v>
      </c>
      <c r="BD50">
        <v>82.174000000000007</v>
      </c>
      <c r="BE50" s="46">
        <v>45364</v>
      </c>
      <c r="BF50">
        <v>77.584000000000003</v>
      </c>
      <c r="BG50" s="46">
        <v>45364</v>
      </c>
      <c r="BH50">
        <v>77.251999999999995</v>
      </c>
      <c r="BI50" s="46">
        <v>45364</v>
      </c>
      <c r="BJ50">
        <v>76.891000000000005</v>
      </c>
      <c r="BK50" s="46">
        <v>45364</v>
      </c>
      <c r="BL50">
        <v>75.867999999999995</v>
      </c>
      <c r="BM50" s="46">
        <v>45364</v>
      </c>
      <c r="BN50">
        <v>76.5</v>
      </c>
      <c r="BO50" s="46">
        <v>45364</v>
      </c>
      <c r="BP50">
        <v>64.049000000000007</v>
      </c>
    </row>
    <row r="51" spans="3:68" x14ac:dyDescent="0.35">
      <c r="C51" s="46"/>
      <c r="E51" s="46">
        <v>45365</v>
      </c>
      <c r="F51">
        <v>-6.72</v>
      </c>
      <c r="G51" s="46">
        <v>45365</v>
      </c>
      <c r="H51">
        <v>-9.9730000000000008</v>
      </c>
      <c r="I51" s="46">
        <v>45365</v>
      </c>
      <c r="J51">
        <v>5.7119999999999997</v>
      </c>
      <c r="K51" s="46">
        <v>45365</v>
      </c>
      <c r="L51">
        <v>22.561</v>
      </c>
      <c r="M51" s="46">
        <v>45365</v>
      </c>
      <c r="N51">
        <v>21.721</v>
      </c>
      <c r="O51" s="46">
        <v>45365</v>
      </c>
      <c r="P51">
        <v>30.72</v>
      </c>
      <c r="Q51" s="46">
        <v>45365</v>
      </c>
      <c r="R51">
        <v>34.718000000000004</v>
      </c>
      <c r="S51" s="46">
        <v>45365</v>
      </c>
      <c r="T51">
        <v>35.15</v>
      </c>
      <c r="U51" s="46">
        <v>45365</v>
      </c>
      <c r="V51">
        <v>40.191000000000003</v>
      </c>
      <c r="W51" s="46">
        <v>45365</v>
      </c>
      <c r="X51">
        <v>41.255000000000003</v>
      </c>
      <c r="Y51" s="46">
        <v>45365</v>
      </c>
      <c r="Z51">
        <v>53.4</v>
      </c>
      <c r="AA51" s="46">
        <v>45365</v>
      </c>
      <c r="AB51">
        <v>48.661000000000001</v>
      </c>
      <c r="AC51" s="46">
        <v>45365</v>
      </c>
      <c r="AD51">
        <v>53.674999999999997</v>
      </c>
      <c r="AE51" s="46">
        <v>45365</v>
      </c>
      <c r="AF51">
        <v>61.466000000000001</v>
      </c>
      <c r="AG51" s="46">
        <v>45365</v>
      </c>
      <c r="AH51">
        <v>63.271000000000001</v>
      </c>
      <c r="AI51" s="46">
        <v>45365</v>
      </c>
      <c r="AJ51">
        <v>68.504999999999995</v>
      </c>
      <c r="AK51" s="46">
        <v>45365</v>
      </c>
      <c r="AL51">
        <v>70.058000000000007</v>
      </c>
      <c r="AM51" s="46">
        <v>45365</v>
      </c>
      <c r="AN51">
        <v>75.043000000000006</v>
      </c>
      <c r="AO51" s="46">
        <v>45365</v>
      </c>
      <c r="AP51">
        <v>76.641999999999996</v>
      </c>
      <c r="AQ51" s="46">
        <v>45365</v>
      </c>
      <c r="AR51">
        <v>77.724999999999994</v>
      </c>
      <c r="AS51" s="46">
        <v>45365</v>
      </c>
      <c r="AT51">
        <v>79.528999999999996</v>
      </c>
      <c r="AU51" s="46">
        <v>45365</v>
      </c>
      <c r="AV51">
        <v>80.634</v>
      </c>
      <c r="AW51" s="46">
        <v>45365</v>
      </c>
      <c r="AX51">
        <v>78.566999999999993</v>
      </c>
      <c r="AY51" s="46">
        <v>45365</v>
      </c>
      <c r="AZ51">
        <v>77.686000000000007</v>
      </c>
      <c r="BA51" s="46">
        <v>45365</v>
      </c>
      <c r="BB51">
        <v>77.369</v>
      </c>
      <c r="BC51" s="46">
        <v>45365</v>
      </c>
      <c r="BD51">
        <v>79.968000000000004</v>
      </c>
      <c r="BE51" s="46">
        <v>45365</v>
      </c>
      <c r="BF51">
        <v>75.343999999999994</v>
      </c>
      <c r="BG51" s="46">
        <v>45365</v>
      </c>
      <c r="BH51">
        <v>75.239999999999995</v>
      </c>
      <c r="BI51" s="46">
        <v>45365</v>
      </c>
      <c r="BJ51">
        <v>75.126000000000005</v>
      </c>
      <c r="BK51" s="46">
        <v>45365</v>
      </c>
      <c r="BL51">
        <v>74.480999999999995</v>
      </c>
      <c r="BM51" s="46">
        <v>45365</v>
      </c>
      <c r="BN51">
        <v>75.471999999999994</v>
      </c>
      <c r="BO51" s="46">
        <v>45365</v>
      </c>
      <c r="BP51">
        <v>63.616999999999997</v>
      </c>
    </row>
    <row r="52" spans="3:68" x14ac:dyDescent="0.35">
      <c r="C52" s="46"/>
      <c r="E52" s="46">
        <v>45366</v>
      </c>
      <c r="F52">
        <v>-3.734</v>
      </c>
      <c r="G52" s="46">
        <v>45366</v>
      </c>
      <c r="H52">
        <v>-5.3319999999999999</v>
      </c>
      <c r="I52" s="46">
        <v>45366</v>
      </c>
      <c r="J52">
        <v>8.3520000000000003</v>
      </c>
      <c r="K52" s="46">
        <v>45366</v>
      </c>
      <c r="L52">
        <v>24.699000000000002</v>
      </c>
      <c r="M52" s="46">
        <v>45366</v>
      </c>
      <c r="N52">
        <v>23.274000000000001</v>
      </c>
      <c r="O52" s="46">
        <v>45366</v>
      </c>
      <c r="P52">
        <v>31.690999999999999</v>
      </c>
      <c r="Q52" s="46">
        <v>45366</v>
      </c>
      <c r="R52">
        <v>35.076999999999998</v>
      </c>
      <c r="S52" s="46">
        <v>45366</v>
      </c>
      <c r="T52">
        <v>35.722000000000001</v>
      </c>
      <c r="U52" s="46">
        <v>45366</v>
      </c>
      <c r="V52">
        <v>41.231999999999999</v>
      </c>
      <c r="W52" s="46">
        <v>45366</v>
      </c>
      <c r="X52">
        <v>42.283000000000001</v>
      </c>
      <c r="Y52" s="46">
        <v>45366</v>
      </c>
      <c r="Z52">
        <v>53.908000000000001</v>
      </c>
      <c r="AA52" s="46">
        <v>45366</v>
      </c>
      <c r="AB52">
        <v>49.244999999999997</v>
      </c>
      <c r="AC52" s="46">
        <v>45366</v>
      </c>
      <c r="AD52">
        <v>54.158000000000001</v>
      </c>
      <c r="AE52" s="46">
        <v>45366</v>
      </c>
      <c r="AF52">
        <v>61.512999999999998</v>
      </c>
      <c r="AG52" s="46">
        <v>45366</v>
      </c>
      <c r="AH52">
        <v>63.351999999999997</v>
      </c>
      <c r="AI52" s="46">
        <v>45366</v>
      </c>
      <c r="AJ52">
        <v>68.63</v>
      </c>
      <c r="AK52" s="46">
        <v>45366</v>
      </c>
      <c r="AL52">
        <v>70.039000000000001</v>
      </c>
      <c r="AM52" s="46">
        <v>45366</v>
      </c>
      <c r="AN52">
        <v>75.150999999999996</v>
      </c>
      <c r="AO52" s="46">
        <v>45366</v>
      </c>
      <c r="AP52">
        <v>76.700999999999993</v>
      </c>
      <c r="AQ52" s="46">
        <v>45366</v>
      </c>
      <c r="AR52">
        <v>77.775999999999996</v>
      </c>
      <c r="AS52" s="46">
        <v>45366</v>
      </c>
      <c r="AT52">
        <v>79.566000000000003</v>
      </c>
      <c r="AU52" s="46">
        <v>45366</v>
      </c>
      <c r="AV52">
        <v>80.66</v>
      </c>
      <c r="AW52" s="46">
        <v>45366</v>
      </c>
      <c r="AX52">
        <v>78.834000000000003</v>
      </c>
      <c r="AY52" s="46">
        <v>45366</v>
      </c>
      <c r="AZ52">
        <v>77.897000000000006</v>
      </c>
      <c r="BA52" s="46">
        <v>45366</v>
      </c>
      <c r="BB52">
        <v>77.631</v>
      </c>
      <c r="BC52" s="46">
        <v>45366</v>
      </c>
      <c r="BD52">
        <v>80.286000000000001</v>
      </c>
      <c r="BE52" s="46">
        <v>45366</v>
      </c>
      <c r="BF52">
        <v>75.936000000000007</v>
      </c>
      <c r="BG52" s="46">
        <v>45366</v>
      </c>
      <c r="BH52">
        <v>75.894999999999996</v>
      </c>
      <c r="BI52" s="46">
        <v>45366</v>
      </c>
      <c r="BJ52">
        <v>76.016000000000005</v>
      </c>
      <c r="BK52" s="46">
        <v>45366</v>
      </c>
      <c r="BL52">
        <v>75.733000000000004</v>
      </c>
      <c r="BM52" s="46">
        <v>45366</v>
      </c>
      <c r="BN52">
        <v>77.004999999999995</v>
      </c>
      <c r="BO52" s="46">
        <v>45366</v>
      </c>
      <c r="BP52">
        <v>65.593999999999994</v>
      </c>
    </row>
    <row r="53" spans="3:68" x14ac:dyDescent="0.35">
      <c r="C53" s="46"/>
      <c r="E53" s="46">
        <v>45369</v>
      </c>
      <c r="F53">
        <v>-7.4020000000000001</v>
      </c>
      <c r="G53" s="46">
        <v>45369</v>
      </c>
      <c r="H53">
        <v>-5.8520000000000003</v>
      </c>
      <c r="I53" s="46">
        <v>45369</v>
      </c>
      <c r="J53">
        <v>7.8810000000000002</v>
      </c>
      <c r="K53" s="46">
        <v>45369</v>
      </c>
      <c r="L53">
        <v>23.417000000000002</v>
      </c>
      <c r="M53" s="46">
        <v>45369</v>
      </c>
      <c r="N53">
        <v>21.792999999999999</v>
      </c>
      <c r="O53" s="46">
        <v>45369</v>
      </c>
      <c r="P53">
        <v>29.189</v>
      </c>
      <c r="Q53" s="46">
        <v>45369</v>
      </c>
      <c r="R53">
        <v>33.593000000000004</v>
      </c>
      <c r="S53" s="46">
        <v>45369</v>
      </c>
      <c r="T53">
        <v>34.465000000000003</v>
      </c>
      <c r="U53" s="46">
        <v>45369</v>
      </c>
      <c r="V53">
        <v>39.942</v>
      </c>
      <c r="W53" s="46">
        <v>45369</v>
      </c>
      <c r="X53">
        <v>41.122</v>
      </c>
      <c r="Y53" s="46">
        <v>45369</v>
      </c>
      <c r="Z53">
        <v>52.828000000000003</v>
      </c>
      <c r="AA53" s="46">
        <v>45369</v>
      </c>
      <c r="AB53">
        <v>48.408000000000001</v>
      </c>
      <c r="AC53" s="46">
        <v>45369</v>
      </c>
      <c r="AD53">
        <v>53.125</v>
      </c>
      <c r="AE53" s="46">
        <v>45369</v>
      </c>
      <c r="AF53">
        <v>60.47</v>
      </c>
      <c r="AG53" s="46">
        <v>45369</v>
      </c>
      <c r="AH53">
        <v>62.25</v>
      </c>
      <c r="AI53" s="46">
        <v>45369</v>
      </c>
      <c r="AJ53">
        <v>67.447999999999993</v>
      </c>
      <c r="AK53" s="46">
        <v>45369</v>
      </c>
      <c r="AL53">
        <v>68.816000000000003</v>
      </c>
      <c r="AM53" s="46">
        <v>45369</v>
      </c>
      <c r="AN53">
        <v>73.84</v>
      </c>
      <c r="AO53" s="46">
        <v>45369</v>
      </c>
      <c r="AP53">
        <v>75.423000000000002</v>
      </c>
      <c r="AQ53" s="46">
        <v>45369</v>
      </c>
      <c r="AR53">
        <v>76.424999999999997</v>
      </c>
      <c r="AS53" s="46">
        <v>45369</v>
      </c>
      <c r="AT53">
        <v>78.003</v>
      </c>
      <c r="AU53" s="46">
        <v>45369</v>
      </c>
      <c r="AV53">
        <v>79.013000000000005</v>
      </c>
      <c r="AW53" s="46">
        <v>45369</v>
      </c>
      <c r="AX53">
        <v>77.147999999999996</v>
      </c>
      <c r="AY53" s="46">
        <v>45369</v>
      </c>
      <c r="AZ53">
        <v>76.323999999999998</v>
      </c>
      <c r="BA53" s="46">
        <v>45369</v>
      </c>
      <c r="BB53">
        <v>76.094999999999999</v>
      </c>
      <c r="BC53" s="46">
        <v>45369</v>
      </c>
      <c r="BD53">
        <v>78.846999999999994</v>
      </c>
      <c r="BE53" s="46">
        <v>45369</v>
      </c>
      <c r="BF53">
        <v>74.516000000000005</v>
      </c>
      <c r="BG53" s="46">
        <v>45369</v>
      </c>
      <c r="BH53">
        <v>74.427999999999997</v>
      </c>
      <c r="BI53" s="46">
        <v>45369</v>
      </c>
      <c r="BJ53">
        <v>74.576999999999998</v>
      </c>
      <c r="BK53" s="46">
        <v>45369</v>
      </c>
      <c r="BL53">
        <v>74.28</v>
      </c>
      <c r="BM53" s="46">
        <v>45369</v>
      </c>
      <c r="BN53">
        <v>75.512</v>
      </c>
      <c r="BO53" s="46">
        <v>45369</v>
      </c>
      <c r="BP53">
        <v>64.016000000000005</v>
      </c>
    </row>
    <row r="54" spans="3:68" x14ac:dyDescent="0.35">
      <c r="C54" s="46"/>
      <c r="E54" s="46">
        <v>45370</v>
      </c>
      <c r="F54">
        <v>-11.256</v>
      </c>
      <c r="G54" s="46">
        <v>45370</v>
      </c>
      <c r="H54">
        <v>-6.0609999999999999</v>
      </c>
      <c r="I54" s="46">
        <v>45370</v>
      </c>
      <c r="J54">
        <v>8.24</v>
      </c>
      <c r="K54" s="46">
        <v>45370</v>
      </c>
      <c r="L54">
        <v>23.83</v>
      </c>
      <c r="M54" s="46">
        <v>45370</v>
      </c>
      <c r="N54">
        <v>21.861000000000001</v>
      </c>
      <c r="O54" s="46">
        <v>45370</v>
      </c>
      <c r="P54">
        <v>29.100999999999999</v>
      </c>
      <c r="Q54" s="46">
        <v>45370</v>
      </c>
      <c r="R54">
        <v>32.380000000000003</v>
      </c>
      <c r="S54" s="46">
        <v>45370</v>
      </c>
      <c r="T54">
        <v>33.137999999999998</v>
      </c>
      <c r="U54" s="46">
        <v>45370</v>
      </c>
      <c r="V54">
        <v>38.741999999999997</v>
      </c>
      <c r="W54" s="46">
        <v>45370</v>
      </c>
      <c r="X54">
        <v>39.755000000000003</v>
      </c>
      <c r="Y54" s="46">
        <v>45370</v>
      </c>
      <c r="Z54">
        <v>51.701999999999998</v>
      </c>
      <c r="AA54" s="46">
        <v>45370</v>
      </c>
      <c r="AB54">
        <v>46.984999999999999</v>
      </c>
      <c r="AC54" s="46">
        <v>45370</v>
      </c>
      <c r="AD54">
        <v>51.984999999999999</v>
      </c>
      <c r="AE54" s="46">
        <v>45370</v>
      </c>
      <c r="AF54">
        <v>59.857999999999997</v>
      </c>
      <c r="AG54" s="46">
        <v>45370</v>
      </c>
      <c r="AH54">
        <v>61.875999999999998</v>
      </c>
      <c r="AI54" s="46">
        <v>45370</v>
      </c>
      <c r="AJ54">
        <v>67.093000000000004</v>
      </c>
      <c r="AK54" s="46">
        <v>45370</v>
      </c>
      <c r="AL54">
        <v>68.510000000000005</v>
      </c>
      <c r="AM54" s="46">
        <v>45370</v>
      </c>
      <c r="AN54">
        <v>73.725999999999999</v>
      </c>
      <c r="AO54" s="46">
        <v>45370</v>
      </c>
      <c r="AP54">
        <v>75.331999999999994</v>
      </c>
      <c r="AQ54" s="46">
        <v>45370</v>
      </c>
      <c r="AR54">
        <v>76.369</v>
      </c>
      <c r="AS54" s="46">
        <v>45370</v>
      </c>
      <c r="AT54">
        <v>78.102999999999994</v>
      </c>
      <c r="AU54" s="46">
        <v>45370</v>
      </c>
      <c r="AV54">
        <v>79.257999999999996</v>
      </c>
      <c r="AW54" s="46">
        <v>45370</v>
      </c>
      <c r="AX54">
        <v>77.515000000000001</v>
      </c>
      <c r="AY54" s="46">
        <v>45370</v>
      </c>
      <c r="AZ54">
        <v>76.587999999999994</v>
      </c>
      <c r="BA54" s="46">
        <v>45370</v>
      </c>
      <c r="BB54">
        <v>76.304000000000002</v>
      </c>
      <c r="BC54" s="46">
        <v>45370</v>
      </c>
      <c r="BD54">
        <v>79.260000000000005</v>
      </c>
      <c r="BE54" s="46">
        <v>45370</v>
      </c>
      <c r="BF54">
        <v>74.863</v>
      </c>
      <c r="BG54" s="46">
        <v>45370</v>
      </c>
      <c r="BH54">
        <v>74.962000000000003</v>
      </c>
      <c r="BI54" s="46">
        <v>45370</v>
      </c>
      <c r="BJ54">
        <v>75.39</v>
      </c>
      <c r="BK54" s="46">
        <v>45370</v>
      </c>
      <c r="BL54">
        <v>75.14</v>
      </c>
      <c r="BM54" s="46">
        <v>45370</v>
      </c>
      <c r="BN54">
        <v>76.61</v>
      </c>
      <c r="BO54" s="46">
        <v>45370</v>
      </c>
      <c r="BP54">
        <v>65.531999999999996</v>
      </c>
    </row>
    <row r="55" spans="3:68" x14ac:dyDescent="0.35">
      <c r="C55" s="46"/>
      <c r="E55" s="46">
        <v>45371</v>
      </c>
      <c r="F55">
        <v>-15.714</v>
      </c>
      <c r="G55" s="46">
        <v>45371</v>
      </c>
      <c r="H55">
        <v>-9.6880000000000006</v>
      </c>
      <c r="I55" s="46">
        <v>45371</v>
      </c>
      <c r="J55">
        <v>7.31</v>
      </c>
      <c r="K55" s="46">
        <v>45371</v>
      </c>
      <c r="L55">
        <v>23.507999999999999</v>
      </c>
      <c r="M55" s="46">
        <v>45371</v>
      </c>
      <c r="N55">
        <v>22.018000000000001</v>
      </c>
      <c r="O55" s="46">
        <v>45371</v>
      </c>
      <c r="P55">
        <v>28.832000000000001</v>
      </c>
      <c r="Q55" s="46">
        <v>45371</v>
      </c>
      <c r="R55">
        <v>32.369</v>
      </c>
      <c r="S55" s="46">
        <v>45371</v>
      </c>
      <c r="T55">
        <v>32.651000000000003</v>
      </c>
      <c r="U55" s="46">
        <v>45371</v>
      </c>
      <c r="V55">
        <v>38.368000000000002</v>
      </c>
      <c r="W55" s="46">
        <v>45371</v>
      </c>
      <c r="X55">
        <v>39.588000000000001</v>
      </c>
      <c r="Y55" s="46">
        <v>45371</v>
      </c>
      <c r="Z55">
        <v>51.652000000000001</v>
      </c>
      <c r="AA55" s="46">
        <v>45371</v>
      </c>
      <c r="AB55">
        <v>47.154000000000003</v>
      </c>
      <c r="AC55" s="46">
        <v>45371</v>
      </c>
      <c r="AD55">
        <v>52.152999999999999</v>
      </c>
      <c r="AE55" s="46">
        <v>45371</v>
      </c>
      <c r="AF55">
        <v>60.298000000000002</v>
      </c>
      <c r="AG55" s="46">
        <v>45371</v>
      </c>
      <c r="AH55">
        <v>62.125999999999998</v>
      </c>
      <c r="AI55" s="46">
        <v>45371</v>
      </c>
      <c r="AJ55">
        <v>67.307000000000002</v>
      </c>
      <c r="AK55" s="46">
        <v>45371</v>
      </c>
      <c r="AL55">
        <v>68.516999999999996</v>
      </c>
      <c r="AM55" s="46">
        <v>45371</v>
      </c>
      <c r="AN55">
        <v>73.408000000000001</v>
      </c>
      <c r="AO55" s="46">
        <v>45371</v>
      </c>
      <c r="AP55">
        <v>75.090999999999994</v>
      </c>
      <c r="AQ55" s="46">
        <v>45371</v>
      </c>
      <c r="AR55">
        <v>76</v>
      </c>
      <c r="AS55" s="46">
        <v>45371</v>
      </c>
      <c r="AT55">
        <v>77.614999999999995</v>
      </c>
      <c r="AU55" s="46">
        <v>45371</v>
      </c>
      <c r="AV55">
        <v>78.891000000000005</v>
      </c>
      <c r="AW55" s="46">
        <v>45371</v>
      </c>
      <c r="AX55">
        <v>77.027000000000001</v>
      </c>
      <c r="AY55" s="46">
        <v>45371</v>
      </c>
      <c r="AZ55">
        <v>76.021000000000001</v>
      </c>
      <c r="BA55" s="46">
        <v>45371</v>
      </c>
      <c r="BB55">
        <v>75.674000000000007</v>
      </c>
      <c r="BC55" s="46">
        <v>45371</v>
      </c>
      <c r="BD55">
        <v>78.313999999999993</v>
      </c>
      <c r="BE55" s="46">
        <v>45371</v>
      </c>
      <c r="BF55">
        <v>73.503</v>
      </c>
      <c r="BG55" s="46">
        <v>45371</v>
      </c>
      <c r="BH55">
        <v>73.662000000000006</v>
      </c>
      <c r="BI55" s="46">
        <v>45371</v>
      </c>
      <c r="BJ55">
        <v>73.460999999999999</v>
      </c>
      <c r="BK55" s="46">
        <v>45371</v>
      </c>
      <c r="BL55">
        <v>72.97</v>
      </c>
      <c r="BM55" s="46">
        <v>45371</v>
      </c>
      <c r="BN55">
        <v>74.188999999999993</v>
      </c>
      <c r="BO55" s="46">
        <v>45371</v>
      </c>
      <c r="BP55">
        <v>62.697000000000003</v>
      </c>
    </row>
    <row r="56" spans="3:68" x14ac:dyDescent="0.35">
      <c r="C56" s="46"/>
      <c r="E56" s="46">
        <v>45372</v>
      </c>
      <c r="F56">
        <v>-9.9030000000000005</v>
      </c>
      <c r="G56" s="46">
        <v>45372</v>
      </c>
      <c r="H56">
        <v>-8.3949999999999996</v>
      </c>
      <c r="I56" s="46">
        <v>45372</v>
      </c>
      <c r="J56">
        <v>8.9649999999999999</v>
      </c>
      <c r="K56" s="46">
        <v>45372</v>
      </c>
      <c r="L56">
        <v>24.053000000000001</v>
      </c>
      <c r="M56" s="46">
        <v>45372</v>
      </c>
      <c r="N56">
        <v>22.379000000000001</v>
      </c>
      <c r="O56" s="46">
        <v>45372</v>
      </c>
      <c r="P56">
        <v>29.968</v>
      </c>
      <c r="Q56" s="46">
        <v>45372</v>
      </c>
      <c r="R56">
        <v>32.554000000000002</v>
      </c>
      <c r="S56" s="46">
        <v>45372</v>
      </c>
      <c r="T56">
        <v>32.802</v>
      </c>
      <c r="U56" s="46">
        <v>45372</v>
      </c>
      <c r="V56">
        <v>38.579000000000001</v>
      </c>
      <c r="W56" s="46">
        <v>45372</v>
      </c>
      <c r="X56">
        <v>39.716000000000001</v>
      </c>
      <c r="Y56" s="46">
        <v>45372</v>
      </c>
      <c r="Z56">
        <v>51.515999999999998</v>
      </c>
      <c r="AA56" s="46">
        <v>45372</v>
      </c>
      <c r="AB56">
        <v>46.433</v>
      </c>
      <c r="AC56" s="46">
        <v>45372</v>
      </c>
      <c r="AD56">
        <v>51.14</v>
      </c>
      <c r="AE56" s="46">
        <v>45372</v>
      </c>
      <c r="AF56">
        <v>59.804000000000002</v>
      </c>
      <c r="AG56" s="46">
        <v>45372</v>
      </c>
      <c r="AH56">
        <v>61.811</v>
      </c>
      <c r="AI56" s="46">
        <v>45372</v>
      </c>
      <c r="AJ56">
        <v>66.620999999999995</v>
      </c>
      <c r="AK56" s="46">
        <v>45372</v>
      </c>
      <c r="AL56">
        <v>68.168999999999997</v>
      </c>
      <c r="AM56" s="46">
        <v>45372</v>
      </c>
      <c r="AN56">
        <v>73.265000000000001</v>
      </c>
      <c r="AO56" s="46">
        <v>45372</v>
      </c>
      <c r="AP56">
        <v>74.691000000000003</v>
      </c>
      <c r="AQ56" s="46">
        <v>45372</v>
      </c>
      <c r="AR56">
        <v>75.649000000000001</v>
      </c>
      <c r="AS56" s="46">
        <v>45372</v>
      </c>
      <c r="AT56">
        <v>77.73</v>
      </c>
      <c r="AU56" s="46">
        <v>45372</v>
      </c>
      <c r="AV56">
        <v>79.296000000000006</v>
      </c>
      <c r="AW56" s="46">
        <v>45372</v>
      </c>
      <c r="AX56">
        <v>77.558999999999997</v>
      </c>
      <c r="AY56" s="46">
        <v>45372</v>
      </c>
      <c r="AZ56">
        <v>76.63</v>
      </c>
      <c r="BA56" s="46">
        <v>45372</v>
      </c>
      <c r="BB56">
        <v>76.16</v>
      </c>
      <c r="BC56" s="46">
        <v>45372</v>
      </c>
      <c r="BD56">
        <v>78.775999999999996</v>
      </c>
      <c r="BE56" s="46">
        <v>45372</v>
      </c>
      <c r="BF56">
        <v>73.466999999999999</v>
      </c>
      <c r="BG56" s="46">
        <v>45372</v>
      </c>
      <c r="BH56">
        <v>73.417000000000002</v>
      </c>
      <c r="BI56" s="46">
        <v>45372</v>
      </c>
      <c r="BJ56">
        <v>73.051000000000002</v>
      </c>
      <c r="BK56" s="46">
        <v>45372</v>
      </c>
      <c r="BL56">
        <v>72.385000000000005</v>
      </c>
      <c r="BM56" s="46">
        <v>45372</v>
      </c>
      <c r="BN56">
        <v>73.543999999999997</v>
      </c>
      <c r="BO56" s="46">
        <v>45372</v>
      </c>
      <c r="BP56">
        <v>62.036999999999999</v>
      </c>
    </row>
    <row r="57" spans="3:68" x14ac:dyDescent="0.35">
      <c r="C57" s="46"/>
      <c r="E57" s="46">
        <v>45373</v>
      </c>
      <c r="F57">
        <v>-11.019</v>
      </c>
      <c r="G57" s="46">
        <v>45373</v>
      </c>
      <c r="H57">
        <v>-4.3970000000000002</v>
      </c>
      <c r="I57" s="46">
        <v>45373</v>
      </c>
      <c r="J57">
        <v>9.4570000000000007</v>
      </c>
      <c r="K57" s="46">
        <v>45373</v>
      </c>
      <c r="L57">
        <v>24.292999999999999</v>
      </c>
      <c r="M57" s="46">
        <v>45373</v>
      </c>
      <c r="N57">
        <v>22.620999999999999</v>
      </c>
      <c r="O57" s="46">
        <v>45373</v>
      </c>
      <c r="P57">
        <v>29.657</v>
      </c>
      <c r="Q57" s="46">
        <v>45373</v>
      </c>
      <c r="R57">
        <v>32.598999999999997</v>
      </c>
      <c r="S57" s="46">
        <v>45373</v>
      </c>
      <c r="T57">
        <v>32.758000000000003</v>
      </c>
      <c r="U57" s="46">
        <v>45373</v>
      </c>
      <c r="V57">
        <v>38.122999999999998</v>
      </c>
      <c r="W57" s="46">
        <v>45373</v>
      </c>
      <c r="X57">
        <v>39.127000000000002</v>
      </c>
      <c r="Y57" s="46">
        <v>45373</v>
      </c>
      <c r="Z57">
        <v>50.918999999999997</v>
      </c>
      <c r="AA57" s="46">
        <v>45373</v>
      </c>
      <c r="AB57">
        <v>46.518999999999998</v>
      </c>
      <c r="AC57" s="46">
        <v>45373</v>
      </c>
      <c r="AD57">
        <v>51.529000000000003</v>
      </c>
      <c r="AE57" s="46">
        <v>45373</v>
      </c>
      <c r="AF57">
        <v>61.079000000000001</v>
      </c>
      <c r="AG57" s="46">
        <v>45373</v>
      </c>
      <c r="AH57">
        <v>63.018999999999998</v>
      </c>
      <c r="AI57" s="46">
        <v>45373</v>
      </c>
      <c r="AJ57">
        <v>67.436999999999998</v>
      </c>
      <c r="AK57" s="46">
        <v>45373</v>
      </c>
      <c r="AL57">
        <v>68.703999999999994</v>
      </c>
      <c r="AM57" s="46">
        <v>45373</v>
      </c>
      <c r="AN57">
        <v>73.534000000000006</v>
      </c>
      <c r="AO57" s="46">
        <v>45373</v>
      </c>
      <c r="AP57">
        <v>75.238</v>
      </c>
      <c r="AQ57" s="46">
        <v>45373</v>
      </c>
      <c r="AR57">
        <v>76.037000000000006</v>
      </c>
      <c r="AS57" s="46">
        <v>45373</v>
      </c>
      <c r="AT57">
        <v>78.116</v>
      </c>
      <c r="AU57" s="46">
        <v>45373</v>
      </c>
      <c r="AV57">
        <v>79.593999999999994</v>
      </c>
      <c r="AW57" s="46">
        <v>45373</v>
      </c>
      <c r="AX57">
        <v>77.909000000000006</v>
      </c>
      <c r="AY57" s="46">
        <v>45373</v>
      </c>
      <c r="AZ57">
        <v>76.790999999999997</v>
      </c>
      <c r="BA57" s="46">
        <v>45373</v>
      </c>
      <c r="BB57">
        <v>76.257000000000005</v>
      </c>
      <c r="BC57" s="46">
        <v>45373</v>
      </c>
      <c r="BD57">
        <v>78.897000000000006</v>
      </c>
      <c r="BE57" s="46">
        <v>45373</v>
      </c>
      <c r="BF57">
        <v>73.361000000000004</v>
      </c>
      <c r="BG57" s="46">
        <v>45373</v>
      </c>
      <c r="BH57">
        <v>73.188000000000002</v>
      </c>
      <c r="BI57" s="46">
        <v>45373</v>
      </c>
      <c r="BJ57">
        <v>72.831000000000003</v>
      </c>
      <c r="BK57" s="46">
        <v>45373</v>
      </c>
      <c r="BL57">
        <v>72.078000000000003</v>
      </c>
      <c r="BM57" s="46">
        <v>45373</v>
      </c>
      <c r="BN57">
        <v>73.278999999999996</v>
      </c>
      <c r="BO57" s="46">
        <v>45373</v>
      </c>
      <c r="BP57">
        <v>62.683</v>
      </c>
    </row>
    <row r="58" spans="3:68" x14ac:dyDescent="0.35">
      <c r="C58" s="46"/>
      <c r="E58" s="46">
        <v>45376</v>
      </c>
      <c r="F58">
        <v>-12.617000000000001</v>
      </c>
      <c r="G58" s="46">
        <v>45376</v>
      </c>
      <c r="H58">
        <v>-5.6159999999999997</v>
      </c>
      <c r="I58" s="46">
        <v>45376</v>
      </c>
      <c r="J58">
        <v>8.9990000000000006</v>
      </c>
      <c r="K58" s="46">
        <v>45376</v>
      </c>
      <c r="L58">
        <v>24.802</v>
      </c>
      <c r="M58" s="46">
        <v>45376</v>
      </c>
      <c r="N58">
        <v>24.957999999999998</v>
      </c>
      <c r="O58" s="46">
        <v>45376</v>
      </c>
      <c r="P58">
        <v>31.306999999999999</v>
      </c>
      <c r="Q58" s="46">
        <v>45376</v>
      </c>
      <c r="R58">
        <v>34.316000000000003</v>
      </c>
      <c r="S58" s="46">
        <v>45376</v>
      </c>
      <c r="T58">
        <v>34.363999999999997</v>
      </c>
      <c r="U58" s="46">
        <v>45376</v>
      </c>
      <c r="V58">
        <v>40.207999999999998</v>
      </c>
      <c r="W58" s="46">
        <v>45376</v>
      </c>
      <c r="X58">
        <v>40.749000000000002</v>
      </c>
      <c r="Y58" s="46">
        <v>45376</v>
      </c>
      <c r="Z58">
        <v>52.259</v>
      </c>
      <c r="AA58" s="46">
        <v>45376</v>
      </c>
      <c r="AB58">
        <v>47.481999999999999</v>
      </c>
      <c r="AC58" s="46">
        <v>45376</v>
      </c>
      <c r="AD58">
        <v>52.331000000000003</v>
      </c>
      <c r="AE58" s="46">
        <v>45376</v>
      </c>
      <c r="AF58">
        <v>60.622999999999998</v>
      </c>
      <c r="AG58" s="46">
        <v>45376</v>
      </c>
      <c r="AH58">
        <v>62.654000000000003</v>
      </c>
      <c r="AI58" s="46">
        <v>45376</v>
      </c>
      <c r="AJ58">
        <v>67.474000000000004</v>
      </c>
      <c r="AK58" s="46">
        <v>45376</v>
      </c>
      <c r="AL58">
        <v>69.131</v>
      </c>
      <c r="AM58" s="46">
        <v>45376</v>
      </c>
      <c r="AN58">
        <v>74.108000000000004</v>
      </c>
      <c r="AO58" s="46">
        <v>45376</v>
      </c>
      <c r="AP58">
        <v>75.766000000000005</v>
      </c>
      <c r="AQ58" s="46">
        <v>45376</v>
      </c>
      <c r="AR58">
        <v>76.495000000000005</v>
      </c>
      <c r="AS58" s="46">
        <v>45376</v>
      </c>
      <c r="AT58">
        <v>78.215999999999994</v>
      </c>
      <c r="AU58" s="46">
        <v>45376</v>
      </c>
      <c r="AV58">
        <v>80.033000000000001</v>
      </c>
      <c r="AW58" s="46">
        <v>45376</v>
      </c>
      <c r="AX58">
        <v>78.247</v>
      </c>
      <c r="AY58" s="46">
        <v>45376</v>
      </c>
      <c r="AZ58">
        <v>77.132999999999996</v>
      </c>
      <c r="BA58" s="46">
        <v>45376</v>
      </c>
      <c r="BB58">
        <v>76.715000000000003</v>
      </c>
      <c r="BC58" s="46">
        <v>45376</v>
      </c>
      <c r="BD58">
        <v>79.337999999999994</v>
      </c>
      <c r="BE58" s="46">
        <v>45376</v>
      </c>
      <c r="BF58">
        <v>73.84</v>
      </c>
      <c r="BG58" s="46">
        <v>45376</v>
      </c>
      <c r="BH58">
        <v>73.938000000000002</v>
      </c>
      <c r="BI58" s="46">
        <v>45376</v>
      </c>
      <c r="BJ58">
        <v>73.616</v>
      </c>
      <c r="BK58" s="46">
        <v>45376</v>
      </c>
      <c r="BL58">
        <v>73.188000000000002</v>
      </c>
      <c r="BM58" s="46">
        <v>45376</v>
      </c>
      <c r="BN58">
        <v>74.472999999999999</v>
      </c>
      <c r="BO58" s="46">
        <v>45376</v>
      </c>
      <c r="BP58">
        <v>63.905000000000001</v>
      </c>
    </row>
    <row r="59" spans="3:68" x14ac:dyDescent="0.35">
      <c r="C59" s="46"/>
      <c r="E59" s="46">
        <v>45377</v>
      </c>
      <c r="F59">
        <v>-15.252000000000001</v>
      </c>
      <c r="G59" s="46">
        <v>45377</v>
      </c>
      <c r="H59">
        <v>-10.141999999999999</v>
      </c>
      <c r="I59" s="46">
        <v>45377</v>
      </c>
      <c r="J59">
        <v>7.899</v>
      </c>
      <c r="K59" s="46">
        <v>45377</v>
      </c>
      <c r="L59">
        <v>25.170999999999999</v>
      </c>
      <c r="M59" s="46">
        <v>45377</v>
      </c>
      <c r="N59">
        <v>25.181000000000001</v>
      </c>
      <c r="O59" s="46">
        <v>45377</v>
      </c>
      <c r="P59">
        <v>32.277999999999999</v>
      </c>
      <c r="Q59" s="46">
        <v>45377</v>
      </c>
      <c r="R59">
        <v>34.758000000000003</v>
      </c>
      <c r="S59" s="46">
        <v>45377</v>
      </c>
      <c r="T59">
        <v>34.923999999999999</v>
      </c>
      <c r="U59" s="46">
        <v>45377</v>
      </c>
      <c r="V59">
        <v>41.216000000000001</v>
      </c>
      <c r="W59" s="46">
        <v>45377</v>
      </c>
      <c r="X59">
        <v>41.451000000000001</v>
      </c>
      <c r="Y59" s="46">
        <v>45377</v>
      </c>
      <c r="Z59">
        <v>52.835000000000001</v>
      </c>
      <c r="AA59" s="46">
        <v>45377</v>
      </c>
      <c r="AB59">
        <v>47.79</v>
      </c>
      <c r="AC59" s="46">
        <v>45377</v>
      </c>
      <c r="AD59">
        <v>52.856000000000002</v>
      </c>
      <c r="AE59" s="46">
        <v>45377</v>
      </c>
      <c r="AF59">
        <v>60.545999999999999</v>
      </c>
      <c r="AG59" s="46">
        <v>45377</v>
      </c>
      <c r="AH59">
        <v>62.656999999999996</v>
      </c>
      <c r="AI59" s="46">
        <v>45377</v>
      </c>
      <c r="AJ59">
        <v>67.570999999999998</v>
      </c>
      <c r="AK59" s="46">
        <v>45377</v>
      </c>
      <c r="AL59">
        <v>69.132000000000005</v>
      </c>
      <c r="AM59" s="46">
        <v>45377</v>
      </c>
      <c r="AN59">
        <v>74.239999999999995</v>
      </c>
      <c r="AO59" s="46">
        <v>45377</v>
      </c>
      <c r="AP59">
        <v>75.837999999999994</v>
      </c>
      <c r="AQ59" s="46">
        <v>45377</v>
      </c>
      <c r="AR59">
        <v>76.72</v>
      </c>
      <c r="AS59" s="46">
        <v>45377</v>
      </c>
      <c r="AT59">
        <v>78.122</v>
      </c>
      <c r="AU59" s="46">
        <v>45377</v>
      </c>
      <c r="AV59">
        <v>80.001999999999995</v>
      </c>
      <c r="AW59" s="46">
        <v>45377</v>
      </c>
      <c r="AX59">
        <v>78.653999999999996</v>
      </c>
      <c r="AY59" s="46">
        <v>45377</v>
      </c>
      <c r="AZ59">
        <v>77.637</v>
      </c>
      <c r="BA59" s="46">
        <v>45377</v>
      </c>
      <c r="BB59">
        <v>77.161000000000001</v>
      </c>
      <c r="BC59" s="46">
        <v>45377</v>
      </c>
      <c r="BD59">
        <v>79.930999999999997</v>
      </c>
      <c r="BE59" s="46">
        <v>45377</v>
      </c>
      <c r="BF59">
        <v>74.313000000000002</v>
      </c>
      <c r="BG59" s="46">
        <v>45377</v>
      </c>
      <c r="BH59">
        <v>74.777000000000001</v>
      </c>
      <c r="BI59" s="46">
        <v>45377</v>
      </c>
      <c r="BJ59">
        <v>74.531999999999996</v>
      </c>
      <c r="BK59" s="46">
        <v>45377</v>
      </c>
      <c r="BL59">
        <v>73.903000000000006</v>
      </c>
      <c r="BM59" s="46">
        <v>45377</v>
      </c>
      <c r="BN59">
        <v>75.191000000000003</v>
      </c>
      <c r="BO59" s="46">
        <v>45377</v>
      </c>
      <c r="BP59">
        <v>64.588999999999999</v>
      </c>
    </row>
    <row r="60" spans="3:68" x14ac:dyDescent="0.35">
      <c r="C60" s="46"/>
      <c r="E60" s="46">
        <v>45378</v>
      </c>
      <c r="F60">
        <v>-15.391</v>
      </c>
      <c r="G60" s="46">
        <v>45378</v>
      </c>
      <c r="H60">
        <v>-13.545</v>
      </c>
      <c r="I60" s="46">
        <v>45378</v>
      </c>
      <c r="J60">
        <v>6.3390000000000004</v>
      </c>
      <c r="K60" s="46">
        <v>45378</v>
      </c>
      <c r="L60">
        <v>23.722999999999999</v>
      </c>
      <c r="M60" s="46">
        <v>45378</v>
      </c>
      <c r="N60">
        <v>24.228000000000002</v>
      </c>
      <c r="O60" s="46">
        <v>45378</v>
      </c>
      <c r="P60">
        <v>31.748000000000001</v>
      </c>
      <c r="Q60" s="46">
        <v>45378</v>
      </c>
      <c r="R60">
        <v>33.494999999999997</v>
      </c>
      <c r="S60" s="46">
        <v>45378</v>
      </c>
      <c r="T60">
        <v>33.637</v>
      </c>
      <c r="U60" s="46">
        <v>45378</v>
      </c>
      <c r="V60">
        <v>40.470999999999997</v>
      </c>
      <c r="W60" s="46">
        <v>45378</v>
      </c>
      <c r="X60">
        <v>40.843000000000004</v>
      </c>
      <c r="Y60" s="46">
        <v>45378</v>
      </c>
      <c r="Z60">
        <v>52.317999999999998</v>
      </c>
      <c r="AA60" s="46">
        <v>45378</v>
      </c>
      <c r="AB60">
        <v>47.279000000000003</v>
      </c>
      <c r="AC60" s="46">
        <v>45378</v>
      </c>
      <c r="AD60">
        <v>52.445</v>
      </c>
      <c r="AE60" s="46">
        <v>45378</v>
      </c>
      <c r="AF60">
        <v>59.905000000000001</v>
      </c>
      <c r="AG60" s="46">
        <v>45378</v>
      </c>
      <c r="AH60">
        <v>61.951999999999998</v>
      </c>
      <c r="AI60" s="46">
        <v>45378</v>
      </c>
      <c r="AJ60">
        <v>67.177999999999997</v>
      </c>
      <c r="AK60" s="46">
        <v>45378</v>
      </c>
      <c r="AL60">
        <v>68.888000000000005</v>
      </c>
      <c r="AM60" s="46">
        <v>45378</v>
      </c>
      <c r="AN60">
        <v>74.152000000000001</v>
      </c>
      <c r="AO60" s="46">
        <v>45378</v>
      </c>
      <c r="AP60">
        <v>75.78</v>
      </c>
      <c r="AQ60" s="46">
        <v>45378</v>
      </c>
      <c r="AR60">
        <v>76.691999999999993</v>
      </c>
      <c r="AS60" s="46">
        <v>45378</v>
      </c>
      <c r="AT60">
        <v>78.179000000000002</v>
      </c>
      <c r="AU60" s="46">
        <v>45378</v>
      </c>
      <c r="AV60">
        <v>80.131</v>
      </c>
      <c r="AW60" s="46">
        <v>45378</v>
      </c>
      <c r="AX60">
        <v>78.704999999999998</v>
      </c>
      <c r="AY60" s="46">
        <v>45378</v>
      </c>
      <c r="AZ60">
        <v>77.682000000000002</v>
      </c>
      <c r="BA60" s="46">
        <v>45378</v>
      </c>
      <c r="BB60">
        <v>77.304000000000002</v>
      </c>
      <c r="BC60" s="46">
        <v>45378</v>
      </c>
      <c r="BD60">
        <v>80.021000000000001</v>
      </c>
      <c r="BE60" s="46">
        <v>45378</v>
      </c>
      <c r="BF60">
        <v>74.656000000000006</v>
      </c>
      <c r="BG60" s="46">
        <v>45378</v>
      </c>
      <c r="BH60">
        <v>74.974000000000004</v>
      </c>
      <c r="BI60" s="46">
        <v>45378</v>
      </c>
      <c r="BJ60">
        <v>74.587000000000003</v>
      </c>
      <c r="BK60" s="46">
        <v>45378</v>
      </c>
      <c r="BL60">
        <v>73.804000000000002</v>
      </c>
      <c r="BM60" s="46">
        <v>45378</v>
      </c>
      <c r="BN60">
        <v>75.144000000000005</v>
      </c>
      <c r="BO60" s="46">
        <v>45378</v>
      </c>
      <c r="BP60">
        <v>64.753</v>
      </c>
    </row>
    <row r="61" spans="3:68" x14ac:dyDescent="0.35">
      <c r="C61" s="46"/>
      <c r="E61" s="46">
        <v>45379</v>
      </c>
      <c r="F61">
        <v>-17.373999999999999</v>
      </c>
      <c r="G61" s="46">
        <v>45379</v>
      </c>
      <c r="H61">
        <v>-6.8040000000000003</v>
      </c>
      <c r="I61" s="46">
        <v>45379</v>
      </c>
      <c r="J61">
        <v>10.616</v>
      </c>
      <c r="K61" s="46">
        <v>45379</v>
      </c>
      <c r="L61">
        <v>26.899000000000001</v>
      </c>
      <c r="M61" s="46">
        <v>45379</v>
      </c>
      <c r="N61">
        <v>27.262</v>
      </c>
      <c r="O61" s="46">
        <v>45379</v>
      </c>
      <c r="P61">
        <v>34.195999999999998</v>
      </c>
      <c r="Q61" s="46">
        <v>45379</v>
      </c>
      <c r="R61">
        <v>35.402999999999999</v>
      </c>
      <c r="S61" s="46">
        <v>45379</v>
      </c>
      <c r="T61">
        <v>35.640999999999998</v>
      </c>
      <c r="U61" s="46">
        <v>45379</v>
      </c>
      <c r="V61">
        <v>41.738</v>
      </c>
      <c r="W61" s="46">
        <v>45379</v>
      </c>
      <c r="X61">
        <v>41.956000000000003</v>
      </c>
      <c r="Y61" s="46">
        <v>45379</v>
      </c>
      <c r="Z61">
        <v>53.323999999999998</v>
      </c>
      <c r="AA61" s="46">
        <v>45379</v>
      </c>
      <c r="AB61">
        <v>48.820999999999998</v>
      </c>
      <c r="AC61" s="46">
        <v>45379</v>
      </c>
      <c r="AD61">
        <v>54.026000000000003</v>
      </c>
      <c r="AE61" s="46">
        <v>45379</v>
      </c>
      <c r="AF61">
        <v>61.805999999999997</v>
      </c>
      <c r="AG61" s="46">
        <v>45379</v>
      </c>
      <c r="AH61">
        <v>63.656999999999996</v>
      </c>
      <c r="AI61" s="46">
        <v>45379</v>
      </c>
      <c r="AJ61">
        <v>68.456999999999994</v>
      </c>
      <c r="AK61" s="46">
        <v>45379</v>
      </c>
      <c r="AL61">
        <v>69.908000000000001</v>
      </c>
      <c r="AM61" s="46">
        <v>45379</v>
      </c>
      <c r="AN61">
        <v>75.241</v>
      </c>
      <c r="AO61" s="46">
        <v>45379</v>
      </c>
      <c r="AP61">
        <v>76.69</v>
      </c>
      <c r="AQ61" s="46">
        <v>45379</v>
      </c>
      <c r="AR61">
        <v>77.385999999999996</v>
      </c>
      <c r="AS61" s="46">
        <v>45379</v>
      </c>
      <c r="AT61">
        <v>78.703999999999994</v>
      </c>
      <c r="AU61" s="46">
        <v>45379</v>
      </c>
      <c r="AV61">
        <v>80.376000000000005</v>
      </c>
      <c r="AW61" s="46">
        <v>45379</v>
      </c>
      <c r="AX61">
        <v>79.256</v>
      </c>
      <c r="AY61" s="46">
        <v>45379</v>
      </c>
      <c r="AZ61">
        <v>78.197000000000003</v>
      </c>
      <c r="BA61" s="46">
        <v>45379</v>
      </c>
      <c r="BB61">
        <v>77.894000000000005</v>
      </c>
      <c r="BC61" s="46">
        <v>45379</v>
      </c>
      <c r="BD61">
        <v>80.953999999999994</v>
      </c>
      <c r="BE61" s="46">
        <v>45379</v>
      </c>
      <c r="BF61">
        <v>75.37</v>
      </c>
      <c r="BG61" s="46">
        <v>45379</v>
      </c>
      <c r="BH61">
        <v>75.95</v>
      </c>
      <c r="BI61" s="46">
        <v>45379</v>
      </c>
      <c r="BJ61">
        <v>75.641000000000005</v>
      </c>
      <c r="BK61" s="46">
        <v>45379</v>
      </c>
      <c r="BL61">
        <v>75.307000000000002</v>
      </c>
      <c r="BM61" s="46">
        <v>45379</v>
      </c>
      <c r="BN61">
        <v>76.013000000000005</v>
      </c>
      <c r="BO61" s="46">
        <v>45379</v>
      </c>
      <c r="BP61">
        <v>65.308999999999997</v>
      </c>
    </row>
    <row r="62" spans="3:68" x14ac:dyDescent="0.35">
      <c r="C62" s="46"/>
      <c r="E62" s="46">
        <v>45380</v>
      </c>
      <c r="F62">
        <v>-18.141999999999999</v>
      </c>
      <c r="G62" s="46">
        <v>45380</v>
      </c>
      <c r="H62">
        <v>-27.3</v>
      </c>
      <c r="I62" s="46">
        <v>45380</v>
      </c>
      <c r="J62">
        <v>9.7520000000000007</v>
      </c>
      <c r="K62" s="46">
        <v>45380</v>
      </c>
      <c r="L62">
        <v>26.231999999999999</v>
      </c>
      <c r="M62" s="46">
        <v>45380</v>
      </c>
      <c r="N62">
        <v>26.687000000000001</v>
      </c>
      <c r="O62" s="46">
        <v>45380</v>
      </c>
      <c r="P62">
        <v>33.676000000000002</v>
      </c>
      <c r="Q62" s="46">
        <v>45380</v>
      </c>
      <c r="R62">
        <v>35.072000000000003</v>
      </c>
      <c r="S62" s="46">
        <v>45380</v>
      </c>
      <c r="T62">
        <v>35.305</v>
      </c>
      <c r="U62" s="46">
        <v>45380</v>
      </c>
      <c r="V62">
        <v>41.488999999999997</v>
      </c>
      <c r="W62" s="46">
        <v>45380</v>
      </c>
      <c r="X62">
        <v>41.725000000000001</v>
      </c>
      <c r="Y62" s="46">
        <v>45380</v>
      </c>
      <c r="Z62">
        <v>53.122</v>
      </c>
      <c r="AA62" s="46">
        <v>45380</v>
      </c>
      <c r="AB62">
        <v>48.540999999999997</v>
      </c>
      <c r="AC62" s="46">
        <v>45380</v>
      </c>
      <c r="AD62">
        <v>53.555</v>
      </c>
      <c r="AE62" s="46">
        <v>45380</v>
      </c>
      <c r="AF62">
        <v>61.18</v>
      </c>
      <c r="AG62" s="46">
        <v>45380</v>
      </c>
      <c r="AH62">
        <v>63.072000000000003</v>
      </c>
      <c r="AI62" s="46">
        <v>45380</v>
      </c>
      <c r="AJ62">
        <v>67.941999999999993</v>
      </c>
      <c r="AK62" s="46">
        <v>45380</v>
      </c>
      <c r="AL62">
        <v>69.435000000000002</v>
      </c>
      <c r="AM62" s="46">
        <v>45380</v>
      </c>
      <c r="AN62">
        <v>74.831000000000003</v>
      </c>
      <c r="AO62" s="46">
        <v>45380</v>
      </c>
      <c r="AP62">
        <v>76.328999999999994</v>
      </c>
      <c r="AQ62" s="46">
        <v>45380</v>
      </c>
      <c r="AR62">
        <v>77.108999999999995</v>
      </c>
      <c r="AS62" s="46">
        <v>45380</v>
      </c>
      <c r="AT62">
        <v>78.501000000000005</v>
      </c>
      <c r="AU62" s="46">
        <v>45380</v>
      </c>
      <c r="AV62">
        <v>80.245000000000005</v>
      </c>
      <c r="AW62" s="46">
        <v>45380</v>
      </c>
      <c r="AX62">
        <v>79.063000000000002</v>
      </c>
      <c r="AY62" s="46">
        <v>45380</v>
      </c>
      <c r="AZ62">
        <v>77.95</v>
      </c>
      <c r="BA62" s="46">
        <v>45380</v>
      </c>
      <c r="BB62">
        <v>77.581000000000003</v>
      </c>
      <c r="BC62" s="46">
        <v>45380</v>
      </c>
      <c r="BD62">
        <v>80.525999999999996</v>
      </c>
      <c r="BE62" s="46">
        <v>45380</v>
      </c>
      <c r="BF62">
        <v>74.956000000000003</v>
      </c>
      <c r="BG62" s="46">
        <v>45380</v>
      </c>
      <c r="BH62">
        <v>75.545000000000002</v>
      </c>
      <c r="BI62" s="46">
        <v>45380</v>
      </c>
      <c r="BJ62">
        <v>75.254999999999995</v>
      </c>
      <c r="BK62" s="46">
        <v>45380</v>
      </c>
      <c r="BL62">
        <v>75.007000000000005</v>
      </c>
      <c r="BM62" s="46">
        <v>45380</v>
      </c>
      <c r="BN62">
        <v>75.832999999999998</v>
      </c>
      <c r="BO62" s="46">
        <v>45380</v>
      </c>
      <c r="BP62">
        <v>65.347999999999999</v>
      </c>
    </row>
    <row r="63" spans="3:68" x14ac:dyDescent="0.35">
      <c r="C63" s="46"/>
      <c r="E63" s="46">
        <v>45384</v>
      </c>
      <c r="F63">
        <v>-13.387</v>
      </c>
      <c r="G63" s="46">
        <v>45384</v>
      </c>
      <c r="H63">
        <v>-3.5169999999999999</v>
      </c>
      <c r="I63" s="46">
        <v>45384</v>
      </c>
      <c r="J63">
        <v>16.184000000000001</v>
      </c>
      <c r="K63" s="46">
        <v>45384</v>
      </c>
      <c r="L63">
        <v>32.396000000000001</v>
      </c>
      <c r="M63" s="46">
        <v>45384</v>
      </c>
      <c r="N63">
        <v>32.613</v>
      </c>
      <c r="O63" s="46">
        <v>45384</v>
      </c>
      <c r="P63">
        <v>38.927</v>
      </c>
      <c r="Q63" s="46">
        <v>45384</v>
      </c>
      <c r="R63">
        <v>40.482999999999997</v>
      </c>
      <c r="S63" s="46">
        <v>45384</v>
      </c>
      <c r="T63">
        <v>39.874000000000002</v>
      </c>
      <c r="U63" s="46">
        <v>45384</v>
      </c>
      <c r="V63">
        <v>45.679000000000002</v>
      </c>
      <c r="W63" s="46">
        <v>45384</v>
      </c>
      <c r="X63">
        <v>45.832999999999998</v>
      </c>
      <c r="Y63" s="46">
        <v>45384</v>
      </c>
      <c r="Z63">
        <v>57.515999999999998</v>
      </c>
      <c r="AA63" s="46">
        <v>45384</v>
      </c>
      <c r="AB63">
        <v>50.88</v>
      </c>
      <c r="AC63" s="46">
        <v>45384</v>
      </c>
      <c r="AD63">
        <v>56.167999999999999</v>
      </c>
      <c r="AE63" s="46">
        <v>45384</v>
      </c>
      <c r="AF63">
        <v>63.670999999999999</v>
      </c>
      <c r="AG63" s="46">
        <v>45384</v>
      </c>
      <c r="AH63">
        <v>65.695999999999998</v>
      </c>
      <c r="AI63" s="46">
        <v>45384</v>
      </c>
      <c r="AJ63">
        <v>70.334999999999994</v>
      </c>
      <c r="AK63" s="46">
        <v>45384</v>
      </c>
      <c r="AL63">
        <v>71.891999999999996</v>
      </c>
      <c r="AM63" s="46">
        <v>45384</v>
      </c>
      <c r="AN63">
        <v>77.11</v>
      </c>
      <c r="AO63" s="46">
        <v>45384</v>
      </c>
      <c r="AP63">
        <v>78.78</v>
      </c>
      <c r="AQ63" s="46">
        <v>45384</v>
      </c>
      <c r="AR63">
        <v>79.457999999999998</v>
      </c>
      <c r="AS63" s="46">
        <v>45384</v>
      </c>
      <c r="AT63">
        <v>80.783000000000001</v>
      </c>
      <c r="AU63" s="46">
        <v>45384</v>
      </c>
      <c r="AV63">
        <v>82.471999999999994</v>
      </c>
      <c r="AW63" s="46">
        <v>45384</v>
      </c>
      <c r="AX63">
        <v>81.177999999999997</v>
      </c>
      <c r="AY63" s="46">
        <v>45384</v>
      </c>
      <c r="AZ63">
        <v>79.885000000000005</v>
      </c>
      <c r="BA63" s="46">
        <v>45384</v>
      </c>
      <c r="BB63">
        <v>79.555999999999997</v>
      </c>
      <c r="BC63" s="46">
        <v>45384</v>
      </c>
      <c r="BD63">
        <v>82.8</v>
      </c>
      <c r="BE63" s="46">
        <v>45384</v>
      </c>
      <c r="BF63">
        <v>76.915000000000006</v>
      </c>
      <c r="BG63" s="46">
        <v>45384</v>
      </c>
      <c r="BH63">
        <v>77.471999999999994</v>
      </c>
      <c r="BI63" s="46">
        <v>45384</v>
      </c>
      <c r="BJ63">
        <v>77.498999999999995</v>
      </c>
      <c r="BK63" s="46">
        <v>45384</v>
      </c>
      <c r="BL63">
        <v>77.022000000000006</v>
      </c>
      <c r="BM63" s="46">
        <v>45384</v>
      </c>
      <c r="BN63">
        <v>78.313000000000002</v>
      </c>
      <c r="BO63" s="46">
        <v>45384</v>
      </c>
      <c r="BP63">
        <v>68.147000000000006</v>
      </c>
    </row>
    <row r="64" spans="3:68" x14ac:dyDescent="0.35">
      <c r="C64" s="46"/>
      <c r="E64" s="46">
        <v>45385</v>
      </c>
      <c r="F64">
        <v>-17.451000000000001</v>
      </c>
      <c r="G64" s="46">
        <v>45385</v>
      </c>
      <c r="H64">
        <v>-6.3209999999999997</v>
      </c>
      <c r="I64" s="46">
        <v>45385</v>
      </c>
      <c r="J64">
        <v>13.871</v>
      </c>
      <c r="K64" s="46">
        <v>45385</v>
      </c>
      <c r="L64">
        <v>30.513000000000002</v>
      </c>
      <c r="M64" s="46">
        <v>45385</v>
      </c>
      <c r="N64">
        <v>30.715</v>
      </c>
      <c r="O64" s="46">
        <v>45385</v>
      </c>
      <c r="P64">
        <v>38.622999999999998</v>
      </c>
      <c r="Q64" s="46">
        <v>45385</v>
      </c>
      <c r="R64">
        <v>39.481999999999999</v>
      </c>
      <c r="S64" s="46">
        <v>45385</v>
      </c>
      <c r="T64">
        <v>38.887</v>
      </c>
      <c r="U64" s="46">
        <v>45385</v>
      </c>
      <c r="V64">
        <v>44.68</v>
      </c>
      <c r="W64" s="46">
        <v>45385</v>
      </c>
      <c r="X64">
        <v>45.350999999999999</v>
      </c>
      <c r="Y64" s="46">
        <v>45385</v>
      </c>
      <c r="Z64">
        <v>57.679000000000002</v>
      </c>
      <c r="AA64" s="46">
        <v>45385</v>
      </c>
      <c r="AB64">
        <v>52.024999999999999</v>
      </c>
      <c r="AC64" s="46">
        <v>45385</v>
      </c>
      <c r="AD64">
        <v>57.412999999999997</v>
      </c>
      <c r="AE64" s="46">
        <v>45385</v>
      </c>
      <c r="AF64">
        <v>65.822999999999993</v>
      </c>
      <c r="AG64" s="46">
        <v>45385</v>
      </c>
      <c r="AH64">
        <v>68.052000000000007</v>
      </c>
      <c r="AI64" s="46">
        <v>45385</v>
      </c>
      <c r="AJ64">
        <v>72.575000000000003</v>
      </c>
      <c r="AK64" s="46">
        <v>45385</v>
      </c>
      <c r="AL64">
        <v>74.025999999999996</v>
      </c>
      <c r="AM64" s="46">
        <v>45385</v>
      </c>
      <c r="AN64">
        <v>79.224999999999994</v>
      </c>
      <c r="AO64" s="46">
        <v>45385</v>
      </c>
      <c r="AP64">
        <v>80.885999999999996</v>
      </c>
      <c r="AQ64" s="46">
        <v>45385</v>
      </c>
      <c r="AR64">
        <v>81.269000000000005</v>
      </c>
      <c r="AS64" s="46">
        <v>45385</v>
      </c>
      <c r="AT64">
        <v>82.254999999999995</v>
      </c>
      <c r="AU64" s="46">
        <v>45385</v>
      </c>
      <c r="AV64">
        <v>84.007000000000005</v>
      </c>
      <c r="AW64" s="46">
        <v>45385</v>
      </c>
      <c r="AX64">
        <v>82.656999999999996</v>
      </c>
      <c r="AY64" s="46">
        <v>45385</v>
      </c>
      <c r="AZ64">
        <v>81.432000000000002</v>
      </c>
      <c r="BA64" s="46">
        <v>45385</v>
      </c>
      <c r="BB64">
        <v>81.058999999999997</v>
      </c>
      <c r="BC64" s="46">
        <v>45385</v>
      </c>
      <c r="BD64">
        <v>84.335999999999999</v>
      </c>
      <c r="BE64" s="46">
        <v>45385</v>
      </c>
      <c r="BF64">
        <v>78.165000000000006</v>
      </c>
      <c r="BG64" s="46">
        <v>45385</v>
      </c>
      <c r="BH64">
        <v>78.620999999999995</v>
      </c>
      <c r="BI64" s="46">
        <v>45385</v>
      </c>
      <c r="BJ64">
        <v>78.483000000000004</v>
      </c>
      <c r="BK64" s="46">
        <v>45385</v>
      </c>
      <c r="BL64">
        <v>77.576999999999998</v>
      </c>
      <c r="BM64" s="46">
        <v>45385</v>
      </c>
      <c r="BN64">
        <v>78.891000000000005</v>
      </c>
      <c r="BO64" s="46">
        <v>45385</v>
      </c>
      <c r="BP64">
        <v>68.415999999999997</v>
      </c>
    </row>
    <row r="65" spans="3:68" x14ac:dyDescent="0.35">
      <c r="C65" s="46"/>
      <c r="E65" s="46">
        <v>45386</v>
      </c>
      <c r="F65">
        <v>-13.49</v>
      </c>
      <c r="G65" s="46">
        <v>45386</v>
      </c>
      <c r="H65">
        <v>-12.589</v>
      </c>
      <c r="I65" s="46">
        <v>45386</v>
      </c>
      <c r="J65">
        <v>11.842000000000001</v>
      </c>
      <c r="K65" s="46">
        <v>45386</v>
      </c>
      <c r="L65">
        <v>28.431000000000001</v>
      </c>
      <c r="M65" s="46">
        <v>45386</v>
      </c>
      <c r="N65">
        <v>28.263999999999999</v>
      </c>
      <c r="O65" s="46">
        <v>45386</v>
      </c>
      <c r="P65">
        <v>36.527999999999999</v>
      </c>
      <c r="Q65" s="46">
        <v>45386</v>
      </c>
      <c r="R65">
        <v>36.164000000000001</v>
      </c>
      <c r="S65" s="46">
        <v>45386</v>
      </c>
      <c r="T65">
        <v>35.695999999999998</v>
      </c>
      <c r="U65" s="46">
        <v>45386</v>
      </c>
      <c r="V65">
        <v>41.518000000000001</v>
      </c>
      <c r="W65" s="46">
        <v>45386</v>
      </c>
      <c r="X65">
        <v>42.250999999999998</v>
      </c>
      <c r="Y65" s="46">
        <v>45386</v>
      </c>
      <c r="Z65">
        <v>54.695999999999998</v>
      </c>
      <c r="AA65" s="46">
        <v>45386</v>
      </c>
      <c r="AB65">
        <v>49.023000000000003</v>
      </c>
      <c r="AC65" s="46">
        <v>45386</v>
      </c>
      <c r="AD65">
        <v>54.061</v>
      </c>
      <c r="AE65" s="46">
        <v>45386</v>
      </c>
      <c r="AF65">
        <v>63.034999999999997</v>
      </c>
      <c r="AG65" s="46">
        <v>45386</v>
      </c>
      <c r="AH65">
        <v>65.331000000000003</v>
      </c>
      <c r="AI65" s="46">
        <v>45386</v>
      </c>
      <c r="AJ65">
        <v>70.096000000000004</v>
      </c>
      <c r="AK65" s="46">
        <v>45386</v>
      </c>
      <c r="AL65">
        <v>71.668000000000006</v>
      </c>
      <c r="AM65" s="46">
        <v>45386</v>
      </c>
      <c r="AN65">
        <v>76.772000000000006</v>
      </c>
      <c r="AO65" s="46">
        <v>45386</v>
      </c>
      <c r="AP65">
        <v>78.307000000000002</v>
      </c>
      <c r="AQ65" s="46">
        <v>45386</v>
      </c>
      <c r="AR65">
        <v>78.828000000000003</v>
      </c>
      <c r="AS65" s="46">
        <v>45386</v>
      </c>
      <c r="AT65">
        <v>79.835999999999999</v>
      </c>
      <c r="AU65" s="46">
        <v>45386</v>
      </c>
      <c r="AV65">
        <v>81.531000000000006</v>
      </c>
      <c r="AW65" s="46">
        <v>45386</v>
      </c>
      <c r="AX65">
        <v>80.132999999999996</v>
      </c>
      <c r="AY65" s="46">
        <v>45386</v>
      </c>
      <c r="AZ65">
        <v>78.882999999999996</v>
      </c>
      <c r="BA65" s="46">
        <v>45386</v>
      </c>
      <c r="BB65">
        <v>78.38</v>
      </c>
      <c r="BC65" s="46">
        <v>45386</v>
      </c>
      <c r="BD65">
        <v>81.984999999999999</v>
      </c>
      <c r="BE65" s="46">
        <v>45386</v>
      </c>
      <c r="BF65">
        <v>76.007000000000005</v>
      </c>
      <c r="BG65" s="46">
        <v>45386</v>
      </c>
      <c r="BH65">
        <v>76.728999999999999</v>
      </c>
      <c r="BI65" s="46">
        <v>45386</v>
      </c>
      <c r="BJ65">
        <v>76.754999999999995</v>
      </c>
      <c r="BK65" s="46">
        <v>45386</v>
      </c>
      <c r="BL65">
        <v>76.042000000000002</v>
      </c>
      <c r="BM65" s="46">
        <v>45386</v>
      </c>
      <c r="BN65">
        <v>77.215000000000003</v>
      </c>
      <c r="BO65" s="46">
        <v>45386</v>
      </c>
      <c r="BP65">
        <v>66.507000000000005</v>
      </c>
    </row>
    <row r="66" spans="3:68" x14ac:dyDescent="0.35">
      <c r="C66" s="46"/>
      <c r="E66" s="46">
        <v>45387</v>
      </c>
      <c r="F66">
        <v>-13.786</v>
      </c>
      <c r="G66" s="46">
        <v>45387</v>
      </c>
      <c r="H66">
        <v>-7.1909999999999998</v>
      </c>
      <c r="I66" s="46">
        <v>45387</v>
      </c>
      <c r="J66">
        <v>12.622999999999999</v>
      </c>
      <c r="K66" s="46">
        <v>45387</v>
      </c>
      <c r="L66">
        <v>28.821999999999999</v>
      </c>
      <c r="M66" s="46">
        <v>45387</v>
      </c>
      <c r="N66">
        <v>28.82</v>
      </c>
      <c r="O66" s="46">
        <v>45387</v>
      </c>
      <c r="P66">
        <v>37.844000000000001</v>
      </c>
      <c r="Q66" s="46">
        <v>45387</v>
      </c>
      <c r="R66">
        <v>36.908999999999999</v>
      </c>
      <c r="S66" s="46">
        <v>45387</v>
      </c>
      <c r="T66">
        <v>36.427999999999997</v>
      </c>
      <c r="U66" s="46">
        <v>45387</v>
      </c>
      <c r="V66">
        <v>42.027000000000001</v>
      </c>
      <c r="W66" s="46">
        <v>45387</v>
      </c>
      <c r="X66">
        <v>42.658000000000001</v>
      </c>
      <c r="Y66" s="46">
        <v>45387</v>
      </c>
      <c r="Z66">
        <v>55.472999999999999</v>
      </c>
      <c r="AA66" s="46">
        <v>45387</v>
      </c>
      <c r="AB66">
        <v>49.527000000000001</v>
      </c>
      <c r="AC66" s="46">
        <v>45387</v>
      </c>
      <c r="AD66">
        <v>54.609000000000002</v>
      </c>
      <c r="AE66" s="46">
        <v>45387</v>
      </c>
      <c r="AF66">
        <v>63.668999999999997</v>
      </c>
      <c r="AG66" s="46">
        <v>45387</v>
      </c>
      <c r="AH66">
        <v>65.808000000000007</v>
      </c>
      <c r="AI66" s="46">
        <v>45387</v>
      </c>
      <c r="AJ66">
        <v>70.468999999999994</v>
      </c>
      <c r="AK66" s="46">
        <v>45387</v>
      </c>
      <c r="AL66">
        <v>71.998000000000005</v>
      </c>
      <c r="AM66" s="46">
        <v>45387</v>
      </c>
      <c r="AN66">
        <v>77.066999999999993</v>
      </c>
      <c r="AO66" s="46">
        <v>45387</v>
      </c>
      <c r="AP66">
        <v>78.585999999999999</v>
      </c>
      <c r="AQ66" s="46">
        <v>45387</v>
      </c>
      <c r="AR66">
        <v>79.141000000000005</v>
      </c>
      <c r="AS66" s="46">
        <v>45387</v>
      </c>
      <c r="AT66">
        <v>79.960999999999999</v>
      </c>
      <c r="AU66" s="46">
        <v>45387</v>
      </c>
      <c r="AV66">
        <v>81.680999999999997</v>
      </c>
      <c r="AW66" s="46">
        <v>45387</v>
      </c>
      <c r="AX66">
        <v>80.519000000000005</v>
      </c>
      <c r="AY66" s="46">
        <v>45387</v>
      </c>
      <c r="AZ66">
        <v>79.305999999999997</v>
      </c>
      <c r="BA66" s="46">
        <v>45387</v>
      </c>
      <c r="BB66">
        <v>78.774000000000001</v>
      </c>
      <c r="BC66" s="46">
        <v>45387</v>
      </c>
      <c r="BD66">
        <v>82.486000000000004</v>
      </c>
      <c r="BE66" s="46">
        <v>45387</v>
      </c>
      <c r="BF66">
        <v>76.516999999999996</v>
      </c>
      <c r="BG66" s="46">
        <v>45387</v>
      </c>
      <c r="BH66">
        <v>77.197999999999993</v>
      </c>
      <c r="BI66" s="46">
        <v>45387</v>
      </c>
      <c r="BJ66">
        <v>77.236000000000004</v>
      </c>
      <c r="BK66" s="46">
        <v>45387</v>
      </c>
      <c r="BL66">
        <v>76.585999999999999</v>
      </c>
      <c r="BM66" s="46">
        <v>45387</v>
      </c>
      <c r="BN66">
        <v>77.988</v>
      </c>
      <c r="BO66" s="46">
        <v>45387</v>
      </c>
      <c r="BP66">
        <v>67.567999999999998</v>
      </c>
    </row>
    <row r="67" spans="3:68" x14ac:dyDescent="0.35">
      <c r="C67" s="46"/>
      <c r="E67" s="46">
        <v>45390</v>
      </c>
      <c r="F67">
        <v>-14.92</v>
      </c>
      <c r="G67" s="46">
        <v>45390</v>
      </c>
      <c r="H67">
        <v>-9.3070000000000004</v>
      </c>
      <c r="I67" s="46">
        <v>45390</v>
      </c>
      <c r="J67">
        <v>10.688000000000001</v>
      </c>
      <c r="K67" s="46">
        <v>45390</v>
      </c>
      <c r="L67">
        <v>27.376999999999999</v>
      </c>
      <c r="M67" s="46">
        <v>45390</v>
      </c>
      <c r="N67">
        <v>27.126999999999999</v>
      </c>
      <c r="O67" s="46">
        <v>45390</v>
      </c>
      <c r="P67">
        <v>36.604999999999997</v>
      </c>
      <c r="Q67" s="46">
        <v>45390</v>
      </c>
      <c r="R67">
        <v>35.661000000000001</v>
      </c>
      <c r="S67" s="46">
        <v>45390</v>
      </c>
      <c r="T67">
        <v>35.081000000000003</v>
      </c>
      <c r="U67" s="46">
        <v>45390</v>
      </c>
      <c r="V67">
        <v>41.121000000000002</v>
      </c>
      <c r="W67" s="46">
        <v>45390</v>
      </c>
      <c r="X67">
        <v>41.530999999999999</v>
      </c>
      <c r="Y67" s="46">
        <v>45390</v>
      </c>
      <c r="Z67">
        <v>54.715000000000003</v>
      </c>
      <c r="AA67" s="46">
        <v>45390</v>
      </c>
      <c r="AB67">
        <v>48.432000000000002</v>
      </c>
      <c r="AC67" s="46">
        <v>45390</v>
      </c>
      <c r="AD67">
        <v>53.566000000000003</v>
      </c>
      <c r="AE67" s="46">
        <v>45390</v>
      </c>
      <c r="AF67">
        <v>62.771000000000001</v>
      </c>
      <c r="AG67" s="46">
        <v>45390</v>
      </c>
      <c r="AH67">
        <v>65.188000000000002</v>
      </c>
      <c r="AI67" s="46">
        <v>45390</v>
      </c>
      <c r="AJ67">
        <v>69.951999999999998</v>
      </c>
      <c r="AK67" s="46">
        <v>45390</v>
      </c>
      <c r="AL67">
        <v>71.525000000000006</v>
      </c>
      <c r="AM67" s="46">
        <v>45390</v>
      </c>
      <c r="AN67">
        <v>76.683000000000007</v>
      </c>
      <c r="AO67" s="46">
        <v>45390</v>
      </c>
      <c r="AP67">
        <v>78.349000000000004</v>
      </c>
      <c r="AQ67" s="46">
        <v>45390</v>
      </c>
      <c r="AR67">
        <v>78.841999999999999</v>
      </c>
      <c r="AS67" s="46">
        <v>45390</v>
      </c>
      <c r="AT67">
        <v>79.757000000000005</v>
      </c>
      <c r="AU67" s="46">
        <v>45390</v>
      </c>
      <c r="AV67">
        <v>81.599999999999994</v>
      </c>
      <c r="AW67" s="46">
        <v>45390</v>
      </c>
      <c r="AX67">
        <v>80.585999999999999</v>
      </c>
      <c r="AY67" s="46">
        <v>45390</v>
      </c>
      <c r="AZ67">
        <v>79.561999999999998</v>
      </c>
      <c r="BA67" s="46">
        <v>45390</v>
      </c>
      <c r="BB67">
        <v>79.153999999999996</v>
      </c>
      <c r="BC67" s="46">
        <v>45390</v>
      </c>
      <c r="BD67">
        <v>82.775000000000006</v>
      </c>
      <c r="BE67" s="46">
        <v>45390</v>
      </c>
      <c r="BF67">
        <v>76.885999999999996</v>
      </c>
      <c r="BG67" s="46">
        <v>45390</v>
      </c>
      <c r="BH67">
        <v>77.430999999999997</v>
      </c>
      <c r="BI67" s="46">
        <v>45390</v>
      </c>
      <c r="BJ67">
        <v>77.210999999999999</v>
      </c>
      <c r="BK67" s="46">
        <v>45390</v>
      </c>
      <c r="BL67">
        <v>76.442999999999998</v>
      </c>
      <c r="BM67" s="46">
        <v>45390</v>
      </c>
      <c r="BN67">
        <v>77.971999999999994</v>
      </c>
      <c r="BO67" s="46">
        <v>45390</v>
      </c>
      <c r="BP67">
        <v>67.492000000000004</v>
      </c>
    </row>
    <row r="68" spans="3:68" x14ac:dyDescent="0.35">
      <c r="C68" s="46"/>
      <c r="E68" s="46">
        <v>45391</v>
      </c>
      <c r="F68">
        <v>-15.637</v>
      </c>
      <c r="G68" s="46">
        <v>45391</v>
      </c>
      <c r="H68">
        <v>-52.499000000000002</v>
      </c>
      <c r="I68" s="46">
        <v>45391</v>
      </c>
      <c r="J68">
        <v>10.932</v>
      </c>
      <c r="K68" s="46">
        <v>45391</v>
      </c>
      <c r="L68">
        <v>28.146999999999998</v>
      </c>
      <c r="M68" s="46">
        <v>45391</v>
      </c>
      <c r="N68">
        <v>28.548999999999999</v>
      </c>
      <c r="O68" s="46">
        <v>45391</v>
      </c>
      <c r="P68">
        <v>37.981000000000002</v>
      </c>
      <c r="Q68" s="46">
        <v>45391</v>
      </c>
      <c r="R68">
        <v>37.255000000000003</v>
      </c>
      <c r="S68" s="46">
        <v>45391</v>
      </c>
      <c r="T68">
        <v>36.594000000000001</v>
      </c>
      <c r="U68" s="46">
        <v>45391</v>
      </c>
      <c r="V68">
        <v>42.962000000000003</v>
      </c>
      <c r="W68" s="46">
        <v>45391</v>
      </c>
      <c r="X68">
        <v>43.01</v>
      </c>
      <c r="Y68" s="46">
        <v>45391</v>
      </c>
      <c r="Z68">
        <v>56.363</v>
      </c>
      <c r="AA68" s="46">
        <v>45391</v>
      </c>
      <c r="AB68">
        <v>49.581000000000003</v>
      </c>
      <c r="AC68" s="46">
        <v>45391</v>
      </c>
      <c r="AD68">
        <v>54.612000000000002</v>
      </c>
      <c r="AE68" s="46">
        <v>45391</v>
      </c>
      <c r="AF68">
        <v>63.296999999999997</v>
      </c>
      <c r="AG68" s="46">
        <v>45391</v>
      </c>
      <c r="AH68">
        <v>65.799000000000007</v>
      </c>
      <c r="AI68" s="46">
        <v>45391</v>
      </c>
      <c r="AJ68">
        <v>70.730999999999995</v>
      </c>
      <c r="AK68" s="46">
        <v>45391</v>
      </c>
      <c r="AL68">
        <v>72.316000000000003</v>
      </c>
      <c r="AM68" s="46">
        <v>45391</v>
      </c>
      <c r="AN68">
        <v>77.504000000000005</v>
      </c>
      <c r="AO68" s="46">
        <v>45391</v>
      </c>
      <c r="AP68">
        <v>79.082999999999998</v>
      </c>
      <c r="AQ68" s="46">
        <v>45391</v>
      </c>
      <c r="AR68">
        <v>79.531999999999996</v>
      </c>
      <c r="AS68" s="46">
        <v>45391</v>
      </c>
      <c r="AT68">
        <v>80.504000000000005</v>
      </c>
      <c r="AU68" s="46">
        <v>45391</v>
      </c>
      <c r="AV68">
        <v>82.441999999999993</v>
      </c>
      <c r="AW68" s="46">
        <v>45391</v>
      </c>
      <c r="AX68">
        <v>81.266000000000005</v>
      </c>
      <c r="AY68" s="46">
        <v>45391</v>
      </c>
      <c r="AZ68">
        <v>80.209000000000003</v>
      </c>
      <c r="BA68" s="46">
        <v>45391</v>
      </c>
      <c r="BB68">
        <v>79.668000000000006</v>
      </c>
      <c r="BC68" s="46">
        <v>45391</v>
      </c>
      <c r="BD68">
        <v>83.356999999999999</v>
      </c>
      <c r="BE68" s="46">
        <v>45391</v>
      </c>
      <c r="BF68">
        <v>77.692999999999998</v>
      </c>
      <c r="BG68" s="46">
        <v>45391</v>
      </c>
      <c r="BH68">
        <v>78.265000000000001</v>
      </c>
      <c r="BI68" s="46">
        <v>45391</v>
      </c>
      <c r="BJ68">
        <v>78.263000000000005</v>
      </c>
      <c r="BK68" s="46">
        <v>45391</v>
      </c>
      <c r="BL68">
        <v>77.281000000000006</v>
      </c>
      <c r="BM68" s="46">
        <v>45391</v>
      </c>
      <c r="BN68">
        <v>78.454999999999998</v>
      </c>
      <c r="BO68" s="46">
        <v>45391</v>
      </c>
      <c r="BP68">
        <v>67.751999999999995</v>
      </c>
    </row>
    <row r="69" spans="3:68" x14ac:dyDescent="0.35">
      <c r="C69" s="46"/>
      <c r="E69" s="46">
        <v>45392</v>
      </c>
      <c r="F69">
        <v>-10.169</v>
      </c>
      <c r="G69" s="46">
        <v>45392</v>
      </c>
      <c r="H69">
        <v>-18.523</v>
      </c>
      <c r="I69" s="46">
        <v>45392</v>
      </c>
      <c r="J69">
        <v>10.568</v>
      </c>
      <c r="K69" s="46">
        <v>45392</v>
      </c>
      <c r="L69">
        <v>27.984999999999999</v>
      </c>
      <c r="M69" s="46">
        <v>45392</v>
      </c>
      <c r="N69">
        <v>28.364000000000001</v>
      </c>
      <c r="O69" s="46">
        <v>45392</v>
      </c>
      <c r="P69">
        <v>38.712000000000003</v>
      </c>
      <c r="Q69" s="46">
        <v>45392</v>
      </c>
      <c r="R69">
        <v>37.5</v>
      </c>
      <c r="S69" s="46">
        <v>45392</v>
      </c>
      <c r="T69">
        <v>37.75</v>
      </c>
      <c r="U69" s="46">
        <v>45392</v>
      </c>
      <c r="V69">
        <v>44.447000000000003</v>
      </c>
      <c r="W69" s="46">
        <v>45392</v>
      </c>
      <c r="X69">
        <v>44.332999999999998</v>
      </c>
      <c r="Y69" s="46">
        <v>45392</v>
      </c>
      <c r="Z69">
        <v>57.814999999999998</v>
      </c>
      <c r="AA69" s="46">
        <v>45392</v>
      </c>
      <c r="AB69">
        <v>50.808</v>
      </c>
      <c r="AC69" s="46">
        <v>45392</v>
      </c>
      <c r="AD69">
        <v>55.502000000000002</v>
      </c>
      <c r="AE69" s="46">
        <v>45392</v>
      </c>
      <c r="AF69">
        <v>64.283000000000001</v>
      </c>
      <c r="AG69" s="46">
        <v>45392</v>
      </c>
      <c r="AH69">
        <v>66.984999999999999</v>
      </c>
      <c r="AI69" s="46">
        <v>45392</v>
      </c>
      <c r="AJ69">
        <v>72.055000000000007</v>
      </c>
      <c r="AK69" s="46">
        <v>45392</v>
      </c>
      <c r="AL69">
        <v>73.539000000000001</v>
      </c>
      <c r="AM69" s="46">
        <v>45392</v>
      </c>
      <c r="AN69">
        <v>78.933999999999997</v>
      </c>
      <c r="AO69" s="46">
        <v>45392</v>
      </c>
      <c r="AP69">
        <v>80.567999999999998</v>
      </c>
      <c r="AQ69" s="46">
        <v>45392</v>
      </c>
      <c r="AR69">
        <v>80.924000000000007</v>
      </c>
      <c r="AS69" s="46">
        <v>45392</v>
      </c>
      <c r="AT69">
        <v>81.861999999999995</v>
      </c>
      <c r="AU69" s="46">
        <v>45392</v>
      </c>
      <c r="AV69">
        <v>83.676000000000002</v>
      </c>
      <c r="AW69" s="46">
        <v>45392</v>
      </c>
      <c r="AX69">
        <v>82.64</v>
      </c>
      <c r="AY69" s="46">
        <v>45392</v>
      </c>
      <c r="AZ69">
        <v>81.688000000000002</v>
      </c>
      <c r="BA69" s="46">
        <v>45392</v>
      </c>
      <c r="BB69">
        <v>81.05</v>
      </c>
      <c r="BC69" s="46">
        <v>45392</v>
      </c>
      <c r="BD69">
        <v>84.909000000000006</v>
      </c>
      <c r="BE69" s="46">
        <v>45392</v>
      </c>
      <c r="BF69">
        <v>79.408000000000001</v>
      </c>
      <c r="BG69" s="46">
        <v>45392</v>
      </c>
      <c r="BH69">
        <v>80.161000000000001</v>
      </c>
      <c r="BI69" s="46">
        <v>45392</v>
      </c>
      <c r="BJ69">
        <v>80.05</v>
      </c>
      <c r="BK69" s="46">
        <v>45392</v>
      </c>
      <c r="BL69">
        <v>79.682000000000002</v>
      </c>
      <c r="BM69" s="46">
        <v>45392</v>
      </c>
      <c r="BN69">
        <v>81.176000000000002</v>
      </c>
      <c r="BO69" s="46">
        <v>45392</v>
      </c>
      <c r="BP69">
        <v>70.591999999999999</v>
      </c>
    </row>
    <row r="70" spans="3:68" x14ac:dyDescent="0.35">
      <c r="C70" s="46"/>
      <c r="E70" s="46">
        <v>45393</v>
      </c>
      <c r="F70">
        <v>-11.041</v>
      </c>
      <c r="G70" s="46">
        <v>45393</v>
      </c>
      <c r="H70">
        <v>-23.207999999999998</v>
      </c>
      <c r="I70" s="46">
        <v>45393</v>
      </c>
      <c r="J70">
        <v>8.2880000000000003</v>
      </c>
      <c r="K70" s="46">
        <v>45393</v>
      </c>
      <c r="L70">
        <v>26.050999999999998</v>
      </c>
      <c r="M70" s="46">
        <v>45393</v>
      </c>
      <c r="N70">
        <v>26.361999999999998</v>
      </c>
      <c r="O70" s="46">
        <v>45393</v>
      </c>
      <c r="P70">
        <v>37.75</v>
      </c>
      <c r="Q70" s="46">
        <v>45393</v>
      </c>
      <c r="R70">
        <v>37.707999999999998</v>
      </c>
      <c r="S70" s="46">
        <v>45393</v>
      </c>
      <c r="T70">
        <v>37.892000000000003</v>
      </c>
      <c r="U70" s="46">
        <v>45393</v>
      </c>
      <c r="V70">
        <v>44.488</v>
      </c>
      <c r="W70" s="46">
        <v>45393</v>
      </c>
      <c r="X70">
        <v>44.643000000000001</v>
      </c>
      <c r="Y70" s="46">
        <v>45393</v>
      </c>
      <c r="Z70">
        <v>58.026000000000003</v>
      </c>
      <c r="AA70" s="46">
        <v>45393</v>
      </c>
      <c r="AB70">
        <v>51.52</v>
      </c>
      <c r="AC70" s="46">
        <v>45393</v>
      </c>
      <c r="AD70">
        <v>56.412999999999997</v>
      </c>
      <c r="AE70" s="46">
        <v>45393</v>
      </c>
      <c r="AF70">
        <v>65.507999999999996</v>
      </c>
      <c r="AG70" s="46">
        <v>45393</v>
      </c>
      <c r="AH70">
        <v>68.114999999999995</v>
      </c>
      <c r="AI70" s="46">
        <v>45393</v>
      </c>
      <c r="AJ70">
        <v>73.025999999999996</v>
      </c>
      <c r="AK70" s="46">
        <v>45393</v>
      </c>
      <c r="AL70">
        <v>74.447999999999993</v>
      </c>
      <c r="AM70" s="46">
        <v>45393</v>
      </c>
      <c r="AN70">
        <v>79.819000000000003</v>
      </c>
      <c r="AO70" s="46">
        <v>45393</v>
      </c>
      <c r="AP70">
        <v>81.415999999999997</v>
      </c>
      <c r="AQ70" s="46">
        <v>45393</v>
      </c>
      <c r="AR70">
        <v>81.78</v>
      </c>
      <c r="AS70" s="46">
        <v>45393</v>
      </c>
      <c r="AT70">
        <v>82.694000000000003</v>
      </c>
      <c r="AU70" s="46">
        <v>45393</v>
      </c>
      <c r="AV70">
        <v>84.456000000000003</v>
      </c>
      <c r="AW70" s="46">
        <v>45393</v>
      </c>
      <c r="AX70">
        <v>83.299000000000007</v>
      </c>
      <c r="AY70" s="46">
        <v>45393</v>
      </c>
      <c r="AZ70">
        <v>82.334000000000003</v>
      </c>
      <c r="BA70" s="46">
        <v>45393</v>
      </c>
      <c r="BB70">
        <v>81.715999999999994</v>
      </c>
      <c r="BC70" s="46">
        <v>45393</v>
      </c>
      <c r="BD70">
        <v>85.641999999999996</v>
      </c>
      <c r="BE70" s="46">
        <v>45393</v>
      </c>
      <c r="BF70">
        <v>79.878</v>
      </c>
      <c r="BG70" s="46">
        <v>45393</v>
      </c>
      <c r="BH70">
        <v>80.596999999999994</v>
      </c>
      <c r="BI70" s="46">
        <v>45393</v>
      </c>
      <c r="BJ70">
        <v>80.569999999999993</v>
      </c>
      <c r="BK70" s="46">
        <v>45393</v>
      </c>
      <c r="BL70">
        <v>80.073999999999998</v>
      </c>
      <c r="BM70" s="46">
        <v>45393</v>
      </c>
      <c r="BN70">
        <v>81.665999999999997</v>
      </c>
      <c r="BO70" s="46">
        <v>45393</v>
      </c>
      <c r="BP70">
        <v>71.281000000000006</v>
      </c>
    </row>
    <row r="71" spans="3:68" x14ac:dyDescent="0.35">
      <c r="C71" s="46"/>
      <c r="E71" s="46">
        <v>45394</v>
      </c>
      <c r="F71">
        <v>-16.236999999999998</v>
      </c>
      <c r="G71" s="46">
        <v>45394</v>
      </c>
      <c r="H71">
        <v>-22.873000000000001</v>
      </c>
      <c r="I71" s="46">
        <v>45394</v>
      </c>
      <c r="J71">
        <v>9.8309999999999995</v>
      </c>
      <c r="K71" s="46">
        <v>45394</v>
      </c>
      <c r="L71">
        <v>27.222999999999999</v>
      </c>
      <c r="M71" s="46">
        <v>45394</v>
      </c>
      <c r="N71">
        <v>26.96</v>
      </c>
      <c r="O71" s="46">
        <v>45394</v>
      </c>
      <c r="P71">
        <v>37.627000000000002</v>
      </c>
      <c r="Q71" s="46">
        <v>45394</v>
      </c>
      <c r="R71">
        <v>37.055</v>
      </c>
      <c r="S71" s="46">
        <v>45394</v>
      </c>
      <c r="T71">
        <v>36.667999999999999</v>
      </c>
      <c r="U71" s="46">
        <v>45394</v>
      </c>
      <c r="V71">
        <v>43.19</v>
      </c>
      <c r="W71" s="46">
        <v>45394</v>
      </c>
      <c r="X71">
        <v>43.709000000000003</v>
      </c>
      <c r="Y71" s="46">
        <v>45394</v>
      </c>
      <c r="Z71">
        <v>57.628999999999998</v>
      </c>
      <c r="AA71" s="46">
        <v>45394</v>
      </c>
      <c r="AB71">
        <v>50.356000000000002</v>
      </c>
      <c r="AC71" s="46">
        <v>45394</v>
      </c>
      <c r="AD71">
        <v>54.969000000000001</v>
      </c>
      <c r="AE71" s="46">
        <v>45394</v>
      </c>
      <c r="AF71">
        <v>63.862000000000002</v>
      </c>
      <c r="AG71" s="46">
        <v>45394</v>
      </c>
      <c r="AH71">
        <v>66.591999999999999</v>
      </c>
      <c r="AI71" s="46">
        <v>45394</v>
      </c>
      <c r="AJ71">
        <v>71.606999999999999</v>
      </c>
      <c r="AK71" s="46">
        <v>45394</v>
      </c>
      <c r="AL71">
        <v>73.429000000000002</v>
      </c>
      <c r="AM71" s="46">
        <v>45394</v>
      </c>
      <c r="AN71">
        <v>78.933999999999997</v>
      </c>
      <c r="AO71" s="46">
        <v>45394</v>
      </c>
      <c r="AP71">
        <v>80.519000000000005</v>
      </c>
      <c r="AQ71" s="46">
        <v>45394</v>
      </c>
      <c r="AR71">
        <v>81.052000000000007</v>
      </c>
      <c r="AS71" s="46">
        <v>45394</v>
      </c>
      <c r="AT71">
        <v>81.89</v>
      </c>
      <c r="AU71" s="46">
        <v>45394</v>
      </c>
      <c r="AV71">
        <v>83.9</v>
      </c>
      <c r="AW71" s="46">
        <v>45394</v>
      </c>
      <c r="AX71">
        <v>82.659000000000006</v>
      </c>
      <c r="AY71" s="46">
        <v>45394</v>
      </c>
      <c r="AZ71">
        <v>81.484999999999999</v>
      </c>
      <c r="BA71" s="46">
        <v>45394</v>
      </c>
      <c r="BB71">
        <v>80.646000000000001</v>
      </c>
      <c r="BC71" s="46">
        <v>45394</v>
      </c>
      <c r="BD71">
        <v>84.234999999999999</v>
      </c>
      <c r="BE71" s="46">
        <v>45394</v>
      </c>
      <c r="BF71">
        <v>78.472999999999999</v>
      </c>
      <c r="BG71" s="46">
        <v>45394</v>
      </c>
      <c r="BH71">
        <v>79.162999999999997</v>
      </c>
      <c r="BI71" s="46">
        <v>45394</v>
      </c>
      <c r="BJ71">
        <v>79.23</v>
      </c>
      <c r="BK71" s="46">
        <v>45394</v>
      </c>
      <c r="BL71">
        <v>78.444999999999993</v>
      </c>
      <c r="BM71" s="46">
        <v>45394</v>
      </c>
      <c r="BN71">
        <v>79.941999999999993</v>
      </c>
      <c r="BO71" s="46">
        <v>45394</v>
      </c>
      <c r="BP71">
        <v>69.356999999999999</v>
      </c>
    </row>
    <row r="72" spans="3:68" x14ac:dyDescent="0.35">
      <c r="C72" s="46"/>
      <c r="E72" s="46">
        <v>45397</v>
      </c>
      <c r="F72">
        <v>-19.751999999999999</v>
      </c>
      <c r="G72" s="46">
        <v>45397</v>
      </c>
      <c r="H72">
        <v>-21.395</v>
      </c>
      <c r="I72" s="46">
        <v>45397</v>
      </c>
      <c r="J72">
        <v>8.7129999999999992</v>
      </c>
      <c r="K72" s="46">
        <v>45397</v>
      </c>
      <c r="L72">
        <v>25.99</v>
      </c>
      <c r="M72" s="46">
        <v>45397</v>
      </c>
      <c r="N72">
        <v>25.814</v>
      </c>
      <c r="O72" s="46">
        <v>45397</v>
      </c>
      <c r="P72">
        <v>36.253999999999998</v>
      </c>
      <c r="Q72" s="46">
        <v>45397</v>
      </c>
      <c r="R72">
        <v>37.241999999999997</v>
      </c>
      <c r="S72" s="46">
        <v>45397</v>
      </c>
      <c r="T72">
        <v>37.006999999999998</v>
      </c>
      <c r="U72" s="46">
        <v>45397</v>
      </c>
      <c r="V72">
        <v>43.055</v>
      </c>
      <c r="W72" s="46">
        <v>45397</v>
      </c>
      <c r="X72">
        <v>43.287999999999997</v>
      </c>
      <c r="Y72" s="46">
        <v>45397</v>
      </c>
      <c r="Z72">
        <v>57.609000000000002</v>
      </c>
      <c r="AA72" s="46">
        <v>45397</v>
      </c>
      <c r="AB72">
        <v>49.920999999999999</v>
      </c>
      <c r="AC72" s="46">
        <v>45397</v>
      </c>
      <c r="AD72">
        <v>55.045000000000002</v>
      </c>
      <c r="AE72" s="46">
        <v>45397</v>
      </c>
      <c r="AF72">
        <v>65.063999999999993</v>
      </c>
      <c r="AG72" s="46">
        <v>45397</v>
      </c>
      <c r="AH72">
        <v>67.804000000000002</v>
      </c>
      <c r="AI72" s="46">
        <v>45397</v>
      </c>
      <c r="AJ72">
        <v>72.790999999999997</v>
      </c>
      <c r="AK72" s="46">
        <v>45397</v>
      </c>
      <c r="AL72">
        <v>74.790999999999997</v>
      </c>
      <c r="AM72" s="46">
        <v>45397</v>
      </c>
      <c r="AN72">
        <v>79.959000000000003</v>
      </c>
      <c r="AO72" s="46">
        <v>45397</v>
      </c>
      <c r="AP72">
        <v>81.391000000000005</v>
      </c>
      <c r="AQ72" s="46">
        <v>45397</v>
      </c>
      <c r="AR72">
        <v>81.656999999999996</v>
      </c>
      <c r="AS72" s="46">
        <v>45397</v>
      </c>
      <c r="AT72">
        <v>82.477000000000004</v>
      </c>
      <c r="AU72" s="46">
        <v>45397</v>
      </c>
      <c r="AV72">
        <v>84.331000000000003</v>
      </c>
      <c r="AW72" s="46">
        <v>45397</v>
      </c>
      <c r="AX72">
        <v>83.349000000000004</v>
      </c>
      <c r="AY72" s="46">
        <v>45397</v>
      </c>
      <c r="AZ72">
        <v>82.358999999999995</v>
      </c>
      <c r="BA72" s="46">
        <v>45397</v>
      </c>
      <c r="BB72">
        <v>81.716999999999999</v>
      </c>
      <c r="BC72" s="46">
        <v>45397</v>
      </c>
      <c r="BD72">
        <v>85.637</v>
      </c>
      <c r="BE72" s="46">
        <v>45397</v>
      </c>
      <c r="BF72">
        <v>79.864000000000004</v>
      </c>
      <c r="BG72" s="46">
        <v>45397</v>
      </c>
      <c r="BH72">
        <v>80.567999999999998</v>
      </c>
      <c r="BI72" s="46">
        <v>45397</v>
      </c>
      <c r="BJ72">
        <v>80.551000000000002</v>
      </c>
      <c r="BK72" s="46">
        <v>45397</v>
      </c>
      <c r="BL72">
        <v>79.852000000000004</v>
      </c>
      <c r="BM72" s="46">
        <v>45397</v>
      </c>
      <c r="BN72">
        <v>81.394999999999996</v>
      </c>
      <c r="BO72" s="46">
        <v>45397</v>
      </c>
      <c r="BP72">
        <v>71.003</v>
      </c>
    </row>
    <row r="73" spans="3:68" x14ac:dyDescent="0.35">
      <c r="C73" s="46"/>
      <c r="E73" s="46">
        <v>45398</v>
      </c>
      <c r="F73">
        <v>-20.431999999999999</v>
      </c>
      <c r="G73" s="46">
        <v>45398</v>
      </c>
      <c r="H73">
        <v>-23.574999999999999</v>
      </c>
      <c r="I73" s="46">
        <v>45398</v>
      </c>
      <c r="J73">
        <v>6.1139999999999999</v>
      </c>
      <c r="K73" s="46">
        <v>45398</v>
      </c>
      <c r="L73">
        <v>23.797000000000001</v>
      </c>
      <c r="M73" s="46">
        <v>45398</v>
      </c>
      <c r="N73">
        <v>23.151</v>
      </c>
      <c r="O73" s="46">
        <v>45398</v>
      </c>
      <c r="P73">
        <v>33.823999999999998</v>
      </c>
      <c r="Q73" s="46">
        <v>45398</v>
      </c>
      <c r="R73">
        <v>37.369</v>
      </c>
      <c r="S73" s="46">
        <v>45398</v>
      </c>
      <c r="T73">
        <v>37.268000000000001</v>
      </c>
      <c r="U73" s="46">
        <v>45398</v>
      </c>
      <c r="V73">
        <v>43.256</v>
      </c>
      <c r="W73" s="46">
        <v>45398</v>
      </c>
      <c r="X73">
        <v>43.156999999999996</v>
      </c>
      <c r="Y73" s="46">
        <v>45398</v>
      </c>
      <c r="Z73">
        <v>57.718000000000004</v>
      </c>
      <c r="AA73" s="46">
        <v>45398</v>
      </c>
      <c r="AB73">
        <v>49.591000000000001</v>
      </c>
      <c r="AC73" s="46">
        <v>45398</v>
      </c>
      <c r="AD73">
        <v>54.384999999999998</v>
      </c>
      <c r="AE73" s="46">
        <v>45398</v>
      </c>
      <c r="AF73">
        <v>63.185000000000002</v>
      </c>
      <c r="AG73" s="46">
        <v>45398</v>
      </c>
      <c r="AH73">
        <v>66.456999999999994</v>
      </c>
      <c r="AI73" s="46">
        <v>45398</v>
      </c>
      <c r="AJ73">
        <v>71.364999999999995</v>
      </c>
      <c r="AK73" s="46">
        <v>45398</v>
      </c>
      <c r="AL73">
        <v>73.197000000000003</v>
      </c>
      <c r="AM73" s="46">
        <v>45398</v>
      </c>
      <c r="AN73">
        <v>78.459999999999994</v>
      </c>
      <c r="AO73" s="46">
        <v>45398</v>
      </c>
      <c r="AP73">
        <v>80.147999999999996</v>
      </c>
      <c r="AQ73" s="46">
        <v>45398</v>
      </c>
      <c r="AR73">
        <v>80.683999999999997</v>
      </c>
      <c r="AS73" s="46">
        <v>45398</v>
      </c>
      <c r="AT73">
        <v>81.683999999999997</v>
      </c>
      <c r="AU73" s="46">
        <v>45398</v>
      </c>
      <c r="AV73">
        <v>83.685000000000002</v>
      </c>
      <c r="AW73" s="46">
        <v>45398</v>
      </c>
      <c r="AX73">
        <v>82.822999999999993</v>
      </c>
      <c r="AY73" s="46">
        <v>45398</v>
      </c>
      <c r="AZ73">
        <v>81.819000000000003</v>
      </c>
      <c r="BA73" s="46">
        <v>45398</v>
      </c>
      <c r="BB73">
        <v>80.787999999999997</v>
      </c>
      <c r="BC73" s="46">
        <v>45398</v>
      </c>
      <c r="BD73">
        <v>84.741</v>
      </c>
      <c r="BE73" s="46">
        <v>45398</v>
      </c>
      <c r="BF73">
        <v>78.680000000000007</v>
      </c>
      <c r="BG73" s="46">
        <v>45398</v>
      </c>
      <c r="BH73">
        <v>79.393000000000001</v>
      </c>
      <c r="BI73" s="46">
        <v>45398</v>
      </c>
      <c r="BJ73">
        <v>79.436999999999998</v>
      </c>
      <c r="BK73" s="46">
        <v>45398</v>
      </c>
      <c r="BL73">
        <v>78.805999999999997</v>
      </c>
      <c r="BM73" s="46">
        <v>45398</v>
      </c>
      <c r="BN73">
        <v>80.406000000000006</v>
      </c>
      <c r="BO73" s="46">
        <v>45398</v>
      </c>
      <c r="BP73">
        <v>69.986000000000004</v>
      </c>
    </row>
    <row r="74" spans="3:68" x14ac:dyDescent="0.35">
      <c r="C74" s="46"/>
      <c r="E74" s="46">
        <v>45399</v>
      </c>
      <c r="F74">
        <v>-13.295</v>
      </c>
      <c r="G74" s="46">
        <v>45399</v>
      </c>
      <c r="H74">
        <v>-27.12</v>
      </c>
      <c r="I74" s="46">
        <v>45399</v>
      </c>
      <c r="J74">
        <v>10.46</v>
      </c>
      <c r="K74" s="46">
        <v>45399</v>
      </c>
      <c r="L74">
        <v>28.911999999999999</v>
      </c>
      <c r="M74" s="46">
        <v>45399</v>
      </c>
      <c r="N74">
        <v>26.61</v>
      </c>
      <c r="O74" s="46">
        <v>45399</v>
      </c>
      <c r="P74">
        <v>37.462000000000003</v>
      </c>
      <c r="Q74" s="46">
        <v>45399</v>
      </c>
      <c r="R74">
        <v>38.792999999999999</v>
      </c>
      <c r="S74" s="46">
        <v>45399</v>
      </c>
      <c r="T74">
        <v>38.258000000000003</v>
      </c>
      <c r="U74" s="46">
        <v>45399</v>
      </c>
      <c r="V74">
        <v>44.253999999999998</v>
      </c>
      <c r="W74" s="46">
        <v>45399</v>
      </c>
      <c r="X74">
        <v>43.533000000000001</v>
      </c>
      <c r="Y74" s="46">
        <v>45399</v>
      </c>
      <c r="Z74">
        <v>58.484000000000002</v>
      </c>
      <c r="AA74" s="46">
        <v>45399</v>
      </c>
      <c r="AB74">
        <v>49.05</v>
      </c>
      <c r="AC74" s="46">
        <v>45399</v>
      </c>
      <c r="AD74">
        <v>53.719000000000001</v>
      </c>
      <c r="AE74" s="46">
        <v>45399</v>
      </c>
      <c r="AF74">
        <v>61.591999999999999</v>
      </c>
      <c r="AG74" s="46">
        <v>45399</v>
      </c>
      <c r="AH74">
        <v>64.774000000000001</v>
      </c>
      <c r="AI74" s="46">
        <v>45399</v>
      </c>
      <c r="AJ74">
        <v>70.408000000000001</v>
      </c>
      <c r="AK74" s="46">
        <v>45399</v>
      </c>
      <c r="AL74">
        <v>72.141000000000005</v>
      </c>
      <c r="AM74" s="46">
        <v>45399</v>
      </c>
      <c r="AN74">
        <v>77.512</v>
      </c>
      <c r="AO74" s="46">
        <v>45399</v>
      </c>
      <c r="AP74">
        <v>79.272999999999996</v>
      </c>
      <c r="AQ74" s="46">
        <v>45399</v>
      </c>
      <c r="AR74">
        <v>79.673000000000002</v>
      </c>
      <c r="AS74" s="46">
        <v>45399</v>
      </c>
      <c r="AT74">
        <v>80.572000000000003</v>
      </c>
      <c r="AU74" s="46">
        <v>45399</v>
      </c>
      <c r="AV74">
        <v>82.32</v>
      </c>
      <c r="AW74" s="46">
        <v>45399</v>
      </c>
      <c r="AX74">
        <v>81.691999999999993</v>
      </c>
      <c r="AY74" s="46">
        <v>45399</v>
      </c>
      <c r="AZ74">
        <v>80.811999999999998</v>
      </c>
      <c r="BA74" s="46">
        <v>45399</v>
      </c>
      <c r="BB74">
        <v>80.058000000000007</v>
      </c>
      <c r="BC74" s="46">
        <v>45399</v>
      </c>
      <c r="BD74">
        <v>83.89</v>
      </c>
      <c r="BE74" s="46">
        <v>45399</v>
      </c>
      <c r="BF74">
        <v>78.376999999999995</v>
      </c>
      <c r="BG74" s="46">
        <v>45399</v>
      </c>
      <c r="BH74">
        <v>78.912000000000006</v>
      </c>
      <c r="BI74" s="46">
        <v>45399</v>
      </c>
      <c r="BJ74">
        <v>78.706000000000003</v>
      </c>
      <c r="BK74" s="46">
        <v>45399</v>
      </c>
      <c r="BL74">
        <v>78.156000000000006</v>
      </c>
      <c r="BM74" s="46">
        <v>45399</v>
      </c>
      <c r="BN74">
        <v>79.676000000000002</v>
      </c>
      <c r="BO74" s="46">
        <v>45399</v>
      </c>
      <c r="BP74">
        <v>69.105000000000004</v>
      </c>
    </row>
    <row r="75" spans="3:68" x14ac:dyDescent="0.35">
      <c r="C75" s="46"/>
      <c r="E75" s="46">
        <v>45400</v>
      </c>
      <c r="F75">
        <v>-6.6120000000000001</v>
      </c>
      <c r="G75" s="46">
        <v>45400</v>
      </c>
      <c r="H75">
        <v>-23.396999999999998</v>
      </c>
      <c r="I75" s="46">
        <v>45400</v>
      </c>
      <c r="J75">
        <v>10.736000000000001</v>
      </c>
      <c r="K75" s="46">
        <v>45400</v>
      </c>
      <c r="L75">
        <v>27.343</v>
      </c>
      <c r="M75" s="46">
        <v>45400</v>
      </c>
      <c r="N75">
        <v>25.021999999999998</v>
      </c>
      <c r="O75" s="46">
        <v>45400</v>
      </c>
      <c r="P75">
        <v>36.418999999999997</v>
      </c>
      <c r="Q75" s="46">
        <v>45400</v>
      </c>
      <c r="R75">
        <v>37.408000000000001</v>
      </c>
      <c r="S75" s="46">
        <v>45400</v>
      </c>
      <c r="T75">
        <v>36.929000000000002</v>
      </c>
      <c r="U75" s="46">
        <v>45400</v>
      </c>
      <c r="V75">
        <v>42.612000000000002</v>
      </c>
      <c r="W75" s="46">
        <v>45400</v>
      </c>
      <c r="X75">
        <v>41.706000000000003</v>
      </c>
      <c r="Y75" s="46">
        <v>45400</v>
      </c>
      <c r="Z75">
        <v>55.957000000000001</v>
      </c>
      <c r="AA75" s="46">
        <v>45400</v>
      </c>
      <c r="AB75">
        <v>47.820999999999998</v>
      </c>
      <c r="AC75" s="46">
        <v>45400</v>
      </c>
      <c r="AD75">
        <v>52.593000000000004</v>
      </c>
      <c r="AE75" s="46">
        <v>45400</v>
      </c>
      <c r="AF75">
        <v>60.087000000000003</v>
      </c>
      <c r="AG75" s="46">
        <v>45400</v>
      </c>
      <c r="AH75">
        <v>63.02</v>
      </c>
      <c r="AI75" s="46">
        <v>45400</v>
      </c>
      <c r="AJ75">
        <v>68.400000000000006</v>
      </c>
      <c r="AK75" s="46">
        <v>45400</v>
      </c>
      <c r="AL75">
        <v>69.972999999999999</v>
      </c>
      <c r="AM75" s="46">
        <v>45400</v>
      </c>
      <c r="AN75">
        <v>75.251999999999995</v>
      </c>
      <c r="AO75" s="46">
        <v>45400</v>
      </c>
      <c r="AP75">
        <v>77.147999999999996</v>
      </c>
      <c r="AQ75" s="46">
        <v>45400</v>
      </c>
      <c r="AR75">
        <v>77.629000000000005</v>
      </c>
      <c r="AS75" s="46">
        <v>45400</v>
      </c>
      <c r="AT75">
        <v>78.349000000000004</v>
      </c>
      <c r="AU75" s="46">
        <v>45400</v>
      </c>
      <c r="AV75">
        <v>80.418999999999997</v>
      </c>
      <c r="AW75" s="46">
        <v>45400</v>
      </c>
      <c r="AX75">
        <v>79.72</v>
      </c>
      <c r="AY75" s="46">
        <v>45400</v>
      </c>
      <c r="AZ75">
        <v>79.001999999999995</v>
      </c>
      <c r="BA75" s="46">
        <v>45400</v>
      </c>
      <c r="BB75">
        <v>78.216999999999999</v>
      </c>
      <c r="BC75" s="46">
        <v>45400</v>
      </c>
      <c r="BD75">
        <v>82.018000000000001</v>
      </c>
      <c r="BE75" s="46">
        <v>45400</v>
      </c>
      <c r="BF75">
        <v>76.424000000000007</v>
      </c>
      <c r="BG75" s="46">
        <v>45400</v>
      </c>
      <c r="BH75">
        <v>77.010999999999996</v>
      </c>
      <c r="BI75" s="46">
        <v>45400</v>
      </c>
      <c r="BJ75">
        <v>76.72</v>
      </c>
      <c r="BK75" s="46">
        <v>45400</v>
      </c>
      <c r="BL75">
        <v>76.177000000000007</v>
      </c>
      <c r="BM75" s="46">
        <v>45400</v>
      </c>
      <c r="BN75">
        <v>77.709999999999994</v>
      </c>
      <c r="BO75" s="46">
        <v>45400</v>
      </c>
      <c r="BP75">
        <v>67.239999999999995</v>
      </c>
    </row>
    <row r="76" spans="3:68" x14ac:dyDescent="0.35">
      <c r="C76" s="46"/>
      <c r="E76" s="46">
        <v>45401</v>
      </c>
      <c r="F76">
        <v>-11.243</v>
      </c>
      <c r="G76" s="46">
        <v>45401</v>
      </c>
      <c r="H76">
        <v>-21.832999999999998</v>
      </c>
      <c r="I76" s="46">
        <v>45401</v>
      </c>
      <c r="J76">
        <v>10.831</v>
      </c>
      <c r="K76" s="46">
        <v>45401</v>
      </c>
      <c r="L76">
        <v>27.367000000000001</v>
      </c>
      <c r="M76" s="46">
        <v>45401</v>
      </c>
      <c r="N76">
        <v>25.102</v>
      </c>
      <c r="O76" s="46">
        <v>45401</v>
      </c>
      <c r="P76">
        <v>35.427</v>
      </c>
      <c r="Q76" s="46">
        <v>45401</v>
      </c>
      <c r="R76">
        <v>37.689</v>
      </c>
      <c r="S76" s="46">
        <v>45401</v>
      </c>
      <c r="T76">
        <v>36.856000000000002</v>
      </c>
      <c r="U76" s="46">
        <v>45401</v>
      </c>
      <c r="V76">
        <v>42.173999999999999</v>
      </c>
      <c r="W76" s="46">
        <v>45401</v>
      </c>
      <c r="X76">
        <v>41.478000000000002</v>
      </c>
      <c r="Y76" s="46">
        <v>45401</v>
      </c>
      <c r="Z76">
        <v>56.134999999999998</v>
      </c>
      <c r="AA76" s="46">
        <v>45401</v>
      </c>
      <c r="AB76">
        <v>47.488</v>
      </c>
      <c r="AC76" s="46">
        <v>45401</v>
      </c>
      <c r="AD76">
        <v>52.103999999999999</v>
      </c>
      <c r="AE76" s="46">
        <v>45401</v>
      </c>
      <c r="AF76">
        <v>59.045999999999999</v>
      </c>
      <c r="AG76" s="46">
        <v>45401</v>
      </c>
      <c r="AH76">
        <v>62.216999999999999</v>
      </c>
      <c r="AI76" s="46">
        <v>45401</v>
      </c>
      <c r="AJ76">
        <v>68.097999999999999</v>
      </c>
      <c r="AK76" s="46">
        <v>45401</v>
      </c>
      <c r="AL76">
        <v>70.019000000000005</v>
      </c>
      <c r="AM76" s="46">
        <v>45401</v>
      </c>
      <c r="AN76">
        <v>75.733000000000004</v>
      </c>
      <c r="AO76" s="46">
        <v>45401</v>
      </c>
      <c r="AP76">
        <v>77.409000000000006</v>
      </c>
      <c r="AQ76" s="46">
        <v>45401</v>
      </c>
      <c r="AR76">
        <v>77.709000000000003</v>
      </c>
      <c r="AS76" s="46">
        <v>45401</v>
      </c>
      <c r="AT76">
        <v>78.31</v>
      </c>
      <c r="AU76" s="46">
        <v>45401</v>
      </c>
      <c r="AV76">
        <v>80.352999999999994</v>
      </c>
      <c r="AW76" s="46">
        <v>45401</v>
      </c>
      <c r="AX76">
        <v>79.382999999999996</v>
      </c>
      <c r="AY76" s="46">
        <v>45401</v>
      </c>
      <c r="AZ76">
        <v>78.513999999999996</v>
      </c>
      <c r="BA76" s="46">
        <v>45401</v>
      </c>
      <c r="BB76">
        <v>77.471000000000004</v>
      </c>
      <c r="BC76" s="46">
        <v>45401</v>
      </c>
      <c r="BD76">
        <v>80.861000000000004</v>
      </c>
      <c r="BE76" s="46">
        <v>45401</v>
      </c>
      <c r="BF76">
        <v>74.715000000000003</v>
      </c>
      <c r="BG76" s="46">
        <v>45401</v>
      </c>
      <c r="BH76">
        <v>75.100999999999999</v>
      </c>
      <c r="BI76" s="46">
        <v>45401</v>
      </c>
      <c r="BJ76">
        <v>74.430999999999997</v>
      </c>
      <c r="BK76" s="46">
        <v>45401</v>
      </c>
      <c r="BL76">
        <v>73.662000000000006</v>
      </c>
      <c r="BM76" s="46">
        <v>45401</v>
      </c>
      <c r="BN76">
        <v>75.019000000000005</v>
      </c>
      <c r="BO76" s="46">
        <v>45401</v>
      </c>
      <c r="BP76">
        <v>64.447999999999993</v>
      </c>
    </row>
    <row r="77" spans="3:68" x14ac:dyDescent="0.35">
      <c r="C77" s="46"/>
      <c r="E77" s="46">
        <v>45404</v>
      </c>
      <c r="F77">
        <v>-12.984999999999999</v>
      </c>
      <c r="G77" s="46">
        <v>45404</v>
      </c>
      <c r="H77">
        <v>-26.013999999999999</v>
      </c>
      <c r="I77" s="46">
        <v>45404</v>
      </c>
      <c r="J77">
        <v>8.7690000000000001</v>
      </c>
      <c r="K77" s="46">
        <v>45404</v>
      </c>
      <c r="L77">
        <v>25.745999999999999</v>
      </c>
      <c r="M77" s="46">
        <v>45404</v>
      </c>
      <c r="N77">
        <v>23.215</v>
      </c>
      <c r="O77" s="46">
        <v>45404</v>
      </c>
      <c r="P77">
        <v>34.073999999999998</v>
      </c>
      <c r="Q77" s="46">
        <v>45404</v>
      </c>
      <c r="R77">
        <v>36.545000000000002</v>
      </c>
      <c r="S77" s="46">
        <v>45404</v>
      </c>
      <c r="T77">
        <v>35.484999999999999</v>
      </c>
      <c r="U77" s="46">
        <v>45404</v>
      </c>
      <c r="V77">
        <v>41.636000000000003</v>
      </c>
      <c r="W77" s="46">
        <v>45404</v>
      </c>
      <c r="X77">
        <v>41.22</v>
      </c>
      <c r="Y77" s="46">
        <v>45404</v>
      </c>
      <c r="Z77">
        <v>55.984000000000002</v>
      </c>
      <c r="AA77" s="46">
        <v>45404</v>
      </c>
      <c r="AB77">
        <v>47.463000000000001</v>
      </c>
      <c r="AC77" s="46">
        <v>45404</v>
      </c>
      <c r="AD77">
        <v>52.529000000000003</v>
      </c>
      <c r="AE77" s="46">
        <v>45404</v>
      </c>
      <c r="AF77">
        <v>60.570999999999998</v>
      </c>
      <c r="AG77" s="46">
        <v>45404</v>
      </c>
      <c r="AH77">
        <v>63.109000000000002</v>
      </c>
      <c r="AI77" s="46">
        <v>45404</v>
      </c>
      <c r="AJ77">
        <v>68.141999999999996</v>
      </c>
      <c r="AK77" s="46">
        <v>45404</v>
      </c>
      <c r="AL77">
        <v>69.686000000000007</v>
      </c>
      <c r="AM77" s="46">
        <v>45404</v>
      </c>
      <c r="AN77">
        <v>74.704999999999998</v>
      </c>
      <c r="AO77" s="46">
        <v>45404</v>
      </c>
      <c r="AP77">
        <v>76.662999999999997</v>
      </c>
      <c r="AQ77" s="46">
        <v>45404</v>
      </c>
      <c r="AR77">
        <v>77.141000000000005</v>
      </c>
      <c r="AS77" s="46">
        <v>45404</v>
      </c>
      <c r="AT77">
        <v>78.191000000000003</v>
      </c>
      <c r="AU77" s="46">
        <v>45404</v>
      </c>
      <c r="AV77">
        <v>80.073999999999998</v>
      </c>
      <c r="AW77" s="46">
        <v>45404</v>
      </c>
      <c r="AX77">
        <v>79.356999999999999</v>
      </c>
      <c r="AY77" s="46">
        <v>45404</v>
      </c>
      <c r="AZ77">
        <v>78.852000000000004</v>
      </c>
      <c r="BA77" s="46">
        <v>45404</v>
      </c>
      <c r="BB77">
        <v>78.147999999999996</v>
      </c>
      <c r="BC77" s="46">
        <v>45404</v>
      </c>
      <c r="BD77">
        <v>82.102999999999994</v>
      </c>
      <c r="BE77" s="46">
        <v>45404</v>
      </c>
      <c r="BF77">
        <v>75.872</v>
      </c>
      <c r="BG77" s="46">
        <v>45404</v>
      </c>
      <c r="BH77">
        <v>76.292000000000002</v>
      </c>
      <c r="BI77" s="46">
        <v>45404</v>
      </c>
      <c r="BJ77">
        <v>75.671000000000006</v>
      </c>
      <c r="BK77" s="46">
        <v>45404</v>
      </c>
      <c r="BL77">
        <v>74.747</v>
      </c>
      <c r="BM77" s="46">
        <v>45404</v>
      </c>
      <c r="BN77">
        <v>75.846000000000004</v>
      </c>
      <c r="BO77" s="46">
        <v>45404</v>
      </c>
      <c r="BP77">
        <v>64.954999999999998</v>
      </c>
    </row>
    <row r="78" spans="3:68" x14ac:dyDescent="0.35">
      <c r="C78" s="46"/>
      <c r="E78" s="46">
        <v>45405</v>
      </c>
      <c r="F78">
        <v>-12.843999999999999</v>
      </c>
      <c r="G78" s="46">
        <v>45405</v>
      </c>
      <c r="H78">
        <v>-27.302</v>
      </c>
      <c r="I78" s="46">
        <v>45405</v>
      </c>
      <c r="J78">
        <v>7.6769999999999996</v>
      </c>
      <c r="K78" s="46">
        <v>45405</v>
      </c>
      <c r="L78">
        <v>25.864000000000001</v>
      </c>
      <c r="M78" s="46">
        <v>45405</v>
      </c>
      <c r="N78">
        <v>23.856000000000002</v>
      </c>
      <c r="O78" s="46">
        <v>45405</v>
      </c>
      <c r="P78">
        <v>35.662999999999997</v>
      </c>
      <c r="Q78" s="46">
        <v>45405</v>
      </c>
      <c r="R78">
        <v>37.286999999999999</v>
      </c>
      <c r="S78" s="46">
        <v>45405</v>
      </c>
      <c r="T78">
        <v>35.805</v>
      </c>
      <c r="U78" s="46">
        <v>45405</v>
      </c>
      <c r="V78">
        <v>42.033999999999999</v>
      </c>
      <c r="W78" s="46">
        <v>45405</v>
      </c>
      <c r="X78">
        <v>41.718000000000004</v>
      </c>
      <c r="Y78" s="46">
        <v>45405</v>
      </c>
      <c r="Z78">
        <v>56.552999999999997</v>
      </c>
      <c r="AA78" s="46">
        <v>45405</v>
      </c>
      <c r="AB78">
        <v>48.262</v>
      </c>
      <c r="AC78" s="46">
        <v>45405</v>
      </c>
      <c r="AD78">
        <v>52.814999999999998</v>
      </c>
      <c r="AE78" s="46">
        <v>45405</v>
      </c>
      <c r="AF78">
        <v>60.6</v>
      </c>
      <c r="AG78" s="46">
        <v>45405</v>
      </c>
      <c r="AH78">
        <v>63.284999999999997</v>
      </c>
      <c r="AI78" s="46">
        <v>45405</v>
      </c>
      <c r="AJ78">
        <v>68.527000000000001</v>
      </c>
      <c r="AK78" s="46">
        <v>45405</v>
      </c>
      <c r="AL78">
        <v>70.194999999999993</v>
      </c>
      <c r="AM78" s="46">
        <v>45405</v>
      </c>
      <c r="AN78">
        <v>75.525999999999996</v>
      </c>
      <c r="AO78" s="46">
        <v>45405</v>
      </c>
      <c r="AP78">
        <v>77.326999999999998</v>
      </c>
      <c r="AQ78" s="46">
        <v>45405</v>
      </c>
      <c r="AR78">
        <v>77.724999999999994</v>
      </c>
      <c r="AS78" s="46">
        <v>45405</v>
      </c>
      <c r="AT78">
        <v>78.423000000000002</v>
      </c>
      <c r="AU78" s="46">
        <v>45405</v>
      </c>
      <c r="AV78">
        <v>80.061999999999998</v>
      </c>
      <c r="AW78" s="46">
        <v>45405</v>
      </c>
      <c r="AX78">
        <v>79.197000000000003</v>
      </c>
      <c r="AY78" s="46">
        <v>45405</v>
      </c>
      <c r="AZ78">
        <v>78.472999999999999</v>
      </c>
      <c r="BA78" s="46">
        <v>45405</v>
      </c>
      <c r="BB78">
        <v>77.527000000000001</v>
      </c>
      <c r="BC78" s="46">
        <v>45405</v>
      </c>
      <c r="BD78">
        <v>81.659000000000006</v>
      </c>
      <c r="BE78" s="46">
        <v>45405</v>
      </c>
      <c r="BF78">
        <v>75.355000000000004</v>
      </c>
      <c r="BG78" s="46">
        <v>45405</v>
      </c>
      <c r="BH78">
        <v>76.088999999999999</v>
      </c>
      <c r="BI78" s="46">
        <v>45405</v>
      </c>
      <c r="BJ78">
        <v>75.900000000000006</v>
      </c>
      <c r="BK78" s="46">
        <v>45405</v>
      </c>
      <c r="BL78">
        <v>75.471000000000004</v>
      </c>
      <c r="BM78" s="46">
        <v>45405</v>
      </c>
      <c r="BN78">
        <v>76.983000000000004</v>
      </c>
      <c r="BO78" s="46">
        <v>45405</v>
      </c>
      <c r="BP78">
        <v>66.766999999999996</v>
      </c>
    </row>
    <row r="79" spans="3:68" x14ac:dyDescent="0.35">
      <c r="C79" s="46"/>
      <c r="E79" s="46">
        <v>45406</v>
      </c>
      <c r="F79">
        <v>-11.153</v>
      </c>
      <c r="G79" s="46">
        <v>45406</v>
      </c>
      <c r="H79">
        <v>-22.602</v>
      </c>
      <c r="I79" s="46">
        <v>45406</v>
      </c>
      <c r="J79">
        <v>8.4740000000000002</v>
      </c>
      <c r="K79" s="46">
        <v>45406</v>
      </c>
      <c r="L79">
        <v>26.277000000000001</v>
      </c>
      <c r="M79" s="46">
        <v>45406</v>
      </c>
      <c r="N79">
        <v>23.974</v>
      </c>
      <c r="O79" s="46">
        <v>45406</v>
      </c>
      <c r="P79">
        <v>35.158000000000001</v>
      </c>
      <c r="Q79" s="46">
        <v>45406</v>
      </c>
      <c r="R79">
        <v>37.185000000000002</v>
      </c>
      <c r="S79" s="46">
        <v>45406</v>
      </c>
      <c r="T79">
        <v>36.119999999999997</v>
      </c>
      <c r="U79" s="46">
        <v>45406</v>
      </c>
      <c r="V79">
        <v>42.021000000000001</v>
      </c>
      <c r="W79" s="46">
        <v>45406</v>
      </c>
      <c r="X79">
        <v>41.664000000000001</v>
      </c>
      <c r="Y79" s="46">
        <v>45406</v>
      </c>
      <c r="Z79">
        <v>56.756999999999998</v>
      </c>
      <c r="AA79" s="46">
        <v>45406</v>
      </c>
      <c r="AB79">
        <v>48.381999999999998</v>
      </c>
      <c r="AC79" s="46">
        <v>45406</v>
      </c>
      <c r="AD79">
        <v>53.067999999999998</v>
      </c>
      <c r="AE79" s="46">
        <v>45406</v>
      </c>
      <c r="AF79">
        <v>61.258000000000003</v>
      </c>
      <c r="AG79" s="46">
        <v>45406</v>
      </c>
      <c r="AH79">
        <v>63.667999999999999</v>
      </c>
      <c r="AI79" s="46">
        <v>45406</v>
      </c>
      <c r="AJ79">
        <v>68.751000000000005</v>
      </c>
      <c r="AK79" s="46">
        <v>45406</v>
      </c>
      <c r="AL79">
        <v>70.233999999999995</v>
      </c>
      <c r="AM79" s="46">
        <v>45406</v>
      </c>
      <c r="AN79">
        <v>75.328000000000003</v>
      </c>
      <c r="AO79" s="46">
        <v>45406</v>
      </c>
      <c r="AP79">
        <v>77.260000000000005</v>
      </c>
      <c r="AQ79" s="46">
        <v>45406</v>
      </c>
      <c r="AR79">
        <v>77.847999999999999</v>
      </c>
      <c r="AS79" s="46">
        <v>45406</v>
      </c>
      <c r="AT79">
        <v>78.710999999999999</v>
      </c>
      <c r="AU79" s="46">
        <v>45406</v>
      </c>
      <c r="AV79">
        <v>80.603999999999999</v>
      </c>
      <c r="AW79" s="46">
        <v>45406</v>
      </c>
      <c r="AX79">
        <v>79.802999999999997</v>
      </c>
      <c r="AY79" s="46">
        <v>45406</v>
      </c>
      <c r="AZ79">
        <v>79.206999999999994</v>
      </c>
      <c r="BA79" s="46">
        <v>45406</v>
      </c>
      <c r="BB79">
        <v>78.247</v>
      </c>
      <c r="BC79" s="46">
        <v>45406</v>
      </c>
      <c r="BD79">
        <v>82.323999999999998</v>
      </c>
      <c r="BE79" s="46">
        <v>45406</v>
      </c>
      <c r="BF79">
        <v>75.721999999999994</v>
      </c>
      <c r="BG79" s="46">
        <v>45406</v>
      </c>
      <c r="BH79">
        <v>76.308999999999997</v>
      </c>
      <c r="BI79" s="46">
        <v>45406</v>
      </c>
      <c r="BJ79">
        <v>75.820999999999998</v>
      </c>
      <c r="BK79" s="46">
        <v>45406</v>
      </c>
      <c r="BL79">
        <v>75.477000000000004</v>
      </c>
      <c r="BM79" s="46">
        <v>45406</v>
      </c>
      <c r="BN79">
        <v>77.069000000000003</v>
      </c>
      <c r="BO79" s="46">
        <v>45406</v>
      </c>
      <c r="BP79">
        <v>66.867999999999995</v>
      </c>
    </row>
    <row r="80" spans="3:68" x14ac:dyDescent="0.35">
      <c r="C80" s="46"/>
      <c r="E80" s="46">
        <v>45407</v>
      </c>
      <c r="F80">
        <v>-13.891</v>
      </c>
      <c r="G80" s="46">
        <v>45407</v>
      </c>
      <c r="H80">
        <v>-25.92</v>
      </c>
      <c r="I80" s="46">
        <v>45407</v>
      </c>
      <c r="J80">
        <v>7.2270000000000003</v>
      </c>
      <c r="K80" s="46">
        <v>45407</v>
      </c>
      <c r="L80">
        <v>24.937999999999999</v>
      </c>
      <c r="M80" s="46">
        <v>45407</v>
      </c>
      <c r="N80">
        <v>22.913</v>
      </c>
      <c r="O80" s="46">
        <v>45407</v>
      </c>
      <c r="P80">
        <v>34.331000000000003</v>
      </c>
      <c r="Q80" s="46">
        <v>45407</v>
      </c>
      <c r="R80">
        <v>36.625</v>
      </c>
      <c r="S80" s="46">
        <v>45407</v>
      </c>
      <c r="T80">
        <v>35.808</v>
      </c>
      <c r="U80" s="46">
        <v>45407</v>
      </c>
      <c r="V80">
        <v>41.850999999999999</v>
      </c>
      <c r="W80" s="46">
        <v>45407</v>
      </c>
      <c r="X80">
        <v>41.534999999999997</v>
      </c>
      <c r="Y80" s="46">
        <v>45407</v>
      </c>
      <c r="Z80">
        <v>56.313000000000002</v>
      </c>
      <c r="AA80" s="46">
        <v>45407</v>
      </c>
      <c r="AB80">
        <v>47.716000000000001</v>
      </c>
      <c r="AC80" s="46">
        <v>45407</v>
      </c>
      <c r="AD80">
        <v>52.334000000000003</v>
      </c>
      <c r="AE80" s="46">
        <v>45407</v>
      </c>
      <c r="AF80">
        <v>59.851999999999997</v>
      </c>
      <c r="AG80" s="46">
        <v>45407</v>
      </c>
      <c r="AH80">
        <v>62.475999999999999</v>
      </c>
      <c r="AI80" s="46">
        <v>45407</v>
      </c>
      <c r="AJ80">
        <v>67.406999999999996</v>
      </c>
      <c r="AK80" s="46">
        <v>45407</v>
      </c>
      <c r="AL80">
        <v>68.861999999999995</v>
      </c>
      <c r="AM80" s="46">
        <v>45407</v>
      </c>
      <c r="AN80">
        <v>74.046000000000006</v>
      </c>
      <c r="AO80" s="46">
        <v>45407</v>
      </c>
      <c r="AP80">
        <v>76.075000000000003</v>
      </c>
      <c r="AQ80" s="46">
        <v>45407</v>
      </c>
      <c r="AR80">
        <v>76.626999999999995</v>
      </c>
      <c r="AS80" s="46">
        <v>45407</v>
      </c>
      <c r="AT80">
        <v>77.632000000000005</v>
      </c>
      <c r="AU80" s="46">
        <v>45407</v>
      </c>
      <c r="AV80">
        <v>79.430999999999997</v>
      </c>
      <c r="AW80" s="46">
        <v>45407</v>
      </c>
      <c r="AX80">
        <v>78.617000000000004</v>
      </c>
      <c r="AY80" s="46">
        <v>45407</v>
      </c>
      <c r="AZ80">
        <v>78.278999999999996</v>
      </c>
      <c r="BA80" s="46">
        <v>45407</v>
      </c>
      <c r="BB80">
        <v>77.242000000000004</v>
      </c>
      <c r="BC80" s="46">
        <v>45407</v>
      </c>
      <c r="BD80">
        <v>80.938000000000002</v>
      </c>
      <c r="BE80" s="46">
        <v>45407</v>
      </c>
      <c r="BF80">
        <v>74.213999999999999</v>
      </c>
      <c r="BG80" s="46">
        <v>45407</v>
      </c>
      <c r="BH80">
        <v>74.744</v>
      </c>
      <c r="BI80" s="46">
        <v>45407</v>
      </c>
      <c r="BJ80">
        <v>74.210999999999999</v>
      </c>
      <c r="BK80" s="46">
        <v>45407</v>
      </c>
      <c r="BL80">
        <v>73.629000000000005</v>
      </c>
      <c r="BM80" s="46">
        <v>45407</v>
      </c>
      <c r="BN80">
        <v>75.203999999999994</v>
      </c>
      <c r="BO80" s="46">
        <v>45407</v>
      </c>
      <c r="BP80">
        <v>65.096000000000004</v>
      </c>
    </row>
    <row r="81" spans="3:68" x14ac:dyDescent="0.35">
      <c r="C81" s="46"/>
      <c r="E81" s="46">
        <v>45408</v>
      </c>
      <c r="F81">
        <v>-12.478999999999999</v>
      </c>
      <c r="G81" s="46">
        <v>45408</v>
      </c>
      <c r="H81">
        <v>-29.007999999999999</v>
      </c>
      <c r="I81" s="46">
        <v>45408</v>
      </c>
      <c r="J81">
        <v>7.3730000000000002</v>
      </c>
      <c r="K81" s="46">
        <v>45408</v>
      </c>
      <c r="L81">
        <v>24.904</v>
      </c>
      <c r="M81" s="46">
        <v>45408</v>
      </c>
      <c r="N81">
        <v>22.376000000000001</v>
      </c>
      <c r="O81" s="46">
        <v>45408</v>
      </c>
      <c r="P81">
        <v>33.383000000000003</v>
      </c>
      <c r="Q81" s="46">
        <v>45408</v>
      </c>
      <c r="R81">
        <v>35.261000000000003</v>
      </c>
      <c r="S81" s="46">
        <v>45408</v>
      </c>
      <c r="T81">
        <v>34.531999999999996</v>
      </c>
      <c r="U81" s="46">
        <v>45408</v>
      </c>
      <c r="V81">
        <v>40.625</v>
      </c>
      <c r="W81" s="46">
        <v>45408</v>
      </c>
      <c r="X81">
        <v>39.993000000000002</v>
      </c>
      <c r="Y81" s="46">
        <v>45408</v>
      </c>
      <c r="Z81">
        <v>54.881999999999998</v>
      </c>
      <c r="AA81" s="46">
        <v>45408</v>
      </c>
      <c r="AB81">
        <v>46.533000000000001</v>
      </c>
      <c r="AC81" s="46">
        <v>45408</v>
      </c>
      <c r="AD81">
        <v>51.243000000000002</v>
      </c>
      <c r="AE81" s="46">
        <v>45408</v>
      </c>
      <c r="AF81">
        <v>58.914999999999999</v>
      </c>
      <c r="AG81" s="46">
        <v>45408</v>
      </c>
      <c r="AH81">
        <v>61.406999999999996</v>
      </c>
      <c r="AI81" s="46">
        <v>45408</v>
      </c>
      <c r="AJ81">
        <v>66.38</v>
      </c>
      <c r="AK81" s="46">
        <v>45408</v>
      </c>
      <c r="AL81">
        <v>67.825000000000003</v>
      </c>
      <c r="AM81" s="46">
        <v>45408</v>
      </c>
      <c r="AN81">
        <v>72.968999999999994</v>
      </c>
      <c r="AO81" s="46">
        <v>45408</v>
      </c>
      <c r="AP81">
        <v>74.936999999999998</v>
      </c>
      <c r="AQ81" s="46">
        <v>45408</v>
      </c>
      <c r="AR81">
        <v>75.466999999999999</v>
      </c>
      <c r="AS81" s="46">
        <v>45408</v>
      </c>
      <c r="AT81">
        <v>76.399000000000001</v>
      </c>
      <c r="AU81" s="46">
        <v>45408</v>
      </c>
      <c r="AV81">
        <v>78.397000000000006</v>
      </c>
      <c r="AW81" s="46">
        <v>45408</v>
      </c>
      <c r="AX81">
        <v>77.513999999999996</v>
      </c>
      <c r="AY81" s="46">
        <v>45408</v>
      </c>
      <c r="AZ81">
        <v>77.052999999999997</v>
      </c>
      <c r="BA81" s="46">
        <v>45408</v>
      </c>
      <c r="BB81">
        <v>76.183000000000007</v>
      </c>
      <c r="BC81" s="46">
        <v>45408</v>
      </c>
      <c r="BD81">
        <v>79.831999999999994</v>
      </c>
      <c r="BE81" s="46">
        <v>45408</v>
      </c>
      <c r="BF81">
        <v>73.417000000000002</v>
      </c>
      <c r="BG81" s="46">
        <v>45408</v>
      </c>
      <c r="BH81">
        <v>73.989000000000004</v>
      </c>
      <c r="BI81" s="46">
        <v>45408</v>
      </c>
      <c r="BJ81">
        <v>73.506</v>
      </c>
      <c r="BK81" s="46">
        <v>45408</v>
      </c>
      <c r="BL81">
        <v>73.192999999999998</v>
      </c>
      <c r="BM81" s="46">
        <v>45408</v>
      </c>
      <c r="BN81">
        <v>74.722999999999999</v>
      </c>
      <c r="BO81" s="46">
        <v>45408</v>
      </c>
      <c r="BP81">
        <v>64.617000000000004</v>
      </c>
    </row>
    <row r="82" spans="3:68" x14ac:dyDescent="0.35">
      <c r="C82" s="46"/>
      <c r="E82" s="46">
        <v>45411</v>
      </c>
      <c r="F82">
        <v>-12.894</v>
      </c>
      <c r="G82" s="46">
        <v>45411</v>
      </c>
      <c r="H82">
        <v>-28.31</v>
      </c>
      <c r="I82" s="46">
        <v>45411</v>
      </c>
      <c r="J82">
        <v>7.3540000000000001</v>
      </c>
      <c r="K82" s="46">
        <v>45411</v>
      </c>
      <c r="L82">
        <v>26.119</v>
      </c>
      <c r="M82" s="46">
        <v>45411</v>
      </c>
      <c r="N82">
        <v>24.399000000000001</v>
      </c>
      <c r="O82" s="46">
        <v>45411</v>
      </c>
      <c r="P82">
        <v>35.155000000000001</v>
      </c>
      <c r="Q82" s="46">
        <v>45411</v>
      </c>
      <c r="R82">
        <v>36.225999999999999</v>
      </c>
      <c r="S82" s="46">
        <v>45411</v>
      </c>
      <c r="T82">
        <v>35.554000000000002</v>
      </c>
      <c r="U82" s="46">
        <v>45411</v>
      </c>
      <c r="V82">
        <v>41.726999999999997</v>
      </c>
      <c r="W82" s="46">
        <v>45411</v>
      </c>
      <c r="X82">
        <v>41.271000000000001</v>
      </c>
      <c r="Y82" s="46">
        <v>45411</v>
      </c>
      <c r="Z82">
        <v>56.33</v>
      </c>
      <c r="AA82" s="46">
        <v>45411</v>
      </c>
      <c r="AB82">
        <v>47.034999999999997</v>
      </c>
      <c r="AC82" s="46">
        <v>45411</v>
      </c>
      <c r="AD82">
        <v>51.758000000000003</v>
      </c>
      <c r="AE82" s="46">
        <v>45411</v>
      </c>
      <c r="AF82">
        <v>59.179000000000002</v>
      </c>
      <c r="AG82" s="46">
        <v>45411</v>
      </c>
      <c r="AH82">
        <v>61.646000000000001</v>
      </c>
      <c r="AI82" s="46">
        <v>45411</v>
      </c>
      <c r="AJ82">
        <v>66.703000000000003</v>
      </c>
      <c r="AK82" s="46">
        <v>45411</v>
      </c>
      <c r="AL82">
        <v>68.067999999999998</v>
      </c>
      <c r="AM82" s="46">
        <v>45411</v>
      </c>
      <c r="AN82">
        <v>73.281000000000006</v>
      </c>
      <c r="AO82" s="46">
        <v>45411</v>
      </c>
      <c r="AP82">
        <v>75.138000000000005</v>
      </c>
      <c r="AQ82" s="46">
        <v>45411</v>
      </c>
      <c r="AR82">
        <v>75.772999999999996</v>
      </c>
      <c r="AS82" s="46">
        <v>45411</v>
      </c>
      <c r="AT82">
        <v>76.543999999999997</v>
      </c>
      <c r="AU82" s="46">
        <v>45411</v>
      </c>
      <c r="AV82">
        <v>78.59</v>
      </c>
      <c r="AW82" s="46">
        <v>45411</v>
      </c>
      <c r="AX82">
        <v>77.751999999999995</v>
      </c>
      <c r="AY82" s="46">
        <v>45411</v>
      </c>
      <c r="AZ82">
        <v>77.331000000000003</v>
      </c>
      <c r="BA82" s="46">
        <v>45411</v>
      </c>
      <c r="BB82">
        <v>76.438000000000002</v>
      </c>
      <c r="BC82" s="46">
        <v>45411</v>
      </c>
      <c r="BD82">
        <v>80.132000000000005</v>
      </c>
      <c r="BE82" s="46">
        <v>45411</v>
      </c>
      <c r="BF82">
        <v>73.959000000000003</v>
      </c>
      <c r="BG82" s="46">
        <v>45411</v>
      </c>
      <c r="BH82">
        <v>74.436000000000007</v>
      </c>
      <c r="BI82" s="46">
        <v>45411</v>
      </c>
      <c r="BJ82">
        <v>73.802000000000007</v>
      </c>
      <c r="BK82" s="46">
        <v>45411</v>
      </c>
      <c r="BL82">
        <v>73.600999999999999</v>
      </c>
      <c r="BM82" s="46">
        <v>45411</v>
      </c>
      <c r="BN82">
        <v>75.114999999999995</v>
      </c>
      <c r="BO82" s="46">
        <v>45411</v>
      </c>
      <c r="BP82">
        <v>64.811000000000007</v>
      </c>
    </row>
    <row r="83" spans="3:68" x14ac:dyDescent="0.35">
      <c r="C83" s="46"/>
      <c r="E83" s="46">
        <v>45412</v>
      </c>
      <c r="F83">
        <v>-18.481000000000002</v>
      </c>
      <c r="G83" s="46">
        <v>45412</v>
      </c>
      <c r="H83">
        <v>-31.064</v>
      </c>
      <c r="I83" s="46">
        <v>45412</v>
      </c>
      <c r="J83">
        <v>7.3460000000000001</v>
      </c>
      <c r="K83" s="46">
        <v>45412</v>
      </c>
      <c r="L83">
        <v>26.111000000000001</v>
      </c>
      <c r="M83" s="46">
        <v>45412</v>
      </c>
      <c r="N83">
        <v>23.823</v>
      </c>
      <c r="O83" s="46">
        <v>45412</v>
      </c>
      <c r="P83">
        <v>35.07</v>
      </c>
      <c r="Q83" s="46">
        <v>45412</v>
      </c>
      <c r="R83">
        <v>36.015999999999998</v>
      </c>
      <c r="S83" s="46">
        <v>45412</v>
      </c>
      <c r="T83">
        <v>36.101999999999997</v>
      </c>
      <c r="U83" s="46">
        <v>45412</v>
      </c>
      <c r="V83">
        <v>42.56</v>
      </c>
      <c r="W83" s="46">
        <v>45412</v>
      </c>
      <c r="X83">
        <v>42.067</v>
      </c>
      <c r="Y83" s="46">
        <v>45412</v>
      </c>
      <c r="Z83">
        <v>56.881999999999998</v>
      </c>
      <c r="AA83" s="46">
        <v>45412</v>
      </c>
      <c r="AB83">
        <v>47.97</v>
      </c>
      <c r="AC83" s="46">
        <v>45412</v>
      </c>
      <c r="AD83">
        <v>52.625</v>
      </c>
      <c r="AE83" s="46">
        <v>45412</v>
      </c>
      <c r="AF83">
        <v>59.789000000000001</v>
      </c>
      <c r="AG83" s="46">
        <v>45412</v>
      </c>
      <c r="AH83">
        <v>61.963000000000001</v>
      </c>
      <c r="AI83" s="46">
        <v>45412</v>
      </c>
      <c r="AJ83">
        <v>66.888999999999996</v>
      </c>
      <c r="AK83" s="46">
        <v>45412</v>
      </c>
      <c r="AL83">
        <v>68.064999999999998</v>
      </c>
      <c r="AM83" s="46">
        <v>45412</v>
      </c>
      <c r="AN83">
        <v>73.284000000000006</v>
      </c>
      <c r="AO83" s="46">
        <v>45412</v>
      </c>
      <c r="AP83">
        <v>75.302000000000007</v>
      </c>
      <c r="AQ83" s="46">
        <v>45412</v>
      </c>
      <c r="AR83">
        <v>75.933999999999997</v>
      </c>
      <c r="AS83" s="46">
        <v>45412</v>
      </c>
      <c r="AT83">
        <v>76.912000000000006</v>
      </c>
      <c r="AU83" s="46">
        <v>45412</v>
      </c>
      <c r="AV83">
        <v>78.966999999999999</v>
      </c>
      <c r="AW83" s="46">
        <v>45412</v>
      </c>
      <c r="AX83">
        <v>78.087999999999994</v>
      </c>
      <c r="AY83" s="46">
        <v>45412</v>
      </c>
      <c r="AZ83">
        <v>77.635000000000005</v>
      </c>
      <c r="BA83" s="46">
        <v>45412</v>
      </c>
      <c r="BB83">
        <v>76.569000000000003</v>
      </c>
      <c r="BC83" s="46">
        <v>45412</v>
      </c>
      <c r="BD83">
        <v>80.066000000000003</v>
      </c>
      <c r="BE83" s="46">
        <v>45412</v>
      </c>
      <c r="BF83">
        <v>73.787000000000006</v>
      </c>
      <c r="BG83" s="46">
        <v>45412</v>
      </c>
      <c r="BH83">
        <v>74.006</v>
      </c>
      <c r="BI83" s="46">
        <v>45412</v>
      </c>
      <c r="BJ83">
        <v>73.679000000000002</v>
      </c>
      <c r="BK83" s="46">
        <v>45412</v>
      </c>
      <c r="BL83">
        <v>73.733000000000004</v>
      </c>
      <c r="BM83" s="46">
        <v>45412</v>
      </c>
      <c r="BN83">
        <v>75.430000000000007</v>
      </c>
      <c r="BO83" s="46">
        <v>45412</v>
      </c>
      <c r="BP83">
        <v>65.536000000000001</v>
      </c>
    </row>
    <row r="84" spans="3:68" x14ac:dyDescent="0.35">
      <c r="C84" s="46"/>
      <c r="E84" s="46">
        <v>45413</v>
      </c>
      <c r="F84">
        <v>-10.321</v>
      </c>
      <c r="G84" s="46">
        <v>45413</v>
      </c>
      <c r="H84">
        <v>-31.353999999999999</v>
      </c>
      <c r="I84" s="46">
        <v>45413</v>
      </c>
      <c r="J84">
        <v>6.7850000000000001</v>
      </c>
      <c r="K84" s="46">
        <v>45413</v>
      </c>
      <c r="L84">
        <v>25.01</v>
      </c>
      <c r="M84" s="46">
        <v>45413</v>
      </c>
      <c r="N84">
        <v>22.879000000000001</v>
      </c>
      <c r="O84" s="46">
        <v>45413</v>
      </c>
      <c r="P84">
        <v>34.271000000000001</v>
      </c>
      <c r="Q84" s="46">
        <v>45413</v>
      </c>
      <c r="R84">
        <v>35.643999999999998</v>
      </c>
      <c r="S84" s="46">
        <v>45413</v>
      </c>
      <c r="T84">
        <v>35.826999999999998</v>
      </c>
      <c r="U84" s="46">
        <v>45413</v>
      </c>
      <c r="V84">
        <v>42.387</v>
      </c>
      <c r="W84" s="46">
        <v>45413</v>
      </c>
      <c r="X84">
        <v>42.1</v>
      </c>
      <c r="Y84" s="46">
        <v>45413</v>
      </c>
      <c r="Z84">
        <v>56.798999999999999</v>
      </c>
      <c r="AA84" s="46">
        <v>45413</v>
      </c>
      <c r="AB84">
        <v>47.625</v>
      </c>
      <c r="AC84" s="46">
        <v>45413</v>
      </c>
      <c r="AD84">
        <v>52.606999999999999</v>
      </c>
      <c r="AE84" s="46">
        <v>45413</v>
      </c>
      <c r="AF84">
        <v>59.695999999999998</v>
      </c>
      <c r="AG84" s="46">
        <v>45413</v>
      </c>
      <c r="AH84">
        <v>62.149000000000001</v>
      </c>
      <c r="AI84" s="46">
        <v>45413</v>
      </c>
      <c r="AJ84">
        <v>67.350999999999999</v>
      </c>
      <c r="AK84" s="46">
        <v>45413</v>
      </c>
      <c r="AL84">
        <v>68.801000000000002</v>
      </c>
      <c r="AM84" s="46">
        <v>45413</v>
      </c>
      <c r="AN84">
        <v>74.052000000000007</v>
      </c>
      <c r="AO84" s="46">
        <v>45413</v>
      </c>
      <c r="AP84">
        <v>76.061999999999998</v>
      </c>
      <c r="AQ84" s="46">
        <v>45413</v>
      </c>
      <c r="AR84">
        <v>76.552999999999997</v>
      </c>
      <c r="AS84" s="46">
        <v>45413</v>
      </c>
      <c r="AT84">
        <v>77.283000000000001</v>
      </c>
      <c r="AU84" s="46">
        <v>45413</v>
      </c>
      <c r="AV84">
        <v>79.212999999999994</v>
      </c>
      <c r="AW84" s="46">
        <v>45413</v>
      </c>
      <c r="AX84">
        <v>78.465000000000003</v>
      </c>
      <c r="AY84" s="46">
        <v>45413</v>
      </c>
      <c r="AZ84">
        <v>78.085999999999999</v>
      </c>
      <c r="BA84" s="46">
        <v>45413</v>
      </c>
      <c r="BB84">
        <v>77.188000000000002</v>
      </c>
      <c r="BC84" s="46">
        <v>45413</v>
      </c>
      <c r="BD84">
        <v>80.876999999999995</v>
      </c>
      <c r="BE84" s="46">
        <v>45413</v>
      </c>
      <c r="BF84">
        <v>74.930999999999997</v>
      </c>
      <c r="BG84" s="46">
        <v>45413</v>
      </c>
      <c r="BH84">
        <v>75.179000000000002</v>
      </c>
      <c r="BI84" s="46">
        <v>45413</v>
      </c>
      <c r="BJ84">
        <v>74.802999999999997</v>
      </c>
      <c r="BK84" s="46">
        <v>45413</v>
      </c>
      <c r="BL84">
        <v>74.700999999999993</v>
      </c>
      <c r="BM84" s="46">
        <v>45413</v>
      </c>
      <c r="BN84">
        <v>76.084999999999994</v>
      </c>
      <c r="BO84" s="46">
        <v>45413</v>
      </c>
      <c r="BP84">
        <v>65.753</v>
      </c>
    </row>
    <row r="85" spans="3:68" x14ac:dyDescent="0.35">
      <c r="C85" s="46"/>
      <c r="E85" s="46">
        <v>45414</v>
      </c>
      <c r="F85">
        <v>-10.103</v>
      </c>
      <c r="G85" s="46">
        <v>45414</v>
      </c>
      <c r="H85">
        <v>-24.494</v>
      </c>
      <c r="I85" s="46">
        <v>45414</v>
      </c>
      <c r="J85">
        <v>8.3040000000000003</v>
      </c>
      <c r="K85" s="46">
        <v>45414</v>
      </c>
      <c r="L85">
        <v>25.966000000000001</v>
      </c>
      <c r="M85" s="46">
        <v>45414</v>
      </c>
      <c r="N85">
        <v>23.427</v>
      </c>
      <c r="O85" s="46">
        <v>45414</v>
      </c>
      <c r="P85">
        <v>34.6</v>
      </c>
      <c r="Q85" s="46">
        <v>45414</v>
      </c>
      <c r="R85">
        <v>35.613999999999997</v>
      </c>
      <c r="S85" s="46">
        <v>45414</v>
      </c>
      <c r="T85">
        <v>35.743000000000002</v>
      </c>
      <c r="U85" s="46">
        <v>45414</v>
      </c>
      <c r="V85">
        <v>41.655999999999999</v>
      </c>
      <c r="W85" s="46">
        <v>45414</v>
      </c>
      <c r="X85">
        <v>41.304000000000002</v>
      </c>
      <c r="Y85" s="46">
        <v>45414</v>
      </c>
      <c r="Z85">
        <v>56.216000000000001</v>
      </c>
      <c r="AA85" s="46">
        <v>45414</v>
      </c>
      <c r="AB85">
        <v>47.743000000000002</v>
      </c>
      <c r="AC85" s="46">
        <v>45414</v>
      </c>
      <c r="AD85">
        <v>52.762</v>
      </c>
      <c r="AE85" s="46">
        <v>45414</v>
      </c>
      <c r="AF85">
        <v>60.774999999999999</v>
      </c>
      <c r="AG85" s="46">
        <v>45414</v>
      </c>
      <c r="AH85">
        <v>63.139000000000003</v>
      </c>
      <c r="AI85" s="46">
        <v>45414</v>
      </c>
      <c r="AJ85">
        <v>67.988</v>
      </c>
      <c r="AK85" s="46">
        <v>45414</v>
      </c>
      <c r="AL85">
        <v>69.44</v>
      </c>
      <c r="AM85" s="46">
        <v>45414</v>
      </c>
      <c r="AN85">
        <v>74.540000000000006</v>
      </c>
      <c r="AO85" s="46">
        <v>45414</v>
      </c>
      <c r="AP85">
        <v>76.495999999999995</v>
      </c>
      <c r="AQ85" s="46">
        <v>45414</v>
      </c>
      <c r="AR85">
        <v>76.844999999999999</v>
      </c>
      <c r="AS85" s="46">
        <v>45414</v>
      </c>
      <c r="AT85">
        <v>77.546000000000006</v>
      </c>
      <c r="AU85" s="46">
        <v>45414</v>
      </c>
      <c r="AV85">
        <v>79.393000000000001</v>
      </c>
      <c r="AW85" s="46">
        <v>45414</v>
      </c>
      <c r="AX85">
        <v>78.787999999999997</v>
      </c>
      <c r="AY85" s="46">
        <v>45414</v>
      </c>
      <c r="AZ85">
        <v>78.430999999999997</v>
      </c>
      <c r="BA85" s="46">
        <v>45414</v>
      </c>
      <c r="BB85">
        <v>77.489000000000004</v>
      </c>
      <c r="BC85" s="46">
        <v>45414</v>
      </c>
      <c r="BD85">
        <v>81.674999999999997</v>
      </c>
      <c r="BE85" s="46">
        <v>45414</v>
      </c>
      <c r="BF85">
        <v>75.558000000000007</v>
      </c>
      <c r="BG85" s="46">
        <v>45414</v>
      </c>
      <c r="BH85">
        <v>75.819000000000003</v>
      </c>
      <c r="BI85" s="46">
        <v>45414</v>
      </c>
      <c r="BJ85">
        <v>75.564999999999998</v>
      </c>
      <c r="BK85" s="46">
        <v>45414</v>
      </c>
      <c r="BL85">
        <v>75.542000000000002</v>
      </c>
      <c r="BM85" s="46">
        <v>45414</v>
      </c>
      <c r="BN85">
        <v>77.043000000000006</v>
      </c>
      <c r="BO85" s="46">
        <v>45414</v>
      </c>
      <c r="BP85">
        <v>66.722999999999999</v>
      </c>
    </row>
    <row r="86" spans="3:68" x14ac:dyDescent="0.35">
      <c r="C86" s="46"/>
      <c r="E86" s="46">
        <v>45415</v>
      </c>
      <c r="F86">
        <v>-12.776999999999999</v>
      </c>
      <c r="G86" s="46">
        <v>45415</v>
      </c>
      <c r="H86">
        <v>-23.817</v>
      </c>
      <c r="I86" s="46">
        <v>45415</v>
      </c>
      <c r="J86">
        <v>10.465999999999999</v>
      </c>
      <c r="K86" s="46">
        <v>45415</v>
      </c>
      <c r="L86">
        <v>27.963000000000001</v>
      </c>
      <c r="M86" s="46">
        <v>45415</v>
      </c>
      <c r="N86">
        <v>25.132000000000001</v>
      </c>
      <c r="O86" s="46">
        <v>45415</v>
      </c>
      <c r="P86">
        <v>36.142000000000003</v>
      </c>
      <c r="Q86" s="46">
        <v>45415</v>
      </c>
      <c r="R86">
        <v>36.42</v>
      </c>
      <c r="S86" s="46">
        <v>45415</v>
      </c>
      <c r="T86">
        <v>35.630000000000003</v>
      </c>
      <c r="U86" s="46">
        <v>45415</v>
      </c>
      <c r="V86">
        <v>41.838999999999999</v>
      </c>
      <c r="W86" s="46">
        <v>45415</v>
      </c>
      <c r="X86">
        <v>42.018000000000001</v>
      </c>
      <c r="Y86" s="46">
        <v>45415</v>
      </c>
      <c r="Z86">
        <v>56.924999999999997</v>
      </c>
      <c r="AA86" s="46">
        <v>45415</v>
      </c>
      <c r="AB86">
        <v>47.718000000000004</v>
      </c>
      <c r="AC86" s="46">
        <v>45415</v>
      </c>
      <c r="AD86">
        <v>52.6</v>
      </c>
      <c r="AE86" s="46">
        <v>45415</v>
      </c>
      <c r="AF86">
        <v>61.029000000000003</v>
      </c>
      <c r="AG86" s="46">
        <v>45415</v>
      </c>
      <c r="AH86">
        <v>63.411999999999999</v>
      </c>
      <c r="AI86" s="46">
        <v>45415</v>
      </c>
      <c r="AJ86">
        <v>68.388000000000005</v>
      </c>
      <c r="AK86" s="46">
        <v>45415</v>
      </c>
      <c r="AL86">
        <v>69.94</v>
      </c>
      <c r="AM86" s="46">
        <v>45415</v>
      </c>
      <c r="AN86">
        <v>75.206000000000003</v>
      </c>
      <c r="AO86" s="46">
        <v>45415</v>
      </c>
      <c r="AP86">
        <v>77.093000000000004</v>
      </c>
      <c r="AQ86" s="46">
        <v>45415</v>
      </c>
      <c r="AR86">
        <v>77.47</v>
      </c>
      <c r="AS86" s="46">
        <v>45415</v>
      </c>
      <c r="AT86">
        <v>78.233999999999995</v>
      </c>
      <c r="AU86" s="46">
        <v>45415</v>
      </c>
      <c r="AV86">
        <v>80.233000000000004</v>
      </c>
      <c r="AW86" s="46">
        <v>45415</v>
      </c>
      <c r="AX86">
        <v>79.331999999999994</v>
      </c>
      <c r="AY86" s="46">
        <v>45415</v>
      </c>
      <c r="AZ86">
        <v>78.66</v>
      </c>
      <c r="BA86" s="46">
        <v>45415</v>
      </c>
      <c r="BB86">
        <v>77.77</v>
      </c>
      <c r="BC86" s="46">
        <v>45415</v>
      </c>
      <c r="BD86">
        <v>81.778999999999996</v>
      </c>
      <c r="BE86" s="46">
        <v>45415</v>
      </c>
      <c r="BF86">
        <v>75.575999999999993</v>
      </c>
      <c r="BG86" s="46">
        <v>45415</v>
      </c>
      <c r="BH86">
        <v>76.105999999999995</v>
      </c>
      <c r="BI86" s="46">
        <v>45415</v>
      </c>
      <c r="BJ86">
        <v>75.959999999999994</v>
      </c>
      <c r="BK86" s="46">
        <v>45415</v>
      </c>
      <c r="BL86">
        <v>75.820999999999998</v>
      </c>
      <c r="BM86" s="46">
        <v>45415</v>
      </c>
      <c r="BN86">
        <v>77.424999999999997</v>
      </c>
      <c r="BO86" s="46">
        <v>45415</v>
      </c>
      <c r="BP86">
        <v>67.037999999999997</v>
      </c>
    </row>
    <row r="87" spans="3:68" x14ac:dyDescent="0.35">
      <c r="C87" s="46"/>
      <c r="E87" s="46">
        <v>45418</v>
      </c>
      <c r="F87">
        <v>-13.576000000000001</v>
      </c>
      <c r="G87" s="46">
        <v>45418</v>
      </c>
      <c r="H87">
        <v>-24.436</v>
      </c>
      <c r="I87" s="46">
        <v>45418</v>
      </c>
      <c r="J87">
        <v>9.9209999999999994</v>
      </c>
      <c r="K87" s="46">
        <v>45418</v>
      </c>
      <c r="L87">
        <v>27.481999999999999</v>
      </c>
      <c r="M87" s="46">
        <v>45418</v>
      </c>
      <c r="N87">
        <v>24.718</v>
      </c>
      <c r="O87" s="46">
        <v>45418</v>
      </c>
      <c r="P87">
        <v>35.689</v>
      </c>
      <c r="Q87" s="46">
        <v>45418</v>
      </c>
      <c r="R87">
        <v>35.783999999999999</v>
      </c>
      <c r="S87" s="46">
        <v>45418</v>
      </c>
      <c r="T87">
        <v>35.435000000000002</v>
      </c>
      <c r="U87" s="46">
        <v>45418</v>
      </c>
      <c r="V87">
        <v>41.682000000000002</v>
      </c>
      <c r="W87" s="46">
        <v>45418</v>
      </c>
      <c r="X87">
        <v>41.865000000000002</v>
      </c>
      <c r="Y87" s="46">
        <v>45418</v>
      </c>
      <c r="Z87">
        <v>56.814</v>
      </c>
      <c r="AA87" s="46">
        <v>45418</v>
      </c>
      <c r="AB87">
        <v>47.552</v>
      </c>
      <c r="AC87" s="46">
        <v>45418</v>
      </c>
      <c r="AD87">
        <v>52.343000000000004</v>
      </c>
      <c r="AE87" s="46">
        <v>45418</v>
      </c>
      <c r="AF87">
        <v>60.677</v>
      </c>
      <c r="AG87" s="46">
        <v>45418</v>
      </c>
      <c r="AH87">
        <v>62.927</v>
      </c>
      <c r="AI87" s="46">
        <v>45418</v>
      </c>
      <c r="AJ87">
        <v>67.715000000000003</v>
      </c>
      <c r="AK87" s="46">
        <v>45418</v>
      </c>
      <c r="AL87">
        <v>69.144999999999996</v>
      </c>
      <c r="AM87" s="46">
        <v>45418</v>
      </c>
      <c r="AN87">
        <v>74.262</v>
      </c>
      <c r="AO87" s="46">
        <v>45418</v>
      </c>
      <c r="AP87">
        <v>76.212999999999994</v>
      </c>
      <c r="AQ87" s="46">
        <v>45418</v>
      </c>
      <c r="AR87">
        <v>76.653000000000006</v>
      </c>
      <c r="AS87" s="46">
        <v>45418</v>
      </c>
      <c r="AT87">
        <v>77.552000000000007</v>
      </c>
      <c r="AU87" s="46">
        <v>45418</v>
      </c>
      <c r="AV87">
        <v>79.588999999999999</v>
      </c>
      <c r="AW87" s="46">
        <v>45418</v>
      </c>
      <c r="AX87">
        <v>78.733000000000004</v>
      </c>
      <c r="AY87" s="46">
        <v>45418</v>
      </c>
      <c r="AZ87">
        <v>78.057000000000002</v>
      </c>
      <c r="BA87" s="46">
        <v>45418</v>
      </c>
      <c r="BB87">
        <v>77.165999999999997</v>
      </c>
      <c r="BC87" s="46">
        <v>45418</v>
      </c>
      <c r="BD87">
        <v>81.257000000000005</v>
      </c>
      <c r="BE87" s="46">
        <v>45418</v>
      </c>
      <c r="BF87">
        <v>75.131</v>
      </c>
      <c r="BG87" s="46">
        <v>45418</v>
      </c>
      <c r="BH87">
        <v>75.739999999999995</v>
      </c>
      <c r="BI87" s="46">
        <v>45418</v>
      </c>
      <c r="BJ87">
        <v>75.781999999999996</v>
      </c>
      <c r="BK87" s="46">
        <v>45418</v>
      </c>
      <c r="BL87">
        <v>75.585999999999999</v>
      </c>
      <c r="BM87" s="46">
        <v>45418</v>
      </c>
      <c r="BN87">
        <v>76.95</v>
      </c>
      <c r="BO87" s="46">
        <v>45418</v>
      </c>
      <c r="BP87">
        <v>66.125</v>
      </c>
    </row>
    <row r="88" spans="3:68" x14ac:dyDescent="0.35">
      <c r="C88" s="46"/>
      <c r="E88" s="46">
        <v>45419</v>
      </c>
      <c r="F88">
        <v>-13.987</v>
      </c>
      <c r="G88" s="46">
        <v>45419</v>
      </c>
      <c r="H88">
        <v>-23.475999999999999</v>
      </c>
      <c r="I88" s="46">
        <v>45419</v>
      </c>
      <c r="J88">
        <v>9.4160000000000004</v>
      </c>
      <c r="K88" s="46">
        <v>45419</v>
      </c>
      <c r="L88">
        <v>26.963999999999999</v>
      </c>
      <c r="M88" s="46">
        <v>45419</v>
      </c>
      <c r="N88">
        <v>24.45</v>
      </c>
      <c r="O88" s="46">
        <v>45419</v>
      </c>
      <c r="P88">
        <v>35.783000000000001</v>
      </c>
      <c r="Q88" s="46">
        <v>45419</v>
      </c>
      <c r="R88">
        <v>35.101999999999997</v>
      </c>
      <c r="S88" s="46">
        <v>45419</v>
      </c>
      <c r="T88">
        <v>34.875999999999998</v>
      </c>
      <c r="U88" s="46">
        <v>45419</v>
      </c>
      <c r="V88">
        <v>40.887</v>
      </c>
      <c r="W88" s="46">
        <v>45419</v>
      </c>
      <c r="X88">
        <v>40.917000000000002</v>
      </c>
      <c r="Y88" s="46">
        <v>45419</v>
      </c>
      <c r="Z88">
        <v>56.566000000000003</v>
      </c>
      <c r="AA88" s="46">
        <v>45419</v>
      </c>
      <c r="AB88">
        <v>47.593000000000004</v>
      </c>
      <c r="AC88" s="46">
        <v>45419</v>
      </c>
      <c r="AD88">
        <v>52.277999999999999</v>
      </c>
      <c r="AE88" s="46">
        <v>45419</v>
      </c>
      <c r="AF88">
        <v>60.497</v>
      </c>
      <c r="AG88" s="46">
        <v>45419</v>
      </c>
      <c r="AH88">
        <v>62.606999999999999</v>
      </c>
      <c r="AI88" s="46">
        <v>45419</v>
      </c>
      <c r="AJ88">
        <v>67.299000000000007</v>
      </c>
      <c r="AK88" s="46">
        <v>45419</v>
      </c>
      <c r="AL88">
        <v>68.941999999999993</v>
      </c>
      <c r="AM88" s="46">
        <v>45419</v>
      </c>
      <c r="AN88">
        <v>73.971000000000004</v>
      </c>
      <c r="AO88" s="46">
        <v>45419</v>
      </c>
      <c r="AP88">
        <v>75.89</v>
      </c>
      <c r="AQ88" s="46">
        <v>45419</v>
      </c>
      <c r="AR88">
        <v>76.272000000000006</v>
      </c>
      <c r="AS88" s="46">
        <v>45419</v>
      </c>
      <c r="AT88">
        <v>77.281999999999996</v>
      </c>
      <c r="AU88" s="46">
        <v>45419</v>
      </c>
      <c r="AV88">
        <v>79.194000000000003</v>
      </c>
      <c r="AW88" s="46">
        <v>45419</v>
      </c>
      <c r="AX88">
        <v>78.382000000000005</v>
      </c>
      <c r="AY88" s="46">
        <v>45419</v>
      </c>
      <c r="AZ88">
        <v>77.936000000000007</v>
      </c>
      <c r="BA88" s="46">
        <v>45419</v>
      </c>
      <c r="BB88">
        <v>77.055999999999997</v>
      </c>
      <c r="BC88" s="46">
        <v>45419</v>
      </c>
      <c r="BD88">
        <v>80.924999999999997</v>
      </c>
      <c r="BE88" s="46">
        <v>45419</v>
      </c>
      <c r="BF88">
        <v>74.646000000000001</v>
      </c>
      <c r="BG88" s="46">
        <v>45419</v>
      </c>
      <c r="BH88">
        <v>75.182000000000002</v>
      </c>
      <c r="BI88" s="46">
        <v>45419</v>
      </c>
      <c r="BJ88">
        <v>74.840999999999994</v>
      </c>
      <c r="BK88" s="46">
        <v>45419</v>
      </c>
      <c r="BL88">
        <v>74.444999999999993</v>
      </c>
      <c r="BM88" s="46">
        <v>45419</v>
      </c>
      <c r="BN88">
        <v>75.831000000000003</v>
      </c>
      <c r="BO88" s="46">
        <v>45419</v>
      </c>
      <c r="BP88">
        <v>65.320999999999998</v>
      </c>
    </row>
    <row r="89" spans="3:68" x14ac:dyDescent="0.35">
      <c r="C89" s="46"/>
      <c r="E89" s="46">
        <v>45420</v>
      </c>
      <c r="F89">
        <v>-10.964</v>
      </c>
      <c r="G89" s="46">
        <v>45420</v>
      </c>
      <c r="H89">
        <v>-24.244</v>
      </c>
      <c r="I89" s="46">
        <v>45420</v>
      </c>
      <c r="J89">
        <v>8.7690000000000001</v>
      </c>
      <c r="K89" s="46">
        <v>45420</v>
      </c>
      <c r="L89">
        <v>26.062999999999999</v>
      </c>
      <c r="M89" s="46">
        <v>45420</v>
      </c>
      <c r="N89">
        <v>24.428000000000001</v>
      </c>
      <c r="O89" s="46">
        <v>45420</v>
      </c>
      <c r="P89">
        <v>35.354999999999997</v>
      </c>
      <c r="Q89" s="46">
        <v>45420</v>
      </c>
      <c r="R89">
        <v>35.145000000000003</v>
      </c>
      <c r="S89" s="46">
        <v>45420</v>
      </c>
      <c r="T89">
        <v>35.378999999999998</v>
      </c>
      <c r="U89" s="46">
        <v>45420</v>
      </c>
      <c r="V89">
        <v>41.545000000000002</v>
      </c>
      <c r="W89" s="46">
        <v>45420</v>
      </c>
      <c r="X89">
        <v>41.664999999999999</v>
      </c>
      <c r="Y89" s="46">
        <v>45420</v>
      </c>
      <c r="Z89">
        <v>56.399000000000001</v>
      </c>
      <c r="AA89" s="46">
        <v>45420</v>
      </c>
      <c r="AB89">
        <v>48.098999999999997</v>
      </c>
      <c r="AC89" s="46">
        <v>45420</v>
      </c>
      <c r="AD89">
        <v>52.942</v>
      </c>
      <c r="AE89" s="46">
        <v>45420</v>
      </c>
      <c r="AF89">
        <v>60.759</v>
      </c>
      <c r="AG89" s="46">
        <v>45420</v>
      </c>
      <c r="AH89">
        <v>62.872</v>
      </c>
      <c r="AI89" s="46">
        <v>45420</v>
      </c>
      <c r="AJ89">
        <v>67.724999999999994</v>
      </c>
      <c r="AK89" s="46">
        <v>45420</v>
      </c>
      <c r="AL89">
        <v>68.991</v>
      </c>
      <c r="AM89" s="46">
        <v>45420</v>
      </c>
      <c r="AN89">
        <v>74.057000000000002</v>
      </c>
      <c r="AO89" s="46">
        <v>45420</v>
      </c>
      <c r="AP89">
        <v>76.069000000000003</v>
      </c>
      <c r="AQ89" s="46">
        <v>45420</v>
      </c>
      <c r="AR89">
        <v>76.462999999999994</v>
      </c>
      <c r="AS89" s="46">
        <v>45420</v>
      </c>
      <c r="AT89">
        <v>77.204999999999998</v>
      </c>
      <c r="AU89" s="46">
        <v>45420</v>
      </c>
      <c r="AV89">
        <v>79.445999999999998</v>
      </c>
      <c r="AW89" s="46">
        <v>45420</v>
      </c>
      <c r="AX89">
        <v>78.676000000000002</v>
      </c>
      <c r="AY89" s="46">
        <v>45420</v>
      </c>
      <c r="AZ89">
        <v>78.239999999999995</v>
      </c>
      <c r="BA89" s="46">
        <v>45420</v>
      </c>
      <c r="BB89">
        <v>77.623999999999995</v>
      </c>
      <c r="BC89" s="46">
        <v>45420</v>
      </c>
      <c r="BD89">
        <v>81.725999999999999</v>
      </c>
      <c r="BE89" s="46">
        <v>45420</v>
      </c>
      <c r="BF89">
        <v>75.72</v>
      </c>
      <c r="BG89" s="46">
        <v>45420</v>
      </c>
      <c r="BH89">
        <v>76.56</v>
      </c>
      <c r="BI89" s="46">
        <v>45420</v>
      </c>
      <c r="BJ89">
        <v>76.195999999999998</v>
      </c>
      <c r="BK89" s="46">
        <v>45420</v>
      </c>
      <c r="BL89">
        <v>76.078000000000003</v>
      </c>
      <c r="BM89" s="46">
        <v>45420</v>
      </c>
      <c r="BN89">
        <v>77.231999999999999</v>
      </c>
      <c r="BO89" s="46">
        <v>45420</v>
      </c>
      <c r="BP89">
        <v>66.605999999999995</v>
      </c>
    </row>
    <row r="90" spans="3:68" x14ac:dyDescent="0.35">
      <c r="C90" s="46"/>
      <c r="E90" s="46">
        <v>45421</v>
      </c>
      <c r="F90">
        <v>-13.449</v>
      </c>
      <c r="G90" s="46">
        <v>45421</v>
      </c>
      <c r="H90">
        <v>-22.835999999999999</v>
      </c>
      <c r="I90" s="46">
        <v>45421</v>
      </c>
      <c r="J90">
        <v>11.654</v>
      </c>
      <c r="K90" s="46">
        <v>45421</v>
      </c>
      <c r="L90">
        <v>28.992000000000001</v>
      </c>
      <c r="M90" s="46">
        <v>45421</v>
      </c>
      <c r="N90">
        <v>26.634</v>
      </c>
      <c r="O90" s="46">
        <v>45421</v>
      </c>
      <c r="P90">
        <v>36.630000000000003</v>
      </c>
      <c r="Q90" s="46">
        <v>45421</v>
      </c>
      <c r="R90">
        <v>36.243000000000002</v>
      </c>
      <c r="S90" s="46">
        <v>45421</v>
      </c>
      <c r="T90">
        <v>35.872999999999998</v>
      </c>
      <c r="U90" s="46">
        <v>45421</v>
      </c>
      <c r="V90">
        <v>41.771000000000001</v>
      </c>
      <c r="W90" s="46">
        <v>45421</v>
      </c>
      <c r="X90">
        <v>41.570999999999998</v>
      </c>
      <c r="Y90" s="46">
        <v>45421</v>
      </c>
      <c r="Z90">
        <v>56.164000000000001</v>
      </c>
      <c r="AA90" s="46">
        <v>45421</v>
      </c>
      <c r="AB90">
        <v>48.142000000000003</v>
      </c>
      <c r="AC90" s="46">
        <v>45421</v>
      </c>
      <c r="AD90">
        <v>53.034999999999997</v>
      </c>
      <c r="AE90" s="46">
        <v>45421</v>
      </c>
      <c r="AF90">
        <v>60.588000000000001</v>
      </c>
      <c r="AG90" s="46">
        <v>45421</v>
      </c>
      <c r="AH90">
        <v>62.670999999999999</v>
      </c>
      <c r="AI90" s="46">
        <v>45421</v>
      </c>
      <c r="AJ90">
        <v>67.509</v>
      </c>
      <c r="AK90" s="46">
        <v>45421</v>
      </c>
      <c r="AL90">
        <v>68.825999999999993</v>
      </c>
      <c r="AM90" s="46">
        <v>45421</v>
      </c>
      <c r="AN90">
        <v>73.775000000000006</v>
      </c>
      <c r="AO90" s="46">
        <v>45421</v>
      </c>
      <c r="AP90">
        <v>75.91</v>
      </c>
      <c r="AQ90" s="46">
        <v>45421</v>
      </c>
      <c r="AR90">
        <v>76.478999999999999</v>
      </c>
      <c r="AS90" s="46">
        <v>45421</v>
      </c>
      <c r="AT90">
        <v>77.164000000000001</v>
      </c>
      <c r="AU90" s="46">
        <v>45421</v>
      </c>
      <c r="AV90">
        <v>79.531000000000006</v>
      </c>
      <c r="AW90" s="46">
        <v>45421</v>
      </c>
      <c r="AX90">
        <v>78.548000000000002</v>
      </c>
      <c r="AY90" s="46">
        <v>45421</v>
      </c>
      <c r="AZ90">
        <v>77.997</v>
      </c>
      <c r="BA90" s="46">
        <v>45421</v>
      </c>
      <c r="BB90">
        <v>77.204999999999998</v>
      </c>
      <c r="BC90" s="46">
        <v>45421</v>
      </c>
      <c r="BD90">
        <v>81.064999999999998</v>
      </c>
      <c r="BE90" s="46">
        <v>45421</v>
      </c>
      <c r="BF90">
        <v>74.912000000000006</v>
      </c>
      <c r="BG90" s="46">
        <v>45421</v>
      </c>
      <c r="BH90">
        <v>75.584000000000003</v>
      </c>
      <c r="BI90" s="46">
        <v>45421</v>
      </c>
      <c r="BJ90">
        <v>75.224000000000004</v>
      </c>
      <c r="BK90" s="46">
        <v>45421</v>
      </c>
      <c r="BL90">
        <v>74.834000000000003</v>
      </c>
      <c r="BM90" s="46">
        <v>45421</v>
      </c>
      <c r="BN90">
        <v>75.915000000000006</v>
      </c>
      <c r="BO90" s="46">
        <v>45421</v>
      </c>
      <c r="BP90">
        <v>65.049000000000007</v>
      </c>
    </row>
    <row r="91" spans="3:68" x14ac:dyDescent="0.35">
      <c r="C91" s="46"/>
      <c r="E91" s="46">
        <v>45422</v>
      </c>
      <c r="F91">
        <v>-11.161</v>
      </c>
      <c r="G91" s="46">
        <v>45422</v>
      </c>
      <c r="H91">
        <v>-22.937000000000001</v>
      </c>
      <c r="I91" s="46">
        <v>45422</v>
      </c>
      <c r="J91">
        <v>10.327999999999999</v>
      </c>
      <c r="K91" s="46">
        <v>45422</v>
      </c>
      <c r="L91">
        <v>27.713000000000001</v>
      </c>
      <c r="M91" s="46">
        <v>45422</v>
      </c>
      <c r="N91">
        <v>25.716000000000001</v>
      </c>
      <c r="O91" s="46">
        <v>45422</v>
      </c>
      <c r="P91">
        <v>35.616</v>
      </c>
      <c r="Q91" s="46">
        <v>45422</v>
      </c>
      <c r="R91">
        <v>35.420999999999999</v>
      </c>
      <c r="S91" s="46">
        <v>45422</v>
      </c>
      <c r="T91">
        <v>34.966000000000001</v>
      </c>
      <c r="U91" s="46">
        <v>45422</v>
      </c>
      <c r="V91">
        <v>40.773000000000003</v>
      </c>
      <c r="W91" s="46">
        <v>45422</v>
      </c>
      <c r="X91">
        <v>40.673999999999999</v>
      </c>
      <c r="Y91" s="46">
        <v>45422</v>
      </c>
      <c r="Z91">
        <v>55.390999999999998</v>
      </c>
      <c r="AA91" s="46">
        <v>45422</v>
      </c>
      <c r="AB91">
        <v>47.463000000000001</v>
      </c>
      <c r="AC91" s="46">
        <v>45422</v>
      </c>
      <c r="AD91">
        <v>52.12</v>
      </c>
      <c r="AE91" s="46">
        <v>45422</v>
      </c>
      <c r="AF91">
        <v>59.726999999999997</v>
      </c>
      <c r="AG91" s="46">
        <v>45422</v>
      </c>
      <c r="AH91">
        <v>61.718000000000004</v>
      </c>
      <c r="AI91" s="46">
        <v>45422</v>
      </c>
      <c r="AJ91">
        <v>66.674000000000007</v>
      </c>
      <c r="AK91" s="46">
        <v>45422</v>
      </c>
      <c r="AL91">
        <v>68.075999999999993</v>
      </c>
      <c r="AM91" s="46">
        <v>45422</v>
      </c>
      <c r="AN91">
        <v>73.182000000000002</v>
      </c>
      <c r="AO91" s="46">
        <v>45422</v>
      </c>
      <c r="AP91">
        <v>75.132000000000005</v>
      </c>
      <c r="AQ91" s="46">
        <v>45422</v>
      </c>
      <c r="AR91">
        <v>75.622</v>
      </c>
      <c r="AS91" s="46">
        <v>45422</v>
      </c>
      <c r="AT91">
        <v>76.353999999999999</v>
      </c>
      <c r="AU91" s="46">
        <v>45422</v>
      </c>
      <c r="AV91">
        <v>78.498000000000005</v>
      </c>
      <c r="AW91" s="46">
        <v>45422</v>
      </c>
      <c r="AX91">
        <v>77.552999999999997</v>
      </c>
      <c r="AY91" s="46">
        <v>45422</v>
      </c>
      <c r="AZ91">
        <v>76.897000000000006</v>
      </c>
      <c r="BA91" s="46">
        <v>45422</v>
      </c>
      <c r="BB91">
        <v>76.113</v>
      </c>
      <c r="BC91" s="46">
        <v>45422</v>
      </c>
      <c r="BD91">
        <v>80.278000000000006</v>
      </c>
      <c r="BE91" s="46">
        <v>45422</v>
      </c>
      <c r="BF91">
        <v>74.451999999999998</v>
      </c>
      <c r="BG91" s="46">
        <v>45422</v>
      </c>
      <c r="BH91">
        <v>75.301000000000002</v>
      </c>
      <c r="BI91" s="46">
        <v>45422</v>
      </c>
      <c r="BJ91">
        <v>75.647000000000006</v>
      </c>
      <c r="BK91" s="46">
        <v>45422</v>
      </c>
      <c r="BL91">
        <v>75.394000000000005</v>
      </c>
      <c r="BM91" s="46">
        <v>45422</v>
      </c>
      <c r="BN91">
        <v>76.171000000000006</v>
      </c>
      <c r="BO91" s="46">
        <v>45422</v>
      </c>
      <c r="BP91">
        <v>64.701999999999998</v>
      </c>
    </row>
    <row r="92" spans="3:68" x14ac:dyDescent="0.35">
      <c r="C92" s="46"/>
      <c r="E92" s="46">
        <v>45425</v>
      </c>
      <c r="F92">
        <v>-7.8140000000000001</v>
      </c>
      <c r="G92" s="46">
        <v>45425</v>
      </c>
      <c r="H92">
        <v>-24.847000000000001</v>
      </c>
      <c r="I92" s="46">
        <v>45425</v>
      </c>
      <c r="J92">
        <v>9.59</v>
      </c>
      <c r="K92" s="46">
        <v>45425</v>
      </c>
      <c r="L92">
        <v>27.648</v>
      </c>
      <c r="M92" s="46">
        <v>45425</v>
      </c>
      <c r="N92">
        <v>25.911999999999999</v>
      </c>
      <c r="O92" s="46">
        <v>45425</v>
      </c>
      <c r="P92">
        <v>36.511000000000003</v>
      </c>
      <c r="Q92" s="46">
        <v>45425</v>
      </c>
      <c r="R92">
        <v>35.543999999999997</v>
      </c>
      <c r="S92" s="46">
        <v>45425</v>
      </c>
      <c r="T92">
        <v>35.536000000000001</v>
      </c>
      <c r="U92" s="46">
        <v>45425</v>
      </c>
      <c r="V92">
        <v>41.606999999999999</v>
      </c>
      <c r="W92" s="46">
        <v>45425</v>
      </c>
      <c r="X92">
        <v>41.552</v>
      </c>
      <c r="Y92" s="46">
        <v>45425</v>
      </c>
      <c r="Z92">
        <v>56.168999999999997</v>
      </c>
      <c r="AA92" s="46">
        <v>45425</v>
      </c>
      <c r="AB92">
        <v>47.875999999999998</v>
      </c>
      <c r="AC92" s="46">
        <v>45425</v>
      </c>
      <c r="AD92">
        <v>52.808</v>
      </c>
      <c r="AE92" s="46">
        <v>45425</v>
      </c>
      <c r="AF92">
        <v>60.654000000000003</v>
      </c>
      <c r="AG92" s="46">
        <v>45425</v>
      </c>
      <c r="AH92">
        <v>62.784999999999997</v>
      </c>
      <c r="AI92" s="46">
        <v>45425</v>
      </c>
      <c r="AJ92">
        <v>67.784999999999997</v>
      </c>
      <c r="AK92" s="46">
        <v>45425</v>
      </c>
      <c r="AL92">
        <v>69.004999999999995</v>
      </c>
      <c r="AM92" s="46">
        <v>45425</v>
      </c>
      <c r="AN92">
        <v>74.195999999999998</v>
      </c>
      <c r="AO92" s="46">
        <v>45425</v>
      </c>
      <c r="AP92">
        <v>76.236999999999995</v>
      </c>
      <c r="AQ92" s="46">
        <v>45425</v>
      </c>
      <c r="AR92">
        <v>76.778999999999996</v>
      </c>
      <c r="AS92" s="46">
        <v>45425</v>
      </c>
      <c r="AT92">
        <v>77.674999999999997</v>
      </c>
      <c r="AU92" s="46">
        <v>45425</v>
      </c>
      <c r="AV92">
        <v>79.909000000000006</v>
      </c>
      <c r="AW92" s="46">
        <v>45425</v>
      </c>
      <c r="AX92">
        <v>78.994</v>
      </c>
      <c r="AY92" s="46">
        <v>45425</v>
      </c>
      <c r="AZ92">
        <v>78.38</v>
      </c>
      <c r="BA92" s="46">
        <v>45425</v>
      </c>
      <c r="BB92">
        <v>77.685000000000002</v>
      </c>
      <c r="BC92" s="46">
        <v>45425</v>
      </c>
      <c r="BD92">
        <v>81.561000000000007</v>
      </c>
      <c r="BE92" s="46">
        <v>45425</v>
      </c>
      <c r="BF92">
        <v>76.069000000000003</v>
      </c>
      <c r="BG92" s="46">
        <v>45425</v>
      </c>
      <c r="BH92">
        <v>77.043000000000006</v>
      </c>
      <c r="BI92" s="46">
        <v>45425</v>
      </c>
      <c r="BJ92">
        <v>77.225999999999999</v>
      </c>
      <c r="BK92" s="46">
        <v>45425</v>
      </c>
      <c r="BL92">
        <v>77.134</v>
      </c>
      <c r="BM92" s="46">
        <v>45425</v>
      </c>
      <c r="BN92">
        <v>78.028000000000006</v>
      </c>
      <c r="BO92" s="46">
        <v>45425</v>
      </c>
      <c r="BP92">
        <v>67.063000000000002</v>
      </c>
    </row>
    <row r="93" spans="3:68" x14ac:dyDescent="0.35">
      <c r="C93" s="46"/>
      <c r="E93" s="46">
        <v>45426</v>
      </c>
      <c r="F93">
        <v>-5.6970000000000001</v>
      </c>
      <c r="G93" s="46">
        <v>45426</v>
      </c>
      <c r="H93">
        <v>-20.635000000000002</v>
      </c>
      <c r="I93" s="46">
        <v>45426</v>
      </c>
      <c r="J93">
        <v>12.032999999999999</v>
      </c>
      <c r="K93" s="46">
        <v>45426</v>
      </c>
      <c r="L93">
        <v>28.53</v>
      </c>
      <c r="M93" s="46">
        <v>45426</v>
      </c>
      <c r="N93">
        <v>26.574999999999999</v>
      </c>
      <c r="O93" s="46">
        <v>45426</v>
      </c>
      <c r="P93">
        <v>37.289000000000001</v>
      </c>
      <c r="Q93" s="46">
        <v>45426</v>
      </c>
      <c r="R93">
        <v>35.366</v>
      </c>
      <c r="S93" s="46">
        <v>45426</v>
      </c>
      <c r="T93">
        <v>35.756999999999998</v>
      </c>
      <c r="U93" s="46">
        <v>45426</v>
      </c>
      <c r="V93">
        <v>42.133000000000003</v>
      </c>
      <c r="W93" s="46">
        <v>45426</v>
      </c>
      <c r="X93">
        <v>42.023000000000003</v>
      </c>
      <c r="Y93" s="46">
        <v>45426</v>
      </c>
      <c r="Z93">
        <v>56.488</v>
      </c>
      <c r="AA93" s="46">
        <v>45426</v>
      </c>
      <c r="AB93">
        <v>48.09</v>
      </c>
      <c r="AC93" s="46">
        <v>45426</v>
      </c>
      <c r="AD93">
        <v>53.033000000000001</v>
      </c>
      <c r="AE93" s="46">
        <v>45426</v>
      </c>
      <c r="AF93">
        <v>61.411000000000001</v>
      </c>
      <c r="AG93" s="46">
        <v>45426</v>
      </c>
      <c r="AH93">
        <v>63.408000000000001</v>
      </c>
      <c r="AI93" s="46">
        <v>45426</v>
      </c>
      <c r="AJ93">
        <v>68.334999999999994</v>
      </c>
      <c r="AK93" s="46">
        <v>45426</v>
      </c>
      <c r="AL93">
        <v>69.712999999999994</v>
      </c>
      <c r="AM93" s="46">
        <v>45426</v>
      </c>
      <c r="AN93">
        <v>75.06</v>
      </c>
      <c r="AO93" s="46">
        <v>45426</v>
      </c>
      <c r="AP93">
        <v>77.275999999999996</v>
      </c>
      <c r="AQ93" s="46">
        <v>45426</v>
      </c>
      <c r="AR93">
        <v>77.944999999999993</v>
      </c>
      <c r="AS93" s="46">
        <v>45426</v>
      </c>
      <c r="AT93">
        <v>79.006</v>
      </c>
      <c r="AU93" s="46">
        <v>45426</v>
      </c>
      <c r="AV93">
        <v>81.513000000000005</v>
      </c>
      <c r="AW93" s="46">
        <v>45426</v>
      </c>
      <c r="AX93">
        <v>80.58</v>
      </c>
      <c r="AY93" s="46">
        <v>45426</v>
      </c>
      <c r="AZ93">
        <v>79.989999999999995</v>
      </c>
      <c r="BA93" s="46">
        <v>45426</v>
      </c>
      <c r="BB93">
        <v>79.12</v>
      </c>
      <c r="BC93" s="46">
        <v>45426</v>
      </c>
      <c r="BD93">
        <v>82.605999999999995</v>
      </c>
      <c r="BE93" s="46">
        <v>45426</v>
      </c>
      <c r="BF93">
        <v>76.929000000000002</v>
      </c>
      <c r="BG93" s="46">
        <v>45426</v>
      </c>
      <c r="BH93">
        <v>77.445999999999998</v>
      </c>
      <c r="BI93" s="46">
        <v>45426</v>
      </c>
      <c r="BJ93">
        <v>77.295000000000002</v>
      </c>
      <c r="BK93" s="46">
        <v>45426</v>
      </c>
      <c r="BL93">
        <v>77.201999999999998</v>
      </c>
      <c r="BM93" s="46">
        <v>45426</v>
      </c>
      <c r="BN93">
        <v>78.058999999999997</v>
      </c>
      <c r="BO93" s="46">
        <v>45426</v>
      </c>
      <c r="BP93">
        <v>66.78</v>
      </c>
    </row>
    <row r="94" spans="3:68" x14ac:dyDescent="0.35">
      <c r="C94" s="46"/>
      <c r="E94" s="46">
        <v>45427</v>
      </c>
      <c r="F94">
        <v>-10.265000000000001</v>
      </c>
      <c r="G94" s="46">
        <v>45427</v>
      </c>
      <c r="H94">
        <v>-15.516</v>
      </c>
      <c r="I94" s="46">
        <v>45427</v>
      </c>
      <c r="J94">
        <v>12.67</v>
      </c>
      <c r="K94" s="46">
        <v>45427</v>
      </c>
      <c r="L94">
        <v>29.567</v>
      </c>
      <c r="M94" s="46">
        <v>45427</v>
      </c>
      <c r="N94">
        <v>27.414000000000001</v>
      </c>
      <c r="O94" s="46">
        <v>45427</v>
      </c>
      <c r="P94">
        <v>37.914000000000001</v>
      </c>
      <c r="Q94" s="46">
        <v>45427</v>
      </c>
      <c r="R94">
        <v>34.656999999999996</v>
      </c>
      <c r="S94" s="46">
        <v>45427</v>
      </c>
      <c r="T94">
        <v>34.994999999999997</v>
      </c>
      <c r="U94" s="46">
        <v>45427</v>
      </c>
      <c r="V94">
        <v>41.728000000000002</v>
      </c>
      <c r="W94" s="46">
        <v>45427</v>
      </c>
      <c r="X94">
        <v>41.613</v>
      </c>
      <c r="Y94" s="46">
        <v>45427</v>
      </c>
      <c r="Z94">
        <v>56.612000000000002</v>
      </c>
      <c r="AA94" s="46">
        <v>45427</v>
      </c>
      <c r="AB94">
        <v>48.716000000000001</v>
      </c>
      <c r="AC94" s="46">
        <v>45427</v>
      </c>
      <c r="AD94">
        <v>53.887999999999998</v>
      </c>
      <c r="AE94" s="46">
        <v>45427</v>
      </c>
      <c r="AF94">
        <v>62.384999999999998</v>
      </c>
      <c r="AG94" s="46">
        <v>45427</v>
      </c>
      <c r="AH94">
        <v>64.358999999999995</v>
      </c>
      <c r="AI94" s="46">
        <v>45427</v>
      </c>
      <c r="AJ94">
        <v>69.265000000000001</v>
      </c>
      <c r="AK94" s="46">
        <v>45427</v>
      </c>
      <c r="AL94">
        <v>70.33</v>
      </c>
      <c r="AM94" s="46">
        <v>45427</v>
      </c>
      <c r="AN94">
        <v>75.611999999999995</v>
      </c>
      <c r="AO94" s="46">
        <v>45427</v>
      </c>
      <c r="AP94">
        <v>77.575000000000003</v>
      </c>
      <c r="AQ94" s="46">
        <v>45427</v>
      </c>
      <c r="AR94">
        <v>78.194999999999993</v>
      </c>
      <c r="AS94" s="46">
        <v>45427</v>
      </c>
      <c r="AT94">
        <v>79.049000000000007</v>
      </c>
      <c r="AU94" s="46">
        <v>45427</v>
      </c>
      <c r="AV94">
        <v>81.402000000000001</v>
      </c>
      <c r="AW94" s="46">
        <v>45427</v>
      </c>
      <c r="AX94">
        <v>80.486999999999995</v>
      </c>
      <c r="AY94" s="46">
        <v>45427</v>
      </c>
      <c r="AZ94">
        <v>79.700999999999993</v>
      </c>
      <c r="BA94" s="46">
        <v>45427</v>
      </c>
      <c r="BB94">
        <v>78.793000000000006</v>
      </c>
      <c r="BC94" s="46">
        <v>45427</v>
      </c>
      <c r="BD94">
        <v>82.245999999999995</v>
      </c>
      <c r="BE94" s="46">
        <v>45427</v>
      </c>
      <c r="BF94">
        <v>76.451999999999998</v>
      </c>
      <c r="BG94" s="46">
        <v>45427</v>
      </c>
      <c r="BH94">
        <v>76.790999999999997</v>
      </c>
      <c r="BI94" s="46">
        <v>45427</v>
      </c>
      <c r="BJ94">
        <v>76.415999999999997</v>
      </c>
      <c r="BK94" s="46">
        <v>45427</v>
      </c>
      <c r="BL94">
        <v>76.094999999999999</v>
      </c>
      <c r="BM94" s="46">
        <v>45427</v>
      </c>
      <c r="BN94">
        <v>76.974000000000004</v>
      </c>
      <c r="BO94" s="46">
        <v>45427</v>
      </c>
      <c r="BP94">
        <v>65.712000000000003</v>
      </c>
    </row>
    <row r="95" spans="3:68" x14ac:dyDescent="0.35">
      <c r="C95" s="46"/>
      <c r="E95" s="46">
        <v>45428</v>
      </c>
      <c r="F95">
        <v>-9.7729999999999997</v>
      </c>
      <c r="G95" s="46">
        <v>45428</v>
      </c>
      <c r="H95">
        <v>-43.287999999999997</v>
      </c>
      <c r="I95" s="46">
        <v>45428</v>
      </c>
      <c r="J95">
        <v>12.06</v>
      </c>
      <c r="K95" s="46">
        <v>45428</v>
      </c>
      <c r="L95">
        <v>28.654</v>
      </c>
      <c r="M95" s="46">
        <v>45428</v>
      </c>
      <c r="N95">
        <v>26.911999999999999</v>
      </c>
      <c r="O95" s="46">
        <v>45428</v>
      </c>
      <c r="P95">
        <v>37.676000000000002</v>
      </c>
      <c r="Q95" s="46">
        <v>45428</v>
      </c>
      <c r="R95">
        <v>34.74</v>
      </c>
      <c r="S95" s="46">
        <v>45428</v>
      </c>
      <c r="T95">
        <v>34.319000000000003</v>
      </c>
      <c r="U95" s="46">
        <v>45428</v>
      </c>
      <c r="V95">
        <v>40.826999999999998</v>
      </c>
      <c r="W95" s="46">
        <v>45428</v>
      </c>
      <c r="X95">
        <v>40.573</v>
      </c>
      <c r="Y95" s="46">
        <v>45428</v>
      </c>
      <c r="Z95">
        <v>55.649000000000001</v>
      </c>
      <c r="AA95" s="46">
        <v>45428</v>
      </c>
      <c r="AB95">
        <v>47.247</v>
      </c>
      <c r="AC95" s="46">
        <v>45428</v>
      </c>
      <c r="AD95">
        <v>52.302999999999997</v>
      </c>
      <c r="AE95" s="46">
        <v>45428</v>
      </c>
      <c r="AF95">
        <v>60.783999999999999</v>
      </c>
      <c r="AG95" s="46">
        <v>45428</v>
      </c>
      <c r="AH95">
        <v>62.692</v>
      </c>
      <c r="AI95" s="46">
        <v>45428</v>
      </c>
      <c r="AJ95">
        <v>67.611000000000004</v>
      </c>
      <c r="AK95" s="46">
        <v>45428</v>
      </c>
      <c r="AL95">
        <v>68.704999999999998</v>
      </c>
      <c r="AM95" s="46">
        <v>45428</v>
      </c>
      <c r="AN95">
        <v>73.924000000000007</v>
      </c>
      <c r="AO95" s="46">
        <v>45428</v>
      </c>
      <c r="AP95">
        <v>75.923000000000002</v>
      </c>
      <c r="AQ95" s="46">
        <v>45428</v>
      </c>
      <c r="AR95">
        <v>76.433999999999997</v>
      </c>
      <c r="AS95" s="46">
        <v>45428</v>
      </c>
      <c r="AT95">
        <v>77.370999999999995</v>
      </c>
      <c r="AU95" s="46">
        <v>45428</v>
      </c>
      <c r="AV95">
        <v>79.608000000000004</v>
      </c>
      <c r="AW95" s="46">
        <v>45428</v>
      </c>
      <c r="AX95">
        <v>78.677000000000007</v>
      </c>
      <c r="AY95" s="46">
        <v>45428</v>
      </c>
      <c r="AZ95">
        <v>78.257999999999996</v>
      </c>
      <c r="BA95" s="46">
        <v>45428</v>
      </c>
      <c r="BB95">
        <v>77.177000000000007</v>
      </c>
      <c r="BC95" s="46">
        <v>45428</v>
      </c>
      <c r="BD95">
        <v>80.424999999999997</v>
      </c>
      <c r="BE95" s="46">
        <v>45428</v>
      </c>
      <c r="BF95">
        <v>74.825999999999993</v>
      </c>
      <c r="BG95" s="46">
        <v>45428</v>
      </c>
      <c r="BH95">
        <v>74.991</v>
      </c>
      <c r="BI95" s="46">
        <v>45428</v>
      </c>
      <c r="BJ95">
        <v>74.36</v>
      </c>
      <c r="BK95" s="46">
        <v>45428</v>
      </c>
      <c r="BL95">
        <v>74.069000000000003</v>
      </c>
      <c r="BM95" s="46">
        <v>45428</v>
      </c>
      <c r="BN95">
        <v>74.995000000000005</v>
      </c>
      <c r="BO95" s="46">
        <v>45428</v>
      </c>
      <c r="BP95">
        <v>63.865000000000002</v>
      </c>
    </row>
    <row r="96" spans="3:68" x14ac:dyDescent="0.35">
      <c r="C96" s="46"/>
      <c r="E96" s="46">
        <v>45429</v>
      </c>
      <c r="F96">
        <v>-12.566000000000001</v>
      </c>
      <c r="G96" s="46">
        <v>45429</v>
      </c>
      <c r="H96">
        <v>-15.53</v>
      </c>
      <c r="I96" s="46">
        <v>45429</v>
      </c>
      <c r="J96">
        <v>12.66</v>
      </c>
      <c r="K96" s="46">
        <v>45429</v>
      </c>
      <c r="L96">
        <v>28.158999999999999</v>
      </c>
      <c r="M96" s="46">
        <v>45429</v>
      </c>
      <c r="N96">
        <v>25.42</v>
      </c>
      <c r="O96" s="46">
        <v>45429</v>
      </c>
      <c r="P96">
        <v>36.503</v>
      </c>
      <c r="Q96" s="46">
        <v>45429</v>
      </c>
      <c r="R96">
        <v>35.42</v>
      </c>
      <c r="S96" s="46">
        <v>45429</v>
      </c>
      <c r="T96">
        <v>35.247999999999998</v>
      </c>
      <c r="U96" s="46">
        <v>45429</v>
      </c>
      <c r="V96">
        <v>41.488999999999997</v>
      </c>
      <c r="W96" s="46">
        <v>45429</v>
      </c>
      <c r="X96">
        <v>41.374000000000002</v>
      </c>
      <c r="Y96" s="46">
        <v>45429</v>
      </c>
      <c r="Z96">
        <v>56.670999999999999</v>
      </c>
      <c r="AA96" s="46">
        <v>45429</v>
      </c>
      <c r="AB96">
        <v>47.56</v>
      </c>
      <c r="AC96" s="46">
        <v>45429</v>
      </c>
      <c r="AD96">
        <v>52.433</v>
      </c>
      <c r="AE96" s="46">
        <v>45429</v>
      </c>
      <c r="AF96">
        <v>60.402999999999999</v>
      </c>
      <c r="AG96" s="46">
        <v>45429</v>
      </c>
      <c r="AH96">
        <v>62.317</v>
      </c>
      <c r="AI96" s="46">
        <v>45429</v>
      </c>
      <c r="AJ96">
        <v>67.192999999999998</v>
      </c>
      <c r="AK96" s="46">
        <v>45429</v>
      </c>
      <c r="AL96">
        <v>68.438000000000002</v>
      </c>
      <c r="AM96" s="46">
        <v>45429</v>
      </c>
      <c r="AN96">
        <v>73.658000000000001</v>
      </c>
      <c r="AO96" s="46">
        <v>45429</v>
      </c>
      <c r="AP96">
        <v>75.748000000000005</v>
      </c>
      <c r="AQ96" s="46">
        <v>45429</v>
      </c>
      <c r="AR96">
        <v>76.081999999999994</v>
      </c>
      <c r="AS96" s="46">
        <v>45429</v>
      </c>
      <c r="AT96">
        <v>76.924000000000007</v>
      </c>
      <c r="AU96" s="46">
        <v>45429</v>
      </c>
      <c r="AV96">
        <v>79.185000000000002</v>
      </c>
      <c r="AW96" s="46">
        <v>45429</v>
      </c>
      <c r="AX96">
        <v>78.197000000000003</v>
      </c>
      <c r="AY96" s="46">
        <v>45429</v>
      </c>
      <c r="AZ96">
        <v>77.477999999999994</v>
      </c>
      <c r="BA96" s="46">
        <v>45429</v>
      </c>
      <c r="BB96">
        <v>76.37</v>
      </c>
      <c r="BC96" s="46">
        <v>45429</v>
      </c>
      <c r="BD96">
        <v>79.837000000000003</v>
      </c>
      <c r="BE96" s="46">
        <v>45429</v>
      </c>
      <c r="BF96">
        <v>74.147999999999996</v>
      </c>
      <c r="BG96" s="46">
        <v>45429</v>
      </c>
      <c r="BH96">
        <v>74.341999999999999</v>
      </c>
      <c r="BI96" s="46">
        <v>45429</v>
      </c>
      <c r="BJ96">
        <v>74.301000000000002</v>
      </c>
      <c r="BK96" s="46">
        <v>45429</v>
      </c>
      <c r="BL96">
        <v>74.533000000000001</v>
      </c>
      <c r="BM96" s="46">
        <v>45429</v>
      </c>
      <c r="BN96">
        <v>75.674999999999997</v>
      </c>
      <c r="BO96" s="46">
        <v>45429</v>
      </c>
      <c r="BP96">
        <v>64.632000000000005</v>
      </c>
    </row>
    <row r="97" spans="3:68" x14ac:dyDescent="0.35">
      <c r="C97" s="46"/>
      <c r="E97" s="46">
        <v>45432</v>
      </c>
      <c r="F97">
        <v>-12.592000000000001</v>
      </c>
      <c r="G97" s="46">
        <v>45432</v>
      </c>
      <c r="H97">
        <v>-16.940999999999999</v>
      </c>
      <c r="I97" s="46">
        <v>45432</v>
      </c>
      <c r="J97">
        <v>12.003</v>
      </c>
      <c r="K97" s="46">
        <v>45432</v>
      </c>
      <c r="L97">
        <v>27.594999999999999</v>
      </c>
      <c r="M97" s="46">
        <v>45432</v>
      </c>
      <c r="N97">
        <v>25.114000000000001</v>
      </c>
      <c r="O97" s="46">
        <v>45432</v>
      </c>
      <c r="P97">
        <v>35.89</v>
      </c>
      <c r="Q97" s="46">
        <v>45432</v>
      </c>
      <c r="R97">
        <v>35.654000000000003</v>
      </c>
      <c r="S97" s="46">
        <v>45432</v>
      </c>
      <c r="T97">
        <v>35.005000000000003</v>
      </c>
      <c r="U97" s="46">
        <v>45432</v>
      </c>
      <c r="V97">
        <v>41.078000000000003</v>
      </c>
      <c r="W97" s="46">
        <v>45432</v>
      </c>
      <c r="X97">
        <v>41.152999999999999</v>
      </c>
      <c r="Y97" s="46">
        <v>45432</v>
      </c>
      <c r="Z97">
        <v>56.726999999999997</v>
      </c>
      <c r="AA97" s="46">
        <v>45432</v>
      </c>
      <c r="AB97">
        <v>47.393999999999998</v>
      </c>
      <c r="AC97" s="46">
        <v>45432</v>
      </c>
      <c r="AD97">
        <v>52.487000000000002</v>
      </c>
      <c r="AE97" s="46">
        <v>45432</v>
      </c>
      <c r="AF97">
        <v>60.396999999999998</v>
      </c>
      <c r="AG97" s="46">
        <v>45432</v>
      </c>
      <c r="AH97">
        <v>62.421999999999997</v>
      </c>
      <c r="AI97" s="46">
        <v>45432</v>
      </c>
      <c r="AJ97">
        <v>67.418999999999997</v>
      </c>
      <c r="AK97" s="46">
        <v>45432</v>
      </c>
      <c r="AL97">
        <v>68.867999999999995</v>
      </c>
      <c r="AM97" s="46">
        <v>45432</v>
      </c>
      <c r="AN97">
        <v>74.206999999999994</v>
      </c>
      <c r="AO97" s="46">
        <v>45432</v>
      </c>
      <c r="AP97">
        <v>76.304000000000002</v>
      </c>
      <c r="AQ97" s="46">
        <v>45432</v>
      </c>
      <c r="AR97">
        <v>76.843999999999994</v>
      </c>
      <c r="AS97" s="46">
        <v>45432</v>
      </c>
      <c r="AT97">
        <v>77.765000000000001</v>
      </c>
      <c r="AU97" s="46">
        <v>45432</v>
      </c>
      <c r="AV97">
        <v>79.988</v>
      </c>
      <c r="AW97" s="46">
        <v>45432</v>
      </c>
      <c r="AX97">
        <v>78.902000000000001</v>
      </c>
      <c r="AY97" s="46">
        <v>45432</v>
      </c>
      <c r="AZ97">
        <v>78.049000000000007</v>
      </c>
      <c r="BA97" s="46">
        <v>45432</v>
      </c>
      <c r="BB97">
        <v>76.891999999999996</v>
      </c>
      <c r="BC97" s="46">
        <v>45432</v>
      </c>
      <c r="BD97">
        <v>80.290000000000006</v>
      </c>
      <c r="BE97" s="46">
        <v>45432</v>
      </c>
      <c r="BF97">
        <v>74.513000000000005</v>
      </c>
      <c r="BG97" s="46">
        <v>45432</v>
      </c>
      <c r="BH97">
        <v>74.650000000000006</v>
      </c>
      <c r="BI97" s="46">
        <v>45432</v>
      </c>
      <c r="BJ97">
        <v>74.885999999999996</v>
      </c>
      <c r="BK97" s="46">
        <v>45432</v>
      </c>
      <c r="BL97">
        <v>75.245999999999995</v>
      </c>
      <c r="BM97" s="46">
        <v>45432</v>
      </c>
      <c r="BN97">
        <v>76.346999999999994</v>
      </c>
      <c r="BO97" s="46">
        <v>45432</v>
      </c>
      <c r="BP97">
        <v>65.5</v>
      </c>
    </row>
    <row r="98" spans="3:68" x14ac:dyDescent="0.35">
      <c r="C98" s="46"/>
      <c r="E98" s="46">
        <v>45433</v>
      </c>
      <c r="F98">
        <v>-14.247999999999999</v>
      </c>
      <c r="G98" s="46">
        <v>45433</v>
      </c>
      <c r="H98">
        <v>-18.024999999999999</v>
      </c>
      <c r="I98" s="46">
        <v>45433</v>
      </c>
      <c r="J98">
        <v>10.81</v>
      </c>
      <c r="K98" s="46">
        <v>45433</v>
      </c>
      <c r="L98">
        <v>26.806000000000001</v>
      </c>
      <c r="M98" s="46">
        <v>45433</v>
      </c>
      <c r="N98">
        <v>24.672000000000001</v>
      </c>
      <c r="O98" s="46">
        <v>45433</v>
      </c>
      <c r="P98">
        <v>35.119999999999997</v>
      </c>
      <c r="Q98" s="46">
        <v>45433</v>
      </c>
      <c r="R98">
        <v>34.92</v>
      </c>
      <c r="S98" s="46">
        <v>45433</v>
      </c>
      <c r="T98">
        <v>34.093000000000004</v>
      </c>
      <c r="U98" s="46">
        <v>45433</v>
      </c>
      <c r="V98">
        <v>39.869999999999997</v>
      </c>
      <c r="W98" s="46">
        <v>45433</v>
      </c>
      <c r="X98">
        <v>40.018999999999998</v>
      </c>
      <c r="Y98" s="46">
        <v>45433</v>
      </c>
      <c r="Z98">
        <v>55.445999999999998</v>
      </c>
      <c r="AA98" s="46">
        <v>45433</v>
      </c>
      <c r="AB98">
        <v>46.475000000000001</v>
      </c>
      <c r="AC98" s="46">
        <v>45433</v>
      </c>
      <c r="AD98">
        <v>51.319000000000003</v>
      </c>
      <c r="AE98" s="46">
        <v>45433</v>
      </c>
      <c r="AF98">
        <v>59.533000000000001</v>
      </c>
      <c r="AG98" s="46">
        <v>45433</v>
      </c>
      <c r="AH98">
        <v>61.497999999999998</v>
      </c>
      <c r="AI98" s="46">
        <v>45433</v>
      </c>
      <c r="AJ98">
        <v>66.298000000000002</v>
      </c>
      <c r="AK98" s="46">
        <v>45433</v>
      </c>
      <c r="AL98">
        <v>67.882000000000005</v>
      </c>
      <c r="AM98" s="46">
        <v>45433</v>
      </c>
      <c r="AN98">
        <v>73.12</v>
      </c>
      <c r="AO98" s="46">
        <v>45433</v>
      </c>
      <c r="AP98">
        <v>75.292000000000002</v>
      </c>
      <c r="AQ98" s="46">
        <v>45433</v>
      </c>
      <c r="AR98">
        <v>75.613</v>
      </c>
      <c r="AS98" s="46">
        <v>45433</v>
      </c>
      <c r="AT98">
        <v>76.626000000000005</v>
      </c>
      <c r="AU98" s="46">
        <v>45433</v>
      </c>
      <c r="AV98">
        <v>78.875</v>
      </c>
      <c r="AW98" s="46">
        <v>45433</v>
      </c>
      <c r="AX98">
        <v>77.832999999999998</v>
      </c>
      <c r="AY98" s="46">
        <v>45433</v>
      </c>
      <c r="AZ98">
        <v>76.942999999999998</v>
      </c>
      <c r="BA98" s="46">
        <v>45433</v>
      </c>
      <c r="BB98">
        <v>75.665999999999997</v>
      </c>
      <c r="BC98" s="46">
        <v>45433</v>
      </c>
      <c r="BD98">
        <v>78.77</v>
      </c>
      <c r="BE98" s="46">
        <v>45433</v>
      </c>
      <c r="BF98">
        <v>73.111000000000004</v>
      </c>
      <c r="BG98" s="46">
        <v>45433</v>
      </c>
      <c r="BH98">
        <v>73.147000000000006</v>
      </c>
      <c r="BI98" s="46">
        <v>45433</v>
      </c>
      <c r="BJ98">
        <v>73.481999999999999</v>
      </c>
      <c r="BK98" s="46">
        <v>45433</v>
      </c>
      <c r="BL98">
        <v>73.822999999999993</v>
      </c>
      <c r="BM98" s="46">
        <v>45433</v>
      </c>
      <c r="BN98">
        <v>74.84</v>
      </c>
      <c r="BO98" s="46">
        <v>45433</v>
      </c>
      <c r="BP98">
        <v>63.790999999999997</v>
      </c>
    </row>
    <row r="99" spans="3:68" x14ac:dyDescent="0.35">
      <c r="C99" s="46"/>
      <c r="E99" s="46">
        <v>45434</v>
      </c>
      <c r="F99">
        <v>-13.493</v>
      </c>
      <c r="G99" s="46">
        <v>45434</v>
      </c>
      <c r="H99">
        <v>-23.738</v>
      </c>
      <c r="I99" s="46">
        <v>45434</v>
      </c>
      <c r="J99">
        <v>8.4849999999999994</v>
      </c>
      <c r="K99" s="46">
        <v>45434</v>
      </c>
      <c r="L99">
        <v>25.32</v>
      </c>
      <c r="M99" s="46">
        <v>45434</v>
      </c>
      <c r="N99">
        <v>25.396999999999998</v>
      </c>
      <c r="O99" s="46">
        <v>45434</v>
      </c>
      <c r="P99">
        <v>32.613999999999997</v>
      </c>
      <c r="Q99" s="46">
        <v>45434</v>
      </c>
      <c r="R99">
        <v>34.417999999999999</v>
      </c>
      <c r="S99" s="46">
        <v>45434</v>
      </c>
      <c r="T99">
        <v>34.881</v>
      </c>
      <c r="U99" s="46">
        <v>45434</v>
      </c>
      <c r="V99">
        <v>41.110999999999997</v>
      </c>
      <c r="W99" s="46">
        <v>45434</v>
      </c>
      <c r="X99">
        <v>41.304000000000002</v>
      </c>
      <c r="Y99" s="46">
        <v>45434</v>
      </c>
      <c r="Z99">
        <v>54.262</v>
      </c>
      <c r="AA99" s="46">
        <v>45434</v>
      </c>
      <c r="AB99">
        <v>47.088999999999999</v>
      </c>
      <c r="AC99" s="46">
        <v>45434</v>
      </c>
      <c r="AD99">
        <v>52.024000000000001</v>
      </c>
      <c r="AE99" s="46">
        <v>45434</v>
      </c>
      <c r="AF99">
        <v>59.235999999999997</v>
      </c>
      <c r="AG99" s="46">
        <v>45434</v>
      </c>
      <c r="AH99">
        <v>61.206000000000003</v>
      </c>
      <c r="AI99" s="46">
        <v>45434</v>
      </c>
      <c r="AJ99">
        <v>66.114999999999995</v>
      </c>
      <c r="AK99" s="46">
        <v>45434</v>
      </c>
      <c r="AL99">
        <v>67.715000000000003</v>
      </c>
      <c r="AM99" s="46">
        <v>45434</v>
      </c>
      <c r="AN99">
        <v>73.64</v>
      </c>
      <c r="AO99" s="46">
        <v>45434</v>
      </c>
      <c r="AP99">
        <v>75.733000000000004</v>
      </c>
      <c r="AQ99" s="46">
        <v>45434</v>
      </c>
      <c r="AR99">
        <v>76.218999999999994</v>
      </c>
      <c r="AS99" s="46">
        <v>45434</v>
      </c>
      <c r="AT99">
        <v>77.034000000000006</v>
      </c>
      <c r="AU99" s="46">
        <v>45434</v>
      </c>
      <c r="AV99">
        <v>79.299000000000007</v>
      </c>
      <c r="AW99" s="46">
        <v>45434</v>
      </c>
      <c r="AX99">
        <v>78.486999999999995</v>
      </c>
      <c r="AY99" s="46">
        <v>45434</v>
      </c>
      <c r="AZ99">
        <v>77.863</v>
      </c>
      <c r="BA99" s="46">
        <v>45434</v>
      </c>
      <c r="BB99">
        <v>76.548000000000002</v>
      </c>
      <c r="BC99" s="46">
        <v>45434</v>
      </c>
      <c r="BD99">
        <v>79.522000000000006</v>
      </c>
      <c r="BE99" s="46">
        <v>45434</v>
      </c>
      <c r="BF99">
        <v>73.954999999999998</v>
      </c>
      <c r="BG99" s="46">
        <v>45434</v>
      </c>
      <c r="BH99">
        <v>74.016999999999996</v>
      </c>
      <c r="BI99" s="46">
        <v>45434</v>
      </c>
      <c r="BJ99">
        <v>74.08</v>
      </c>
      <c r="BK99" s="46">
        <v>45434</v>
      </c>
      <c r="BL99">
        <v>74.486000000000004</v>
      </c>
      <c r="BM99" s="46">
        <v>45434</v>
      </c>
      <c r="BN99">
        <v>75.766000000000005</v>
      </c>
      <c r="BO99" s="46">
        <v>45434</v>
      </c>
      <c r="BP99">
        <v>64.98</v>
      </c>
    </row>
    <row r="100" spans="3:68" x14ac:dyDescent="0.35">
      <c r="C100" s="46"/>
      <c r="E100" s="46">
        <v>45435</v>
      </c>
      <c r="F100">
        <v>-13.387</v>
      </c>
      <c r="G100" s="46">
        <v>45435</v>
      </c>
      <c r="H100">
        <v>-19.57</v>
      </c>
      <c r="I100" s="46">
        <v>45435</v>
      </c>
      <c r="J100">
        <v>9.6519999999999992</v>
      </c>
      <c r="K100" s="46">
        <v>45435</v>
      </c>
      <c r="L100">
        <v>25.971</v>
      </c>
      <c r="M100" s="46">
        <v>45435</v>
      </c>
      <c r="N100">
        <v>25.876999999999999</v>
      </c>
      <c r="O100" s="46">
        <v>45435</v>
      </c>
      <c r="P100">
        <v>33.914999999999999</v>
      </c>
      <c r="Q100" s="46">
        <v>45435</v>
      </c>
      <c r="R100">
        <v>35.475999999999999</v>
      </c>
      <c r="S100" s="46">
        <v>45435</v>
      </c>
      <c r="T100">
        <v>36.084000000000003</v>
      </c>
      <c r="U100" s="46">
        <v>45435</v>
      </c>
      <c r="V100">
        <v>42.253</v>
      </c>
      <c r="W100" s="46">
        <v>45435</v>
      </c>
      <c r="X100">
        <v>42.302999999999997</v>
      </c>
      <c r="Y100" s="46">
        <v>45435</v>
      </c>
      <c r="Z100">
        <v>55.360999999999997</v>
      </c>
      <c r="AA100" s="46">
        <v>45435</v>
      </c>
      <c r="AB100">
        <v>48.488999999999997</v>
      </c>
      <c r="AC100" s="46">
        <v>45435</v>
      </c>
      <c r="AD100">
        <v>53.430999999999997</v>
      </c>
      <c r="AE100" s="46">
        <v>45435</v>
      </c>
      <c r="AF100">
        <v>60.844999999999999</v>
      </c>
      <c r="AG100" s="46">
        <v>45435</v>
      </c>
      <c r="AH100">
        <v>62.835999999999999</v>
      </c>
      <c r="AI100" s="46">
        <v>45435</v>
      </c>
      <c r="AJ100">
        <v>67.864000000000004</v>
      </c>
      <c r="AK100" s="46">
        <v>45435</v>
      </c>
      <c r="AL100">
        <v>69.308000000000007</v>
      </c>
      <c r="AM100" s="46">
        <v>45435</v>
      </c>
      <c r="AN100">
        <v>75.135000000000005</v>
      </c>
      <c r="AO100" s="46">
        <v>45435</v>
      </c>
      <c r="AP100">
        <v>77.257000000000005</v>
      </c>
      <c r="AQ100" s="46">
        <v>45435</v>
      </c>
      <c r="AR100">
        <v>77.674999999999997</v>
      </c>
      <c r="AS100" s="46">
        <v>45435</v>
      </c>
      <c r="AT100">
        <v>78.418000000000006</v>
      </c>
      <c r="AU100" s="46">
        <v>45435</v>
      </c>
      <c r="AV100">
        <v>80.67</v>
      </c>
      <c r="AW100" s="46">
        <v>45435</v>
      </c>
      <c r="AX100">
        <v>79.942999999999998</v>
      </c>
      <c r="AY100" s="46">
        <v>45435</v>
      </c>
      <c r="AZ100">
        <v>79.346000000000004</v>
      </c>
      <c r="BA100" s="46">
        <v>45435</v>
      </c>
      <c r="BB100">
        <v>78.019000000000005</v>
      </c>
      <c r="BC100" s="46">
        <v>45435</v>
      </c>
      <c r="BD100">
        <v>81.105999999999995</v>
      </c>
      <c r="BE100" s="46">
        <v>45435</v>
      </c>
      <c r="BF100">
        <v>75.706000000000003</v>
      </c>
      <c r="BG100" s="46">
        <v>45435</v>
      </c>
      <c r="BH100">
        <v>75.731999999999999</v>
      </c>
      <c r="BI100" s="46">
        <v>45435</v>
      </c>
      <c r="BJ100">
        <v>75.77</v>
      </c>
      <c r="BK100" s="46">
        <v>45435</v>
      </c>
      <c r="BL100">
        <v>76.096000000000004</v>
      </c>
      <c r="BM100" s="46">
        <v>45435</v>
      </c>
      <c r="BN100">
        <v>77.316999999999993</v>
      </c>
      <c r="BO100" s="46">
        <v>45435</v>
      </c>
      <c r="BP100">
        <v>66.436000000000007</v>
      </c>
    </row>
    <row r="101" spans="3:68" x14ac:dyDescent="0.35">
      <c r="C101" s="46"/>
      <c r="E101" s="46">
        <v>45436</v>
      </c>
      <c r="F101">
        <v>-7.0289999999999999</v>
      </c>
      <c r="G101" s="46">
        <v>45436</v>
      </c>
      <c r="H101">
        <v>-22.713000000000001</v>
      </c>
      <c r="I101" s="46">
        <v>45436</v>
      </c>
      <c r="J101">
        <v>9.1760000000000002</v>
      </c>
      <c r="K101" s="46">
        <v>45436</v>
      </c>
      <c r="L101">
        <v>25.888000000000002</v>
      </c>
      <c r="M101" s="46">
        <v>45436</v>
      </c>
      <c r="N101">
        <v>26.187999999999999</v>
      </c>
      <c r="O101" s="46">
        <v>45436</v>
      </c>
      <c r="P101">
        <v>35.026000000000003</v>
      </c>
      <c r="Q101" s="46">
        <v>45436</v>
      </c>
      <c r="R101">
        <v>35.328000000000003</v>
      </c>
      <c r="S101" s="46">
        <v>45436</v>
      </c>
      <c r="T101">
        <v>36.271999999999998</v>
      </c>
      <c r="U101" s="46">
        <v>45436</v>
      </c>
      <c r="V101">
        <v>42.802999999999997</v>
      </c>
      <c r="W101" s="46">
        <v>45436</v>
      </c>
      <c r="X101">
        <v>43.067999999999998</v>
      </c>
      <c r="Y101" s="46">
        <v>45436</v>
      </c>
      <c r="Z101">
        <v>56.524999999999999</v>
      </c>
      <c r="AA101" s="46">
        <v>45436</v>
      </c>
      <c r="AB101">
        <v>49.441000000000003</v>
      </c>
      <c r="AC101" s="46">
        <v>45436</v>
      </c>
      <c r="AD101">
        <v>54.298000000000002</v>
      </c>
      <c r="AE101" s="46">
        <v>45436</v>
      </c>
      <c r="AF101">
        <v>61.863</v>
      </c>
      <c r="AG101" s="46">
        <v>45436</v>
      </c>
      <c r="AH101">
        <v>63.792000000000002</v>
      </c>
      <c r="AI101" s="46">
        <v>45436</v>
      </c>
      <c r="AJ101">
        <v>68.631</v>
      </c>
      <c r="AK101" s="46">
        <v>45436</v>
      </c>
      <c r="AL101">
        <v>69.959999999999994</v>
      </c>
      <c r="AM101" s="46">
        <v>45436</v>
      </c>
      <c r="AN101">
        <v>75.846000000000004</v>
      </c>
      <c r="AO101" s="46">
        <v>45436</v>
      </c>
      <c r="AP101">
        <v>77.888999999999996</v>
      </c>
      <c r="AQ101" s="46">
        <v>45436</v>
      </c>
      <c r="AR101">
        <v>78.073999999999998</v>
      </c>
      <c r="AS101" s="46">
        <v>45436</v>
      </c>
      <c r="AT101">
        <v>78.751000000000005</v>
      </c>
      <c r="AU101" s="46">
        <v>45436</v>
      </c>
      <c r="AV101">
        <v>80.932000000000002</v>
      </c>
      <c r="AW101" s="46">
        <v>45436</v>
      </c>
      <c r="AX101">
        <v>80.236999999999995</v>
      </c>
      <c r="AY101" s="46">
        <v>45436</v>
      </c>
      <c r="AZ101">
        <v>79.611999999999995</v>
      </c>
      <c r="BA101" s="46">
        <v>45436</v>
      </c>
      <c r="BB101">
        <v>78.343999999999994</v>
      </c>
      <c r="BC101" s="46">
        <v>45436</v>
      </c>
      <c r="BD101">
        <v>81.363</v>
      </c>
      <c r="BE101" s="46">
        <v>45436</v>
      </c>
      <c r="BF101">
        <v>75.793000000000006</v>
      </c>
      <c r="BG101" s="46">
        <v>45436</v>
      </c>
      <c r="BH101">
        <v>75.733999999999995</v>
      </c>
      <c r="BI101" s="46">
        <v>45436</v>
      </c>
      <c r="BJ101">
        <v>75.972999999999999</v>
      </c>
      <c r="BK101" s="46">
        <v>45436</v>
      </c>
      <c r="BL101">
        <v>76.165999999999997</v>
      </c>
      <c r="BM101" s="46">
        <v>45436</v>
      </c>
      <c r="BN101">
        <v>77.28</v>
      </c>
      <c r="BO101" s="46">
        <v>45436</v>
      </c>
      <c r="BP101">
        <v>66.338999999999999</v>
      </c>
    </row>
    <row r="102" spans="3:68" x14ac:dyDescent="0.35">
      <c r="C102" s="46"/>
      <c r="E102" s="46">
        <v>45440</v>
      </c>
      <c r="F102">
        <v>-4.8099999999999996</v>
      </c>
      <c r="G102" s="46">
        <v>45440</v>
      </c>
      <c r="H102">
        <v>-18.835999999999999</v>
      </c>
      <c r="I102" s="46">
        <v>45440</v>
      </c>
      <c r="J102">
        <v>9.7140000000000004</v>
      </c>
      <c r="K102" s="46">
        <v>45440</v>
      </c>
      <c r="L102">
        <v>25.481000000000002</v>
      </c>
      <c r="M102" s="46">
        <v>45440</v>
      </c>
      <c r="N102">
        <v>25.167999999999999</v>
      </c>
      <c r="O102" s="46">
        <v>45440</v>
      </c>
      <c r="P102">
        <v>34.091999999999999</v>
      </c>
      <c r="Q102" s="46">
        <v>45440</v>
      </c>
      <c r="R102">
        <v>35.543999999999997</v>
      </c>
      <c r="S102" s="46">
        <v>45440</v>
      </c>
      <c r="T102">
        <v>35.99</v>
      </c>
      <c r="U102" s="46">
        <v>45440</v>
      </c>
      <c r="V102">
        <v>42.357999999999997</v>
      </c>
      <c r="W102" s="46">
        <v>45440</v>
      </c>
      <c r="X102">
        <v>42.470999999999997</v>
      </c>
      <c r="Y102" s="46">
        <v>45440</v>
      </c>
      <c r="Z102">
        <v>55.902999999999999</v>
      </c>
      <c r="AA102" s="46">
        <v>45440</v>
      </c>
      <c r="AB102">
        <v>48.401000000000003</v>
      </c>
      <c r="AC102" s="46">
        <v>45440</v>
      </c>
      <c r="AD102">
        <v>53.372999999999998</v>
      </c>
      <c r="AE102" s="46">
        <v>45440</v>
      </c>
      <c r="AF102">
        <v>61.198</v>
      </c>
      <c r="AG102" s="46">
        <v>45440</v>
      </c>
      <c r="AH102">
        <v>63.155999999999999</v>
      </c>
      <c r="AI102" s="46">
        <v>45440</v>
      </c>
      <c r="AJ102">
        <v>67.840999999999994</v>
      </c>
      <c r="AK102" s="46">
        <v>45440</v>
      </c>
      <c r="AL102">
        <v>69.331000000000003</v>
      </c>
      <c r="AM102" s="46">
        <v>45440</v>
      </c>
      <c r="AN102">
        <v>75.497</v>
      </c>
      <c r="AO102" s="46">
        <v>45440</v>
      </c>
      <c r="AP102">
        <v>77.483999999999995</v>
      </c>
      <c r="AQ102" s="46">
        <v>45440</v>
      </c>
      <c r="AR102">
        <v>77.86</v>
      </c>
      <c r="AS102" s="46">
        <v>45440</v>
      </c>
      <c r="AT102">
        <v>78.712000000000003</v>
      </c>
      <c r="AU102" s="46">
        <v>45440</v>
      </c>
      <c r="AV102">
        <v>81.076999999999998</v>
      </c>
      <c r="AW102" s="46">
        <v>45440</v>
      </c>
      <c r="AX102">
        <v>80.31</v>
      </c>
      <c r="AY102" s="46">
        <v>45440</v>
      </c>
      <c r="AZ102">
        <v>79.781999999999996</v>
      </c>
      <c r="BA102" s="46">
        <v>45440</v>
      </c>
      <c r="BB102">
        <v>78.465999999999994</v>
      </c>
      <c r="BC102" s="46">
        <v>45440</v>
      </c>
      <c r="BD102">
        <v>81.596999999999994</v>
      </c>
      <c r="BE102" s="46">
        <v>45440</v>
      </c>
      <c r="BF102">
        <v>76.128</v>
      </c>
      <c r="BG102" s="46">
        <v>45440</v>
      </c>
      <c r="BH102">
        <v>76.073999999999998</v>
      </c>
      <c r="BI102" s="46">
        <v>45440</v>
      </c>
      <c r="BJ102">
        <v>76.281000000000006</v>
      </c>
      <c r="BK102" s="46">
        <v>45440</v>
      </c>
      <c r="BL102">
        <v>76.570999999999998</v>
      </c>
      <c r="BM102" s="46">
        <v>45440</v>
      </c>
      <c r="BN102">
        <v>77.72</v>
      </c>
      <c r="BO102" s="46">
        <v>45440</v>
      </c>
      <c r="BP102">
        <v>66.951999999999998</v>
      </c>
    </row>
    <row r="103" spans="3:68" x14ac:dyDescent="0.35">
      <c r="C103" s="46"/>
      <c r="E103" s="46">
        <v>45441</v>
      </c>
      <c r="F103">
        <v>-2.4849999999999999</v>
      </c>
      <c r="G103" s="46">
        <v>45441</v>
      </c>
      <c r="H103">
        <v>-12.016</v>
      </c>
      <c r="I103" s="46">
        <v>45441</v>
      </c>
      <c r="J103">
        <v>11.294</v>
      </c>
      <c r="K103" s="46">
        <v>45441</v>
      </c>
      <c r="L103">
        <v>26.747</v>
      </c>
      <c r="M103" s="46">
        <v>45441</v>
      </c>
      <c r="N103">
        <v>25.280999999999999</v>
      </c>
      <c r="O103" s="46">
        <v>45441</v>
      </c>
      <c r="P103">
        <v>34.829000000000001</v>
      </c>
      <c r="Q103" s="46">
        <v>45441</v>
      </c>
      <c r="R103">
        <v>36.241</v>
      </c>
      <c r="S103" s="46">
        <v>45441</v>
      </c>
      <c r="T103">
        <v>36.755000000000003</v>
      </c>
      <c r="U103" s="46">
        <v>45441</v>
      </c>
      <c r="V103">
        <v>42.588000000000001</v>
      </c>
      <c r="W103" s="46">
        <v>45441</v>
      </c>
      <c r="X103">
        <v>42.673000000000002</v>
      </c>
      <c r="Y103" s="46">
        <v>45441</v>
      </c>
      <c r="Z103">
        <v>55.82</v>
      </c>
      <c r="AA103" s="46">
        <v>45441</v>
      </c>
      <c r="AB103">
        <v>48.406999999999996</v>
      </c>
      <c r="AC103" s="46">
        <v>45441</v>
      </c>
      <c r="AD103">
        <v>53.451000000000001</v>
      </c>
      <c r="AE103" s="46">
        <v>45441</v>
      </c>
      <c r="AF103">
        <v>60.646999999999998</v>
      </c>
      <c r="AG103" s="46">
        <v>45441</v>
      </c>
      <c r="AH103">
        <v>62.65</v>
      </c>
      <c r="AI103" s="46">
        <v>45441</v>
      </c>
      <c r="AJ103">
        <v>67.078000000000003</v>
      </c>
      <c r="AK103" s="46">
        <v>45441</v>
      </c>
      <c r="AL103">
        <v>68.427999999999997</v>
      </c>
      <c r="AM103" s="46">
        <v>45441</v>
      </c>
      <c r="AN103">
        <v>74.346999999999994</v>
      </c>
      <c r="AO103" s="46">
        <v>45441</v>
      </c>
      <c r="AP103">
        <v>76.53</v>
      </c>
      <c r="AQ103" s="46">
        <v>45441</v>
      </c>
      <c r="AR103">
        <v>76.738</v>
      </c>
      <c r="AS103" s="46">
        <v>45441</v>
      </c>
      <c r="AT103">
        <v>77.659000000000006</v>
      </c>
      <c r="AU103" s="46">
        <v>45441</v>
      </c>
      <c r="AV103">
        <v>80.091999999999999</v>
      </c>
      <c r="AW103" s="46">
        <v>45441</v>
      </c>
      <c r="AX103">
        <v>79.364000000000004</v>
      </c>
      <c r="AY103" s="46">
        <v>45441</v>
      </c>
      <c r="AZ103">
        <v>78.703999999999994</v>
      </c>
      <c r="BA103" s="46">
        <v>45441</v>
      </c>
      <c r="BB103">
        <v>77.230999999999995</v>
      </c>
      <c r="BC103" s="46">
        <v>45441</v>
      </c>
      <c r="BD103">
        <v>80.433999999999997</v>
      </c>
      <c r="BE103" s="46">
        <v>45441</v>
      </c>
      <c r="BF103">
        <v>74.869</v>
      </c>
      <c r="BG103" s="46">
        <v>45441</v>
      </c>
      <c r="BH103">
        <v>74.695999999999998</v>
      </c>
      <c r="BI103" s="46">
        <v>45441</v>
      </c>
      <c r="BJ103">
        <v>74.983000000000004</v>
      </c>
      <c r="BK103" s="46">
        <v>45441</v>
      </c>
      <c r="BL103">
        <v>75.545000000000002</v>
      </c>
      <c r="BM103" s="46">
        <v>45441</v>
      </c>
      <c r="BN103">
        <v>76.866</v>
      </c>
      <c r="BO103" s="46">
        <v>45441</v>
      </c>
      <c r="BP103">
        <v>66.366</v>
      </c>
    </row>
    <row r="104" spans="3:68" x14ac:dyDescent="0.35">
      <c r="C104" s="46"/>
      <c r="E104" s="46">
        <v>45442</v>
      </c>
      <c r="F104">
        <v>-9.1449999999999996</v>
      </c>
      <c r="G104" s="46">
        <v>45442</v>
      </c>
      <c r="H104">
        <v>-20.655999999999999</v>
      </c>
      <c r="I104" s="46">
        <v>45442</v>
      </c>
      <c r="J104">
        <v>7.8109999999999999</v>
      </c>
      <c r="K104" s="46">
        <v>45442</v>
      </c>
      <c r="L104">
        <v>23.706</v>
      </c>
      <c r="M104" s="46">
        <v>45442</v>
      </c>
      <c r="N104">
        <v>23.12</v>
      </c>
      <c r="O104" s="46">
        <v>45442</v>
      </c>
      <c r="P104">
        <v>32.963999999999999</v>
      </c>
      <c r="Q104" s="46">
        <v>45442</v>
      </c>
      <c r="R104">
        <v>35.091000000000001</v>
      </c>
      <c r="S104" s="46">
        <v>45442</v>
      </c>
      <c r="T104">
        <v>35.573999999999998</v>
      </c>
      <c r="U104" s="46">
        <v>45442</v>
      </c>
      <c r="V104">
        <v>41.72</v>
      </c>
      <c r="W104" s="46">
        <v>45442</v>
      </c>
      <c r="X104">
        <v>41.807000000000002</v>
      </c>
      <c r="Y104" s="46">
        <v>45442</v>
      </c>
      <c r="Z104">
        <v>54.874000000000002</v>
      </c>
      <c r="AA104" s="46">
        <v>45442</v>
      </c>
      <c r="AB104">
        <v>47.146000000000001</v>
      </c>
      <c r="AC104" s="46">
        <v>45442</v>
      </c>
      <c r="AD104">
        <v>52.183999999999997</v>
      </c>
      <c r="AE104" s="46">
        <v>45442</v>
      </c>
      <c r="AF104">
        <v>59.451000000000001</v>
      </c>
      <c r="AG104" s="46">
        <v>45442</v>
      </c>
      <c r="AH104">
        <v>61.39</v>
      </c>
      <c r="AI104" s="46">
        <v>45442</v>
      </c>
      <c r="AJ104">
        <v>65.876999999999995</v>
      </c>
      <c r="AK104" s="46">
        <v>45442</v>
      </c>
      <c r="AL104">
        <v>67.429000000000002</v>
      </c>
      <c r="AM104" s="46">
        <v>45442</v>
      </c>
      <c r="AN104">
        <v>73.287000000000006</v>
      </c>
      <c r="AO104" s="46">
        <v>45442</v>
      </c>
      <c r="AP104">
        <v>75.653999999999996</v>
      </c>
      <c r="AQ104" s="46">
        <v>45442</v>
      </c>
      <c r="AR104">
        <v>75.927000000000007</v>
      </c>
      <c r="AS104" s="46">
        <v>45442</v>
      </c>
      <c r="AT104">
        <v>76.929000000000002</v>
      </c>
      <c r="AU104" s="46">
        <v>45442</v>
      </c>
      <c r="AV104">
        <v>79.453999999999994</v>
      </c>
      <c r="AW104" s="46">
        <v>45442</v>
      </c>
      <c r="AX104">
        <v>78.572000000000003</v>
      </c>
      <c r="AY104" s="46">
        <v>45442</v>
      </c>
      <c r="AZ104">
        <v>77.784999999999997</v>
      </c>
      <c r="BA104" s="46">
        <v>45442</v>
      </c>
      <c r="BB104">
        <v>76.344999999999999</v>
      </c>
      <c r="BC104" s="46">
        <v>45442</v>
      </c>
      <c r="BD104">
        <v>79.643000000000001</v>
      </c>
      <c r="BE104" s="46">
        <v>45442</v>
      </c>
      <c r="BF104">
        <v>74.103999999999999</v>
      </c>
      <c r="BG104" s="46">
        <v>45442</v>
      </c>
      <c r="BH104">
        <v>74.161000000000001</v>
      </c>
      <c r="BI104" s="46">
        <v>45442</v>
      </c>
      <c r="BJ104">
        <v>74.75</v>
      </c>
      <c r="BK104" s="46">
        <v>45442</v>
      </c>
      <c r="BL104">
        <v>75.137</v>
      </c>
      <c r="BM104" s="46">
        <v>45442</v>
      </c>
      <c r="BN104">
        <v>76.194999999999993</v>
      </c>
      <c r="BO104" s="46">
        <v>45442</v>
      </c>
      <c r="BP104">
        <v>65.286000000000001</v>
      </c>
    </row>
    <row r="105" spans="3:68" x14ac:dyDescent="0.35">
      <c r="C105" s="46"/>
      <c r="E105" s="46">
        <v>45443</v>
      </c>
      <c r="F105">
        <v>-8.5990000000000002</v>
      </c>
      <c r="G105" s="46">
        <v>45443</v>
      </c>
      <c r="H105">
        <v>-22.484000000000002</v>
      </c>
      <c r="I105" s="46">
        <v>45443</v>
      </c>
      <c r="J105">
        <v>7.569</v>
      </c>
      <c r="K105" s="46">
        <v>45443</v>
      </c>
      <c r="L105">
        <v>23.564</v>
      </c>
      <c r="M105" s="46">
        <v>45443</v>
      </c>
      <c r="N105">
        <v>22.094000000000001</v>
      </c>
      <c r="O105" s="46">
        <v>45443</v>
      </c>
      <c r="P105">
        <v>32.365000000000002</v>
      </c>
      <c r="Q105" s="46">
        <v>45443</v>
      </c>
      <c r="R105">
        <v>34.048000000000002</v>
      </c>
      <c r="S105" s="46">
        <v>45443</v>
      </c>
      <c r="T105">
        <v>34.773000000000003</v>
      </c>
      <c r="U105" s="46">
        <v>45443</v>
      </c>
      <c r="V105">
        <v>41.082000000000001</v>
      </c>
      <c r="W105" s="46">
        <v>45443</v>
      </c>
      <c r="X105">
        <v>40.945</v>
      </c>
      <c r="Y105" s="46">
        <v>45443</v>
      </c>
      <c r="Z105">
        <v>54.18</v>
      </c>
      <c r="AA105" s="46">
        <v>45443</v>
      </c>
      <c r="AB105">
        <v>46.243000000000002</v>
      </c>
      <c r="AC105" s="46">
        <v>45443</v>
      </c>
      <c r="AD105">
        <v>51.207000000000001</v>
      </c>
      <c r="AE105" s="46">
        <v>45443</v>
      </c>
      <c r="AF105">
        <v>58.098999999999997</v>
      </c>
      <c r="AG105" s="46">
        <v>45443</v>
      </c>
      <c r="AH105">
        <v>59.999000000000002</v>
      </c>
      <c r="AI105" s="46">
        <v>45443</v>
      </c>
      <c r="AJ105">
        <v>64.483000000000004</v>
      </c>
      <c r="AK105" s="46">
        <v>45443</v>
      </c>
      <c r="AL105">
        <v>66.013999999999996</v>
      </c>
      <c r="AM105" s="46">
        <v>45443</v>
      </c>
      <c r="AN105">
        <v>71.728999999999999</v>
      </c>
      <c r="AO105" s="46">
        <v>45443</v>
      </c>
      <c r="AP105">
        <v>74.052000000000007</v>
      </c>
      <c r="AQ105" s="46">
        <v>45443</v>
      </c>
      <c r="AR105">
        <v>74.430999999999997</v>
      </c>
      <c r="AS105" s="46">
        <v>45443</v>
      </c>
      <c r="AT105">
        <v>75.361999999999995</v>
      </c>
      <c r="AU105" s="46">
        <v>45443</v>
      </c>
      <c r="AV105">
        <v>77.997</v>
      </c>
      <c r="AW105" s="46">
        <v>45443</v>
      </c>
      <c r="AX105">
        <v>77.168999999999997</v>
      </c>
      <c r="AY105" s="46">
        <v>45443</v>
      </c>
      <c r="AZ105">
        <v>76.707999999999998</v>
      </c>
      <c r="BA105" s="46">
        <v>45443</v>
      </c>
      <c r="BB105">
        <v>75.33</v>
      </c>
      <c r="BC105" s="46">
        <v>45443</v>
      </c>
      <c r="BD105">
        <v>78.590999999999994</v>
      </c>
      <c r="BE105" s="46">
        <v>45443</v>
      </c>
      <c r="BF105">
        <v>73.227999999999994</v>
      </c>
      <c r="BG105" s="46">
        <v>45443</v>
      </c>
      <c r="BH105">
        <v>72.954999999999998</v>
      </c>
      <c r="BI105" s="46">
        <v>45443</v>
      </c>
      <c r="BJ105">
        <v>73.179000000000002</v>
      </c>
      <c r="BK105" s="46">
        <v>45443</v>
      </c>
      <c r="BL105">
        <v>73.77</v>
      </c>
      <c r="BM105" s="46">
        <v>45443</v>
      </c>
      <c r="BN105">
        <v>74.820999999999998</v>
      </c>
      <c r="BO105" s="46">
        <v>45443</v>
      </c>
      <c r="BP105">
        <v>64.052999999999997</v>
      </c>
    </row>
    <row r="106" spans="3:68" x14ac:dyDescent="0.35">
      <c r="C106" s="46"/>
      <c r="E106" s="46">
        <v>45446</v>
      </c>
      <c r="F106">
        <v>-21.27</v>
      </c>
      <c r="G106" s="46">
        <v>45446</v>
      </c>
      <c r="H106">
        <v>-25.116</v>
      </c>
      <c r="I106" s="46">
        <v>45446</v>
      </c>
      <c r="J106">
        <v>-8.8680000000000003</v>
      </c>
      <c r="K106" s="46">
        <v>45446</v>
      </c>
      <c r="L106">
        <v>9.6750000000000007</v>
      </c>
      <c r="M106" s="46">
        <v>45446</v>
      </c>
      <c r="N106">
        <v>9.9239999999999995</v>
      </c>
      <c r="O106" s="46">
        <v>45446</v>
      </c>
      <c r="P106">
        <v>21.277000000000001</v>
      </c>
      <c r="Q106" s="46">
        <v>45446</v>
      </c>
      <c r="R106">
        <v>24.765999999999998</v>
      </c>
      <c r="S106" s="46">
        <v>45446</v>
      </c>
      <c r="T106">
        <v>26.818000000000001</v>
      </c>
      <c r="U106" s="46">
        <v>45446</v>
      </c>
      <c r="V106">
        <v>33.963999999999999</v>
      </c>
      <c r="W106" s="46">
        <v>45446</v>
      </c>
      <c r="X106">
        <v>34.036000000000001</v>
      </c>
      <c r="Y106" s="46">
        <v>45446</v>
      </c>
      <c r="Z106">
        <v>47.424999999999997</v>
      </c>
      <c r="AA106" s="46">
        <v>45446</v>
      </c>
      <c r="AB106">
        <v>40.494</v>
      </c>
      <c r="AC106" s="46">
        <v>45446</v>
      </c>
      <c r="AD106">
        <v>45.756999999999998</v>
      </c>
      <c r="AE106" s="46">
        <v>45446</v>
      </c>
      <c r="AF106">
        <v>53.718000000000004</v>
      </c>
      <c r="AG106" s="46">
        <v>45446</v>
      </c>
      <c r="AH106">
        <v>55.613</v>
      </c>
      <c r="AI106" s="46">
        <v>45446</v>
      </c>
      <c r="AJ106">
        <v>60.286999999999999</v>
      </c>
      <c r="AK106" s="46">
        <v>45446</v>
      </c>
      <c r="AL106">
        <v>61.609000000000002</v>
      </c>
      <c r="AM106" s="46">
        <v>45446</v>
      </c>
      <c r="AN106">
        <v>67.489000000000004</v>
      </c>
      <c r="AO106" s="46">
        <v>45446</v>
      </c>
      <c r="AP106">
        <v>69.998999999999995</v>
      </c>
      <c r="AQ106" s="46">
        <v>45446</v>
      </c>
      <c r="AR106">
        <v>70.728999999999999</v>
      </c>
      <c r="AS106" s="46">
        <v>45446</v>
      </c>
      <c r="AT106">
        <v>71.849000000000004</v>
      </c>
      <c r="AU106" s="46">
        <v>45446</v>
      </c>
      <c r="AV106">
        <v>74.664000000000001</v>
      </c>
      <c r="AW106" s="46">
        <v>45446</v>
      </c>
      <c r="AX106">
        <v>73.840999999999994</v>
      </c>
      <c r="AY106" s="46">
        <v>45446</v>
      </c>
      <c r="AZ106">
        <v>73.497</v>
      </c>
      <c r="BA106" s="46">
        <v>45446</v>
      </c>
      <c r="BB106">
        <v>72.162000000000006</v>
      </c>
      <c r="BC106" s="46">
        <v>45446</v>
      </c>
      <c r="BD106">
        <v>75.456999999999994</v>
      </c>
      <c r="BE106" s="46">
        <v>45446</v>
      </c>
      <c r="BF106">
        <v>70.471000000000004</v>
      </c>
      <c r="BG106" s="46">
        <v>45446</v>
      </c>
      <c r="BH106">
        <v>70.424999999999997</v>
      </c>
      <c r="BI106" s="46">
        <v>45446</v>
      </c>
      <c r="BJ106">
        <v>71.052000000000007</v>
      </c>
      <c r="BK106" s="46">
        <v>45446</v>
      </c>
      <c r="BL106">
        <v>71.664000000000001</v>
      </c>
      <c r="BM106" s="46">
        <v>45446</v>
      </c>
      <c r="BN106">
        <v>72.781999999999996</v>
      </c>
      <c r="BO106" s="46">
        <v>45446</v>
      </c>
      <c r="BP106">
        <v>61.921999999999997</v>
      </c>
    </row>
    <row r="107" spans="3:68" x14ac:dyDescent="0.35">
      <c r="C107" s="46"/>
      <c r="E107" s="46">
        <v>45447</v>
      </c>
      <c r="F107">
        <v>-18.263999999999999</v>
      </c>
      <c r="G107" s="46">
        <v>45447</v>
      </c>
      <c r="H107">
        <v>-27.108000000000001</v>
      </c>
      <c r="I107" s="46">
        <v>45447</v>
      </c>
      <c r="J107">
        <v>-7.0860000000000003</v>
      </c>
      <c r="K107" s="46">
        <v>45447</v>
      </c>
      <c r="L107">
        <v>10.272</v>
      </c>
      <c r="M107" s="46">
        <v>45447</v>
      </c>
      <c r="N107">
        <v>10.143000000000001</v>
      </c>
      <c r="O107" s="46">
        <v>45447</v>
      </c>
      <c r="P107">
        <v>22.652999999999999</v>
      </c>
      <c r="Q107" s="46">
        <v>45447</v>
      </c>
      <c r="R107">
        <v>25.585999999999999</v>
      </c>
      <c r="S107" s="46">
        <v>45447</v>
      </c>
      <c r="T107">
        <v>27.814</v>
      </c>
      <c r="U107" s="46">
        <v>45447</v>
      </c>
      <c r="V107">
        <v>35.283999999999999</v>
      </c>
      <c r="W107" s="46">
        <v>45447</v>
      </c>
      <c r="X107">
        <v>35.386000000000003</v>
      </c>
      <c r="Y107" s="46">
        <v>45447</v>
      </c>
      <c r="Z107">
        <v>48.887999999999998</v>
      </c>
      <c r="AA107" s="46">
        <v>45447</v>
      </c>
      <c r="AB107">
        <v>41.222000000000001</v>
      </c>
      <c r="AC107" s="46">
        <v>45447</v>
      </c>
      <c r="AD107">
        <v>46.329000000000001</v>
      </c>
      <c r="AE107" s="46">
        <v>45447</v>
      </c>
      <c r="AF107">
        <v>53.765000000000001</v>
      </c>
      <c r="AG107" s="46">
        <v>45447</v>
      </c>
      <c r="AH107">
        <v>55.668999999999997</v>
      </c>
      <c r="AI107" s="46">
        <v>45447</v>
      </c>
      <c r="AJ107">
        <v>60.679000000000002</v>
      </c>
      <c r="AK107" s="46">
        <v>45447</v>
      </c>
      <c r="AL107">
        <v>62.064</v>
      </c>
      <c r="AM107" s="46">
        <v>45447</v>
      </c>
      <c r="AN107">
        <v>68.105000000000004</v>
      </c>
      <c r="AO107" s="46">
        <v>45447</v>
      </c>
      <c r="AP107">
        <v>70.370999999999995</v>
      </c>
      <c r="AQ107" s="46">
        <v>45447</v>
      </c>
      <c r="AR107">
        <v>71.037999999999997</v>
      </c>
      <c r="AS107" s="46">
        <v>45447</v>
      </c>
      <c r="AT107">
        <v>71.853999999999999</v>
      </c>
      <c r="AU107" s="46">
        <v>45447</v>
      </c>
      <c r="AV107">
        <v>74.605000000000004</v>
      </c>
      <c r="AW107" s="46">
        <v>45447</v>
      </c>
      <c r="AX107">
        <v>73.608999999999995</v>
      </c>
      <c r="AY107" s="46">
        <v>45447</v>
      </c>
      <c r="AZ107">
        <v>73.253</v>
      </c>
      <c r="BA107" s="46">
        <v>45447</v>
      </c>
      <c r="BB107">
        <v>71.808000000000007</v>
      </c>
      <c r="BC107" s="46">
        <v>45447</v>
      </c>
      <c r="BD107">
        <v>74.894000000000005</v>
      </c>
      <c r="BE107" s="46">
        <v>45447</v>
      </c>
      <c r="BF107">
        <v>70.153000000000006</v>
      </c>
      <c r="BG107" s="46">
        <v>45447</v>
      </c>
      <c r="BH107">
        <v>69.909000000000006</v>
      </c>
      <c r="BI107" s="46">
        <v>45447</v>
      </c>
      <c r="BJ107">
        <v>70.028000000000006</v>
      </c>
      <c r="BK107" s="46">
        <v>45447</v>
      </c>
      <c r="BL107">
        <v>70.486999999999995</v>
      </c>
      <c r="BM107" s="46">
        <v>45447</v>
      </c>
      <c r="BN107">
        <v>71.594999999999999</v>
      </c>
      <c r="BO107" s="46">
        <v>45447</v>
      </c>
      <c r="BP107">
        <v>60.829000000000001</v>
      </c>
    </row>
    <row r="108" spans="3:68" x14ac:dyDescent="0.35">
      <c r="C108" s="46"/>
      <c r="E108" s="46">
        <v>45448</v>
      </c>
      <c r="F108">
        <v>-18.475000000000001</v>
      </c>
      <c r="G108" s="46">
        <v>45448</v>
      </c>
      <c r="H108">
        <v>-22.222000000000001</v>
      </c>
      <c r="I108" s="46">
        <v>45448</v>
      </c>
      <c r="J108">
        <v>-6.84</v>
      </c>
      <c r="K108" s="46">
        <v>45448</v>
      </c>
      <c r="L108">
        <v>10.971</v>
      </c>
      <c r="M108" s="46">
        <v>45448</v>
      </c>
      <c r="N108">
        <v>10.757999999999999</v>
      </c>
      <c r="O108" s="46">
        <v>45448</v>
      </c>
      <c r="P108">
        <v>23.041</v>
      </c>
      <c r="Q108" s="46">
        <v>45448</v>
      </c>
      <c r="R108">
        <v>25.818999999999999</v>
      </c>
      <c r="S108" s="46">
        <v>45448</v>
      </c>
      <c r="T108">
        <v>28.172999999999998</v>
      </c>
      <c r="U108" s="46">
        <v>45448</v>
      </c>
      <c r="V108">
        <v>36.185000000000002</v>
      </c>
      <c r="W108" s="46">
        <v>45448</v>
      </c>
      <c r="X108">
        <v>36.380000000000003</v>
      </c>
      <c r="Y108" s="46">
        <v>45448</v>
      </c>
      <c r="Z108">
        <v>50.378999999999998</v>
      </c>
      <c r="AA108" s="46">
        <v>45448</v>
      </c>
      <c r="AB108">
        <v>42.176000000000002</v>
      </c>
      <c r="AC108" s="46">
        <v>45448</v>
      </c>
      <c r="AD108">
        <v>47.606999999999999</v>
      </c>
      <c r="AE108" s="46">
        <v>45448</v>
      </c>
      <c r="AF108">
        <v>55.576999999999998</v>
      </c>
      <c r="AG108" s="46">
        <v>45448</v>
      </c>
      <c r="AH108">
        <v>57.524000000000001</v>
      </c>
      <c r="AI108" s="46">
        <v>45448</v>
      </c>
      <c r="AJ108">
        <v>62.261000000000003</v>
      </c>
      <c r="AK108" s="46">
        <v>45448</v>
      </c>
      <c r="AL108">
        <v>63.506</v>
      </c>
      <c r="AM108" s="46">
        <v>45448</v>
      </c>
      <c r="AN108">
        <v>69.332999999999998</v>
      </c>
      <c r="AO108" s="46">
        <v>45448</v>
      </c>
      <c r="AP108">
        <v>71.626999999999995</v>
      </c>
      <c r="AQ108" s="46">
        <v>45448</v>
      </c>
      <c r="AR108">
        <v>71.977999999999994</v>
      </c>
      <c r="AS108" s="46">
        <v>45448</v>
      </c>
      <c r="AT108">
        <v>72.954999999999998</v>
      </c>
      <c r="AU108" s="46">
        <v>45448</v>
      </c>
      <c r="AV108">
        <v>75.376999999999995</v>
      </c>
      <c r="AW108" s="46">
        <v>45448</v>
      </c>
      <c r="AX108">
        <v>74.448999999999998</v>
      </c>
      <c r="AY108" s="46">
        <v>45448</v>
      </c>
      <c r="AZ108">
        <v>74.253</v>
      </c>
      <c r="BA108" s="46">
        <v>45448</v>
      </c>
      <c r="BB108">
        <v>73.105999999999995</v>
      </c>
      <c r="BC108" s="46">
        <v>45448</v>
      </c>
      <c r="BD108">
        <v>76.414000000000001</v>
      </c>
      <c r="BE108" s="46">
        <v>45448</v>
      </c>
      <c r="BF108">
        <v>71.778999999999996</v>
      </c>
      <c r="BG108" s="46">
        <v>45448</v>
      </c>
      <c r="BH108">
        <v>71.691000000000003</v>
      </c>
      <c r="BI108" s="46">
        <v>45448</v>
      </c>
      <c r="BJ108">
        <v>71.62</v>
      </c>
      <c r="BK108" s="46">
        <v>45448</v>
      </c>
      <c r="BL108">
        <v>72.087999999999994</v>
      </c>
      <c r="BM108" s="46">
        <v>45448</v>
      </c>
      <c r="BN108">
        <v>73.191000000000003</v>
      </c>
      <c r="BO108" s="46">
        <v>45448</v>
      </c>
      <c r="BP108">
        <v>62.384</v>
      </c>
    </row>
    <row r="109" spans="3:68" x14ac:dyDescent="0.35">
      <c r="C109" s="46"/>
      <c r="E109" s="46">
        <v>45449</v>
      </c>
      <c r="F109">
        <v>-18.931999999999999</v>
      </c>
      <c r="G109" s="46">
        <v>45449</v>
      </c>
      <c r="H109">
        <v>-22.475999999999999</v>
      </c>
      <c r="I109" s="46">
        <v>45449</v>
      </c>
      <c r="J109">
        <v>-6.8360000000000003</v>
      </c>
      <c r="K109" s="46">
        <v>45449</v>
      </c>
      <c r="L109">
        <v>10.738</v>
      </c>
      <c r="M109" s="46">
        <v>45449</v>
      </c>
      <c r="N109">
        <v>10.441000000000001</v>
      </c>
      <c r="O109" s="46">
        <v>45449</v>
      </c>
      <c r="P109">
        <v>23.818999999999999</v>
      </c>
      <c r="Q109" s="46">
        <v>45449</v>
      </c>
      <c r="R109">
        <v>25.887</v>
      </c>
      <c r="S109" s="46">
        <v>45449</v>
      </c>
      <c r="T109">
        <v>28.22</v>
      </c>
      <c r="U109" s="46">
        <v>45449</v>
      </c>
      <c r="V109">
        <v>36.11</v>
      </c>
      <c r="W109" s="46">
        <v>45449</v>
      </c>
      <c r="X109">
        <v>36.219000000000001</v>
      </c>
      <c r="Y109" s="46">
        <v>45449</v>
      </c>
      <c r="Z109">
        <v>50.558</v>
      </c>
      <c r="AA109" s="46">
        <v>45449</v>
      </c>
      <c r="AB109">
        <v>42.997</v>
      </c>
      <c r="AC109" s="46">
        <v>45449</v>
      </c>
      <c r="AD109">
        <v>48.087000000000003</v>
      </c>
      <c r="AE109" s="46">
        <v>45449</v>
      </c>
      <c r="AF109">
        <v>56.253999999999998</v>
      </c>
      <c r="AG109" s="46">
        <v>45449</v>
      </c>
      <c r="AH109">
        <v>58.237000000000002</v>
      </c>
      <c r="AI109" s="46">
        <v>45449</v>
      </c>
      <c r="AJ109">
        <v>63.039000000000001</v>
      </c>
      <c r="AK109" s="46">
        <v>45449</v>
      </c>
      <c r="AL109">
        <v>64.433999999999997</v>
      </c>
      <c r="AM109" s="46">
        <v>45449</v>
      </c>
      <c r="AN109">
        <v>70.156999999999996</v>
      </c>
      <c r="AO109" s="46">
        <v>45449</v>
      </c>
      <c r="AP109">
        <v>72.460999999999999</v>
      </c>
      <c r="AQ109" s="46">
        <v>45449</v>
      </c>
      <c r="AR109">
        <v>72.524000000000001</v>
      </c>
      <c r="AS109" s="46">
        <v>45449</v>
      </c>
      <c r="AT109">
        <v>73.293000000000006</v>
      </c>
      <c r="AU109" s="46">
        <v>45449</v>
      </c>
      <c r="AV109">
        <v>75.387</v>
      </c>
      <c r="AW109" s="46">
        <v>45449</v>
      </c>
      <c r="AX109">
        <v>74.421000000000006</v>
      </c>
      <c r="AY109" s="46">
        <v>45449</v>
      </c>
      <c r="AZ109">
        <v>74.001999999999995</v>
      </c>
      <c r="BA109" s="46">
        <v>45449</v>
      </c>
      <c r="BB109">
        <v>72.703000000000003</v>
      </c>
      <c r="BC109" s="46">
        <v>45449</v>
      </c>
      <c r="BD109">
        <v>75.760999999999996</v>
      </c>
      <c r="BE109" s="46">
        <v>45449</v>
      </c>
      <c r="BF109">
        <v>71.051000000000002</v>
      </c>
      <c r="BG109" s="46">
        <v>45449</v>
      </c>
      <c r="BH109">
        <v>71.025000000000006</v>
      </c>
      <c r="BI109" s="46">
        <v>45449</v>
      </c>
      <c r="BJ109">
        <v>71.194000000000003</v>
      </c>
      <c r="BK109" s="46">
        <v>45449</v>
      </c>
      <c r="BL109">
        <v>71.713999999999999</v>
      </c>
      <c r="BM109" s="46">
        <v>45449</v>
      </c>
      <c r="BN109">
        <v>72.819999999999993</v>
      </c>
      <c r="BO109" s="46">
        <v>45449</v>
      </c>
      <c r="BP109">
        <v>62.067</v>
      </c>
    </row>
    <row r="110" spans="3:68" x14ac:dyDescent="0.35">
      <c r="C110" s="46"/>
      <c r="E110" s="46">
        <v>45450</v>
      </c>
      <c r="F110">
        <v>-16.582000000000001</v>
      </c>
      <c r="G110" s="46">
        <v>45450</v>
      </c>
      <c r="H110">
        <v>-22.056000000000001</v>
      </c>
      <c r="I110" s="46">
        <v>45450</v>
      </c>
      <c r="J110">
        <v>-7.3419999999999996</v>
      </c>
      <c r="K110" s="46">
        <v>45450</v>
      </c>
      <c r="L110">
        <v>9.9649999999999999</v>
      </c>
      <c r="M110" s="46">
        <v>45450</v>
      </c>
      <c r="N110">
        <v>9.4610000000000003</v>
      </c>
      <c r="O110" s="46">
        <v>45450</v>
      </c>
      <c r="P110">
        <v>23.850999999999999</v>
      </c>
      <c r="Q110" s="46">
        <v>45450</v>
      </c>
      <c r="R110">
        <v>25.494</v>
      </c>
      <c r="S110" s="46">
        <v>45450</v>
      </c>
      <c r="T110">
        <v>28.132999999999999</v>
      </c>
      <c r="U110" s="46">
        <v>45450</v>
      </c>
      <c r="V110">
        <v>35.707000000000001</v>
      </c>
      <c r="W110" s="46">
        <v>45450</v>
      </c>
      <c r="X110">
        <v>35.978000000000002</v>
      </c>
      <c r="Y110" s="46">
        <v>45450</v>
      </c>
      <c r="Z110">
        <v>50.651000000000003</v>
      </c>
      <c r="AA110" s="46">
        <v>45450</v>
      </c>
      <c r="AB110">
        <v>42.77</v>
      </c>
      <c r="AC110" s="46">
        <v>45450</v>
      </c>
      <c r="AD110">
        <v>47.978999999999999</v>
      </c>
      <c r="AE110" s="46">
        <v>45450</v>
      </c>
      <c r="AF110">
        <v>55.917999999999999</v>
      </c>
      <c r="AG110" s="46">
        <v>45450</v>
      </c>
      <c r="AH110">
        <v>57.936999999999998</v>
      </c>
      <c r="AI110" s="46">
        <v>45450</v>
      </c>
      <c r="AJ110">
        <v>62.945999999999998</v>
      </c>
      <c r="AK110" s="46">
        <v>45450</v>
      </c>
      <c r="AL110">
        <v>64.361999999999995</v>
      </c>
      <c r="AM110" s="46">
        <v>45450</v>
      </c>
      <c r="AN110">
        <v>70.233999999999995</v>
      </c>
      <c r="AO110" s="46">
        <v>45450</v>
      </c>
      <c r="AP110">
        <v>72.403000000000006</v>
      </c>
      <c r="AQ110" s="46">
        <v>45450</v>
      </c>
      <c r="AR110">
        <v>72.569000000000003</v>
      </c>
      <c r="AS110" s="46">
        <v>45450</v>
      </c>
      <c r="AT110">
        <v>73.19</v>
      </c>
      <c r="AU110" s="46">
        <v>45450</v>
      </c>
      <c r="AV110">
        <v>75.263000000000005</v>
      </c>
      <c r="AW110" s="46">
        <v>45450</v>
      </c>
      <c r="AX110">
        <v>74.147000000000006</v>
      </c>
      <c r="AY110" s="46">
        <v>45450</v>
      </c>
      <c r="AZ110">
        <v>73.728999999999999</v>
      </c>
      <c r="BA110" s="46">
        <v>45450</v>
      </c>
      <c r="BB110">
        <v>72.481999999999999</v>
      </c>
      <c r="BC110" s="46">
        <v>45450</v>
      </c>
      <c r="BD110">
        <v>75.683000000000007</v>
      </c>
      <c r="BE110" s="46">
        <v>45450</v>
      </c>
      <c r="BF110">
        <v>71.093999999999994</v>
      </c>
      <c r="BG110" s="46">
        <v>45450</v>
      </c>
      <c r="BH110">
        <v>71.075999999999993</v>
      </c>
      <c r="BI110" s="46">
        <v>45450</v>
      </c>
      <c r="BJ110">
        <v>71.405000000000001</v>
      </c>
      <c r="BK110" s="46">
        <v>45450</v>
      </c>
      <c r="BL110">
        <v>72.123000000000005</v>
      </c>
      <c r="BM110" s="46">
        <v>45450</v>
      </c>
      <c r="BN110">
        <v>73.238</v>
      </c>
      <c r="BO110" s="46">
        <v>45450</v>
      </c>
      <c r="BP110">
        <v>62.567999999999998</v>
      </c>
    </row>
    <row r="111" spans="3:68" x14ac:dyDescent="0.35">
      <c r="C111" s="46"/>
      <c r="E111" s="46">
        <v>45453</v>
      </c>
      <c r="F111">
        <v>-8.3510000000000009</v>
      </c>
      <c r="G111" s="46">
        <v>45453</v>
      </c>
      <c r="H111">
        <v>-21.558</v>
      </c>
      <c r="I111" s="46">
        <v>45453</v>
      </c>
      <c r="J111">
        <v>-7.8659999999999997</v>
      </c>
      <c r="K111" s="46">
        <v>45453</v>
      </c>
      <c r="L111">
        <v>9.6229999999999993</v>
      </c>
      <c r="M111" s="46">
        <v>45453</v>
      </c>
      <c r="N111">
        <v>8.6140000000000008</v>
      </c>
      <c r="O111" s="46">
        <v>45453</v>
      </c>
      <c r="P111">
        <v>22.242999999999999</v>
      </c>
      <c r="Q111" s="46">
        <v>45453</v>
      </c>
      <c r="R111">
        <v>24.062000000000001</v>
      </c>
      <c r="S111" s="46">
        <v>45453</v>
      </c>
      <c r="T111">
        <v>26.547000000000001</v>
      </c>
      <c r="U111" s="46">
        <v>45453</v>
      </c>
      <c r="V111">
        <v>33.564</v>
      </c>
      <c r="W111" s="46">
        <v>45453</v>
      </c>
      <c r="X111">
        <v>33.819000000000003</v>
      </c>
      <c r="Y111" s="46">
        <v>45453</v>
      </c>
      <c r="Z111">
        <v>48.66</v>
      </c>
      <c r="AA111" s="46">
        <v>45453</v>
      </c>
      <c r="AB111">
        <v>40.531999999999996</v>
      </c>
      <c r="AC111" s="46">
        <v>45453</v>
      </c>
      <c r="AD111">
        <v>45.774000000000001</v>
      </c>
      <c r="AE111" s="46">
        <v>45453</v>
      </c>
      <c r="AF111">
        <v>53.707999999999998</v>
      </c>
      <c r="AG111" s="46">
        <v>45453</v>
      </c>
      <c r="AH111">
        <v>55.789000000000001</v>
      </c>
      <c r="AI111" s="46">
        <v>45453</v>
      </c>
      <c r="AJ111">
        <v>60.823999999999998</v>
      </c>
      <c r="AK111" s="46">
        <v>45453</v>
      </c>
      <c r="AL111">
        <v>62.31</v>
      </c>
      <c r="AM111" s="46">
        <v>45453</v>
      </c>
      <c r="AN111">
        <v>68.290000000000006</v>
      </c>
      <c r="AO111" s="46">
        <v>45453</v>
      </c>
      <c r="AP111">
        <v>70.783000000000001</v>
      </c>
      <c r="AQ111" s="46">
        <v>45453</v>
      </c>
      <c r="AR111">
        <v>70.846000000000004</v>
      </c>
      <c r="AS111" s="46">
        <v>45453</v>
      </c>
      <c r="AT111">
        <v>71.692999999999998</v>
      </c>
      <c r="AU111" s="46">
        <v>45453</v>
      </c>
      <c r="AV111">
        <v>74.116</v>
      </c>
      <c r="AW111" s="46">
        <v>45453</v>
      </c>
      <c r="AX111">
        <v>72.92</v>
      </c>
      <c r="AY111" s="46">
        <v>45453</v>
      </c>
      <c r="AZ111">
        <v>72.608000000000004</v>
      </c>
      <c r="BA111" s="46">
        <v>45453</v>
      </c>
      <c r="BB111">
        <v>71.185000000000002</v>
      </c>
      <c r="BC111" s="46">
        <v>45453</v>
      </c>
      <c r="BD111">
        <v>74.397000000000006</v>
      </c>
      <c r="BE111" s="46">
        <v>45453</v>
      </c>
      <c r="BF111">
        <v>69.819000000000003</v>
      </c>
      <c r="BG111" s="46">
        <v>45453</v>
      </c>
      <c r="BH111">
        <v>69.742000000000004</v>
      </c>
      <c r="BI111" s="46">
        <v>45453</v>
      </c>
      <c r="BJ111">
        <v>70.11</v>
      </c>
      <c r="BK111" s="46">
        <v>45453</v>
      </c>
      <c r="BL111">
        <v>70.887</v>
      </c>
      <c r="BM111" s="46">
        <v>45453</v>
      </c>
      <c r="BN111">
        <v>72.242000000000004</v>
      </c>
      <c r="BO111" s="46">
        <v>45453</v>
      </c>
      <c r="BP111">
        <v>61.99</v>
      </c>
    </row>
    <row r="112" spans="3:68" x14ac:dyDescent="0.35">
      <c r="C112" s="46"/>
      <c r="E112" s="46">
        <v>45454</v>
      </c>
      <c r="F112">
        <v>-9.0069999999999997</v>
      </c>
      <c r="G112" s="46">
        <v>45454</v>
      </c>
      <c r="H112">
        <v>-24.358000000000001</v>
      </c>
      <c r="I112" s="46">
        <v>45454</v>
      </c>
      <c r="J112">
        <v>-8.42</v>
      </c>
      <c r="K112" s="46">
        <v>45454</v>
      </c>
      <c r="L112">
        <v>10.032999999999999</v>
      </c>
      <c r="M112" s="46">
        <v>45454</v>
      </c>
      <c r="N112">
        <v>9.2759999999999998</v>
      </c>
      <c r="O112" s="46">
        <v>45454</v>
      </c>
      <c r="P112">
        <v>22.931999999999999</v>
      </c>
      <c r="Q112" s="46">
        <v>45454</v>
      </c>
      <c r="R112">
        <v>24.163</v>
      </c>
      <c r="S112" s="46">
        <v>45454</v>
      </c>
      <c r="T112">
        <v>26.026</v>
      </c>
      <c r="U112" s="46">
        <v>45454</v>
      </c>
      <c r="V112">
        <v>33.494</v>
      </c>
      <c r="W112" s="46">
        <v>45454</v>
      </c>
      <c r="X112">
        <v>33.659999999999997</v>
      </c>
      <c r="Y112" s="46">
        <v>45454</v>
      </c>
      <c r="Z112">
        <v>48.78</v>
      </c>
      <c r="AA112" s="46">
        <v>45454</v>
      </c>
      <c r="AB112">
        <v>40.774000000000001</v>
      </c>
      <c r="AC112" s="46">
        <v>45454</v>
      </c>
      <c r="AD112">
        <v>46.009</v>
      </c>
      <c r="AE112" s="46">
        <v>45454</v>
      </c>
      <c r="AF112">
        <v>54.457000000000001</v>
      </c>
      <c r="AG112" s="46">
        <v>45454</v>
      </c>
      <c r="AH112">
        <v>56.454000000000001</v>
      </c>
      <c r="AI112" s="46">
        <v>45454</v>
      </c>
      <c r="AJ112">
        <v>61.366999999999997</v>
      </c>
      <c r="AK112" s="46">
        <v>45454</v>
      </c>
      <c r="AL112">
        <v>62.731000000000002</v>
      </c>
      <c r="AM112" s="46">
        <v>45454</v>
      </c>
      <c r="AN112">
        <v>68.680000000000007</v>
      </c>
      <c r="AO112" s="46">
        <v>45454</v>
      </c>
      <c r="AP112">
        <v>71.063999999999993</v>
      </c>
      <c r="AQ112" s="46">
        <v>45454</v>
      </c>
      <c r="AR112">
        <v>71.230999999999995</v>
      </c>
      <c r="AS112" s="46">
        <v>45454</v>
      </c>
      <c r="AT112">
        <v>71.765000000000001</v>
      </c>
      <c r="AU112" s="46">
        <v>45454</v>
      </c>
      <c r="AV112">
        <v>74.06</v>
      </c>
      <c r="AW112" s="46">
        <v>45454</v>
      </c>
      <c r="AX112">
        <v>72.861999999999995</v>
      </c>
      <c r="AY112" s="46">
        <v>45454</v>
      </c>
      <c r="AZ112">
        <v>72.605000000000004</v>
      </c>
      <c r="BA112" s="46">
        <v>45454</v>
      </c>
      <c r="BB112">
        <v>71.308999999999997</v>
      </c>
      <c r="BC112" s="46">
        <v>45454</v>
      </c>
      <c r="BD112">
        <v>74.625</v>
      </c>
      <c r="BE112" s="46">
        <v>45454</v>
      </c>
      <c r="BF112">
        <v>70.061000000000007</v>
      </c>
      <c r="BG112" s="46">
        <v>45454</v>
      </c>
      <c r="BH112">
        <v>70.097999999999999</v>
      </c>
      <c r="BI112" s="46">
        <v>45454</v>
      </c>
      <c r="BJ112">
        <v>70.293000000000006</v>
      </c>
      <c r="BK112" s="46">
        <v>45454</v>
      </c>
      <c r="BL112">
        <v>70.879000000000005</v>
      </c>
      <c r="BM112" s="46">
        <v>45454</v>
      </c>
      <c r="BN112">
        <v>72.105999999999995</v>
      </c>
      <c r="BO112" s="46">
        <v>45454</v>
      </c>
      <c r="BP112">
        <v>61.725999999999999</v>
      </c>
    </row>
    <row r="113" spans="3:68" x14ac:dyDescent="0.35">
      <c r="C113" s="46"/>
      <c r="E113" s="46">
        <v>45455</v>
      </c>
      <c r="F113">
        <v>-11.515000000000001</v>
      </c>
      <c r="G113" s="46">
        <v>45455</v>
      </c>
      <c r="H113">
        <v>-21.736999999999998</v>
      </c>
      <c r="I113" s="46">
        <v>45455</v>
      </c>
      <c r="J113">
        <v>-7.5389999999999997</v>
      </c>
      <c r="K113" s="46">
        <v>45455</v>
      </c>
      <c r="L113">
        <v>10.9</v>
      </c>
      <c r="M113" s="46">
        <v>45455</v>
      </c>
      <c r="N113">
        <v>9.9730000000000008</v>
      </c>
      <c r="O113" s="46">
        <v>45455</v>
      </c>
      <c r="P113">
        <v>23.152000000000001</v>
      </c>
      <c r="Q113" s="46">
        <v>45455</v>
      </c>
      <c r="R113">
        <v>24.283999999999999</v>
      </c>
      <c r="S113" s="46">
        <v>45455</v>
      </c>
      <c r="T113">
        <v>26.384</v>
      </c>
      <c r="U113" s="46">
        <v>45455</v>
      </c>
      <c r="V113">
        <v>33.887</v>
      </c>
      <c r="W113" s="46">
        <v>45455</v>
      </c>
      <c r="X113">
        <v>34.337000000000003</v>
      </c>
      <c r="Y113" s="46">
        <v>45455</v>
      </c>
      <c r="Z113">
        <v>49.454999999999998</v>
      </c>
      <c r="AA113" s="46">
        <v>45455</v>
      </c>
      <c r="AB113">
        <v>41.637999999999998</v>
      </c>
      <c r="AC113" s="46">
        <v>45455</v>
      </c>
      <c r="AD113">
        <v>46.767000000000003</v>
      </c>
      <c r="AE113" s="46">
        <v>45455</v>
      </c>
      <c r="AF113">
        <v>55.253</v>
      </c>
      <c r="AG113" s="46">
        <v>45455</v>
      </c>
      <c r="AH113">
        <v>57.265999999999998</v>
      </c>
      <c r="AI113" s="46">
        <v>45455</v>
      </c>
      <c r="AJ113">
        <v>61.854999999999997</v>
      </c>
      <c r="AK113" s="46">
        <v>45455</v>
      </c>
      <c r="AL113">
        <v>63.110999999999997</v>
      </c>
      <c r="AM113" s="46">
        <v>45455</v>
      </c>
      <c r="AN113">
        <v>68.983000000000004</v>
      </c>
      <c r="AO113" s="46">
        <v>45455</v>
      </c>
      <c r="AP113">
        <v>71.325999999999993</v>
      </c>
      <c r="AQ113" s="46">
        <v>45455</v>
      </c>
      <c r="AR113">
        <v>71.811000000000007</v>
      </c>
      <c r="AS113" s="46">
        <v>45455</v>
      </c>
      <c r="AT113">
        <v>72.456000000000003</v>
      </c>
      <c r="AU113" s="46">
        <v>45455</v>
      </c>
      <c r="AV113">
        <v>74.962000000000003</v>
      </c>
      <c r="AW113" s="46">
        <v>45455</v>
      </c>
      <c r="AX113">
        <v>73.688000000000002</v>
      </c>
      <c r="AY113" s="46">
        <v>45455</v>
      </c>
      <c r="AZ113">
        <v>73.436000000000007</v>
      </c>
      <c r="BA113" s="46">
        <v>45455</v>
      </c>
      <c r="BB113">
        <v>71.981999999999999</v>
      </c>
      <c r="BC113" s="46">
        <v>45455</v>
      </c>
      <c r="BD113">
        <v>75.11</v>
      </c>
      <c r="BE113" s="46">
        <v>45455</v>
      </c>
      <c r="BF113">
        <v>70.495999999999995</v>
      </c>
      <c r="BG113" s="46">
        <v>45455</v>
      </c>
      <c r="BH113">
        <v>70.631</v>
      </c>
      <c r="BI113" s="46">
        <v>45455</v>
      </c>
      <c r="BJ113">
        <v>70.957999999999998</v>
      </c>
      <c r="BK113" s="46">
        <v>45455</v>
      </c>
      <c r="BL113">
        <v>71.477000000000004</v>
      </c>
      <c r="BM113" s="46">
        <v>45455</v>
      </c>
      <c r="BN113">
        <v>72.563000000000002</v>
      </c>
      <c r="BO113" s="46">
        <v>45455</v>
      </c>
      <c r="BP113">
        <v>62.006</v>
      </c>
    </row>
    <row r="114" spans="3:68" x14ac:dyDescent="0.35">
      <c r="C114" s="46"/>
      <c r="E114" s="46">
        <v>45456</v>
      </c>
      <c r="F114">
        <v>-14.805999999999999</v>
      </c>
      <c r="G114" s="46">
        <v>45456</v>
      </c>
      <c r="H114">
        <v>-16.998999999999999</v>
      </c>
      <c r="I114" s="46">
        <v>45456</v>
      </c>
      <c r="J114">
        <v>-6.0339999999999998</v>
      </c>
      <c r="K114" s="46">
        <v>45456</v>
      </c>
      <c r="L114">
        <v>11.757999999999999</v>
      </c>
      <c r="M114" s="46">
        <v>45456</v>
      </c>
      <c r="N114">
        <v>10.516</v>
      </c>
      <c r="O114" s="46">
        <v>45456</v>
      </c>
      <c r="P114">
        <v>23.457000000000001</v>
      </c>
      <c r="Q114" s="46">
        <v>45456</v>
      </c>
      <c r="R114">
        <v>24.504999999999999</v>
      </c>
      <c r="S114" s="46">
        <v>45456</v>
      </c>
      <c r="T114">
        <v>26.152999999999999</v>
      </c>
      <c r="U114" s="46">
        <v>45456</v>
      </c>
      <c r="V114">
        <v>33.165999999999997</v>
      </c>
      <c r="W114" s="46">
        <v>45456</v>
      </c>
      <c r="X114">
        <v>33.479999999999997</v>
      </c>
      <c r="Y114" s="46">
        <v>45456</v>
      </c>
      <c r="Z114">
        <v>48.610999999999997</v>
      </c>
      <c r="AA114" s="46">
        <v>45456</v>
      </c>
      <c r="AB114">
        <v>40.646000000000001</v>
      </c>
      <c r="AC114" s="46">
        <v>45456</v>
      </c>
      <c r="AD114">
        <v>45.66</v>
      </c>
      <c r="AE114" s="46">
        <v>45456</v>
      </c>
      <c r="AF114">
        <v>54.146000000000001</v>
      </c>
      <c r="AG114" s="46">
        <v>45456</v>
      </c>
      <c r="AH114">
        <v>56.017000000000003</v>
      </c>
      <c r="AI114" s="46">
        <v>45456</v>
      </c>
      <c r="AJ114">
        <v>60.631999999999998</v>
      </c>
      <c r="AK114" s="46">
        <v>45456</v>
      </c>
      <c r="AL114">
        <v>61.893000000000001</v>
      </c>
      <c r="AM114" s="46">
        <v>45456</v>
      </c>
      <c r="AN114">
        <v>67.637</v>
      </c>
      <c r="AO114" s="46">
        <v>45456</v>
      </c>
      <c r="AP114">
        <v>70.001000000000005</v>
      </c>
      <c r="AQ114" s="46">
        <v>45456</v>
      </c>
      <c r="AR114">
        <v>70.475999999999999</v>
      </c>
      <c r="AS114" s="46">
        <v>45456</v>
      </c>
      <c r="AT114">
        <v>71.147999999999996</v>
      </c>
      <c r="AU114" s="46">
        <v>45456</v>
      </c>
      <c r="AV114">
        <v>73.564999999999998</v>
      </c>
      <c r="AW114" s="46">
        <v>45456</v>
      </c>
      <c r="AX114">
        <v>72.382000000000005</v>
      </c>
      <c r="AY114" s="46">
        <v>45456</v>
      </c>
      <c r="AZ114">
        <v>71.984999999999999</v>
      </c>
      <c r="BA114" s="46">
        <v>45456</v>
      </c>
      <c r="BB114">
        <v>70.606999999999999</v>
      </c>
      <c r="BC114" s="46">
        <v>45456</v>
      </c>
      <c r="BD114">
        <v>73.852000000000004</v>
      </c>
      <c r="BE114" s="46">
        <v>45456</v>
      </c>
      <c r="BF114">
        <v>69.405000000000001</v>
      </c>
      <c r="BG114" s="46">
        <v>45456</v>
      </c>
      <c r="BH114">
        <v>69.554000000000002</v>
      </c>
      <c r="BI114" s="46">
        <v>45456</v>
      </c>
      <c r="BJ114">
        <v>70.084000000000003</v>
      </c>
      <c r="BK114" s="46">
        <v>45456</v>
      </c>
      <c r="BL114">
        <v>70.591999999999999</v>
      </c>
      <c r="BM114" s="46">
        <v>45456</v>
      </c>
      <c r="BN114">
        <v>71.69</v>
      </c>
      <c r="BO114" s="46">
        <v>45456</v>
      </c>
      <c r="BP114">
        <v>60.93</v>
      </c>
    </row>
    <row r="115" spans="3:68" x14ac:dyDescent="0.35">
      <c r="C115" s="46"/>
      <c r="E115" s="46">
        <v>45457</v>
      </c>
      <c r="F115">
        <v>-15.79</v>
      </c>
      <c r="G115" s="46">
        <v>45457</v>
      </c>
      <c r="H115">
        <v>-20.963000000000001</v>
      </c>
      <c r="I115" s="46">
        <v>45457</v>
      </c>
      <c r="J115">
        <v>-6.6120000000000001</v>
      </c>
      <c r="K115" s="46">
        <v>45457</v>
      </c>
      <c r="L115">
        <v>12.129</v>
      </c>
      <c r="M115" s="46">
        <v>45457</v>
      </c>
      <c r="N115">
        <v>11.069000000000001</v>
      </c>
      <c r="O115" s="46">
        <v>45457</v>
      </c>
      <c r="P115">
        <v>25.393000000000001</v>
      </c>
      <c r="Q115" s="46">
        <v>45457</v>
      </c>
      <c r="R115">
        <v>26.169</v>
      </c>
      <c r="S115" s="46">
        <v>45457</v>
      </c>
      <c r="T115">
        <v>28.361000000000001</v>
      </c>
      <c r="U115" s="46">
        <v>45457</v>
      </c>
      <c r="V115">
        <v>35.588999999999999</v>
      </c>
      <c r="W115" s="46">
        <v>45457</v>
      </c>
      <c r="X115">
        <v>36.048000000000002</v>
      </c>
      <c r="Y115" s="46">
        <v>45457</v>
      </c>
      <c r="Z115">
        <v>51.470999999999997</v>
      </c>
      <c r="AA115" s="46">
        <v>45457</v>
      </c>
      <c r="AB115">
        <v>43.274000000000001</v>
      </c>
      <c r="AC115" s="46">
        <v>45457</v>
      </c>
      <c r="AD115">
        <v>48.319000000000003</v>
      </c>
      <c r="AE115" s="46">
        <v>45457</v>
      </c>
      <c r="AF115">
        <v>56.628999999999998</v>
      </c>
      <c r="AG115" s="46">
        <v>45457</v>
      </c>
      <c r="AH115">
        <v>58.49</v>
      </c>
      <c r="AI115" s="46">
        <v>45457</v>
      </c>
      <c r="AJ115">
        <v>63.179000000000002</v>
      </c>
      <c r="AK115" s="46">
        <v>45457</v>
      </c>
      <c r="AL115">
        <v>64.433999999999997</v>
      </c>
      <c r="AM115" s="46">
        <v>45457</v>
      </c>
      <c r="AN115">
        <v>70.12</v>
      </c>
      <c r="AO115" s="46">
        <v>45457</v>
      </c>
      <c r="AP115">
        <v>72.474999999999994</v>
      </c>
      <c r="AQ115" s="46">
        <v>45457</v>
      </c>
      <c r="AR115">
        <v>73.043999999999997</v>
      </c>
      <c r="AS115" s="46">
        <v>45457</v>
      </c>
      <c r="AT115">
        <v>73.671999999999997</v>
      </c>
      <c r="AU115" s="46">
        <v>45457</v>
      </c>
      <c r="AV115">
        <v>76.043999999999997</v>
      </c>
      <c r="AW115" s="46">
        <v>45457</v>
      </c>
      <c r="AX115">
        <v>75.02</v>
      </c>
      <c r="AY115" s="46">
        <v>45457</v>
      </c>
      <c r="AZ115">
        <v>74.808999999999997</v>
      </c>
      <c r="BA115" s="46">
        <v>45457</v>
      </c>
      <c r="BB115">
        <v>73.507000000000005</v>
      </c>
      <c r="BC115" s="46">
        <v>45457</v>
      </c>
      <c r="BD115">
        <v>76.69</v>
      </c>
      <c r="BE115" s="46">
        <v>45457</v>
      </c>
      <c r="BF115">
        <v>72.316000000000003</v>
      </c>
      <c r="BG115" s="46">
        <v>45457</v>
      </c>
      <c r="BH115">
        <v>72.409000000000006</v>
      </c>
      <c r="BI115" s="46">
        <v>45457</v>
      </c>
      <c r="BJ115">
        <v>72.611999999999995</v>
      </c>
      <c r="BK115" s="46">
        <v>45457</v>
      </c>
      <c r="BL115">
        <v>72.954999999999998</v>
      </c>
      <c r="BM115" s="46">
        <v>45457</v>
      </c>
      <c r="BN115">
        <v>74.034000000000006</v>
      </c>
      <c r="BO115" s="46">
        <v>45457</v>
      </c>
      <c r="BP115">
        <v>63.216000000000001</v>
      </c>
    </row>
    <row r="116" spans="3:68" x14ac:dyDescent="0.35">
      <c r="C116" s="46"/>
      <c r="E116" s="46">
        <v>45460</v>
      </c>
      <c r="F116">
        <v>-9.907</v>
      </c>
      <c r="G116" s="46">
        <v>45460</v>
      </c>
      <c r="H116">
        <v>-18.850999999999999</v>
      </c>
      <c r="I116" s="46">
        <v>45460</v>
      </c>
      <c r="J116">
        <v>-4.9450000000000003</v>
      </c>
      <c r="K116" s="46">
        <v>45460</v>
      </c>
      <c r="L116">
        <v>13.327</v>
      </c>
      <c r="M116" s="46">
        <v>45460</v>
      </c>
      <c r="N116">
        <v>12.302</v>
      </c>
      <c r="O116" s="46">
        <v>45460</v>
      </c>
      <c r="P116">
        <v>27.108000000000001</v>
      </c>
      <c r="Q116" s="46">
        <v>45460</v>
      </c>
      <c r="R116">
        <v>28.021999999999998</v>
      </c>
      <c r="S116" s="46">
        <v>45460</v>
      </c>
      <c r="T116">
        <v>29.887</v>
      </c>
      <c r="U116" s="46">
        <v>45460</v>
      </c>
      <c r="V116">
        <v>37.103999999999999</v>
      </c>
      <c r="W116" s="46">
        <v>45460</v>
      </c>
      <c r="X116">
        <v>37.493000000000002</v>
      </c>
      <c r="Y116" s="46">
        <v>45460</v>
      </c>
      <c r="Z116">
        <v>52.795000000000002</v>
      </c>
      <c r="AA116" s="46">
        <v>45460</v>
      </c>
      <c r="AB116">
        <v>43.918999999999997</v>
      </c>
      <c r="AC116" s="46">
        <v>45460</v>
      </c>
      <c r="AD116">
        <v>49.036999999999999</v>
      </c>
      <c r="AE116" s="46">
        <v>45460</v>
      </c>
      <c r="AF116">
        <v>57.012</v>
      </c>
      <c r="AG116" s="46">
        <v>45460</v>
      </c>
      <c r="AH116">
        <v>58.899000000000001</v>
      </c>
      <c r="AI116" s="46">
        <v>45460</v>
      </c>
      <c r="AJ116">
        <v>63.72</v>
      </c>
      <c r="AK116" s="46">
        <v>45460</v>
      </c>
      <c r="AL116">
        <v>64.962999999999994</v>
      </c>
      <c r="AM116" s="46">
        <v>45460</v>
      </c>
      <c r="AN116">
        <v>70.736999999999995</v>
      </c>
      <c r="AO116" s="46">
        <v>45460</v>
      </c>
      <c r="AP116">
        <v>73.180000000000007</v>
      </c>
      <c r="AQ116" s="46">
        <v>45460</v>
      </c>
      <c r="AR116">
        <v>73.744</v>
      </c>
      <c r="AS116" s="46">
        <v>45460</v>
      </c>
      <c r="AT116">
        <v>74.328000000000003</v>
      </c>
      <c r="AU116" s="46">
        <v>45460</v>
      </c>
      <c r="AV116">
        <v>76.772999999999996</v>
      </c>
      <c r="AW116" s="46">
        <v>45460</v>
      </c>
      <c r="AX116">
        <v>75.706999999999994</v>
      </c>
      <c r="AY116" s="46">
        <v>45460</v>
      </c>
      <c r="AZ116">
        <v>75.569999999999993</v>
      </c>
      <c r="BA116" s="46">
        <v>45460</v>
      </c>
      <c r="BB116">
        <v>74.534999999999997</v>
      </c>
      <c r="BC116" s="46">
        <v>45460</v>
      </c>
      <c r="BD116">
        <v>77.900999999999996</v>
      </c>
      <c r="BE116" s="46">
        <v>45460</v>
      </c>
      <c r="BF116">
        <v>73.786000000000001</v>
      </c>
      <c r="BG116" s="46">
        <v>45460</v>
      </c>
      <c r="BH116">
        <v>73.728999999999999</v>
      </c>
      <c r="BI116" s="46">
        <v>45460</v>
      </c>
      <c r="BJ116">
        <v>74.021000000000001</v>
      </c>
      <c r="BK116" s="46">
        <v>45460</v>
      </c>
      <c r="BL116">
        <v>74.477999999999994</v>
      </c>
      <c r="BM116" s="46">
        <v>45460</v>
      </c>
      <c r="BN116">
        <v>75.375</v>
      </c>
      <c r="BO116" s="46">
        <v>45460</v>
      </c>
      <c r="BP116">
        <v>64.566000000000003</v>
      </c>
    </row>
    <row r="117" spans="3:68" x14ac:dyDescent="0.35">
      <c r="C117" s="46"/>
      <c r="E117" s="46">
        <v>45461</v>
      </c>
      <c r="F117">
        <v>-11.582000000000001</v>
      </c>
      <c r="G117" s="46">
        <v>45461</v>
      </c>
      <c r="H117">
        <v>-19.335999999999999</v>
      </c>
      <c r="I117" s="46">
        <v>45461</v>
      </c>
      <c r="J117">
        <v>-3.9359999999999999</v>
      </c>
      <c r="K117" s="46">
        <v>45461</v>
      </c>
      <c r="L117">
        <v>14.811</v>
      </c>
      <c r="M117" s="46">
        <v>45461</v>
      </c>
      <c r="N117">
        <v>13.638999999999999</v>
      </c>
      <c r="O117" s="46">
        <v>45461</v>
      </c>
      <c r="P117">
        <v>28.849</v>
      </c>
      <c r="Q117" s="46">
        <v>45461</v>
      </c>
      <c r="R117">
        <v>28.664000000000001</v>
      </c>
      <c r="S117" s="46">
        <v>45461</v>
      </c>
      <c r="T117">
        <v>30.498000000000001</v>
      </c>
      <c r="U117" s="46">
        <v>45461</v>
      </c>
      <c r="V117">
        <v>37.543999999999997</v>
      </c>
      <c r="W117" s="46">
        <v>45461</v>
      </c>
      <c r="X117">
        <v>37.679000000000002</v>
      </c>
      <c r="Y117" s="46">
        <v>45461</v>
      </c>
      <c r="Z117">
        <v>52.713000000000001</v>
      </c>
      <c r="AA117" s="46">
        <v>45461</v>
      </c>
      <c r="AB117">
        <v>43.76</v>
      </c>
      <c r="AC117" s="46">
        <v>45461</v>
      </c>
      <c r="AD117">
        <v>48.715000000000003</v>
      </c>
      <c r="AE117" s="46">
        <v>45461</v>
      </c>
      <c r="AF117">
        <v>55.548000000000002</v>
      </c>
      <c r="AG117" s="46">
        <v>45461</v>
      </c>
      <c r="AH117">
        <v>57.421999999999997</v>
      </c>
      <c r="AI117" s="46">
        <v>45461</v>
      </c>
      <c r="AJ117">
        <v>62.430999999999997</v>
      </c>
      <c r="AK117" s="46">
        <v>45461</v>
      </c>
      <c r="AL117">
        <v>63.773000000000003</v>
      </c>
      <c r="AM117" s="46">
        <v>45461</v>
      </c>
      <c r="AN117">
        <v>69.671999999999997</v>
      </c>
      <c r="AO117" s="46">
        <v>45461</v>
      </c>
      <c r="AP117">
        <v>71.963999999999999</v>
      </c>
      <c r="AQ117" s="46">
        <v>45461</v>
      </c>
      <c r="AR117">
        <v>72.302000000000007</v>
      </c>
      <c r="AS117" s="46">
        <v>45461</v>
      </c>
      <c r="AT117">
        <v>72.944000000000003</v>
      </c>
      <c r="AU117" s="46">
        <v>45461</v>
      </c>
      <c r="AV117">
        <v>75.177999999999997</v>
      </c>
      <c r="AW117" s="46">
        <v>45461</v>
      </c>
      <c r="AX117">
        <v>74.046000000000006</v>
      </c>
      <c r="AY117" s="46">
        <v>45461</v>
      </c>
      <c r="AZ117">
        <v>73.960999999999999</v>
      </c>
      <c r="BA117" s="46">
        <v>45461</v>
      </c>
      <c r="BB117">
        <v>72.944000000000003</v>
      </c>
      <c r="BC117" s="46">
        <v>45461</v>
      </c>
      <c r="BD117">
        <v>75.950999999999993</v>
      </c>
      <c r="BE117" s="46">
        <v>45461</v>
      </c>
      <c r="BF117">
        <v>71.768000000000001</v>
      </c>
      <c r="BG117" s="46">
        <v>45461</v>
      </c>
      <c r="BH117">
        <v>71.408000000000001</v>
      </c>
      <c r="BI117" s="46">
        <v>45461</v>
      </c>
      <c r="BJ117">
        <v>71.471999999999994</v>
      </c>
      <c r="BK117" s="46">
        <v>45461</v>
      </c>
      <c r="BL117">
        <v>71.736999999999995</v>
      </c>
      <c r="BM117" s="46">
        <v>45461</v>
      </c>
      <c r="BN117">
        <v>72.724999999999994</v>
      </c>
      <c r="BO117" s="46">
        <v>45461</v>
      </c>
      <c r="BP117">
        <v>61.773000000000003</v>
      </c>
    </row>
    <row r="118" spans="3:68" x14ac:dyDescent="0.35">
      <c r="C118" s="46"/>
      <c r="E118" s="46">
        <v>45462</v>
      </c>
      <c r="F118">
        <v>-4.99</v>
      </c>
      <c r="G118" s="46">
        <v>45462</v>
      </c>
      <c r="H118">
        <v>-19.329999999999998</v>
      </c>
      <c r="I118" s="46">
        <v>45462</v>
      </c>
      <c r="J118">
        <v>-5</v>
      </c>
      <c r="K118" s="46">
        <v>45462</v>
      </c>
      <c r="L118">
        <v>13.118</v>
      </c>
      <c r="M118" s="46">
        <v>45462</v>
      </c>
      <c r="N118">
        <v>12.11</v>
      </c>
      <c r="O118" s="46">
        <v>45462</v>
      </c>
      <c r="P118">
        <v>25.529</v>
      </c>
      <c r="Q118" s="46">
        <v>45462</v>
      </c>
      <c r="R118">
        <v>26.718</v>
      </c>
      <c r="S118" s="46">
        <v>45462</v>
      </c>
      <c r="T118">
        <v>28.64</v>
      </c>
      <c r="U118" s="46">
        <v>45462</v>
      </c>
      <c r="V118">
        <v>36.225999999999999</v>
      </c>
      <c r="W118" s="46">
        <v>45462</v>
      </c>
      <c r="X118">
        <v>36.862000000000002</v>
      </c>
      <c r="Y118" s="46">
        <v>45462</v>
      </c>
      <c r="Z118">
        <v>51.174999999999997</v>
      </c>
      <c r="AA118" s="46">
        <v>45462</v>
      </c>
      <c r="AB118">
        <v>43.286999999999999</v>
      </c>
      <c r="AC118" s="46">
        <v>45462</v>
      </c>
      <c r="AD118">
        <v>48.198999999999998</v>
      </c>
      <c r="AE118" s="46">
        <v>45462</v>
      </c>
      <c r="AF118">
        <v>55.609000000000002</v>
      </c>
      <c r="AG118" s="46">
        <v>45462</v>
      </c>
      <c r="AH118">
        <v>57.180999999999997</v>
      </c>
      <c r="AI118" s="46">
        <v>45462</v>
      </c>
      <c r="AJ118">
        <v>62.082000000000001</v>
      </c>
      <c r="AK118" s="46">
        <v>45462</v>
      </c>
      <c r="AL118">
        <v>63.277000000000001</v>
      </c>
      <c r="AM118" s="46">
        <v>45462</v>
      </c>
      <c r="AN118">
        <v>69.042000000000002</v>
      </c>
      <c r="AO118" s="46">
        <v>45462</v>
      </c>
      <c r="AP118">
        <v>71.42</v>
      </c>
      <c r="AQ118" s="46">
        <v>45462</v>
      </c>
      <c r="AR118">
        <v>71.837000000000003</v>
      </c>
      <c r="AS118" s="46">
        <v>45462</v>
      </c>
      <c r="AT118">
        <v>72.525999999999996</v>
      </c>
      <c r="AU118" s="46">
        <v>45462</v>
      </c>
      <c r="AV118">
        <v>74.774000000000001</v>
      </c>
      <c r="AW118" s="46">
        <v>45462</v>
      </c>
      <c r="AX118">
        <v>73.647000000000006</v>
      </c>
      <c r="AY118" s="46">
        <v>45462</v>
      </c>
      <c r="AZ118">
        <v>73.555999999999997</v>
      </c>
      <c r="BA118" s="46">
        <v>45462</v>
      </c>
      <c r="BB118">
        <v>72.459999999999994</v>
      </c>
      <c r="BC118" s="46">
        <v>45462</v>
      </c>
      <c r="BD118">
        <v>75.462000000000003</v>
      </c>
      <c r="BE118" s="46">
        <v>45462</v>
      </c>
      <c r="BF118">
        <v>71.483000000000004</v>
      </c>
      <c r="BG118" s="46">
        <v>45462</v>
      </c>
      <c r="BH118">
        <v>71.073999999999998</v>
      </c>
      <c r="BI118" s="46">
        <v>45462</v>
      </c>
      <c r="BJ118">
        <v>71.194999999999993</v>
      </c>
      <c r="BK118" s="46">
        <v>45462</v>
      </c>
      <c r="BL118">
        <v>71.572999999999993</v>
      </c>
      <c r="BM118" s="46">
        <v>45462</v>
      </c>
      <c r="BN118">
        <v>72.676000000000002</v>
      </c>
      <c r="BO118" s="46">
        <v>45462</v>
      </c>
      <c r="BP118">
        <v>61.872</v>
      </c>
    </row>
    <row r="119" spans="3:68" x14ac:dyDescent="0.35">
      <c r="C119" s="46"/>
      <c r="E119" s="46">
        <v>45463</v>
      </c>
      <c r="F119">
        <v>-8.4749999999999996</v>
      </c>
      <c r="G119" s="46">
        <v>45463</v>
      </c>
      <c r="H119">
        <v>-21.195</v>
      </c>
      <c r="I119" s="46">
        <v>45463</v>
      </c>
      <c r="J119">
        <v>-3.9289999999999998</v>
      </c>
      <c r="K119" s="46">
        <v>45463</v>
      </c>
      <c r="L119">
        <v>15.095000000000001</v>
      </c>
      <c r="M119" s="46">
        <v>45463</v>
      </c>
      <c r="N119">
        <v>13.52</v>
      </c>
      <c r="O119" s="46">
        <v>45463</v>
      </c>
      <c r="P119">
        <v>27.085999999999999</v>
      </c>
      <c r="Q119" s="46">
        <v>45463</v>
      </c>
      <c r="R119">
        <v>28.384</v>
      </c>
      <c r="S119" s="46">
        <v>45463</v>
      </c>
      <c r="T119">
        <v>29.204000000000001</v>
      </c>
      <c r="U119" s="46">
        <v>45463</v>
      </c>
      <c r="V119">
        <v>36.445999999999998</v>
      </c>
      <c r="W119" s="46">
        <v>45463</v>
      </c>
      <c r="X119">
        <v>37.024000000000001</v>
      </c>
      <c r="Y119" s="46">
        <v>45463</v>
      </c>
      <c r="Z119">
        <v>51.567</v>
      </c>
      <c r="AA119" s="46">
        <v>45463</v>
      </c>
      <c r="AB119">
        <v>43.512</v>
      </c>
      <c r="AC119" s="46">
        <v>45463</v>
      </c>
      <c r="AD119">
        <v>48.6</v>
      </c>
      <c r="AE119" s="46">
        <v>45463</v>
      </c>
      <c r="AF119">
        <v>56.37</v>
      </c>
      <c r="AG119" s="46">
        <v>45463</v>
      </c>
      <c r="AH119">
        <v>57.929000000000002</v>
      </c>
      <c r="AI119" s="46">
        <v>45463</v>
      </c>
      <c r="AJ119">
        <v>62.720999999999997</v>
      </c>
      <c r="AK119" s="46">
        <v>45463</v>
      </c>
      <c r="AL119">
        <v>63.947000000000003</v>
      </c>
      <c r="AM119" s="46">
        <v>45463</v>
      </c>
      <c r="AN119">
        <v>69.64</v>
      </c>
      <c r="AO119" s="46">
        <v>45463</v>
      </c>
      <c r="AP119">
        <v>72.02</v>
      </c>
      <c r="AQ119" s="46">
        <v>45463</v>
      </c>
      <c r="AR119">
        <v>72.215000000000003</v>
      </c>
      <c r="AS119" s="46">
        <v>45463</v>
      </c>
      <c r="AT119">
        <v>72.882000000000005</v>
      </c>
      <c r="AU119" s="46">
        <v>45463</v>
      </c>
      <c r="AV119">
        <v>74.989999999999995</v>
      </c>
      <c r="AW119" s="46">
        <v>45463</v>
      </c>
      <c r="AX119">
        <v>74.102000000000004</v>
      </c>
      <c r="AY119" s="46">
        <v>45463</v>
      </c>
      <c r="AZ119">
        <v>73.92</v>
      </c>
      <c r="BA119" s="46">
        <v>45463</v>
      </c>
      <c r="BB119">
        <v>72.762</v>
      </c>
      <c r="BC119" s="46">
        <v>45463</v>
      </c>
      <c r="BD119">
        <v>75.855000000000004</v>
      </c>
      <c r="BE119" s="46">
        <v>45463</v>
      </c>
      <c r="BF119">
        <v>71.400999999999996</v>
      </c>
      <c r="BG119" s="46">
        <v>45463</v>
      </c>
      <c r="BH119">
        <v>71.096999999999994</v>
      </c>
      <c r="BI119" s="46">
        <v>45463</v>
      </c>
      <c r="BJ119">
        <v>71.296000000000006</v>
      </c>
      <c r="BK119" s="46">
        <v>45463</v>
      </c>
      <c r="BL119">
        <v>71.563000000000002</v>
      </c>
      <c r="BM119" s="46">
        <v>45463</v>
      </c>
      <c r="BN119">
        <v>72.53</v>
      </c>
      <c r="BO119" s="46">
        <v>45463</v>
      </c>
      <c r="BP119">
        <v>61.610999999999997</v>
      </c>
    </row>
    <row r="120" spans="3:68" x14ac:dyDescent="0.35">
      <c r="C120" s="46"/>
      <c r="E120" s="46">
        <v>45464</v>
      </c>
      <c r="F120">
        <v>2.1269999999999998</v>
      </c>
      <c r="G120" s="46">
        <v>45464</v>
      </c>
      <c r="H120">
        <v>-16.605</v>
      </c>
      <c r="I120" s="46">
        <v>45464</v>
      </c>
      <c r="J120">
        <v>-1.492</v>
      </c>
      <c r="K120" s="46">
        <v>45464</v>
      </c>
      <c r="L120">
        <v>18.213999999999999</v>
      </c>
      <c r="M120" s="46">
        <v>45464</v>
      </c>
      <c r="N120">
        <v>16.611000000000001</v>
      </c>
      <c r="O120" s="46">
        <v>45464</v>
      </c>
      <c r="P120">
        <v>29.603999999999999</v>
      </c>
      <c r="Q120" s="46">
        <v>45464</v>
      </c>
      <c r="R120">
        <v>29.574999999999999</v>
      </c>
      <c r="S120" s="46">
        <v>45464</v>
      </c>
      <c r="T120">
        <v>30.873000000000001</v>
      </c>
      <c r="U120" s="46">
        <v>45464</v>
      </c>
      <c r="V120">
        <v>38.485999999999997</v>
      </c>
      <c r="W120" s="46">
        <v>45464</v>
      </c>
      <c r="X120">
        <v>38.957000000000001</v>
      </c>
      <c r="Y120" s="46">
        <v>45464</v>
      </c>
      <c r="Z120">
        <v>53.642000000000003</v>
      </c>
      <c r="AA120" s="46">
        <v>45464</v>
      </c>
      <c r="AB120">
        <v>45.304000000000002</v>
      </c>
      <c r="AC120" s="46">
        <v>45464</v>
      </c>
      <c r="AD120">
        <v>50.164999999999999</v>
      </c>
      <c r="AE120" s="46">
        <v>45464</v>
      </c>
      <c r="AF120">
        <v>57.622</v>
      </c>
      <c r="AG120" s="46">
        <v>45464</v>
      </c>
      <c r="AH120">
        <v>58.927</v>
      </c>
      <c r="AI120" s="46">
        <v>45464</v>
      </c>
      <c r="AJ120">
        <v>63.728000000000002</v>
      </c>
      <c r="AK120" s="46">
        <v>45464</v>
      </c>
      <c r="AL120">
        <v>64.792000000000002</v>
      </c>
      <c r="AM120" s="46">
        <v>45464</v>
      </c>
      <c r="AN120">
        <v>70.346000000000004</v>
      </c>
      <c r="AO120" s="46">
        <v>45464</v>
      </c>
      <c r="AP120">
        <v>72.745999999999995</v>
      </c>
      <c r="AQ120" s="46">
        <v>45464</v>
      </c>
      <c r="AR120">
        <v>72.900000000000006</v>
      </c>
      <c r="AS120" s="46">
        <v>45464</v>
      </c>
      <c r="AT120">
        <v>73.462000000000003</v>
      </c>
      <c r="AU120" s="46">
        <v>45464</v>
      </c>
      <c r="AV120">
        <v>75.619</v>
      </c>
      <c r="AW120" s="46">
        <v>45464</v>
      </c>
      <c r="AX120">
        <v>74.661000000000001</v>
      </c>
      <c r="AY120" s="46">
        <v>45464</v>
      </c>
      <c r="AZ120">
        <v>74.478999999999999</v>
      </c>
      <c r="BA120" s="46">
        <v>45464</v>
      </c>
      <c r="BB120">
        <v>73.462999999999994</v>
      </c>
      <c r="BC120" s="46">
        <v>45464</v>
      </c>
      <c r="BD120">
        <v>76.507999999999996</v>
      </c>
      <c r="BE120" s="46">
        <v>45464</v>
      </c>
      <c r="BF120">
        <v>72.126999999999995</v>
      </c>
      <c r="BG120" s="46">
        <v>45464</v>
      </c>
      <c r="BH120">
        <v>71.61</v>
      </c>
      <c r="BI120" s="46">
        <v>45464</v>
      </c>
      <c r="BJ120">
        <v>71.652000000000001</v>
      </c>
      <c r="BK120" s="46">
        <v>45464</v>
      </c>
      <c r="BL120">
        <v>71.977999999999994</v>
      </c>
      <c r="BM120" s="46">
        <v>45464</v>
      </c>
      <c r="BN120">
        <v>72.929000000000002</v>
      </c>
      <c r="BO120" s="46">
        <v>45464</v>
      </c>
      <c r="BP120">
        <v>62.189</v>
      </c>
    </row>
    <row r="121" spans="3:68" x14ac:dyDescent="0.35">
      <c r="C121" s="46"/>
      <c r="E121" s="46">
        <v>45467</v>
      </c>
      <c r="F121">
        <v>-0.434</v>
      </c>
      <c r="G121" s="46">
        <v>45467</v>
      </c>
      <c r="H121">
        <v>-16.695</v>
      </c>
      <c r="I121" s="46">
        <v>45467</v>
      </c>
      <c r="J121">
        <v>-1.3340000000000001</v>
      </c>
      <c r="K121" s="46">
        <v>45467</v>
      </c>
      <c r="L121">
        <v>17.766999999999999</v>
      </c>
      <c r="M121" s="46">
        <v>45467</v>
      </c>
      <c r="N121">
        <v>16.096</v>
      </c>
      <c r="O121" s="46">
        <v>45467</v>
      </c>
      <c r="P121">
        <v>29.524999999999999</v>
      </c>
      <c r="Q121" s="46">
        <v>45467</v>
      </c>
      <c r="R121">
        <v>28.372</v>
      </c>
      <c r="S121" s="46">
        <v>45467</v>
      </c>
      <c r="T121">
        <v>29.632999999999999</v>
      </c>
      <c r="U121" s="46">
        <v>45467</v>
      </c>
      <c r="V121">
        <v>37.076999999999998</v>
      </c>
      <c r="W121" s="46">
        <v>45467</v>
      </c>
      <c r="X121">
        <v>37.481999999999999</v>
      </c>
      <c r="Y121" s="46">
        <v>45467</v>
      </c>
      <c r="Z121">
        <v>51.402000000000001</v>
      </c>
      <c r="AA121" s="46">
        <v>45467</v>
      </c>
      <c r="AB121">
        <v>43.591999999999999</v>
      </c>
      <c r="AC121" s="46">
        <v>45467</v>
      </c>
      <c r="AD121">
        <v>48.488999999999997</v>
      </c>
      <c r="AE121" s="46">
        <v>45467</v>
      </c>
      <c r="AF121">
        <v>55.420999999999999</v>
      </c>
      <c r="AG121" s="46">
        <v>45467</v>
      </c>
      <c r="AH121">
        <v>56.87</v>
      </c>
      <c r="AI121" s="46">
        <v>45467</v>
      </c>
      <c r="AJ121">
        <v>61.64</v>
      </c>
      <c r="AK121" s="46">
        <v>45467</v>
      </c>
      <c r="AL121">
        <v>62.755000000000003</v>
      </c>
      <c r="AM121" s="46">
        <v>45467</v>
      </c>
      <c r="AN121">
        <v>68.222999999999999</v>
      </c>
      <c r="AO121" s="46">
        <v>45467</v>
      </c>
      <c r="AP121">
        <v>70.694999999999993</v>
      </c>
      <c r="AQ121" s="46">
        <v>45467</v>
      </c>
      <c r="AR121">
        <v>70.774000000000001</v>
      </c>
      <c r="AS121" s="46">
        <v>45467</v>
      </c>
      <c r="AT121">
        <v>71.373000000000005</v>
      </c>
      <c r="AU121" s="46">
        <v>45467</v>
      </c>
      <c r="AV121">
        <v>73.507000000000005</v>
      </c>
      <c r="AW121" s="46">
        <v>45467</v>
      </c>
      <c r="AX121">
        <v>72.611999999999995</v>
      </c>
      <c r="AY121" s="46">
        <v>45467</v>
      </c>
      <c r="AZ121">
        <v>72.41</v>
      </c>
      <c r="BA121" s="46">
        <v>45467</v>
      </c>
      <c r="BB121">
        <v>71.308999999999997</v>
      </c>
      <c r="BC121" s="46">
        <v>45467</v>
      </c>
      <c r="BD121">
        <v>73.834999999999994</v>
      </c>
      <c r="BE121" s="46">
        <v>45467</v>
      </c>
      <c r="BF121">
        <v>69.147999999999996</v>
      </c>
      <c r="BG121" s="46">
        <v>45467</v>
      </c>
      <c r="BH121">
        <v>68.525999999999996</v>
      </c>
      <c r="BI121" s="46">
        <v>45467</v>
      </c>
      <c r="BJ121">
        <v>68.27</v>
      </c>
      <c r="BK121" s="46">
        <v>45467</v>
      </c>
      <c r="BL121">
        <v>68.462000000000003</v>
      </c>
      <c r="BM121" s="46">
        <v>45467</v>
      </c>
      <c r="BN121">
        <v>69.584999999999994</v>
      </c>
      <c r="BO121" s="46">
        <v>45467</v>
      </c>
      <c r="BP121">
        <v>59.051000000000002</v>
      </c>
    </row>
    <row r="122" spans="3:68" x14ac:dyDescent="0.35">
      <c r="C122" s="46"/>
      <c r="E122" s="46">
        <v>45468</v>
      </c>
      <c r="F122">
        <v>3.8540000000000001</v>
      </c>
      <c r="G122" s="46">
        <v>45468</v>
      </c>
      <c r="H122">
        <v>-18.158999999999999</v>
      </c>
      <c r="I122" s="46">
        <v>45468</v>
      </c>
      <c r="J122">
        <v>-2.149</v>
      </c>
      <c r="K122" s="46">
        <v>45468</v>
      </c>
      <c r="L122">
        <v>16.785</v>
      </c>
      <c r="M122" s="46">
        <v>45468</v>
      </c>
      <c r="N122">
        <v>14.869</v>
      </c>
      <c r="O122" s="46">
        <v>45468</v>
      </c>
      <c r="P122">
        <v>29.073</v>
      </c>
      <c r="Q122" s="46">
        <v>45468</v>
      </c>
      <c r="R122">
        <v>27.870999999999999</v>
      </c>
      <c r="S122" s="46">
        <v>45468</v>
      </c>
      <c r="T122">
        <v>29.169</v>
      </c>
      <c r="U122" s="46">
        <v>45468</v>
      </c>
      <c r="V122">
        <v>37.000999999999998</v>
      </c>
      <c r="W122" s="46">
        <v>45468</v>
      </c>
      <c r="X122">
        <v>37.207000000000001</v>
      </c>
      <c r="Y122" s="46">
        <v>45468</v>
      </c>
      <c r="Z122">
        <v>51.534999999999997</v>
      </c>
      <c r="AA122" s="46">
        <v>45468</v>
      </c>
      <c r="AB122">
        <v>43.378</v>
      </c>
      <c r="AC122" s="46">
        <v>45468</v>
      </c>
      <c r="AD122">
        <v>48.295000000000002</v>
      </c>
      <c r="AE122" s="46">
        <v>45468</v>
      </c>
      <c r="AF122">
        <v>54.515999999999998</v>
      </c>
      <c r="AG122" s="46">
        <v>45468</v>
      </c>
      <c r="AH122">
        <v>55.997999999999998</v>
      </c>
      <c r="AI122" s="46">
        <v>45468</v>
      </c>
      <c r="AJ122">
        <v>60.95</v>
      </c>
      <c r="AK122" s="46">
        <v>45468</v>
      </c>
      <c r="AL122">
        <v>62.198</v>
      </c>
      <c r="AM122" s="46">
        <v>45468</v>
      </c>
      <c r="AN122">
        <v>67.891000000000005</v>
      </c>
      <c r="AO122" s="46">
        <v>45468</v>
      </c>
      <c r="AP122">
        <v>70.350999999999999</v>
      </c>
      <c r="AQ122" s="46">
        <v>45468</v>
      </c>
      <c r="AR122">
        <v>70.429000000000002</v>
      </c>
      <c r="AS122" s="46">
        <v>45468</v>
      </c>
      <c r="AT122">
        <v>70.947999999999993</v>
      </c>
      <c r="AU122" s="46">
        <v>45468</v>
      </c>
      <c r="AV122">
        <v>73.141000000000005</v>
      </c>
      <c r="AW122" s="46">
        <v>45468</v>
      </c>
      <c r="AX122">
        <v>72.241</v>
      </c>
      <c r="AY122" s="46">
        <v>45468</v>
      </c>
      <c r="AZ122">
        <v>72.156999999999996</v>
      </c>
      <c r="BA122" s="46">
        <v>45468</v>
      </c>
      <c r="BB122">
        <v>71.088999999999999</v>
      </c>
      <c r="BC122" s="46">
        <v>45468</v>
      </c>
      <c r="BD122">
        <v>73.293999999999997</v>
      </c>
      <c r="BE122" s="46">
        <v>45468</v>
      </c>
      <c r="BF122">
        <v>68.73</v>
      </c>
      <c r="BG122" s="46">
        <v>45468</v>
      </c>
      <c r="BH122">
        <v>67.897000000000006</v>
      </c>
      <c r="BI122" s="46">
        <v>45468</v>
      </c>
      <c r="BJ122">
        <v>67.680999999999997</v>
      </c>
      <c r="BK122" s="46">
        <v>45468</v>
      </c>
      <c r="BL122">
        <v>68.373999999999995</v>
      </c>
      <c r="BM122" s="46">
        <v>45468</v>
      </c>
      <c r="BN122">
        <v>69.438999999999993</v>
      </c>
      <c r="BO122" s="46">
        <v>45468</v>
      </c>
      <c r="BP122">
        <v>59.045000000000002</v>
      </c>
    </row>
    <row r="123" spans="3:68" x14ac:dyDescent="0.35">
      <c r="C123" s="46"/>
      <c r="E123" s="46">
        <v>45469</v>
      </c>
      <c r="F123">
        <v>6.21</v>
      </c>
      <c r="G123" s="46">
        <v>45469</v>
      </c>
      <c r="H123">
        <v>-18.641999999999999</v>
      </c>
      <c r="I123" s="46">
        <v>45469</v>
      </c>
      <c r="J123">
        <v>-2.4630000000000001</v>
      </c>
      <c r="K123" s="46">
        <v>45469</v>
      </c>
      <c r="L123">
        <v>16.277999999999999</v>
      </c>
      <c r="M123" s="46">
        <v>45469</v>
      </c>
      <c r="N123">
        <v>14.637</v>
      </c>
      <c r="O123" s="46">
        <v>45469</v>
      </c>
      <c r="P123">
        <v>28.974</v>
      </c>
      <c r="Q123" s="46">
        <v>45469</v>
      </c>
      <c r="R123">
        <v>27.295999999999999</v>
      </c>
      <c r="S123" s="46">
        <v>45469</v>
      </c>
      <c r="T123">
        <v>29.103999999999999</v>
      </c>
      <c r="U123" s="46">
        <v>45469</v>
      </c>
      <c r="V123">
        <v>36.954999999999998</v>
      </c>
      <c r="W123" s="46">
        <v>45469</v>
      </c>
      <c r="X123">
        <v>36.976999999999997</v>
      </c>
      <c r="Y123" s="46">
        <v>45469</v>
      </c>
      <c r="Z123">
        <v>51.264000000000003</v>
      </c>
      <c r="AA123" s="46">
        <v>45469</v>
      </c>
      <c r="AB123">
        <v>43.116999999999997</v>
      </c>
      <c r="AC123" s="46">
        <v>45469</v>
      </c>
      <c r="AD123">
        <v>48.101999999999997</v>
      </c>
      <c r="AE123" s="46">
        <v>45469</v>
      </c>
      <c r="AF123">
        <v>53.755000000000003</v>
      </c>
      <c r="AG123" s="46">
        <v>45469</v>
      </c>
      <c r="AH123">
        <v>55.41</v>
      </c>
      <c r="AI123" s="46">
        <v>45469</v>
      </c>
      <c r="AJ123">
        <v>60.679000000000002</v>
      </c>
      <c r="AK123" s="46">
        <v>45469</v>
      </c>
      <c r="AL123">
        <v>62.000999999999998</v>
      </c>
      <c r="AM123" s="46">
        <v>45469</v>
      </c>
      <c r="AN123">
        <v>67.927999999999997</v>
      </c>
      <c r="AO123" s="46">
        <v>45469</v>
      </c>
      <c r="AP123">
        <v>70.260999999999996</v>
      </c>
      <c r="AQ123" s="46">
        <v>45469</v>
      </c>
      <c r="AR123">
        <v>70.209999999999994</v>
      </c>
      <c r="AS123" s="46">
        <v>45469</v>
      </c>
      <c r="AT123">
        <v>70.569000000000003</v>
      </c>
      <c r="AU123" s="46">
        <v>45469</v>
      </c>
      <c r="AV123">
        <v>72.822000000000003</v>
      </c>
      <c r="AW123" s="46">
        <v>45469</v>
      </c>
      <c r="AX123">
        <v>71.828999999999994</v>
      </c>
      <c r="AY123" s="46">
        <v>45469</v>
      </c>
      <c r="AZ123">
        <v>71.805000000000007</v>
      </c>
      <c r="BA123" s="46">
        <v>45469</v>
      </c>
      <c r="BB123">
        <v>70.796000000000006</v>
      </c>
      <c r="BC123" s="46">
        <v>45469</v>
      </c>
      <c r="BD123">
        <v>72.864999999999995</v>
      </c>
      <c r="BE123" s="46">
        <v>45469</v>
      </c>
      <c r="BF123">
        <v>68.177000000000007</v>
      </c>
      <c r="BG123" s="46">
        <v>45469</v>
      </c>
      <c r="BH123">
        <v>67.113</v>
      </c>
      <c r="BI123" s="46">
        <v>45469</v>
      </c>
      <c r="BJ123">
        <v>67.224999999999994</v>
      </c>
      <c r="BK123" s="46">
        <v>45469</v>
      </c>
      <c r="BL123">
        <v>68.180999999999997</v>
      </c>
      <c r="BM123" s="46">
        <v>45469</v>
      </c>
      <c r="BN123">
        <v>69.340999999999994</v>
      </c>
      <c r="BO123" s="46">
        <v>45469</v>
      </c>
      <c r="BP123">
        <v>59.061</v>
      </c>
    </row>
    <row r="124" spans="3:68" x14ac:dyDescent="0.35">
      <c r="C124" s="46"/>
      <c r="E124" s="46">
        <v>45470</v>
      </c>
      <c r="F124">
        <v>5.3239999999999998</v>
      </c>
      <c r="G124" s="46">
        <v>45470</v>
      </c>
      <c r="H124">
        <v>-18.504000000000001</v>
      </c>
      <c r="I124" s="46">
        <v>45470</v>
      </c>
      <c r="J124">
        <v>-3.3679999999999999</v>
      </c>
      <c r="K124" s="46">
        <v>45470</v>
      </c>
      <c r="L124">
        <v>15.632999999999999</v>
      </c>
      <c r="M124" s="46">
        <v>45470</v>
      </c>
      <c r="N124">
        <v>13.959</v>
      </c>
      <c r="O124" s="46">
        <v>45470</v>
      </c>
      <c r="P124">
        <v>29.19</v>
      </c>
      <c r="Q124" s="46">
        <v>45470</v>
      </c>
      <c r="R124">
        <v>27.882000000000001</v>
      </c>
      <c r="S124" s="46">
        <v>45470</v>
      </c>
      <c r="T124">
        <v>29.771000000000001</v>
      </c>
      <c r="U124" s="46">
        <v>45470</v>
      </c>
      <c r="V124">
        <v>37.515000000000001</v>
      </c>
      <c r="W124" s="46">
        <v>45470</v>
      </c>
      <c r="X124">
        <v>37.338999999999999</v>
      </c>
      <c r="Y124" s="46">
        <v>45470</v>
      </c>
      <c r="Z124">
        <v>51.899000000000001</v>
      </c>
      <c r="AA124" s="46">
        <v>45470</v>
      </c>
      <c r="AB124">
        <v>43.851999999999997</v>
      </c>
      <c r="AC124" s="46">
        <v>45470</v>
      </c>
      <c r="AD124">
        <v>48.749000000000002</v>
      </c>
      <c r="AE124" s="46">
        <v>45470</v>
      </c>
      <c r="AF124">
        <v>54.411000000000001</v>
      </c>
      <c r="AG124" s="46">
        <v>45470</v>
      </c>
      <c r="AH124">
        <v>55.73</v>
      </c>
      <c r="AI124" s="46">
        <v>45470</v>
      </c>
      <c r="AJ124">
        <v>60.872</v>
      </c>
      <c r="AK124" s="46">
        <v>45470</v>
      </c>
      <c r="AL124">
        <v>62.21</v>
      </c>
      <c r="AM124" s="46">
        <v>45470</v>
      </c>
      <c r="AN124">
        <v>68.287000000000006</v>
      </c>
      <c r="AO124" s="46">
        <v>45470</v>
      </c>
      <c r="AP124">
        <v>70.77</v>
      </c>
      <c r="AQ124" s="46">
        <v>45470</v>
      </c>
      <c r="AR124">
        <v>70.730999999999995</v>
      </c>
      <c r="AS124" s="46">
        <v>45470</v>
      </c>
      <c r="AT124">
        <v>71.204999999999998</v>
      </c>
      <c r="AU124" s="46">
        <v>45470</v>
      </c>
      <c r="AV124">
        <v>73.444000000000003</v>
      </c>
      <c r="AW124" s="46">
        <v>45470</v>
      </c>
      <c r="AX124">
        <v>72.37</v>
      </c>
      <c r="AY124" s="46">
        <v>45470</v>
      </c>
      <c r="AZ124">
        <v>72.257999999999996</v>
      </c>
      <c r="BA124" s="46">
        <v>45470</v>
      </c>
      <c r="BB124">
        <v>70.953000000000003</v>
      </c>
      <c r="BC124" s="46">
        <v>45470</v>
      </c>
      <c r="BD124">
        <v>72.870999999999995</v>
      </c>
      <c r="BE124" s="46">
        <v>45470</v>
      </c>
      <c r="BF124">
        <v>68.247</v>
      </c>
      <c r="BG124" s="46">
        <v>45470</v>
      </c>
      <c r="BH124">
        <v>67.301000000000002</v>
      </c>
      <c r="BI124" s="46">
        <v>45470</v>
      </c>
      <c r="BJ124">
        <v>67.540999999999997</v>
      </c>
      <c r="BK124" s="46">
        <v>45470</v>
      </c>
      <c r="BL124">
        <v>68.647000000000006</v>
      </c>
      <c r="BM124" s="46">
        <v>45470</v>
      </c>
      <c r="BN124">
        <v>69.972999999999999</v>
      </c>
      <c r="BO124" s="46">
        <v>45470</v>
      </c>
      <c r="BP124">
        <v>59.927999999999997</v>
      </c>
    </row>
    <row r="125" spans="3:68" x14ac:dyDescent="0.35">
      <c r="C125" s="46"/>
      <c r="E125" s="46">
        <v>45471</v>
      </c>
      <c r="F125">
        <v>7.0049999999999999</v>
      </c>
      <c r="G125" s="46">
        <v>45471</v>
      </c>
      <c r="H125">
        <v>-17.283000000000001</v>
      </c>
      <c r="I125" s="46">
        <v>45471</v>
      </c>
      <c r="J125">
        <v>-4.1959999999999997</v>
      </c>
      <c r="K125" s="46">
        <v>45471</v>
      </c>
      <c r="L125">
        <v>15.358000000000001</v>
      </c>
      <c r="M125" s="46">
        <v>45471</v>
      </c>
      <c r="N125">
        <v>13.03</v>
      </c>
      <c r="O125" s="46">
        <v>45471</v>
      </c>
      <c r="P125">
        <v>28.673999999999999</v>
      </c>
      <c r="Q125" s="46">
        <v>45471</v>
      </c>
      <c r="R125">
        <v>28.129000000000001</v>
      </c>
      <c r="S125" s="46">
        <v>45471</v>
      </c>
      <c r="T125">
        <v>28.440999999999999</v>
      </c>
      <c r="U125" s="46">
        <v>45471</v>
      </c>
      <c r="V125">
        <v>35.942999999999998</v>
      </c>
      <c r="W125" s="46">
        <v>45471</v>
      </c>
      <c r="X125">
        <v>35.924999999999997</v>
      </c>
      <c r="Y125" s="46">
        <v>45471</v>
      </c>
      <c r="Z125">
        <v>50.78</v>
      </c>
      <c r="AA125" s="46">
        <v>45471</v>
      </c>
      <c r="AB125">
        <v>42.07</v>
      </c>
      <c r="AC125" s="46">
        <v>45471</v>
      </c>
      <c r="AD125">
        <v>47.116999999999997</v>
      </c>
      <c r="AE125" s="46">
        <v>45471</v>
      </c>
      <c r="AF125">
        <v>53.140999999999998</v>
      </c>
      <c r="AG125" s="46">
        <v>45471</v>
      </c>
      <c r="AH125">
        <v>54.371000000000002</v>
      </c>
      <c r="AI125" s="46">
        <v>45471</v>
      </c>
      <c r="AJ125">
        <v>59.228999999999999</v>
      </c>
      <c r="AK125" s="46">
        <v>45471</v>
      </c>
      <c r="AL125">
        <v>60.215000000000003</v>
      </c>
      <c r="AM125" s="46">
        <v>45471</v>
      </c>
      <c r="AN125">
        <v>66.335999999999999</v>
      </c>
      <c r="AO125" s="46">
        <v>45471</v>
      </c>
      <c r="AP125">
        <v>68.819999999999993</v>
      </c>
      <c r="AQ125" s="46">
        <v>45471</v>
      </c>
      <c r="AR125">
        <v>68.858000000000004</v>
      </c>
      <c r="AS125" s="46">
        <v>45471</v>
      </c>
      <c r="AT125">
        <v>69.5</v>
      </c>
      <c r="AU125" s="46">
        <v>45471</v>
      </c>
      <c r="AV125">
        <v>71.725999999999999</v>
      </c>
      <c r="AW125" s="46">
        <v>45471</v>
      </c>
      <c r="AX125">
        <v>70.765000000000001</v>
      </c>
      <c r="AY125" s="46">
        <v>45471</v>
      </c>
      <c r="AZ125">
        <v>70.683999999999997</v>
      </c>
      <c r="BA125" s="46">
        <v>45471</v>
      </c>
      <c r="BB125">
        <v>69.415000000000006</v>
      </c>
      <c r="BC125" s="46">
        <v>45471</v>
      </c>
      <c r="BD125">
        <v>71.116</v>
      </c>
      <c r="BE125" s="46">
        <v>45471</v>
      </c>
      <c r="BF125">
        <v>66.347999999999999</v>
      </c>
      <c r="BG125" s="46">
        <v>45471</v>
      </c>
      <c r="BH125">
        <v>65.338999999999999</v>
      </c>
      <c r="BI125" s="46">
        <v>45471</v>
      </c>
      <c r="BJ125">
        <v>65.378</v>
      </c>
      <c r="BK125" s="46">
        <v>45471</v>
      </c>
      <c r="BL125">
        <v>66.352000000000004</v>
      </c>
      <c r="BM125" s="46">
        <v>45471</v>
      </c>
      <c r="BN125">
        <v>67.941000000000003</v>
      </c>
      <c r="BO125" s="46">
        <v>45471</v>
      </c>
      <c r="BP125">
        <v>57.911000000000001</v>
      </c>
    </row>
    <row r="126" spans="3:68" x14ac:dyDescent="0.35">
      <c r="C126" s="46"/>
      <c r="E126" s="46">
        <v>45474</v>
      </c>
      <c r="F126">
        <v>4.5670000000000002</v>
      </c>
      <c r="G126" s="46">
        <v>45474</v>
      </c>
      <c r="H126">
        <v>-21.544</v>
      </c>
      <c r="I126" s="46">
        <v>45474</v>
      </c>
      <c r="J126">
        <v>-0.14899999999999999</v>
      </c>
      <c r="K126" s="46">
        <v>45474</v>
      </c>
      <c r="L126">
        <v>18.138999999999999</v>
      </c>
      <c r="M126" s="46">
        <v>45474</v>
      </c>
      <c r="N126">
        <v>15.75</v>
      </c>
      <c r="O126" s="46">
        <v>45474</v>
      </c>
      <c r="P126">
        <v>31.488</v>
      </c>
      <c r="Q126" s="46">
        <v>45474</v>
      </c>
      <c r="R126">
        <v>32.01</v>
      </c>
      <c r="S126" s="46">
        <v>45474</v>
      </c>
      <c r="T126">
        <v>33.088000000000001</v>
      </c>
      <c r="U126" s="46">
        <v>45474</v>
      </c>
      <c r="V126">
        <v>39.445</v>
      </c>
      <c r="W126" s="46">
        <v>45474</v>
      </c>
      <c r="X126">
        <v>39.218000000000004</v>
      </c>
      <c r="Y126" s="46">
        <v>45474</v>
      </c>
      <c r="Z126">
        <v>53.749000000000002</v>
      </c>
      <c r="AA126" s="46">
        <v>45474</v>
      </c>
      <c r="AB126">
        <v>45.569000000000003</v>
      </c>
      <c r="AC126" s="46">
        <v>45474</v>
      </c>
      <c r="AD126">
        <v>50.219000000000001</v>
      </c>
      <c r="AE126" s="46">
        <v>45474</v>
      </c>
      <c r="AF126">
        <v>56.64</v>
      </c>
      <c r="AG126" s="46">
        <v>45474</v>
      </c>
      <c r="AH126">
        <v>57.91</v>
      </c>
      <c r="AI126" s="46">
        <v>45474</v>
      </c>
      <c r="AJ126">
        <v>62.347999999999999</v>
      </c>
      <c r="AK126" s="46">
        <v>45474</v>
      </c>
      <c r="AL126">
        <v>62.978000000000002</v>
      </c>
      <c r="AM126" s="46">
        <v>45474</v>
      </c>
      <c r="AN126">
        <v>68.864000000000004</v>
      </c>
      <c r="AO126" s="46">
        <v>45474</v>
      </c>
      <c r="AP126">
        <v>71.527000000000001</v>
      </c>
      <c r="AQ126" s="46">
        <v>45474</v>
      </c>
      <c r="AR126">
        <v>71.197000000000003</v>
      </c>
      <c r="AS126" s="46">
        <v>45474</v>
      </c>
      <c r="AT126">
        <v>71.646000000000001</v>
      </c>
      <c r="AU126" s="46">
        <v>45474</v>
      </c>
      <c r="AV126">
        <v>74.021000000000001</v>
      </c>
      <c r="AW126" s="46">
        <v>45474</v>
      </c>
      <c r="AX126">
        <v>72.811000000000007</v>
      </c>
      <c r="AY126" s="46">
        <v>45474</v>
      </c>
      <c r="AZ126">
        <v>72.326999999999998</v>
      </c>
      <c r="BA126" s="46">
        <v>45474</v>
      </c>
      <c r="BB126">
        <v>70.965999999999994</v>
      </c>
      <c r="BC126" s="46">
        <v>45474</v>
      </c>
      <c r="BD126">
        <v>72.153000000000006</v>
      </c>
      <c r="BE126" s="46">
        <v>45474</v>
      </c>
      <c r="BF126">
        <v>67.465999999999994</v>
      </c>
      <c r="BG126" s="46">
        <v>45474</v>
      </c>
      <c r="BH126">
        <v>66.400999999999996</v>
      </c>
      <c r="BI126" s="46">
        <v>45474</v>
      </c>
      <c r="BJ126">
        <v>66.52</v>
      </c>
      <c r="BK126" s="46">
        <v>45474</v>
      </c>
      <c r="BL126">
        <v>68.114999999999995</v>
      </c>
      <c r="BM126" s="46">
        <v>45474</v>
      </c>
      <c r="BN126">
        <v>69.718000000000004</v>
      </c>
      <c r="BO126" s="46">
        <v>45474</v>
      </c>
      <c r="BP126">
        <v>60.21</v>
      </c>
    </row>
    <row r="127" spans="3:68" x14ac:dyDescent="0.35">
      <c r="C127" s="46"/>
      <c r="E127" s="46">
        <v>45475</v>
      </c>
      <c r="F127">
        <v>1.2549999999999999</v>
      </c>
      <c r="G127" s="46">
        <v>45475</v>
      </c>
      <c r="H127">
        <v>-15.497999999999999</v>
      </c>
      <c r="I127" s="46">
        <v>45475</v>
      </c>
      <c r="J127">
        <v>-0.57999999999999996</v>
      </c>
      <c r="K127" s="46">
        <v>45475</v>
      </c>
      <c r="L127">
        <v>17.454000000000001</v>
      </c>
      <c r="M127" s="46">
        <v>45475</v>
      </c>
      <c r="N127">
        <v>15.1</v>
      </c>
      <c r="O127" s="46">
        <v>45475</v>
      </c>
      <c r="P127">
        <v>30.483000000000001</v>
      </c>
      <c r="Q127" s="46">
        <v>45475</v>
      </c>
      <c r="R127">
        <v>31.53</v>
      </c>
      <c r="S127" s="46">
        <v>45475</v>
      </c>
      <c r="T127">
        <v>33.082000000000001</v>
      </c>
      <c r="U127" s="46">
        <v>45475</v>
      </c>
      <c r="V127">
        <v>39.481999999999999</v>
      </c>
      <c r="W127" s="46">
        <v>45475</v>
      </c>
      <c r="X127">
        <v>39.21</v>
      </c>
      <c r="Y127" s="46">
        <v>45475</v>
      </c>
      <c r="Z127">
        <v>54.069000000000003</v>
      </c>
      <c r="AA127" s="46">
        <v>45475</v>
      </c>
      <c r="AB127">
        <v>44.924999999999997</v>
      </c>
      <c r="AC127" s="46">
        <v>45475</v>
      </c>
      <c r="AD127">
        <v>49.493000000000002</v>
      </c>
      <c r="AE127" s="46">
        <v>45475</v>
      </c>
      <c r="AF127">
        <v>56.427999999999997</v>
      </c>
      <c r="AG127" s="46">
        <v>45475</v>
      </c>
      <c r="AH127">
        <v>57.482999999999997</v>
      </c>
      <c r="AI127" s="46">
        <v>45475</v>
      </c>
      <c r="AJ127">
        <v>61.926000000000002</v>
      </c>
      <c r="AK127" s="46">
        <v>45475</v>
      </c>
      <c r="AL127">
        <v>62.258000000000003</v>
      </c>
      <c r="AM127" s="46">
        <v>45475</v>
      </c>
      <c r="AN127">
        <v>68.650999999999996</v>
      </c>
      <c r="AO127" s="46">
        <v>45475</v>
      </c>
      <c r="AP127">
        <v>71.23</v>
      </c>
      <c r="AQ127" s="46">
        <v>45475</v>
      </c>
      <c r="AR127">
        <v>71.116</v>
      </c>
      <c r="AS127" s="46">
        <v>45475</v>
      </c>
      <c r="AT127">
        <v>71.427000000000007</v>
      </c>
      <c r="AU127" s="46">
        <v>45475</v>
      </c>
      <c r="AV127">
        <v>73.760000000000005</v>
      </c>
      <c r="AW127" s="46">
        <v>45475</v>
      </c>
      <c r="AX127">
        <v>72.48</v>
      </c>
      <c r="AY127" s="46">
        <v>45475</v>
      </c>
      <c r="AZ127">
        <v>72.265000000000001</v>
      </c>
      <c r="BA127" s="46">
        <v>45475</v>
      </c>
      <c r="BB127">
        <v>71.182000000000002</v>
      </c>
      <c r="BC127" s="46">
        <v>45475</v>
      </c>
      <c r="BD127">
        <v>72.567999999999998</v>
      </c>
      <c r="BE127" s="46">
        <v>45475</v>
      </c>
      <c r="BF127">
        <v>67.983000000000004</v>
      </c>
      <c r="BG127" s="46">
        <v>45475</v>
      </c>
      <c r="BH127">
        <v>66.936000000000007</v>
      </c>
      <c r="BI127" s="46">
        <v>45475</v>
      </c>
      <c r="BJ127">
        <v>67.012</v>
      </c>
      <c r="BK127" s="46">
        <v>45475</v>
      </c>
      <c r="BL127">
        <v>68.483999999999995</v>
      </c>
      <c r="BM127" s="46">
        <v>45475</v>
      </c>
      <c r="BN127">
        <v>69.784999999999997</v>
      </c>
      <c r="BO127" s="46">
        <v>45475</v>
      </c>
      <c r="BP127">
        <v>59.655000000000001</v>
      </c>
    </row>
    <row r="128" spans="3:68" x14ac:dyDescent="0.35">
      <c r="C128" s="46"/>
      <c r="E128" s="46">
        <v>45476</v>
      </c>
      <c r="F128">
        <v>1.714</v>
      </c>
      <c r="G128" s="46">
        <v>45476</v>
      </c>
      <c r="H128">
        <v>-13.284000000000001</v>
      </c>
      <c r="I128" s="46">
        <v>45476</v>
      </c>
      <c r="J128">
        <v>-0.83299999999999996</v>
      </c>
      <c r="K128" s="46">
        <v>45476</v>
      </c>
      <c r="L128">
        <v>16.995000000000001</v>
      </c>
      <c r="M128" s="46">
        <v>45476</v>
      </c>
      <c r="N128">
        <v>14.476000000000001</v>
      </c>
      <c r="O128" s="46">
        <v>45476</v>
      </c>
      <c r="P128">
        <v>29.798999999999999</v>
      </c>
      <c r="Q128" s="46">
        <v>45476</v>
      </c>
      <c r="R128">
        <v>30.657</v>
      </c>
      <c r="S128" s="46">
        <v>45476</v>
      </c>
      <c r="T128">
        <v>32.744</v>
      </c>
      <c r="U128" s="46">
        <v>45476</v>
      </c>
      <c r="V128">
        <v>39.491</v>
      </c>
      <c r="W128" s="46">
        <v>45476</v>
      </c>
      <c r="X128">
        <v>39.090000000000003</v>
      </c>
      <c r="Y128" s="46">
        <v>45476</v>
      </c>
      <c r="Z128">
        <v>53.587000000000003</v>
      </c>
      <c r="AA128" s="46">
        <v>45476</v>
      </c>
      <c r="AB128">
        <v>45.234000000000002</v>
      </c>
      <c r="AC128" s="46">
        <v>45476</v>
      </c>
      <c r="AD128">
        <v>49.929000000000002</v>
      </c>
      <c r="AE128" s="46">
        <v>45476</v>
      </c>
      <c r="AF128">
        <v>56.378</v>
      </c>
      <c r="AG128" s="46">
        <v>45476</v>
      </c>
      <c r="AH128">
        <v>57.557000000000002</v>
      </c>
      <c r="AI128" s="46">
        <v>45476</v>
      </c>
      <c r="AJ128">
        <v>62.134999999999998</v>
      </c>
      <c r="AK128" s="46">
        <v>45476</v>
      </c>
      <c r="AL128">
        <v>62.417000000000002</v>
      </c>
      <c r="AM128" s="46">
        <v>45476</v>
      </c>
      <c r="AN128">
        <v>68.832999999999998</v>
      </c>
      <c r="AO128" s="46">
        <v>45476</v>
      </c>
      <c r="AP128">
        <v>71.507999999999996</v>
      </c>
      <c r="AQ128" s="46">
        <v>45476</v>
      </c>
      <c r="AR128">
        <v>71.225999999999999</v>
      </c>
      <c r="AS128" s="46">
        <v>45476</v>
      </c>
      <c r="AT128">
        <v>71.56</v>
      </c>
      <c r="AU128" s="46">
        <v>45476</v>
      </c>
      <c r="AV128">
        <v>73.763000000000005</v>
      </c>
      <c r="AW128" s="46">
        <v>45476</v>
      </c>
      <c r="AX128">
        <v>72.608999999999995</v>
      </c>
      <c r="AY128" s="46">
        <v>45476</v>
      </c>
      <c r="AZ128">
        <v>72.442999999999998</v>
      </c>
      <c r="BA128" s="46">
        <v>45476</v>
      </c>
      <c r="BB128">
        <v>71.266000000000005</v>
      </c>
      <c r="BC128" s="46">
        <v>45476</v>
      </c>
      <c r="BD128">
        <v>72.881</v>
      </c>
      <c r="BE128" s="46">
        <v>45476</v>
      </c>
      <c r="BF128">
        <v>68.373999999999995</v>
      </c>
      <c r="BG128" s="46">
        <v>45476</v>
      </c>
      <c r="BH128">
        <v>67.317999999999998</v>
      </c>
      <c r="BI128" s="46">
        <v>45476</v>
      </c>
      <c r="BJ128">
        <v>66.924999999999997</v>
      </c>
      <c r="BK128" s="46">
        <v>45476</v>
      </c>
      <c r="BL128">
        <v>68.171999999999997</v>
      </c>
      <c r="BM128" s="46">
        <v>45476</v>
      </c>
      <c r="BN128">
        <v>69.486000000000004</v>
      </c>
      <c r="BO128" s="46">
        <v>45476</v>
      </c>
      <c r="BP128">
        <v>59.27</v>
      </c>
    </row>
    <row r="129" spans="3:68" x14ac:dyDescent="0.35">
      <c r="C129" s="46"/>
      <c r="E129" s="46">
        <v>45477</v>
      </c>
      <c r="F129">
        <v>10.787000000000001</v>
      </c>
      <c r="G129" s="46">
        <v>45477</v>
      </c>
      <c r="H129">
        <v>-9.6639999999999997</v>
      </c>
      <c r="I129" s="46">
        <v>45477</v>
      </c>
      <c r="J129">
        <v>0.39500000000000002</v>
      </c>
      <c r="K129" s="46">
        <v>45477</v>
      </c>
      <c r="L129">
        <v>17.821999999999999</v>
      </c>
      <c r="M129" s="46">
        <v>45477</v>
      </c>
      <c r="N129">
        <v>14.878</v>
      </c>
      <c r="O129" s="46">
        <v>45477</v>
      </c>
      <c r="P129">
        <v>29.722000000000001</v>
      </c>
      <c r="Q129" s="46">
        <v>45477</v>
      </c>
      <c r="R129">
        <v>30.359000000000002</v>
      </c>
      <c r="S129" s="46">
        <v>45477</v>
      </c>
      <c r="T129">
        <v>32.701000000000001</v>
      </c>
      <c r="U129" s="46">
        <v>45477</v>
      </c>
      <c r="V129">
        <v>39.267000000000003</v>
      </c>
      <c r="W129" s="46">
        <v>45477</v>
      </c>
      <c r="X129">
        <v>38.747999999999998</v>
      </c>
      <c r="Y129" s="46">
        <v>45477</v>
      </c>
      <c r="Z129">
        <v>52.744</v>
      </c>
      <c r="AA129" s="46">
        <v>45477</v>
      </c>
      <c r="AB129">
        <v>44.32</v>
      </c>
      <c r="AC129" s="46">
        <v>45477</v>
      </c>
      <c r="AD129">
        <v>49.112000000000002</v>
      </c>
      <c r="AE129" s="46">
        <v>45477</v>
      </c>
      <c r="AF129">
        <v>55.73</v>
      </c>
      <c r="AG129" s="46">
        <v>45477</v>
      </c>
      <c r="AH129">
        <v>56.844000000000001</v>
      </c>
      <c r="AI129" s="46">
        <v>45477</v>
      </c>
      <c r="AJ129">
        <v>61.381999999999998</v>
      </c>
      <c r="AK129" s="46">
        <v>45477</v>
      </c>
      <c r="AL129">
        <v>61.683</v>
      </c>
      <c r="AM129" s="46">
        <v>45477</v>
      </c>
      <c r="AN129">
        <v>68.242000000000004</v>
      </c>
      <c r="AO129" s="46">
        <v>45477</v>
      </c>
      <c r="AP129">
        <v>71.006</v>
      </c>
      <c r="AQ129" s="46">
        <v>45477</v>
      </c>
      <c r="AR129">
        <v>70.83</v>
      </c>
      <c r="AS129" s="46">
        <v>45477</v>
      </c>
      <c r="AT129">
        <v>71.254999999999995</v>
      </c>
      <c r="AU129" s="46">
        <v>45477</v>
      </c>
      <c r="AV129">
        <v>73.77</v>
      </c>
      <c r="AW129" s="46">
        <v>45477</v>
      </c>
      <c r="AX129">
        <v>72.543000000000006</v>
      </c>
      <c r="AY129" s="46">
        <v>45477</v>
      </c>
      <c r="AZ129">
        <v>72.343000000000004</v>
      </c>
      <c r="BA129" s="46">
        <v>45477</v>
      </c>
      <c r="BB129">
        <v>71.156000000000006</v>
      </c>
      <c r="BC129" s="46">
        <v>45477</v>
      </c>
      <c r="BD129">
        <v>72.584000000000003</v>
      </c>
      <c r="BE129" s="46">
        <v>45477</v>
      </c>
      <c r="BF129">
        <v>68.195999999999998</v>
      </c>
      <c r="BG129" s="46">
        <v>45477</v>
      </c>
      <c r="BH129">
        <v>67.290999999999997</v>
      </c>
      <c r="BI129" s="46">
        <v>45477</v>
      </c>
      <c r="BJ129">
        <v>66.680000000000007</v>
      </c>
      <c r="BK129" s="46">
        <v>45477</v>
      </c>
      <c r="BL129">
        <v>67.867000000000004</v>
      </c>
      <c r="BM129" s="46">
        <v>45477</v>
      </c>
      <c r="BN129">
        <v>69.302999999999997</v>
      </c>
      <c r="BO129" s="46">
        <v>45477</v>
      </c>
      <c r="BP129">
        <v>59.341000000000001</v>
      </c>
    </row>
    <row r="130" spans="3:68" x14ac:dyDescent="0.35">
      <c r="C130" s="46"/>
      <c r="E130" s="46">
        <v>45478</v>
      </c>
      <c r="F130">
        <v>0.751</v>
      </c>
      <c r="G130" s="46">
        <v>45478</v>
      </c>
      <c r="H130">
        <v>-13.53</v>
      </c>
      <c r="I130" s="46">
        <v>45478</v>
      </c>
      <c r="J130">
        <v>-0.60699999999999998</v>
      </c>
      <c r="K130" s="46">
        <v>45478</v>
      </c>
      <c r="L130">
        <v>16.323</v>
      </c>
      <c r="M130" s="46">
        <v>45478</v>
      </c>
      <c r="N130">
        <v>13.848000000000001</v>
      </c>
      <c r="O130" s="46">
        <v>45478</v>
      </c>
      <c r="P130">
        <v>28.783999999999999</v>
      </c>
      <c r="Q130" s="46">
        <v>45478</v>
      </c>
      <c r="R130">
        <v>29.582000000000001</v>
      </c>
      <c r="S130" s="46">
        <v>45478</v>
      </c>
      <c r="T130">
        <v>31.216999999999999</v>
      </c>
      <c r="U130" s="46">
        <v>45478</v>
      </c>
      <c r="V130">
        <v>37.542000000000002</v>
      </c>
      <c r="W130" s="46">
        <v>45478</v>
      </c>
      <c r="X130">
        <v>37.1</v>
      </c>
      <c r="Y130" s="46">
        <v>45478</v>
      </c>
      <c r="Z130">
        <v>51.536999999999999</v>
      </c>
      <c r="AA130" s="46">
        <v>45478</v>
      </c>
      <c r="AB130">
        <v>43.247999999999998</v>
      </c>
      <c r="AC130" s="46">
        <v>45478</v>
      </c>
      <c r="AD130">
        <v>48.139000000000003</v>
      </c>
      <c r="AE130" s="46">
        <v>45478</v>
      </c>
      <c r="AF130">
        <v>55.243000000000002</v>
      </c>
      <c r="AG130" s="46">
        <v>45478</v>
      </c>
      <c r="AH130">
        <v>56.154000000000003</v>
      </c>
      <c r="AI130" s="46">
        <v>45478</v>
      </c>
      <c r="AJ130">
        <v>60.454000000000001</v>
      </c>
      <c r="AK130" s="46">
        <v>45478</v>
      </c>
      <c r="AL130">
        <v>60.648000000000003</v>
      </c>
      <c r="AM130" s="46">
        <v>45478</v>
      </c>
      <c r="AN130">
        <v>67.147999999999996</v>
      </c>
      <c r="AO130" s="46">
        <v>45478</v>
      </c>
      <c r="AP130">
        <v>70.049000000000007</v>
      </c>
      <c r="AQ130" s="46">
        <v>45478</v>
      </c>
      <c r="AR130">
        <v>69.853999999999999</v>
      </c>
      <c r="AS130" s="46">
        <v>45478</v>
      </c>
      <c r="AT130">
        <v>70.451999999999998</v>
      </c>
      <c r="AU130" s="46">
        <v>45478</v>
      </c>
      <c r="AV130">
        <v>72.924000000000007</v>
      </c>
      <c r="AW130" s="46">
        <v>45478</v>
      </c>
      <c r="AX130">
        <v>71.588999999999999</v>
      </c>
      <c r="AY130" s="46">
        <v>45478</v>
      </c>
      <c r="AZ130">
        <v>71.424999999999997</v>
      </c>
      <c r="BA130" s="46">
        <v>45478</v>
      </c>
      <c r="BB130">
        <v>70.23</v>
      </c>
      <c r="BC130" s="46">
        <v>45478</v>
      </c>
      <c r="BD130">
        <v>71.638999999999996</v>
      </c>
      <c r="BE130" s="46">
        <v>45478</v>
      </c>
      <c r="BF130">
        <v>67.516000000000005</v>
      </c>
      <c r="BG130" s="46">
        <v>45478</v>
      </c>
      <c r="BH130">
        <v>66.691999999999993</v>
      </c>
      <c r="BI130" s="46">
        <v>45478</v>
      </c>
      <c r="BJ130">
        <v>66.015000000000001</v>
      </c>
      <c r="BK130" s="46">
        <v>45478</v>
      </c>
      <c r="BL130">
        <v>66.956999999999994</v>
      </c>
      <c r="BM130" s="46">
        <v>45478</v>
      </c>
      <c r="BN130">
        <v>68.215999999999994</v>
      </c>
      <c r="BO130" s="46">
        <v>45478</v>
      </c>
      <c r="BP130">
        <v>57.963999999999999</v>
      </c>
    </row>
    <row r="131" spans="3:68" x14ac:dyDescent="0.35">
      <c r="C131" s="46"/>
      <c r="E131" s="46"/>
      <c r="G131" s="46">
        <v>45481</v>
      </c>
      <c r="H131">
        <v>-12.81</v>
      </c>
      <c r="I131" s="46">
        <v>45481</v>
      </c>
      <c r="J131">
        <v>-0.50900000000000001</v>
      </c>
      <c r="K131" s="46">
        <v>45481</v>
      </c>
      <c r="L131">
        <v>17.518000000000001</v>
      </c>
      <c r="M131" s="46">
        <v>45481</v>
      </c>
      <c r="N131">
        <v>14.843999999999999</v>
      </c>
      <c r="O131" s="46">
        <v>45481</v>
      </c>
      <c r="P131">
        <v>30.442</v>
      </c>
      <c r="Q131" s="46">
        <v>45481</v>
      </c>
      <c r="R131">
        <v>31.198</v>
      </c>
      <c r="S131" s="46">
        <v>45481</v>
      </c>
      <c r="T131">
        <v>32.863999999999997</v>
      </c>
      <c r="U131" s="46">
        <v>45481</v>
      </c>
      <c r="V131">
        <v>39.591000000000001</v>
      </c>
      <c r="W131" s="46">
        <v>45481</v>
      </c>
      <c r="X131">
        <v>39.07</v>
      </c>
      <c r="Y131" s="46">
        <v>45481</v>
      </c>
      <c r="Z131">
        <v>53.790999999999997</v>
      </c>
      <c r="AA131" s="46">
        <v>45481</v>
      </c>
      <c r="AB131">
        <v>44.936999999999998</v>
      </c>
      <c r="AC131" s="46">
        <v>45481</v>
      </c>
      <c r="AD131">
        <v>49.701999999999998</v>
      </c>
      <c r="AE131" s="46">
        <v>45481</v>
      </c>
      <c r="AF131">
        <v>56.975999999999999</v>
      </c>
      <c r="AG131" s="46">
        <v>45481</v>
      </c>
      <c r="AH131">
        <v>57.966999999999999</v>
      </c>
      <c r="AI131" s="46">
        <v>45481</v>
      </c>
      <c r="AJ131">
        <v>62.444000000000003</v>
      </c>
      <c r="AK131" s="46">
        <v>45481</v>
      </c>
      <c r="AL131">
        <v>62.573999999999998</v>
      </c>
      <c r="AM131" s="46">
        <v>45481</v>
      </c>
      <c r="AN131">
        <v>69.076999999999998</v>
      </c>
      <c r="AO131" s="46">
        <v>45481</v>
      </c>
      <c r="AP131">
        <v>72.063999999999993</v>
      </c>
      <c r="AQ131" s="46">
        <v>45481</v>
      </c>
      <c r="AR131">
        <v>71.587000000000003</v>
      </c>
      <c r="AS131" s="46">
        <v>45481</v>
      </c>
      <c r="AT131">
        <v>71.828999999999994</v>
      </c>
      <c r="AU131" s="46">
        <v>45481</v>
      </c>
      <c r="AV131">
        <v>74.222999999999999</v>
      </c>
      <c r="AW131" s="46">
        <v>45481</v>
      </c>
      <c r="AX131">
        <v>72.802000000000007</v>
      </c>
      <c r="AY131" s="46">
        <v>45481</v>
      </c>
      <c r="AZ131">
        <v>72.596999999999994</v>
      </c>
      <c r="BA131" s="46">
        <v>45481</v>
      </c>
      <c r="BB131">
        <v>71.45</v>
      </c>
      <c r="BC131" s="46">
        <v>45481</v>
      </c>
      <c r="BD131">
        <v>72.784999999999997</v>
      </c>
      <c r="BE131" s="46">
        <v>45481</v>
      </c>
      <c r="BF131">
        <v>68.646000000000001</v>
      </c>
      <c r="BG131" s="46">
        <v>45481</v>
      </c>
      <c r="BH131">
        <v>67.742000000000004</v>
      </c>
      <c r="BI131" s="46">
        <v>45481</v>
      </c>
      <c r="BJ131">
        <v>67.14</v>
      </c>
      <c r="BK131" s="46">
        <v>45481</v>
      </c>
      <c r="BL131">
        <v>68.382999999999996</v>
      </c>
      <c r="BM131" s="46">
        <v>45481</v>
      </c>
      <c r="BN131">
        <v>69.685000000000002</v>
      </c>
      <c r="BO131" s="46">
        <v>45481</v>
      </c>
      <c r="BP131">
        <v>59.451000000000001</v>
      </c>
    </row>
    <row r="132" spans="3:68" x14ac:dyDescent="0.35">
      <c r="C132" s="46"/>
      <c r="E132" s="46"/>
      <c r="G132" s="46">
        <v>45482</v>
      </c>
      <c r="H132">
        <v>-14.632</v>
      </c>
      <c r="I132" s="46">
        <v>45482</v>
      </c>
      <c r="J132">
        <v>-1</v>
      </c>
      <c r="K132" s="46">
        <v>45482</v>
      </c>
      <c r="L132">
        <v>17.666</v>
      </c>
      <c r="M132" s="46">
        <v>45482</v>
      </c>
      <c r="N132">
        <v>14.829000000000001</v>
      </c>
      <c r="O132" s="46">
        <v>45482</v>
      </c>
      <c r="P132">
        <v>31.149000000000001</v>
      </c>
      <c r="Q132" s="46">
        <v>45482</v>
      </c>
      <c r="R132">
        <v>32.936</v>
      </c>
      <c r="S132" s="46">
        <v>45482</v>
      </c>
      <c r="T132">
        <v>34.932000000000002</v>
      </c>
      <c r="U132" s="46">
        <v>45482</v>
      </c>
      <c r="V132">
        <v>41.41</v>
      </c>
      <c r="W132" s="46">
        <v>45482</v>
      </c>
      <c r="X132">
        <v>40.707999999999998</v>
      </c>
      <c r="Y132" s="46">
        <v>45482</v>
      </c>
      <c r="Z132">
        <v>55.677</v>
      </c>
      <c r="AA132" s="46">
        <v>45482</v>
      </c>
      <c r="AB132">
        <v>46.119</v>
      </c>
      <c r="AC132" s="46">
        <v>45482</v>
      </c>
      <c r="AD132">
        <v>50.965000000000003</v>
      </c>
      <c r="AE132" s="46">
        <v>45482</v>
      </c>
      <c r="AF132">
        <v>58.2</v>
      </c>
      <c r="AG132" s="46">
        <v>45482</v>
      </c>
      <c r="AH132">
        <v>59.143999999999998</v>
      </c>
      <c r="AI132" s="46">
        <v>45482</v>
      </c>
      <c r="AJ132">
        <v>63.216999999999999</v>
      </c>
      <c r="AK132" s="46">
        <v>45482</v>
      </c>
      <c r="AL132">
        <v>63.091999999999999</v>
      </c>
      <c r="AM132" s="46">
        <v>45482</v>
      </c>
      <c r="AN132">
        <v>69.471000000000004</v>
      </c>
      <c r="AO132" s="46">
        <v>45482</v>
      </c>
      <c r="AP132">
        <v>72.471000000000004</v>
      </c>
      <c r="AQ132" s="46">
        <v>45482</v>
      </c>
      <c r="AR132">
        <v>71.771000000000001</v>
      </c>
      <c r="AS132" s="46">
        <v>45482</v>
      </c>
      <c r="AT132">
        <v>71.844999999999999</v>
      </c>
      <c r="AU132" s="46">
        <v>45482</v>
      </c>
      <c r="AV132">
        <v>74.301000000000002</v>
      </c>
      <c r="AW132" s="46">
        <v>45482</v>
      </c>
      <c r="AX132">
        <v>72.984999999999999</v>
      </c>
      <c r="AY132" s="46">
        <v>45482</v>
      </c>
      <c r="AZ132">
        <v>72.903000000000006</v>
      </c>
      <c r="BA132" s="46">
        <v>45482</v>
      </c>
      <c r="BB132">
        <v>72.031999999999996</v>
      </c>
      <c r="BC132" s="46">
        <v>45482</v>
      </c>
      <c r="BD132">
        <v>73.650000000000006</v>
      </c>
      <c r="BE132" s="46">
        <v>45482</v>
      </c>
      <c r="BF132">
        <v>69.421999999999997</v>
      </c>
      <c r="BG132" s="46">
        <v>45482</v>
      </c>
      <c r="BH132">
        <v>68.424000000000007</v>
      </c>
      <c r="BI132" s="46">
        <v>45482</v>
      </c>
      <c r="BJ132">
        <v>67.870999999999995</v>
      </c>
      <c r="BK132" s="46">
        <v>45482</v>
      </c>
      <c r="BL132">
        <v>69.188999999999993</v>
      </c>
      <c r="BM132" s="46">
        <v>45482</v>
      </c>
      <c r="BN132">
        <v>70.497</v>
      </c>
      <c r="BO132" s="46">
        <v>45482</v>
      </c>
      <c r="BP132">
        <v>60.158999999999999</v>
      </c>
    </row>
    <row r="133" spans="3:68" x14ac:dyDescent="0.35">
      <c r="C133" s="46"/>
      <c r="E133" s="46"/>
      <c r="G133" s="46">
        <v>45483</v>
      </c>
      <c r="H133">
        <v>-14.675000000000001</v>
      </c>
      <c r="I133" s="46">
        <v>45483</v>
      </c>
      <c r="J133">
        <v>-1.5069999999999999</v>
      </c>
      <c r="K133" s="46">
        <v>45483</v>
      </c>
      <c r="L133">
        <v>17.524999999999999</v>
      </c>
      <c r="M133" s="46">
        <v>45483</v>
      </c>
      <c r="N133">
        <v>13.862</v>
      </c>
      <c r="O133" s="46">
        <v>45483</v>
      </c>
      <c r="P133">
        <v>29.867000000000001</v>
      </c>
      <c r="Q133" s="46">
        <v>45483</v>
      </c>
      <c r="R133">
        <v>32.127000000000002</v>
      </c>
      <c r="S133" s="46">
        <v>45483</v>
      </c>
      <c r="T133">
        <v>33.555</v>
      </c>
      <c r="U133" s="46">
        <v>45483</v>
      </c>
      <c r="V133">
        <v>40.185000000000002</v>
      </c>
      <c r="W133" s="46">
        <v>45483</v>
      </c>
      <c r="X133">
        <v>39.337000000000003</v>
      </c>
      <c r="Y133" s="46">
        <v>45483</v>
      </c>
      <c r="Z133">
        <v>54.234999999999999</v>
      </c>
      <c r="AA133" s="46">
        <v>45483</v>
      </c>
      <c r="AB133">
        <v>45.058999999999997</v>
      </c>
      <c r="AC133" s="46">
        <v>45483</v>
      </c>
      <c r="AD133">
        <v>50.05</v>
      </c>
      <c r="AE133" s="46">
        <v>45483</v>
      </c>
      <c r="AF133">
        <v>57.281999999999996</v>
      </c>
      <c r="AG133" s="46">
        <v>45483</v>
      </c>
      <c r="AH133">
        <v>58.281999999999996</v>
      </c>
      <c r="AI133" s="46">
        <v>45483</v>
      </c>
      <c r="AJ133">
        <v>62.246000000000002</v>
      </c>
      <c r="AK133" s="46">
        <v>45483</v>
      </c>
      <c r="AL133">
        <v>62.320999999999998</v>
      </c>
      <c r="AM133" s="46">
        <v>45483</v>
      </c>
      <c r="AN133">
        <v>68.266999999999996</v>
      </c>
      <c r="AO133" s="46">
        <v>45483</v>
      </c>
      <c r="AP133">
        <v>71.510000000000005</v>
      </c>
      <c r="AQ133" s="46">
        <v>45483</v>
      </c>
      <c r="AR133">
        <v>70.741</v>
      </c>
      <c r="AS133" s="46">
        <v>45483</v>
      </c>
      <c r="AT133">
        <v>70.820999999999998</v>
      </c>
      <c r="AU133" s="46">
        <v>45483</v>
      </c>
      <c r="AV133">
        <v>73.388999999999996</v>
      </c>
      <c r="AW133" s="46">
        <v>45483</v>
      </c>
      <c r="AX133">
        <v>71.997</v>
      </c>
      <c r="AY133" s="46">
        <v>45483</v>
      </c>
      <c r="AZ133">
        <v>71.945999999999998</v>
      </c>
      <c r="BA133" s="46">
        <v>45483</v>
      </c>
      <c r="BB133">
        <v>71.138000000000005</v>
      </c>
      <c r="BC133" s="46">
        <v>45483</v>
      </c>
      <c r="BD133">
        <v>72.626999999999995</v>
      </c>
      <c r="BE133" s="46">
        <v>45483</v>
      </c>
      <c r="BF133">
        <v>68.418000000000006</v>
      </c>
      <c r="BG133" s="46">
        <v>45483</v>
      </c>
      <c r="BH133">
        <v>67.438999999999993</v>
      </c>
      <c r="BI133" s="46">
        <v>45483</v>
      </c>
      <c r="BJ133">
        <v>66.933999999999997</v>
      </c>
      <c r="BK133" s="46">
        <v>45483</v>
      </c>
      <c r="BL133">
        <v>68.094999999999999</v>
      </c>
      <c r="BM133" s="46">
        <v>45483</v>
      </c>
      <c r="BN133">
        <v>69.382000000000005</v>
      </c>
      <c r="BO133" s="46">
        <v>45483</v>
      </c>
      <c r="BP133">
        <v>59.149000000000001</v>
      </c>
    </row>
    <row r="134" spans="3:68" x14ac:dyDescent="0.35">
      <c r="C134" s="46"/>
      <c r="E134" s="46"/>
      <c r="G134" s="46">
        <v>45484</v>
      </c>
      <c r="H134">
        <v>-13.087999999999999</v>
      </c>
      <c r="I134" s="46">
        <v>45484</v>
      </c>
      <c r="J134">
        <v>0.79500000000000004</v>
      </c>
      <c r="K134" s="46">
        <v>45484</v>
      </c>
      <c r="L134">
        <v>19.396999999999998</v>
      </c>
      <c r="M134" s="46">
        <v>45484</v>
      </c>
      <c r="N134">
        <v>14.896000000000001</v>
      </c>
      <c r="O134" s="46">
        <v>45484</v>
      </c>
      <c r="P134">
        <v>29.946000000000002</v>
      </c>
      <c r="Q134" s="46">
        <v>45484</v>
      </c>
      <c r="R134">
        <v>31.364999999999998</v>
      </c>
      <c r="S134" s="46">
        <v>45484</v>
      </c>
      <c r="T134">
        <v>33.127000000000002</v>
      </c>
      <c r="U134" s="46">
        <v>45484</v>
      </c>
      <c r="V134">
        <v>39.877000000000002</v>
      </c>
      <c r="W134" s="46">
        <v>45484</v>
      </c>
      <c r="X134">
        <v>38.591000000000001</v>
      </c>
      <c r="Y134" s="46">
        <v>45484</v>
      </c>
      <c r="Z134">
        <v>53.293999999999997</v>
      </c>
      <c r="AA134" s="46">
        <v>45484</v>
      </c>
      <c r="AB134">
        <v>43.951999999999998</v>
      </c>
      <c r="AC134" s="46">
        <v>45484</v>
      </c>
      <c r="AD134">
        <v>48.890999999999998</v>
      </c>
      <c r="AE134" s="46">
        <v>45484</v>
      </c>
      <c r="AF134">
        <v>56.039000000000001</v>
      </c>
      <c r="AG134" s="46">
        <v>45484</v>
      </c>
      <c r="AH134">
        <v>56.91</v>
      </c>
      <c r="AI134" s="46">
        <v>45484</v>
      </c>
      <c r="AJ134">
        <v>61.252000000000002</v>
      </c>
      <c r="AK134" s="46">
        <v>45484</v>
      </c>
      <c r="AL134">
        <v>61.463999999999999</v>
      </c>
      <c r="AM134" s="46">
        <v>45484</v>
      </c>
      <c r="AN134">
        <v>67.400000000000006</v>
      </c>
      <c r="AO134" s="46">
        <v>45484</v>
      </c>
      <c r="AP134">
        <v>70.391999999999996</v>
      </c>
      <c r="AQ134" s="46">
        <v>45484</v>
      </c>
      <c r="AR134">
        <v>69.688999999999993</v>
      </c>
      <c r="AS134" s="46">
        <v>45484</v>
      </c>
      <c r="AT134">
        <v>69.664000000000001</v>
      </c>
      <c r="AU134" s="46">
        <v>45484</v>
      </c>
      <c r="AV134">
        <v>72.241</v>
      </c>
      <c r="AW134" s="46">
        <v>45484</v>
      </c>
      <c r="AX134">
        <v>70.813999999999993</v>
      </c>
      <c r="AY134" s="46">
        <v>45484</v>
      </c>
      <c r="AZ134">
        <v>70.799000000000007</v>
      </c>
      <c r="BA134" s="46">
        <v>45484</v>
      </c>
      <c r="BB134">
        <v>69.837999999999994</v>
      </c>
      <c r="BC134" s="46">
        <v>45484</v>
      </c>
      <c r="BD134">
        <v>71.367000000000004</v>
      </c>
      <c r="BE134" s="46">
        <v>45484</v>
      </c>
      <c r="BF134">
        <v>66.900000000000006</v>
      </c>
      <c r="BG134" s="46">
        <v>45484</v>
      </c>
      <c r="BH134">
        <v>65.906999999999996</v>
      </c>
      <c r="BI134" s="46">
        <v>45484</v>
      </c>
      <c r="BJ134">
        <v>65.22</v>
      </c>
      <c r="BK134" s="46">
        <v>45484</v>
      </c>
      <c r="BL134">
        <v>66.396000000000001</v>
      </c>
      <c r="BM134" s="46">
        <v>45484</v>
      </c>
      <c r="BN134">
        <v>67.575999999999993</v>
      </c>
      <c r="BO134" s="46">
        <v>45484</v>
      </c>
      <c r="BP134">
        <v>57.401000000000003</v>
      </c>
    </row>
    <row r="135" spans="3:68" x14ac:dyDescent="0.35">
      <c r="C135" s="46"/>
      <c r="E135" s="46"/>
      <c r="G135" s="46"/>
      <c r="I135" s="46"/>
      <c r="K135" s="46"/>
      <c r="M135" s="46"/>
      <c r="O135" s="46"/>
      <c r="Q135" s="46"/>
      <c r="S135" s="46"/>
      <c r="U135" s="46"/>
      <c r="W135" s="46"/>
      <c r="Y135" s="46"/>
      <c r="AA135" s="46"/>
      <c r="AC135" s="46"/>
      <c r="AE135" s="46"/>
      <c r="AG135" s="46"/>
      <c r="AI135" s="46"/>
      <c r="AK135" s="46"/>
      <c r="AM135" s="46"/>
      <c r="AO135" s="46"/>
      <c r="AQ135" s="46"/>
      <c r="AS135" s="46"/>
      <c r="AU135" s="46"/>
      <c r="AW135" s="46"/>
      <c r="AY135" s="46"/>
      <c r="BA135" s="46"/>
      <c r="BC135" s="46"/>
      <c r="BE135" s="46"/>
      <c r="BG135" s="46"/>
      <c r="BI135" s="46"/>
      <c r="BK135" s="46"/>
      <c r="BM135" s="46"/>
      <c r="BO135" s="46"/>
    </row>
    <row r="136" spans="3:68" x14ac:dyDescent="0.35">
      <c r="E136" s="46"/>
      <c r="G136" s="46"/>
      <c r="I136" s="46"/>
      <c r="K136" s="46"/>
    </row>
    <row r="137" spans="3:68" x14ac:dyDescent="0.35">
      <c r="E137" s="46"/>
      <c r="G137" s="46"/>
      <c r="I137" s="46"/>
      <c r="K137" s="46"/>
    </row>
    <row r="138" spans="3:68" x14ac:dyDescent="0.35">
      <c r="E138" s="46"/>
      <c r="G138" s="46"/>
      <c r="I138" s="46"/>
      <c r="K138" s="46"/>
    </row>
    <row r="139" spans="3:68" x14ac:dyDescent="0.35">
      <c r="E139" s="46"/>
      <c r="G139" s="46"/>
      <c r="I139" s="46"/>
      <c r="K139" s="46"/>
    </row>
    <row r="140" spans="3:68" x14ac:dyDescent="0.35">
      <c r="E140" s="46"/>
      <c r="G140" s="46"/>
      <c r="I140" s="46"/>
      <c r="K140" s="46"/>
    </row>
    <row r="141" spans="3:68" x14ac:dyDescent="0.35">
      <c r="E141" s="46"/>
      <c r="G141" s="46"/>
      <c r="I141" s="46"/>
      <c r="K141" s="46"/>
    </row>
    <row r="142" spans="3:68" x14ac:dyDescent="0.35">
      <c r="E142" s="46"/>
      <c r="G142" s="46"/>
      <c r="I142" s="46"/>
      <c r="K142" s="46"/>
    </row>
    <row r="143" spans="3:68" x14ac:dyDescent="0.35">
      <c r="E143" s="46"/>
      <c r="G143" s="46"/>
      <c r="I143" s="46"/>
      <c r="K143" s="46"/>
    </row>
    <row r="144" spans="3:68" x14ac:dyDescent="0.35">
      <c r="E144" s="46"/>
      <c r="G144" s="46"/>
      <c r="I144" s="46"/>
      <c r="K144" s="46"/>
    </row>
    <row r="145" spans="5:11" x14ac:dyDescent="0.35">
      <c r="E145" s="46"/>
      <c r="G145" s="46"/>
      <c r="I145" s="46"/>
      <c r="K145" s="46"/>
    </row>
    <row r="146" spans="5:11" x14ac:dyDescent="0.35">
      <c r="E146" s="46"/>
      <c r="G146" s="46"/>
      <c r="I146" s="46"/>
      <c r="K146" s="46"/>
    </row>
    <row r="147" spans="5:11" x14ac:dyDescent="0.35">
      <c r="E147" s="46"/>
      <c r="G147" s="46"/>
      <c r="I147" s="46"/>
      <c r="K147" s="46"/>
    </row>
    <row r="148" spans="5:11" x14ac:dyDescent="0.35">
      <c r="E148" s="46"/>
      <c r="G148" s="46"/>
      <c r="I148" s="46"/>
      <c r="K148" s="46"/>
    </row>
    <row r="149" spans="5:11" x14ac:dyDescent="0.35">
      <c r="G149" s="46"/>
      <c r="I149" s="46"/>
      <c r="K149" s="46"/>
    </row>
    <row r="150" spans="5:11" x14ac:dyDescent="0.35">
      <c r="G150" s="46"/>
      <c r="I150" s="46"/>
      <c r="K150" s="46"/>
    </row>
    <row r="151" spans="5:11" x14ac:dyDescent="0.35">
      <c r="G151" s="46"/>
      <c r="I151" s="46"/>
      <c r="K151" s="46"/>
    </row>
    <row r="152" spans="5:11" x14ac:dyDescent="0.35">
      <c r="G152" s="46"/>
      <c r="I152" s="46"/>
      <c r="K152" s="46"/>
    </row>
    <row r="153" spans="5:11" x14ac:dyDescent="0.35">
      <c r="G153" s="46"/>
      <c r="I153" s="46"/>
      <c r="K153" s="46"/>
    </row>
    <row r="154" spans="5:11" x14ac:dyDescent="0.35">
      <c r="G154" s="46"/>
      <c r="I154" s="46"/>
      <c r="K154" s="46"/>
    </row>
    <row r="155" spans="5:11" x14ac:dyDescent="0.35">
      <c r="G155" s="46"/>
      <c r="I155" s="46"/>
      <c r="K155" s="46"/>
    </row>
    <row r="156" spans="5:11" x14ac:dyDescent="0.35">
      <c r="G156" s="46"/>
      <c r="I156" s="46"/>
      <c r="K156" s="46"/>
    </row>
    <row r="157" spans="5:11" x14ac:dyDescent="0.35">
      <c r="G157" s="46"/>
      <c r="I157" s="46"/>
      <c r="K157" s="46"/>
    </row>
    <row r="158" spans="5:11" x14ac:dyDescent="0.35">
      <c r="G158" s="46"/>
      <c r="I158" s="46"/>
      <c r="K158" s="46"/>
    </row>
    <row r="159" spans="5:11" x14ac:dyDescent="0.35">
      <c r="G159" s="46"/>
      <c r="I159" s="46"/>
      <c r="K159" s="46"/>
    </row>
    <row r="160" spans="5:11" x14ac:dyDescent="0.35">
      <c r="G160" s="46"/>
      <c r="I160" s="46"/>
      <c r="K160" s="46"/>
    </row>
    <row r="161" spans="7:11" x14ac:dyDescent="0.35">
      <c r="G161" s="46"/>
      <c r="I161" s="46"/>
      <c r="K161" s="46"/>
    </row>
    <row r="162" spans="7:11" x14ac:dyDescent="0.35">
      <c r="G162" s="46"/>
      <c r="I162" s="46"/>
      <c r="K162" s="46"/>
    </row>
    <row r="163" spans="7:11" x14ac:dyDescent="0.35">
      <c r="G163" s="46"/>
      <c r="I163" s="46"/>
      <c r="K163" s="46"/>
    </row>
    <row r="164" spans="7:11" x14ac:dyDescent="0.35">
      <c r="G164" s="46"/>
      <c r="I164" s="46"/>
      <c r="K164" s="46"/>
    </row>
    <row r="165" spans="7:11" x14ac:dyDescent="0.35">
      <c r="G165" s="46"/>
      <c r="I165" s="46"/>
      <c r="K165" s="46"/>
    </row>
    <row r="166" spans="7:11" x14ac:dyDescent="0.35">
      <c r="G166" s="46"/>
      <c r="I166" s="46"/>
      <c r="K166" s="46"/>
    </row>
    <row r="167" spans="7:11" x14ac:dyDescent="0.35">
      <c r="G167" s="46"/>
      <c r="I167" s="46"/>
      <c r="K167" s="46"/>
    </row>
    <row r="168" spans="7:11" x14ac:dyDescent="0.35">
      <c r="G168" s="46"/>
      <c r="I168" s="46"/>
      <c r="K168" s="46"/>
    </row>
    <row r="169" spans="7:11" x14ac:dyDescent="0.35">
      <c r="G169" s="46"/>
      <c r="I169" s="46"/>
      <c r="K169" s="46"/>
    </row>
    <row r="170" spans="7:11" x14ac:dyDescent="0.35">
      <c r="G170" s="46"/>
      <c r="I170" s="46"/>
      <c r="K170" s="46"/>
    </row>
    <row r="171" spans="7:11" x14ac:dyDescent="0.35">
      <c r="G171" s="46"/>
      <c r="I171" s="46"/>
      <c r="K171" s="46"/>
    </row>
    <row r="172" spans="7:11" x14ac:dyDescent="0.35">
      <c r="G172" s="46"/>
      <c r="I172" s="46"/>
      <c r="K172" s="46"/>
    </row>
    <row r="173" spans="7:11" x14ac:dyDescent="0.35">
      <c r="G173" s="46"/>
      <c r="I173" s="46"/>
      <c r="K173" s="46"/>
    </row>
    <row r="174" spans="7:11" x14ac:dyDescent="0.35">
      <c r="G174" s="46"/>
      <c r="I174" s="46"/>
      <c r="K174" s="46"/>
    </row>
    <row r="175" spans="7:11" x14ac:dyDescent="0.35">
      <c r="G175" s="46"/>
      <c r="I175" s="46"/>
      <c r="K175" s="46"/>
    </row>
    <row r="176" spans="7:11" x14ac:dyDescent="0.35">
      <c r="G176" s="46"/>
      <c r="I176" s="46"/>
      <c r="K176" s="46"/>
    </row>
    <row r="177" spans="7:11" x14ac:dyDescent="0.35">
      <c r="G177" s="46"/>
      <c r="I177" s="46"/>
      <c r="K177" s="46"/>
    </row>
    <row r="178" spans="7:11" x14ac:dyDescent="0.35">
      <c r="G178" s="46"/>
      <c r="I178" s="46"/>
      <c r="K178" s="46"/>
    </row>
    <row r="179" spans="7:11" x14ac:dyDescent="0.35">
      <c r="G179" s="46"/>
      <c r="I179" s="46"/>
      <c r="K179" s="46"/>
    </row>
    <row r="180" spans="7:11" x14ac:dyDescent="0.35">
      <c r="G180" s="46"/>
      <c r="I180" s="46"/>
      <c r="K180" s="46"/>
    </row>
    <row r="181" spans="7:11" x14ac:dyDescent="0.35">
      <c r="G181" s="46"/>
      <c r="I181" s="46"/>
      <c r="K181" s="46"/>
    </row>
    <row r="182" spans="7:11" x14ac:dyDescent="0.35">
      <c r="G182" s="46"/>
      <c r="I182" s="46"/>
      <c r="K182" s="46"/>
    </row>
    <row r="183" spans="7:11" x14ac:dyDescent="0.35">
      <c r="G183" s="46"/>
      <c r="I183" s="46"/>
      <c r="K183" s="46"/>
    </row>
    <row r="184" spans="7:11" x14ac:dyDescent="0.35">
      <c r="G184" s="46"/>
      <c r="I184" s="46"/>
      <c r="K184" s="46"/>
    </row>
    <row r="185" spans="7:11" x14ac:dyDescent="0.35">
      <c r="G185" s="46"/>
      <c r="I185" s="46"/>
      <c r="K185" s="46"/>
    </row>
    <row r="186" spans="7:11" x14ac:dyDescent="0.35">
      <c r="G186" s="46"/>
      <c r="I186" s="46"/>
      <c r="K186" s="46"/>
    </row>
    <row r="187" spans="7:11" x14ac:dyDescent="0.35">
      <c r="G187" s="46"/>
      <c r="I187" s="46"/>
      <c r="K187" s="46"/>
    </row>
    <row r="188" spans="7:11" x14ac:dyDescent="0.35">
      <c r="G188" s="46"/>
      <c r="I188" s="46"/>
      <c r="K188" s="46"/>
    </row>
    <row r="189" spans="7:11" x14ac:dyDescent="0.35">
      <c r="G189" s="46"/>
      <c r="I189" s="46"/>
      <c r="K189" s="46"/>
    </row>
    <row r="190" spans="7:11" x14ac:dyDescent="0.35">
      <c r="G190" s="46"/>
      <c r="I190" s="46"/>
      <c r="K190" s="46"/>
    </row>
    <row r="191" spans="7:11" x14ac:dyDescent="0.35">
      <c r="G191" s="46"/>
      <c r="I191" s="46"/>
      <c r="K191" s="46"/>
    </row>
    <row r="192" spans="7:11" x14ac:dyDescent="0.35">
      <c r="G192" s="46"/>
      <c r="I192" s="46"/>
      <c r="K192" s="46"/>
    </row>
    <row r="193" spans="7:11" x14ac:dyDescent="0.35">
      <c r="G193" s="46"/>
      <c r="I193" s="46"/>
      <c r="K193" s="46"/>
    </row>
    <row r="194" spans="7:11" x14ac:dyDescent="0.35">
      <c r="G194" s="46"/>
      <c r="I194" s="46"/>
      <c r="K194" s="46"/>
    </row>
    <row r="195" spans="7:11" x14ac:dyDescent="0.35">
      <c r="G195" s="46"/>
      <c r="I195" s="46"/>
      <c r="K195" s="46"/>
    </row>
    <row r="196" spans="7:11" x14ac:dyDescent="0.35">
      <c r="G196" s="46"/>
      <c r="I196" s="46"/>
      <c r="K196" s="46"/>
    </row>
    <row r="197" spans="7:11" x14ac:dyDescent="0.35">
      <c r="G197" s="46"/>
      <c r="I197" s="46"/>
      <c r="K197" s="46"/>
    </row>
    <row r="198" spans="7:11" x14ac:dyDescent="0.35">
      <c r="G198" s="46"/>
      <c r="I198" s="46"/>
      <c r="K198" s="46"/>
    </row>
    <row r="199" spans="7:11" x14ac:dyDescent="0.35">
      <c r="G199" s="46"/>
      <c r="I199" s="46"/>
      <c r="K199" s="46"/>
    </row>
    <row r="200" spans="7:11" x14ac:dyDescent="0.35">
      <c r="G200" s="46"/>
      <c r="I200" s="46"/>
      <c r="K200" s="46"/>
    </row>
    <row r="201" spans="7:11" x14ac:dyDescent="0.35">
      <c r="G201" s="46"/>
      <c r="I201" s="46"/>
      <c r="K201" s="46"/>
    </row>
    <row r="202" spans="7:11" x14ac:dyDescent="0.35">
      <c r="G202" s="46"/>
      <c r="I202" s="46"/>
      <c r="K202" s="46"/>
    </row>
    <row r="203" spans="7:11" x14ac:dyDescent="0.35">
      <c r="G203" s="46"/>
      <c r="I203" s="46"/>
      <c r="K203" s="46"/>
    </row>
    <row r="204" spans="7:11" x14ac:dyDescent="0.35">
      <c r="G204" s="46"/>
      <c r="I204" s="46"/>
      <c r="K204" s="46"/>
    </row>
    <row r="205" spans="7:11" x14ac:dyDescent="0.35">
      <c r="G205" s="46"/>
      <c r="I205" s="46"/>
      <c r="K205" s="46"/>
    </row>
    <row r="206" spans="7:11" x14ac:dyDescent="0.35">
      <c r="G206" s="46"/>
      <c r="I206" s="46"/>
      <c r="K206" s="46"/>
    </row>
    <row r="207" spans="7:11" x14ac:dyDescent="0.35">
      <c r="G207" s="46"/>
      <c r="I207" s="46"/>
      <c r="K207" s="46"/>
    </row>
    <row r="208" spans="7:11" x14ac:dyDescent="0.35">
      <c r="G208" s="46"/>
      <c r="I208" s="46"/>
      <c r="K208" s="46"/>
    </row>
    <row r="209" spans="7:11" x14ac:dyDescent="0.35">
      <c r="G209" s="46"/>
      <c r="I209" s="46"/>
      <c r="K209" s="46"/>
    </row>
    <row r="210" spans="7:11" x14ac:dyDescent="0.35">
      <c r="G210" s="46"/>
      <c r="I210" s="46"/>
      <c r="K210" s="46"/>
    </row>
    <row r="211" spans="7:11" x14ac:dyDescent="0.35">
      <c r="G211" s="46"/>
      <c r="I211" s="46"/>
      <c r="K211" s="46"/>
    </row>
    <row r="212" spans="7:11" x14ac:dyDescent="0.35">
      <c r="G212" s="46"/>
      <c r="I212" s="46"/>
      <c r="K212" s="46"/>
    </row>
    <row r="213" spans="7:11" x14ac:dyDescent="0.35">
      <c r="G213" s="46"/>
      <c r="I213" s="46"/>
      <c r="K213" s="46"/>
    </row>
    <row r="214" spans="7:11" x14ac:dyDescent="0.35">
      <c r="G214" s="46"/>
      <c r="I214" s="46"/>
      <c r="K214" s="46"/>
    </row>
    <row r="215" spans="7:11" x14ac:dyDescent="0.35">
      <c r="G215" s="46"/>
      <c r="I215" s="46"/>
      <c r="K215" s="46"/>
    </row>
    <row r="216" spans="7:11" x14ac:dyDescent="0.35">
      <c r="G216" s="46"/>
      <c r="I216" s="46"/>
      <c r="K216" s="46"/>
    </row>
    <row r="217" spans="7:11" x14ac:dyDescent="0.35">
      <c r="G217" s="46"/>
      <c r="I217" s="46"/>
      <c r="K217" s="46"/>
    </row>
    <row r="218" spans="7:11" x14ac:dyDescent="0.35">
      <c r="G218" s="46"/>
      <c r="I218" s="46"/>
      <c r="K218" s="46"/>
    </row>
    <row r="219" spans="7:11" x14ac:dyDescent="0.35">
      <c r="G219" s="46"/>
      <c r="I219" s="46"/>
      <c r="K219" s="46"/>
    </row>
    <row r="220" spans="7:11" x14ac:dyDescent="0.35">
      <c r="G220" s="46"/>
      <c r="I220" s="46"/>
      <c r="K220" s="46"/>
    </row>
    <row r="221" spans="7:11" x14ac:dyDescent="0.35">
      <c r="G221" s="46"/>
      <c r="I221" s="46"/>
      <c r="K221" s="46"/>
    </row>
    <row r="222" spans="7:11" x14ac:dyDescent="0.35">
      <c r="G222" s="46"/>
      <c r="I222" s="46"/>
      <c r="K222" s="46"/>
    </row>
    <row r="223" spans="7:11" x14ac:dyDescent="0.35">
      <c r="G223" s="46"/>
      <c r="I223" s="46"/>
      <c r="K223" s="46"/>
    </row>
    <row r="224" spans="7:11" x14ac:dyDescent="0.35">
      <c r="G224" s="46"/>
      <c r="I224" s="46"/>
      <c r="K224" s="46"/>
    </row>
    <row r="225" spans="7:11" x14ac:dyDescent="0.35">
      <c r="G225" s="46"/>
      <c r="I225" s="46"/>
      <c r="K225" s="46"/>
    </row>
    <row r="226" spans="7:11" x14ac:dyDescent="0.35">
      <c r="G226" s="46"/>
      <c r="I226" s="46"/>
      <c r="K226" s="46"/>
    </row>
    <row r="227" spans="7:11" x14ac:dyDescent="0.35">
      <c r="G227" s="46"/>
      <c r="I227" s="46"/>
      <c r="K227" s="46"/>
    </row>
    <row r="228" spans="7:11" x14ac:dyDescent="0.35">
      <c r="G228" s="46"/>
      <c r="I228" s="46"/>
      <c r="K228" s="46"/>
    </row>
    <row r="229" spans="7:11" x14ac:dyDescent="0.35">
      <c r="G229" s="46"/>
      <c r="I229" s="46"/>
      <c r="K229" s="46"/>
    </row>
    <row r="230" spans="7:11" x14ac:dyDescent="0.35">
      <c r="G230" s="46"/>
      <c r="I230" s="46"/>
      <c r="K230" s="46"/>
    </row>
    <row r="231" spans="7:11" x14ac:dyDescent="0.35">
      <c r="G231" s="46"/>
      <c r="I231" s="46"/>
      <c r="K231" s="46"/>
    </row>
    <row r="232" spans="7:11" x14ac:dyDescent="0.35">
      <c r="G232" s="46"/>
      <c r="I232" s="46"/>
      <c r="K232" s="46"/>
    </row>
    <row r="233" spans="7:11" x14ac:dyDescent="0.35">
      <c r="G233" s="46"/>
      <c r="I233" s="46"/>
      <c r="K233" s="46"/>
    </row>
    <row r="234" spans="7:11" x14ac:dyDescent="0.35">
      <c r="G234" s="46"/>
      <c r="I234" s="46"/>
      <c r="K234" s="46"/>
    </row>
    <row r="235" spans="7:11" x14ac:dyDescent="0.35">
      <c r="G235" s="46"/>
      <c r="I235" s="46"/>
      <c r="K235" s="46"/>
    </row>
    <row r="236" spans="7:11" x14ac:dyDescent="0.35">
      <c r="G236" s="46"/>
      <c r="I236" s="46"/>
      <c r="K236" s="46"/>
    </row>
    <row r="237" spans="7:11" x14ac:dyDescent="0.35">
      <c r="G237" s="46"/>
      <c r="I237" s="46"/>
      <c r="K237" s="46"/>
    </row>
    <row r="238" spans="7:11" x14ac:dyDescent="0.35">
      <c r="G238" s="46"/>
      <c r="I238" s="46"/>
      <c r="K238" s="46"/>
    </row>
    <row r="239" spans="7:11" x14ac:dyDescent="0.35">
      <c r="G239" s="46"/>
      <c r="I239" s="46"/>
      <c r="K239" s="46"/>
    </row>
    <row r="240" spans="7:11" x14ac:dyDescent="0.35">
      <c r="G240" s="46"/>
      <c r="I240" s="46"/>
      <c r="K240" s="46"/>
    </row>
    <row r="241" spans="7:11" x14ac:dyDescent="0.35">
      <c r="G241" s="46"/>
      <c r="I241" s="46"/>
      <c r="K241" s="46"/>
    </row>
    <row r="242" spans="7:11" x14ac:dyDescent="0.35">
      <c r="G242" s="46"/>
      <c r="I242" s="46"/>
      <c r="K242" s="46"/>
    </row>
    <row r="243" spans="7:11" x14ac:dyDescent="0.35">
      <c r="G243" s="46"/>
      <c r="I243" s="46"/>
      <c r="K243" s="46"/>
    </row>
    <row r="244" spans="7:11" x14ac:dyDescent="0.35">
      <c r="G244" s="46"/>
      <c r="I244" s="46"/>
      <c r="K244" s="46"/>
    </row>
    <row r="245" spans="7:11" x14ac:dyDescent="0.35">
      <c r="G245" s="46"/>
      <c r="I245" s="46"/>
      <c r="K245" s="46"/>
    </row>
    <row r="246" spans="7:11" x14ac:dyDescent="0.35">
      <c r="G246" s="46"/>
      <c r="I246" s="46"/>
      <c r="K246" s="46"/>
    </row>
    <row r="247" spans="7:11" x14ac:dyDescent="0.35">
      <c r="G247" s="46"/>
      <c r="I247" s="46"/>
      <c r="K247" s="46"/>
    </row>
    <row r="248" spans="7:11" x14ac:dyDescent="0.35">
      <c r="G248" s="46"/>
      <c r="I248" s="46"/>
      <c r="K248" s="46"/>
    </row>
    <row r="249" spans="7:11" x14ac:dyDescent="0.35">
      <c r="G249" s="46"/>
      <c r="I249" s="46"/>
      <c r="K249" s="46"/>
    </row>
    <row r="250" spans="7:11" x14ac:dyDescent="0.35">
      <c r="G250" s="46"/>
      <c r="I250" s="46"/>
      <c r="K250" s="46"/>
    </row>
    <row r="251" spans="7:11" x14ac:dyDescent="0.35">
      <c r="G251" s="46"/>
      <c r="I251" s="46"/>
      <c r="K251" s="46"/>
    </row>
    <row r="252" spans="7:11" x14ac:dyDescent="0.35">
      <c r="G252" s="46"/>
      <c r="I252" s="46"/>
      <c r="K252" s="46"/>
    </row>
    <row r="253" spans="7:11" x14ac:dyDescent="0.35">
      <c r="G253" s="46"/>
      <c r="I253" s="46"/>
      <c r="K253" s="46"/>
    </row>
    <row r="254" spans="7:11" x14ac:dyDescent="0.35">
      <c r="G254" s="46"/>
      <c r="I254" s="46"/>
      <c r="K254" s="46"/>
    </row>
    <row r="255" spans="7:11" x14ac:dyDescent="0.35">
      <c r="G255" s="46"/>
      <c r="I255" s="46"/>
      <c r="K255" s="46"/>
    </row>
    <row r="256" spans="7:11" x14ac:dyDescent="0.35">
      <c r="G256" s="46"/>
      <c r="I256" s="46"/>
      <c r="K256" s="46"/>
    </row>
    <row r="257" spans="7:11" x14ac:dyDescent="0.35">
      <c r="G257" s="46"/>
      <c r="I257" s="46"/>
      <c r="K257" s="46"/>
    </row>
    <row r="258" spans="7:11" x14ac:dyDescent="0.35">
      <c r="G258" s="46"/>
      <c r="I258" s="46"/>
      <c r="K258" s="46"/>
    </row>
    <row r="259" spans="7:11" x14ac:dyDescent="0.35">
      <c r="G259" s="46"/>
      <c r="I259" s="46"/>
      <c r="K259" s="46"/>
    </row>
    <row r="260" spans="7:11" x14ac:dyDescent="0.35">
      <c r="G260" s="46"/>
      <c r="I260" s="46"/>
      <c r="K260" s="46"/>
    </row>
    <row r="261" spans="7:11" x14ac:dyDescent="0.35">
      <c r="G261" s="46"/>
      <c r="I261" s="46"/>
      <c r="K261" s="46"/>
    </row>
    <row r="262" spans="7:11" x14ac:dyDescent="0.35">
      <c r="G262" s="46"/>
      <c r="I262" s="46"/>
      <c r="K262" s="46"/>
    </row>
    <row r="263" spans="7:11" x14ac:dyDescent="0.35">
      <c r="G263" s="46"/>
      <c r="I263" s="46"/>
      <c r="K263" s="46"/>
    </row>
    <row r="264" spans="7:11" x14ac:dyDescent="0.35">
      <c r="G264" s="46"/>
      <c r="I264" s="46"/>
      <c r="K264" s="46"/>
    </row>
    <row r="265" spans="7:11" x14ac:dyDescent="0.35">
      <c r="G265" s="46"/>
      <c r="I265" s="46"/>
      <c r="K265" s="46"/>
    </row>
    <row r="266" spans="7:11" x14ac:dyDescent="0.35">
      <c r="G266" s="46"/>
      <c r="I266" s="46"/>
      <c r="K266" s="46"/>
    </row>
    <row r="267" spans="7:11" x14ac:dyDescent="0.35">
      <c r="G267" s="46"/>
      <c r="I267" s="46"/>
      <c r="K267" s="46"/>
    </row>
    <row r="268" spans="7:11" x14ac:dyDescent="0.35">
      <c r="G268" s="46"/>
      <c r="I268" s="46"/>
      <c r="K268" s="46"/>
    </row>
    <row r="269" spans="7:11" x14ac:dyDescent="0.35">
      <c r="G269" s="46"/>
      <c r="I269" s="46"/>
      <c r="K269" s="46"/>
    </row>
    <row r="270" spans="7:11" x14ac:dyDescent="0.35">
      <c r="G270" s="46"/>
      <c r="I270" s="46"/>
      <c r="K270" s="46"/>
    </row>
    <row r="271" spans="7:11" x14ac:dyDescent="0.35">
      <c r="I271" s="46">
        <v>44826</v>
      </c>
      <c r="J271">
        <v>167.45</v>
      </c>
    </row>
    <row r="272" spans="7:11" x14ac:dyDescent="0.35">
      <c r="I272" s="46">
        <v>44827</v>
      </c>
      <c r="J272">
        <v>167.32</v>
      </c>
    </row>
    <row r="273" spans="9:10" x14ac:dyDescent="0.35">
      <c r="I273" s="46">
        <v>44830</v>
      </c>
      <c r="J273">
        <v>164.4</v>
      </c>
    </row>
    <row r="274" spans="9:10" x14ac:dyDescent="0.35">
      <c r="I274" s="46">
        <v>44831</v>
      </c>
      <c r="J274">
        <v>163.78</v>
      </c>
    </row>
    <row r="275" spans="9:10" x14ac:dyDescent="0.35">
      <c r="I275" s="46">
        <v>44832</v>
      </c>
      <c r="J275">
        <v>162.91999999999999</v>
      </c>
    </row>
    <row r="276" spans="9:10" x14ac:dyDescent="0.35">
      <c r="I276" s="46">
        <v>44833</v>
      </c>
      <c r="J276">
        <v>162.6</v>
      </c>
    </row>
    <row r="277" spans="9:10" x14ac:dyDescent="0.35">
      <c r="I277" s="46">
        <v>44834</v>
      </c>
      <c r="J277">
        <v>162.68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684A-9CA1-47DD-B0A6-347854E5D1D0}">
  <dimension ref="A1:BR148"/>
  <sheetViews>
    <sheetView zoomScale="80" zoomScaleNormal="80" workbookViewId="0">
      <selection activeCell="N8" sqref="N8"/>
    </sheetView>
  </sheetViews>
  <sheetFormatPr defaultRowHeight="14.5" x14ac:dyDescent="0.35"/>
  <cols>
    <col min="2" max="2" width="11.54296875" bestFit="1" customWidth="1"/>
    <col min="3" max="4" width="10.90625" customWidth="1"/>
    <col min="5" max="5" width="10.90625" bestFit="1" customWidth="1"/>
    <col min="7" max="7" width="10.90625" bestFit="1" customWidth="1"/>
    <col min="9" max="9" width="10.90625" bestFit="1" customWidth="1"/>
    <col min="11" max="11" width="10.90625" bestFit="1" customWidth="1"/>
    <col min="13" max="13" width="10.90625" bestFit="1" customWidth="1"/>
    <col min="15" max="15" width="10.90625" bestFit="1" customWidth="1"/>
    <col min="17" max="17" width="10.90625" bestFit="1" customWidth="1"/>
    <col min="19" max="19" width="10.90625" bestFit="1" customWidth="1"/>
    <col min="21" max="21" width="10.90625" bestFit="1" customWidth="1"/>
    <col min="23" max="23" width="10.90625" bestFit="1" customWidth="1"/>
    <col min="25" max="25" width="10.90625" bestFit="1" customWidth="1"/>
    <col min="27" max="27" width="10.90625" bestFit="1" customWidth="1"/>
    <col min="29" max="29" width="10.90625" bestFit="1" customWidth="1"/>
    <col min="31" max="31" width="10.90625" bestFit="1" customWidth="1"/>
    <col min="33" max="33" width="10.90625" bestFit="1" customWidth="1"/>
    <col min="35" max="35" width="10.90625" bestFit="1" customWidth="1"/>
    <col min="37" max="37" width="10.90625" bestFit="1" customWidth="1"/>
    <col min="39" max="39" width="10.90625" bestFit="1" customWidth="1"/>
    <col min="41" max="41" width="10.90625" bestFit="1" customWidth="1"/>
    <col min="43" max="43" width="10.90625" bestFit="1" customWidth="1"/>
    <col min="45" max="45" width="10.90625" bestFit="1" customWidth="1"/>
    <col min="47" max="47" width="10.90625" bestFit="1" customWidth="1"/>
    <col min="49" max="49" width="10.90625" bestFit="1" customWidth="1"/>
    <col min="51" max="51" width="10.90625" bestFit="1" customWidth="1"/>
    <col min="53" max="53" width="10.90625" bestFit="1" customWidth="1"/>
    <col min="55" max="55" width="10.90625" bestFit="1" customWidth="1"/>
    <col min="57" max="57" width="10.90625" bestFit="1" customWidth="1"/>
    <col min="59" max="59" width="10.90625" bestFit="1" customWidth="1"/>
    <col min="61" max="61" width="10.90625" bestFit="1" customWidth="1"/>
    <col min="63" max="63" width="10.90625" bestFit="1" customWidth="1"/>
    <col min="65" max="65" width="10.90625" bestFit="1" customWidth="1"/>
    <col min="67" max="67" width="10.90625" bestFit="1" customWidth="1"/>
    <col min="69" max="69" width="11.54296875" bestFit="1" customWidth="1"/>
  </cols>
  <sheetData>
    <row r="1" spans="1:70" x14ac:dyDescent="0.35">
      <c r="A1" t="s">
        <v>90</v>
      </c>
      <c r="B1" s="46">
        <f ca="1">TODAY()-1</f>
        <v>45484</v>
      </c>
      <c r="C1" s="46"/>
      <c r="D1" s="46"/>
    </row>
    <row r="2" spans="1:70" x14ac:dyDescent="0.35">
      <c r="A2" t="s">
        <v>137</v>
      </c>
      <c r="B2" s="46">
        <f ca="1">B1-180</f>
        <v>45304</v>
      </c>
      <c r="C2" s="46"/>
      <c r="D2" s="46"/>
    </row>
    <row r="3" spans="1:70" x14ac:dyDescent="0.35">
      <c r="B3" s="46" t="s">
        <v>138</v>
      </c>
      <c r="C3" s="46"/>
      <c r="D3" s="46"/>
    </row>
    <row r="4" spans="1:70" x14ac:dyDescent="0.35">
      <c r="B4" s="46" t="s">
        <v>139</v>
      </c>
      <c r="C4" s="46"/>
      <c r="D4" s="46"/>
    </row>
    <row r="5" spans="1:70" x14ac:dyDescent="0.35">
      <c r="B5" s="46"/>
      <c r="C5" t="str">
        <f>A8</f>
        <v>GB00BFWFPL34</v>
      </c>
      <c r="E5" t="str">
        <f>A9</f>
        <v>GB00BFWFPL34</v>
      </c>
      <c r="G5" t="str">
        <f>A10</f>
        <v>GB00BL68HJ26</v>
      </c>
      <c r="I5" t="str">
        <f>A11</f>
        <v>GB00BDRHNP05</v>
      </c>
      <c r="K5" t="str">
        <f>A12</f>
        <v>GB00BMBL1G81</v>
      </c>
      <c r="M5" t="str">
        <f>A13</f>
        <v>GB00BLPK7227</v>
      </c>
      <c r="O5" t="str">
        <f>A14</f>
        <v>GB00B24FF097</v>
      </c>
      <c r="Q5" t="str">
        <f>A15</f>
        <v>GB0004893086</v>
      </c>
      <c r="S5" t="str">
        <f>A16</f>
        <v>GB0004893086</v>
      </c>
      <c r="U5" t="str">
        <f>A17</f>
        <v>GB0004893086</v>
      </c>
      <c r="W5" t="str">
        <f>A18</f>
        <v>GB00B52WS153</v>
      </c>
      <c r="Y5" t="str">
        <f>A19</f>
        <v>GB0032452392</v>
      </c>
      <c r="AA5" t="str">
        <f>A20</f>
        <v>GB0032452392</v>
      </c>
      <c r="AC5" t="str">
        <f>A21</f>
        <v>GB00BZB26Y51</v>
      </c>
      <c r="AE5" t="str">
        <f>A22</f>
        <v>GB00BJQWYH73</v>
      </c>
      <c r="AG5" t="str">
        <f>A23</f>
        <v>GB00BJQWYH73</v>
      </c>
      <c r="AI5" t="str">
        <f>A24</f>
        <v>GB00BJQWYH73</v>
      </c>
      <c r="AK5" t="str">
        <f>A25</f>
        <v>GB00B1VWPJ53</v>
      </c>
      <c r="AM5" t="str">
        <f>A26</f>
        <v>GB00B84Z9V04</v>
      </c>
      <c r="AO5" t="str">
        <f>A27</f>
        <v>GB00BNNGP775</v>
      </c>
      <c r="AQ5" t="str">
        <f>A28</f>
        <v>GB00BDCHBW80</v>
      </c>
      <c r="AS5" t="str">
        <f>A29</f>
        <v>GB00BDCHBW80</v>
      </c>
      <c r="AU5" t="str">
        <f>A30</f>
        <v>GB00BMBL1F74</v>
      </c>
      <c r="AW5" t="str">
        <f>A31</f>
        <v>GB00BMBL1F74</v>
      </c>
      <c r="AY5" t="str">
        <f>A32</f>
        <v>GB00BLH38158</v>
      </c>
      <c r="BA5" t="str">
        <f>A33</f>
        <v>GB00B6RNH572</v>
      </c>
      <c r="BC5" t="str">
        <f>A34</f>
        <v>GB00B06YGN05</v>
      </c>
      <c r="BE5" t="str">
        <f>A35</f>
        <v>GB00BD0XH204</v>
      </c>
      <c r="BG5" t="str">
        <f>A36</f>
        <v>GB00B54QLM75</v>
      </c>
      <c r="BI5" t="str">
        <f>A37</f>
        <v>GB00BMBL1D50</v>
      </c>
      <c r="BK5" t="str">
        <f>A38</f>
        <v>GB00BYYMZX75</v>
      </c>
      <c r="BM5" t="str">
        <f>A39</f>
        <v>GB00BFMCN652</v>
      </c>
      <c r="BO5" t="str">
        <f>A40</f>
        <v>GB00BLBDX619</v>
      </c>
      <c r="BQ5" t="s">
        <v>234</v>
      </c>
    </row>
    <row r="6" spans="1:70" x14ac:dyDescent="0.35">
      <c r="B6" s="46"/>
      <c r="C6">
        <f>AVERAGE(D8:D333)</f>
        <v>-28.489470588235296</v>
      </c>
      <c r="E6">
        <f>AVERAGE(F8:F333)</f>
        <v>-28.489470588235296</v>
      </c>
      <c r="G6">
        <f>AVERAGE(H8:H333)</f>
        <v>-29.292322834645667</v>
      </c>
      <c r="I6">
        <f>AVERAGE(J8:J333)</f>
        <v>-7.9253858267716559</v>
      </c>
      <c r="K6">
        <f>AVERAGE(L8:L333)</f>
        <v>-3.2493307086614163</v>
      </c>
      <c r="M6">
        <f>AVERAGE(N8:N333)</f>
        <v>5.375118110236218</v>
      </c>
      <c r="O6">
        <f>AVERAGE(P8:P333)</f>
        <v>11.29579527559055</v>
      </c>
      <c r="Q6">
        <f>AVERAGE(R8:R333)</f>
        <v>17.792267716535424</v>
      </c>
      <c r="S6">
        <f>AVERAGE(T8:T333)</f>
        <v>17.792267716535424</v>
      </c>
      <c r="U6">
        <f>AVERAGE(V8:V333)</f>
        <v>17.792267716535424</v>
      </c>
      <c r="W6">
        <f>AVERAGE(X8:X333)</f>
        <v>33.86476377952755</v>
      </c>
      <c r="Y6">
        <f>AVERAGE(Z8:Z333)</f>
        <v>39.765992125984255</v>
      </c>
      <c r="AA6">
        <f>AVERAGE(AB8:AB333)</f>
        <v>39.765992125984255</v>
      </c>
      <c r="AC6">
        <f>AVERAGE(AD8:AD333)</f>
        <v>47.018157480314969</v>
      </c>
      <c r="AE6">
        <f>AVERAGE(AF8:AF333)</f>
        <v>59.924598425196855</v>
      </c>
      <c r="AG6">
        <f>AVERAGE(AH8:AH333)</f>
        <v>59.924598425196855</v>
      </c>
      <c r="AI6">
        <f>AVERAGE(AJ8:AJ333)</f>
        <v>59.924598425196855</v>
      </c>
      <c r="AK6">
        <f>AVERAGE(AL8:AL333)</f>
        <v>64.190614173228354</v>
      </c>
      <c r="AM6">
        <f>AVERAGE(AN8:AN333)</f>
        <v>68.378685039370069</v>
      </c>
      <c r="AO6">
        <f>AVERAGE(AP8:AP333)</f>
        <v>67.14295275590554</v>
      </c>
      <c r="AQ6">
        <f>AVERAGE(AR8:AR333)</f>
        <v>70.01514960629919</v>
      </c>
      <c r="AS6">
        <f>AVERAGE(AT8:AT333)</f>
        <v>70.01514960629919</v>
      </c>
      <c r="AU6">
        <f>AVERAGE(AV8:AV333)</f>
        <v>67.341905511811021</v>
      </c>
      <c r="AW6">
        <f>AVERAGE(AX8:AX333)</f>
        <v>67.341905511811021</v>
      </c>
      <c r="AY6">
        <f>AVERAGE(AZ8:AZ333)</f>
        <v>70.615755905511776</v>
      </c>
      <c r="BA6">
        <f>AVERAGE(BB8:BB333)</f>
        <v>73.276724409448818</v>
      </c>
      <c r="BC6">
        <f>AVERAGE(BD8:BD333)</f>
        <v>75.022275590551175</v>
      </c>
      <c r="BE6">
        <f>AVERAGE(BF8:BF333)</f>
        <v>69.727637795275584</v>
      </c>
      <c r="BG6">
        <f>AVERAGE(BH8:BH333)</f>
        <v>73.307086614173258</v>
      </c>
      <c r="BI6">
        <f>AVERAGE(BJ8:BJ333)</f>
        <v>56.064511811023571</v>
      </c>
      <c r="BK6">
        <f>AVERAGE(BL8:BL333)</f>
        <v>72.60955905511814</v>
      </c>
      <c r="BM6">
        <f>AVERAGE(BN8:BN333)</f>
        <v>68.165125984251944</v>
      </c>
      <c r="BO6">
        <f>AVERAGE(BP8:BP333)</f>
        <v>60.099023622047241</v>
      </c>
      <c r="BQ6">
        <f>AVERAGE(BR8:BR333)</f>
        <v>50.653968503936987</v>
      </c>
    </row>
    <row r="7" spans="1:70" x14ac:dyDescent="0.35">
      <c r="B7" s="46"/>
      <c r="C7">
        <f>_xlfn.STDEV.P(D8:D333)</f>
        <v>16.643512856074324</v>
      </c>
      <c r="E7">
        <f>_xlfn.STDEV.P(F8:F333)</f>
        <v>16.643512856074324</v>
      </c>
      <c r="G7">
        <f>_xlfn.STDEV.P(H8:H333)</f>
        <v>7.7708714221480673</v>
      </c>
      <c r="I7">
        <f>_xlfn.STDEV.P(J8:J333)</f>
        <v>1.8782358327067668</v>
      </c>
      <c r="K7">
        <f>_xlfn.STDEV.P(L8:L333)</f>
        <v>1.8507718375231437</v>
      </c>
      <c r="M7">
        <f>_xlfn.STDEV.P(N8:N333)</f>
        <v>1.6521937867225633</v>
      </c>
      <c r="O7">
        <f>_xlfn.STDEV.P(P8:P333)</f>
        <v>1.8215027772520103</v>
      </c>
      <c r="Q7">
        <f>_xlfn.STDEV.P(R8:R333)</f>
        <v>1.5981130036459701</v>
      </c>
      <c r="S7">
        <f>_xlfn.STDEV.P(T8:T333)</f>
        <v>1.5981130036459701</v>
      </c>
      <c r="U7">
        <f>_xlfn.STDEV.P(V8:V333)</f>
        <v>1.5981130036459701</v>
      </c>
      <c r="W7">
        <f>_xlfn.STDEV.P(X8:X333)</f>
        <v>1.3734093703374091</v>
      </c>
      <c r="Y7">
        <f>_xlfn.STDEV.P(Z8:Z333)</f>
        <v>1.2652361859499648</v>
      </c>
      <c r="AA7">
        <f>_xlfn.STDEV.P(AB8:AB333)</f>
        <v>1.2652361859499648</v>
      </c>
      <c r="AC7">
        <f>_xlfn.STDEV.P(AD8:AD333)</f>
        <v>1.8294631174294267</v>
      </c>
      <c r="AE7">
        <f>_xlfn.STDEV.P(AF8:AF333)</f>
        <v>1.5519119234883259</v>
      </c>
      <c r="AG7">
        <f>_xlfn.STDEV.P(AH8:AH333)</f>
        <v>1.5519119234883259</v>
      </c>
      <c r="AI7">
        <f>_xlfn.STDEV.P(AJ8:AJ333)</f>
        <v>1.5519119234883259</v>
      </c>
      <c r="AK7">
        <f>_xlfn.STDEV.P(AL8:AL333)</f>
        <v>1.5569372167197353</v>
      </c>
      <c r="AM7">
        <f>_xlfn.STDEV.P(AN8:AN333)</f>
        <v>1.836219716069319</v>
      </c>
      <c r="AO7">
        <f>_xlfn.STDEV.P(AP8:AP333)</f>
        <v>1.4822067866522257</v>
      </c>
      <c r="AQ7">
        <f>_xlfn.STDEV.P(AR8:AR333)</f>
        <v>1.462894316335791</v>
      </c>
      <c r="AS7">
        <f>_xlfn.STDEV.P(AT8:AT333)</f>
        <v>1.462894316335791</v>
      </c>
      <c r="AU7">
        <f>_xlfn.STDEV.P(AV8:AV333)</f>
        <v>1.8078853895153761</v>
      </c>
      <c r="AW7">
        <f>_xlfn.STDEV.P(AX8:AX333)</f>
        <v>1.8078853895153761</v>
      </c>
      <c r="AY7">
        <f>_xlfn.STDEV.P(AZ8:AZ333)</f>
        <v>1.4142190561730801</v>
      </c>
      <c r="BA7">
        <f>_xlfn.STDEV.P(BB8:BB333)</f>
        <v>1.4292456833107621</v>
      </c>
      <c r="BC7">
        <f>_xlfn.STDEV.P(BD8:BD333)</f>
        <v>1.542629387761965</v>
      </c>
      <c r="BE7">
        <f>_xlfn.STDEV.P(BF8:BF333)</f>
        <v>1.5587723549750649</v>
      </c>
      <c r="BG7">
        <f>_xlfn.STDEV.P(BH8:BH333)</f>
        <v>1.5320664241249657</v>
      </c>
      <c r="BI7">
        <f>_xlfn.STDEV.P(BJ8:BJ333)</f>
        <v>3.422701872516539</v>
      </c>
      <c r="BK7">
        <f>_xlfn.STDEV.P(BL8:BL333)</f>
        <v>1.6665842887158109</v>
      </c>
      <c r="BM7">
        <f>_xlfn.STDEV.P(BN8:BN333)</f>
        <v>1.6813013660080602</v>
      </c>
      <c r="BO7">
        <f>_xlfn.STDEV.P(BP8:BP333)</f>
        <v>2.1035679456115037</v>
      </c>
      <c r="BQ7">
        <f>_xlfn.STDEV.P(BR8:BR333)</f>
        <v>1.8189962661673691</v>
      </c>
    </row>
    <row r="8" spans="1:70" x14ac:dyDescent="0.35">
      <c r="A8" s="11" t="s">
        <v>105</v>
      </c>
      <c r="C8" s="46">
        <f ca="1">_xll.BDH($C$5&amp;" Govt", "BLP_Z_SPRD_MID", $B$2, $B$1,"cols=2;rows=68")</f>
        <v>45306</v>
      </c>
      <c r="D8">
        <v>-13.254</v>
      </c>
      <c r="E8" s="46">
        <f ca="1">_xll.BDH($E$5&amp;" Govt", "BLP_Z_SPRD_MID", $B$2, $B$1,"cols=2;rows=68")</f>
        <v>45306</v>
      </c>
      <c r="F8">
        <v>-13.254</v>
      </c>
      <c r="G8" s="46">
        <f ca="1">_xll.BDH(G5&amp;" Govt", "BLP_Z_SPRD_MID", $B$2, $B$1,"cols=2;rows=127")</f>
        <v>45306</v>
      </c>
      <c r="H8">
        <v>-22.035</v>
      </c>
      <c r="I8" s="46">
        <f ca="1">_xll.BDH(I5&amp;" Govt", "BLP_Z_SPRD_MID", $B$2, $B$1,"cols=2;rows=127")</f>
        <v>45306</v>
      </c>
      <c r="J8">
        <v>-5.4619999999999997</v>
      </c>
      <c r="K8" s="46">
        <f ca="1">_xll.BDH(K5&amp;" Govt", "BLP_Z_SPRD_MID", $B$2, $B$1,"cols=2;rows=127")</f>
        <v>45306</v>
      </c>
      <c r="L8">
        <v>0.94299999999999995</v>
      </c>
      <c r="M8" s="46">
        <f ca="1">_xll.BDH(M5&amp;" Govt", "BLP_Z_SPRD_MID", $B$2, $B$1,"cols=2;rows=127")</f>
        <v>45306</v>
      </c>
      <c r="N8">
        <v>11.180999999999999</v>
      </c>
      <c r="O8" s="46">
        <f ca="1">_xll.BDH(O5&amp;" Govt", "BLP_Z_SPRD_MID", $B$2, $B$1,"cols=2;rows=127")</f>
        <v>45306</v>
      </c>
      <c r="P8">
        <v>15.627000000000001</v>
      </c>
      <c r="Q8" s="46">
        <f ca="1">_xll.BDH(Q5&amp;" Govt", "BLP_Z_SPRD_MID", $B$2, $B$1,"cols=2;rows=127")</f>
        <v>45306</v>
      </c>
      <c r="R8">
        <v>22.776</v>
      </c>
      <c r="S8" s="46">
        <f ca="1">_xll.BDH(S5&amp;" Govt", "BLP_Z_SPRD_MID", $B$2, $B$1,"cols=2;rows=127")</f>
        <v>45306</v>
      </c>
      <c r="T8">
        <v>22.776</v>
      </c>
      <c r="U8" s="46">
        <f ca="1">_xll.BDH(U5&amp;" Govt", "BLP_Z_SPRD_MID", $B$2, $B$1,"cols=2;rows=127")</f>
        <v>45306</v>
      </c>
      <c r="V8">
        <v>22.776</v>
      </c>
      <c r="W8" s="46">
        <f ca="1">_xll.BDH(W5&amp;" Govt", "BLP_Z_SPRD_MID", $B$2, $B$1,"cols=2;rows=127")</f>
        <v>45306</v>
      </c>
      <c r="X8">
        <v>37.273000000000003</v>
      </c>
      <c r="Y8" s="46">
        <f ca="1">_xll.BDH(Y5&amp;" Govt", "BLP_Z_SPRD_MID", $B$2, $B$1,"cols=2;rows=127")</f>
        <v>45306</v>
      </c>
      <c r="Z8">
        <v>43.572000000000003</v>
      </c>
      <c r="AA8" s="46">
        <f ca="1">_xll.BDH(AA5&amp;" Govt", "BLP_Z_SPRD_MID", $B$2, $B$1,"cols=2;rows=127")</f>
        <v>45306</v>
      </c>
      <c r="AB8">
        <v>43.572000000000003</v>
      </c>
      <c r="AC8" s="46">
        <f ca="1">_xll.BDH(AC5&amp;" Govt", "BLP_Z_SPRD_MID", $B$2, $B$1,"cols=2;rows=127")</f>
        <v>45306</v>
      </c>
      <c r="AD8">
        <v>53.58</v>
      </c>
      <c r="AE8" s="46">
        <f ca="1">_xll.BDH(AE5&amp;" Govt", "BLP_Z_SPRD_MID", $B$2, $B$1,"cols=2;rows=127")</f>
        <v>45306</v>
      </c>
      <c r="AF8">
        <v>65.241</v>
      </c>
      <c r="AG8" s="46">
        <f ca="1">_xll.BDH(AG5&amp;" Govt", "BLP_Z_SPRD_MID", $B$2, $B$1,"cols=2;rows=127")</f>
        <v>45306</v>
      </c>
      <c r="AH8">
        <v>65.241</v>
      </c>
      <c r="AI8" s="46">
        <f ca="1">_xll.BDH(AI5&amp;" Govt", "BLP_Z_SPRD_MID", $B$2, $B$1,"cols=2;rows=127")</f>
        <v>45306</v>
      </c>
      <c r="AJ8">
        <v>65.241</v>
      </c>
      <c r="AK8" s="46">
        <f ca="1">_xll.BDH(AK5&amp;" Govt", "BLP_Z_SPRD_MID", $B$2, $B$1,"cols=2;rows=127")</f>
        <v>45306</v>
      </c>
      <c r="AL8">
        <v>70.650000000000006</v>
      </c>
      <c r="AM8" s="46">
        <f ca="1">_xll.BDH(AM5&amp;" Govt", "BLP_Z_SPRD_MID", $B$2, $B$1,"cols=2;rows=127")</f>
        <v>45306</v>
      </c>
      <c r="AN8">
        <v>75.498999999999995</v>
      </c>
      <c r="AO8" s="46">
        <f ca="1">_xll.BDH(AO5&amp;" Govt", "BLP_Z_SPRD_MID", $B$2, $B$1,"cols=2;rows=127")</f>
        <v>45306</v>
      </c>
      <c r="AP8">
        <v>72.242000000000004</v>
      </c>
      <c r="AQ8" s="46">
        <f ca="1">_xll.BDH(AQ5&amp;" Govt", "BLP_Z_SPRD_MID", $B$2, $B$1,"cols=2;rows=127")</f>
        <v>45306</v>
      </c>
      <c r="AR8">
        <v>75.811000000000007</v>
      </c>
      <c r="AS8" s="46">
        <f ca="1">_xll.BDH(AS5&amp;" Govt", "BLP_Z_SPRD_MID", $B$2, $B$1,"cols=2;rows=127")</f>
        <v>45306</v>
      </c>
      <c r="AT8">
        <v>75.811000000000007</v>
      </c>
      <c r="AU8" s="46">
        <f ca="1">_xll.BDH(AU5&amp;" Govt", "BLP_Z_SPRD_MID", $B$2, $B$1,"cols=2;rows=127")</f>
        <v>45306</v>
      </c>
      <c r="AV8">
        <v>72.135000000000005</v>
      </c>
      <c r="AW8" s="46">
        <f ca="1">_xll.BDH(AW5&amp;" Govt", "BLP_Z_SPRD_MID", $B$2, $B$1,"cols=2;rows=127")</f>
        <v>45306</v>
      </c>
      <c r="AX8">
        <v>72.135000000000005</v>
      </c>
      <c r="AY8" s="46">
        <f ca="1">_xll.BDH(AY5&amp;" Govt", "BLP_Z_SPRD_MID", $B$2, $B$1,"cols=2;rows=127")</f>
        <v>45306</v>
      </c>
      <c r="AZ8">
        <v>75.204999999999998</v>
      </c>
      <c r="BA8" s="46">
        <f ca="1">_xll.BDH(BA5&amp;" Govt", "BLP_Z_SPRD_MID", $B$2, $B$1,"cols=2;rows=127")</f>
        <v>45306</v>
      </c>
      <c r="BB8">
        <v>79.015000000000001</v>
      </c>
      <c r="BC8" s="46">
        <f ca="1">_xll.BDH(BC5&amp;" Govt", "BLP_Z_SPRD_MID", $B$2, $B$1,"cols=2;rows=127")</f>
        <v>45306</v>
      </c>
      <c r="BD8">
        <v>81.153000000000006</v>
      </c>
      <c r="BE8" s="46">
        <f ca="1">_xll.BDH(BE5&amp;" Govt", "BLP_Z_SPRD_MID", $B$2, $B$1,"cols=2;rows=127")</f>
        <v>45306</v>
      </c>
      <c r="BF8">
        <v>75.951999999999998</v>
      </c>
      <c r="BG8" s="46">
        <f ca="1">_xll.BDH(BG5&amp;" Govt", "BLP_Z_SPRD_MID", $B$2, $B$1,"cols=2;rows=127")</f>
        <v>45306</v>
      </c>
      <c r="BH8">
        <v>80.004000000000005</v>
      </c>
      <c r="BI8" s="46">
        <f ca="1">_xll.BDH(BI5&amp;" Govt", "BLP_Z_SPRD_MID", $B$2, $B$1,"cols=2;rows=127")</f>
        <v>45306</v>
      </c>
      <c r="BJ8">
        <v>64.994</v>
      </c>
      <c r="BK8" s="46">
        <f ca="1">_xll.BDH(BK5&amp;" Govt", "BLP_Z_SPRD_MID", $B$2, $B$1,"cols=2;rows=127")</f>
        <v>45306</v>
      </c>
      <c r="BL8">
        <v>80.132000000000005</v>
      </c>
      <c r="BM8" s="46">
        <f ca="1">_xll.BDH(BM5&amp;" Govt", "BLP_Z_SPRD_MID", $B$2, $B$1,"cols=2;rows=127")</f>
        <v>45306</v>
      </c>
      <c r="BN8">
        <v>75.731999999999999</v>
      </c>
      <c r="BO8" s="46">
        <f ca="1">_xll.BDH(BO5&amp;" Govt", "BLP_Z_SPRD_MID", $B$2, $B$1,"cols=2;rows=127")</f>
        <v>45306</v>
      </c>
      <c r="BP8">
        <v>68.509</v>
      </c>
      <c r="BQ8" s="46">
        <f ca="1">_xll.BDH(BQ5&amp;" Govt", "BLP_Z_SPRD_MID", $B$2, $B$1,"cols=2;rows=127")</f>
        <v>45306</v>
      </c>
      <c r="BR8">
        <v>57.442</v>
      </c>
    </row>
    <row r="9" spans="1:70" x14ac:dyDescent="0.35">
      <c r="A9" t="s">
        <v>105</v>
      </c>
      <c r="C9" s="46">
        <v>45307</v>
      </c>
      <c r="D9">
        <v>-12.102</v>
      </c>
      <c r="E9" s="46">
        <v>45307</v>
      </c>
      <c r="F9">
        <v>-12.102</v>
      </c>
      <c r="G9" s="46">
        <v>45307</v>
      </c>
      <c r="H9">
        <v>-22.702999999999999</v>
      </c>
      <c r="I9" s="46">
        <v>45307</v>
      </c>
      <c r="J9">
        <v>-6.5940000000000003</v>
      </c>
      <c r="K9" s="46">
        <v>45307</v>
      </c>
      <c r="L9">
        <v>-0.48299999999999998</v>
      </c>
      <c r="M9" s="46">
        <v>45307</v>
      </c>
      <c r="N9">
        <v>9.8539999999999992</v>
      </c>
      <c r="O9" s="46">
        <v>45307</v>
      </c>
      <c r="P9">
        <v>14.11</v>
      </c>
      <c r="Q9" s="46">
        <v>45307</v>
      </c>
      <c r="R9">
        <v>21.106000000000002</v>
      </c>
      <c r="S9" s="46">
        <v>45307</v>
      </c>
      <c r="T9">
        <v>21.106000000000002</v>
      </c>
      <c r="U9" s="46">
        <v>45307</v>
      </c>
      <c r="V9">
        <v>21.106000000000002</v>
      </c>
      <c r="W9" s="46">
        <v>45307</v>
      </c>
      <c r="X9">
        <v>36.523000000000003</v>
      </c>
      <c r="Y9" s="46">
        <v>45307</v>
      </c>
      <c r="Z9">
        <v>42.728999999999999</v>
      </c>
      <c r="AA9" s="46">
        <v>45307</v>
      </c>
      <c r="AB9">
        <v>42.728999999999999</v>
      </c>
      <c r="AC9" s="46">
        <v>45307</v>
      </c>
      <c r="AD9">
        <v>52.273000000000003</v>
      </c>
      <c r="AE9" s="46">
        <v>45307</v>
      </c>
      <c r="AF9">
        <v>64.498999999999995</v>
      </c>
      <c r="AG9" s="46">
        <v>45307</v>
      </c>
      <c r="AH9">
        <v>64.498999999999995</v>
      </c>
      <c r="AI9" s="46">
        <v>45307</v>
      </c>
      <c r="AJ9">
        <v>64.498999999999995</v>
      </c>
      <c r="AK9" s="46">
        <v>45307</v>
      </c>
      <c r="AL9">
        <v>69.992999999999995</v>
      </c>
      <c r="AM9" s="46">
        <v>45307</v>
      </c>
      <c r="AN9">
        <v>74.638000000000005</v>
      </c>
      <c r="AO9" s="46">
        <v>45307</v>
      </c>
      <c r="AP9">
        <v>71.007999999999996</v>
      </c>
      <c r="AQ9" s="46">
        <v>45307</v>
      </c>
      <c r="AR9">
        <v>74.63</v>
      </c>
      <c r="AS9" s="46">
        <v>45307</v>
      </c>
      <c r="AT9">
        <v>74.63</v>
      </c>
      <c r="AU9" s="46">
        <v>45307</v>
      </c>
      <c r="AV9">
        <v>71.305999999999997</v>
      </c>
      <c r="AW9" s="46">
        <v>45307</v>
      </c>
      <c r="AX9">
        <v>71.305999999999997</v>
      </c>
      <c r="AY9" s="46">
        <v>45307</v>
      </c>
      <c r="AZ9">
        <v>74.489999999999995</v>
      </c>
      <c r="BA9" s="46">
        <v>45307</v>
      </c>
      <c r="BB9">
        <v>78.352000000000004</v>
      </c>
      <c r="BC9" s="46">
        <v>45307</v>
      </c>
      <c r="BD9">
        <v>80.863</v>
      </c>
      <c r="BE9" s="46">
        <v>45307</v>
      </c>
      <c r="BF9">
        <v>75.311999999999998</v>
      </c>
      <c r="BG9" s="46">
        <v>45307</v>
      </c>
      <c r="BH9">
        <v>79.728999999999999</v>
      </c>
      <c r="BI9" s="46">
        <v>45307</v>
      </c>
      <c r="BJ9">
        <v>64.489000000000004</v>
      </c>
      <c r="BK9" s="46">
        <v>45307</v>
      </c>
      <c r="BL9">
        <v>79.753</v>
      </c>
      <c r="BM9" s="46">
        <v>45307</v>
      </c>
      <c r="BN9">
        <v>75.388000000000005</v>
      </c>
      <c r="BO9" s="46">
        <v>45307</v>
      </c>
      <c r="BP9">
        <v>68.036000000000001</v>
      </c>
      <c r="BQ9" s="46">
        <v>45307</v>
      </c>
      <c r="BR9">
        <v>56.192</v>
      </c>
    </row>
    <row r="10" spans="1:70" x14ac:dyDescent="0.35">
      <c r="A10" t="s">
        <v>106</v>
      </c>
      <c r="C10" s="46">
        <v>45308</v>
      </c>
      <c r="D10">
        <v>-2.9260000000000002</v>
      </c>
      <c r="E10" s="46">
        <v>45308</v>
      </c>
      <c r="F10">
        <v>-2.9260000000000002</v>
      </c>
      <c r="G10" s="46">
        <v>45308</v>
      </c>
      <c r="H10">
        <v>-20.469000000000001</v>
      </c>
      <c r="I10" s="46">
        <v>45308</v>
      </c>
      <c r="J10">
        <v>-6.6440000000000001</v>
      </c>
      <c r="K10" s="46">
        <v>45308</v>
      </c>
      <c r="L10">
        <v>-0.315</v>
      </c>
      <c r="M10" s="46">
        <v>45308</v>
      </c>
      <c r="N10">
        <v>8.6579999999999995</v>
      </c>
      <c r="O10" s="46">
        <v>45308</v>
      </c>
      <c r="P10">
        <v>12.706</v>
      </c>
      <c r="Q10" s="46">
        <v>45308</v>
      </c>
      <c r="R10">
        <v>20.187999999999999</v>
      </c>
      <c r="S10" s="46">
        <v>45308</v>
      </c>
      <c r="T10">
        <v>20.187999999999999</v>
      </c>
      <c r="U10" s="46">
        <v>45308</v>
      </c>
      <c r="V10">
        <v>20.187999999999999</v>
      </c>
      <c r="W10" s="46">
        <v>45308</v>
      </c>
      <c r="X10">
        <v>35.76</v>
      </c>
      <c r="Y10" s="46">
        <v>45308</v>
      </c>
      <c r="Z10">
        <v>43.381999999999998</v>
      </c>
      <c r="AA10" s="46">
        <v>45308</v>
      </c>
      <c r="AB10">
        <v>43.381999999999998</v>
      </c>
      <c r="AC10" s="46">
        <v>45308</v>
      </c>
      <c r="AD10">
        <v>52.860999999999997</v>
      </c>
      <c r="AE10" s="46">
        <v>45308</v>
      </c>
      <c r="AF10">
        <v>64.680999999999997</v>
      </c>
      <c r="AG10" s="46">
        <v>45308</v>
      </c>
      <c r="AH10">
        <v>64.680999999999997</v>
      </c>
      <c r="AI10" s="46">
        <v>45308</v>
      </c>
      <c r="AJ10">
        <v>64.680999999999997</v>
      </c>
      <c r="AK10" s="46">
        <v>45308</v>
      </c>
      <c r="AL10">
        <v>69.855000000000004</v>
      </c>
      <c r="AM10" s="46">
        <v>45308</v>
      </c>
      <c r="AN10">
        <v>74.628</v>
      </c>
      <c r="AO10" s="46">
        <v>45308</v>
      </c>
      <c r="AP10">
        <v>71.786000000000001</v>
      </c>
      <c r="AQ10" s="46">
        <v>45308</v>
      </c>
      <c r="AR10">
        <v>74.983000000000004</v>
      </c>
      <c r="AS10" s="46">
        <v>45308</v>
      </c>
      <c r="AT10">
        <v>74.983000000000004</v>
      </c>
      <c r="AU10" s="46">
        <v>45308</v>
      </c>
      <c r="AV10">
        <v>72.31</v>
      </c>
      <c r="AW10" s="46">
        <v>45308</v>
      </c>
      <c r="AX10">
        <v>72.31</v>
      </c>
      <c r="AY10" s="46">
        <v>45308</v>
      </c>
      <c r="AZ10">
        <v>75.290000000000006</v>
      </c>
      <c r="BA10" s="46">
        <v>45308</v>
      </c>
      <c r="BB10">
        <v>78.462000000000003</v>
      </c>
      <c r="BC10" s="46">
        <v>45308</v>
      </c>
      <c r="BD10">
        <v>81.308999999999997</v>
      </c>
      <c r="BE10" s="46">
        <v>45308</v>
      </c>
      <c r="BF10">
        <v>75.210999999999999</v>
      </c>
      <c r="BG10" s="46">
        <v>45308</v>
      </c>
      <c r="BH10">
        <v>78.668000000000006</v>
      </c>
      <c r="BI10" s="46">
        <v>45308</v>
      </c>
      <c r="BJ10">
        <v>65.009</v>
      </c>
      <c r="BK10" s="46">
        <v>45308</v>
      </c>
      <c r="BL10">
        <v>79.117000000000004</v>
      </c>
      <c r="BM10" s="46">
        <v>45308</v>
      </c>
      <c r="BN10">
        <v>75.09</v>
      </c>
      <c r="BO10" s="46">
        <v>45308</v>
      </c>
      <c r="BP10">
        <v>68.08</v>
      </c>
      <c r="BQ10" s="46">
        <v>45308</v>
      </c>
      <c r="BR10">
        <v>56.737000000000002</v>
      </c>
    </row>
    <row r="11" spans="1:70" x14ac:dyDescent="0.35">
      <c r="A11" t="s">
        <v>107</v>
      </c>
      <c r="C11" s="46">
        <v>45309</v>
      </c>
      <c r="D11">
        <v>-10.394</v>
      </c>
      <c r="E11" s="46">
        <v>45309</v>
      </c>
      <c r="F11">
        <v>-10.394</v>
      </c>
      <c r="G11" s="46">
        <v>45309</v>
      </c>
      <c r="H11">
        <v>-22.228999999999999</v>
      </c>
      <c r="I11" s="46">
        <v>45309</v>
      </c>
      <c r="J11">
        <v>-6.2469999999999999</v>
      </c>
      <c r="K11" s="46">
        <v>45309</v>
      </c>
      <c r="L11">
        <v>-0.95599999999999996</v>
      </c>
      <c r="M11" s="46">
        <v>45309</v>
      </c>
      <c r="N11">
        <v>8.2859999999999996</v>
      </c>
      <c r="O11" s="46">
        <v>45309</v>
      </c>
      <c r="P11">
        <v>13.321999999999999</v>
      </c>
      <c r="Q11" s="46">
        <v>45309</v>
      </c>
      <c r="R11">
        <v>20.436</v>
      </c>
      <c r="S11" s="46">
        <v>45309</v>
      </c>
      <c r="T11">
        <v>20.436</v>
      </c>
      <c r="U11" s="46">
        <v>45309</v>
      </c>
      <c r="V11">
        <v>20.436</v>
      </c>
      <c r="W11" s="46">
        <v>45309</v>
      </c>
      <c r="X11">
        <v>36.442</v>
      </c>
      <c r="Y11" s="46">
        <v>45309</v>
      </c>
      <c r="Z11">
        <v>43.326000000000001</v>
      </c>
      <c r="AA11" s="46">
        <v>45309</v>
      </c>
      <c r="AB11">
        <v>43.326000000000001</v>
      </c>
      <c r="AC11" s="46">
        <v>45309</v>
      </c>
      <c r="AD11">
        <v>52.2</v>
      </c>
      <c r="AE11" s="46">
        <v>45309</v>
      </c>
      <c r="AF11">
        <v>64.335999999999999</v>
      </c>
      <c r="AG11" s="46">
        <v>45309</v>
      </c>
      <c r="AH11">
        <v>64.335999999999999</v>
      </c>
      <c r="AI11" s="46">
        <v>45309</v>
      </c>
      <c r="AJ11">
        <v>64.335999999999999</v>
      </c>
      <c r="AK11" s="46">
        <v>45309</v>
      </c>
      <c r="AL11">
        <v>69.492000000000004</v>
      </c>
      <c r="AM11" s="46">
        <v>45309</v>
      </c>
      <c r="AN11">
        <v>74.462000000000003</v>
      </c>
      <c r="AO11" s="46">
        <v>45309</v>
      </c>
      <c r="AP11">
        <v>71.253</v>
      </c>
      <c r="AQ11" s="46">
        <v>45309</v>
      </c>
      <c r="AR11">
        <v>74.352000000000004</v>
      </c>
      <c r="AS11" s="46">
        <v>45309</v>
      </c>
      <c r="AT11">
        <v>74.352000000000004</v>
      </c>
      <c r="AU11" s="46">
        <v>45309</v>
      </c>
      <c r="AV11">
        <v>71.584000000000003</v>
      </c>
      <c r="AW11" s="46">
        <v>45309</v>
      </c>
      <c r="AX11">
        <v>71.584000000000003</v>
      </c>
      <c r="AY11" s="46">
        <v>45309</v>
      </c>
      <c r="AZ11">
        <v>74.691999999999993</v>
      </c>
      <c r="BA11" s="46">
        <v>45309</v>
      </c>
      <c r="BB11">
        <v>78.114999999999995</v>
      </c>
      <c r="BC11" s="46">
        <v>45309</v>
      </c>
      <c r="BD11">
        <v>80.64</v>
      </c>
      <c r="BE11" s="46">
        <v>45309</v>
      </c>
      <c r="BF11">
        <v>74.679000000000002</v>
      </c>
      <c r="BG11" s="46">
        <v>45309</v>
      </c>
      <c r="BH11">
        <v>77.787000000000006</v>
      </c>
      <c r="BI11" s="46">
        <v>45309</v>
      </c>
      <c r="BJ11">
        <v>63.125</v>
      </c>
      <c r="BK11" s="46">
        <v>45309</v>
      </c>
      <c r="BL11">
        <v>78.013000000000005</v>
      </c>
      <c r="BM11" s="46">
        <v>45309</v>
      </c>
      <c r="BN11">
        <v>73.656000000000006</v>
      </c>
      <c r="BO11" s="46">
        <v>45309</v>
      </c>
      <c r="BP11">
        <v>66.153000000000006</v>
      </c>
      <c r="BQ11" s="46">
        <v>45309</v>
      </c>
      <c r="BR11">
        <v>56.476999999999997</v>
      </c>
    </row>
    <row r="12" spans="1:70" x14ac:dyDescent="0.35">
      <c r="A12" t="s">
        <v>108</v>
      </c>
      <c r="C12" s="46">
        <v>45310</v>
      </c>
      <c r="D12">
        <v>-12.368</v>
      </c>
      <c r="E12" s="46">
        <v>45310</v>
      </c>
      <c r="F12">
        <v>-12.368</v>
      </c>
      <c r="G12" s="46">
        <v>45310</v>
      </c>
      <c r="H12">
        <v>-22.710999999999999</v>
      </c>
      <c r="I12" s="46">
        <v>45310</v>
      </c>
      <c r="J12">
        <v>-7.3810000000000002</v>
      </c>
      <c r="K12" s="46">
        <v>45310</v>
      </c>
      <c r="L12">
        <v>-1.476</v>
      </c>
      <c r="M12" s="46">
        <v>45310</v>
      </c>
      <c r="N12">
        <v>6.3120000000000003</v>
      </c>
      <c r="O12" s="46">
        <v>45310</v>
      </c>
      <c r="P12">
        <v>11.856</v>
      </c>
      <c r="Q12" s="46">
        <v>45310</v>
      </c>
      <c r="R12">
        <v>18.727</v>
      </c>
      <c r="S12" s="46">
        <v>45310</v>
      </c>
      <c r="T12">
        <v>18.727</v>
      </c>
      <c r="U12" s="46">
        <v>45310</v>
      </c>
      <c r="V12">
        <v>18.727</v>
      </c>
      <c r="W12" s="46">
        <v>45310</v>
      </c>
      <c r="X12">
        <v>35.182000000000002</v>
      </c>
      <c r="Y12" s="46">
        <v>45310</v>
      </c>
      <c r="Z12">
        <v>42.058</v>
      </c>
      <c r="AA12" s="46">
        <v>45310</v>
      </c>
      <c r="AB12">
        <v>42.058</v>
      </c>
      <c r="AC12" s="46">
        <v>45310</v>
      </c>
      <c r="AD12">
        <v>50.728000000000002</v>
      </c>
      <c r="AE12" s="46">
        <v>45310</v>
      </c>
      <c r="AF12">
        <v>62.405000000000001</v>
      </c>
      <c r="AG12" s="46">
        <v>45310</v>
      </c>
      <c r="AH12">
        <v>62.405000000000001</v>
      </c>
      <c r="AI12" s="46">
        <v>45310</v>
      </c>
      <c r="AJ12">
        <v>62.405000000000001</v>
      </c>
      <c r="AK12" s="46">
        <v>45310</v>
      </c>
      <c r="AL12">
        <v>67.56</v>
      </c>
      <c r="AM12" s="46">
        <v>45310</v>
      </c>
      <c r="AN12">
        <v>72.361999999999995</v>
      </c>
      <c r="AO12" s="46">
        <v>45310</v>
      </c>
      <c r="AP12">
        <v>69.679000000000002</v>
      </c>
      <c r="AQ12" s="46">
        <v>45310</v>
      </c>
      <c r="AR12">
        <v>72.733000000000004</v>
      </c>
      <c r="AS12" s="46">
        <v>45310</v>
      </c>
      <c r="AT12">
        <v>72.733000000000004</v>
      </c>
      <c r="AU12" s="46">
        <v>45310</v>
      </c>
      <c r="AV12">
        <v>69.665000000000006</v>
      </c>
      <c r="AW12" s="46">
        <v>45310</v>
      </c>
      <c r="AX12">
        <v>69.665000000000006</v>
      </c>
      <c r="AY12" s="46">
        <v>45310</v>
      </c>
      <c r="AZ12">
        <v>72.813000000000002</v>
      </c>
      <c r="BA12" s="46">
        <v>45310</v>
      </c>
      <c r="BB12">
        <v>76.013999999999996</v>
      </c>
      <c r="BC12" s="46">
        <v>45310</v>
      </c>
      <c r="BD12">
        <v>78.313999999999993</v>
      </c>
      <c r="BE12" s="46">
        <v>45310</v>
      </c>
      <c r="BF12">
        <v>72.266000000000005</v>
      </c>
      <c r="BG12" s="46">
        <v>45310</v>
      </c>
      <c r="BH12">
        <v>75.084000000000003</v>
      </c>
      <c r="BI12" s="46">
        <v>45310</v>
      </c>
      <c r="BJ12">
        <v>60.591000000000001</v>
      </c>
      <c r="BK12" s="46">
        <v>45310</v>
      </c>
      <c r="BL12">
        <v>74.945999999999998</v>
      </c>
      <c r="BM12" s="46">
        <v>45310</v>
      </c>
      <c r="BN12">
        <v>70.820999999999998</v>
      </c>
      <c r="BO12" s="46">
        <v>45310</v>
      </c>
      <c r="BP12">
        <v>63.377000000000002</v>
      </c>
      <c r="BQ12" s="46">
        <v>45310</v>
      </c>
      <c r="BR12">
        <v>54.767000000000003</v>
      </c>
    </row>
    <row r="13" spans="1:70" x14ac:dyDescent="0.35">
      <c r="A13" t="s">
        <v>109</v>
      </c>
      <c r="C13" s="46">
        <v>45313</v>
      </c>
      <c r="D13">
        <v>-13.077</v>
      </c>
      <c r="E13" s="46">
        <v>45313</v>
      </c>
      <c r="F13">
        <v>-13.077</v>
      </c>
      <c r="G13" s="46">
        <v>45313</v>
      </c>
      <c r="H13">
        <v>-21.523</v>
      </c>
      <c r="I13" s="46">
        <v>45313</v>
      </c>
      <c r="J13">
        <v>-6.8090000000000002</v>
      </c>
      <c r="K13" s="46">
        <v>45313</v>
      </c>
      <c r="L13">
        <v>-1.089</v>
      </c>
      <c r="M13" s="46">
        <v>45313</v>
      </c>
      <c r="N13">
        <v>7.4969999999999999</v>
      </c>
      <c r="O13" s="46">
        <v>45313</v>
      </c>
      <c r="P13">
        <v>12.1</v>
      </c>
      <c r="Q13" s="46">
        <v>45313</v>
      </c>
      <c r="R13">
        <v>18.734999999999999</v>
      </c>
      <c r="S13" s="46">
        <v>45313</v>
      </c>
      <c r="T13">
        <v>18.734999999999999</v>
      </c>
      <c r="U13" s="46">
        <v>45313</v>
      </c>
      <c r="V13">
        <v>18.734999999999999</v>
      </c>
      <c r="W13" s="46">
        <v>45313</v>
      </c>
      <c r="X13">
        <v>35.317</v>
      </c>
      <c r="Y13" s="46">
        <v>45313</v>
      </c>
      <c r="Z13">
        <v>41.509</v>
      </c>
      <c r="AA13" s="46">
        <v>45313</v>
      </c>
      <c r="AB13">
        <v>41.509</v>
      </c>
      <c r="AC13" s="46">
        <v>45313</v>
      </c>
      <c r="AD13">
        <v>49.997</v>
      </c>
      <c r="AE13" s="46">
        <v>45313</v>
      </c>
      <c r="AF13">
        <v>62.337000000000003</v>
      </c>
      <c r="AG13" s="46">
        <v>45313</v>
      </c>
      <c r="AH13">
        <v>62.337000000000003</v>
      </c>
      <c r="AI13" s="46">
        <v>45313</v>
      </c>
      <c r="AJ13">
        <v>62.337000000000003</v>
      </c>
      <c r="AK13" s="46">
        <v>45313</v>
      </c>
      <c r="AL13">
        <v>67.013999999999996</v>
      </c>
      <c r="AM13" s="46">
        <v>45313</v>
      </c>
      <c r="AN13">
        <v>71.864999999999995</v>
      </c>
      <c r="AO13" s="46">
        <v>45313</v>
      </c>
      <c r="AP13">
        <v>69.262</v>
      </c>
      <c r="AQ13" s="46">
        <v>45313</v>
      </c>
      <c r="AR13">
        <v>72.305999999999997</v>
      </c>
      <c r="AS13" s="46">
        <v>45313</v>
      </c>
      <c r="AT13">
        <v>72.305999999999997</v>
      </c>
      <c r="AU13" s="46">
        <v>45313</v>
      </c>
      <c r="AV13">
        <v>69.296999999999997</v>
      </c>
      <c r="AW13" s="46">
        <v>45313</v>
      </c>
      <c r="AX13">
        <v>69.296999999999997</v>
      </c>
      <c r="AY13" s="46">
        <v>45313</v>
      </c>
      <c r="AZ13">
        <v>72.236000000000004</v>
      </c>
      <c r="BA13" s="46">
        <v>45313</v>
      </c>
      <c r="BB13">
        <v>75.510000000000005</v>
      </c>
      <c r="BC13" s="46">
        <v>45313</v>
      </c>
      <c r="BD13">
        <v>77.834000000000003</v>
      </c>
      <c r="BE13" s="46">
        <v>45313</v>
      </c>
      <c r="BF13">
        <v>71.86</v>
      </c>
      <c r="BG13" s="46">
        <v>45313</v>
      </c>
      <c r="BH13">
        <v>74.766000000000005</v>
      </c>
      <c r="BI13" s="46">
        <v>45313</v>
      </c>
      <c r="BJ13">
        <v>60.082000000000001</v>
      </c>
      <c r="BK13" s="46">
        <v>45313</v>
      </c>
      <c r="BL13">
        <v>74.557000000000002</v>
      </c>
      <c r="BM13" s="46">
        <v>45313</v>
      </c>
      <c r="BN13">
        <v>69.619</v>
      </c>
      <c r="BO13" s="46">
        <v>45313</v>
      </c>
      <c r="BP13">
        <v>62.076000000000001</v>
      </c>
      <c r="BQ13" s="46">
        <v>45313</v>
      </c>
      <c r="BR13">
        <v>54.081000000000003</v>
      </c>
    </row>
    <row r="14" spans="1:70" x14ac:dyDescent="0.35">
      <c r="A14" t="s">
        <v>110</v>
      </c>
      <c r="C14" s="46">
        <v>45314</v>
      </c>
      <c r="D14">
        <v>-15.552</v>
      </c>
      <c r="E14" s="46">
        <v>45314</v>
      </c>
      <c r="F14">
        <v>-15.552</v>
      </c>
      <c r="G14" s="46">
        <v>45314</v>
      </c>
      <c r="H14">
        <v>-19.344000000000001</v>
      </c>
      <c r="I14" s="46">
        <v>45314</v>
      </c>
      <c r="J14">
        <v>-6.0880000000000001</v>
      </c>
      <c r="K14" s="46">
        <v>45314</v>
      </c>
      <c r="L14">
        <v>-0.30399999999999999</v>
      </c>
      <c r="M14" s="46">
        <v>45314</v>
      </c>
      <c r="N14">
        <v>8.5289999999999999</v>
      </c>
      <c r="O14" s="46">
        <v>45314</v>
      </c>
      <c r="P14">
        <v>12.866</v>
      </c>
      <c r="Q14" s="46">
        <v>45314</v>
      </c>
      <c r="R14">
        <v>19.001000000000001</v>
      </c>
      <c r="S14" s="46">
        <v>45314</v>
      </c>
      <c r="T14">
        <v>19.001000000000001</v>
      </c>
      <c r="U14" s="46">
        <v>45314</v>
      </c>
      <c r="V14">
        <v>19.001000000000001</v>
      </c>
      <c r="W14" s="46">
        <v>45314</v>
      </c>
      <c r="X14">
        <v>36.453000000000003</v>
      </c>
      <c r="Y14" s="46">
        <v>45314</v>
      </c>
      <c r="Z14">
        <v>42.621000000000002</v>
      </c>
      <c r="AA14" s="46">
        <v>45314</v>
      </c>
      <c r="AB14">
        <v>42.621000000000002</v>
      </c>
      <c r="AC14" s="46">
        <v>45314</v>
      </c>
      <c r="AD14">
        <v>50.945</v>
      </c>
      <c r="AE14" s="46">
        <v>45314</v>
      </c>
      <c r="AF14">
        <v>62.418999999999997</v>
      </c>
      <c r="AG14" s="46">
        <v>45314</v>
      </c>
      <c r="AH14">
        <v>62.418999999999997</v>
      </c>
      <c r="AI14" s="46">
        <v>45314</v>
      </c>
      <c r="AJ14">
        <v>62.418999999999997</v>
      </c>
      <c r="AK14" s="46">
        <v>45314</v>
      </c>
      <c r="AL14">
        <v>67.263000000000005</v>
      </c>
      <c r="AM14" s="46">
        <v>45314</v>
      </c>
      <c r="AN14">
        <v>72.024000000000001</v>
      </c>
      <c r="AO14" s="46">
        <v>45314</v>
      </c>
      <c r="AP14">
        <v>69.697999999999993</v>
      </c>
      <c r="AQ14" s="46">
        <v>45314</v>
      </c>
      <c r="AR14">
        <v>72.613</v>
      </c>
      <c r="AS14" s="46">
        <v>45314</v>
      </c>
      <c r="AT14">
        <v>72.613</v>
      </c>
      <c r="AU14" s="46">
        <v>45314</v>
      </c>
      <c r="AV14">
        <v>69.91</v>
      </c>
      <c r="AW14" s="46">
        <v>45314</v>
      </c>
      <c r="AX14">
        <v>69.91</v>
      </c>
      <c r="AY14" s="46">
        <v>45314</v>
      </c>
      <c r="AZ14">
        <v>73.159000000000006</v>
      </c>
      <c r="BA14" s="46">
        <v>45314</v>
      </c>
      <c r="BB14">
        <v>76.06</v>
      </c>
      <c r="BC14" s="46">
        <v>45314</v>
      </c>
      <c r="BD14">
        <v>77.647000000000006</v>
      </c>
      <c r="BE14" s="46">
        <v>45314</v>
      </c>
      <c r="BF14">
        <v>72.489999999999995</v>
      </c>
      <c r="BG14" s="46">
        <v>45314</v>
      </c>
      <c r="BH14">
        <v>75.198999999999998</v>
      </c>
      <c r="BI14" s="46">
        <v>45314</v>
      </c>
      <c r="BJ14">
        <v>60.725000000000001</v>
      </c>
      <c r="BK14" s="46">
        <v>45314</v>
      </c>
      <c r="BL14">
        <v>74.587000000000003</v>
      </c>
      <c r="BM14" s="46">
        <v>45314</v>
      </c>
      <c r="BN14">
        <v>69.427999999999997</v>
      </c>
      <c r="BO14" s="46">
        <v>45314</v>
      </c>
      <c r="BP14">
        <v>62.271000000000001</v>
      </c>
      <c r="BQ14" s="46">
        <v>45314</v>
      </c>
      <c r="BR14">
        <v>54.744</v>
      </c>
    </row>
    <row r="15" spans="1:70" x14ac:dyDescent="0.35">
      <c r="A15" t="s">
        <v>111</v>
      </c>
      <c r="C15" s="46">
        <v>45315</v>
      </c>
      <c r="D15">
        <v>-17.568000000000001</v>
      </c>
      <c r="E15" s="46">
        <v>45315</v>
      </c>
      <c r="F15">
        <v>-17.568000000000001</v>
      </c>
      <c r="G15" s="46">
        <v>45315</v>
      </c>
      <c r="H15">
        <v>-18.945</v>
      </c>
      <c r="I15" s="46">
        <v>45315</v>
      </c>
      <c r="J15">
        <v>-6.048</v>
      </c>
      <c r="K15" s="46">
        <v>45315</v>
      </c>
      <c r="L15">
        <v>-0.78200000000000003</v>
      </c>
      <c r="M15" s="46">
        <v>45315</v>
      </c>
      <c r="N15">
        <v>7.6070000000000002</v>
      </c>
      <c r="O15" s="46">
        <v>45315</v>
      </c>
      <c r="P15">
        <v>12.031000000000001</v>
      </c>
      <c r="Q15" s="46">
        <v>45315</v>
      </c>
      <c r="R15">
        <v>18.129000000000001</v>
      </c>
      <c r="S15" s="46">
        <v>45315</v>
      </c>
      <c r="T15">
        <v>18.129000000000001</v>
      </c>
      <c r="U15" s="46">
        <v>45315</v>
      </c>
      <c r="V15">
        <v>18.129000000000001</v>
      </c>
      <c r="W15" s="46">
        <v>45315</v>
      </c>
      <c r="X15">
        <v>35.094000000000001</v>
      </c>
      <c r="Y15" s="46">
        <v>45315</v>
      </c>
      <c r="Z15">
        <v>41.322000000000003</v>
      </c>
      <c r="AA15" s="46">
        <v>45315</v>
      </c>
      <c r="AB15">
        <v>41.322000000000003</v>
      </c>
      <c r="AC15" s="46">
        <v>45315</v>
      </c>
      <c r="AD15">
        <v>49.445999999999998</v>
      </c>
      <c r="AE15" s="46">
        <v>45315</v>
      </c>
      <c r="AF15">
        <v>61.344999999999999</v>
      </c>
      <c r="AG15" s="46">
        <v>45315</v>
      </c>
      <c r="AH15">
        <v>61.344999999999999</v>
      </c>
      <c r="AI15" s="46">
        <v>45315</v>
      </c>
      <c r="AJ15">
        <v>61.344999999999999</v>
      </c>
      <c r="AK15" s="46">
        <v>45315</v>
      </c>
      <c r="AL15">
        <v>66.375</v>
      </c>
      <c r="AM15" s="46">
        <v>45315</v>
      </c>
      <c r="AN15">
        <v>71.171000000000006</v>
      </c>
      <c r="AO15" s="46">
        <v>45315</v>
      </c>
      <c r="AP15">
        <v>68.402000000000001</v>
      </c>
      <c r="AQ15" s="46">
        <v>45315</v>
      </c>
      <c r="AR15">
        <v>71.477999999999994</v>
      </c>
      <c r="AS15" s="46">
        <v>45315</v>
      </c>
      <c r="AT15">
        <v>71.477999999999994</v>
      </c>
      <c r="AU15" s="46">
        <v>45315</v>
      </c>
      <c r="AV15">
        <v>68.296999999999997</v>
      </c>
      <c r="AW15" s="46">
        <v>45315</v>
      </c>
      <c r="AX15">
        <v>68.296999999999997</v>
      </c>
      <c r="AY15" s="46">
        <v>45315</v>
      </c>
      <c r="AZ15">
        <v>71.790999999999997</v>
      </c>
      <c r="BA15" s="46">
        <v>45315</v>
      </c>
      <c r="BB15">
        <v>74.738</v>
      </c>
      <c r="BC15" s="46">
        <v>45315</v>
      </c>
      <c r="BD15">
        <v>76.155000000000001</v>
      </c>
      <c r="BE15" s="46">
        <v>45315</v>
      </c>
      <c r="BF15">
        <v>70.771000000000001</v>
      </c>
      <c r="BG15" s="46">
        <v>45315</v>
      </c>
      <c r="BH15">
        <v>73.644000000000005</v>
      </c>
      <c r="BI15" s="46">
        <v>45315</v>
      </c>
      <c r="BJ15">
        <v>59.158000000000001</v>
      </c>
      <c r="BK15" s="46">
        <v>45315</v>
      </c>
      <c r="BL15">
        <v>73.177999999999997</v>
      </c>
      <c r="BM15" s="46">
        <v>45315</v>
      </c>
      <c r="BN15">
        <v>68.298000000000002</v>
      </c>
      <c r="BO15" s="46">
        <v>45315</v>
      </c>
      <c r="BP15">
        <v>61.061</v>
      </c>
      <c r="BQ15" s="46">
        <v>45315</v>
      </c>
      <c r="BR15">
        <v>53.451000000000001</v>
      </c>
    </row>
    <row r="16" spans="1:70" x14ac:dyDescent="0.35">
      <c r="A16" t="s">
        <v>111</v>
      </c>
      <c r="C16" s="46">
        <v>45316</v>
      </c>
      <c r="D16">
        <v>-22.591999999999999</v>
      </c>
      <c r="E16" s="46">
        <v>45316</v>
      </c>
      <c r="F16">
        <v>-22.591999999999999</v>
      </c>
      <c r="G16" s="46">
        <v>45316</v>
      </c>
      <c r="H16">
        <v>-19.181999999999999</v>
      </c>
      <c r="I16" s="46">
        <v>45316</v>
      </c>
      <c r="J16">
        <v>-6.1509999999999998</v>
      </c>
      <c r="K16" s="46">
        <v>45316</v>
      </c>
      <c r="L16">
        <v>-0.99099999999999999</v>
      </c>
      <c r="M16" s="46">
        <v>45316</v>
      </c>
      <c r="N16">
        <v>7.31</v>
      </c>
      <c r="O16" s="46">
        <v>45316</v>
      </c>
      <c r="P16">
        <v>12.084</v>
      </c>
      <c r="Q16" s="46">
        <v>45316</v>
      </c>
      <c r="R16">
        <v>18.510000000000002</v>
      </c>
      <c r="S16" s="46">
        <v>45316</v>
      </c>
      <c r="T16">
        <v>18.510000000000002</v>
      </c>
      <c r="U16" s="46">
        <v>45316</v>
      </c>
      <c r="V16">
        <v>18.510000000000002</v>
      </c>
      <c r="W16" s="46">
        <v>45316</v>
      </c>
      <c r="X16">
        <v>34.463000000000001</v>
      </c>
      <c r="Y16" s="46">
        <v>45316</v>
      </c>
      <c r="Z16">
        <v>40.634</v>
      </c>
      <c r="AA16" s="46">
        <v>45316</v>
      </c>
      <c r="AB16">
        <v>40.634</v>
      </c>
      <c r="AC16" s="46">
        <v>45316</v>
      </c>
      <c r="AD16">
        <v>48.48</v>
      </c>
      <c r="AE16" s="46">
        <v>45316</v>
      </c>
      <c r="AF16">
        <v>61.05</v>
      </c>
      <c r="AG16" s="46">
        <v>45316</v>
      </c>
      <c r="AH16">
        <v>61.05</v>
      </c>
      <c r="AI16" s="46">
        <v>45316</v>
      </c>
      <c r="AJ16">
        <v>61.05</v>
      </c>
      <c r="AK16" s="46">
        <v>45316</v>
      </c>
      <c r="AL16">
        <v>66.168000000000006</v>
      </c>
      <c r="AM16" s="46">
        <v>45316</v>
      </c>
      <c r="AN16">
        <v>70.707999999999998</v>
      </c>
      <c r="AO16" s="46">
        <v>45316</v>
      </c>
      <c r="AP16">
        <v>68.028999999999996</v>
      </c>
      <c r="AQ16" s="46">
        <v>45316</v>
      </c>
      <c r="AR16">
        <v>71.072999999999993</v>
      </c>
      <c r="AS16" s="46">
        <v>45316</v>
      </c>
      <c r="AT16">
        <v>71.072999999999993</v>
      </c>
      <c r="AU16" s="46">
        <v>45316</v>
      </c>
      <c r="AV16">
        <v>67.593999999999994</v>
      </c>
      <c r="AW16" s="46">
        <v>45316</v>
      </c>
      <c r="AX16">
        <v>67.593999999999994</v>
      </c>
      <c r="AY16" s="46">
        <v>45316</v>
      </c>
      <c r="AZ16">
        <v>71.075999999999993</v>
      </c>
      <c r="BA16" s="46">
        <v>45316</v>
      </c>
      <c r="BB16">
        <v>74.192999999999998</v>
      </c>
      <c r="BC16" s="46">
        <v>45316</v>
      </c>
      <c r="BD16">
        <v>75.364000000000004</v>
      </c>
      <c r="BE16" s="46">
        <v>45316</v>
      </c>
      <c r="BF16">
        <v>69.984999999999999</v>
      </c>
      <c r="BG16" s="46">
        <v>45316</v>
      </c>
      <c r="BH16">
        <v>72.753</v>
      </c>
      <c r="BI16" s="46">
        <v>45316</v>
      </c>
      <c r="BJ16">
        <v>57.679000000000002</v>
      </c>
      <c r="BK16" s="46">
        <v>45316</v>
      </c>
      <c r="BL16">
        <v>72.224999999999994</v>
      </c>
      <c r="BM16" s="46">
        <v>45316</v>
      </c>
      <c r="BN16">
        <v>67.445999999999998</v>
      </c>
      <c r="BO16" s="46">
        <v>45316</v>
      </c>
      <c r="BP16">
        <v>60.124000000000002</v>
      </c>
      <c r="BQ16" s="46">
        <v>45316</v>
      </c>
      <c r="BR16">
        <v>52.802999999999997</v>
      </c>
    </row>
    <row r="17" spans="1:70" x14ac:dyDescent="0.35">
      <c r="A17" t="s">
        <v>111</v>
      </c>
      <c r="C17" s="46">
        <v>45317</v>
      </c>
      <c r="D17">
        <v>-26.585999999999999</v>
      </c>
      <c r="E17" s="46">
        <v>45317</v>
      </c>
      <c r="F17">
        <v>-26.585999999999999</v>
      </c>
      <c r="G17" s="46">
        <v>45317</v>
      </c>
      <c r="H17">
        <v>-19.012</v>
      </c>
      <c r="I17" s="46">
        <v>45317</v>
      </c>
      <c r="J17">
        <v>-5.7569999999999997</v>
      </c>
      <c r="K17" s="46">
        <v>45317</v>
      </c>
      <c r="L17">
        <v>-0.45300000000000001</v>
      </c>
      <c r="M17" s="46">
        <v>45317</v>
      </c>
      <c r="N17">
        <v>7.6120000000000001</v>
      </c>
      <c r="O17" s="46">
        <v>45317</v>
      </c>
      <c r="P17">
        <v>12.851000000000001</v>
      </c>
      <c r="Q17" s="46">
        <v>45317</v>
      </c>
      <c r="R17">
        <v>19.036999999999999</v>
      </c>
      <c r="S17" s="46">
        <v>45317</v>
      </c>
      <c r="T17">
        <v>19.036999999999999</v>
      </c>
      <c r="U17" s="46">
        <v>45317</v>
      </c>
      <c r="V17">
        <v>19.036999999999999</v>
      </c>
      <c r="W17" s="46">
        <v>45317</v>
      </c>
      <c r="X17">
        <v>34.76</v>
      </c>
      <c r="Y17" s="46">
        <v>45317</v>
      </c>
      <c r="Z17">
        <v>40.871000000000002</v>
      </c>
      <c r="AA17" s="46">
        <v>45317</v>
      </c>
      <c r="AB17">
        <v>40.871000000000002</v>
      </c>
      <c r="AC17" s="46">
        <v>45317</v>
      </c>
      <c r="AD17">
        <v>49.088999999999999</v>
      </c>
      <c r="AE17" s="46">
        <v>45317</v>
      </c>
      <c r="AF17">
        <v>61.654000000000003</v>
      </c>
      <c r="AG17" s="46">
        <v>45317</v>
      </c>
      <c r="AH17">
        <v>61.654000000000003</v>
      </c>
      <c r="AI17" s="46">
        <v>45317</v>
      </c>
      <c r="AJ17">
        <v>61.654000000000003</v>
      </c>
      <c r="AK17" s="46">
        <v>45317</v>
      </c>
      <c r="AL17">
        <v>66.712000000000003</v>
      </c>
      <c r="AM17" s="46">
        <v>45317</v>
      </c>
      <c r="AN17">
        <v>71.212999999999994</v>
      </c>
      <c r="AO17" s="46">
        <v>45317</v>
      </c>
      <c r="AP17">
        <v>68.343999999999994</v>
      </c>
      <c r="AQ17" s="46">
        <v>45317</v>
      </c>
      <c r="AR17">
        <v>71.391999999999996</v>
      </c>
      <c r="AS17" s="46">
        <v>45317</v>
      </c>
      <c r="AT17">
        <v>71.391999999999996</v>
      </c>
      <c r="AU17" s="46">
        <v>45317</v>
      </c>
      <c r="AV17">
        <v>68.116</v>
      </c>
      <c r="AW17" s="46">
        <v>45317</v>
      </c>
      <c r="AX17">
        <v>68.116</v>
      </c>
      <c r="AY17" s="46">
        <v>45317</v>
      </c>
      <c r="AZ17">
        <v>71.313000000000002</v>
      </c>
      <c r="BA17" s="46">
        <v>45317</v>
      </c>
      <c r="BB17">
        <v>74.394000000000005</v>
      </c>
      <c r="BC17" s="46">
        <v>45317</v>
      </c>
      <c r="BD17">
        <v>75.881</v>
      </c>
      <c r="BE17" s="46">
        <v>45317</v>
      </c>
      <c r="BF17">
        <v>70.424999999999997</v>
      </c>
      <c r="BG17" s="46">
        <v>45317</v>
      </c>
      <c r="BH17">
        <v>73.635999999999996</v>
      </c>
      <c r="BI17" s="46">
        <v>45317</v>
      </c>
      <c r="BJ17">
        <v>58.847999999999999</v>
      </c>
      <c r="BK17" s="46">
        <v>45317</v>
      </c>
      <c r="BL17">
        <v>73.218000000000004</v>
      </c>
      <c r="BM17" s="46">
        <v>45317</v>
      </c>
      <c r="BN17">
        <v>68.424999999999997</v>
      </c>
      <c r="BO17" s="46">
        <v>45317</v>
      </c>
      <c r="BP17">
        <v>61.576000000000001</v>
      </c>
      <c r="BQ17" s="46">
        <v>45317</v>
      </c>
      <c r="BR17">
        <v>53.164999999999999</v>
      </c>
    </row>
    <row r="18" spans="1:70" x14ac:dyDescent="0.35">
      <c r="A18" t="s">
        <v>112</v>
      </c>
      <c r="C18" s="46">
        <v>45320</v>
      </c>
      <c r="D18">
        <v>-26.951000000000001</v>
      </c>
      <c r="E18" s="46">
        <v>45320</v>
      </c>
      <c r="F18">
        <v>-26.951000000000001</v>
      </c>
      <c r="G18" s="46">
        <v>45320</v>
      </c>
      <c r="H18">
        <v>-21.04</v>
      </c>
      <c r="I18" s="46">
        <v>45320</v>
      </c>
      <c r="J18">
        <v>-6.9720000000000004</v>
      </c>
      <c r="K18" s="46">
        <v>45320</v>
      </c>
      <c r="L18">
        <v>-1.421</v>
      </c>
      <c r="M18" s="46">
        <v>45320</v>
      </c>
      <c r="N18">
        <v>6.9470000000000001</v>
      </c>
      <c r="O18" s="46">
        <v>45320</v>
      </c>
      <c r="P18">
        <v>11.680999999999999</v>
      </c>
      <c r="Q18" s="46">
        <v>45320</v>
      </c>
      <c r="R18">
        <v>17.927</v>
      </c>
      <c r="S18" s="46">
        <v>45320</v>
      </c>
      <c r="T18">
        <v>17.927</v>
      </c>
      <c r="U18" s="46">
        <v>45320</v>
      </c>
      <c r="V18">
        <v>17.927</v>
      </c>
      <c r="W18" s="46">
        <v>45320</v>
      </c>
      <c r="X18">
        <v>34.011000000000003</v>
      </c>
      <c r="Y18" s="46">
        <v>45320</v>
      </c>
      <c r="Z18">
        <v>39.695999999999998</v>
      </c>
      <c r="AA18" s="46">
        <v>45320</v>
      </c>
      <c r="AB18">
        <v>39.695999999999998</v>
      </c>
      <c r="AC18" s="46">
        <v>45320</v>
      </c>
      <c r="AD18">
        <v>48.329000000000001</v>
      </c>
      <c r="AE18" s="46">
        <v>45320</v>
      </c>
      <c r="AF18">
        <v>60.749000000000002</v>
      </c>
      <c r="AG18" s="46">
        <v>45320</v>
      </c>
      <c r="AH18">
        <v>60.749000000000002</v>
      </c>
      <c r="AI18" s="46">
        <v>45320</v>
      </c>
      <c r="AJ18">
        <v>60.749000000000002</v>
      </c>
      <c r="AK18" s="46">
        <v>45320</v>
      </c>
      <c r="AL18">
        <v>65.885999999999996</v>
      </c>
      <c r="AM18" s="46">
        <v>45320</v>
      </c>
      <c r="AN18">
        <v>70.477999999999994</v>
      </c>
      <c r="AO18" s="46">
        <v>45320</v>
      </c>
      <c r="AP18">
        <v>67.165000000000006</v>
      </c>
      <c r="AQ18" s="46">
        <v>45320</v>
      </c>
      <c r="AR18">
        <v>70.316000000000003</v>
      </c>
      <c r="AS18" s="46">
        <v>45320</v>
      </c>
      <c r="AT18">
        <v>70.316000000000003</v>
      </c>
      <c r="AU18" s="46">
        <v>45320</v>
      </c>
      <c r="AV18">
        <v>66.539000000000001</v>
      </c>
      <c r="AW18" s="46">
        <v>45320</v>
      </c>
      <c r="AX18">
        <v>66.539000000000001</v>
      </c>
      <c r="AY18" s="46">
        <v>45320</v>
      </c>
      <c r="AZ18">
        <v>69.998000000000005</v>
      </c>
      <c r="BA18" s="46">
        <v>45320</v>
      </c>
      <c r="BB18">
        <v>73.492999999999995</v>
      </c>
      <c r="BC18" s="46">
        <v>45320</v>
      </c>
      <c r="BD18">
        <v>74.715999999999994</v>
      </c>
      <c r="BE18" s="46">
        <v>45320</v>
      </c>
      <c r="BF18">
        <v>69.367000000000004</v>
      </c>
      <c r="BG18" s="46">
        <v>45320</v>
      </c>
      <c r="BH18">
        <v>72.994</v>
      </c>
      <c r="BI18" s="46">
        <v>45320</v>
      </c>
      <c r="BJ18">
        <v>57.762</v>
      </c>
      <c r="BK18" s="46">
        <v>45320</v>
      </c>
      <c r="BL18">
        <v>72.293000000000006</v>
      </c>
      <c r="BM18" s="46">
        <v>45320</v>
      </c>
      <c r="BN18">
        <v>67.509</v>
      </c>
      <c r="BO18" s="46">
        <v>45320</v>
      </c>
      <c r="BP18">
        <v>60.728000000000002</v>
      </c>
      <c r="BQ18" s="46">
        <v>45320</v>
      </c>
      <c r="BR18">
        <v>52.289000000000001</v>
      </c>
    </row>
    <row r="19" spans="1:70" x14ac:dyDescent="0.35">
      <c r="A19" t="s">
        <v>113</v>
      </c>
      <c r="C19" s="46">
        <v>45321</v>
      </c>
      <c r="D19">
        <v>-24.382000000000001</v>
      </c>
      <c r="E19" s="46">
        <v>45321</v>
      </c>
      <c r="F19">
        <v>-24.382000000000001</v>
      </c>
      <c r="G19" s="46">
        <v>45321</v>
      </c>
      <c r="H19">
        <v>-21.343</v>
      </c>
      <c r="I19" s="46">
        <v>45321</v>
      </c>
      <c r="J19">
        <v>-6.6820000000000004</v>
      </c>
      <c r="K19" s="46">
        <v>45321</v>
      </c>
      <c r="L19">
        <v>-1.8120000000000001</v>
      </c>
      <c r="M19" s="46">
        <v>45321</v>
      </c>
      <c r="N19">
        <v>5.0579999999999998</v>
      </c>
      <c r="O19" s="46">
        <v>45321</v>
      </c>
      <c r="P19">
        <v>10.781000000000001</v>
      </c>
      <c r="Q19" s="46">
        <v>45321</v>
      </c>
      <c r="R19">
        <v>16.882999999999999</v>
      </c>
      <c r="S19" s="46">
        <v>45321</v>
      </c>
      <c r="T19">
        <v>16.882999999999999</v>
      </c>
      <c r="U19" s="46">
        <v>45321</v>
      </c>
      <c r="V19">
        <v>16.882999999999999</v>
      </c>
      <c r="W19" s="46">
        <v>45321</v>
      </c>
      <c r="X19">
        <v>33.779000000000003</v>
      </c>
      <c r="Y19" s="46">
        <v>45321</v>
      </c>
      <c r="Z19">
        <v>39.670999999999999</v>
      </c>
      <c r="AA19" s="46">
        <v>45321</v>
      </c>
      <c r="AB19">
        <v>39.670999999999999</v>
      </c>
      <c r="AC19" s="46">
        <v>45321</v>
      </c>
      <c r="AD19">
        <v>48.390999999999998</v>
      </c>
      <c r="AE19" s="46">
        <v>45321</v>
      </c>
      <c r="AF19">
        <v>60.51</v>
      </c>
      <c r="AG19" s="46">
        <v>45321</v>
      </c>
      <c r="AH19">
        <v>60.51</v>
      </c>
      <c r="AI19" s="46">
        <v>45321</v>
      </c>
      <c r="AJ19">
        <v>60.51</v>
      </c>
      <c r="AK19" s="46">
        <v>45321</v>
      </c>
      <c r="AL19">
        <v>65.406000000000006</v>
      </c>
      <c r="AM19" s="46">
        <v>45321</v>
      </c>
      <c r="AN19">
        <v>69.462999999999994</v>
      </c>
      <c r="AO19" s="46">
        <v>45321</v>
      </c>
      <c r="AP19">
        <v>67.066000000000003</v>
      </c>
      <c r="AQ19" s="46">
        <v>45321</v>
      </c>
      <c r="AR19">
        <v>70.400000000000006</v>
      </c>
      <c r="AS19" s="46">
        <v>45321</v>
      </c>
      <c r="AT19">
        <v>70.400000000000006</v>
      </c>
      <c r="AU19" s="46">
        <v>45321</v>
      </c>
      <c r="AV19">
        <v>66.888000000000005</v>
      </c>
      <c r="AW19" s="46">
        <v>45321</v>
      </c>
      <c r="AX19">
        <v>66.888000000000005</v>
      </c>
      <c r="AY19" s="46">
        <v>45321</v>
      </c>
      <c r="AZ19">
        <v>70.403000000000006</v>
      </c>
      <c r="BA19" s="46">
        <v>45321</v>
      </c>
      <c r="BB19">
        <v>73.518000000000001</v>
      </c>
      <c r="BC19" s="46">
        <v>45321</v>
      </c>
      <c r="BD19">
        <v>74.948999999999998</v>
      </c>
      <c r="BE19" s="46">
        <v>45321</v>
      </c>
      <c r="BF19">
        <v>69.665000000000006</v>
      </c>
      <c r="BG19" s="46">
        <v>45321</v>
      </c>
      <c r="BH19">
        <v>73.108999999999995</v>
      </c>
      <c r="BI19" s="46">
        <v>45321</v>
      </c>
      <c r="BJ19">
        <v>58.398000000000003</v>
      </c>
      <c r="BK19" s="46">
        <v>45321</v>
      </c>
      <c r="BL19">
        <v>72.917000000000002</v>
      </c>
      <c r="BM19" s="46">
        <v>45321</v>
      </c>
      <c r="BN19">
        <v>68.010000000000005</v>
      </c>
      <c r="BO19" s="46">
        <v>45321</v>
      </c>
      <c r="BP19">
        <v>61.465000000000003</v>
      </c>
      <c r="BQ19" s="46">
        <v>45321</v>
      </c>
      <c r="BR19">
        <v>52.619</v>
      </c>
    </row>
    <row r="20" spans="1:70" x14ac:dyDescent="0.35">
      <c r="A20" t="s">
        <v>113</v>
      </c>
      <c r="C20" s="46">
        <v>45322</v>
      </c>
      <c r="D20">
        <v>-33.829000000000001</v>
      </c>
      <c r="E20" s="46">
        <v>45322</v>
      </c>
      <c r="F20">
        <v>-33.829000000000001</v>
      </c>
      <c r="G20" s="46">
        <v>45322</v>
      </c>
      <c r="H20">
        <v>-23.831</v>
      </c>
      <c r="I20" s="46">
        <v>45322</v>
      </c>
      <c r="J20">
        <v>-8.2940000000000005</v>
      </c>
      <c r="K20" s="46">
        <v>45322</v>
      </c>
      <c r="L20">
        <v>-2.4700000000000002</v>
      </c>
      <c r="M20" s="46">
        <v>45322</v>
      </c>
      <c r="N20">
        <v>5.0449999999999999</v>
      </c>
      <c r="O20" s="46">
        <v>45322</v>
      </c>
      <c r="P20">
        <v>9.4139999999999997</v>
      </c>
      <c r="Q20" s="46">
        <v>45322</v>
      </c>
      <c r="R20">
        <v>15.962</v>
      </c>
      <c r="S20" s="46">
        <v>45322</v>
      </c>
      <c r="T20">
        <v>15.962</v>
      </c>
      <c r="U20" s="46">
        <v>45322</v>
      </c>
      <c r="V20">
        <v>15.962</v>
      </c>
      <c r="W20" s="46">
        <v>45322</v>
      </c>
      <c r="X20">
        <v>32.639000000000003</v>
      </c>
      <c r="Y20" s="46">
        <v>45322</v>
      </c>
      <c r="Z20">
        <v>38.369999999999997</v>
      </c>
      <c r="AA20" s="46">
        <v>45322</v>
      </c>
      <c r="AB20">
        <v>38.369999999999997</v>
      </c>
      <c r="AC20" s="46">
        <v>45322</v>
      </c>
      <c r="AD20">
        <v>47.585999999999999</v>
      </c>
      <c r="AE20" s="46">
        <v>45322</v>
      </c>
      <c r="AF20">
        <v>60.058999999999997</v>
      </c>
      <c r="AG20" s="46">
        <v>45322</v>
      </c>
      <c r="AH20">
        <v>60.058999999999997</v>
      </c>
      <c r="AI20" s="46">
        <v>45322</v>
      </c>
      <c r="AJ20">
        <v>60.058999999999997</v>
      </c>
      <c r="AK20" s="46">
        <v>45322</v>
      </c>
      <c r="AL20">
        <v>65.048000000000002</v>
      </c>
      <c r="AM20" s="46">
        <v>45322</v>
      </c>
      <c r="AN20">
        <v>69.366</v>
      </c>
      <c r="AO20" s="46">
        <v>45322</v>
      </c>
      <c r="AP20">
        <v>66.721000000000004</v>
      </c>
      <c r="AQ20" s="46">
        <v>45322</v>
      </c>
      <c r="AR20">
        <v>69.977999999999994</v>
      </c>
      <c r="AS20" s="46">
        <v>45322</v>
      </c>
      <c r="AT20">
        <v>69.977999999999994</v>
      </c>
      <c r="AU20" s="46">
        <v>45322</v>
      </c>
      <c r="AV20">
        <v>66.195999999999998</v>
      </c>
      <c r="AW20" s="46">
        <v>45322</v>
      </c>
      <c r="AX20">
        <v>66.195999999999998</v>
      </c>
      <c r="AY20" s="46">
        <v>45322</v>
      </c>
      <c r="AZ20">
        <v>69.605000000000004</v>
      </c>
      <c r="BA20" s="46">
        <v>45322</v>
      </c>
      <c r="BB20">
        <v>73.438999999999993</v>
      </c>
      <c r="BC20" s="46">
        <v>45322</v>
      </c>
      <c r="BD20">
        <v>74.680000000000007</v>
      </c>
      <c r="BE20" s="46">
        <v>45322</v>
      </c>
      <c r="BF20">
        <v>68.932000000000002</v>
      </c>
      <c r="BG20" s="46">
        <v>45322</v>
      </c>
      <c r="BH20">
        <v>72.671000000000006</v>
      </c>
      <c r="BI20" s="46">
        <v>45322</v>
      </c>
      <c r="BJ20">
        <v>57.228000000000002</v>
      </c>
      <c r="BK20" s="46">
        <v>45322</v>
      </c>
      <c r="BL20">
        <v>72.311999999999998</v>
      </c>
      <c r="BM20" s="46">
        <v>45322</v>
      </c>
      <c r="BN20">
        <v>67.182000000000002</v>
      </c>
      <c r="BO20" s="46">
        <v>45322</v>
      </c>
      <c r="BP20">
        <v>60.756999999999998</v>
      </c>
      <c r="BQ20" s="46">
        <v>45322</v>
      </c>
      <c r="BR20">
        <v>51.250999999999998</v>
      </c>
    </row>
    <row r="21" spans="1:70" x14ac:dyDescent="0.35">
      <c r="A21" t="s">
        <v>114</v>
      </c>
      <c r="C21" s="46">
        <v>45323</v>
      </c>
      <c r="D21">
        <v>-27.274999999999999</v>
      </c>
      <c r="E21" s="46">
        <v>45323</v>
      </c>
      <c r="F21">
        <v>-27.274999999999999</v>
      </c>
      <c r="G21" s="46">
        <v>45323</v>
      </c>
      <c r="H21">
        <v>-24.827999999999999</v>
      </c>
      <c r="I21" s="46">
        <v>45323</v>
      </c>
      <c r="J21">
        <v>-8.3260000000000005</v>
      </c>
      <c r="K21" s="46">
        <v>45323</v>
      </c>
      <c r="L21">
        <v>-2.5139999999999998</v>
      </c>
      <c r="M21" s="46">
        <v>45323</v>
      </c>
      <c r="N21">
        <v>4.8659999999999997</v>
      </c>
      <c r="O21" s="46">
        <v>45323</v>
      </c>
      <c r="P21">
        <v>9.7550000000000008</v>
      </c>
      <c r="Q21" s="46">
        <v>45323</v>
      </c>
      <c r="R21">
        <v>16.341000000000001</v>
      </c>
      <c r="S21" s="46">
        <v>45323</v>
      </c>
      <c r="T21">
        <v>16.341000000000001</v>
      </c>
      <c r="U21" s="46">
        <v>45323</v>
      </c>
      <c r="V21">
        <v>16.341000000000001</v>
      </c>
      <c r="W21" s="46">
        <v>45323</v>
      </c>
      <c r="X21">
        <v>32.793999999999997</v>
      </c>
      <c r="Y21" s="46">
        <v>45323</v>
      </c>
      <c r="Z21">
        <v>39.194000000000003</v>
      </c>
      <c r="AA21" s="46">
        <v>45323</v>
      </c>
      <c r="AB21">
        <v>39.194000000000003</v>
      </c>
      <c r="AC21" s="46">
        <v>45323</v>
      </c>
      <c r="AD21">
        <v>47.796999999999997</v>
      </c>
      <c r="AE21" s="46">
        <v>45323</v>
      </c>
      <c r="AF21">
        <v>60.534999999999997</v>
      </c>
      <c r="AG21" s="46">
        <v>45323</v>
      </c>
      <c r="AH21">
        <v>60.534999999999997</v>
      </c>
      <c r="AI21" s="46">
        <v>45323</v>
      </c>
      <c r="AJ21">
        <v>60.534999999999997</v>
      </c>
      <c r="AK21" s="46">
        <v>45323</v>
      </c>
      <c r="AL21">
        <v>65.528000000000006</v>
      </c>
      <c r="AM21" s="46">
        <v>45323</v>
      </c>
      <c r="AN21">
        <v>70.635999999999996</v>
      </c>
      <c r="AO21" s="46">
        <v>45323</v>
      </c>
      <c r="AP21">
        <v>67.486000000000004</v>
      </c>
      <c r="AQ21" s="46">
        <v>45323</v>
      </c>
      <c r="AR21">
        <v>71.135000000000005</v>
      </c>
      <c r="AS21" s="46">
        <v>45323</v>
      </c>
      <c r="AT21">
        <v>71.135000000000005</v>
      </c>
      <c r="AU21" s="46">
        <v>45323</v>
      </c>
      <c r="AV21">
        <v>67.12</v>
      </c>
      <c r="AW21" s="46">
        <v>45323</v>
      </c>
      <c r="AX21">
        <v>67.12</v>
      </c>
      <c r="AY21" s="46">
        <v>45323</v>
      </c>
      <c r="AZ21">
        <v>70.555999999999997</v>
      </c>
      <c r="BA21" s="46">
        <v>45323</v>
      </c>
      <c r="BB21">
        <v>74.316999999999993</v>
      </c>
      <c r="BC21" s="46">
        <v>45323</v>
      </c>
      <c r="BD21">
        <v>75.256</v>
      </c>
      <c r="BE21" s="46">
        <v>45323</v>
      </c>
      <c r="BF21">
        <v>69.673000000000002</v>
      </c>
      <c r="BG21" s="46">
        <v>45323</v>
      </c>
      <c r="BH21">
        <v>73.356999999999999</v>
      </c>
      <c r="BI21" s="46">
        <v>45323</v>
      </c>
      <c r="BJ21">
        <v>57.948999999999998</v>
      </c>
      <c r="BK21" s="46">
        <v>45323</v>
      </c>
      <c r="BL21">
        <v>72.921999999999997</v>
      </c>
      <c r="BM21" s="46">
        <v>45323</v>
      </c>
      <c r="BN21">
        <v>67.968000000000004</v>
      </c>
      <c r="BO21" s="46">
        <v>45323</v>
      </c>
      <c r="BP21">
        <v>61.433</v>
      </c>
      <c r="BQ21" s="46">
        <v>45323</v>
      </c>
      <c r="BR21">
        <v>51.738</v>
      </c>
    </row>
    <row r="22" spans="1:70" x14ac:dyDescent="0.35">
      <c r="A22" t="s">
        <v>115</v>
      </c>
      <c r="C22" s="46">
        <v>45324</v>
      </c>
      <c r="D22">
        <v>-24.687999999999999</v>
      </c>
      <c r="E22" s="46">
        <v>45324</v>
      </c>
      <c r="F22">
        <v>-24.687999999999999</v>
      </c>
      <c r="G22" s="46">
        <v>45324</v>
      </c>
      <c r="H22">
        <v>-19.247</v>
      </c>
      <c r="I22" s="46">
        <v>45324</v>
      </c>
      <c r="J22">
        <v>-4.2350000000000003</v>
      </c>
      <c r="K22" s="46">
        <v>45324</v>
      </c>
      <c r="L22">
        <v>1.2969999999999999</v>
      </c>
      <c r="M22" s="46">
        <v>45324</v>
      </c>
      <c r="N22">
        <v>7.8410000000000002</v>
      </c>
      <c r="O22" s="46">
        <v>45324</v>
      </c>
      <c r="P22">
        <v>11.455</v>
      </c>
      <c r="Q22" s="46">
        <v>45324</v>
      </c>
      <c r="R22">
        <v>16.850999999999999</v>
      </c>
      <c r="S22" s="46">
        <v>45324</v>
      </c>
      <c r="T22">
        <v>16.850999999999999</v>
      </c>
      <c r="U22" s="46">
        <v>45324</v>
      </c>
      <c r="V22">
        <v>16.850999999999999</v>
      </c>
      <c r="W22" s="46">
        <v>45324</v>
      </c>
      <c r="X22">
        <v>33.795999999999999</v>
      </c>
      <c r="Y22" s="46">
        <v>45324</v>
      </c>
      <c r="Z22">
        <v>40.015999999999998</v>
      </c>
      <c r="AA22" s="46">
        <v>45324</v>
      </c>
      <c r="AB22">
        <v>40.015999999999998</v>
      </c>
      <c r="AC22" s="46">
        <v>45324</v>
      </c>
      <c r="AD22">
        <v>48.561999999999998</v>
      </c>
      <c r="AE22" s="46">
        <v>45324</v>
      </c>
      <c r="AF22">
        <v>61.116999999999997</v>
      </c>
      <c r="AG22" s="46">
        <v>45324</v>
      </c>
      <c r="AH22">
        <v>61.116999999999997</v>
      </c>
      <c r="AI22" s="46">
        <v>45324</v>
      </c>
      <c r="AJ22">
        <v>61.116999999999997</v>
      </c>
      <c r="AK22" s="46">
        <v>45324</v>
      </c>
      <c r="AL22">
        <v>65.991</v>
      </c>
      <c r="AM22" s="46">
        <v>45324</v>
      </c>
      <c r="AN22">
        <v>70.406000000000006</v>
      </c>
      <c r="AO22" s="46">
        <v>45324</v>
      </c>
      <c r="AP22">
        <v>68.075999999999993</v>
      </c>
      <c r="AQ22" s="46">
        <v>45324</v>
      </c>
      <c r="AR22">
        <v>71.269000000000005</v>
      </c>
      <c r="AS22" s="46">
        <v>45324</v>
      </c>
      <c r="AT22">
        <v>71.269000000000005</v>
      </c>
      <c r="AU22" s="46">
        <v>45324</v>
      </c>
      <c r="AV22">
        <v>67.56</v>
      </c>
      <c r="AW22" s="46">
        <v>45324</v>
      </c>
      <c r="AX22">
        <v>67.56</v>
      </c>
      <c r="AY22" s="46">
        <v>45324</v>
      </c>
      <c r="AZ22">
        <v>70.872</v>
      </c>
      <c r="BA22" s="46">
        <v>45324</v>
      </c>
      <c r="BB22">
        <v>74.447999999999993</v>
      </c>
      <c r="BC22" s="46">
        <v>45324</v>
      </c>
      <c r="BD22">
        <v>75.674999999999997</v>
      </c>
      <c r="BE22" s="46">
        <v>45324</v>
      </c>
      <c r="BF22">
        <v>70.179000000000002</v>
      </c>
      <c r="BG22" s="46">
        <v>45324</v>
      </c>
      <c r="BH22">
        <v>74.146000000000001</v>
      </c>
      <c r="BI22" s="46">
        <v>45324</v>
      </c>
      <c r="BJ22">
        <v>59.030999999999999</v>
      </c>
      <c r="BK22" s="46">
        <v>45324</v>
      </c>
      <c r="BL22">
        <v>73.641999999999996</v>
      </c>
      <c r="BM22" s="46">
        <v>45324</v>
      </c>
      <c r="BN22">
        <v>68.825000000000003</v>
      </c>
      <c r="BO22" s="46">
        <v>45324</v>
      </c>
      <c r="BP22">
        <v>62.304000000000002</v>
      </c>
      <c r="BQ22" s="46">
        <v>45324</v>
      </c>
      <c r="BR22">
        <v>52.42</v>
      </c>
    </row>
    <row r="23" spans="1:70" x14ac:dyDescent="0.35">
      <c r="A23" t="s">
        <v>115</v>
      </c>
      <c r="C23" s="46">
        <v>45327</v>
      </c>
      <c r="D23">
        <v>-22.364000000000001</v>
      </c>
      <c r="E23" s="46">
        <v>45327</v>
      </c>
      <c r="F23">
        <v>-22.364000000000001</v>
      </c>
      <c r="G23" s="46">
        <v>45327</v>
      </c>
      <c r="H23">
        <v>-20.457000000000001</v>
      </c>
      <c r="I23" s="46">
        <v>45327</v>
      </c>
      <c r="J23">
        <v>-5.7060000000000004</v>
      </c>
      <c r="K23" s="46">
        <v>45327</v>
      </c>
      <c r="L23">
        <v>-0.78</v>
      </c>
      <c r="M23" s="46">
        <v>45327</v>
      </c>
      <c r="N23">
        <v>6.2729999999999997</v>
      </c>
      <c r="O23" s="46">
        <v>45327</v>
      </c>
      <c r="P23">
        <v>10.79</v>
      </c>
      <c r="Q23" s="46">
        <v>45327</v>
      </c>
      <c r="R23">
        <v>16.768000000000001</v>
      </c>
      <c r="S23" s="46">
        <v>45327</v>
      </c>
      <c r="T23">
        <v>16.768000000000001</v>
      </c>
      <c r="U23" s="46">
        <v>45327</v>
      </c>
      <c r="V23">
        <v>16.768000000000001</v>
      </c>
      <c r="W23" s="46">
        <v>45327</v>
      </c>
      <c r="X23">
        <v>34.25</v>
      </c>
      <c r="Y23" s="46">
        <v>45327</v>
      </c>
      <c r="Z23">
        <v>40.094999999999999</v>
      </c>
      <c r="AA23" s="46">
        <v>45327</v>
      </c>
      <c r="AB23">
        <v>40.094999999999999</v>
      </c>
      <c r="AC23" s="46">
        <v>45327</v>
      </c>
      <c r="AD23">
        <v>48.295999999999999</v>
      </c>
      <c r="AE23" s="46">
        <v>45327</v>
      </c>
      <c r="AF23">
        <v>60.180999999999997</v>
      </c>
      <c r="AG23" s="46">
        <v>45327</v>
      </c>
      <c r="AH23">
        <v>60.180999999999997</v>
      </c>
      <c r="AI23" s="46">
        <v>45327</v>
      </c>
      <c r="AJ23">
        <v>60.180999999999997</v>
      </c>
      <c r="AK23" s="46">
        <v>45327</v>
      </c>
      <c r="AL23">
        <v>64.875</v>
      </c>
      <c r="AM23" s="46">
        <v>45327</v>
      </c>
      <c r="AN23">
        <v>69.424000000000007</v>
      </c>
      <c r="AO23" s="46">
        <v>45327</v>
      </c>
      <c r="AP23">
        <v>67.350999999999999</v>
      </c>
      <c r="AQ23" s="46">
        <v>45327</v>
      </c>
      <c r="AR23">
        <v>70.373000000000005</v>
      </c>
      <c r="AS23" s="46">
        <v>45327</v>
      </c>
      <c r="AT23">
        <v>70.373000000000005</v>
      </c>
      <c r="AU23" s="46">
        <v>45327</v>
      </c>
      <c r="AV23">
        <v>67.245999999999995</v>
      </c>
      <c r="AW23" s="46">
        <v>45327</v>
      </c>
      <c r="AX23">
        <v>67.245999999999995</v>
      </c>
      <c r="AY23" s="46">
        <v>45327</v>
      </c>
      <c r="AZ23">
        <v>70.691000000000003</v>
      </c>
      <c r="BA23" s="46">
        <v>45327</v>
      </c>
      <c r="BB23">
        <v>73.822000000000003</v>
      </c>
      <c r="BC23" s="46">
        <v>45327</v>
      </c>
      <c r="BD23">
        <v>75.326999999999998</v>
      </c>
      <c r="BE23" s="46">
        <v>45327</v>
      </c>
      <c r="BF23">
        <v>69.393000000000001</v>
      </c>
      <c r="BG23" s="46">
        <v>45327</v>
      </c>
      <c r="BH23">
        <v>73.228999999999999</v>
      </c>
      <c r="BI23" s="46">
        <v>45327</v>
      </c>
      <c r="BJ23">
        <v>58.780999999999999</v>
      </c>
      <c r="BK23" s="46">
        <v>45327</v>
      </c>
      <c r="BL23">
        <v>73.001999999999995</v>
      </c>
      <c r="BM23" s="46">
        <v>45327</v>
      </c>
      <c r="BN23">
        <v>68.41</v>
      </c>
      <c r="BO23" s="46">
        <v>45327</v>
      </c>
      <c r="BP23">
        <v>61.991</v>
      </c>
      <c r="BQ23" s="46">
        <v>45327</v>
      </c>
      <c r="BR23">
        <v>51.954000000000001</v>
      </c>
    </row>
    <row r="24" spans="1:70" x14ac:dyDescent="0.35">
      <c r="A24" t="s">
        <v>115</v>
      </c>
      <c r="C24" s="46">
        <v>45328</v>
      </c>
      <c r="D24">
        <v>-28.765000000000001</v>
      </c>
      <c r="E24" s="46">
        <v>45328</v>
      </c>
      <c r="F24">
        <v>-28.765000000000001</v>
      </c>
      <c r="G24" s="46">
        <v>45328</v>
      </c>
      <c r="H24">
        <v>-21.43</v>
      </c>
      <c r="I24" s="46">
        <v>45328</v>
      </c>
      <c r="J24">
        <v>-5.1740000000000004</v>
      </c>
      <c r="K24" s="46">
        <v>45328</v>
      </c>
      <c r="L24">
        <v>-0.27500000000000002</v>
      </c>
      <c r="M24" s="46">
        <v>45328</v>
      </c>
      <c r="N24">
        <v>6.4420000000000002</v>
      </c>
      <c r="O24" s="46">
        <v>45328</v>
      </c>
      <c r="P24">
        <v>10.907</v>
      </c>
      <c r="Q24" s="46">
        <v>45328</v>
      </c>
      <c r="R24">
        <v>16.861999999999998</v>
      </c>
      <c r="S24" s="46">
        <v>45328</v>
      </c>
      <c r="T24">
        <v>16.861999999999998</v>
      </c>
      <c r="U24" s="46">
        <v>45328</v>
      </c>
      <c r="V24">
        <v>16.861999999999998</v>
      </c>
      <c r="W24" s="46">
        <v>45328</v>
      </c>
      <c r="X24">
        <v>33.686</v>
      </c>
      <c r="Y24" s="46">
        <v>45328</v>
      </c>
      <c r="Z24">
        <v>39.667999999999999</v>
      </c>
      <c r="AA24" s="46">
        <v>45328</v>
      </c>
      <c r="AB24">
        <v>39.667999999999999</v>
      </c>
      <c r="AC24" s="46">
        <v>45328</v>
      </c>
      <c r="AD24">
        <v>47.911999999999999</v>
      </c>
      <c r="AE24" s="46">
        <v>45328</v>
      </c>
      <c r="AF24">
        <v>59.895000000000003</v>
      </c>
      <c r="AG24" s="46">
        <v>45328</v>
      </c>
      <c r="AH24">
        <v>59.895000000000003</v>
      </c>
      <c r="AI24" s="46">
        <v>45328</v>
      </c>
      <c r="AJ24">
        <v>59.895000000000003</v>
      </c>
      <c r="AK24" s="46">
        <v>45328</v>
      </c>
      <c r="AL24">
        <v>64.596999999999994</v>
      </c>
      <c r="AM24" s="46">
        <v>45328</v>
      </c>
      <c r="AN24">
        <v>69.097999999999999</v>
      </c>
      <c r="AO24" s="46">
        <v>45328</v>
      </c>
      <c r="AP24">
        <v>66.950999999999993</v>
      </c>
      <c r="AQ24" s="46">
        <v>45328</v>
      </c>
      <c r="AR24">
        <v>69.930000000000007</v>
      </c>
      <c r="AS24" s="46">
        <v>45328</v>
      </c>
      <c r="AT24">
        <v>69.930000000000007</v>
      </c>
      <c r="AU24" s="46">
        <v>45328</v>
      </c>
      <c r="AV24">
        <v>66.834999999999994</v>
      </c>
      <c r="AW24" s="46">
        <v>45328</v>
      </c>
      <c r="AX24">
        <v>66.834999999999994</v>
      </c>
      <c r="AY24" s="46">
        <v>45328</v>
      </c>
      <c r="AZ24">
        <v>70.066999999999993</v>
      </c>
      <c r="BA24" s="46">
        <v>45328</v>
      </c>
      <c r="BB24">
        <v>73.147999999999996</v>
      </c>
      <c r="BC24" s="46">
        <v>45328</v>
      </c>
      <c r="BD24">
        <v>75.069000000000003</v>
      </c>
      <c r="BE24" s="46">
        <v>45328</v>
      </c>
      <c r="BF24">
        <v>69.334999999999994</v>
      </c>
      <c r="BG24" s="46">
        <v>45328</v>
      </c>
      <c r="BH24">
        <v>73.114999999999995</v>
      </c>
      <c r="BI24" s="46">
        <v>45328</v>
      </c>
      <c r="BJ24">
        <v>58.405999999999999</v>
      </c>
      <c r="BK24" s="46">
        <v>45328</v>
      </c>
      <c r="BL24">
        <v>72.995000000000005</v>
      </c>
      <c r="BM24" s="46">
        <v>45328</v>
      </c>
      <c r="BN24">
        <v>68.311000000000007</v>
      </c>
      <c r="BO24" s="46">
        <v>45328</v>
      </c>
      <c r="BP24">
        <v>61.82</v>
      </c>
      <c r="BQ24" s="46">
        <v>45328</v>
      </c>
      <c r="BR24">
        <v>51.863999999999997</v>
      </c>
    </row>
    <row r="25" spans="1:70" x14ac:dyDescent="0.35">
      <c r="A25" t="s">
        <v>116</v>
      </c>
      <c r="C25" s="46">
        <v>45329</v>
      </c>
      <c r="D25">
        <v>-28.271000000000001</v>
      </c>
      <c r="E25" s="46">
        <v>45329</v>
      </c>
      <c r="F25">
        <v>-28.271000000000001</v>
      </c>
      <c r="G25" s="46">
        <v>45329</v>
      </c>
      <c r="H25">
        <v>-22.817</v>
      </c>
      <c r="I25" s="46">
        <v>45329</v>
      </c>
      <c r="J25">
        <v>-4.7329999999999997</v>
      </c>
      <c r="K25" s="46">
        <v>45329</v>
      </c>
      <c r="L25">
        <v>-0.48699999999999999</v>
      </c>
      <c r="M25" s="46">
        <v>45329</v>
      </c>
      <c r="N25">
        <v>8.1449999999999996</v>
      </c>
      <c r="O25" s="46">
        <v>45329</v>
      </c>
      <c r="P25">
        <v>12.074999999999999</v>
      </c>
      <c r="Q25" s="46">
        <v>45329</v>
      </c>
      <c r="R25">
        <v>17.527999999999999</v>
      </c>
      <c r="S25" s="46">
        <v>45329</v>
      </c>
      <c r="T25">
        <v>17.527999999999999</v>
      </c>
      <c r="U25" s="46">
        <v>45329</v>
      </c>
      <c r="V25">
        <v>17.527999999999999</v>
      </c>
      <c r="W25" s="46">
        <v>45329</v>
      </c>
      <c r="X25">
        <v>34.116999999999997</v>
      </c>
      <c r="Y25" s="46">
        <v>45329</v>
      </c>
      <c r="Z25">
        <v>39.767000000000003</v>
      </c>
      <c r="AA25" s="46">
        <v>45329</v>
      </c>
      <c r="AB25">
        <v>39.767000000000003</v>
      </c>
      <c r="AC25" s="46">
        <v>45329</v>
      </c>
      <c r="AD25">
        <v>48.106000000000002</v>
      </c>
      <c r="AE25" s="46">
        <v>45329</v>
      </c>
      <c r="AF25">
        <v>59.819000000000003</v>
      </c>
      <c r="AG25" s="46">
        <v>45329</v>
      </c>
      <c r="AH25">
        <v>59.819000000000003</v>
      </c>
      <c r="AI25" s="46">
        <v>45329</v>
      </c>
      <c r="AJ25">
        <v>59.819000000000003</v>
      </c>
      <c r="AK25" s="46">
        <v>45329</v>
      </c>
      <c r="AL25">
        <v>64.284999999999997</v>
      </c>
      <c r="AM25" s="46">
        <v>45329</v>
      </c>
      <c r="AN25">
        <v>68.563000000000002</v>
      </c>
      <c r="AO25" s="46">
        <v>45329</v>
      </c>
      <c r="AP25">
        <v>66.959000000000003</v>
      </c>
      <c r="AQ25" s="46">
        <v>45329</v>
      </c>
      <c r="AR25">
        <v>69.817999999999998</v>
      </c>
      <c r="AS25" s="46">
        <v>45329</v>
      </c>
      <c r="AT25">
        <v>69.817999999999998</v>
      </c>
      <c r="AU25" s="46">
        <v>45329</v>
      </c>
      <c r="AV25">
        <v>66.426000000000002</v>
      </c>
      <c r="AW25" s="46">
        <v>45329</v>
      </c>
      <c r="AX25">
        <v>66.426000000000002</v>
      </c>
      <c r="AY25" s="46">
        <v>45329</v>
      </c>
      <c r="AZ25">
        <v>69.709999999999994</v>
      </c>
      <c r="BA25" s="46">
        <v>45329</v>
      </c>
      <c r="BB25">
        <v>73.210999999999999</v>
      </c>
      <c r="BC25" s="46">
        <v>45329</v>
      </c>
      <c r="BD25">
        <v>74.87</v>
      </c>
      <c r="BE25" s="46">
        <v>45329</v>
      </c>
      <c r="BF25">
        <v>68.759</v>
      </c>
      <c r="BG25" s="46">
        <v>45329</v>
      </c>
      <c r="BH25">
        <v>72.83</v>
      </c>
      <c r="BI25" s="46">
        <v>45329</v>
      </c>
      <c r="BJ25">
        <v>57.997</v>
      </c>
      <c r="BK25" s="46">
        <v>45329</v>
      </c>
      <c r="BL25">
        <v>72.308999999999997</v>
      </c>
      <c r="BM25" s="46">
        <v>45329</v>
      </c>
      <c r="BN25">
        <v>68.055000000000007</v>
      </c>
      <c r="BO25" s="46">
        <v>45329</v>
      </c>
      <c r="BP25">
        <v>61.624000000000002</v>
      </c>
      <c r="BQ25" s="46">
        <v>45329</v>
      </c>
      <c r="BR25">
        <v>51.826000000000001</v>
      </c>
    </row>
    <row r="26" spans="1:70" x14ac:dyDescent="0.35">
      <c r="A26" t="s">
        <v>117</v>
      </c>
      <c r="C26" s="46">
        <v>45330</v>
      </c>
      <c r="D26">
        <v>-29.893000000000001</v>
      </c>
      <c r="E26" s="46">
        <v>45330</v>
      </c>
      <c r="F26">
        <v>-29.893000000000001</v>
      </c>
      <c r="G26" s="46">
        <v>45330</v>
      </c>
      <c r="H26">
        <v>-20.984999999999999</v>
      </c>
      <c r="I26" s="46">
        <v>45330</v>
      </c>
      <c r="J26">
        <v>-4.3929999999999998</v>
      </c>
      <c r="K26" s="46">
        <v>45330</v>
      </c>
      <c r="L26">
        <v>0.24199999999999999</v>
      </c>
      <c r="M26" s="46">
        <v>45330</v>
      </c>
      <c r="N26">
        <v>7.915</v>
      </c>
      <c r="O26" s="46">
        <v>45330</v>
      </c>
      <c r="P26">
        <v>12.218</v>
      </c>
      <c r="Q26" s="46">
        <v>45330</v>
      </c>
      <c r="R26">
        <v>17.782</v>
      </c>
      <c r="S26" s="46">
        <v>45330</v>
      </c>
      <c r="T26">
        <v>17.782</v>
      </c>
      <c r="U26" s="46">
        <v>45330</v>
      </c>
      <c r="V26">
        <v>17.782</v>
      </c>
      <c r="W26" s="46">
        <v>45330</v>
      </c>
      <c r="X26">
        <v>34.432000000000002</v>
      </c>
      <c r="Y26" s="46">
        <v>45330</v>
      </c>
      <c r="Z26">
        <v>40.305</v>
      </c>
      <c r="AA26" s="46">
        <v>45330</v>
      </c>
      <c r="AB26">
        <v>40.305</v>
      </c>
      <c r="AC26" s="46">
        <v>45330</v>
      </c>
      <c r="AD26">
        <v>48.319000000000003</v>
      </c>
      <c r="AE26" s="46">
        <v>45330</v>
      </c>
      <c r="AF26">
        <v>59.649000000000001</v>
      </c>
      <c r="AG26" s="46">
        <v>45330</v>
      </c>
      <c r="AH26">
        <v>59.649000000000001</v>
      </c>
      <c r="AI26" s="46">
        <v>45330</v>
      </c>
      <c r="AJ26">
        <v>59.649000000000001</v>
      </c>
      <c r="AK26" s="46">
        <v>45330</v>
      </c>
      <c r="AL26">
        <v>64.064999999999998</v>
      </c>
      <c r="AM26" s="46">
        <v>45330</v>
      </c>
      <c r="AN26">
        <v>68.457999999999998</v>
      </c>
      <c r="AO26" s="46">
        <v>45330</v>
      </c>
      <c r="AP26">
        <v>66.540999999999997</v>
      </c>
      <c r="AQ26" s="46">
        <v>45330</v>
      </c>
      <c r="AR26">
        <v>69.221000000000004</v>
      </c>
      <c r="AS26" s="46">
        <v>45330</v>
      </c>
      <c r="AT26">
        <v>69.221000000000004</v>
      </c>
      <c r="AU26" s="46">
        <v>45330</v>
      </c>
      <c r="AV26">
        <v>66.361000000000004</v>
      </c>
      <c r="AW26" s="46">
        <v>45330</v>
      </c>
      <c r="AX26">
        <v>66.361000000000004</v>
      </c>
      <c r="AY26" s="46">
        <v>45330</v>
      </c>
      <c r="AZ26">
        <v>69.694000000000003</v>
      </c>
      <c r="BA26" s="46">
        <v>45330</v>
      </c>
      <c r="BB26">
        <v>72.527000000000001</v>
      </c>
      <c r="BC26" s="46">
        <v>45330</v>
      </c>
      <c r="BD26">
        <v>74.37</v>
      </c>
      <c r="BE26" s="46">
        <v>45330</v>
      </c>
      <c r="BF26">
        <v>68.59</v>
      </c>
      <c r="BG26" s="46">
        <v>45330</v>
      </c>
      <c r="BH26">
        <v>72.141999999999996</v>
      </c>
      <c r="BI26" s="46">
        <v>45330</v>
      </c>
      <c r="BJ26">
        <v>57.767000000000003</v>
      </c>
      <c r="BK26" s="46">
        <v>45330</v>
      </c>
      <c r="BL26">
        <v>71.896000000000001</v>
      </c>
      <c r="BM26" s="46">
        <v>45330</v>
      </c>
      <c r="BN26">
        <v>67.691000000000003</v>
      </c>
      <c r="BO26" s="46">
        <v>45330</v>
      </c>
      <c r="BP26">
        <v>61.593000000000004</v>
      </c>
      <c r="BQ26" s="46">
        <v>45330</v>
      </c>
      <c r="BR26">
        <v>51.801000000000002</v>
      </c>
    </row>
    <row r="27" spans="1:70" x14ac:dyDescent="0.35">
      <c r="A27" t="s">
        <v>118</v>
      </c>
      <c r="C27" s="46">
        <v>45331</v>
      </c>
      <c r="D27">
        <v>-23.760999999999999</v>
      </c>
      <c r="E27" s="46">
        <v>45331</v>
      </c>
      <c r="F27">
        <v>-23.760999999999999</v>
      </c>
      <c r="G27" s="46">
        <v>45331</v>
      </c>
      <c r="H27">
        <v>-20.866</v>
      </c>
      <c r="I27" s="46">
        <v>45331</v>
      </c>
      <c r="J27">
        <v>-5.6630000000000003</v>
      </c>
      <c r="K27" s="46">
        <v>45331</v>
      </c>
      <c r="L27">
        <v>-0.93</v>
      </c>
      <c r="M27" s="46">
        <v>45331</v>
      </c>
      <c r="N27">
        <v>7.2569999999999997</v>
      </c>
      <c r="O27" s="46">
        <v>45331</v>
      </c>
      <c r="P27">
        <v>11.224</v>
      </c>
      <c r="Q27" s="46">
        <v>45331</v>
      </c>
      <c r="R27">
        <v>17.285</v>
      </c>
      <c r="S27" s="46">
        <v>45331</v>
      </c>
      <c r="T27">
        <v>17.285</v>
      </c>
      <c r="U27" s="46">
        <v>45331</v>
      </c>
      <c r="V27">
        <v>17.285</v>
      </c>
      <c r="W27" s="46">
        <v>45331</v>
      </c>
      <c r="X27">
        <v>34.281999999999996</v>
      </c>
      <c r="Y27" s="46">
        <v>45331</v>
      </c>
      <c r="Z27">
        <v>40.006</v>
      </c>
      <c r="AA27" s="46">
        <v>45331</v>
      </c>
      <c r="AB27">
        <v>40.006</v>
      </c>
      <c r="AC27" s="46">
        <v>45331</v>
      </c>
      <c r="AD27">
        <v>47.744</v>
      </c>
      <c r="AE27" s="46">
        <v>45331</v>
      </c>
      <c r="AF27">
        <v>58.893999999999998</v>
      </c>
      <c r="AG27" s="46">
        <v>45331</v>
      </c>
      <c r="AH27">
        <v>58.893999999999998</v>
      </c>
      <c r="AI27" s="46">
        <v>45331</v>
      </c>
      <c r="AJ27">
        <v>58.893999999999998</v>
      </c>
      <c r="AK27" s="46">
        <v>45331</v>
      </c>
      <c r="AL27">
        <v>62.613</v>
      </c>
      <c r="AM27" s="46">
        <v>45331</v>
      </c>
      <c r="AN27">
        <v>66.646000000000001</v>
      </c>
      <c r="AO27" s="46">
        <v>45331</v>
      </c>
      <c r="AP27">
        <v>65.403000000000006</v>
      </c>
      <c r="AQ27" s="46">
        <v>45331</v>
      </c>
      <c r="AR27">
        <v>67.900999999999996</v>
      </c>
      <c r="AS27" s="46">
        <v>45331</v>
      </c>
      <c r="AT27">
        <v>67.900999999999996</v>
      </c>
      <c r="AU27" s="46">
        <v>45331</v>
      </c>
      <c r="AV27">
        <v>65.403000000000006</v>
      </c>
      <c r="AW27" s="46">
        <v>45331</v>
      </c>
      <c r="AX27">
        <v>65.403000000000006</v>
      </c>
      <c r="AY27" s="46">
        <v>45331</v>
      </c>
      <c r="AZ27">
        <v>68.349999999999994</v>
      </c>
      <c r="BA27" s="46">
        <v>45331</v>
      </c>
      <c r="BB27">
        <v>71.186999999999998</v>
      </c>
      <c r="BC27" s="46">
        <v>45331</v>
      </c>
      <c r="BD27">
        <v>72.884</v>
      </c>
      <c r="BE27" s="46">
        <v>45331</v>
      </c>
      <c r="BF27">
        <v>67.703999999999994</v>
      </c>
      <c r="BG27" s="46">
        <v>45331</v>
      </c>
      <c r="BH27">
        <v>71.064999999999998</v>
      </c>
      <c r="BI27" s="46">
        <v>45331</v>
      </c>
      <c r="BJ27">
        <v>57.268999999999998</v>
      </c>
      <c r="BK27" s="46">
        <v>45331</v>
      </c>
      <c r="BL27">
        <v>70.930999999999997</v>
      </c>
      <c r="BM27" s="46">
        <v>45331</v>
      </c>
      <c r="BN27">
        <v>67.052999999999997</v>
      </c>
      <c r="BO27" s="46">
        <v>45331</v>
      </c>
      <c r="BP27">
        <v>60.847000000000001</v>
      </c>
      <c r="BQ27" s="46">
        <v>45331</v>
      </c>
      <c r="BR27">
        <v>50.828000000000003</v>
      </c>
    </row>
    <row r="28" spans="1:70" x14ac:dyDescent="0.35">
      <c r="A28" t="s">
        <v>119</v>
      </c>
      <c r="C28" s="46">
        <v>45334</v>
      </c>
      <c r="D28">
        <v>-23.981000000000002</v>
      </c>
      <c r="E28" s="46">
        <v>45334</v>
      </c>
      <c r="F28">
        <v>-23.981000000000002</v>
      </c>
      <c r="G28" s="46">
        <v>45334</v>
      </c>
      <c r="H28">
        <v>-20.091000000000001</v>
      </c>
      <c r="I28" s="46">
        <v>45334</v>
      </c>
      <c r="J28">
        <v>-4.0049999999999999</v>
      </c>
      <c r="K28" s="46">
        <v>45334</v>
      </c>
      <c r="L28">
        <v>-0.16600000000000001</v>
      </c>
      <c r="M28" s="46">
        <v>45334</v>
      </c>
      <c r="N28">
        <v>7.9459999999999997</v>
      </c>
      <c r="O28" s="46">
        <v>45334</v>
      </c>
      <c r="P28">
        <v>11.56</v>
      </c>
      <c r="Q28" s="46">
        <v>45334</v>
      </c>
      <c r="R28">
        <v>17.477</v>
      </c>
      <c r="S28" s="46">
        <v>45334</v>
      </c>
      <c r="T28">
        <v>17.477</v>
      </c>
      <c r="U28" s="46">
        <v>45334</v>
      </c>
      <c r="V28">
        <v>17.477</v>
      </c>
      <c r="W28" s="46">
        <v>45334</v>
      </c>
      <c r="X28">
        <v>34.034999999999997</v>
      </c>
      <c r="Y28" s="46">
        <v>45334</v>
      </c>
      <c r="Z28">
        <v>39.511000000000003</v>
      </c>
      <c r="AA28" s="46">
        <v>45334</v>
      </c>
      <c r="AB28">
        <v>39.511000000000003</v>
      </c>
      <c r="AC28" s="46">
        <v>45334</v>
      </c>
      <c r="AD28">
        <v>47.527999999999999</v>
      </c>
      <c r="AE28" s="46">
        <v>45334</v>
      </c>
      <c r="AF28">
        <v>58.401000000000003</v>
      </c>
      <c r="AG28" s="46">
        <v>45334</v>
      </c>
      <c r="AH28">
        <v>58.401000000000003</v>
      </c>
      <c r="AI28" s="46">
        <v>45334</v>
      </c>
      <c r="AJ28">
        <v>58.401000000000003</v>
      </c>
      <c r="AK28" s="46">
        <v>45334</v>
      </c>
      <c r="AL28">
        <v>62.456000000000003</v>
      </c>
      <c r="AM28" s="46">
        <v>45334</v>
      </c>
      <c r="AN28">
        <v>66.484999999999999</v>
      </c>
      <c r="AO28" s="46">
        <v>45334</v>
      </c>
      <c r="AP28">
        <v>65.019000000000005</v>
      </c>
      <c r="AQ28" s="46">
        <v>45334</v>
      </c>
      <c r="AR28">
        <v>67.421000000000006</v>
      </c>
      <c r="AS28" s="46">
        <v>45334</v>
      </c>
      <c r="AT28">
        <v>67.421000000000006</v>
      </c>
      <c r="AU28" s="46">
        <v>45334</v>
      </c>
      <c r="AV28">
        <v>64.968999999999994</v>
      </c>
      <c r="AW28" s="46">
        <v>45334</v>
      </c>
      <c r="AX28">
        <v>64.968999999999994</v>
      </c>
      <c r="AY28" s="46">
        <v>45334</v>
      </c>
      <c r="AZ28">
        <v>67.983000000000004</v>
      </c>
      <c r="BA28" s="46">
        <v>45334</v>
      </c>
      <c r="BB28">
        <v>70.900999999999996</v>
      </c>
      <c r="BC28" s="46">
        <v>45334</v>
      </c>
      <c r="BD28">
        <v>72.316000000000003</v>
      </c>
      <c r="BE28" s="46">
        <v>45334</v>
      </c>
      <c r="BF28">
        <v>67.337000000000003</v>
      </c>
      <c r="BG28" s="46">
        <v>45334</v>
      </c>
      <c r="BH28">
        <v>70.459000000000003</v>
      </c>
      <c r="BI28" s="46">
        <v>45334</v>
      </c>
      <c r="BJ28">
        <v>56.582999999999998</v>
      </c>
      <c r="BK28" s="46">
        <v>45334</v>
      </c>
      <c r="BL28">
        <v>70.597999999999999</v>
      </c>
      <c r="BM28" s="46">
        <v>45334</v>
      </c>
      <c r="BN28">
        <v>66.236000000000004</v>
      </c>
      <c r="BO28" s="46">
        <v>45334</v>
      </c>
      <c r="BP28">
        <v>59.942999999999998</v>
      </c>
      <c r="BQ28" s="46">
        <v>45334</v>
      </c>
      <c r="BR28">
        <v>50.69</v>
      </c>
    </row>
    <row r="29" spans="1:70" x14ac:dyDescent="0.35">
      <c r="A29" t="s">
        <v>119</v>
      </c>
      <c r="C29" s="46">
        <v>45335</v>
      </c>
      <c r="D29">
        <v>-12.061999999999999</v>
      </c>
      <c r="E29" s="46">
        <v>45335</v>
      </c>
      <c r="F29">
        <v>-12.061999999999999</v>
      </c>
      <c r="G29" s="46">
        <v>45335</v>
      </c>
      <c r="H29">
        <v>-20.812999999999999</v>
      </c>
      <c r="I29" s="46">
        <v>45335</v>
      </c>
      <c r="J29">
        <v>-4.407</v>
      </c>
      <c r="K29" s="46">
        <v>45335</v>
      </c>
      <c r="L29">
        <v>-0.44600000000000001</v>
      </c>
      <c r="M29" s="46">
        <v>45335</v>
      </c>
      <c r="N29">
        <v>7.3959999999999999</v>
      </c>
      <c r="O29" s="46">
        <v>45335</v>
      </c>
      <c r="P29">
        <v>11.472</v>
      </c>
      <c r="Q29" s="46">
        <v>45335</v>
      </c>
      <c r="R29">
        <v>17.081</v>
      </c>
      <c r="S29" s="46">
        <v>45335</v>
      </c>
      <c r="T29">
        <v>17.081</v>
      </c>
      <c r="U29" s="46">
        <v>45335</v>
      </c>
      <c r="V29">
        <v>17.081</v>
      </c>
      <c r="W29" s="46">
        <v>45335</v>
      </c>
      <c r="X29">
        <v>34.406999999999996</v>
      </c>
      <c r="Y29" s="46">
        <v>45335</v>
      </c>
      <c r="Z29">
        <v>40.369</v>
      </c>
      <c r="AA29" s="46">
        <v>45335</v>
      </c>
      <c r="AB29">
        <v>40.369</v>
      </c>
      <c r="AC29" s="46">
        <v>45335</v>
      </c>
      <c r="AD29">
        <v>48.447000000000003</v>
      </c>
      <c r="AE29" s="46">
        <v>45335</v>
      </c>
      <c r="AF29">
        <v>59.156999999999996</v>
      </c>
      <c r="AG29" s="46">
        <v>45335</v>
      </c>
      <c r="AH29">
        <v>59.156999999999996</v>
      </c>
      <c r="AI29" s="46">
        <v>45335</v>
      </c>
      <c r="AJ29">
        <v>59.156999999999996</v>
      </c>
      <c r="AK29" s="46">
        <v>45335</v>
      </c>
      <c r="AL29">
        <v>62.939</v>
      </c>
      <c r="AM29" s="46">
        <v>45335</v>
      </c>
      <c r="AN29">
        <v>66.912999999999997</v>
      </c>
      <c r="AO29" s="46">
        <v>45335</v>
      </c>
      <c r="AP29">
        <v>65.658000000000001</v>
      </c>
      <c r="AQ29" s="46">
        <v>45335</v>
      </c>
      <c r="AR29">
        <v>68.05</v>
      </c>
      <c r="AS29" s="46">
        <v>45335</v>
      </c>
      <c r="AT29">
        <v>68.05</v>
      </c>
      <c r="AU29" s="46">
        <v>45335</v>
      </c>
      <c r="AV29">
        <v>65.653999999999996</v>
      </c>
      <c r="AW29" s="46">
        <v>45335</v>
      </c>
      <c r="AX29">
        <v>65.653999999999996</v>
      </c>
      <c r="AY29" s="46">
        <v>45335</v>
      </c>
      <c r="AZ29">
        <v>68.787000000000006</v>
      </c>
      <c r="BA29" s="46">
        <v>45335</v>
      </c>
      <c r="BB29">
        <v>71.195999999999998</v>
      </c>
      <c r="BC29" s="46">
        <v>45335</v>
      </c>
      <c r="BD29">
        <v>72.808000000000007</v>
      </c>
      <c r="BE29" s="46">
        <v>45335</v>
      </c>
      <c r="BF29">
        <v>67.709000000000003</v>
      </c>
      <c r="BG29" s="46">
        <v>45335</v>
      </c>
      <c r="BH29">
        <v>70.442999999999998</v>
      </c>
      <c r="BI29" s="46">
        <v>45335</v>
      </c>
      <c r="BJ29">
        <v>57.308</v>
      </c>
      <c r="BK29" s="46">
        <v>45335</v>
      </c>
      <c r="BL29">
        <v>70.61</v>
      </c>
      <c r="BM29" s="46">
        <v>45335</v>
      </c>
      <c r="BN29">
        <v>66.968999999999994</v>
      </c>
      <c r="BO29" s="46">
        <v>45335</v>
      </c>
      <c r="BP29">
        <v>61.027999999999999</v>
      </c>
      <c r="BQ29" s="46">
        <v>45335</v>
      </c>
      <c r="BR29">
        <v>51.648000000000003</v>
      </c>
    </row>
    <row r="30" spans="1:70" x14ac:dyDescent="0.35">
      <c r="A30" t="s">
        <v>120</v>
      </c>
      <c r="C30" s="46">
        <v>45336</v>
      </c>
      <c r="D30">
        <v>-17.411999999999999</v>
      </c>
      <c r="E30" s="46">
        <v>45336</v>
      </c>
      <c r="F30">
        <v>-17.411999999999999</v>
      </c>
      <c r="G30" s="46">
        <v>45336</v>
      </c>
      <c r="H30">
        <v>-21.263999999999999</v>
      </c>
      <c r="I30" s="46">
        <v>45336</v>
      </c>
      <c r="J30">
        <v>-4.4720000000000004</v>
      </c>
      <c r="K30" s="46">
        <v>45336</v>
      </c>
      <c r="L30">
        <v>-0.38100000000000001</v>
      </c>
      <c r="M30" s="46">
        <v>45336</v>
      </c>
      <c r="N30">
        <v>8.1620000000000008</v>
      </c>
      <c r="O30" s="46">
        <v>45336</v>
      </c>
      <c r="P30">
        <v>11.374000000000001</v>
      </c>
      <c r="Q30" s="46">
        <v>45336</v>
      </c>
      <c r="R30">
        <v>17.791</v>
      </c>
      <c r="S30" s="46">
        <v>45336</v>
      </c>
      <c r="T30">
        <v>17.791</v>
      </c>
      <c r="U30" s="46">
        <v>45336</v>
      </c>
      <c r="V30">
        <v>17.791</v>
      </c>
      <c r="W30" s="46">
        <v>45336</v>
      </c>
      <c r="X30">
        <v>33.417000000000002</v>
      </c>
      <c r="Y30" s="46">
        <v>45336</v>
      </c>
      <c r="Z30">
        <v>39.408000000000001</v>
      </c>
      <c r="AA30" s="46">
        <v>45336</v>
      </c>
      <c r="AB30">
        <v>39.408000000000001</v>
      </c>
      <c r="AC30" s="46">
        <v>45336</v>
      </c>
      <c r="AD30">
        <v>47.265000000000001</v>
      </c>
      <c r="AE30" s="46">
        <v>45336</v>
      </c>
      <c r="AF30">
        <v>58.738</v>
      </c>
      <c r="AG30" s="46">
        <v>45336</v>
      </c>
      <c r="AH30">
        <v>58.738</v>
      </c>
      <c r="AI30" s="46">
        <v>45336</v>
      </c>
      <c r="AJ30">
        <v>58.738</v>
      </c>
      <c r="AK30" s="46">
        <v>45336</v>
      </c>
      <c r="AL30">
        <v>63.286999999999999</v>
      </c>
      <c r="AM30" s="46">
        <v>45336</v>
      </c>
      <c r="AN30">
        <v>67.313000000000002</v>
      </c>
      <c r="AO30" s="46">
        <v>45336</v>
      </c>
      <c r="AP30">
        <v>65.537000000000006</v>
      </c>
      <c r="AQ30" s="46">
        <v>45336</v>
      </c>
      <c r="AR30">
        <v>67.834000000000003</v>
      </c>
      <c r="AS30" s="46">
        <v>45336</v>
      </c>
      <c r="AT30">
        <v>67.834000000000003</v>
      </c>
      <c r="AU30" s="46">
        <v>45336</v>
      </c>
      <c r="AV30">
        <v>65.058999999999997</v>
      </c>
      <c r="AW30" s="46">
        <v>45336</v>
      </c>
      <c r="AX30">
        <v>65.058999999999997</v>
      </c>
      <c r="AY30" s="46">
        <v>45336</v>
      </c>
      <c r="AZ30">
        <v>68.263999999999996</v>
      </c>
      <c r="BA30" s="46">
        <v>45336</v>
      </c>
      <c r="BB30">
        <v>71.147999999999996</v>
      </c>
      <c r="BC30" s="46">
        <v>45336</v>
      </c>
      <c r="BD30">
        <v>72.412000000000006</v>
      </c>
      <c r="BE30" s="46">
        <v>45336</v>
      </c>
      <c r="BF30">
        <v>67.45</v>
      </c>
      <c r="BG30" s="46">
        <v>45336</v>
      </c>
      <c r="BH30">
        <v>70.445999999999998</v>
      </c>
      <c r="BI30" s="46">
        <v>45336</v>
      </c>
      <c r="BJ30">
        <v>55.951000000000001</v>
      </c>
      <c r="BK30" s="46">
        <v>45336</v>
      </c>
      <c r="BL30">
        <v>69.938000000000002</v>
      </c>
      <c r="BM30" s="46">
        <v>45336</v>
      </c>
      <c r="BN30">
        <v>66.203999999999994</v>
      </c>
      <c r="BO30" s="46">
        <v>45336</v>
      </c>
      <c r="BP30">
        <v>59.686999999999998</v>
      </c>
      <c r="BQ30" s="46">
        <v>45336</v>
      </c>
      <c r="BR30">
        <v>50.695999999999998</v>
      </c>
    </row>
    <row r="31" spans="1:70" x14ac:dyDescent="0.35">
      <c r="A31" t="s">
        <v>120</v>
      </c>
      <c r="C31" s="46">
        <v>45337</v>
      </c>
      <c r="D31">
        <v>-17.052</v>
      </c>
      <c r="E31" s="46">
        <v>45337</v>
      </c>
      <c r="F31">
        <v>-17.052</v>
      </c>
      <c r="G31" s="46">
        <v>45337</v>
      </c>
      <c r="H31">
        <v>-19.309999999999999</v>
      </c>
      <c r="I31" s="46">
        <v>45337</v>
      </c>
      <c r="J31">
        <v>-3.55</v>
      </c>
      <c r="K31" s="46">
        <v>45337</v>
      </c>
      <c r="L31">
        <v>0.27100000000000002</v>
      </c>
      <c r="M31" s="46">
        <v>45337</v>
      </c>
      <c r="N31">
        <v>7.9509999999999996</v>
      </c>
      <c r="O31" s="46">
        <v>45337</v>
      </c>
      <c r="P31">
        <v>11.371</v>
      </c>
      <c r="Q31" s="46">
        <v>45337</v>
      </c>
      <c r="R31">
        <v>17.853999999999999</v>
      </c>
      <c r="S31" s="46">
        <v>45337</v>
      </c>
      <c r="T31">
        <v>17.853999999999999</v>
      </c>
      <c r="U31" s="46">
        <v>45337</v>
      </c>
      <c r="V31">
        <v>17.853999999999999</v>
      </c>
      <c r="W31" s="46">
        <v>45337</v>
      </c>
      <c r="X31">
        <v>32.859000000000002</v>
      </c>
      <c r="Y31" s="46">
        <v>45337</v>
      </c>
      <c r="Z31">
        <v>38.542999999999999</v>
      </c>
      <c r="AA31" s="46">
        <v>45337</v>
      </c>
      <c r="AB31">
        <v>38.542999999999999</v>
      </c>
      <c r="AC31" s="46">
        <v>45337</v>
      </c>
      <c r="AD31">
        <v>46.470999999999997</v>
      </c>
      <c r="AE31" s="46">
        <v>45337</v>
      </c>
      <c r="AF31">
        <v>58.484999999999999</v>
      </c>
      <c r="AG31" s="46">
        <v>45337</v>
      </c>
      <c r="AH31">
        <v>58.484999999999999</v>
      </c>
      <c r="AI31" s="46">
        <v>45337</v>
      </c>
      <c r="AJ31">
        <v>58.484999999999999</v>
      </c>
      <c r="AK31" s="46">
        <v>45337</v>
      </c>
      <c r="AL31">
        <v>62.823</v>
      </c>
      <c r="AM31" s="46">
        <v>45337</v>
      </c>
      <c r="AN31">
        <v>66.899000000000001</v>
      </c>
      <c r="AO31" s="46">
        <v>45337</v>
      </c>
      <c r="AP31">
        <v>65.103999999999999</v>
      </c>
      <c r="AQ31" s="46">
        <v>45337</v>
      </c>
      <c r="AR31">
        <v>67.731999999999999</v>
      </c>
      <c r="AS31" s="46">
        <v>45337</v>
      </c>
      <c r="AT31">
        <v>67.731999999999999</v>
      </c>
      <c r="AU31" s="46">
        <v>45337</v>
      </c>
      <c r="AV31">
        <v>64.622</v>
      </c>
      <c r="AW31" s="46">
        <v>45337</v>
      </c>
      <c r="AX31">
        <v>64.622</v>
      </c>
      <c r="AY31" s="46">
        <v>45337</v>
      </c>
      <c r="AZ31">
        <v>67.822000000000003</v>
      </c>
      <c r="BA31" s="46">
        <v>45337</v>
      </c>
      <c r="BB31">
        <v>70.682000000000002</v>
      </c>
      <c r="BC31" s="46">
        <v>45337</v>
      </c>
      <c r="BD31">
        <v>72.168000000000006</v>
      </c>
      <c r="BE31" s="46">
        <v>45337</v>
      </c>
      <c r="BF31">
        <v>67.319999999999993</v>
      </c>
      <c r="BG31" s="46">
        <v>45337</v>
      </c>
      <c r="BH31">
        <v>70.218999999999994</v>
      </c>
      <c r="BI31" s="46">
        <v>45337</v>
      </c>
      <c r="BJ31">
        <v>55.905000000000001</v>
      </c>
      <c r="BK31" s="46">
        <v>45337</v>
      </c>
      <c r="BL31">
        <v>70.138000000000005</v>
      </c>
      <c r="BM31" s="46">
        <v>45337</v>
      </c>
      <c r="BN31">
        <v>65.730999999999995</v>
      </c>
      <c r="BO31" s="46">
        <v>45337</v>
      </c>
      <c r="BP31">
        <v>59.526000000000003</v>
      </c>
      <c r="BQ31" s="46">
        <v>45337</v>
      </c>
      <c r="BR31">
        <v>50.277000000000001</v>
      </c>
    </row>
    <row r="32" spans="1:70" x14ac:dyDescent="0.35">
      <c r="A32" t="s">
        <v>121</v>
      </c>
      <c r="C32" s="46">
        <v>45338</v>
      </c>
      <c r="D32">
        <v>-11.538</v>
      </c>
      <c r="E32" s="46">
        <v>45338</v>
      </c>
      <c r="F32">
        <v>-11.538</v>
      </c>
      <c r="G32" s="46">
        <v>45338</v>
      </c>
      <c r="H32">
        <v>-21.503</v>
      </c>
      <c r="I32" s="46">
        <v>45338</v>
      </c>
      <c r="J32">
        <v>-4.8330000000000002</v>
      </c>
      <c r="K32" s="46">
        <v>45338</v>
      </c>
      <c r="L32">
        <v>-0.71199999999999997</v>
      </c>
      <c r="M32" s="46">
        <v>45338</v>
      </c>
      <c r="N32">
        <v>7.3620000000000001</v>
      </c>
      <c r="O32" s="46">
        <v>45338</v>
      </c>
      <c r="P32">
        <v>11.564</v>
      </c>
      <c r="Q32" s="46">
        <v>45338</v>
      </c>
      <c r="R32">
        <v>17.992999999999999</v>
      </c>
      <c r="S32" s="46">
        <v>45338</v>
      </c>
      <c r="T32">
        <v>17.992999999999999</v>
      </c>
      <c r="U32" s="46">
        <v>45338</v>
      </c>
      <c r="V32">
        <v>17.992999999999999</v>
      </c>
      <c r="W32" s="46">
        <v>45338</v>
      </c>
      <c r="X32">
        <v>33.892000000000003</v>
      </c>
      <c r="Y32" s="46">
        <v>45338</v>
      </c>
      <c r="Z32">
        <v>39.997</v>
      </c>
      <c r="AA32" s="46">
        <v>45338</v>
      </c>
      <c r="AB32">
        <v>39.997</v>
      </c>
      <c r="AC32" s="46">
        <v>45338</v>
      </c>
      <c r="AD32">
        <v>48.311</v>
      </c>
      <c r="AE32" s="46">
        <v>45338</v>
      </c>
      <c r="AF32">
        <v>60.328000000000003</v>
      </c>
      <c r="AG32" s="46">
        <v>45338</v>
      </c>
      <c r="AH32">
        <v>60.328000000000003</v>
      </c>
      <c r="AI32" s="46">
        <v>45338</v>
      </c>
      <c r="AJ32">
        <v>60.328000000000003</v>
      </c>
      <c r="AK32" s="46">
        <v>45338</v>
      </c>
      <c r="AL32">
        <v>64.225999999999999</v>
      </c>
      <c r="AM32" s="46">
        <v>45338</v>
      </c>
      <c r="AN32">
        <v>68.454999999999998</v>
      </c>
      <c r="AO32" s="46">
        <v>45338</v>
      </c>
      <c r="AP32">
        <v>66.885999999999996</v>
      </c>
      <c r="AQ32" s="46">
        <v>45338</v>
      </c>
      <c r="AR32">
        <v>69.352000000000004</v>
      </c>
      <c r="AS32" s="46">
        <v>45338</v>
      </c>
      <c r="AT32">
        <v>69.352000000000004</v>
      </c>
      <c r="AU32" s="46">
        <v>45338</v>
      </c>
      <c r="AV32">
        <v>66.828999999999994</v>
      </c>
      <c r="AW32" s="46">
        <v>45338</v>
      </c>
      <c r="AX32">
        <v>66.828999999999994</v>
      </c>
      <c r="AY32" s="46">
        <v>45338</v>
      </c>
      <c r="AZ32">
        <v>69.781999999999996</v>
      </c>
      <c r="BA32" s="46">
        <v>45338</v>
      </c>
      <c r="BB32">
        <v>72.563999999999993</v>
      </c>
      <c r="BC32" s="46">
        <v>45338</v>
      </c>
      <c r="BD32">
        <v>74.200999999999993</v>
      </c>
      <c r="BE32" s="46">
        <v>45338</v>
      </c>
      <c r="BF32">
        <v>69.444000000000003</v>
      </c>
      <c r="BG32" s="46">
        <v>45338</v>
      </c>
      <c r="BH32">
        <v>72.418999999999997</v>
      </c>
      <c r="BI32" s="46">
        <v>45338</v>
      </c>
      <c r="BJ32">
        <v>58.575000000000003</v>
      </c>
      <c r="BK32" s="46">
        <v>45338</v>
      </c>
      <c r="BL32">
        <v>72.164000000000001</v>
      </c>
      <c r="BM32" s="46">
        <v>45338</v>
      </c>
      <c r="BN32">
        <v>68.224999999999994</v>
      </c>
      <c r="BO32" s="46">
        <v>45338</v>
      </c>
      <c r="BP32">
        <v>61.512999999999998</v>
      </c>
      <c r="BQ32" s="46">
        <v>45338</v>
      </c>
      <c r="BR32">
        <v>52.031999999999996</v>
      </c>
    </row>
    <row r="33" spans="1:70" x14ac:dyDescent="0.35">
      <c r="A33" t="s">
        <v>122</v>
      </c>
      <c r="C33" s="46">
        <v>45341</v>
      </c>
      <c r="D33">
        <v>-13.438000000000001</v>
      </c>
      <c r="E33" s="46">
        <v>45341</v>
      </c>
      <c r="F33">
        <v>-13.438000000000001</v>
      </c>
      <c r="G33" s="46">
        <v>45341</v>
      </c>
      <c r="H33">
        <v>-20.98</v>
      </c>
      <c r="I33" s="46">
        <v>45341</v>
      </c>
      <c r="J33">
        <v>-4.5839999999999996</v>
      </c>
      <c r="K33" s="46">
        <v>45341</v>
      </c>
      <c r="L33">
        <v>-0.61899999999999999</v>
      </c>
      <c r="M33" s="46">
        <v>45341</v>
      </c>
      <c r="N33">
        <v>7.2720000000000002</v>
      </c>
      <c r="O33" s="46">
        <v>45341</v>
      </c>
      <c r="P33">
        <v>11.587</v>
      </c>
      <c r="Q33" s="46">
        <v>45341</v>
      </c>
      <c r="R33">
        <v>17.869</v>
      </c>
      <c r="S33" s="46">
        <v>45341</v>
      </c>
      <c r="T33">
        <v>17.869</v>
      </c>
      <c r="U33" s="46">
        <v>45341</v>
      </c>
      <c r="V33">
        <v>17.869</v>
      </c>
      <c r="W33" s="46">
        <v>45341</v>
      </c>
      <c r="X33">
        <v>33.887999999999998</v>
      </c>
      <c r="Y33" s="46">
        <v>45341</v>
      </c>
      <c r="Z33">
        <v>39.893999999999998</v>
      </c>
      <c r="AA33" s="46">
        <v>45341</v>
      </c>
      <c r="AB33">
        <v>39.893999999999998</v>
      </c>
      <c r="AC33" s="46">
        <v>45341</v>
      </c>
      <c r="AD33">
        <v>48.097000000000001</v>
      </c>
      <c r="AE33" s="46">
        <v>45341</v>
      </c>
      <c r="AF33">
        <v>60.146999999999998</v>
      </c>
      <c r="AG33" s="46">
        <v>45341</v>
      </c>
      <c r="AH33">
        <v>60.146999999999998</v>
      </c>
      <c r="AI33" s="46">
        <v>45341</v>
      </c>
      <c r="AJ33">
        <v>60.146999999999998</v>
      </c>
      <c r="AK33" s="46">
        <v>45341</v>
      </c>
      <c r="AL33">
        <v>63.942</v>
      </c>
      <c r="AM33" s="46">
        <v>45341</v>
      </c>
      <c r="AN33">
        <v>68.132999999999996</v>
      </c>
      <c r="AO33" s="46">
        <v>45341</v>
      </c>
      <c r="AP33">
        <v>66.412000000000006</v>
      </c>
      <c r="AQ33" s="46">
        <v>45341</v>
      </c>
      <c r="AR33">
        <v>69.259</v>
      </c>
      <c r="AS33" s="46">
        <v>45341</v>
      </c>
      <c r="AT33">
        <v>69.259</v>
      </c>
      <c r="AU33" s="46">
        <v>45341</v>
      </c>
      <c r="AV33">
        <v>65.97</v>
      </c>
      <c r="AW33" s="46">
        <v>45341</v>
      </c>
      <c r="AX33">
        <v>65.97</v>
      </c>
      <c r="AY33" s="46">
        <v>45341</v>
      </c>
      <c r="AZ33">
        <v>69.376999999999995</v>
      </c>
      <c r="BA33" s="46">
        <v>45341</v>
      </c>
      <c r="BB33">
        <v>72.233999999999995</v>
      </c>
      <c r="BC33" s="46">
        <v>45341</v>
      </c>
      <c r="BD33">
        <v>73.378</v>
      </c>
      <c r="BE33" s="46">
        <v>45341</v>
      </c>
      <c r="BF33">
        <v>68.867999999999995</v>
      </c>
      <c r="BG33" s="46">
        <v>45341</v>
      </c>
      <c r="BH33">
        <v>71.679000000000002</v>
      </c>
      <c r="BI33" s="46">
        <v>45341</v>
      </c>
      <c r="BJ33">
        <v>57.710999999999999</v>
      </c>
      <c r="BK33" s="46">
        <v>45341</v>
      </c>
      <c r="BL33">
        <v>71.441999999999993</v>
      </c>
      <c r="BM33" s="46">
        <v>45341</v>
      </c>
      <c r="BN33">
        <v>67.463999999999999</v>
      </c>
      <c r="BO33" s="46">
        <v>45341</v>
      </c>
      <c r="BP33">
        <v>61.072000000000003</v>
      </c>
      <c r="BQ33" s="46">
        <v>45341</v>
      </c>
      <c r="BR33">
        <v>51.802</v>
      </c>
    </row>
    <row r="34" spans="1:70" x14ac:dyDescent="0.35">
      <c r="A34" t="s">
        <v>123</v>
      </c>
      <c r="C34" s="46">
        <v>45342</v>
      </c>
      <c r="D34">
        <v>-15.936</v>
      </c>
      <c r="E34" s="46">
        <v>45342</v>
      </c>
      <c r="F34">
        <v>-15.936</v>
      </c>
      <c r="G34" s="46">
        <v>45342</v>
      </c>
      <c r="H34">
        <v>-20.6</v>
      </c>
      <c r="I34" s="46">
        <v>45342</v>
      </c>
      <c r="J34">
        <v>-4.2539999999999996</v>
      </c>
      <c r="K34" s="46">
        <v>45342</v>
      </c>
      <c r="L34">
        <v>-0.17199999999999999</v>
      </c>
      <c r="M34" s="46">
        <v>45342</v>
      </c>
      <c r="N34">
        <v>6.9969999999999999</v>
      </c>
      <c r="O34" s="46">
        <v>45342</v>
      </c>
      <c r="P34">
        <v>11.66</v>
      </c>
      <c r="Q34" s="46">
        <v>45342</v>
      </c>
      <c r="R34">
        <v>17.856000000000002</v>
      </c>
      <c r="S34" s="46">
        <v>45342</v>
      </c>
      <c r="T34">
        <v>17.856000000000002</v>
      </c>
      <c r="U34" s="46">
        <v>45342</v>
      </c>
      <c r="V34">
        <v>17.856000000000002</v>
      </c>
      <c r="W34" s="46">
        <v>45342</v>
      </c>
      <c r="X34">
        <v>33.576999999999998</v>
      </c>
      <c r="Y34" s="46">
        <v>45342</v>
      </c>
      <c r="Z34">
        <v>39.609000000000002</v>
      </c>
      <c r="AA34" s="46">
        <v>45342</v>
      </c>
      <c r="AB34">
        <v>39.609000000000002</v>
      </c>
      <c r="AC34" s="46">
        <v>45342</v>
      </c>
      <c r="AD34">
        <v>48.15</v>
      </c>
      <c r="AE34" s="46">
        <v>45342</v>
      </c>
      <c r="AF34">
        <v>60.76</v>
      </c>
      <c r="AG34" s="46">
        <v>45342</v>
      </c>
      <c r="AH34">
        <v>60.76</v>
      </c>
      <c r="AI34" s="46">
        <v>45342</v>
      </c>
      <c r="AJ34">
        <v>60.76</v>
      </c>
      <c r="AK34" s="46">
        <v>45342</v>
      </c>
      <c r="AL34">
        <v>64.602000000000004</v>
      </c>
      <c r="AM34" s="46">
        <v>45342</v>
      </c>
      <c r="AN34">
        <v>69.355999999999995</v>
      </c>
      <c r="AO34" s="46">
        <v>45342</v>
      </c>
      <c r="AP34">
        <v>67.728999999999999</v>
      </c>
      <c r="AQ34" s="46">
        <v>45342</v>
      </c>
      <c r="AR34">
        <v>69.86</v>
      </c>
      <c r="AS34" s="46">
        <v>45342</v>
      </c>
      <c r="AT34">
        <v>69.86</v>
      </c>
      <c r="AU34" s="46">
        <v>45342</v>
      </c>
      <c r="AV34">
        <v>66.768000000000001</v>
      </c>
      <c r="AW34" s="46">
        <v>45342</v>
      </c>
      <c r="AX34">
        <v>66.768000000000001</v>
      </c>
      <c r="AY34" s="46">
        <v>45342</v>
      </c>
      <c r="AZ34">
        <v>69.981999999999999</v>
      </c>
      <c r="BA34" s="46">
        <v>45342</v>
      </c>
      <c r="BB34">
        <v>72.945999999999998</v>
      </c>
      <c r="BC34" s="46">
        <v>45342</v>
      </c>
      <c r="BD34">
        <v>74.212999999999994</v>
      </c>
      <c r="BE34" s="46">
        <v>45342</v>
      </c>
      <c r="BF34">
        <v>69.555999999999997</v>
      </c>
      <c r="BG34" s="46">
        <v>45342</v>
      </c>
      <c r="BH34">
        <v>72.465000000000003</v>
      </c>
      <c r="BI34" s="46">
        <v>45342</v>
      </c>
      <c r="BJ34">
        <v>57.682000000000002</v>
      </c>
      <c r="BK34" s="46">
        <v>45342</v>
      </c>
      <c r="BL34">
        <v>71.894000000000005</v>
      </c>
      <c r="BM34" s="46">
        <v>45342</v>
      </c>
      <c r="BN34">
        <v>68.192999999999998</v>
      </c>
      <c r="BO34" s="46">
        <v>45342</v>
      </c>
      <c r="BP34">
        <v>61.566000000000003</v>
      </c>
      <c r="BQ34" s="46">
        <v>45342</v>
      </c>
      <c r="BR34">
        <v>51.954000000000001</v>
      </c>
    </row>
    <row r="35" spans="1:70" x14ac:dyDescent="0.35">
      <c r="A35" t="s">
        <v>124</v>
      </c>
      <c r="C35" s="46">
        <v>45343</v>
      </c>
      <c r="D35">
        <v>-12.335000000000001</v>
      </c>
      <c r="E35" s="46">
        <v>45343</v>
      </c>
      <c r="F35">
        <v>-12.335000000000001</v>
      </c>
      <c r="G35" s="46">
        <v>45343</v>
      </c>
      <c r="H35">
        <v>-21.675999999999998</v>
      </c>
      <c r="I35" s="46">
        <v>45343</v>
      </c>
      <c r="J35">
        <v>-5.4509999999999996</v>
      </c>
      <c r="K35" s="46">
        <v>45343</v>
      </c>
      <c r="L35">
        <v>-1.1919999999999999</v>
      </c>
      <c r="M35" s="46">
        <v>45343</v>
      </c>
      <c r="N35">
        <v>5.6050000000000004</v>
      </c>
      <c r="O35" s="46">
        <v>45343</v>
      </c>
      <c r="P35">
        <v>10.044</v>
      </c>
      <c r="Q35" s="46">
        <v>45343</v>
      </c>
      <c r="R35">
        <v>17.334</v>
      </c>
      <c r="S35" s="46">
        <v>45343</v>
      </c>
      <c r="T35">
        <v>17.334</v>
      </c>
      <c r="U35" s="46">
        <v>45343</v>
      </c>
      <c r="V35">
        <v>17.334</v>
      </c>
      <c r="W35" s="46">
        <v>45343</v>
      </c>
      <c r="X35">
        <v>33.936</v>
      </c>
      <c r="Y35" s="46">
        <v>45343</v>
      </c>
      <c r="Z35">
        <v>39.741999999999997</v>
      </c>
      <c r="AA35" s="46">
        <v>45343</v>
      </c>
      <c r="AB35">
        <v>39.741999999999997</v>
      </c>
      <c r="AC35" s="46">
        <v>45343</v>
      </c>
      <c r="AD35">
        <v>48.16</v>
      </c>
      <c r="AE35" s="46">
        <v>45343</v>
      </c>
      <c r="AF35">
        <v>60.576000000000001</v>
      </c>
      <c r="AG35" s="46">
        <v>45343</v>
      </c>
      <c r="AH35">
        <v>60.576000000000001</v>
      </c>
      <c r="AI35" s="46">
        <v>45343</v>
      </c>
      <c r="AJ35">
        <v>60.576000000000001</v>
      </c>
      <c r="AK35" s="46">
        <v>45343</v>
      </c>
      <c r="AL35">
        <v>64.375</v>
      </c>
      <c r="AM35" s="46">
        <v>45343</v>
      </c>
      <c r="AN35">
        <v>69.262</v>
      </c>
      <c r="AO35" s="46">
        <v>45343</v>
      </c>
      <c r="AP35">
        <v>67.513000000000005</v>
      </c>
      <c r="AQ35" s="46">
        <v>45343</v>
      </c>
      <c r="AR35">
        <v>69.858000000000004</v>
      </c>
      <c r="AS35" s="46">
        <v>45343</v>
      </c>
      <c r="AT35">
        <v>69.858000000000004</v>
      </c>
      <c r="AU35" s="46">
        <v>45343</v>
      </c>
      <c r="AV35">
        <v>67.495999999999995</v>
      </c>
      <c r="AW35" s="46">
        <v>45343</v>
      </c>
      <c r="AX35">
        <v>67.495999999999995</v>
      </c>
      <c r="AY35" s="46">
        <v>45343</v>
      </c>
      <c r="AZ35">
        <v>70.192999999999998</v>
      </c>
      <c r="BA35" s="46">
        <v>45343</v>
      </c>
      <c r="BB35">
        <v>72.775999999999996</v>
      </c>
      <c r="BC35" s="46">
        <v>45343</v>
      </c>
      <c r="BD35">
        <v>74.022999999999996</v>
      </c>
      <c r="BE35" s="46">
        <v>45343</v>
      </c>
      <c r="BF35">
        <v>69.451999999999998</v>
      </c>
      <c r="BG35" s="46">
        <v>45343</v>
      </c>
      <c r="BH35">
        <v>72.153999999999996</v>
      </c>
      <c r="BI35" s="46">
        <v>45343</v>
      </c>
      <c r="BJ35">
        <v>57.941000000000003</v>
      </c>
      <c r="BK35" s="46">
        <v>45343</v>
      </c>
      <c r="BL35">
        <v>72.010000000000005</v>
      </c>
      <c r="BM35" s="46">
        <v>45343</v>
      </c>
      <c r="BN35">
        <v>67.811000000000007</v>
      </c>
      <c r="BO35" s="46">
        <v>45343</v>
      </c>
      <c r="BP35">
        <v>61.625</v>
      </c>
      <c r="BQ35" s="46">
        <v>45343</v>
      </c>
      <c r="BR35">
        <v>52.155999999999999</v>
      </c>
    </row>
    <row r="36" spans="1:70" x14ac:dyDescent="0.35">
      <c r="A36" t="s">
        <v>125</v>
      </c>
      <c r="C36" s="46">
        <v>45344</v>
      </c>
      <c r="D36">
        <v>-15.653</v>
      </c>
      <c r="E36" s="46">
        <v>45344</v>
      </c>
      <c r="F36">
        <v>-15.653</v>
      </c>
      <c r="G36" s="46">
        <v>45344</v>
      </c>
      <c r="H36">
        <v>-25.783999999999999</v>
      </c>
      <c r="I36" s="46">
        <v>45344</v>
      </c>
      <c r="J36">
        <v>-8.2859999999999996</v>
      </c>
      <c r="K36" s="46">
        <v>45344</v>
      </c>
      <c r="L36">
        <v>-3.3530000000000002</v>
      </c>
      <c r="M36" s="46">
        <v>45344</v>
      </c>
      <c r="N36">
        <v>4.3179999999999996</v>
      </c>
      <c r="O36" s="46">
        <v>45344</v>
      </c>
      <c r="P36">
        <v>8.6280000000000001</v>
      </c>
      <c r="Q36" s="46">
        <v>45344</v>
      </c>
      <c r="R36">
        <v>16.733000000000001</v>
      </c>
      <c r="S36" s="46">
        <v>45344</v>
      </c>
      <c r="T36">
        <v>16.733000000000001</v>
      </c>
      <c r="U36" s="46">
        <v>45344</v>
      </c>
      <c r="V36">
        <v>16.733000000000001</v>
      </c>
      <c r="W36" s="46">
        <v>45344</v>
      </c>
      <c r="X36">
        <v>33.073</v>
      </c>
      <c r="Y36" s="46">
        <v>45344</v>
      </c>
      <c r="Z36">
        <v>39.331000000000003</v>
      </c>
      <c r="AA36" s="46">
        <v>45344</v>
      </c>
      <c r="AB36">
        <v>39.331000000000003</v>
      </c>
      <c r="AC36" s="46">
        <v>45344</v>
      </c>
      <c r="AD36">
        <v>48.127000000000002</v>
      </c>
      <c r="AE36" s="46">
        <v>45344</v>
      </c>
      <c r="AF36">
        <v>60.868000000000002</v>
      </c>
      <c r="AG36" s="46">
        <v>45344</v>
      </c>
      <c r="AH36">
        <v>60.868000000000002</v>
      </c>
      <c r="AI36" s="46">
        <v>45344</v>
      </c>
      <c r="AJ36">
        <v>60.868000000000002</v>
      </c>
      <c r="AK36" s="46">
        <v>45344</v>
      </c>
      <c r="AL36">
        <v>64.262</v>
      </c>
      <c r="AM36" s="46">
        <v>45344</v>
      </c>
      <c r="AN36">
        <v>69.075999999999993</v>
      </c>
      <c r="AO36" s="46">
        <v>45344</v>
      </c>
      <c r="AP36">
        <v>67.787999999999997</v>
      </c>
      <c r="AQ36" s="46">
        <v>45344</v>
      </c>
      <c r="AR36">
        <v>70.025000000000006</v>
      </c>
      <c r="AS36" s="46">
        <v>45344</v>
      </c>
      <c r="AT36">
        <v>70.025000000000006</v>
      </c>
      <c r="AU36" s="46">
        <v>45344</v>
      </c>
      <c r="AV36">
        <v>67.451999999999998</v>
      </c>
      <c r="AW36" s="46">
        <v>45344</v>
      </c>
      <c r="AX36">
        <v>67.451999999999998</v>
      </c>
      <c r="AY36" s="46">
        <v>45344</v>
      </c>
      <c r="AZ36">
        <v>70.436000000000007</v>
      </c>
      <c r="BA36" s="46">
        <v>45344</v>
      </c>
      <c r="BB36">
        <v>72.613</v>
      </c>
      <c r="BC36" s="46">
        <v>45344</v>
      </c>
      <c r="BD36">
        <v>74.034999999999997</v>
      </c>
      <c r="BE36" s="46">
        <v>45344</v>
      </c>
      <c r="BF36">
        <v>69.558999999999997</v>
      </c>
      <c r="BG36" s="46">
        <v>45344</v>
      </c>
      <c r="BH36">
        <v>72.132999999999996</v>
      </c>
      <c r="BI36" s="46">
        <v>45344</v>
      </c>
      <c r="BJ36">
        <v>57.414000000000001</v>
      </c>
      <c r="BK36" s="46">
        <v>45344</v>
      </c>
      <c r="BL36">
        <v>71.75</v>
      </c>
      <c r="BM36" s="46">
        <v>45344</v>
      </c>
      <c r="BN36">
        <v>67.650999999999996</v>
      </c>
      <c r="BO36" s="46">
        <v>45344</v>
      </c>
      <c r="BP36">
        <v>60.981000000000002</v>
      </c>
      <c r="BQ36" s="46">
        <v>45344</v>
      </c>
      <c r="BR36">
        <v>51.784999999999997</v>
      </c>
    </row>
    <row r="37" spans="1:70" x14ac:dyDescent="0.35">
      <c r="A37" t="s">
        <v>126</v>
      </c>
      <c r="C37" s="46">
        <v>45345</v>
      </c>
      <c r="D37">
        <v>-23.805</v>
      </c>
      <c r="E37" s="46">
        <v>45345</v>
      </c>
      <c r="F37">
        <v>-23.805</v>
      </c>
      <c r="G37" s="46">
        <v>45345</v>
      </c>
      <c r="H37">
        <v>-26.989000000000001</v>
      </c>
      <c r="I37" s="46">
        <v>45345</v>
      </c>
      <c r="J37">
        <v>-9.07</v>
      </c>
      <c r="K37" s="46">
        <v>45345</v>
      </c>
      <c r="L37">
        <v>-4.4619999999999997</v>
      </c>
      <c r="M37" s="46">
        <v>45345</v>
      </c>
      <c r="N37">
        <v>3.948</v>
      </c>
      <c r="O37" s="46">
        <v>45345</v>
      </c>
      <c r="P37">
        <v>7.7809999999999997</v>
      </c>
      <c r="Q37" s="46">
        <v>45345</v>
      </c>
      <c r="R37">
        <v>16.266999999999999</v>
      </c>
      <c r="S37" s="46">
        <v>45345</v>
      </c>
      <c r="T37">
        <v>16.266999999999999</v>
      </c>
      <c r="U37" s="46">
        <v>45345</v>
      </c>
      <c r="V37">
        <v>16.266999999999999</v>
      </c>
      <c r="W37" s="46">
        <v>45345</v>
      </c>
      <c r="X37">
        <v>31.959</v>
      </c>
      <c r="Y37" s="46">
        <v>45345</v>
      </c>
      <c r="Z37">
        <v>38.247999999999998</v>
      </c>
      <c r="AA37" s="46">
        <v>45345</v>
      </c>
      <c r="AB37">
        <v>38.247999999999998</v>
      </c>
      <c r="AC37" s="46">
        <v>45345</v>
      </c>
      <c r="AD37">
        <v>46.731999999999999</v>
      </c>
      <c r="AE37" s="46">
        <v>45345</v>
      </c>
      <c r="AF37">
        <v>61.593000000000004</v>
      </c>
      <c r="AG37" s="46">
        <v>45345</v>
      </c>
      <c r="AH37">
        <v>61.593000000000004</v>
      </c>
      <c r="AI37" s="46">
        <v>45345</v>
      </c>
      <c r="AJ37">
        <v>61.593000000000004</v>
      </c>
      <c r="AK37" s="46">
        <v>45345</v>
      </c>
      <c r="AL37">
        <v>64.692999999999998</v>
      </c>
      <c r="AM37" s="46">
        <v>45345</v>
      </c>
      <c r="AN37">
        <v>69.972999999999999</v>
      </c>
      <c r="AO37" s="46">
        <v>45345</v>
      </c>
      <c r="AP37">
        <v>69.259</v>
      </c>
      <c r="AQ37" s="46">
        <v>45345</v>
      </c>
      <c r="AR37">
        <v>71.162999999999997</v>
      </c>
      <c r="AS37" s="46">
        <v>45345</v>
      </c>
      <c r="AT37">
        <v>71.162999999999997</v>
      </c>
      <c r="AU37" s="46">
        <v>45345</v>
      </c>
      <c r="AV37">
        <v>69.17</v>
      </c>
      <c r="AW37" s="46">
        <v>45345</v>
      </c>
      <c r="AX37">
        <v>69.17</v>
      </c>
      <c r="AY37" s="46">
        <v>45345</v>
      </c>
      <c r="AZ37">
        <v>71.905000000000001</v>
      </c>
      <c r="BA37" s="46">
        <v>45345</v>
      </c>
      <c r="BB37">
        <v>73.965999999999994</v>
      </c>
      <c r="BC37" s="46">
        <v>45345</v>
      </c>
      <c r="BD37">
        <v>75.724999999999994</v>
      </c>
      <c r="BE37" s="46">
        <v>45345</v>
      </c>
      <c r="BF37">
        <v>70.861000000000004</v>
      </c>
      <c r="BG37" s="46">
        <v>45345</v>
      </c>
      <c r="BH37">
        <v>73.831000000000003</v>
      </c>
      <c r="BI37" s="46">
        <v>45345</v>
      </c>
      <c r="BJ37">
        <v>58.786000000000001</v>
      </c>
      <c r="BK37" s="46">
        <v>45345</v>
      </c>
      <c r="BL37">
        <v>73.099999999999994</v>
      </c>
      <c r="BM37" s="46">
        <v>45345</v>
      </c>
      <c r="BN37">
        <v>69.233000000000004</v>
      </c>
      <c r="BO37" s="46">
        <v>45345</v>
      </c>
      <c r="BP37">
        <v>62.006</v>
      </c>
      <c r="BQ37" s="46">
        <v>45345</v>
      </c>
      <c r="BR37">
        <v>50.948</v>
      </c>
    </row>
    <row r="38" spans="1:70" x14ac:dyDescent="0.35">
      <c r="A38" t="s">
        <v>127</v>
      </c>
      <c r="C38" s="46">
        <v>45348</v>
      </c>
      <c r="D38">
        <v>-21.745000000000001</v>
      </c>
      <c r="E38" s="46">
        <v>45348</v>
      </c>
      <c r="F38">
        <v>-21.745000000000001</v>
      </c>
      <c r="G38" s="46">
        <v>45348</v>
      </c>
      <c r="H38">
        <v>-26.818000000000001</v>
      </c>
      <c r="I38" s="46">
        <v>45348</v>
      </c>
      <c r="J38">
        <v>-9.0570000000000004</v>
      </c>
      <c r="K38" s="46">
        <v>45348</v>
      </c>
      <c r="L38">
        <v>-4.3380000000000001</v>
      </c>
      <c r="M38" s="46">
        <v>45348</v>
      </c>
      <c r="N38">
        <v>4.1390000000000002</v>
      </c>
      <c r="O38" s="46">
        <v>45348</v>
      </c>
      <c r="P38">
        <v>7.694</v>
      </c>
      <c r="Q38" s="46">
        <v>45348</v>
      </c>
      <c r="R38">
        <v>15.025</v>
      </c>
      <c r="S38" s="46">
        <v>45348</v>
      </c>
      <c r="T38">
        <v>15.025</v>
      </c>
      <c r="U38" s="46">
        <v>45348</v>
      </c>
      <c r="V38">
        <v>15.025</v>
      </c>
      <c r="W38" s="46">
        <v>45348</v>
      </c>
      <c r="X38">
        <v>31.338000000000001</v>
      </c>
      <c r="Y38" s="46">
        <v>45348</v>
      </c>
      <c r="Z38">
        <v>37.927</v>
      </c>
      <c r="AA38" s="46">
        <v>45348</v>
      </c>
      <c r="AB38">
        <v>37.927</v>
      </c>
      <c r="AC38" s="46">
        <v>45348</v>
      </c>
      <c r="AD38">
        <v>46.731000000000002</v>
      </c>
      <c r="AE38" s="46">
        <v>45348</v>
      </c>
      <c r="AF38">
        <v>60.067</v>
      </c>
      <c r="AG38" s="46">
        <v>45348</v>
      </c>
      <c r="AH38">
        <v>60.067</v>
      </c>
      <c r="AI38" s="46">
        <v>45348</v>
      </c>
      <c r="AJ38">
        <v>60.067</v>
      </c>
      <c r="AK38" s="46">
        <v>45348</v>
      </c>
      <c r="AL38">
        <v>63.637999999999998</v>
      </c>
      <c r="AM38" s="46">
        <v>45348</v>
      </c>
      <c r="AN38">
        <v>68.808999999999997</v>
      </c>
      <c r="AO38" s="46">
        <v>45348</v>
      </c>
      <c r="AP38">
        <v>67.638999999999996</v>
      </c>
      <c r="AQ38" s="46">
        <v>45348</v>
      </c>
      <c r="AR38">
        <v>70.132000000000005</v>
      </c>
      <c r="AS38" s="46">
        <v>45348</v>
      </c>
      <c r="AT38">
        <v>70.132000000000005</v>
      </c>
      <c r="AU38" s="46">
        <v>45348</v>
      </c>
      <c r="AV38">
        <v>68.001999999999995</v>
      </c>
      <c r="AW38" s="46">
        <v>45348</v>
      </c>
      <c r="AX38">
        <v>68.001999999999995</v>
      </c>
      <c r="AY38" s="46">
        <v>45348</v>
      </c>
      <c r="AZ38">
        <v>70.67</v>
      </c>
      <c r="BA38" s="46">
        <v>45348</v>
      </c>
      <c r="BB38">
        <v>72.808000000000007</v>
      </c>
      <c r="BC38" s="46">
        <v>45348</v>
      </c>
      <c r="BD38">
        <v>74.322999999999993</v>
      </c>
      <c r="BE38" s="46">
        <v>45348</v>
      </c>
      <c r="BF38">
        <v>69.510000000000005</v>
      </c>
      <c r="BG38" s="46">
        <v>45348</v>
      </c>
      <c r="BH38">
        <v>72.248999999999995</v>
      </c>
      <c r="BI38" s="46">
        <v>45348</v>
      </c>
      <c r="BJ38">
        <v>57.447000000000003</v>
      </c>
      <c r="BK38" s="46">
        <v>45348</v>
      </c>
      <c r="BL38">
        <v>71.992000000000004</v>
      </c>
      <c r="BM38" s="46">
        <v>45348</v>
      </c>
      <c r="BN38">
        <v>67.756</v>
      </c>
      <c r="BO38" s="46">
        <v>45348</v>
      </c>
      <c r="BP38">
        <v>60.762999999999998</v>
      </c>
      <c r="BQ38" s="46">
        <v>45348</v>
      </c>
      <c r="BR38">
        <v>50.438000000000002</v>
      </c>
    </row>
    <row r="39" spans="1:70" x14ac:dyDescent="0.35">
      <c r="A39" t="s">
        <v>128</v>
      </c>
      <c r="C39" s="46">
        <v>45349</v>
      </c>
      <c r="D39">
        <v>-17.050999999999998</v>
      </c>
      <c r="E39" s="46">
        <v>45349</v>
      </c>
      <c r="F39">
        <v>-17.050999999999998</v>
      </c>
      <c r="G39" s="46">
        <v>45349</v>
      </c>
      <c r="H39">
        <v>-25.199000000000002</v>
      </c>
      <c r="I39" s="46">
        <v>45349</v>
      </c>
      <c r="J39">
        <v>-8.08</v>
      </c>
      <c r="K39" s="46">
        <v>45349</v>
      </c>
      <c r="L39">
        <v>-3.181</v>
      </c>
      <c r="M39" s="46">
        <v>45349</v>
      </c>
      <c r="N39">
        <v>4.9939999999999998</v>
      </c>
      <c r="O39" s="46">
        <v>45349</v>
      </c>
      <c r="P39">
        <v>8.9909999999999997</v>
      </c>
      <c r="Q39" s="46">
        <v>45349</v>
      </c>
      <c r="R39">
        <v>16.414999999999999</v>
      </c>
      <c r="S39" s="46">
        <v>45349</v>
      </c>
      <c r="T39">
        <v>16.414999999999999</v>
      </c>
      <c r="U39" s="46">
        <v>45349</v>
      </c>
      <c r="V39">
        <v>16.414999999999999</v>
      </c>
      <c r="W39" s="46">
        <v>45349</v>
      </c>
      <c r="X39">
        <v>32.411000000000001</v>
      </c>
      <c r="Y39" s="46">
        <v>45349</v>
      </c>
      <c r="Z39">
        <v>38.773000000000003</v>
      </c>
      <c r="AA39" s="46">
        <v>45349</v>
      </c>
      <c r="AB39">
        <v>38.773000000000003</v>
      </c>
      <c r="AC39" s="46">
        <v>45349</v>
      </c>
      <c r="AD39">
        <v>47.47</v>
      </c>
      <c r="AE39" s="46">
        <v>45349</v>
      </c>
      <c r="AF39">
        <v>60.677</v>
      </c>
      <c r="AG39" s="46">
        <v>45349</v>
      </c>
      <c r="AH39">
        <v>60.677</v>
      </c>
      <c r="AI39" s="46">
        <v>45349</v>
      </c>
      <c r="AJ39">
        <v>60.677</v>
      </c>
      <c r="AK39" s="46">
        <v>45349</v>
      </c>
      <c r="AL39">
        <v>64.352999999999994</v>
      </c>
      <c r="AM39" s="46">
        <v>45349</v>
      </c>
      <c r="AN39">
        <v>68.941999999999993</v>
      </c>
      <c r="AO39" s="46">
        <v>45349</v>
      </c>
      <c r="AP39">
        <v>68.313999999999993</v>
      </c>
      <c r="AQ39" s="46">
        <v>45349</v>
      </c>
      <c r="AR39">
        <v>70.554000000000002</v>
      </c>
      <c r="AS39" s="46">
        <v>45349</v>
      </c>
      <c r="AT39">
        <v>70.554000000000002</v>
      </c>
      <c r="AU39" s="46">
        <v>45349</v>
      </c>
      <c r="AV39">
        <v>68.504000000000005</v>
      </c>
      <c r="AW39" s="46">
        <v>45349</v>
      </c>
      <c r="AX39">
        <v>68.504000000000005</v>
      </c>
      <c r="AY39" s="46">
        <v>45349</v>
      </c>
      <c r="AZ39">
        <v>71.304000000000002</v>
      </c>
      <c r="BA39" s="46">
        <v>45349</v>
      </c>
      <c r="BB39">
        <v>73.409000000000006</v>
      </c>
      <c r="BC39" s="46">
        <v>45349</v>
      </c>
      <c r="BD39">
        <v>74.879000000000005</v>
      </c>
      <c r="BE39" s="46">
        <v>45349</v>
      </c>
      <c r="BF39">
        <v>70.495000000000005</v>
      </c>
      <c r="BG39" s="46">
        <v>45349</v>
      </c>
      <c r="BH39">
        <v>73.188000000000002</v>
      </c>
      <c r="BI39" s="46">
        <v>45349</v>
      </c>
      <c r="BJ39">
        <v>58.296999999999997</v>
      </c>
      <c r="BK39" s="46">
        <v>45349</v>
      </c>
      <c r="BL39">
        <v>72.956999999999994</v>
      </c>
      <c r="BM39" s="46">
        <v>45349</v>
      </c>
      <c r="BN39">
        <v>68.468999999999994</v>
      </c>
      <c r="BO39" s="46">
        <v>45349</v>
      </c>
      <c r="BP39">
        <v>61.781999999999996</v>
      </c>
      <c r="BQ39" s="46">
        <v>45349</v>
      </c>
      <c r="BR39">
        <v>51.341000000000001</v>
      </c>
    </row>
    <row r="40" spans="1:70" x14ac:dyDescent="0.35">
      <c r="A40" t="s">
        <v>129</v>
      </c>
      <c r="C40" s="46">
        <v>45350</v>
      </c>
      <c r="D40">
        <v>-21.613</v>
      </c>
      <c r="E40" s="46">
        <v>45350</v>
      </c>
      <c r="F40">
        <v>-21.613</v>
      </c>
      <c r="G40" s="46">
        <v>45350</v>
      </c>
      <c r="H40">
        <v>-26.443999999999999</v>
      </c>
      <c r="I40" s="46">
        <v>45350</v>
      </c>
      <c r="J40">
        <v>-7.2069999999999999</v>
      </c>
      <c r="K40" s="46">
        <v>45350</v>
      </c>
      <c r="L40">
        <v>-1.9710000000000001</v>
      </c>
      <c r="M40" s="46">
        <v>45350</v>
      </c>
      <c r="N40">
        <v>6.2050000000000001</v>
      </c>
      <c r="O40" s="46">
        <v>45350</v>
      </c>
      <c r="P40">
        <v>10.976000000000001</v>
      </c>
      <c r="Q40" s="46">
        <v>45350</v>
      </c>
      <c r="R40">
        <v>16.881</v>
      </c>
      <c r="S40" s="46">
        <v>45350</v>
      </c>
      <c r="T40">
        <v>16.881</v>
      </c>
      <c r="U40" s="46">
        <v>45350</v>
      </c>
      <c r="V40">
        <v>16.881</v>
      </c>
      <c r="W40" s="46">
        <v>45350</v>
      </c>
      <c r="X40">
        <v>32.936</v>
      </c>
      <c r="Y40" s="46">
        <v>45350</v>
      </c>
      <c r="Z40">
        <v>38.972999999999999</v>
      </c>
      <c r="AA40" s="46">
        <v>45350</v>
      </c>
      <c r="AB40">
        <v>38.972999999999999</v>
      </c>
      <c r="AC40" s="46">
        <v>45350</v>
      </c>
      <c r="AD40">
        <v>47.682000000000002</v>
      </c>
      <c r="AE40" s="46">
        <v>45350</v>
      </c>
      <c r="AF40">
        <v>61.273000000000003</v>
      </c>
      <c r="AG40" s="46">
        <v>45350</v>
      </c>
      <c r="AH40">
        <v>61.273000000000003</v>
      </c>
      <c r="AI40" s="46">
        <v>45350</v>
      </c>
      <c r="AJ40">
        <v>61.273000000000003</v>
      </c>
      <c r="AK40" s="46">
        <v>45350</v>
      </c>
      <c r="AL40">
        <v>64.861000000000004</v>
      </c>
      <c r="AM40" s="46">
        <v>45350</v>
      </c>
      <c r="AN40">
        <v>69.66</v>
      </c>
      <c r="AO40" s="46">
        <v>45350</v>
      </c>
      <c r="AP40">
        <v>69.034999999999997</v>
      </c>
      <c r="AQ40" s="46">
        <v>45350</v>
      </c>
      <c r="AR40">
        <v>71.372</v>
      </c>
      <c r="AS40" s="46">
        <v>45350</v>
      </c>
      <c r="AT40">
        <v>71.372</v>
      </c>
      <c r="AU40" s="46">
        <v>45350</v>
      </c>
      <c r="AV40">
        <v>69.459999999999994</v>
      </c>
      <c r="AW40" s="46">
        <v>45350</v>
      </c>
      <c r="AX40">
        <v>69.459999999999994</v>
      </c>
      <c r="AY40" s="46">
        <v>45350</v>
      </c>
      <c r="AZ40">
        <v>72.042000000000002</v>
      </c>
      <c r="BA40" s="46">
        <v>45350</v>
      </c>
      <c r="BB40">
        <v>74.204999999999998</v>
      </c>
      <c r="BC40" s="46">
        <v>45350</v>
      </c>
      <c r="BD40">
        <v>75.503</v>
      </c>
      <c r="BE40" s="46">
        <v>45350</v>
      </c>
      <c r="BF40">
        <v>71.158000000000001</v>
      </c>
      <c r="BG40" s="46">
        <v>45350</v>
      </c>
      <c r="BH40">
        <v>73.915000000000006</v>
      </c>
      <c r="BI40" s="46">
        <v>45350</v>
      </c>
      <c r="BJ40">
        <v>59.113999999999997</v>
      </c>
      <c r="BK40" s="46">
        <v>45350</v>
      </c>
      <c r="BL40">
        <v>73.561999999999998</v>
      </c>
      <c r="BM40" s="46">
        <v>45350</v>
      </c>
      <c r="BN40">
        <v>69.147999999999996</v>
      </c>
      <c r="BO40" s="46">
        <v>45350</v>
      </c>
      <c r="BP40">
        <v>61.624000000000002</v>
      </c>
      <c r="BQ40" s="46">
        <v>45350</v>
      </c>
      <c r="BR40">
        <v>51.445</v>
      </c>
    </row>
    <row r="41" spans="1:70" x14ac:dyDescent="0.35">
      <c r="C41" s="46">
        <v>45351</v>
      </c>
      <c r="D41">
        <v>-31.823</v>
      </c>
      <c r="E41" s="46">
        <v>45351</v>
      </c>
      <c r="F41">
        <v>-31.823</v>
      </c>
      <c r="G41" s="46">
        <v>45351</v>
      </c>
      <c r="H41">
        <v>-27.172000000000001</v>
      </c>
      <c r="I41" s="46">
        <v>45351</v>
      </c>
      <c r="J41">
        <v>-7.9889999999999999</v>
      </c>
      <c r="K41" s="46">
        <v>45351</v>
      </c>
      <c r="L41">
        <v>-2.5950000000000002</v>
      </c>
      <c r="M41" s="46">
        <v>45351</v>
      </c>
      <c r="N41">
        <v>6.7460000000000004</v>
      </c>
      <c r="O41" s="46">
        <v>45351</v>
      </c>
      <c r="P41">
        <v>11.252000000000001</v>
      </c>
      <c r="Q41" s="46">
        <v>45351</v>
      </c>
      <c r="R41">
        <v>17.091000000000001</v>
      </c>
      <c r="S41" s="46">
        <v>45351</v>
      </c>
      <c r="T41">
        <v>17.091000000000001</v>
      </c>
      <c r="U41" s="46">
        <v>45351</v>
      </c>
      <c r="V41">
        <v>17.091000000000001</v>
      </c>
      <c r="W41" s="46">
        <v>45351</v>
      </c>
      <c r="X41">
        <v>33.152000000000001</v>
      </c>
      <c r="Y41" s="46">
        <v>45351</v>
      </c>
      <c r="Z41">
        <v>39.996000000000002</v>
      </c>
      <c r="AA41" s="46">
        <v>45351</v>
      </c>
      <c r="AB41">
        <v>39.996000000000002</v>
      </c>
      <c r="AC41" s="46">
        <v>45351</v>
      </c>
      <c r="AD41">
        <v>48.345999999999997</v>
      </c>
      <c r="AE41" s="46">
        <v>45351</v>
      </c>
      <c r="AF41">
        <v>61.13</v>
      </c>
      <c r="AG41" s="46">
        <v>45351</v>
      </c>
      <c r="AH41">
        <v>61.13</v>
      </c>
      <c r="AI41" s="46">
        <v>45351</v>
      </c>
      <c r="AJ41">
        <v>61.13</v>
      </c>
      <c r="AK41" s="46">
        <v>45351</v>
      </c>
      <c r="AL41">
        <v>64.195999999999998</v>
      </c>
      <c r="AM41" s="46">
        <v>45351</v>
      </c>
      <c r="AN41">
        <v>69.02</v>
      </c>
      <c r="AO41" s="46">
        <v>45351</v>
      </c>
      <c r="AP41">
        <v>69.037000000000006</v>
      </c>
      <c r="AQ41" s="46">
        <v>45351</v>
      </c>
      <c r="AR41">
        <v>71.238</v>
      </c>
      <c r="AS41" s="46">
        <v>45351</v>
      </c>
      <c r="AT41">
        <v>71.238</v>
      </c>
      <c r="AU41" s="46">
        <v>45351</v>
      </c>
      <c r="AV41">
        <v>69.632999999999996</v>
      </c>
      <c r="AW41" s="46">
        <v>45351</v>
      </c>
      <c r="AX41">
        <v>69.632999999999996</v>
      </c>
      <c r="AY41" s="46">
        <v>45351</v>
      </c>
      <c r="AZ41">
        <v>72.128</v>
      </c>
      <c r="BA41" s="46">
        <v>45351</v>
      </c>
      <c r="BB41">
        <v>73.962000000000003</v>
      </c>
      <c r="BC41" s="46">
        <v>45351</v>
      </c>
      <c r="BD41">
        <v>75.180999999999997</v>
      </c>
      <c r="BE41" s="46">
        <v>45351</v>
      </c>
      <c r="BF41">
        <v>71.037999999999997</v>
      </c>
      <c r="BG41" s="46">
        <v>45351</v>
      </c>
      <c r="BH41">
        <v>73.700999999999993</v>
      </c>
      <c r="BI41" s="46">
        <v>45351</v>
      </c>
      <c r="BJ41">
        <v>59.264000000000003</v>
      </c>
      <c r="BK41" s="46">
        <v>45351</v>
      </c>
      <c r="BL41">
        <v>73.328000000000003</v>
      </c>
      <c r="BM41" s="46">
        <v>45351</v>
      </c>
      <c r="BN41">
        <v>68.953000000000003</v>
      </c>
      <c r="BO41" s="46">
        <v>45351</v>
      </c>
      <c r="BP41">
        <v>61.476999999999997</v>
      </c>
      <c r="BQ41" s="46">
        <v>45351</v>
      </c>
      <c r="BR41">
        <v>52.093000000000004</v>
      </c>
    </row>
    <row r="42" spans="1:70" x14ac:dyDescent="0.35">
      <c r="C42" s="46">
        <v>45352</v>
      </c>
      <c r="D42">
        <v>-35.003</v>
      </c>
      <c r="E42" s="46">
        <v>45352</v>
      </c>
      <c r="F42">
        <v>-35.003</v>
      </c>
      <c r="G42" s="46">
        <v>45352</v>
      </c>
      <c r="H42">
        <v>-27.63</v>
      </c>
      <c r="I42" s="46">
        <v>45352</v>
      </c>
      <c r="J42">
        <v>-7.4109999999999996</v>
      </c>
      <c r="K42" s="46">
        <v>45352</v>
      </c>
      <c r="L42">
        <v>-2.2040000000000002</v>
      </c>
      <c r="M42" s="46">
        <v>45352</v>
      </c>
      <c r="N42">
        <v>7.2610000000000001</v>
      </c>
      <c r="O42" s="46">
        <v>45352</v>
      </c>
      <c r="P42">
        <v>11.494</v>
      </c>
      <c r="Q42" s="46">
        <v>45352</v>
      </c>
      <c r="R42">
        <v>17.382000000000001</v>
      </c>
      <c r="S42" s="46">
        <v>45352</v>
      </c>
      <c r="T42">
        <v>17.382000000000001</v>
      </c>
      <c r="U42" s="46">
        <v>45352</v>
      </c>
      <c r="V42">
        <v>17.382000000000001</v>
      </c>
      <c r="W42" s="46">
        <v>45352</v>
      </c>
      <c r="X42">
        <v>33.710999999999999</v>
      </c>
      <c r="Y42" s="46">
        <v>45352</v>
      </c>
      <c r="Z42">
        <v>40.372</v>
      </c>
      <c r="AA42" s="46">
        <v>45352</v>
      </c>
      <c r="AB42">
        <v>40.372</v>
      </c>
      <c r="AC42" s="46">
        <v>45352</v>
      </c>
      <c r="AD42">
        <v>48.451000000000001</v>
      </c>
      <c r="AE42" s="46">
        <v>45352</v>
      </c>
      <c r="AF42">
        <v>60.832999999999998</v>
      </c>
      <c r="AG42" s="46">
        <v>45352</v>
      </c>
      <c r="AH42">
        <v>60.832999999999998</v>
      </c>
      <c r="AI42" s="46">
        <v>45352</v>
      </c>
      <c r="AJ42">
        <v>60.832999999999998</v>
      </c>
      <c r="AK42" s="46">
        <v>45352</v>
      </c>
      <c r="AL42">
        <v>64.063000000000002</v>
      </c>
      <c r="AM42" s="46">
        <v>45352</v>
      </c>
      <c r="AN42">
        <v>68.418999999999997</v>
      </c>
      <c r="AO42" s="46">
        <v>45352</v>
      </c>
      <c r="AP42">
        <v>67.826999999999998</v>
      </c>
      <c r="AQ42" s="46">
        <v>45352</v>
      </c>
      <c r="AR42">
        <v>70.350999999999999</v>
      </c>
      <c r="AS42" s="46">
        <v>45352</v>
      </c>
      <c r="AT42">
        <v>70.350999999999999</v>
      </c>
      <c r="AU42" s="46">
        <v>45352</v>
      </c>
      <c r="AV42">
        <v>68.39</v>
      </c>
      <c r="AW42" s="46">
        <v>45352</v>
      </c>
      <c r="AX42">
        <v>68.39</v>
      </c>
      <c r="AY42" s="46">
        <v>45352</v>
      </c>
      <c r="AZ42">
        <v>71.135000000000005</v>
      </c>
      <c r="BA42" s="46">
        <v>45352</v>
      </c>
      <c r="BB42">
        <v>73.069999999999993</v>
      </c>
      <c r="BC42" s="46">
        <v>45352</v>
      </c>
      <c r="BD42">
        <v>74.367999999999995</v>
      </c>
      <c r="BE42" s="46">
        <v>45352</v>
      </c>
      <c r="BF42">
        <v>70.397000000000006</v>
      </c>
      <c r="BG42" s="46">
        <v>45352</v>
      </c>
      <c r="BH42">
        <v>72.849999999999994</v>
      </c>
      <c r="BI42" s="46">
        <v>45352</v>
      </c>
      <c r="BJ42">
        <v>57.973999999999997</v>
      </c>
      <c r="BK42" s="46">
        <v>45352</v>
      </c>
      <c r="BL42">
        <v>72.516000000000005</v>
      </c>
      <c r="BM42" s="46">
        <v>45352</v>
      </c>
      <c r="BN42">
        <v>68.063000000000002</v>
      </c>
      <c r="BO42" s="46">
        <v>45352</v>
      </c>
      <c r="BP42">
        <v>60.368000000000002</v>
      </c>
      <c r="BQ42" s="46">
        <v>45352</v>
      </c>
      <c r="BR42">
        <v>52.018000000000001</v>
      </c>
    </row>
    <row r="43" spans="1:70" x14ac:dyDescent="0.35">
      <c r="C43" s="46">
        <v>45355</v>
      </c>
      <c r="D43">
        <v>-30.501999999999999</v>
      </c>
      <c r="E43" s="46">
        <v>45355</v>
      </c>
      <c r="F43">
        <v>-30.501999999999999</v>
      </c>
      <c r="G43" s="46">
        <v>45355</v>
      </c>
      <c r="H43">
        <v>-28.702000000000002</v>
      </c>
      <c r="I43" s="46">
        <v>45355</v>
      </c>
      <c r="J43">
        <v>-8.6910000000000007</v>
      </c>
      <c r="K43" s="46">
        <v>45355</v>
      </c>
      <c r="L43">
        <v>-3.32</v>
      </c>
      <c r="M43" s="46">
        <v>45355</v>
      </c>
      <c r="N43">
        <v>6.2409999999999997</v>
      </c>
      <c r="O43" s="46">
        <v>45355</v>
      </c>
      <c r="P43">
        <v>9.8109999999999999</v>
      </c>
      <c r="Q43" s="46">
        <v>45355</v>
      </c>
      <c r="R43">
        <v>15.925000000000001</v>
      </c>
      <c r="S43" s="46">
        <v>45355</v>
      </c>
      <c r="T43">
        <v>15.925000000000001</v>
      </c>
      <c r="U43" s="46">
        <v>45355</v>
      </c>
      <c r="V43">
        <v>15.925000000000001</v>
      </c>
      <c r="W43" s="46">
        <v>45355</v>
      </c>
      <c r="X43">
        <v>32.22</v>
      </c>
      <c r="Y43" s="46">
        <v>45355</v>
      </c>
      <c r="Z43">
        <v>38.945999999999998</v>
      </c>
      <c r="AA43" s="46">
        <v>45355</v>
      </c>
      <c r="AB43">
        <v>38.945999999999998</v>
      </c>
      <c r="AC43" s="46">
        <v>45355</v>
      </c>
      <c r="AD43">
        <v>47.862000000000002</v>
      </c>
      <c r="AE43" s="46">
        <v>45355</v>
      </c>
      <c r="AF43">
        <v>59.597000000000001</v>
      </c>
      <c r="AG43" s="46">
        <v>45355</v>
      </c>
      <c r="AH43">
        <v>59.597000000000001</v>
      </c>
      <c r="AI43" s="46">
        <v>45355</v>
      </c>
      <c r="AJ43">
        <v>59.597000000000001</v>
      </c>
      <c r="AK43" s="46">
        <v>45355</v>
      </c>
      <c r="AL43">
        <v>62.597000000000001</v>
      </c>
      <c r="AM43" s="46">
        <v>45355</v>
      </c>
      <c r="AN43">
        <v>67.132000000000005</v>
      </c>
      <c r="AO43" s="46">
        <v>45355</v>
      </c>
      <c r="AP43">
        <v>66.787999999999997</v>
      </c>
      <c r="AQ43" s="46">
        <v>45355</v>
      </c>
      <c r="AR43">
        <v>68.850999999999999</v>
      </c>
      <c r="AS43" s="46">
        <v>45355</v>
      </c>
      <c r="AT43">
        <v>68.850999999999999</v>
      </c>
      <c r="AU43" s="46">
        <v>45355</v>
      </c>
      <c r="AV43">
        <v>67.287000000000006</v>
      </c>
      <c r="AW43" s="46">
        <v>45355</v>
      </c>
      <c r="AX43">
        <v>67.287000000000006</v>
      </c>
      <c r="AY43" s="46">
        <v>45355</v>
      </c>
      <c r="AZ43">
        <v>69.747</v>
      </c>
      <c r="BA43" s="46">
        <v>45355</v>
      </c>
      <c r="BB43">
        <v>71.52</v>
      </c>
      <c r="BC43" s="46">
        <v>45355</v>
      </c>
      <c r="BD43">
        <v>73.34</v>
      </c>
      <c r="BE43" s="46">
        <v>45355</v>
      </c>
      <c r="BF43">
        <v>68.888999999999996</v>
      </c>
      <c r="BG43" s="46">
        <v>45355</v>
      </c>
      <c r="BH43">
        <v>71.668999999999997</v>
      </c>
      <c r="BI43" s="46">
        <v>45355</v>
      </c>
      <c r="BJ43">
        <v>57.322000000000003</v>
      </c>
      <c r="BK43" s="46">
        <v>45355</v>
      </c>
      <c r="BL43">
        <v>71.522999999999996</v>
      </c>
      <c r="BM43" s="46">
        <v>45355</v>
      </c>
      <c r="BN43">
        <v>67.373000000000005</v>
      </c>
      <c r="BO43" s="46">
        <v>45355</v>
      </c>
      <c r="BP43">
        <v>60.183</v>
      </c>
      <c r="BQ43" s="46">
        <v>45355</v>
      </c>
      <c r="BR43">
        <v>51.161000000000001</v>
      </c>
    </row>
    <row r="44" spans="1:70" x14ac:dyDescent="0.35">
      <c r="C44" s="46">
        <v>45356</v>
      </c>
      <c r="D44">
        <v>-31.594999999999999</v>
      </c>
      <c r="E44" s="46">
        <v>45356</v>
      </c>
      <c r="F44">
        <v>-31.594999999999999</v>
      </c>
      <c r="G44" s="46">
        <v>45356</v>
      </c>
      <c r="H44">
        <v>-26.594000000000001</v>
      </c>
      <c r="I44" s="46">
        <v>45356</v>
      </c>
      <c r="J44">
        <v>-7.6760000000000002</v>
      </c>
      <c r="K44" s="46">
        <v>45356</v>
      </c>
      <c r="L44">
        <v>-2.581</v>
      </c>
      <c r="M44" s="46">
        <v>45356</v>
      </c>
      <c r="N44">
        <v>6.7489999999999997</v>
      </c>
      <c r="O44" s="46">
        <v>45356</v>
      </c>
      <c r="P44">
        <v>10.003</v>
      </c>
      <c r="Q44" s="46">
        <v>45356</v>
      </c>
      <c r="R44">
        <v>15.188000000000001</v>
      </c>
      <c r="S44" s="46">
        <v>45356</v>
      </c>
      <c r="T44">
        <v>15.188000000000001</v>
      </c>
      <c r="U44" s="46">
        <v>45356</v>
      </c>
      <c r="V44">
        <v>15.188000000000001</v>
      </c>
      <c r="W44" s="46">
        <v>45356</v>
      </c>
      <c r="X44">
        <v>31.186</v>
      </c>
      <c r="Y44" s="46">
        <v>45356</v>
      </c>
      <c r="Z44">
        <v>37.476999999999997</v>
      </c>
      <c r="AA44" s="46">
        <v>45356</v>
      </c>
      <c r="AB44">
        <v>37.476999999999997</v>
      </c>
      <c r="AC44" s="46">
        <v>45356</v>
      </c>
      <c r="AD44">
        <v>46.451999999999998</v>
      </c>
      <c r="AE44" s="46">
        <v>45356</v>
      </c>
      <c r="AF44">
        <v>59.548000000000002</v>
      </c>
      <c r="AG44" s="46">
        <v>45356</v>
      </c>
      <c r="AH44">
        <v>59.548000000000002</v>
      </c>
      <c r="AI44" s="46">
        <v>45356</v>
      </c>
      <c r="AJ44">
        <v>59.548000000000002</v>
      </c>
      <c r="AK44" s="46">
        <v>45356</v>
      </c>
      <c r="AL44">
        <v>62.65</v>
      </c>
      <c r="AM44" s="46">
        <v>45356</v>
      </c>
      <c r="AN44">
        <v>67.406000000000006</v>
      </c>
      <c r="AO44" s="46">
        <v>45356</v>
      </c>
      <c r="AP44">
        <v>67.088999999999999</v>
      </c>
      <c r="AQ44" s="46">
        <v>45356</v>
      </c>
      <c r="AR44">
        <v>69.204999999999998</v>
      </c>
      <c r="AS44" s="46">
        <v>45356</v>
      </c>
      <c r="AT44">
        <v>69.204999999999998</v>
      </c>
      <c r="AU44" s="46">
        <v>45356</v>
      </c>
      <c r="AV44">
        <v>67.468999999999994</v>
      </c>
      <c r="AW44" s="46">
        <v>45356</v>
      </c>
      <c r="AX44">
        <v>67.468999999999994</v>
      </c>
      <c r="AY44" s="46">
        <v>45356</v>
      </c>
      <c r="AZ44">
        <v>69.983999999999995</v>
      </c>
      <c r="BA44" s="46">
        <v>45356</v>
      </c>
      <c r="BB44">
        <v>71.462999999999994</v>
      </c>
      <c r="BC44" s="46">
        <v>45356</v>
      </c>
      <c r="BD44">
        <v>73.180000000000007</v>
      </c>
      <c r="BE44" s="46">
        <v>45356</v>
      </c>
      <c r="BF44">
        <v>68.852000000000004</v>
      </c>
      <c r="BG44" s="46">
        <v>45356</v>
      </c>
      <c r="BH44">
        <v>71.921999999999997</v>
      </c>
      <c r="BI44" s="46">
        <v>45356</v>
      </c>
      <c r="BJ44">
        <v>57.543999999999997</v>
      </c>
      <c r="BK44" s="46">
        <v>45356</v>
      </c>
      <c r="BL44">
        <v>71.887</v>
      </c>
      <c r="BM44" s="46">
        <v>45356</v>
      </c>
      <c r="BN44">
        <v>67.623999999999995</v>
      </c>
      <c r="BO44" s="46">
        <v>45356</v>
      </c>
      <c r="BP44">
        <v>60.051000000000002</v>
      </c>
      <c r="BQ44" s="46">
        <v>45356</v>
      </c>
      <c r="BR44">
        <v>49.917000000000002</v>
      </c>
    </row>
    <row r="45" spans="1:70" x14ac:dyDescent="0.35">
      <c r="C45" s="46">
        <v>45357</v>
      </c>
      <c r="D45">
        <v>-33.779000000000003</v>
      </c>
      <c r="E45" s="46">
        <v>45357</v>
      </c>
      <c r="F45">
        <v>-33.779000000000003</v>
      </c>
      <c r="G45" s="46">
        <v>45357</v>
      </c>
      <c r="H45">
        <v>-28.852</v>
      </c>
      <c r="I45" s="46">
        <v>45357</v>
      </c>
      <c r="J45">
        <v>-8.4589999999999996</v>
      </c>
      <c r="K45" s="46">
        <v>45357</v>
      </c>
      <c r="L45">
        <v>-3.2959999999999998</v>
      </c>
      <c r="M45" s="46">
        <v>45357</v>
      </c>
      <c r="N45">
        <v>5.45</v>
      </c>
      <c r="O45" s="46">
        <v>45357</v>
      </c>
      <c r="P45">
        <v>9.91</v>
      </c>
      <c r="Q45" s="46">
        <v>45357</v>
      </c>
      <c r="R45">
        <v>15.43</v>
      </c>
      <c r="S45" s="46">
        <v>45357</v>
      </c>
      <c r="T45">
        <v>15.43</v>
      </c>
      <c r="U45" s="46">
        <v>45357</v>
      </c>
      <c r="V45">
        <v>15.43</v>
      </c>
      <c r="W45" s="46">
        <v>45357</v>
      </c>
      <c r="X45">
        <v>31.599</v>
      </c>
      <c r="Y45" s="46">
        <v>45357</v>
      </c>
      <c r="Z45">
        <v>38.134999999999998</v>
      </c>
      <c r="AA45" s="46">
        <v>45357</v>
      </c>
      <c r="AB45">
        <v>38.134999999999998</v>
      </c>
      <c r="AC45" s="46">
        <v>45357</v>
      </c>
      <c r="AD45">
        <v>47.115000000000002</v>
      </c>
      <c r="AE45" s="46">
        <v>45357</v>
      </c>
      <c r="AF45">
        <v>60.66</v>
      </c>
      <c r="AG45" s="46">
        <v>45357</v>
      </c>
      <c r="AH45">
        <v>60.66</v>
      </c>
      <c r="AI45" s="46">
        <v>45357</v>
      </c>
      <c r="AJ45">
        <v>60.66</v>
      </c>
      <c r="AK45" s="46">
        <v>45357</v>
      </c>
      <c r="AL45">
        <v>63.201000000000001</v>
      </c>
      <c r="AM45" s="46">
        <v>45357</v>
      </c>
      <c r="AN45">
        <v>68.180000000000007</v>
      </c>
      <c r="AO45" s="46">
        <v>45357</v>
      </c>
      <c r="AP45">
        <v>67.974000000000004</v>
      </c>
      <c r="AQ45" s="46">
        <v>45357</v>
      </c>
      <c r="AR45">
        <v>69.953999999999994</v>
      </c>
      <c r="AS45" s="46">
        <v>45357</v>
      </c>
      <c r="AT45">
        <v>69.953999999999994</v>
      </c>
      <c r="AU45" s="46">
        <v>45357</v>
      </c>
      <c r="AV45">
        <v>68.277000000000001</v>
      </c>
      <c r="AW45" s="46">
        <v>45357</v>
      </c>
      <c r="AX45">
        <v>68.277000000000001</v>
      </c>
      <c r="AY45" s="46">
        <v>45357</v>
      </c>
      <c r="AZ45">
        <v>70.471999999999994</v>
      </c>
      <c r="BA45" s="46">
        <v>45357</v>
      </c>
      <c r="BB45">
        <v>72.27</v>
      </c>
      <c r="BC45" s="46">
        <v>45357</v>
      </c>
      <c r="BD45">
        <v>73.546000000000006</v>
      </c>
      <c r="BE45" s="46">
        <v>45357</v>
      </c>
      <c r="BF45">
        <v>69.628</v>
      </c>
      <c r="BG45" s="46">
        <v>45357</v>
      </c>
      <c r="BH45">
        <v>72.39</v>
      </c>
      <c r="BI45" s="46">
        <v>45357</v>
      </c>
      <c r="BJ45">
        <v>58.134999999999998</v>
      </c>
      <c r="BK45" s="46">
        <v>45357</v>
      </c>
      <c r="BL45">
        <v>72.231999999999999</v>
      </c>
      <c r="BM45" s="46">
        <v>45357</v>
      </c>
      <c r="BN45">
        <v>67.843000000000004</v>
      </c>
      <c r="BO45" s="46">
        <v>45357</v>
      </c>
      <c r="BP45">
        <v>60.442</v>
      </c>
      <c r="BQ45" s="46">
        <v>45357</v>
      </c>
      <c r="BR45">
        <v>50.39</v>
      </c>
    </row>
    <row r="46" spans="1:70" x14ac:dyDescent="0.35">
      <c r="C46" s="46">
        <v>45358</v>
      </c>
      <c r="D46">
        <v>-34.814999999999998</v>
      </c>
      <c r="E46" s="46">
        <v>45358</v>
      </c>
      <c r="F46">
        <v>-34.814999999999998</v>
      </c>
      <c r="G46" s="46">
        <v>45358</v>
      </c>
      <c r="H46">
        <v>-26.507999999999999</v>
      </c>
      <c r="I46" s="46">
        <v>45358</v>
      </c>
      <c r="J46">
        <v>-6.3659999999999997</v>
      </c>
      <c r="K46" s="46">
        <v>45358</v>
      </c>
      <c r="L46">
        <v>-2.1429999999999998</v>
      </c>
      <c r="M46" s="46">
        <v>45358</v>
      </c>
      <c r="N46">
        <v>6.7889999999999997</v>
      </c>
      <c r="O46" s="46">
        <v>45358</v>
      </c>
      <c r="P46">
        <v>11.438000000000001</v>
      </c>
      <c r="Q46" s="46">
        <v>45358</v>
      </c>
      <c r="R46">
        <v>15.811999999999999</v>
      </c>
      <c r="S46" s="46">
        <v>45358</v>
      </c>
      <c r="T46">
        <v>15.811999999999999</v>
      </c>
      <c r="U46" s="46">
        <v>45358</v>
      </c>
      <c r="V46">
        <v>15.811999999999999</v>
      </c>
      <c r="W46" s="46">
        <v>45358</v>
      </c>
      <c r="X46">
        <v>32.741</v>
      </c>
      <c r="Y46" s="46">
        <v>45358</v>
      </c>
      <c r="Z46">
        <v>38.832000000000001</v>
      </c>
      <c r="AA46" s="46">
        <v>45358</v>
      </c>
      <c r="AB46">
        <v>38.832000000000001</v>
      </c>
      <c r="AC46" s="46">
        <v>45358</v>
      </c>
      <c r="AD46">
        <v>48.466000000000001</v>
      </c>
      <c r="AE46" s="46">
        <v>45358</v>
      </c>
      <c r="AF46">
        <v>61.137</v>
      </c>
      <c r="AG46" s="46">
        <v>45358</v>
      </c>
      <c r="AH46">
        <v>61.137</v>
      </c>
      <c r="AI46" s="46">
        <v>45358</v>
      </c>
      <c r="AJ46">
        <v>61.137</v>
      </c>
      <c r="AK46" s="46">
        <v>45358</v>
      </c>
      <c r="AL46">
        <v>63.741</v>
      </c>
      <c r="AM46" s="46">
        <v>45358</v>
      </c>
      <c r="AN46">
        <v>68.39</v>
      </c>
      <c r="AO46" s="46">
        <v>45358</v>
      </c>
      <c r="AP46">
        <v>68.366</v>
      </c>
      <c r="AQ46" s="46">
        <v>45358</v>
      </c>
      <c r="AR46">
        <v>70.426000000000002</v>
      </c>
      <c r="AS46" s="46">
        <v>45358</v>
      </c>
      <c r="AT46">
        <v>70.426000000000002</v>
      </c>
      <c r="AU46" s="46">
        <v>45358</v>
      </c>
      <c r="AV46">
        <v>68.914000000000001</v>
      </c>
      <c r="AW46" s="46">
        <v>45358</v>
      </c>
      <c r="AX46">
        <v>68.914000000000001</v>
      </c>
      <c r="AY46" s="46">
        <v>45358</v>
      </c>
      <c r="AZ46">
        <v>71.418000000000006</v>
      </c>
      <c r="BA46" s="46">
        <v>45358</v>
      </c>
      <c r="BB46">
        <v>72.323999999999998</v>
      </c>
      <c r="BC46" s="46">
        <v>45358</v>
      </c>
      <c r="BD46">
        <v>73.453000000000003</v>
      </c>
      <c r="BE46" s="46">
        <v>45358</v>
      </c>
      <c r="BF46">
        <v>69.350999999999999</v>
      </c>
      <c r="BG46" s="46">
        <v>45358</v>
      </c>
      <c r="BH46">
        <v>72.122</v>
      </c>
      <c r="BI46" s="46">
        <v>45358</v>
      </c>
      <c r="BJ46">
        <v>58.26</v>
      </c>
      <c r="BK46" s="46">
        <v>45358</v>
      </c>
      <c r="BL46">
        <v>72.501000000000005</v>
      </c>
      <c r="BM46" s="46">
        <v>45358</v>
      </c>
      <c r="BN46">
        <v>68.301000000000002</v>
      </c>
      <c r="BO46" s="46">
        <v>45358</v>
      </c>
      <c r="BP46">
        <v>60.847000000000001</v>
      </c>
      <c r="BQ46" s="46">
        <v>45358</v>
      </c>
      <c r="BR46">
        <v>51.491999999999997</v>
      </c>
    </row>
    <row r="47" spans="1:70" x14ac:dyDescent="0.35">
      <c r="C47" s="46">
        <v>45359</v>
      </c>
      <c r="D47">
        <v>-40.119999999999997</v>
      </c>
      <c r="E47" s="46">
        <v>45359</v>
      </c>
      <c r="F47">
        <v>-40.119999999999997</v>
      </c>
      <c r="G47" s="46">
        <v>45359</v>
      </c>
      <c r="H47">
        <v>-26.702000000000002</v>
      </c>
      <c r="I47" s="46">
        <v>45359</v>
      </c>
      <c r="J47">
        <v>-7.0090000000000003</v>
      </c>
      <c r="K47" s="46">
        <v>45359</v>
      </c>
      <c r="L47">
        <v>-2.8730000000000002</v>
      </c>
      <c r="M47" s="46">
        <v>45359</v>
      </c>
      <c r="N47">
        <v>5.75</v>
      </c>
      <c r="O47" s="46">
        <v>45359</v>
      </c>
      <c r="P47">
        <v>11.000999999999999</v>
      </c>
      <c r="Q47" s="46">
        <v>45359</v>
      </c>
      <c r="R47">
        <v>15.579000000000001</v>
      </c>
      <c r="S47" s="46">
        <v>45359</v>
      </c>
      <c r="T47">
        <v>15.579000000000001</v>
      </c>
      <c r="U47" s="46">
        <v>45359</v>
      </c>
      <c r="V47">
        <v>15.579000000000001</v>
      </c>
      <c r="W47" s="46">
        <v>45359</v>
      </c>
      <c r="X47">
        <v>32.637</v>
      </c>
      <c r="Y47" s="46">
        <v>45359</v>
      </c>
      <c r="Z47">
        <v>37.927999999999997</v>
      </c>
      <c r="AA47" s="46">
        <v>45359</v>
      </c>
      <c r="AB47">
        <v>37.927999999999997</v>
      </c>
      <c r="AC47" s="46">
        <v>45359</v>
      </c>
      <c r="AD47">
        <v>47.09</v>
      </c>
      <c r="AE47" s="46">
        <v>45359</v>
      </c>
      <c r="AF47">
        <v>60.414000000000001</v>
      </c>
      <c r="AG47" s="46">
        <v>45359</v>
      </c>
      <c r="AH47">
        <v>60.414000000000001</v>
      </c>
      <c r="AI47" s="46">
        <v>45359</v>
      </c>
      <c r="AJ47">
        <v>60.414000000000001</v>
      </c>
      <c r="AK47" s="46">
        <v>45359</v>
      </c>
      <c r="AL47">
        <v>63.402000000000001</v>
      </c>
      <c r="AM47" s="46">
        <v>45359</v>
      </c>
      <c r="AN47">
        <v>68.320999999999998</v>
      </c>
      <c r="AO47" s="46">
        <v>45359</v>
      </c>
      <c r="AP47">
        <v>67.665999999999997</v>
      </c>
      <c r="AQ47" s="46">
        <v>45359</v>
      </c>
      <c r="AR47">
        <v>70.253</v>
      </c>
      <c r="AS47" s="46">
        <v>45359</v>
      </c>
      <c r="AT47">
        <v>70.253</v>
      </c>
      <c r="AU47" s="46">
        <v>45359</v>
      </c>
      <c r="AV47">
        <v>68.453999999999994</v>
      </c>
      <c r="AW47" s="46">
        <v>45359</v>
      </c>
      <c r="AX47">
        <v>68.453999999999994</v>
      </c>
      <c r="AY47" s="46">
        <v>45359</v>
      </c>
      <c r="AZ47">
        <v>71.259</v>
      </c>
      <c r="BA47" s="46">
        <v>45359</v>
      </c>
      <c r="BB47">
        <v>72.230999999999995</v>
      </c>
      <c r="BC47" s="46">
        <v>45359</v>
      </c>
      <c r="BD47">
        <v>73.516000000000005</v>
      </c>
      <c r="BE47" s="46">
        <v>45359</v>
      </c>
      <c r="BF47">
        <v>69.353999999999999</v>
      </c>
      <c r="BG47" s="46">
        <v>45359</v>
      </c>
      <c r="BH47">
        <v>72.183999999999997</v>
      </c>
      <c r="BI47" s="46">
        <v>45359</v>
      </c>
      <c r="BJ47">
        <v>57.698</v>
      </c>
      <c r="BK47" s="46">
        <v>45359</v>
      </c>
      <c r="BL47">
        <v>72.308999999999997</v>
      </c>
      <c r="BM47" s="46">
        <v>45359</v>
      </c>
      <c r="BN47">
        <v>67.906000000000006</v>
      </c>
      <c r="BO47" s="46">
        <v>45359</v>
      </c>
      <c r="BP47">
        <v>60.442999999999998</v>
      </c>
      <c r="BQ47" s="46">
        <v>45359</v>
      </c>
      <c r="BR47">
        <v>50.484999999999999</v>
      </c>
    </row>
    <row r="48" spans="1:70" x14ac:dyDescent="0.35">
      <c r="C48" s="46">
        <v>45362</v>
      </c>
      <c r="D48">
        <v>-30.29</v>
      </c>
      <c r="E48" s="46">
        <v>45362</v>
      </c>
      <c r="F48">
        <v>-30.29</v>
      </c>
      <c r="G48" s="46">
        <v>45362</v>
      </c>
      <c r="H48">
        <v>-24.437999999999999</v>
      </c>
      <c r="I48" s="46">
        <v>45362</v>
      </c>
      <c r="J48">
        <v>-5.7610000000000001</v>
      </c>
      <c r="K48" s="46">
        <v>45362</v>
      </c>
      <c r="L48">
        <v>-1.8540000000000001</v>
      </c>
      <c r="M48" s="46">
        <v>45362</v>
      </c>
      <c r="N48">
        <v>7.2510000000000003</v>
      </c>
      <c r="O48" s="46">
        <v>45362</v>
      </c>
      <c r="P48">
        <v>11.975</v>
      </c>
      <c r="Q48" s="46">
        <v>45362</v>
      </c>
      <c r="R48">
        <v>16.536999999999999</v>
      </c>
      <c r="S48" s="46">
        <v>45362</v>
      </c>
      <c r="T48">
        <v>16.536999999999999</v>
      </c>
      <c r="U48" s="46">
        <v>45362</v>
      </c>
      <c r="V48">
        <v>16.536999999999999</v>
      </c>
      <c r="W48" s="46">
        <v>45362</v>
      </c>
      <c r="X48">
        <v>33.226999999999997</v>
      </c>
      <c r="Y48" s="46">
        <v>45362</v>
      </c>
      <c r="Z48">
        <v>38.646999999999998</v>
      </c>
      <c r="AA48" s="46">
        <v>45362</v>
      </c>
      <c r="AB48">
        <v>38.646999999999998</v>
      </c>
      <c r="AC48" s="46">
        <v>45362</v>
      </c>
      <c r="AD48">
        <v>47.716999999999999</v>
      </c>
      <c r="AE48" s="46">
        <v>45362</v>
      </c>
      <c r="AF48">
        <v>60.594000000000001</v>
      </c>
      <c r="AG48" s="46">
        <v>45362</v>
      </c>
      <c r="AH48">
        <v>60.594000000000001</v>
      </c>
      <c r="AI48" s="46">
        <v>45362</v>
      </c>
      <c r="AJ48">
        <v>60.594000000000001</v>
      </c>
      <c r="AK48" s="46">
        <v>45362</v>
      </c>
      <c r="AL48">
        <v>63.646000000000001</v>
      </c>
      <c r="AM48" s="46">
        <v>45362</v>
      </c>
      <c r="AN48">
        <v>68.578999999999994</v>
      </c>
      <c r="AO48" s="46">
        <v>45362</v>
      </c>
      <c r="AP48">
        <v>67.885000000000005</v>
      </c>
      <c r="AQ48" s="46">
        <v>45362</v>
      </c>
      <c r="AR48">
        <v>70.459000000000003</v>
      </c>
      <c r="AS48" s="46">
        <v>45362</v>
      </c>
      <c r="AT48">
        <v>70.459000000000003</v>
      </c>
      <c r="AU48" s="46">
        <v>45362</v>
      </c>
      <c r="AV48">
        <v>68.659000000000006</v>
      </c>
      <c r="AW48" s="46">
        <v>45362</v>
      </c>
      <c r="AX48">
        <v>68.659000000000006</v>
      </c>
      <c r="AY48" s="46">
        <v>45362</v>
      </c>
      <c r="AZ48">
        <v>71.19</v>
      </c>
      <c r="BA48" s="46">
        <v>45362</v>
      </c>
      <c r="BB48">
        <v>72.578999999999994</v>
      </c>
      <c r="BC48" s="46">
        <v>45362</v>
      </c>
      <c r="BD48">
        <v>73.97</v>
      </c>
      <c r="BE48" s="46">
        <v>45362</v>
      </c>
      <c r="BF48">
        <v>69.149000000000001</v>
      </c>
      <c r="BG48" s="46">
        <v>45362</v>
      </c>
      <c r="BH48">
        <v>72.364000000000004</v>
      </c>
      <c r="BI48" s="46">
        <v>45362</v>
      </c>
      <c r="BJ48">
        <v>57.709000000000003</v>
      </c>
      <c r="BK48" s="46">
        <v>45362</v>
      </c>
      <c r="BL48">
        <v>72.331000000000003</v>
      </c>
      <c r="BM48" s="46">
        <v>45362</v>
      </c>
      <c r="BN48">
        <v>68.055000000000007</v>
      </c>
      <c r="BO48" s="46">
        <v>45362</v>
      </c>
      <c r="BP48">
        <v>60.148000000000003</v>
      </c>
      <c r="BQ48" s="46">
        <v>45362</v>
      </c>
      <c r="BR48">
        <v>51.061999999999998</v>
      </c>
    </row>
    <row r="49" spans="3:70" x14ac:dyDescent="0.35">
      <c r="C49" s="46">
        <v>45363</v>
      </c>
      <c r="D49">
        <v>-36.170999999999999</v>
      </c>
      <c r="E49" s="46">
        <v>45363</v>
      </c>
      <c r="F49">
        <v>-36.170999999999999</v>
      </c>
      <c r="G49" s="46">
        <v>45363</v>
      </c>
      <c r="H49">
        <v>-25.411999999999999</v>
      </c>
      <c r="I49" s="46">
        <v>45363</v>
      </c>
      <c r="J49">
        <v>-6.69</v>
      </c>
      <c r="K49" s="46">
        <v>45363</v>
      </c>
      <c r="L49">
        <v>-2.5569999999999999</v>
      </c>
      <c r="M49" s="46">
        <v>45363</v>
      </c>
      <c r="N49">
        <v>6.96</v>
      </c>
      <c r="O49" s="46">
        <v>45363</v>
      </c>
      <c r="P49">
        <v>11.76</v>
      </c>
      <c r="Q49" s="46">
        <v>45363</v>
      </c>
      <c r="R49">
        <v>16.524999999999999</v>
      </c>
      <c r="S49" s="46">
        <v>45363</v>
      </c>
      <c r="T49">
        <v>16.524999999999999</v>
      </c>
      <c r="U49" s="46">
        <v>45363</v>
      </c>
      <c r="V49">
        <v>16.524999999999999</v>
      </c>
      <c r="W49" s="46">
        <v>45363</v>
      </c>
      <c r="X49">
        <v>33.420999999999999</v>
      </c>
      <c r="Y49" s="46">
        <v>45363</v>
      </c>
      <c r="Z49">
        <v>39.049999999999997</v>
      </c>
      <c r="AA49" s="46">
        <v>45363</v>
      </c>
      <c r="AB49">
        <v>39.049999999999997</v>
      </c>
      <c r="AC49" s="46">
        <v>45363</v>
      </c>
      <c r="AD49">
        <v>48.207000000000001</v>
      </c>
      <c r="AE49" s="46">
        <v>45363</v>
      </c>
      <c r="AF49">
        <v>61.622999999999998</v>
      </c>
      <c r="AG49" s="46">
        <v>45363</v>
      </c>
      <c r="AH49">
        <v>61.622999999999998</v>
      </c>
      <c r="AI49" s="46">
        <v>45363</v>
      </c>
      <c r="AJ49">
        <v>61.622999999999998</v>
      </c>
      <c r="AK49" s="46">
        <v>45363</v>
      </c>
      <c r="AL49">
        <v>64.701999999999998</v>
      </c>
      <c r="AM49" s="46">
        <v>45363</v>
      </c>
      <c r="AN49">
        <v>69.998000000000005</v>
      </c>
      <c r="AO49" s="46">
        <v>45363</v>
      </c>
      <c r="AP49">
        <v>69.254999999999995</v>
      </c>
      <c r="AQ49" s="46">
        <v>45363</v>
      </c>
      <c r="AR49">
        <v>72.126999999999995</v>
      </c>
      <c r="AS49" s="46">
        <v>45363</v>
      </c>
      <c r="AT49">
        <v>72.126999999999995</v>
      </c>
      <c r="AU49" s="46">
        <v>45363</v>
      </c>
      <c r="AV49">
        <v>69.786000000000001</v>
      </c>
      <c r="AW49" s="46">
        <v>45363</v>
      </c>
      <c r="AX49">
        <v>69.786000000000001</v>
      </c>
      <c r="AY49" s="46">
        <v>45363</v>
      </c>
      <c r="AZ49">
        <v>72.516999999999996</v>
      </c>
      <c r="BA49" s="46">
        <v>45363</v>
      </c>
      <c r="BB49">
        <v>73.783000000000001</v>
      </c>
      <c r="BC49" s="46">
        <v>45363</v>
      </c>
      <c r="BD49">
        <v>75.320999999999998</v>
      </c>
      <c r="BE49" s="46">
        <v>45363</v>
      </c>
      <c r="BF49">
        <v>71.028000000000006</v>
      </c>
      <c r="BG49" s="46">
        <v>45363</v>
      </c>
      <c r="BH49">
        <v>74.034000000000006</v>
      </c>
      <c r="BI49" s="46">
        <v>45363</v>
      </c>
      <c r="BJ49">
        <v>59.015999999999998</v>
      </c>
      <c r="BK49" s="46">
        <v>45363</v>
      </c>
      <c r="BL49">
        <v>73.856999999999999</v>
      </c>
      <c r="BM49" s="46">
        <v>45363</v>
      </c>
      <c r="BN49">
        <v>69.03</v>
      </c>
      <c r="BO49" s="46">
        <v>45363</v>
      </c>
      <c r="BP49">
        <v>61.223999999999997</v>
      </c>
      <c r="BQ49" s="46">
        <v>45363</v>
      </c>
      <c r="BR49">
        <v>51.430999999999997</v>
      </c>
    </row>
    <row r="50" spans="3:70" x14ac:dyDescent="0.35">
      <c r="C50" s="46">
        <v>45364</v>
      </c>
      <c r="D50">
        <v>-27.471</v>
      </c>
      <c r="E50" s="46">
        <v>45364</v>
      </c>
      <c r="F50">
        <v>-27.471</v>
      </c>
      <c r="G50" s="46">
        <v>45364</v>
      </c>
      <c r="H50">
        <v>-23.530999999999999</v>
      </c>
      <c r="I50" s="46">
        <v>45364</v>
      </c>
      <c r="J50">
        <v>-6.0529999999999999</v>
      </c>
      <c r="K50" s="46">
        <v>45364</v>
      </c>
      <c r="L50">
        <v>-1.476</v>
      </c>
      <c r="M50" s="46">
        <v>45364</v>
      </c>
      <c r="N50">
        <v>8.016</v>
      </c>
      <c r="O50" s="46">
        <v>45364</v>
      </c>
      <c r="P50">
        <v>12.590999999999999</v>
      </c>
      <c r="Q50" s="46">
        <v>45364</v>
      </c>
      <c r="R50">
        <v>17.690999999999999</v>
      </c>
      <c r="S50" s="46">
        <v>45364</v>
      </c>
      <c r="T50">
        <v>17.690999999999999</v>
      </c>
      <c r="U50" s="46">
        <v>45364</v>
      </c>
      <c r="V50">
        <v>17.690999999999999</v>
      </c>
      <c r="W50" s="46">
        <v>45364</v>
      </c>
      <c r="X50">
        <v>34.496000000000002</v>
      </c>
      <c r="Y50" s="46">
        <v>45364</v>
      </c>
      <c r="Z50">
        <v>40.366999999999997</v>
      </c>
      <c r="AA50" s="46">
        <v>45364</v>
      </c>
      <c r="AB50">
        <v>40.366999999999997</v>
      </c>
      <c r="AC50" s="46">
        <v>45364</v>
      </c>
      <c r="AD50">
        <v>49.783999999999999</v>
      </c>
      <c r="AE50" s="46">
        <v>45364</v>
      </c>
      <c r="AF50">
        <v>61.915999999999997</v>
      </c>
      <c r="AG50" s="46">
        <v>45364</v>
      </c>
      <c r="AH50">
        <v>61.915999999999997</v>
      </c>
      <c r="AI50" s="46">
        <v>45364</v>
      </c>
      <c r="AJ50">
        <v>61.915999999999997</v>
      </c>
      <c r="AK50" s="46">
        <v>45364</v>
      </c>
      <c r="AL50">
        <v>65.319000000000003</v>
      </c>
      <c r="AM50" s="46">
        <v>45364</v>
      </c>
      <c r="AN50">
        <v>70.533000000000001</v>
      </c>
      <c r="AO50" s="46">
        <v>45364</v>
      </c>
      <c r="AP50">
        <v>69.637</v>
      </c>
      <c r="AQ50" s="46">
        <v>45364</v>
      </c>
      <c r="AR50">
        <v>72.867999999999995</v>
      </c>
      <c r="AS50" s="46">
        <v>45364</v>
      </c>
      <c r="AT50">
        <v>72.867999999999995</v>
      </c>
      <c r="AU50" s="46">
        <v>45364</v>
      </c>
      <c r="AV50">
        <v>70.28</v>
      </c>
      <c r="AW50" s="46">
        <v>45364</v>
      </c>
      <c r="AX50">
        <v>70.28</v>
      </c>
      <c r="AY50" s="46">
        <v>45364</v>
      </c>
      <c r="AZ50">
        <v>73.266999999999996</v>
      </c>
      <c r="BA50" s="46">
        <v>45364</v>
      </c>
      <c r="BB50">
        <v>74.546000000000006</v>
      </c>
      <c r="BC50" s="46">
        <v>45364</v>
      </c>
      <c r="BD50">
        <v>76.046000000000006</v>
      </c>
      <c r="BE50" s="46">
        <v>45364</v>
      </c>
      <c r="BF50">
        <v>71.763999999999996</v>
      </c>
      <c r="BG50" s="46">
        <v>45364</v>
      </c>
      <c r="BH50">
        <v>74.882999999999996</v>
      </c>
      <c r="BI50" s="46">
        <v>45364</v>
      </c>
      <c r="BJ50">
        <v>59.926000000000002</v>
      </c>
      <c r="BK50" s="46">
        <v>45364</v>
      </c>
      <c r="BL50">
        <v>74.381</v>
      </c>
      <c r="BM50" s="46">
        <v>45364</v>
      </c>
      <c r="BN50">
        <v>69.84</v>
      </c>
      <c r="BO50" s="46">
        <v>45364</v>
      </c>
      <c r="BP50">
        <v>62.05</v>
      </c>
      <c r="BQ50" s="46">
        <v>45364</v>
      </c>
      <c r="BR50">
        <v>53.003999999999998</v>
      </c>
    </row>
    <row r="51" spans="3:70" x14ac:dyDescent="0.35">
      <c r="C51" s="46">
        <v>45365</v>
      </c>
      <c r="D51">
        <v>-53.076999999999998</v>
      </c>
      <c r="E51" s="46">
        <v>45365</v>
      </c>
      <c r="F51">
        <v>-53.076999999999998</v>
      </c>
      <c r="G51" s="46">
        <v>45365</v>
      </c>
      <c r="H51">
        <v>-23.635000000000002</v>
      </c>
      <c r="I51" s="46">
        <v>45365</v>
      </c>
      <c r="J51">
        <v>-7.5869999999999997</v>
      </c>
      <c r="K51" s="46">
        <v>45365</v>
      </c>
      <c r="L51">
        <v>-2.5449999999999999</v>
      </c>
      <c r="M51" s="46">
        <v>45365</v>
      </c>
      <c r="N51">
        <v>7.0709999999999997</v>
      </c>
      <c r="O51" s="46">
        <v>45365</v>
      </c>
      <c r="P51">
        <v>12.225</v>
      </c>
      <c r="Q51" s="46">
        <v>45365</v>
      </c>
      <c r="R51">
        <v>17.881</v>
      </c>
      <c r="S51" s="46">
        <v>45365</v>
      </c>
      <c r="T51">
        <v>17.881</v>
      </c>
      <c r="U51" s="46">
        <v>45365</v>
      </c>
      <c r="V51">
        <v>17.881</v>
      </c>
      <c r="W51" s="46">
        <v>45365</v>
      </c>
      <c r="X51">
        <v>34.816000000000003</v>
      </c>
      <c r="Y51" s="46">
        <v>45365</v>
      </c>
      <c r="Z51">
        <v>41.256999999999998</v>
      </c>
      <c r="AA51" s="46">
        <v>45365</v>
      </c>
      <c r="AB51">
        <v>41.256999999999998</v>
      </c>
      <c r="AC51" s="46">
        <v>45365</v>
      </c>
      <c r="AD51">
        <v>50.136000000000003</v>
      </c>
      <c r="AE51" s="46">
        <v>45365</v>
      </c>
      <c r="AF51">
        <v>61.929000000000002</v>
      </c>
      <c r="AG51" s="46">
        <v>45365</v>
      </c>
      <c r="AH51">
        <v>61.929000000000002</v>
      </c>
      <c r="AI51" s="46">
        <v>45365</v>
      </c>
      <c r="AJ51">
        <v>61.929000000000002</v>
      </c>
      <c r="AK51" s="46">
        <v>45365</v>
      </c>
      <c r="AL51">
        <v>65.037000000000006</v>
      </c>
      <c r="AM51" s="46">
        <v>45365</v>
      </c>
      <c r="AN51">
        <v>69.885000000000005</v>
      </c>
      <c r="AO51" s="46">
        <v>45365</v>
      </c>
      <c r="AP51">
        <v>69.302999999999997</v>
      </c>
      <c r="AQ51" s="46">
        <v>45365</v>
      </c>
      <c r="AR51">
        <v>72.105000000000004</v>
      </c>
      <c r="AS51" s="46">
        <v>45365</v>
      </c>
      <c r="AT51">
        <v>72.105000000000004</v>
      </c>
      <c r="AU51" s="46">
        <v>45365</v>
      </c>
      <c r="AV51">
        <v>69.768000000000001</v>
      </c>
      <c r="AW51" s="46">
        <v>45365</v>
      </c>
      <c r="AX51">
        <v>69.768000000000001</v>
      </c>
      <c r="AY51" s="46">
        <v>45365</v>
      </c>
      <c r="AZ51">
        <v>72.442999999999998</v>
      </c>
      <c r="BA51" s="46">
        <v>45365</v>
      </c>
      <c r="BB51">
        <v>73.953999999999994</v>
      </c>
      <c r="BC51" s="46">
        <v>45365</v>
      </c>
      <c r="BD51">
        <v>75.358000000000004</v>
      </c>
      <c r="BE51" s="46">
        <v>45365</v>
      </c>
      <c r="BF51">
        <v>71.010000000000005</v>
      </c>
      <c r="BG51" s="46">
        <v>45365</v>
      </c>
      <c r="BH51">
        <v>74.108000000000004</v>
      </c>
      <c r="BI51" s="46">
        <v>45365</v>
      </c>
      <c r="BJ51">
        <v>59.417000000000002</v>
      </c>
      <c r="BK51" s="46">
        <v>45365</v>
      </c>
      <c r="BL51">
        <v>74.087999999999994</v>
      </c>
      <c r="BM51" s="46">
        <v>45365</v>
      </c>
      <c r="BN51">
        <v>69.305999999999997</v>
      </c>
      <c r="BO51" s="46">
        <v>45365</v>
      </c>
      <c r="BP51">
        <v>61.473999999999997</v>
      </c>
      <c r="BQ51" s="46">
        <v>45365</v>
      </c>
      <c r="BR51">
        <v>53.351999999999997</v>
      </c>
    </row>
    <row r="52" spans="3:70" x14ac:dyDescent="0.35">
      <c r="C52" s="46">
        <v>45366</v>
      </c>
      <c r="D52">
        <v>-33.909999999999997</v>
      </c>
      <c r="E52" s="46">
        <v>45366</v>
      </c>
      <c r="F52">
        <v>-33.909999999999997</v>
      </c>
      <c r="G52" s="46">
        <v>45366</v>
      </c>
      <c r="H52">
        <v>-24.375</v>
      </c>
      <c r="I52" s="46">
        <v>45366</v>
      </c>
      <c r="J52">
        <v>-7.6230000000000002</v>
      </c>
      <c r="K52" s="46">
        <v>45366</v>
      </c>
      <c r="L52">
        <v>-2.9569999999999999</v>
      </c>
      <c r="M52" s="46">
        <v>45366</v>
      </c>
      <c r="N52">
        <v>6.4009999999999998</v>
      </c>
      <c r="O52" s="46">
        <v>45366</v>
      </c>
      <c r="P52">
        <v>10.632999999999999</v>
      </c>
      <c r="Q52" s="46">
        <v>45366</v>
      </c>
      <c r="R52">
        <v>16.617999999999999</v>
      </c>
      <c r="S52" s="46">
        <v>45366</v>
      </c>
      <c r="T52">
        <v>16.617999999999999</v>
      </c>
      <c r="U52" s="46">
        <v>45366</v>
      </c>
      <c r="V52">
        <v>16.617999999999999</v>
      </c>
      <c r="W52" s="46">
        <v>45366</v>
      </c>
      <c r="X52">
        <v>33.874000000000002</v>
      </c>
      <c r="Y52" s="46">
        <v>45366</v>
      </c>
      <c r="Z52">
        <v>40.143999999999998</v>
      </c>
      <c r="AA52" s="46">
        <v>45366</v>
      </c>
      <c r="AB52">
        <v>40.143999999999998</v>
      </c>
      <c r="AC52" s="46">
        <v>45366</v>
      </c>
      <c r="AD52">
        <v>48.969000000000001</v>
      </c>
      <c r="AE52" s="46">
        <v>45366</v>
      </c>
      <c r="AF52">
        <v>60.811999999999998</v>
      </c>
      <c r="AG52" s="46">
        <v>45366</v>
      </c>
      <c r="AH52">
        <v>60.811999999999998</v>
      </c>
      <c r="AI52" s="46">
        <v>45366</v>
      </c>
      <c r="AJ52">
        <v>60.811999999999998</v>
      </c>
      <c r="AK52" s="46">
        <v>45366</v>
      </c>
      <c r="AL52">
        <v>64.097999999999999</v>
      </c>
      <c r="AM52" s="46">
        <v>45366</v>
      </c>
      <c r="AN52">
        <v>68.775999999999996</v>
      </c>
      <c r="AO52" s="46">
        <v>45366</v>
      </c>
      <c r="AP52">
        <v>67.858000000000004</v>
      </c>
      <c r="AQ52" s="46">
        <v>45366</v>
      </c>
      <c r="AR52">
        <v>70.691999999999993</v>
      </c>
      <c r="AS52" s="46">
        <v>45366</v>
      </c>
      <c r="AT52">
        <v>70.691999999999993</v>
      </c>
      <c r="AU52" s="46">
        <v>45366</v>
      </c>
      <c r="AV52">
        <v>68.361000000000004</v>
      </c>
      <c r="AW52" s="46">
        <v>45366</v>
      </c>
      <c r="AX52">
        <v>68.361000000000004</v>
      </c>
      <c r="AY52" s="46">
        <v>45366</v>
      </c>
      <c r="AZ52">
        <v>71.057000000000002</v>
      </c>
      <c r="BA52" s="46">
        <v>45366</v>
      </c>
      <c r="BB52">
        <v>72.411000000000001</v>
      </c>
      <c r="BC52" s="46">
        <v>45366</v>
      </c>
      <c r="BD52">
        <v>74.09</v>
      </c>
      <c r="BE52" s="46">
        <v>45366</v>
      </c>
      <c r="BF52">
        <v>69.685000000000002</v>
      </c>
      <c r="BG52" s="46">
        <v>45366</v>
      </c>
      <c r="BH52">
        <v>72.709999999999994</v>
      </c>
      <c r="BI52" s="46">
        <v>45366</v>
      </c>
      <c r="BJ52">
        <v>58.164999999999999</v>
      </c>
      <c r="BK52" s="46">
        <v>45366</v>
      </c>
      <c r="BL52">
        <v>73</v>
      </c>
      <c r="BM52" s="46">
        <v>45366</v>
      </c>
      <c r="BN52">
        <v>68.42</v>
      </c>
      <c r="BO52" s="46">
        <v>45366</v>
      </c>
      <c r="BP52">
        <v>60.661000000000001</v>
      </c>
      <c r="BQ52" s="46">
        <v>45366</v>
      </c>
      <c r="BR52">
        <v>52.085999999999999</v>
      </c>
    </row>
    <row r="53" spans="3:70" x14ac:dyDescent="0.35">
      <c r="C53" s="46">
        <v>45369</v>
      </c>
      <c r="D53">
        <v>-35.244</v>
      </c>
      <c r="E53" s="46">
        <v>45369</v>
      </c>
      <c r="F53">
        <v>-35.244</v>
      </c>
      <c r="G53" s="46">
        <v>45369</v>
      </c>
      <c r="H53">
        <v>-26.847999999999999</v>
      </c>
      <c r="I53" s="46">
        <v>45369</v>
      </c>
      <c r="J53">
        <v>-10.016999999999999</v>
      </c>
      <c r="K53" s="46">
        <v>45369</v>
      </c>
      <c r="L53">
        <v>-5.08</v>
      </c>
      <c r="M53" s="46">
        <v>45369</v>
      </c>
      <c r="N53">
        <v>4.4400000000000004</v>
      </c>
      <c r="O53" s="46">
        <v>45369</v>
      </c>
      <c r="P53">
        <v>9.2829999999999995</v>
      </c>
      <c r="Q53" s="46">
        <v>45369</v>
      </c>
      <c r="R53">
        <v>16.152000000000001</v>
      </c>
      <c r="S53" s="46">
        <v>45369</v>
      </c>
      <c r="T53">
        <v>16.152000000000001</v>
      </c>
      <c r="U53" s="46">
        <v>45369</v>
      </c>
      <c r="V53">
        <v>16.152000000000001</v>
      </c>
      <c r="W53" s="46">
        <v>45369</v>
      </c>
      <c r="X53">
        <v>33.494</v>
      </c>
      <c r="Y53" s="46">
        <v>45369</v>
      </c>
      <c r="Z53">
        <v>39.927999999999997</v>
      </c>
      <c r="AA53" s="46">
        <v>45369</v>
      </c>
      <c r="AB53">
        <v>39.927999999999997</v>
      </c>
      <c r="AC53" s="46">
        <v>45369</v>
      </c>
      <c r="AD53">
        <v>49.045999999999999</v>
      </c>
      <c r="AE53" s="46">
        <v>45369</v>
      </c>
      <c r="AF53">
        <v>60.633000000000003</v>
      </c>
      <c r="AG53" s="46">
        <v>45369</v>
      </c>
      <c r="AH53">
        <v>60.633000000000003</v>
      </c>
      <c r="AI53" s="46">
        <v>45369</v>
      </c>
      <c r="AJ53">
        <v>60.633000000000003</v>
      </c>
      <c r="AK53" s="46">
        <v>45369</v>
      </c>
      <c r="AL53">
        <v>63.758000000000003</v>
      </c>
      <c r="AM53" s="46">
        <v>45369</v>
      </c>
      <c r="AN53">
        <v>68.302999999999997</v>
      </c>
      <c r="AO53" s="46">
        <v>45369</v>
      </c>
      <c r="AP53">
        <v>67.584999999999994</v>
      </c>
      <c r="AQ53" s="46">
        <v>45369</v>
      </c>
      <c r="AR53">
        <v>70.215999999999994</v>
      </c>
      <c r="AS53" s="46">
        <v>45369</v>
      </c>
      <c r="AT53">
        <v>70.215999999999994</v>
      </c>
      <c r="AU53" s="46">
        <v>45369</v>
      </c>
      <c r="AV53">
        <v>68.108999999999995</v>
      </c>
      <c r="AW53" s="46">
        <v>45369</v>
      </c>
      <c r="AX53">
        <v>68.108999999999995</v>
      </c>
      <c r="AY53" s="46">
        <v>45369</v>
      </c>
      <c r="AZ53">
        <v>70.686000000000007</v>
      </c>
      <c r="BA53" s="46">
        <v>45369</v>
      </c>
      <c r="BB53">
        <v>72.129000000000005</v>
      </c>
      <c r="BC53" s="46">
        <v>45369</v>
      </c>
      <c r="BD53">
        <v>73.915000000000006</v>
      </c>
      <c r="BE53" s="46">
        <v>45369</v>
      </c>
      <c r="BF53">
        <v>69.543000000000006</v>
      </c>
      <c r="BG53" s="46">
        <v>45369</v>
      </c>
      <c r="BH53">
        <v>72.656999999999996</v>
      </c>
      <c r="BI53" s="46">
        <v>45369</v>
      </c>
      <c r="BJ53">
        <v>58.259</v>
      </c>
      <c r="BK53" s="46">
        <v>45369</v>
      </c>
      <c r="BL53">
        <v>72.945999999999998</v>
      </c>
      <c r="BM53" s="46">
        <v>45369</v>
      </c>
      <c r="BN53">
        <v>68.563999999999993</v>
      </c>
      <c r="BO53" s="46">
        <v>45369</v>
      </c>
      <c r="BP53">
        <v>60.915999999999997</v>
      </c>
      <c r="BQ53" s="46">
        <v>45369</v>
      </c>
      <c r="BR53">
        <v>51.972999999999999</v>
      </c>
    </row>
    <row r="54" spans="3:70" x14ac:dyDescent="0.35">
      <c r="C54" s="46">
        <v>45370</v>
      </c>
      <c r="D54">
        <v>-36.962000000000003</v>
      </c>
      <c r="E54" s="46">
        <v>45370</v>
      </c>
      <c r="F54">
        <v>-36.962000000000003</v>
      </c>
      <c r="G54" s="46">
        <v>45370</v>
      </c>
      <c r="H54">
        <v>-27.509</v>
      </c>
      <c r="I54" s="46">
        <v>45370</v>
      </c>
      <c r="J54">
        <v>-10.364000000000001</v>
      </c>
      <c r="K54" s="46">
        <v>45370</v>
      </c>
      <c r="L54">
        <v>-5.774</v>
      </c>
      <c r="M54" s="46">
        <v>45370</v>
      </c>
      <c r="N54">
        <v>3.024</v>
      </c>
      <c r="O54" s="46">
        <v>45370</v>
      </c>
      <c r="P54">
        <v>8.0139999999999993</v>
      </c>
      <c r="Q54" s="46">
        <v>45370</v>
      </c>
      <c r="R54">
        <v>14.996</v>
      </c>
      <c r="S54" s="46">
        <v>45370</v>
      </c>
      <c r="T54">
        <v>14.996</v>
      </c>
      <c r="U54" s="46">
        <v>45370</v>
      </c>
      <c r="V54">
        <v>14.996</v>
      </c>
      <c r="W54" s="46">
        <v>45370</v>
      </c>
      <c r="X54">
        <v>32.095999999999997</v>
      </c>
      <c r="Y54" s="46">
        <v>45370</v>
      </c>
      <c r="Z54">
        <v>38.436999999999998</v>
      </c>
      <c r="AA54" s="46">
        <v>45370</v>
      </c>
      <c r="AB54">
        <v>38.436999999999998</v>
      </c>
      <c r="AC54" s="46">
        <v>45370</v>
      </c>
      <c r="AD54">
        <v>47.445999999999998</v>
      </c>
      <c r="AE54" s="46">
        <v>45370</v>
      </c>
      <c r="AF54">
        <v>60.162999999999997</v>
      </c>
      <c r="AG54" s="46">
        <v>45370</v>
      </c>
      <c r="AH54">
        <v>60.162999999999997</v>
      </c>
      <c r="AI54" s="46">
        <v>45370</v>
      </c>
      <c r="AJ54">
        <v>60.162999999999997</v>
      </c>
      <c r="AK54" s="46">
        <v>45370</v>
      </c>
      <c r="AL54">
        <v>63.442</v>
      </c>
      <c r="AM54" s="46">
        <v>45370</v>
      </c>
      <c r="AN54">
        <v>68.093999999999994</v>
      </c>
      <c r="AO54" s="46">
        <v>45370</v>
      </c>
      <c r="AP54">
        <v>67.093999999999994</v>
      </c>
      <c r="AQ54" s="46">
        <v>45370</v>
      </c>
      <c r="AR54">
        <v>70.183000000000007</v>
      </c>
      <c r="AS54" s="46">
        <v>45370</v>
      </c>
      <c r="AT54">
        <v>70.183000000000007</v>
      </c>
      <c r="AU54" s="46">
        <v>45370</v>
      </c>
      <c r="AV54">
        <v>67.656999999999996</v>
      </c>
      <c r="AW54" s="46">
        <v>45370</v>
      </c>
      <c r="AX54">
        <v>67.656999999999996</v>
      </c>
      <c r="AY54" s="46">
        <v>45370</v>
      </c>
      <c r="AZ54">
        <v>70.070999999999998</v>
      </c>
      <c r="BA54" s="46">
        <v>45370</v>
      </c>
      <c r="BB54">
        <v>72.201999999999998</v>
      </c>
      <c r="BC54" s="46">
        <v>45370</v>
      </c>
      <c r="BD54">
        <v>73.834000000000003</v>
      </c>
      <c r="BE54" s="46">
        <v>45370</v>
      </c>
      <c r="BF54">
        <v>69.147999999999996</v>
      </c>
      <c r="BG54" s="46">
        <v>45370</v>
      </c>
      <c r="BH54">
        <v>72.459999999999994</v>
      </c>
      <c r="BI54" s="46">
        <v>45370</v>
      </c>
      <c r="BJ54">
        <v>57.58</v>
      </c>
      <c r="BK54" s="46">
        <v>45370</v>
      </c>
      <c r="BL54">
        <v>71.938000000000002</v>
      </c>
      <c r="BM54" s="46">
        <v>45370</v>
      </c>
      <c r="BN54">
        <v>67.671999999999997</v>
      </c>
      <c r="BO54" s="46">
        <v>45370</v>
      </c>
      <c r="BP54">
        <v>59.783000000000001</v>
      </c>
      <c r="BQ54" s="46">
        <v>45370</v>
      </c>
      <c r="BR54">
        <v>50.628999999999998</v>
      </c>
    </row>
    <row r="55" spans="3:70" x14ac:dyDescent="0.35">
      <c r="C55" s="46">
        <v>45371</v>
      </c>
      <c r="D55">
        <v>-38.011000000000003</v>
      </c>
      <c r="E55" s="46">
        <v>45371</v>
      </c>
      <c r="F55">
        <v>-38.011000000000003</v>
      </c>
      <c r="G55" s="46">
        <v>45371</v>
      </c>
      <c r="H55">
        <v>-28.126000000000001</v>
      </c>
      <c r="I55" s="46">
        <v>45371</v>
      </c>
      <c r="J55">
        <v>-11.067</v>
      </c>
      <c r="K55" s="46">
        <v>45371</v>
      </c>
      <c r="L55">
        <v>-6.3959999999999999</v>
      </c>
      <c r="M55" s="46">
        <v>45371</v>
      </c>
      <c r="N55">
        <v>2.9910000000000001</v>
      </c>
      <c r="O55" s="46">
        <v>45371</v>
      </c>
      <c r="P55">
        <v>7.4180000000000001</v>
      </c>
      <c r="Q55" s="46">
        <v>45371</v>
      </c>
      <c r="R55">
        <v>14.811</v>
      </c>
      <c r="S55" s="46">
        <v>45371</v>
      </c>
      <c r="T55">
        <v>14.811</v>
      </c>
      <c r="U55" s="46">
        <v>45371</v>
      </c>
      <c r="V55">
        <v>14.811</v>
      </c>
      <c r="W55" s="46">
        <v>45371</v>
      </c>
      <c r="X55">
        <v>31.635999999999999</v>
      </c>
      <c r="Y55" s="46">
        <v>45371</v>
      </c>
      <c r="Z55">
        <v>38.212000000000003</v>
      </c>
      <c r="AA55" s="46">
        <v>45371</v>
      </c>
      <c r="AB55">
        <v>38.212000000000003</v>
      </c>
      <c r="AC55" s="46">
        <v>45371</v>
      </c>
      <c r="AD55">
        <v>47.42</v>
      </c>
      <c r="AE55" s="46">
        <v>45371</v>
      </c>
      <c r="AF55">
        <v>59.564999999999998</v>
      </c>
      <c r="AG55" s="46">
        <v>45371</v>
      </c>
      <c r="AH55">
        <v>59.564999999999998</v>
      </c>
      <c r="AI55" s="46">
        <v>45371</v>
      </c>
      <c r="AJ55">
        <v>59.564999999999998</v>
      </c>
      <c r="AK55" s="46">
        <v>45371</v>
      </c>
      <c r="AL55">
        <v>62.731000000000002</v>
      </c>
      <c r="AM55" s="46">
        <v>45371</v>
      </c>
      <c r="AN55">
        <v>67.497</v>
      </c>
      <c r="AO55" s="46">
        <v>45371</v>
      </c>
      <c r="AP55">
        <v>66.430000000000007</v>
      </c>
      <c r="AQ55" s="46">
        <v>45371</v>
      </c>
      <c r="AR55">
        <v>69.206999999999994</v>
      </c>
      <c r="AS55" s="46">
        <v>45371</v>
      </c>
      <c r="AT55">
        <v>69.206999999999994</v>
      </c>
      <c r="AU55" s="46">
        <v>45371</v>
      </c>
      <c r="AV55">
        <v>67.311000000000007</v>
      </c>
      <c r="AW55" s="46">
        <v>45371</v>
      </c>
      <c r="AX55">
        <v>67.311000000000007</v>
      </c>
      <c r="AY55" s="46">
        <v>45371</v>
      </c>
      <c r="AZ55">
        <v>69.826999999999998</v>
      </c>
      <c r="BA55" s="46">
        <v>45371</v>
      </c>
      <c r="BB55">
        <v>71.525999999999996</v>
      </c>
      <c r="BC55" s="46">
        <v>45371</v>
      </c>
      <c r="BD55">
        <v>73.507000000000005</v>
      </c>
      <c r="BE55" s="46">
        <v>45371</v>
      </c>
      <c r="BF55">
        <v>68.552999999999997</v>
      </c>
      <c r="BG55" s="46">
        <v>45371</v>
      </c>
      <c r="BH55">
        <v>71.84</v>
      </c>
      <c r="BI55" s="46">
        <v>45371</v>
      </c>
      <c r="BJ55">
        <v>56.722000000000001</v>
      </c>
      <c r="BK55" s="46">
        <v>45371</v>
      </c>
      <c r="BL55">
        <v>71.712000000000003</v>
      </c>
      <c r="BM55" s="46">
        <v>45371</v>
      </c>
      <c r="BN55">
        <v>67.209000000000003</v>
      </c>
      <c r="BO55" s="46">
        <v>45371</v>
      </c>
      <c r="BP55">
        <v>59.097000000000001</v>
      </c>
      <c r="BQ55" s="46">
        <v>45371</v>
      </c>
      <c r="BR55">
        <v>50.545999999999999</v>
      </c>
    </row>
    <row r="56" spans="3:70" x14ac:dyDescent="0.35">
      <c r="C56" s="46">
        <v>45372</v>
      </c>
      <c r="D56">
        <v>-35.896000000000001</v>
      </c>
      <c r="E56" s="46">
        <v>45372</v>
      </c>
      <c r="F56">
        <v>-35.896000000000001</v>
      </c>
      <c r="G56" s="46">
        <v>45372</v>
      </c>
      <c r="H56">
        <v>-24.795000000000002</v>
      </c>
      <c r="I56" s="46">
        <v>45372</v>
      </c>
      <c r="J56">
        <v>-8.5579999999999998</v>
      </c>
      <c r="K56" s="46">
        <v>45372</v>
      </c>
      <c r="L56">
        <v>-4.4880000000000004</v>
      </c>
      <c r="M56" s="46">
        <v>45372</v>
      </c>
      <c r="N56">
        <v>4.9939999999999998</v>
      </c>
      <c r="O56" s="46">
        <v>45372</v>
      </c>
      <c r="P56">
        <v>9.2110000000000003</v>
      </c>
      <c r="Q56" s="46">
        <v>45372</v>
      </c>
      <c r="R56">
        <v>16.196000000000002</v>
      </c>
      <c r="S56" s="46">
        <v>45372</v>
      </c>
      <c r="T56">
        <v>16.196000000000002</v>
      </c>
      <c r="U56" s="46">
        <v>45372</v>
      </c>
      <c r="V56">
        <v>16.196000000000002</v>
      </c>
      <c r="W56" s="46">
        <v>45372</v>
      </c>
      <c r="X56">
        <v>32.049999999999997</v>
      </c>
      <c r="Y56" s="46">
        <v>45372</v>
      </c>
      <c r="Z56">
        <v>38.604999999999997</v>
      </c>
      <c r="AA56" s="46">
        <v>45372</v>
      </c>
      <c r="AB56">
        <v>38.604999999999997</v>
      </c>
      <c r="AC56" s="46">
        <v>45372</v>
      </c>
      <c r="AD56">
        <v>47.423000000000002</v>
      </c>
      <c r="AE56" s="46">
        <v>45372</v>
      </c>
      <c r="AF56">
        <v>60.268000000000001</v>
      </c>
      <c r="AG56" s="46">
        <v>45372</v>
      </c>
      <c r="AH56">
        <v>60.268000000000001</v>
      </c>
      <c r="AI56" s="46">
        <v>45372</v>
      </c>
      <c r="AJ56">
        <v>60.268000000000001</v>
      </c>
      <c r="AK56" s="46">
        <v>45372</v>
      </c>
      <c r="AL56">
        <v>63.847999999999999</v>
      </c>
      <c r="AM56" s="46">
        <v>45372</v>
      </c>
      <c r="AN56">
        <v>69.004999999999995</v>
      </c>
      <c r="AO56" s="46">
        <v>45372</v>
      </c>
      <c r="AP56">
        <v>67.316999999999993</v>
      </c>
      <c r="AQ56" s="46">
        <v>45372</v>
      </c>
      <c r="AR56">
        <v>70.506</v>
      </c>
      <c r="AS56" s="46">
        <v>45372</v>
      </c>
      <c r="AT56">
        <v>70.506</v>
      </c>
      <c r="AU56" s="46">
        <v>45372</v>
      </c>
      <c r="AV56">
        <v>68.185000000000002</v>
      </c>
      <c r="AW56" s="46">
        <v>45372</v>
      </c>
      <c r="AX56">
        <v>68.185000000000002</v>
      </c>
      <c r="AY56" s="46">
        <v>45372</v>
      </c>
      <c r="AZ56">
        <v>70.831000000000003</v>
      </c>
      <c r="BA56" s="46">
        <v>45372</v>
      </c>
      <c r="BB56">
        <v>73.122</v>
      </c>
      <c r="BC56" s="46">
        <v>45372</v>
      </c>
      <c r="BD56">
        <v>75.143000000000001</v>
      </c>
      <c r="BE56" s="46">
        <v>45372</v>
      </c>
      <c r="BF56">
        <v>69.659000000000006</v>
      </c>
      <c r="BG56" s="46">
        <v>45372</v>
      </c>
      <c r="BH56">
        <v>73.263000000000005</v>
      </c>
      <c r="BI56" s="46">
        <v>45372</v>
      </c>
      <c r="BJ56">
        <v>57.296999999999997</v>
      </c>
      <c r="BK56" s="46">
        <v>45372</v>
      </c>
      <c r="BL56">
        <v>72.700999999999993</v>
      </c>
      <c r="BM56" s="46">
        <v>45372</v>
      </c>
      <c r="BN56">
        <v>67.453000000000003</v>
      </c>
      <c r="BO56" s="46">
        <v>45372</v>
      </c>
      <c r="BP56">
        <v>59.228999999999999</v>
      </c>
      <c r="BQ56" s="46">
        <v>45372</v>
      </c>
      <c r="BR56">
        <v>51.04</v>
      </c>
    </row>
    <row r="57" spans="3:70" x14ac:dyDescent="0.35">
      <c r="C57" s="46">
        <v>45373</v>
      </c>
      <c r="D57">
        <v>-39.017000000000003</v>
      </c>
      <c r="E57" s="46">
        <v>45373</v>
      </c>
      <c r="F57">
        <v>-39.017000000000003</v>
      </c>
      <c r="G57" s="46">
        <v>45373</v>
      </c>
      <c r="H57">
        <v>-24.797999999999998</v>
      </c>
      <c r="I57" s="46">
        <v>45373</v>
      </c>
      <c r="J57">
        <v>-7.9450000000000003</v>
      </c>
      <c r="K57" s="46">
        <v>45373</v>
      </c>
      <c r="L57">
        <v>-3.968</v>
      </c>
      <c r="M57" s="46">
        <v>45373</v>
      </c>
      <c r="N57">
        <v>5.2990000000000004</v>
      </c>
      <c r="O57" s="46">
        <v>45373</v>
      </c>
      <c r="P57">
        <v>8.7880000000000003</v>
      </c>
      <c r="Q57" s="46">
        <v>45373</v>
      </c>
      <c r="R57">
        <v>15.478</v>
      </c>
      <c r="S57" s="46">
        <v>45373</v>
      </c>
      <c r="T57">
        <v>15.478</v>
      </c>
      <c r="U57" s="46">
        <v>45373</v>
      </c>
      <c r="V57">
        <v>15.478</v>
      </c>
      <c r="W57" s="46">
        <v>45373</v>
      </c>
      <c r="X57">
        <v>30.824999999999999</v>
      </c>
      <c r="Y57" s="46">
        <v>45373</v>
      </c>
      <c r="Z57">
        <v>36.951000000000001</v>
      </c>
      <c r="AA57" s="46">
        <v>45373</v>
      </c>
      <c r="AB57">
        <v>36.951000000000001</v>
      </c>
      <c r="AC57" s="46">
        <v>45373</v>
      </c>
      <c r="AD57">
        <v>46.162999999999997</v>
      </c>
      <c r="AE57" s="46">
        <v>45373</v>
      </c>
      <c r="AF57">
        <v>60.076999999999998</v>
      </c>
      <c r="AG57" s="46">
        <v>45373</v>
      </c>
      <c r="AH57">
        <v>60.076999999999998</v>
      </c>
      <c r="AI57" s="46">
        <v>45373</v>
      </c>
      <c r="AJ57">
        <v>60.076999999999998</v>
      </c>
      <c r="AK57" s="46">
        <v>45373</v>
      </c>
      <c r="AL57">
        <v>63.619</v>
      </c>
      <c r="AM57" s="46">
        <v>45373</v>
      </c>
      <c r="AN57">
        <v>68.73</v>
      </c>
      <c r="AO57" s="46">
        <v>45373</v>
      </c>
      <c r="AP57">
        <v>66.793000000000006</v>
      </c>
      <c r="AQ57" s="46">
        <v>45373</v>
      </c>
      <c r="AR57">
        <v>69.822000000000003</v>
      </c>
      <c r="AS57" s="46">
        <v>45373</v>
      </c>
      <c r="AT57">
        <v>69.822000000000003</v>
      </c>
      <c r="AU57" s="46">
        <v>45373</v>
      </c>
      <c r="AV57">
        <v>67.275000000000006</v>
      </c>
      <c r="AW57" s="46">
        <v>45373</v>
      </c>
      <c r="AX57">
        <v>67.275000000000006</v>
      </c>
      <c r="AY57" s="46">
        <v>45373</v>
      </c>
      <c r="AZ57">
        <v>70.174000000000007</v>
      </c>
      <c r="BA57" s="46">
        <v>45373</v>
      </c>
      <c r="BB57">
        <v>72.495999999999995</v>
      </c>
      <c r="BC57" s="46">
        <v>45373</v>
      </c>
      <c r="BD57">
        <v>74.397999999999996</v>
      </c>
      <c r="BE57" s="46">
        <v>45373</v>
      </c>
      <c r="BF57">
        <v>68.730999999999995</v>
      </c>
      <c r="BG57" s="46">
        <v>45373</v>
      </c>
      <c r="BH57">
        <v>72.463999999999999</v>
      </c>
      <c r="BI57" s="46">
        <v>45373</v>
      </c>
      <c r="BJ57">
        <v>56.55</v>
      </c>
      <c r="BK57" s="46">
        <v>45373</v>
      </c>
      <c r="BL57">
        <v>71.763999999999996</v>
      </c>
      <c r="BM57" s="46">
        <v>45373</v>
      </c>
      <c r="BN57">
        <v>66.494</v>
      </c>
      <c r="BO57" s="46">
        <v>45373</v>
      </c>
      <c r="BP57">
        <v>58.326000000000001</v>
      </c>
      <c r="BQ57" s="46">
        <v>45373</v>
      </c>
      <c r="BR57">
        <v>49.905000000000001</v>
      </c>
    </row>
    <row r="58" spans="3:70" x14ac:dyDescent="0.35">
      <c r="C58" s="46">
        <v>45376</v>
      </c>
      <c r="D58">
        <v>-35.637</v>
      </c>
      <c r="E58" s="46">
        <v>45376</v>
      </c>
      <c r="F58">
        <v>-35.637</v>
      </c>
      <c r="G58" s="46">
        <v>45376</v>
      </c>
      <c r="H58">
        <v>-24.308</v>
      </c>
      <c r="I58" s="46">
        <v>45376</v>
      </c>
      <c r="J58">
        <v>-8.0079999999999991</v>
      </c>
      <c r="K58" s="46">
        <v>45376</v>
      </c>
      <c r="L58">
        <v>-3.855</v>
      </c>
      <c r="M58" s="46">
        <v>45376</v>
      </c>
      <c r="N58">
        <v>5.1360000000000001</v>
      </c>
      <c r="O58" s="46">
        <v>45376</v>
      </c>
      <c r="P58">
        <v>8.7899999999999991</v>
      </c>
      <c r="Q58" s="46">
        <v>45376</v>
      </c>
      <c r="R58">
        <v>15.875</v>
      </c>
      <c r="S58" s="46">
        <v>45376</v>
      </c>
      <c r="T58">
        <v>15.875</v>
      </c>
      <c r="U58" s="46">
        <v>45376</v>
      </c>
      <c r="V58">
        <v>15.875</v>
      </c>
      <c r="W58" s="46">
        <v>45376</v>
      </c>
      <c r="X58">
        <v>31.573</v>
      </c>
      <c r="Y58" s="46">
        <v>45376</v>
      </c>
      <c r="Z58">
        <v>37.582999999999998</v>
      </c>
      <c r="AA58" s="46">
        <v>45376</v>
      </c>
      <c r="AB58">
        <v>37.582999999999998</v>
      </c>
      <c r="AC58" s="46">
        <v>45376</v>
      </c>
      <c r="AD58">
        <v>46.618000000000002</v>
      </c>
      <c r="AE58" s="46">
        <v>45376</v>
      </c>
      <c r="AF58">
        <v>59.637999999999998</v>
      </c>
      <c r="AG58" s="46">
        <v>45376</v>
      </c>
      <c r="AH58">
        <v>59.637999999999998</v>
      </c>
      <c r="AI58" s="46">
        <v>45376</v>
      </c>
      <c r="AJ58">
        <v>59.637999999999998</v>
      </c>
      <c r="AK58" s="46">
        <v>45376</v>
      </c>
      <c r="AL58">
        <v>63.381</v>
      </c>
      <c r="AM58" s="46">
        <v>45376</v>
      </c>
      <c r="AN58">
        <v>68.272999999999996</v>
      </c>
      <c r="AO58" s="46">
        <v>45376</v>
      </c>
      <c r="AP58">
        <v>66.528000000000006</v>
      </c>
      <c r="AQ58" s="46">
        <v>45376</v>
      </c>
      <c r="AR58">
        <v>69.122</v>
      </c>
      <c r="AS58" s="46">
        <v>45376</v>
      </c>
      <c r="AT58">
        <v>69.122</v>
      </c>
      <c r="AU58" s="46">
        <v>45376</v>
      </c>
      <c r="AV58">
        <v>67.331999999999994</v>
      </c>
      <c r="AW58" s="46">
        <v>45376</v>
      </c>
      <c r="AX58">
        <v>67.331999999999994</v>
      </c>
      <c r="AY58" s="46">
        <v>45376</v>
      </c>
      <c r="AZ58">
        <v>70.007000000000005</v>
      </c>
      <c r="BA58" s="46">
        <v>45376</v>
      </c>
      <c r="BB58">
        <v>72.347999999999999</v>
      </c>
      <c r="BC58" s="46">
        <v>45376</v>
      </c>
      <c r="BD58">
        <v>74.266999999999996</v>
      </c>
      <c r="BE58" s="46">
        <v>45376</v>
      </c>
      <c r="BF58">
        <v>68.944000000000003</v>
      </c>
      <c r="BG58" s="46">
        <v>45376</v>
      </c>
      <c r="BH58">
        <v>72.763999999999996</v>
      </c>
      <c r="BI58" s="46">
        <v>45376</v>
      </c>
      <c r="BJ58">
        <v>57</v>
      </c>
      <c r="BK58" s="46">
        <v>45376</v>
      </c>
      <c r="BL58">
        <v>72.007999999999996</v>
      </c>
      <c r="BM58" s="46">
        <v>45376</v>
      </c>
      <c r="BN58">
        <v>67.013000000000005</v>
      </c>
      <c r="BO58" s="46">
        <v>45376</v>
      </c>
      <c r="BP58">
        <v>58.512999999999998</v>
      </c>
      <c r="BQ58" s="46">
        <v>45376</v>
      </c>
      <c r="BR58">
        <v>50.274000000000001</v>
      </c>
    </row>
    <row r="59" spans="3:70" x14ac:dyDescent="0.35">
      <c r="C59" s="46">
        <v>45377</v>
      </c>
      <c r="D59">
        <v>-34.984999999999999</v>
      </c>
      <c r="E59" s="46">
        <v>45377</v>
      </c>
      <c r="F59">
        <v>-34.984999999999999</v>
      </c>
      <c r="G59" s="46">
        <v>45377</v>
      </c>
      <c r="H59">
        <v>-24.962</v>
      </c>
      <c r="I59" s="46">
        <v>45377</v>
      </c>
      <c r="J59">
        <v>-9.3580000000000005</v>
      </c>
      <c r="K59" s="46">
        <v>45377</v>
      </c>
      <c r="L59">
        <v>-4.6870000000000003</v>
      </c>
      <c r="M59" s="46">
        <v>45377</v>
      </c>
      <c r="N59">
        <v>4.2839999999999998</v>
      </c>
      <c r="O59" s="46">
        <v>45377</v>
      </c>
      <c r="P59">
        <v>8.0579999999999998</v>
      </c>
      <c r="Q59" s="46">
        <v>45377</v>
      </c>
      <c r="R59">
        <v>15.727</v>
      </c>
      <c r="S59" s="46">
        <v>45377</v>
      </c>
      <c r="T59">
        <v>15.727</v>
      </c>
      <c r="U59" s="46">
        <v>45377</v>
      </c>
      <c r="V59">
        <v>15.727</v>
      </c>
      <c r="W59" s="46">
        <v>45377</v>
      </c>
      <c r="X59">
        <v>31.489000000000001</v>
      </c>
      <c r="Y59" s="46">
        <v>45377</v>
      </c>
      <c r="Z59">
        <v>37.719000000000001</v>
      </c>
      <c r="AA59" s="46">
        <v>45377</v>
      </c>
      <c r="AB59">
        <v>37.719000000000001</v>
      </c>
      <c r="AC59" s="46">
        <v>45377</v>
      </c>
      <c r="AD59">
        <v>46.656999999999996</v>
      </c>
      <c r="AE59" s="46">
        <v>45377</v>
      </c>
      <c r="AF59">
        <v>59.707000000000001</v>
      </c>
      <c r="AG59" s="46">
        <v>45377</v>
      </c>
      <c r="AH59">
        <v>59.707000000000001</v>
      </c>
      <c r="AI59" s="46">
        <v>45377</v>
      </c>
      <c r="AJ59">
        <v>59.707000000000001</v>
      </c>
      <c r="AK59" s="46">
        <v>45377</v>
      </c>
      <c r="AL59">
        <v>63.4</v>
      </c>
      <c r="AM59" s="46">
        <v>45377</v>
      </c>
      <c r="AN59">
        <v>68.480999999999995</v>
      </c>
      <c r="AO59" s="46">
        <v>45377</v>
      </c>
      <c r="AP59">
        <v>66.792000000000002</v>
      </c>
      <c r="AQ59" s="46">
        <v>45377</v>
      </c>
      <c r="AR59">
        <v>69.343999999999994</v>
      </c>
      <c r="AS59" s="46">
        <v>45377</v>
      </c>
      <c r="AT59">
        <v>69.343999999999994</v>
      </c>
      <c r="AU59" s="46">
        <v>45377</v>
      </c>
      <c r="AV59">
        <v>67.728999999999999</v>
      </c>
      <c r="AW59" s="46">
        <v>45377</v>
      </c>
      <c r="AX59">
        <v>67.728999999999999</v>
      </c>
      <c r="AY59" s="46">
        <v>45377</v>
      </c>
      <c r="AZ59">
        <v>70.269000000000005</v>
      </c>
      <c r="BA59" s="46">
        <v>45377</v>
      </c>
      <c r="BB59">
        <v>72.537000000000006</v>
      </c>
      <c r="BC59" s="46">
        <v>45377</v>
      </c>
      <c r="BD59">
        <v>74.257000000000005</v>
      </c>
      <c r="BE59" s="46">
        <v>45377</v>
      </c>
      <c r="BF59">
        <v>69.275999999999996</v>
      </c>
      <c r="BG59" s="46">
        <v>45377</v>
      </c>
      <c r="BH59">
        <v>72.988</v>
      </c>
      <c r="BI59" s="46">
        <v>45377</v>
      </c>
      <c r="BJ59">
        <v>57.48</v>
      </c>
      <c r="BK59" s="46">
        <v>45377</v>
      </c>
      <c r="BL59">
        <v>72.590999999999994</v>
      </c>
      <c r="BM59" s="46">
        <v>45377</v>
      </c>
      <c r="BN59">
        <v>67.295000000000002</v>
      </c>
      <c r="BO59" s="46">
        <v>45377</v>
      </c>
      <c r="BP59">
        <v>58.932000000000002</v>
      </c>
      <c r="BQ59" s="46">
        <v>45377</v>
      </c>
      <c r="BR59">
        <v>50.051000000000002</v>
      </c>
    </row>
    <row r="60" spans="3:70" x14ac:dyDescent="0.35">
      <c r="C60" s="46">
        <v>45378</v>
      </c>
      <c r="D60">
        <v>-34.688000000000002</v>
      </c>
      <c r="E60" s="46">
        <v>45378</v>
      </c>
      <c r="F60">
        <v>-34.688000000000002</v>
      </c>
      <c r="G60" s="46">
        <v>45378</v>
      </c>
      <c r="H60">
        <v>-26.692</v>
      </c>
      <c r="I60" s="46">
        <v>45378</v>
      </c>
      <c r="J60">
        <v>-9.5030000000000001</v>
      </c>
      <c r="K60" s="46">
        <v>45378</v>
      </c>
      <c r="L60">
        <v>-5.2160000000000002</v>
      </c>
      <c r="M60" s="46">
        <v>45378</v>
      </c>
      <c r="N60">
        <v>3.5990000000000002</v>
      </c>
      <c r="O60" s="46">
        <v>45378</v>
      </c>
      <c r="P60">
        <v>7.6319999999999997</v>
      </c>
      <c r="Q60" s="46">
        <v>45378</v>
      </c>
      <c r="R60">
        <v>15.68</v>
      </c>
      <c r="S60" s="46">
        <v>45378</v>
      </c>
      <c r="T60">
        <v>15.68</v>
      </c>
      <c r="U60" s="46">
        <v>45378</v>
      </c>
      <c r="V60">
        <v>15.68</v>
      </c>
      <c r="W60" s="46">
        <v>45378</v>
      </c>
      <c r="X60">
        <v>31.59</v>
      </c>
      <c r="Y60" s="46">
        <v>45378</v>
      </c>
      <c r="Z60">
        <v>37.698</v>
      </c>
      <c r="AA60" s="46">
        <v>45378</v>
      </c>
      <c r="AB60">
        <v>37.698</v>
      </c>
      <c r="AC60" s="46">
        <v>45378</v>
      </c>
      <c r="AD60">
        <v>46.558</v>
      </c>
      <c r="AE60" s="46">
        <v>45378</v>
      </c>
      <c r="AF60">
        <v>60.195</v>
      </c>
      <c r="AG60" s="46">
        <v>45378</v>
      </c>
      <c r="AH60">
        <v>60.195</v>
      </c>
      <c r="AI60" s="46">
        <v>45378</v>
      </c>
      <c r="AJ60">
        <v>60.195</v>
      </c>
      <c r="AK60" s="46">
        <v>45378</v>
      </c>
      <c r="AL60">
        <v>63.896000000000001</v>
      </c>
      <c r="AM60" s="46">
        <v>45378</v>
      </c>
      <c r="AN60">
        <v>68.685000000000002</v>
      </c>
      <c r="AO60" s="46">
        <v>45378</v>
      </c>
      <c r="AP60">
        <v>67.227999999999994</v>
      </c>
      <c r="AQ60" s="46">
        <v>45378</v>
      </c>
      <c r="AR60">
        <v>69.971999999999994</v>
      </c>
      <c r="AS60" s="46">
        <v>45378</v>
      </c>
      <c r="AT60">
        <v>69.971999999999994</v>
      </c>
      <c r="AU60" s="46">
        <v>45378</v>
      </c>
      <c r="AV60">
        <v>68.265000000000001</v>
      </c>
      <c r="AW60" s="46">
        <v>45378</v>
      </c>
      <c r="AX60">
        <v>68.265000000000001</v>
      </c>
      <c r="AY60" s="46">
        <v>45378</v>
      </c>
      <c r="AZ60">
        <v>70.805000000000007</v>
      </c>
      <c r="BA60" s="46">
        <v>45378</v>
      </c>
      <c r="BB60">
        <v>73.082999999999998</v>
      </c>
      <c r="BC60" s="46">
        <v>45378</v>
      </c>
      <c r="BD60">
        <v>75.066999999999993</v>
      </c>
      <c r="BE60" s="46">
        <v>45378</v>
      </c>
      <c r="BF60">
        <v>70.137</v>
      </c>
      <c r="BG60" s="46">
        <v>45378</v>
      </c>
      <c r="BH60">
        <v>73.981999999999999</v>
      </c>
      <c r="BI60" s="46">
        <v>45378</v>
      </c>
      <c r="BJ60">
        <v>58.595999999999997</v>
      </c>
      <c r="BK60" s="46">
        <v>45378</v>
      </c>
      <c r="BL60">
        <v>73.399000000000001</v>
      </c>
      <c r="BM60" s="46">
        <v>45378</v>
      </c>
      <c r="BN60">
        <v>68.611000000000004</v>
      </c>
      <c r="BO60" s="46">
        <v>45378</v>
      </c>
      <c r="BP60">
        <v>60.162999999999997</v>
      </c>
      <c r="BQ60" s="46">
        <v>45378</v>
      </c>
      <c r="BR60">
        <v>49.984000000000002</v>
      </c>
    </row>
    <row r="61" spans="3:70" x14ac:dyDescent="0.35">
      <c r="C61" s="46">
        <v>45379</v>
      </c>
      <c r="D61">
        <v>-33.826999999999998</v>
      </c>
      <c r="E61" s="46">
        <v>45379</v>
      </c>
      <c r="F61">
        <v>-33.826999999999998</v>
      </c>
      <c r="G61" s="46">
        <v>45379</v>
      </c>
      <c r="H61">
        <v>-24.9</v>
      </c>
      <c r="I61" s="46">
        <v>45379</v>
      </c>
      <c r="J61">
        <v>-7.7850000000000001</v>
      </c>
      <c r="K61" s="46">
        <v>45379</v>
      </c>
      <c r="L61">
        <v>-3.5640000000000001</v>
      </c>
      <c r="M61" s="46">
        <v>45379</v>
      </c>
      <c r="N61">
        <v>5.032</v>
      </c>
      <c r="O61" s="46">
        <v>45379</v>
      </c>
      <c r="P61">
        <v>8.7029999999999994</v>
      </c>
      <c r="Q61" s="46">
        <v>45379</v>
      </c>
      <c r="R61">
        <v>16.468</v>
      </c>
      <c r="S61" s="46">
        <v>45379</v>
      </c>
      <c r="T61">
        <v>16.468</v>
      </c>
      <c r="U61" s="46">
        <v>45379</v>
      </c>
      <c r="V61">
        <v>16.468</v>
      </c>
      <c r="W61" s="46">
        <v>45379</v>
      </c>
      <c r="X61">
        <v>32.298000000000002</v>
      </c>
      <c r="Y61" s="46">
        <v>45379</v>
      </c>
      <c r="Z61">
        <v>38.045000000000002</v>
      </c>
      <c r="AA61" s="46">
        <v>45379</v>
      </c>
      <c r="AB61">
        <v>38.045000000000002</v>
      </c>
      <c r="AC61" s="46">
        <v>45379</v>
      </c>
      <c r="AD61">
        <v>47.122999999999998</v>
      </c>
      <c r="AE61" s="46">
        <v>45379</v>
      </c>
      <c r="AF61">
        <v>60.915999999999997</v>
      </c>
      <c r="AG61" s="46">
        <v>45379</v>
      </c>
      <c r="AH61">
        <v>60.915999999999997</v>
      </c>
      <c r="AI61" s="46">
        <v>45379</v>
      </c>
      <c r="AJ61">
        <v>60.915999999999997</v>
      </c>
      <c r="AK61" s="46">
        <v>45379</v>
      </c>
      <c r="AL61">
        <v>64.545000000000002</v>
      </c>
      <c r="AM61" s="46">
        <v>45379</v>
      </c>
      <c r="AN61">
        <v>69.394000000000005</v>
      </c>
      <c r="AO61" s="46">
        <v>45379</v>
      </c>
      <c r="AP61">
        <v>67.909000000000006</v>
      </c>
      <c r="AQ61" s="46">
        <v>45379</v>
      </c>
      <c r="AR61">
        <v>70.647000000000006</v>
      </c>
      <c r="AS61" s="46">
        <v>45379</v>
      </c>
      <c r="AT61">
        <v>70.647000000000006</v>
      </c>
      <c r="AU61" s="46">
        <v>45379</v>
      </c>
      <c r="AV61">
        <v>68.597999999999999</v>
      </c>
      <c r="AW61" s="46">
        <v>45379</v>
      </c>
      <c r="AX61">
        <v>68.597999999999999</v>
      </c>
      <c r="AY61" s="46">
        <v>45379</v>
      </c>
      <c r="AZ61">
        <v>71.308000000000007</v>
      </c>
      <c r="BA61" s="46">
        <v>45379</v>
      </c>
      <c r="BB61">
        <v>73.649000000000001</v>
      </c>
      <c r="BC61" s="46">
        <v>45379</v>
      </c>
      <c r="BD61">
        <v>75.989999999999995</v>
      </c>
      <c r="BE61" s="46">
        <v>45379</v>
      </c>
      <c r="BF61">
        <v>71.075999999999993</v>
      </c>
      <c r="BG61" s="46">
        <v>45379</v>
      </c>
      <c r="BH61">
        <v>74.756</v>
      </c>
      <c r="BI61" s="46">
        <v>45379</v>
      </c>
      <c r="BJ61">
        <v>60.228000000000002</v>
      </c>
      <c r="BK61" s="46">
        <v>45379</v>
      </c>
      <c r="BL61">
        <v>74.215000000000003</v>
      </c>
      <c r="BM61" s="46">
        <v>45379</v>
      </c>
      <c r="BN61">
        <v>69.819000000000003</v>
      </c>
      <c r="BO61" s="46">
        <v>45379</v>
      </c>
      <c r="BP61">
        <v>61.426000000000002</v>
      </c>
      <c r="BQ61" s="46">
        <v>45379</v>
      </c>
      <c r="BR61">
        <v>50.673000000000002</v>
      </c>
    </row>
    <row r="62" spans="3:70" x14ac:dyDescent="0.35">
      <c r="C62" s="46">
        <v>45380</v>
      </c>
      <c r="D62">
        <v>-32.996000000000002</v>
      </c>
      <c r="E62" s="46">
        <v>45380</v>
      </c>
      <c r="F62">
        <v>-32.996000000000002</v>
      </c>
      <c r="G62" s="46">
        <v>45380</v>
      </c>
      <c r="H62">
        <v>-25.827999999999999</v>
      </c>
      <c r="I62" s="46">
        <v>45380</v>
      </c>
      <c r="J62">
        <v>-8.4480000000000004</v>
      </c>
      <c r="K62" s="46">
        <v>45380</v>
      </c>
      <c r="L62">
        <v>-4.3010000000000002</v>
      </c>
      <c r="M62" s="46">
        <v>45380</v>
      </c>
      <c r="N62">
        <v>4.1790000000000003</v>
      </c>
      <c r="O62" s="46">
        <v>45380</v>
      </c>
      <c r="P62">
        <v>7.8979999999999997</v>
      </c>
      <c r="Q62" s="46">
        <v>45380</v>
      </c>
      <c r="R62">
        <v>15.788</v>
      </c>
      <c r="S62" s="46">
        <v>45380</v>
      </c>
      <c r="T62">
        <v>15.788</v>
      </c>
      <c r="U62" s="46">
        <v>45380</v>
      </c>
      <c r="V62">
        <v>15.788</v>
      </c>
      <c r="W62" s="46">
        <v>45380</v>
      </c>
      <c r="X62">
        <v>31.341000000000001</v>
      </c>
      <c r="Y62" s="46">
        <v>45380</v>
      </c>
      <c r="Z62">
        <v>37.265999999999998</v>
      </c>
      <c r="AA62" s="46">
        <v>45380</v>
      </c>
      <c r="AB62">
        <v>37.265999999999998</v>
      </c>
      <c r="AC62" s="46">
        <v>45380</v>
      </c>
      <c r="AD62">
        <v>46.197000000000003</v>
      </c>
      <c r="AE62" s="46">
        <v>45380</v>
      </c>
      <c r="AF62">
        <v>60.156999999999996</v>
      </c>
      <c r="AG62" s="46">
        <v>45380</v>
      </c>
      <c r="AH62">
        <v>60.156999999999996</v>
      </c>
      <c r="AI62" s="46">
        <v>45380</v>
      </c>
      <c r="AJ62">
        <v>60.156999999999996</v>
      </c>
      <c r="AK62" s="46">
        <v>45380</v>
      </c>
      <c r="AL62">
        <v>63.959000000000003</v>
      </c>
      <c r="AM62" s="46">
        <v>45380</v>
      </c>
      <c r="AN62">
        <v>68.686000000000007</v>
      </c>
      <c r="AO62" s="46">
        <v>45380</v>
      </c>
      <c r="AP62">
        <v>67.125</v>
      </c>
      <c r="AQ62" s="46">
        <v>45380</v>
      </c>
      <c r="AR62">
        <v>69.757000000000005</v>
      </c>
      <c r="AS62" s="46">
        <v>45380</v>
      </c>
      <c r="AT62">
        <v>69.757000000000005</v>
      </c>
      <c r="AU62" s="46">
        <v>45380</v>
      </c>
      <c r="AV62">
        <v>67.959000000000003</v>
      </c>
      <c r="AW62" s="46">
        <v>45380</v>
      </c>
      <c r="AX62">
        <v>67.959000000000003</v>
      </c>
      <c r="AY62" s="46">
        <v>45380</v>
      </c>
      <c r="AZ62">
        <v>70.531999999999996</v>
      </c>
      <c r="BA62" s="46">
        <v>45380</v>
      </c>
      <c r="BB62">
        <v>72.796999999999997</v>
      </c>
      <c r="BC62" s="46">
        <v>45380</v>
      </c>
      <c r="BD62">
        <v>75.287999999999997</v>
      </c>
      <c r="BE62" s="46">
        <v>45380</v>
      </c>
      <c r="BF62">
        <v>70.281000000000006</v>
      </c>
      <c r="BG62" s="46">
        <v>45380</v>
      </c>
      <c r="BH62">
        <v>73.843999999999994</v>
      </c>
      <c r="BI62" s="46">
        <v>45380</v>
      </c>
      <c r="BJ62">
        <v>59.496000000000002</v>
      </c>
      <c r="BK62" s="46">
        <v>45380</v>
      </c>
      <c r="BL62">
        <v>73.281999999999996</v>
      </c>
      <c r="BM62" s="46">
        <v>45380</v>
      </c>
      <c r="BN62">
        <v>69.063999999999993</v>
      </c>
      <c r="BO62" s="46">
        <v>45380</v>
      </c>
      <c r="BP62">
        <v>60.649000000000001</v>
      </c>
      <c r="BQ62" s="46">
        <v>45380</v>
      </c>
      <c r="BR62">
        <v>49.776000000000003</v>
      </c>
    </row>
    <row r="63" spans="3:70" x14ac:dyDescent="0.35">
      <c r="C63" s="46">
        <v>45384</v>
      </c>
      <c r="D63">
        <v>-35.253999999999998</v>
      </c>
      <c r="E63" s="46">
        <v>45384</v>
      </c>
      <c r="F63">
        <v>-35.253999999999998</v>
      </c>
      <c r="G63" s="46">
        <v>45384</v>
      </c>
      <c r="H63">
        <v>-22.946000000000002</v>
      </c>
      <c r="I63" s="46">
        <v>45384</v>
      </c>
      <c r="J63">
        <v>-5.3719999999999999</v>
      </c>
      <c r="K63" s="46">
        <v>45384</v>
      </c>
      <c r="L63">
        <v>-1.161</v>
      </c>
      <c r="M63" s="46">
        <v>45384</v>
      </c>
      <c r="N63">
        <v>6.891</v>
      </c>
      <c r="O63" s="46">
        <v>45384</v>
      </c>
      <c r="P63">
        <v>10.595000000000001</v>
      </c>
      <c r="Q63" s="46">
        <v>45384</v>
      </c>
      <c r="R63">
        <v>19.167999999999999</v>
      </c>
      <c r="S63" s="46">
        <v>45384</v>
      </c>
      <c r="T63">
        <v>19.167999999999999</v>
      </c>
      <c r="U63" s="46">
        <v>45384</v>
      </c>
      <c r="V63">
        <v>19.167999999999999</v>
      </c>
      <c r="W63" s="46">
        <v>45384</v>
      </c>
      <c r="X63">
        <v>34.835999999999999</v>
      </c>
      <c r="Y63" s="46">
        <v>45384</v>
      </c>
      <c r="Z63">
        <v>40.591999999999999</v>
      </c>
      <c r="AA63" s="46">
        <v>45384</v>
      </c>
      <c r="AB63">
        <v>40.591999999999999</v>
      </c>
      <c r="AC63" s="46">
        <v>45384</v>
      </c>
      <c r="AD63">
        <v>48.752000000000002</v>
      </c>
      <c r="AE63" s="46">
        <v>45384</v>
      </c>
      <c r="AF63">
        <v>62.101999999999997</v>
      </c>
      <c r="AG63" s="46">
        <v>45384</v>
      </c>
      <c r="AH63">
        <v>62.101999999999997</v>
      </c>
      <c r="AI63" s="46">
        <v>45384</v>
      </c>
      <c r="AJ63">
        <v>62.101999999999997</v>
      </c>
      <c r="AK63" s="46">
        <v>45384</v>
      </c>
      <c r="AL63">
        <v>66.113</v>
      </c>
      <c r="AM63" s="46">
        <v>45384</v>
      </c>
      <c r="AN63">
        <v>70.628</v>
      </c>
      <c r="AO63" s="46">
        <v>45384</v>
      </c>
      <c r="AP63">
        <v>69.066999999999993</v>
      </c>
      <c r="AQ63" s="46">
        <v>45384</v>
      </c>
      <c r="AR63">
        <v>71.768000000000001</v>
      </c>
      <c r="AS63" s="46">
        <v>45384</v>
      </c>
      <c r="AT63">
        <v>71.768000000000001</v>
      </c>
      <c r="AU63" s="46">
        <v>45384</v>
      </c>
      <c r="AV63">
        <v>69.561000000000007</v>
      </c>
      <c r="AW63" s="46">
        <v>45384</v>
      </c>
      <c r="AX63">
        <v>69.561000000000007</v>
      </c>
      <c r="AY63" s="46">
        <v>45384</v>
      </c>
      <c r="AZ63">
        <v>72.441000000000003</v>
      </c>
      <c r="BA63" s="46">
        <v>45384</v>
      </c>
      <c r="BB63">
        <v>75.03</v>
      </c>
      <c r="BC63" s="46">
        <v>45384</v>
      </c>
      <c r="BD63">
        <v>76.992000000000004</v>
      </c>
      <c r="BE63" s="46">
        <v>45384</v>
      </c>
      <c r="BF63">
        <v>71.212000000000003</v>
      </c>
      <c r="BG63" s="46">
        <v>45384</v>
      </c>
      <c r="BH63">
        <v>74.822999999999993</v>
      </c>
      <c r="BI63" s="46">
        <v>45384</v>
      </c>
      <c r="BJ63">
        <v>60.158999999999999</v>
      </c>
      <c r="BK63" s="46">
        <v>45384</v>
      </c>
      <c r="BL63">
        <v>73.941000000000003</v>
      </c>
      <c r="BM63" s="46">
        <v>45384</v>
      </c>
      <c r="BN63">
        <v>69.72</v>
      </c>
      <c r="BO63" s="46">
        <v>45384</v>
      </c>
      <c r="BP63">
        <v>61.118000000000002</v>
      </c>
      <c r="BQ63" s="46">
        <v>45384</v>
      </c>
      <c r="BR63">
        <v>52.326000000000001</v>
      </c>
    </row>
    <row r="64" spans="3:70" x14ac:dyDescent="0.35">
      <c r="C64" s="46">
        <v>45385</v>
      </c>
      <c r="D64">
        <v>-38.079000000000001</v>
      </c>
      <c r="E64" s="46">
        <v>45385</v>
      </c>
      <c r="F64">
        <v>-38.079000000000001</v>
      </c>
      <c r="G64" s="46">
        <v>45385</v>
      </c>
      <c r="H64">
        <v>-24.84</v>
      </c>
      <c r="I64" s="46">
        <v>45385</v>
      </c>
      <c r="J64">
        <v>-7.1820000000000004</v>
      </c>
      <c r="K64" s="46">
        <v>45385</v>
      </c>
      <c r="L64">
        <v>-2.89</v>
      </c>
      <c r="M64" s="46">
        <v>45385</v>
      </c>
      <c r="N64">
        <v>5.391</v>
      </c>
      <c r="O64" s="46">
        <v>45385</v>
      </c>
      <c r="P64">
        <v>9.2309999999999999</v>
      </c>
      <c r="Q64" s="46">
        <v>45385</v>
      </c>
      <c r="R64">
        <v>17.635000000000002</v>
      </c>
      <c r="S64" s="46">
        <v>45385</v>
      </c>
      <c r="T64">
        <v>17.635000000000002</v>
      </c>
      <c r="U64" s="46">
        <v>45385</v>
      </c>
      <c r="V64">
        <v>17.635000000000002</v>
      </c>
      <c r="W64" s="46">
        <v>45385</v>
      </c>
      <c r="X64">
        <v>33.820999999999998</v>
      </c>
      <c r="Y64" s="46">
        <v>45385</v>
      </c>
      <c r="Z64">
        <v>39.636000000000003</v>
      </c>
      <c r="AA64" s="46">
        <v>45385</v>
      </c>
      <c r="AB64">
        <v>39.636000000000003</v>
      </c>
      <c r="AC64" s="46">
        <v>45385</v>
      </c>
      <c r="AD64">
        <v>47.868000000000002</v>
      </c>
      <c r="AE64" s="46">
        <v>45385</v>
      </c>
      <c r="AF64">
        <v>61.994999999999997</v>
      </c>
      <c r="AG64" s="46">
        <v>45385</v>
      </c>
      <c r="AH64">
        <v>61.994999999999997</v>
      </c>
      <c r="AI64" s="46">
        <v>45385</v>
      </c>
      <c r="AJ64">
        <v>61.994999999999997</v>
      </c>
      <c r="AK64" s="46">
        <v>45385</v>
      </c>
      <c r="AL64">
        <v>66.251000000000005</v>
      </c>
      <c r="AM64" s="46">
        <v>45385</v>
      </c>
      <c r="AN64">
        <v>70.605000000000004</v>
      </c>
      <c r="AO64" s="46">
        <v>45385</v>
      </c>
      <c r="AP64">
        <v>68.984999999999999</v>
      </c>
      <c r="AQ64" s="46">
        <v>45385</v>
      </c>
      <c r="AR64">
        <v>71.432000000000002</v>
      </c>
      <c r="AS64" s="46">
        <v>45385</v>
      </c>
      <c r="AT64">
        <v>71.432000000000002</v>
      </c>
      <c r="AU64" s="46">
        <v>45385</v>
      </c>
      <c r="AV64">
        <v>69.319000000000003</v>
      </c>
      <c r="AW64" s="46">
        <v>45385</v>
      </c>
      <c r="AX64">
        <v>69.319000000000003</v>
      </c>
      <c r="AY64" s="46">
        <v>45385</v>
      </c>
      <c r="AZ64">
        <v>72.224000000000004</v>
      </c>
      <c r="BA64" s="46">
        <v>45385</v>
      </c>
      <c r="BB64">
        <v>74.906999999999996</v>
      </c>
      <c r="BC64" s="46">
        <v>45385</v>
      </c>
      <c r="BD64">
        <v>76.575000000000003</v>
      </c>
      <c r="BE64" s="46">
        <v>45385</v>
      </c>
      <c r="BF64">
        <v>70.918999999999997</v>
      </c>
      <c r="BG64" s="46">
        <v>45385</v>
      </c>
      <c r="BH64">
        <v>74.668999999999997</v>
      </c>
      <c r="BI64" s="46">
        <v>45385</v>
      </c>
      <c r="BJ64">
        <v>59.47</v>
      </c>
      <c r="BK64" s="46">
        <v>45385</v>
      </c>
      <c r="BL64">
        <v>73.820999999999998</v>
      </c>
      <c r="BM64" s="46">
        <v>45385</v>
      </c>
      <c r="BN64">
        <v>69.344999999999999</v>
      </c>
      <c r="BO64" s="46">
        <v>45385</v>
      </c>
      <c r="BP64">
        <v>61.005000000000003</v>
      </c>
      <c r="BQ64" s="46">
        <v>45385</v>
      </c>
      <c r="BR64">
        <v>51.188000000000002</v>
      </c>
    </row>
    <row r="65" spans="3:70" x14ac:dyDescent="0.35">
      <c r="C65" s="46">
        <v>45386</v>
      </c>
      <c r="D65">
        <v>-46.341999999999999</v>
      </c>
      <c r="E65" s="46">
        <v>45386</v>
      </c>
      <c r="F65">
        <v>-46.341999999999999</v>
      </c>
      <c r="G65" s="46">
        <v>45386</v>
      </c>
      <c r="H65">
        <v>-26.254999999999999</v>
      </c>
      <c r="I65" s="46">
        <v>45386</v>
      </c>
      <c r="J65">
        <v>-7.62</v>
      </c>
      <c r="K65" s="46">
        <v>45386</v>
      </c>
      <c r="L65">
        <v>-3.1120000000000001</v>
      </c>
      <c r="M65" s="46">
        <v>45386</v>
      </c>
      <c r="N65">
        <v>4.9809999999999999</v>
      </c>
      <c r="O65" s="46">
        <v>45386</v>
      </c>
      <c r="P65">
        <v>8.5939999999999994</v>
      </c>
      <c r="Q65" s="46">
        <v>45386</v>
      </c>
      <c r="R65">
        <v>16.943999999999999</v>
      </c>
      <c r="S65" s="46">
        <v>45386</v>
      </c>
      <c r="T65">
        <v>16.943999999999999</v>
      </c>
      <c r="U65" s="46">
        <v>45386</v>
      </c>
      <c r="V65">
        <v>16.943999999999999</v>
      </c>
      <c r="W65" s="46">
        <v>45386</v>
      </c>
      <c r="X65">
        <v>33.101999999999997</v>
      </c>
      <c r="Y65" s="46">
        <v>45386</v>
      </c>
      <c r="Z65">
        <v>38.844999999999999</v>
      </c>
      <c r="AA65" s="46">
        <v>45386</v>
      </c>
      <c r="AB65">
        <v>38.844999999999999</v>
      </c>
      <c r="AC65" s="46">
        <v>45386</v>
      </c>
      <c r="AD65">
        <v>47.078000000000003</v>
      </c>
      <c r="AE65" s="46">
        <v>45386</v>
      </c>
      <c r="AF65">
        <v>61.26</v>
      </c>
      <c r="AG65" s="46">
        <v>45386</v>
      </c>
      <c r="AH65">
        <v>61.26</v>
      </c>
      <c r="AI65" s="46">
        <v>45386</v>
      </c>
      <c r="AJ65">
        <v>61.26</v>
      </c>
      <c r="AK65" s="46">
        <v>45386</v>
      </c>
      <c r="AL65">
        <v>65.183999999999997</v>
      </c>
      <c r="AM65" s="46">
        <v>45386</v>
      </c>
      <c r="AN65">
        <v>69.869</v>
      </c>
      <c r="AO65" s="46">
        <v>45386</v>
      </c>
      <c r="AP65">
        <v>68.183999999999997</v>
      </c>
      <c r="AQ65" s="46">
        <v>45386</v>
      </c>
      <c r="AR65">
        <v>70.899000000000001</v>
      </c>
      <c r="AS65" s="46">
        <v>45386</v>
      </c>
      <c r="AT65">
        <v>70.899000000000001</v>
      </c>
      <c r="AU65" s="46">
        <v>45386</v>
      </c>
      <c r="AV65">
        <v>68.838999999999999</v>
      </c>
      <c r="AW65" s="46">
        <v>45386</v>
      </c>
      <c r="AX65">
        <v>68.838999999999999</v>
      </c>
      <c r="AY65" s="46">
        <v>45386</v>
      </c>
      <c r="AZ65">
        <v>71.305000000000007</v>
      </c>
      <c r="BA65" s="46">
        <v>45386</v>
      </c>
      <c r="BB65">
        <v>74.036000000000001</v>
      </c>
      <c r="BC65" s="46">
        <v>45386</v>
      </c>
      <c r="BD65">
        <v>75.873000000000005</v>
      </c>
      <c r="BE65" s="46">
        <v>45386</v>
      </c>
      <c r="BF65">
        <v>70.408000000000001</v>
      </c>
      <c r="BG65" s="46">
        <v>45386</v>
      </c>
      <c r="BH65">
        <v>74.332999999999998</v>
      </c>
      <c r="BI65" s="46">
        <v>45386</v>
      </c>
      <c r="BJ65">
        <v>59.198999999999998</v>
      </c>
      <c r="BK65" s="46">
        <v>45386</v>
      </c>
      <c r="BL65">
        <v>73.415999999999997</v>
      </c>
      <c r="BM65" s="46">
        <v>45386</v>
      </c>
      <c r="BN65">
        <v>68.858000000000004</v>
      </c>
      <c r="BO65" s="46">
        <v>45386</v>
      </c>
      <c r="BP65">
        <v>60.326999999999998</v>
      </c>
      <c r="BQ65" s="46">
        <v>45386</v>
      </c>
      <c r="BR65">
        <v>50.372</v>
      </c>
    </row>
    <row r="66" spans="3:70" x14ac:dyDescent="0.35">
      <c r="C66" s="46">
        <v>45387</v>
      </c>
      <c r="D66">
        <v>-46.667999999999999</v>
      </c>
      <c r="E66" s="46">
        <v>45387</v>
      </c>
      <c r="F66">
        <v>-46.667999999999999</v>
      </c>
      <c r="G66" s="46">
        <v>45387</v>
      </c>
      <c r="H66">
        <v>-23.396999999999998</v>
      </c>
      <c r="I66" s="46">
        <v>45387</v>
      </c>
      <c r="J66">
        <v>-6.0279999999999996</v>
      </c>
      <c r="K66" s="46">
        <v>45387</v>
      </c>
      <c r="L66">
        <v>-1.9239999999999999</v>
      </c>
      <c r="M66" s="46">
        <v>45387</v>
      </c>
      <c r="N66">
        <v>5.9950000000000001</v>
      </c>
      <c r="O66" s="46">
        <v>45387</v>
      </c>
      <c r="P66">
        <v>10.064</v>
      </c>
      <c r="Q66" s="46">
        <v>45387</v>
      </c>
      <c r="R66">
        <v>17.440000000000001</v>
      </c>
      <c r="S66" s="46">
        <v>45387</v>
      </c>
      <c r="T66">
        <v>17.440000000000001</v>
      </c>
      <c r="U66" s="46">
        <v>45387</v>
      </c>
      <c r="V66">
        <v>17.440000000000001</v>
      </c>
      <c r="W66" s="46">
        <v>45387</v>
      </c>
      <c r="X66">
        <v>33.593000000000004</v>
      </c>
      <c r="Y66" s="46">
        <v>45387</v>
      </c>
      <c r="Z66">
        <v>39.499000000000002</v>
      </c>
      <c r="AA66" s="46">
        <v>45387</v>
      </c>
      <c r="AB66">
        <v>39.499000000000002</v>
      </c>
      <c r="AC66" s="46">
        <v>45387</v>
      </c>
      <c r="AD66">
        <v>47.761000000000003</v>
      </c>
      <c r="AE66" s="46">
        <v>45387</v>
      </c>
      <c r="AF66">
        <v>61.335999999999999</v>
      </c>
      <c r="AG66" s="46">
        <v>45387</v>
      </c>
      <c r="AH66">
        <v>61.335999999999999</v>
      </c>
      <c r="AI66" s="46">
        <v>45387</v>
      </c>
      <c r="AJ66">
        <v>61.335999999999999</v>
      </c>
      <c r="AK66" s="46">
        <v>45387</v>
      </c>
      <c r="AL66">
        <v>65.453000000000003</v>
      </c>
      <c r="AM66" s="46">
        <v>45387</v>
      </c>
      <c r="AN66">
        <v>69.686000000000007</v>
      </c>
      <c r="AO66" s="46">
        <v>45387</v>
      </c>
      <c r="AP66">
        <v>68.352000000000004</v>
      </c>
      <c r="AQ66" s="46">
        <v>45387</v>
      </c>
      <c r="AR66">
        <v>71.046000000000006</v>
      </c>
      <c r="AS66" s="46">
        <v>45387</v>
      </c>
      <c r="AT66">
        <v>71.046000000000006</v>
      </c>
      <c r="AU66" s="46">
        <v>45387</v>
      </c>
      <c r="AV66">
        <v>69.201999999999998</v>
      </c>
      <c r="AW66" s="46">
        <v>45387</v>
      </c>
      <c r="AX66">
        <v>69.201999999999998</v>
      </c>
      <c r="AY66" s="46">
        <v>45387</v>
      </c>
      <c r="AZ66">
        <v>71.432000000000002</v>
      </c>
      <c r="BA66" s="46">
        <v>45387</v>
      </c>
      <c r="BB66">
        <v>74.478999999999999</v>
      </c>
      <c r="BC66" s="46">
        <v>45387</v>
      </c>
      <c r="BD66">
        <v>76.025999999999996</v>
      </c>
      <c r="BE66" s="46">
        <v>45387</v>
      </c>
      <c r="BF66">
        <v>70.575000000000003</v>
      </c>
      <c r="BG66" s="46">
        <v>45387</v>
      </c>
      <c r="BH66">
        <v>74.492999999999995</v>
      </c>
      <c r="BI66" s="46">
        <v>45387</v>
      </c>
      <c r="BJ66">
        <v>59.506</v>
      </c>
      <c r="BK66" s="46">
        <v>45387</v>
      </c>
      <c r="BL66">
        <v>73.349000000000004</v>
      </c>
      <c r="BM66" s="46">
        <v>45387</v>
      </c>
      <c r="BN66">
        <v>69.266999999999996</v>
      </c>
      <c r="BO66" s="46">
        <v>45387</v>
      </c>
      <c r="BP66">
        <v>60.893999999999998</v>
      </c>
      <c r="BQ66" s="46">
        <v>45387</v>
      </c>
      <c r="BR66">
        <v>51.021000000000001</v>
      </c>
    </row>
    <row r="67" spans="3:70" x14ac:dyDescent="0.35">
      <c r="C67" s="46">
        <v>45390</v>
      </c>
      <c r="D67">
        <v>-58.457000000000001</v>
      </c>
      <c r="E67" s="46">
        <v>45390</v>
      </c>
      <c r="F67">
        <v>-58.457000000000001</v>
      </c>
      <c r="G67" s="46">
        <v>45390</v>
      </c>
      <c r="H67">
        <v>-25.02</v>
      </c>
      <c r="I67" s="46">
        <v>45390</v>
      </c>
      <c r="J67">
        <v>-7.1070000000000002</v>
      </c>
      <c r="K67" s="46">
        <v>45390</v>
      </c>
      <c r="L67">
        <v>-2.4540000000000002</v>
      </c>
      <c r="M67" s="46">
        <v>45390</v>
      </c>
      <c r="N67">
        <v>5.52</v>
      </c>
      <c r="O67" s="46">
        <v>45390</v>
      </c>
      <c r="P67">
        <v>9.8450000000000006</v>
      </c>
      <c r="Q67" s="46">
        <v>45390</v>
      </c>
      <c r="R67">
        <v>17.152999999999999</v>
      </c>
      <c r="S67" s="46">
        <v>45390</v>
      </c>
      <c r="T67">
        <v>17.152999999999999</v>
      </c>
      <c r="U67" s="46">
        <v>45390</v>
      </c>
      <c r="V67">
        <v>17.152999999999999</v>
      </c>
      <c r="W67" s="46">
        <v>45390</v>
      </c>
      <c r="X67">
        <v>33.576000000000001</v>
      </c>
      <c r="Y67" s="46">
        <v>45390</v>
      </c>
      <c r="Z67">
        <v>39.83</v>
      </c>
      <c r="AA67" s="46">
        <v>45390</v>
      </c>
      <c r="AB67">
        <v>39.83</v>
      </c>
      <c r="AC67" s="46">
        <v>45390</v>
      </c>
      <c r="AD67">
        <v>47.765999999999998</v>
      </c>
      <c r="AE67" s="46">
        <v>45390</v>
      </c>
      <c r="AF67">
        <v>61.723999999999997</v>
      </c>
      <c r="AG67" s="46">
        <v>45390</v>
      </c>
      <c r="AH67">
        <v>61.723999999999997</v>
      </c>
      <c r="AI67" s="46">
        <v>45390</v>
      </c>
      <c r="AJ67">
        <v>61.723999999999997</v>
      </c>
      <c r="AK67" s="46">
        <v>45390</v>
      </c>
      <c r="AL67">
        <v>65.73</v>
      </c>
      <c r="AM67" s="46">
        <v>45390</v>
      </c>
      <c r="AN67">
        <v>70.225999999999999</v>
      </c>
      <c r="AO67" s="46">
        <v>45390</v>
      </c>
      <c r="AP67">
        <v>68.819999999999993</v>
      </c>
      <c r="AQ67" s="46">
        <v>45390</v>
      </c>
      <c r="AR67">
        <v>71.320999999999998</v>
      </c>
      <c r="AS67" s="46">
        <v>45390</v>
      </c>
      <c r="AT67">
        <v>71.320999999999998</v>
      </c>
      <c r="AU67" s="46">
        <v>45390</v>
      </c>
      <c r="AV67">
        <v>69.62</v>
      </c>
      <c r="AW67" s="46">
        <v>45390</v>
      </c>
      <c r="AX67">
        <v>69.62</v>
      </c>
      <c r="AY67" s="46">
        <v>45390</v>
      </c>
      <c r="AZ67">
        <v>71.834000000000003</v>
      </c>
      <c r="BA67" s="46">
        <v>45390</v>
      </c>
      <c r="BB67">
        <v>74.596000000000004</v>
      </c>
      <c r="BC67" s="46">
        <v>45390</v>
      </c>
      <c r="BD67">
        <v>76.287000000000006</v>
      </c>
      <c r="BE67" s="46">
        <v>45390</v>
      </c>
      <c r="BF67">
        <v>71.123999999999995</v>
      </c>
      <c r="BG67" s="46">
        <v>45390</v>
      </c>
      <c r="BH67">
        <v>75.001999999999995</v>
      </c>
      <c r="BI67" s="46">
        <v>45390</v>
      </c>
      <c r="BJ67">
        <v>60.030999999999999</v>
      </c>
      <c r="BK67" s="46">
        <v>45390</v>
      </c>
      <c r="BL67">
        <v>73.62</v>
      </c>
      <c r="BM67" s="46">
        <v>45390</v>
      </c>
      <c r="BN67">
        <v>69.804000000000002</v>
      </c>
      <c r="BO67" s="46">
        <v>45390</v>
      </c>
      <c r="BP67">
        <v>61.502000000000002</v>
      </c>
      <c r="BQ67" s="46">
        <v>45390</v>
      </c>
      <c r="BR67">
        <v>51.348999999999997</v>
      </c>
    </row>
    <row r="68" spans="3:70" x14ac:dyDescent="0.35">
      <c r="C68" s="46">
        <v>45391</v>
      </c>
      <c r="D68">
        <v>-72.138000000000005</v>
      </c>
      <c r="E68" s="46">
        <v>45391</v>
      </c>
      <c r="F68">
        <v>-72.138000000000005</v>
      </c>
      <c r="G68" s="46">
        <v>45391</v>
      </c>
      <c r="H68">
        <v>-25.998000000000001</v>
      </c>
      <c r="I68" s="46">
        <v>45391</v>
      </c>
      <c r="J68">
        <v>-6.569</v>
      </c>
      <c r="K68" s="46">
        <v>45391</v>
      </c>
      <c r="L68">
        <v>-2.306</v>
      </c>
      <c r="M68" s="46">
        <v>45391</v>
      </c>
      <c r="N68">
        <v>6.3010000000000002</v>
      </c>
      <c r="O68" s="46">
        <v>45391</v>
      </c>
      <c r="P68">
        <v>9.9849999999999994</v>
      </c>
      <c r="Q68" s="46">
        <v>45391</v>
      </c>
      <c r="R68">
        <v>16.776</v>
      </c>
      <c r="S68" s="46">
        <v>45391</v>
      </c>
      <c r="T68">
        <v>16.776</v>
      </c>
      <c r="U68" s="46">
        <v>45391</v>
      </c>
      <c r="V68">
        <v>16.776</v>
      </c>
      <c r="W68" s="46">
        <v>45391</v>
      </c>
      <c r="X68">
        <v>33.130000000000003</v>
      </c>
      <c r="Y68" s="46">
        <v>45391</v>
      </c>
      <c r="Z68">
        <v>39.244999999999997</v>
      </c>
      <c r="AA68" s="46">
        <v>45391</v>
      </c>
      <c r="AB68">
        <v>39.244999999999997</v>
      </c>
      <c r="AC68" s="46">
        <v>45391</v>
      </c>
      <c r="AD68">
        <v>47.533000000000001</v>
      </c>
      <c r="AE68" s="46">
        <v>45391</v>
      </c>
      <c r="AF68">
        <v>60.935000000000002</v>
      </c>
      <c r="AG68" s="46">
        <v>45391</v>
      </c>
      <c r="AH68">
        <v>60.935000000000002</v>
      </c>
      <c r="AI68" s="46">
        <v>45391</v>
      </c>
      <c r="AJ68">
        <v>60.935000000000002</v>
      </c>
      <c r="AK68" s="46">
        <v>45391</v>
      </c>
      <c r="AL68">
        <v>64.825999999999993</v>
      </c>
      <c r="AM68" s="46">
        <v>45391</v>
      </c>
      <c r="AN68">
        <v>69.239000000000004</v>
      </c>
      <c r="AO68" s="46">
        <v>45391</v>
      </c>
      <c r="AP68">
        <v>68.215999999999994</v>
      </c>
      <c r="AQ68" s="46">
        <v>45391</v>
      </c>
      <c r="AR68">
        <v>70.843000000000004</v>
      </c>
      <c r="AS68" s="46">
        <v>45391</v>
      </c>
      <c r="AT68">
        <v>70.843000000000004</v>
      </c>
      <c r="AU68" s="46">
        <v>45391</v>
      </c>
      <c r="AV68">
        <v>68.992000000000004</v>
      </c>
      <c r="AW68" s="46">
        <v>45391</v>
      </c>
      <c r="AX68">
        <v>68.992000000000004</v>
      </c>
      <c r="AY68" s="46">
        <v>45391</v>
      </c>
      <c r="AZ68">
        <v>71.570999999999998</v>
      </c>
      <c r="BA68" s="46">
        <v>45391</v>
      </c>
      <c r="BB68">
        <v>74.144999999999996</v>
      </c>
      <c r="BC68" s="46">
        <v>45391</v>
      </c>
      <c r="BD68">
        <v>75.850999999999999</v>
      </c>
      <c r="BE68" s="46">
        <v>45391</v>
      </c>
      <c r="BF68">
        <v>70.718000000000004</v>
      </c>
      <c r="BG68" s="46">
        <v>45391</v>
      </c>
      <c r="BH68">
        <v>74.412000000000006</v>
      </c>
      <c r="BI68" s="46">
        <v>45391</v>
      </c>
      <c r="BJ68">
        <v>59.225000000000001</v>
      </c>
      <c r="BK68" s="46">
        <v>45391</v>
      </c>
      <c r="BL68">
        <v>73.474000000000004</v>
      </c>
      <c r="BM68" s="46">
        <v>45391</v>
      </c>
      <c r="BN68">
        <v>69.100999999999999</v>
      </c>
      <c r="BO68" s="46">
        <v>45391</v>
      </c>
      <c r="BP68">
        <v>60.805999999999997</v>
      </c>
      <c r="BQ68" s="46">
        <v>45391</v>
      </c>
      <c r="BR68">
        <v>50.95</v>
      </c>
    </row>
    <row r="69" spans="3:70" x14ac:dyDescent="0.35">
      <c r="C69" s="46">
        <v>45392</v>
      </c>
      <c r="D69">
        <v>-58.23</v>
      </c>
      <c r="E69" s="46">
        <v>45392</v>
      </c>
      <c r="F69">
        <v>-58.23</v>
      </c>
      <c r="G69" s="46">
        <v>45392</v>
      </c>
      <c r="H69">
        <v>-25.869</v>
      </c>
      <c r="I69" s="46">
        <v>45392</v>
      </c>
      <c r="J69">
        <v>-7.1529999999999996</v>
      </c>
      <c r="K69" s="46">
        <v>45392</v>
      </c>
      <c r="L69">
        <v>-2.66</v>
      </c>
      <c r="M69" s="46">
        <v>45392</v>
      </c>
      <c r="N69">
        <v>6.25</v>
      </c>
      <c r="O69" s="46">
        <v>45392</v>
      </c>
      <c r="P69">
        <v>10.257</v>
      </c>
      <c r="Q69" s="46">
        <v>45392</v>
      </c>
      <c r="R69">
        <v>17.058</v>
      </c>
      <c r="S69" s="46">
        <v>45392</v>
      </c>
      <c r="T69">
        <v>17.058</v>
      </c>
      <c r="U69" s="46">
        <v>45392</v>
      </c>
      <c r="V69">
        <v>17.058</v>
      </c>
      <c r="W69" s="46">
        <v>45392</v>
      </c>
      <c r="X69">
        <v>33.472000000000001</v>
      </c>
      <c r="Y69" s="46">
        <v>45392</v>
      </c>
      <c r="Z69">
        <v>40.243000000000002</v>
      </c>
      <c r="AA69" s="46">
        <v>45392</v>
      </c>
      <c r="AB69">
        <v>40.243000000000002</v>
      </c>
      <c r="AC69" s="46">
        <v>45392</v>
      </c>
      <c r="AD69">
        <v>48.709000000000003</v>
      </c>
      <c r="AE69" s="46">
        <v>45392</v>
      </c>
      <c r="AF69">
        <v>61.569000000000003</v>
      </c>
      <c r="AG69" s="46">
        <v>45392</v>
      </c>
      <c r="AH69">
        <v>61.569000000000003</v>
      </c>
      <c r="AI69" s="46">
        <v>45392</v>
      </c>
      <c r="AJ69">
        <v>61.569000000000003</v>
      </c>
      <c r="AK69" s="46">
        <v>45392</v>
      </c>
      <c r="AL69">
        <v>65.108999999999995</v>
      </c>
      <c r="AM69" s="46">
        <v>45392</v>
      </c>
      <c r="AN69">
        <v>69.168000000000006</v>
      </c>
      <c r="AO69" s="46">
        <v>45392</v>
      </c>
      <c r="AP69">
        <v>68.617000000000004</v>
      </c>
      <c r="AQ69" s="46">
        <v>45392</v>
      </c>
      <c r="AR69">
        <v>71.179000000000002</v>
      </c>
      <c r="AS69" s="46">
        <v>45392</v>
      </c>
      <c r="AT69">
        <v>71.179000000000002</v>
      </c>
      <c r="AU69" s="46">
        <v>45392</v>
      </c>
      <c r="AV69">
        <v>69.625</v>
      </c>
      <c r="AW69" s="46">
        <v>45392</v>
      </c>
      <c r="AX69">
        <v>69.625</v>
      </c>
      <c r="AY69" s="46">
        <v>45392</v>
      </c>
      <c r="AZ69">
        <v>72.156999999999996</v>
      </c>
      <c r="BA69" s="46">
        <v>45392</v>
      </c>
      <c r="BB69">
        <v>74.361000000000004</v>
      </c>
      <c r="BC69" s="46">
        <v>45392</v>
      </c>
      <c r="BD69">
        <v>75.991</v>
      </c>
      <c r="BE69" s="46">
        <v>45392</v>
      </c>
      <c r="BF69">
        <v>71.302999999999997</v>
      </c>
      <c r="BG69" s="46">
        <v>45392</v>
      </c>
      <c r="BH69">
        <v>74.540000000000006</v>
      </c>
      <c r="BI69" s="46">
        <v>45392</v>
      </c>
      <c r="BJ69">
        <v>60.088000000000001</v>
      </c>
      <c r="BK69" s="46">
        <v>45392</v>
      </c>
      <c r="BL69">
        <v>74.119</v>
      </c>
      <c r="BM69" s="46">
        <v>45392</v>
      </c>
      <c r="BN69">
        <v>70.105999999999995</v>
      </c>
      <c r="BO69" s="46">
        <v>45392</v>
      </c>
      <c r="BP69">
        <v>62.192999999999998</v>
      </c>
      <c r="BQ69" s="46">
        <v>45392</v>
      </c>
      <c r="BR69">
        <v>51.459000000000003</v>
      </c>
    </row>
    <row r="70" spans="3:70" x14ac:dyDescent="0.35">
      <c r="C70" s="46">
        <v>45393</v>
      </c>
      <c r="D70">
        <v>-51.125</v>
      </c>
      <c r="E70" s="46">
        <v>45393</v>
      </c>
      <c r="F70">
        <v>-51.125</v>
      </c>
      <c r="G70" s="46">
        <v>45393</v>
      </c>
      <c r="H70">
        <v>-28.297000000000001</v>
      </c>
      <c r="I70" s="46">
        <v>45393</v>
      </c>
      <c r="J70">
        <v>-9.2669999999999995</v>
      </c>
      <c r="K70" s="46">
        <v>45393</v>
      </c>
      <c r="L70">
        <v>-4.4720000000000004</v>
      </c>
      <c r="M70" s="46">
        <v>45393</v>
      </c>
      <c r="N70">
        <v>4.5620000000000003</v>
      </c>
      <c r="O70" s="46">
        <v>45393</v>
      </c>
      <c r="P70">
        <v>8.9779999999999998</v>
      </c>
      <c r="Q70" s="46">
        <v>45393</v>
      </c>
      <c r="R70">
        <v>16.646999999999998</v>
      </c>
      <c r="S70" s="46">
        <v>45393</v>
      </c>
      <c r="T70">
        <v>16.646999999999998</v>
      </c>
      <c r="U70" s="46">
        <v>45393</v>
      </c>
      <c r="V70">
        <v>16.646999999999998</v>
      </c>
      <c r="W70" s="46">
        <v>45393</v>
      </c>
      <c r="X70">
        <v>32.783999999999999</v>
      </c>
      <c r="Y70" s="46">
        <v>45393</v>
      </c>
      <c r="Z70">
        <v>39.948999999999998</v>
      </c>
      <c r="AA70" s="46">
        <v>45393</v>
      </c>
      <c r="AB70">
        <v>39.948999999999998</v>
      </c>
      <c r="AC70" s="46">
        <v>45393</v>
      </c>
      <c r="AD70">
        <v>48.235999999999997</v>
      </c>
      <c r="AE70" s="46">
        <v>45393</v>
      </c>
      <c r="AF70">
        <v>61.674999999999997</v>
      </c>
      <c r="AG70" s="46">
        <v>45393</v>
      </c>
      <c r="AH70">
        <v>61.674999999999997</v>
      </c>
      <c r="AI70" s="46">
        <v>45393</v>
      </c>
      <c r="AJ70">
        <v>61.674999999999997</v>
      </c>
      <c r="AK70" s="46">
        <v>45393</v>
      </c>
      <c r="AL70">
        <v>64.978999999999999</v>
      </c>
      <c r="AM70" s="46">
        <v>45393</v>
      </c>
      <c r="AN70">
        <v>69.361000000000004</v>
      </c>
      <c r="AO70" s="46">
        <v>45393</v>
      </c>
      <c r="AP70">
        <v>69.088999999999999</v>
      </c>
      <c r="AQ70" s="46">
        <v>45393</v>
      </c>
      <c r="AR70">
        <v>71.421000000000006</v>
      </c>
      <c r="AS70" s="46">
        <v>45393</v>
      </c>
      <c r="AT70">
        <v>71.421000000000006</v>
      </c>
      <c r="AU70" s="46">
        <v>45393</v>
      </c>
      <c r="AV70">
        <v>70.198999999999998</v>
      </c>
      <c r="AW70" s="46">
        <v>45393</v>
      </c>
      <c r="AX70">
        <v>70.198999999999998</v>
      </c>
      <c r="AY70" s="46">
        <v>45393</v>
      </c>
      <c r="AZ70">
        <v>72.805999999999997</v>
      </c>
      <c r="BA70" s="46">
        <v>45393</v>
      </c>
      <c r="BB70">
        <v>74.391999999999996</v>
      </c>
      <c r="BC70" s="46">
        <v>45393</v>
      </c>
      <c r="BD70">
        <v>76.378</v>
      </c>
      <c r="BE70" s="46">
        <v>45393</v>
      </c>
      <c r="BF70">
        <v>71.103999999999999</v>
      </c>
      <c r="BG70" s="46">
        <v>45393</v>
      </c>
      <c r="BH70">
        <v>74.271000000000001</v>
      </c>
      <c r="BI70" s="46">
        <v>45393</v>
      </c>
      <c r="BJ70">
        <v>59.768000000000001</v>
      </c>
      <c r="BK70" s="46">
        <v>45393</v>
      </c>
      <c r="BL70">
        <v>73.620999999999995</v>
      </c>
      <c r="BM70" s="46">
        <v>45393</v>
      </c>
      <c r="BN70">
        <v>69.811999999999998</v>
      </c>
      <c r="BO70" s="46">
        <v>45393</v>
      </c>
      <c r="BP70">
        <v>61.872</v>
      </c>
      <c r="BQ70" s="46">
        <v>45393</v>
      </c>
      <c r="BR70">
        <v>51.497999999999998</v>
      </c>
    </row>
    <row r="71" spans="3:70" x14ac:dyDescent="0.35">
      <c r="C71" s="46">
        <v>45394</v>
      </c>
      <c r="D71">
        <v>-42.539000000000001</v>
      </c>
      <c r="E71" s="46">
        <v>45394</v>
      </c>
      <c r="F71">
        <v>-42.539000000000001</v>
      </c>
      <c r="G71" s="46">
        <v>45394</v>
      </c>
      <c r="H71">
        <v>-27.507999999999999</v>
      </c>
      <c r="I71" s="46">
        <v>45394</v>
      </c>
      <c r="J71">
        <v>-8.1340000000000003</v>
      </c>
      <c r="K71" s="46">
        <v>45394</v>
      </c>
      <c r="L71">
        <v>-3.51</v>
      </c>
      <c r="M71" s="46">
        <v>45394</v>
      </c>
      <c r="N71">
        <v>4.8479999999999999</v>
      </c>
      <c r="O71" s="46">
        <v>45394</v>
      </c>
      <c r="P71">
        <v>9.8109999999999999</v>
      </c>
      <c r="Q71" s="46">
        <v>45394</v>
      </c>
      <c r="R71">
        <v>16.416</v>
      </c>
      <c r="S71" s="46">
        <v>45394</v>
      </c>
      <c r="T71">
        <v>16.416</v>
      </c>
      <c r="U71" s="46">
        <v>45394</v>
      </c>
      <c r="V71">
        <v>16.416</v>
      </c>
      <c r="W71" s="46">
        <v>45394</v>
      </c>
      <c r="X71">
        <v>32.332000000000001</v>
      </c>
      <c r="Y71" s="46">
        <v>45394</v>
      </c>
      <c r="Z71">
        <v>39.512</v>
      </c>
      <c r="AA71" s="46">
        <v>45394</v>
      </c>
      <c r="AB71">
        <v>39.512</v>
      </c>
      <c r="AC71" s="46">
        <v>45394</v>
      </c>
      <c r="AD71">
        <v>47.515000000000001</v>
      </c>
      <c r="AE71" s="46">
        <v>45394</v>
      </c>
      <c r="AF71">
        <v>61.185000000000002</v>
      </c>
      <c r="AG71" s="46">
        <v>45394</v>
      </c>
      <c r="AH71">
        <v>61.185000000000002</v>
      </c>
      <c r="AI71" s="46">
        <v>45394</v>
      </c>
      <c r="AJ71">
        <v>61.185000000000002</v>
      </c>
      <c r="AK71" s="46">
        <v>45394</v>
      </c>
      <c r="AL71">
        <v>64.736000000000004</v>
      </c>
      <c r="AM71" s="46">
        <v>45394</v>
      </c>
      <c r="AN71">
        <v>69.278000000000006</v>
      </c>
      <c r="AO71" s="46">
        <v>45394</v>
      </c>
      <c r="AP71">
        <v>68.551000000000002</v>
      </c>
      <c r="AQ71" s="46">
        <v>45394</v>
      </c>
      <c r="AR71">
        <v>71.210999999999999</v>
      </c>
      <c r="AS71" s="46">
        <v>45394</v>
      </c>
      <c r="AT71">
        <v>71.210999999999999</v>
      </c>
      <c r="AU71" s="46">
        <v>45394</v>
      </c>
      <c r="AV71">
        <v>69.626999999999995</v>
      </c>
      <c r="AW71" s="46">
        <v>45394</v>
      </c>
      <c r="AX71">
        <v>69.626999999999995</v>
      </c>
      <c r="AY71" s="46">
        <v>45394</v>
      </c>
      <c r="AZ71">
        <v>72.28</v>
      </c>
      <c r="BA71" s="46">
        <v>45394</v>
      </c>
      <c r="BB71">
        <v>74.513999999999996</v>
      </c>
      <c r="BC71" s="46">
        <v>45394</v>
      </c>
      <c r="BD71">
        <v>76.13</v>
      </c>
      <c r="BE71" s="46">
        <v>45394</v>
      </c>
      <c r="BF71">
        <v>71.512</v>
      </c>
      <c r="BG71" s="46">
        <v>45394</v>
      </c>
      <c r="BH71">
        <v>74.971000000000004</v>
      </c>
      <c r="BI71" s="46">
        <v>45394</v>
      </c>
      <c r="BJ71">
        <v>59.709000000000003</v>
      </c>
      <c r="BK71" s="46">
        <v>45394</v>
      </c>
      <c r="BL71">
        <v>73.956000000000003</v>
      </c>
      <c r="BM71" s="46">
        <v>45394</v>
      </c>
      <c r="BN71">
        <v>70.159000000000006</v>
      </c>
      <c r="BO71" s="46">
        <v>45394</v>
      </c>
      <c r="BP71">
        <v>62.087000000000003</v>
      </c>
      <c r="BQ71" s="46">
        <v>45394</v>
      </c>
      <c r="BR71">
        <v>50.905999999999999</v>
      </c>
    </row>
    <row r="72" spans="3:70" x14ac:dyDescent="0.35">
      <c r="C72" s="46">
        <v>45397</v>
      </c>
      <c r="D72">
        <v>-58.194000000000003</v>
      </c>
      <c r="E72" s="46">
        <v>45397</v>
      </c>
      <c r="F72">
        <v>-58.194000000000003</v>
      </c>
      <c r="G72" s="46">
        <v>45397</v>
      </c>
      <c r="H72">
        <v>-26.003</v>
      </c>
      <c r="I72" s="46">
        <v>45397</v>
      </c>
      <c r="J72">
        <v>-7.1619999999999999</v>
      </c>
      <c r="K72" s="46">
        <v>45397</v>
      </c>
      <c r="L72">
        <v>-3.1019999999999999</v>
      </c>
      <c r="M72" s="46">
        <v>45397</v>
      </c>
      <c r="N72">
        <v>5.0720000000000001</v>
      </c>
      <c r="O72" s="46">
        <v>45397</v>
      </c>
      <c r="P72">
        <v>10.227</v>
      </c>
      <c r="Q72" s="46">
        <v>45397</v>
      </c>
      <c r="R72">
        <v>16.491</v>
      </c>
      <c r="S72" s="46">
        <v>45397</v>
      </c>
      <c r="T72">
        <v>16.491</v>
      </c>
      <c r="U72" s="46">
        <v>45397</v>
      </c>
      <c r="V72">
        <v>16.491</v>
      </c>
      <c r="W72" s="46">
        <v>45397</v>
      </c>
      <c r="X72">
        <v>32.433</v>
      </c>
      <c r="Y72" s="46">
        <v>45397</v>
      </c>
      <c r="Z72">
        <v>39.716999999999999</v>
      </c>
      <c r="AA72" s="46">
        <v>45397</v>
      </c>
      <c r="AB72">
        <v>39.716999999999999</v>
      </c>
      <c r="AC72" s="46">
        <v>45397</v>
      </c>
      <c r="AD72">
        <v>47.268999999999998</v>
      </c>
      <c r="AE72" s="46">
        <v>45397</v>
      </c>
      <c r="AF72">
        <v>61.341999999999999</v>
      </c>
      <c r="AG72" s="46">
        <v>45397</v>
      </c>
      <c r="AH72">
        <v>61.341999999999999</v>
      </c>
      <c r="AI72" s="46">
        <v>45397</v>
      </c>
      <c r="AJ72">
        <v>61.341999999999999</v>
      </c>
      <c r="AK72" s="46">
        <v>45397</v>
      </c>
      <c r="AL72">
        <v>64.843000000000004</v>
      </c>
      <c r="AM72" s="46">
        <v>45397</v>
      </c>
      <c r="AN72">
        <v>68.703999999999994</v>
      </c>
      <c r="AO72" s="46">
        <v>45397</v>
      </c>
      <c r="AP72">
        <v>68.260000000000005</v>
      </c>
      <c r="AQ72" s="46">
        <v>45397</v>
      </c>
      <c r="AR72">
        <v>71.123999999999995</v>
      </c>
      <c r="AS72" s="46">
        <v>45397</v>
      </c>
      <c r="AT72">
        <v>71.123999999999995</v>
      </c>
      <c r="AU72" s="46">
        <v>45397</v>
      </c>
      <c r="AV72">
        <v>69.712000000000003</v>
      </c>
      <c r="AW72" s="46">
        <v>45397</v>
      </c>
      <c r="AX72">
        <v>69.712000000000003</v>
      </c>
      <c r="AY72" s="46">
        <v>45397</v>
      </c>
      <c r="AZ72">
        <v>71.808999999999997</v>
      </c>
      <c r="BA72" s="46">
        <v>45397</v>
      </c>
      <c r="BB72">
        <v>74.433999999999997</v>
      </c>
      <c r="BC72" s="46">
        <v>45397</v>
      </c>
      <c r="BD72">
        <v>75.942999999999998</v>
      </c>
      <c r="BE72" s="46">
        <v>45397</v>
      </c>
      <c r="BF72">
        <v>70.882000000000005</v>
      </c>
      <c r="BG72" s="46">
        <v>45397</v>
      </c>
      <c r="BH72">
        <v>74.2</v>
      </c>
      <c r="BI72" s="46">
        <v>45397</v>
      </c>
      <c r="BJ72">
        <v>59.262999999999998</v>
      </c>
      <c r="BK72" s="46">
        <v>45397</v>
      </c>
      <c r="BL72">
        <v>74.072000000000003</v>
      </c>
      <c r="BM72" s="46">
        <v>45397</v>
      </c>
      <c r="BN72">
        <v>70.081000000000003</v>
      </c>
      <c r="BO72" s="46">
        <v>45397</v>
      </c>
      <c r="BP72">
        <v>62.231000000000002</v>
      </c>
      <c r="BQ72" s="46">
        <v>45397</v>
      </c>
      <c r="BR72">
        <v>50.508000000000003</v>
      </c>
    </row>
    <row r="73" spans="3:70" x14ac:dyDescent="0.35">
      <c r="C73" s="46">
        <v>45398</v>
      </c>
      <c r="D73">
        <v>-50.03</v>
      </c>
      <c r="E73" s="46">
        <v>45398</v>
      </c>
      <c r="F73">
        <v>-50.03</v>
      </c>
      <c r="G73" s="46">
        <v>45398</v>
      </c>
      <c r="H73">
        <v>-27.099</v>
      </c>
      <c r="I73" s="46">
        <v>45398</v>
      </c>
      <c r="J73">
        <v>-8.1519999999999992</v>
      </c>
      <c r="K73" s="46">
        <v>45398</v>
      </c>
      <c r="L73">
        <v>-3.7570000000000001</v>
      </c>
      <c r="M73" s="46">
        <v>45398</v>
      </c>
      <c r="N73">
        <v>4.3360000000000003</v>
      </c>
      <c r="O73" s="46">
        <v>45398</v>
      </c>
      <c r="P73">
        <v>10.173999999999999</v>
      </c>
      <c r="Q73" s="46">
        <v>45398</v>
      </c>
      <c r="R73">
        <v>16.861000000000001</v>
      </c>
      <c r="S73" s="46">
        <v>45398</v>
      </c>
      <c r="T73">
        <v>16.861000000000001</v>
      </c>
      <c r="U73" s="46">
        <v>45398</v>
      </c>
      <c r="V73">
        <v>16.861000000000001</v>
      </c>
      <c r="W73" s="46">
        <v>45398</v>
      </c>
      <c r="X73">
        <v>33.377000000000002</v>
      </c>
      <c r="Y73" s="46">
        <v>45398</v>
      </c>
      <c r="Z73">
        <v>40.972000000000001</v>
      </c>
      <c r="AA73" s="46">
        <v>45398</v>
      </c>
      <c r="AB73">
        <v>40.972000000000001</v>
      </c>
      <c r="AC73" s="46">
        <v>45398</v>
      </c>
      <c r="AD73">
        <v>48.506999999999998</v>
      </c>
      <c r="AE73" s="46">
        <v>45398</v>
      </c>
      <c r="AF73">
        <v>61.348999999999997</v>
      </c>
      <c r="AG73" s="46">
        <v>45398</v>
      </c>
      <c r="AH73">
        <v>61.348999999999997</v>
      </c>
      <c r="AI73" s="46">
        <v>45398</v>
      </c>
      <c r="AJ73">
        <v>61.348999999999997</v>
      </c>
      <c r="AK73" s="46">
        <v>45398</v>
      </c>
      <c r="AL73">
        <v>64.478999999999999</v>
      </c>
      <c r="AM73" s="46">
        <v>45398</v>
      </c>
      <c r="AN73">
        <v>68.77</v>
      </c>
      <c r="AO73" s="46">
        <v>45398</v>
      </c>
      <c r="AP73">
        <v>68.346999999999994</v>
      </c>
      <c r="AQ73" s="46">
        <v>45398</v>
      </c>
      <c r="AR73">
        <v>70.846999999999994</v>
      </c>
      <c r="AS73" s="46">
        <v>45398</v>
      </c>
      <c r="AT73">
        <v>70.846999999999994</v>
      </c>
      <c r="AU73" s="46">
        <v>45398</v>
      </c>
      <c r="AV73">
        <v>69.840999999999994</v>
      </c>
      <c r="AW73" s="46">
        <v>45398</v>
      </c>
      <c r="AX73">
        <v>69.840999999999994</v>
      </c>
      <c r="AY73" s="46">
        <v>45398</v>
      </c>
      <c r="AZ73">
        <v>72.117000000000004</v>
      </c>
      <c r="BA73" s="46">
        <v>45398</v>
      </c>
      <c r="BB73">
        <v>74.23</v>
      </c>
      <c r="BC73" s="46">
        <v>45398</v>
      </c>
      <c r="BD73">
        <v>75.801000000000002</v>
      </c>
      <c r="BE73" s="46">
        <v>45398</v>
      </c>
      <c r="BF73">
        <v>71.251000000000005</v>
      </c>
      <c r="BG73" s="46">
        <v>45398</v>
      </c>
      <c r="BH73">
        <v>73.875</v>
      </c>
      <c r="BI73" s="46">
        <v>45398</v>
      </c>
      <c r="BJ73">
        <v>59.595999999999997</v>
      </c>
      <c r="BK73" s="46">
        <v>45398</v>
      </c>
      <c r="BL73">
        <v>73.811000000000007</v>
      </c>
      <c r="BM73" s="46">
        <v>45398</v>
      </c>
      <c r="BN73">
        <v>70.453000000000003</v>
      </c>
      <c r="BO73" s="46">
        <v>45398</v>
      </c>
      <c r="BP73">
        <v>62.106999999999999</v>
      </c>
      <c r="BQ73" s="46">
        <v>45398</v>
      </c>
      <c r="BR73">
        <v>51.981999999999999</v>
      </c>
    </row>
    <row r="74" spans="3:70" x14ac:dyDescent="0.35">
      <c r="C74" s="46">
        <v>45399</v>
      </c>
      <c r="D74">
        <v>50.787999999999997</v>
      </c>
      <c r="E74" s="46">
        <v>45399</v>
      </c>
      <c r="F74">
        <v>50.787999999999997</v>
      </c>
      <c r="G74" s="46">
        <v>45399</v>
      </c>
      <c r="H74">
        <v>-28.052</v>
      </c>
      <c r="I74" s="46">
        <v>45399</v>
      </c>
      <c r="J74">
        <v>-8.4540000000000006</v>
      </c>
      <c r="K74" s="46">
        <v>45399</v>
      </c>
      <c r="L74">
        <v>-4.0199999999999996</v>
      </c>
      <c r="M74" s="46">
        <v>45399</v>
      </c>
      <c r="N74">
        <v>4.4359999999999999</v>
      </c>
      <c r="O74" s="46">
        <v>45399</v>
      </c>
      <c r="P74">
        <v>9.7219999999999995</v>
      </c>
      <c r="Q74" s="46">
        <v>45399</v>
      </c>
      <c r="R74">
        <v>16.155000000000001</v>
      </c>
      <c r="S74" s="46">
        <v>45399</v>
      </c>
      <c r="T74">
        <v>16.155000000000001</v>
      </c>
      <c r="U74" s="46">
        <v>45399</v>
      </c>
      <c r="V74">
        <v>16.155000000000001</v>
      </c>
      <c r="W74" s="46">
        <v>45399</v>
      </c>
      <c r="X74">
        <v>32.920999999999999</v>
      </c>
      <c r="Y74" s="46">
        <v>45399</v>
      </c>
      <c r="Z74">
        <v>39.893999999999998</v>
      </c>
      <c r="AA74" s="46">
        <v>45399</v>
      </c>
      <c r="AB74">
        <v>39.893999999999998</v>
      </c>
      <c r="AC74" s="46">
        <v>45399</v>
      </c>
      <c r="AD74">
        <v>47.484000000000002</v>
      </c>
      <c r="AE74" s="46">
        <v>45399</v>
      </c>
      <c r="AF74">
        <v>59.987000000000002</v>
      </c>
      <c r="AG74" s="46">
        <v>45399</v>
      </c>
      <c r="AH74">
        <v>59.987000000000002</v>
      </c>
      <c r="AI74" s="46">
        <v>45399</v>
      </c>
      <c r="AJ74">
        <v>59.987000000000002</v>
      </c>
      <c r="AK74" s="46">
        <v>45399</v>
      </c>
      <c r="AL74">
        <v>63.206000000000003</v>
      </c>
      <c r="AM74" s="46">
        <v>45399</v>
      </c>
      <c r="AN74">
        <v>67.459999999999994</v>
      </c>
      <c r="AO74" s="46">
        <v>45399</v>
      </c>
      <c r="AP74">
        <v>67.027000000000001</v>
      </c>
      <c r="AQ74" s="46">
        <v>45399</v>
      </c>
      <c r="AR74">
        <v>69.799000000000007</v>
      </c>
      <c r="AS74" s="46">
        <v>45399</v>
      </c>
      <c r="AT74">
        <v>69.799000000000007</v>
      </c>
      <c r="AU74" s="46">
        <v>45399</v>
      </c>
      <c r="AV74">
        <v>68.45</v>
      </c>
      <c r="AW74" s="46">
        <v>45399</v>
      </c>
      <c r="AX74">
        <v>68.45</v>
      </c>
      <c r="AY74" s="46">
        <v>45399</v>
      </c>
      <c r="AZ74">
        <v>70.938000000000002</v>
      </c>
      <c r="BA74" s="46">
        <v>45399</v>
      </c>
      <c r="BB74">
        <v>73.147999999999996</v>
      </c>
      <c r="BC74" s="46">
        <v>45399</v>
      </c>
      <c r="BD74">
        <v>74.224000000000004</v>
      </c>
      <c r="BE74" s="46">
        <v>45399</v>
      </c>
      <c r="BF74">
        <v>69.686000000000007</v>
      </c>
      <c r="BG74" s="46">
        <v>45399</v>
      </c>
      <c r="BH74">
        <v>72.760999999999996</v>
      </c>
      <c r="BI74" s="46">
        <v>45399</v>
      </c>
      <c r="BJ74">
        <v>57.488999999999997</v>
      </c>
      <c r="BK74" s="46">
        <v>45399</v>
      </c>
      <c r="BL74">
        <v>72.320999999999998</v>
      </c>
      <c r="BM74" s="46">
        <v>45399</v>
      </c>
      <c r="BN74">
        <v>68.978999999999999</v>
      </c>
      <c r="BO74" s="46">
        <v>45399</v>
      </c>
      <c r="BP74">
        <v>60.930999999999997</v>
      </c>
      <c r="BQ74" s="46">
        <v>45399</v>
      </c>
      <c r="BR74">
        <v>50.671999999999997</v>
      </c>
    </row>
    <row r="75" spans="3:70" x14ac:dyDescent="0.35">
      <c r="C75" s="46">
        <v>45400</v>
      </c>
      <c r="D75">
        <v>-14.978</v>
      </c>
      <c r="E75" s="46">
        <v>45400</v>
      </c>
      <c r="F75">
        <v>-14.978</v>
      </c>
      <c r="G75" s="46">
        <v>45400</v>
      </c>
      <c r="H75">
        <v>-27.449000000000002</v>
      </c>
      <c r="I75" s="46">
        <v>45400</v>
      </c>
      <c r="J75">
        <v>-9.3650000000000002</v>
      </c>
      <c r="K75" s="46">
        <v>45400</v>
      </c>
      <c r="L75">
        <v>-4.8579999999999997</v>
      </c>
      <c r="M75" s="46">
        <v>45400</v>
      </c>
      <c r="N75">
        <v>4.0670000000000002</v>
      </c>
      <c r="O75" s="46">
        <v>45400</v>
      </c>
      <c r="P75">
        <v>9.3209999999999997</v>
      </c>
      <c r="Q75" s="46">
        <v>45400</v>
      </c>
      <c r="R75">
        <v>16.212</v>
      </c>
      <c r="S75" s="46">
        <v>45400</v>
      </c>
      <c r="T75">
        <v>16.212</v>
      </c>
      <c r="U75" s="46">
        <v>45400</v>
      </c>
      <c r="V75">
        <v>16.212</v>
      </c>
      <c r="W75" s="46">
        <v>45400</v>
      </c>
      <c r="X75">
        <v>32.584000000000003</v>
      </c>
      <c r="Y75" s="46">
        <v>45400</v>
      </c>
      <c r="Z75">
        <v>39.156999999999996</v>
      </c>
      <c r="AA75" s="46">
        <v>45400</v>
      </c>
      <c r="AB75">
        <v>39.156999999999996</v>
      </c>
      <c r="AC75" s="46">
        <v>45400</v>
      </c>
      <c r="AD75">
        <v>46.64</v>
      </c>
      <c r="AE75" s="46">
        <v>45400</v>
      </c>
      <c r="AF75">
        <v>60.274999999999999</v>
      </c>
      <c r="AG75" s="46">
        <v>45400</v>
      </c>
      <c r="AH75">
        <v>60.274999999999999</v>
      </c>
      <c r="AI75" s="46">
        <v>45400</v>
      </c>
      <c r="AJ75">
        <v>60.274999999999999</v>
      </c>
      <c r="AK75" s="46">
        <v>45400</v>
      </c>
      <c r="AL75">
        <v>63.655000000000001</v>
      </c>
      <c r="AM75" s="46">
        <v>45400</v>
      </c>
      <c r="AN75">
        <v>67.954999999999998</v>
      </c>
      <c r="AO75" s="46">
        <v>45400</v>
      </c>
      <c r="AP75">
        <v>67.460999999999999</v>
      </c>
      <c r="AQ75" s="46">
        <v>45400</v>
      </c>
      <c r="AR75">
        <v>70.018000000000001</v>
      </c>
      <c r="AS75" s="46">
        <v>45400</v>
      </c>
      <c r="AT75">
        <v>70.018000000000001</v>
      </c>
      <c r="AU75" s="46">
        <v>45400</v>
      </c>
      <c r="AV75">
        <v>68.498000000000005</v>
      </c>
      <c r="AW75" s="46">
        <v>45400</v>
      </c>
      <c r="AX75">
        <v>68.498000000000005</v>
      </c>
      <c r="AY75" s="46">
        <v>45400</v>
      </c>
      <c r="AZ75">
        <v>71.266999999999996</v>
      </c>
      <c r="BA75" s="46">
        <v>45400</v>
      </c>
      <c r="BB75">
        <v>73.411000000000001</v>
      </c>
      <c r="BC75" s="46">
        <v>45400</v>
      </c>
      <c r="BD75">
        <v>74.686000000000007</v>
      </c>
      <c r="BE75" s="46">
        <v>45400</v>
      </c>
      <c r="BF75">
        <v>69.616</v>
      </c>
      <c r="BG75" s="46">
        <v>45400</v>
      </c>
      <c r="BH75">
        <v>72.721000000000004</v>
      </c>
      <c r="BI75" s="46">
        <v>45400</v>
      </c>
      <c r="BJ75">
        <v>56.966000000000001</v>
      </c>
      <c r="BK75" s="46">
        <v>45400</v>
      </c>
      <c r="BL75">
        <v>71.867999999999995</v>
      </c>
      <c r="BM75" s="46">
        <v>45400</v>
      </c>
      <c r="BN75">
        <v>68.683000000000007</v>
      </c>
      <c r="BO75" s="46">
        <v>45400</v>
      </c>
      <c r="BP75">
        <v>60.078000000000003</v>
      </c>
      <c r="BQ75" s="46">
        <v>45400</v>
      </c>
      <c r="BR75">
        <v>50.154000000000003</v>
      </c>
    </row>
    <row r="76" spans="3:70" x14ac:dyDescent="0.35">
      <c r="C76" s="46"/>
      <c r="E76" s="46"/>
      <c r="G76" s="46">
        <v>45401</v>
      </c>
      <c r="H76">
        <v>-27.864999999999998</v>
      </c>
      <c r="I76" s="46">
        <v>45401</v>
      </c>
      <c r="J76">
        <v>-9.8409999999999993</v>
      </c>
      <c r="K76" s="46">
        <v>45401</v>
      </c>
      <c r="L76">
        <v>-5.1260000000000003</v>
      </c>
      <c r="M76" s="46">
        <v>45401</v>
      </c>
      <c r="N76">
        <v>4.5590000000000002</v>
      </c>
      <c r="O76" s="46">
        <v>45401</v>
      </c>
      <c r="P76">
        <v>10.170999999999999</v>
      </c>
      <c r="Q76" s="46">
        <v>45401</v>
      </c>
      <c r="R76">
        <v>16.863</v>
      </c>
      <c r="S76" s="46">
        <v>45401</v>
      </c>
      <c r="T76">
        <v>16.863</v>
      </c>
      <c r="U76" s="46">
        <v>45401</v>
      </c>
      <c r="V76">
        <v>16.863</v>
      </c>
      <c r="W76" s="46">
        <v>45401</v>
      </c>
      <c r="X76">
        <v>32.759</v>
      </c>
      <c r="Y76" s="46">
        <v>45401</v>
      </c>
      <c r="Z76">
        <v>39.017000000000003</v>
      </c>
      <c r="AA76" s="46">
        <v>45401</v>
      </c>
      <c r="AB76">
        <v>39.017000000000003</v>
      </c>
      <c r="AC76" s="46">
        <v>45401</v>
      </c>
      <c r="AD76">
        <v>46.459000000000003</v>
      </c>
      <c r="AE76" s="46">
        <v>45401</v>
      </c>
      <c r="AF76">
        <v>60.55</v>
      </c>
      <c r="AG76" s="46">
        <v>45401</v>
      </c>
      <c r="AH76">
        <v>60.55</v>
      </c>
      <c r="AI76" s="46">
        <v>45401</v>
      </c>
      <c r="AJ76">
        <v>60.55</v>
      </c>
      <c r="AK76" s="46">
        <v>45401</v>
      </c>
      <c r="AL76">
        <v>64.406999999999996</v>
      </c>
      <c r="AM76" s="46">
        <v>45401</v>
      </c>
      <c r="AN76">
        <v>69.278000000000006</v>
      </c>
      <c r="AO76" s="46">
        <v>45401</v>
      </c>
      <c r="AP76">
        <v>68.078000000000003</v>
      </c>
      <c r="AQ76" s="46">
        <v>45401</v>
      </c>
      <c r="AR76">
        <v>70.697999999999993</v>
      </c>
      <c r="AS76" s="46">
        <v>45401</v>
      </c>
      <c r="AT76">
        <v>70.697999999999993</v>
      </c>
      <c r="AU76" s="46">
        <v>45401</v>
      </c>
      <c r="AV76">
        <v>68.730999999999995</v>
      </c>
      <c r="AW76" s="46">
        <v>45401</v>
      </c>
      <c r="AX76">
        <v>68.730999999999995</v>
      </c>
      <c r="AY76" s="46">
        <v>45401</v>
      </c>
      <c r="AZ76">
        <v>71.418000000000006</v>
      </c>
      <c r="BA76" s="46">
        <v>45401</v>
      </c>
      <c r="BB76">
        <v>73.933000000000007</v>
      </c>
      <c r="BC76" s="46">
        <v>45401</v>
      </c>
      <c r="BD76">
        <v>74.992999999999995</v>
      </c>
      <c r="BE76" s="46">
        <v>45401</v>
      </c>
      <c r="BF76">
        <v>69.542000000000002</v>
      </c>
      <c r="BG76" s="46">
        <v>45401</v>
      </c>
      <c r="BH76">
        <v>73.015000000000001</v>
      </c>
      <c r="BI76" s="46">
        <v>45401</v>
      </c>
      <c r="BJ76">
        <v>56.164000000000001</v>
      </c>
      <c r="BK76" s="46">
        <v>45401</v>
      </c>
      <c r="BL76">
        <v>72.228999999999999</v>
      </c>
      <c r="BM76" s="46">
        <v>45401</v>
      </c>
      <c r="BN76">
        <v>67.962000000000003</v>
      </c>
      <c r="BO76" s="46">
        <v>45401</v>
      </c>
      <c r="BP76">
        <v>59.146000000000001</v>
      </c>
      <c r="BQ76" s="46">
        <v>45401</v>
      </c>
      <c r="BR76">
        <v>50.151000000000003</v>
      </c>
    </row>
    <row r="77" spans="3:70" x14ac:dyDescent="0.35">
      <c r="C77" s="46"/>
      <c r="E77" s="46"/>
      <c r="G77" s="46">
        <v>45404</v>
      </c>
      <c r="H77">
        <v>-28.481000000000002</v>
      </c>
      <c r="I77" s="46">
        <v>45404</v>
      </c>
      <c r="J77">
        <v>-10.760999999999999</v>
      </c>
      <c r="K77" s="46">
        <v>45404</v>
      </c>
      <c r="L77">
        <v>-5.1470000000000002</v>
      </c>
      <c r="M77" s="46">
        <v>45404</v>
      </c>
      <c r="N77">
        <v>3.9329999999999998</v>
      </c>
      <c r="O77" s="46">
        <v>45404</v>
      </c>
      <c r="P77">
        <v>10.302</v>
      </c>
      <c r="Q77" s="46">
        <v>45404</v>
      </c>
      <c r="R77">
        <v>17.151</v>
      </c>
      <c r="S77" s="46">
        <v>45404</v>
      </c>
      <c r="T77">
        <v>17.151</v>
      </c>
      <c r="U77" s="46">
        <v>45404</v>
      </c>
      <c r="V77">
        <v>17.151</v>
      </c>
      <c r="W77" s="46">
        <v>45404</v>
      </c>
      <c r="X77">
        <v>32.881</v>
      </c>
      <c r="Y77" s="46">
        <v>45404</v>
      </c>
      <c r="Z77">
        <v>38.962000000000003</v>
      </c>
      <c r="AA77" s="46">
        <v>45404</v>
      </c>
      <c r="AB77">
        <v>38.962000000000003</v>
      </c>
      <c r="AC77" s="46">
        <v>45404</v>
      </c>
      <c r="AD77">
        <v>46.158999999999999</v>
      </c>
      <c r="AE77" s="46">
        <v>45404</v>
      </c>
      <c r="AF77">
        <v>60.09</v>
      </c>
      <c r="AG77" s="46">
        <v>45404</v>
      </c>
      <c r="AH77">
        <v>60.09</v>
      </c>
      <c r="AI77" s="46">
        <v>45404</v>
      </c>
      <c r="AJ77">
        <v>60.09</v>
      </c>
      <c r="AK77" s="46">
        <v>45404</v>
      </c>
      <c r="AL77">
        <v>63.817</v>
      </c>
      <c r="AM77" s="46">
        <v>45404</v>
      </c>
      <c r="AN77">
        <v>68.495999999999995</v>
      </c>
      <c r="AO77" s="46">
        <v>45404</v>
      </c>
      <c r="AP77">
        <v>67.585999999999999</v>
      </c>
      <c r="AQ77" s="46">
        <v>45404</v>
      </c>
      <c r="AR77">
        <v>70.438999999999993</v>
      </c>
      <c r="AS77" s="46">
        <v>45404</v>
      </c>
      <c r="AT77">
        <v>70.438999999999993</v>
      </c>
      <c r="AU77" s="46">
        <v>45404</v>
      </c>
      <c r="AV77">
        <v>68.19</v>
      </c>
      <c r="AW77" s="46">
        <v>45404</v>
      </c>
      <c r="AX77">
        <v>68.19</v>
      </c>
      <c r="AY77" s="46">
        <v>45404</v>
      </c>
      <c r="AZ77">
        <v>71.207999999999998</v>
      </c>
      <c r="BA77" s="46">
        <v>45404</v>
      </c>
      <c r="BB77">
        <v>73.805999999999997</v>
      </c>
      <c r="BC77" s="46">
        <v>45404</v>
      </c>
      <c r="BD77">
        <v>74.893000000000001</v>
      </c>
      <c r="BE77" s="46">
        <v>45404</v>
      </c>
      <c r="BF77">
        <v>69.265000000000001</v>
      </c>
      <c r="BG77" s="46">
        <v>45404</v>
      </c>
      <c r="BH77">
        <v>72.546000000000006</v>
      </c>
      <c r="BI77" s="46">
        <v>45404</v>
      </c>
      <c r="BJ77">
        <v>54.783999999999999</v>
      </c>
      <c r="BK77" s="46">
        <v>45404</v>
      </c>
      <c r="BL77">
        <v>71.111999999999995</v>
      </c>
      <c r="BM77" s="46">
        <v>45404</v>
      </c>
      <c r="BN77">
        <v>67.555000000000007</v>
      </c>
      <c r="BO77" s="46">
        <v>45404</v>
      </c>
      <c r="BP77">
        <v>58.755000000000003</v>
      </c>
      <c r="BQ77" s="46">
        <v>45404</v>
      </c>
      <c r="BR77">
        <v>49.613</v>
      </c>
    </row>
    <row r="78" spans="3:70" x14ac:dyDescent="0.35">
      <c r="C78" s="46"/>
      <c r="E78" s="46"/>
      <c r="G78" s="46">
        <v>45405</v>
      </c>
      <c r="H78">
        <v>-30.173999999999999</v>
      </c>
      <c r="I78" s="46">
        <v>45405</v>
      </c>
      <c r="J78">
        <v>-10.544</v>
      </c>
      <c r="K78" s="46">
        <v>45405</v>
      </c>
      <c r="L78">
        <v>-4.7370000000000001</v>
      </c>
      <c r="M78" s="46">
        <v>45405</v>
      </c>
      <c r="N78">
        <v>4.1920000000000002</v>
      </c>
      <c r="O78" s="46">
        <v>45405</v>
      </c>
      <c r="P78">
        <v>9.8130000000000006</v>
      </c>
      <c r="Q78" s="46">
        <v>45405</v>
      </c>
      <c r="R78">
        <v>16.460999999999999</v>
      </c>
      <c r="S78" s="46">
        <v>45405</v>
      </c>
      <c r="T78">
        <v>16.460999999999999</v>
      </c>
      <c r="U78" s="46">
        <v>45405</v>
      </c>
      <c r="V78">
        <v>16.460999999999999</v>
      </c>
      <c r="W78" s="46">
        <v>45405</v>
      </c>
      <c r="X78">
        <v>32.823</v>
      </c>
      <c r="Y78" s="46">
        <v>45405</v>
      </c>
      <c r="Z78">
        <v>38.661999999999999</v>
      </c>
      <c r="AA78" s="46">
        <v>45405</v>
      </c>
      <c r="AB78">
        <v>38.661999999999999</v>
      </c>
      <c r="AC78" s="46">
        <v>45405</v>
      </c>
      <c r="AD78">
        <v>46.162999999999997</v>
      </c>
      <c r="AE78" s="46">
        <v>45405</v>
      </c>
      <c r="AF78">
        <v>59.756</v>
      </c>
      <c r="AG78" s="46">
        <v>45405</v>
      </c>
      <c r="AH78">
        <v>59.756</v>
      </c>
      <c r="AI78" s="46">
        <v>45405</v>
      </c>
      <c r="AJ78">
        <v>59.756</v>
      </c>
      <c r="AK78" s="46">
        <v>45405</v>
      </c>
      <c r="AL78">
        <v>63.26</v>
      </c>
      <c r="AM78" s="46">
        <v>45405</v>
      </c>
      <c r="AN78">
        <v>67.676000000000002</v>
      </c>
      <c r="AO78" s="46">
        <v>45405</v>
      </c>
      <c r="AP78">
        <v>67.021000000000001</v>
      </c>
      <c r="AQ78" s="46">
        <v>45405</v>
      </c>
      <c r="AR78">
        <v>69.869</v>
      </c>
      <c r="AS78" s="46">
        <v>45405</v>
      </c>
      <c r="AT78">
        <v>69.869</v>
      </c>
      <c r="AU78" s="46">
        <v>45405</v>
      </c>
      <c r="AV78">
        <v>67.61</v>
      </c>
      <c r="AW78" s="46">
        <v>45405</v>
      </c>
      <c r="AX78">
        <v>67.61</v>
      </c>
      <c r="AY78" s="46">
        <v>45405</v>
      </c>
      <c r="AZ78">
        <v>70.718999999999994</v>
      </c>
      <c r="BA78" s="46">
        <v>45405</v>
      </c>
      <c r="BB78">
        <v>73.275000000000006</v>
      </c>
      <c r="BC78" s="46">
        <v>45405</v>
      </c>
      <c r="BD78">
        <v>74.569000000000003</v>
      </c>
      <c r="BE78" s="46">
        <v>45405</v>
      </c>
      <c r="BF78">
        <v>69.11</v>
      </c>
      <c r="BG78" s="46">
        <v>45405</v>
      </c>
      <c r="BH78">
        <v>72.644999999999996</v>
      </c>
      <c r="BI78" s="46">
        <v>45405</v>
      </c>
      <c r="BJ78">
        <v>54.887</v>
      </c>
      <c r="BK78" s="46">
        <v>45405</v>
      </c>
      <c r="BL78">
        <v>71.680999999999997</v>
      </c>
      <c r="BM78" s="46">
        <v>45405</v>
      </c>
      <c r="BN78">
        <v>67.802999999999997</v>
      </c>
      <c r="BO78" s="46">
        <v>45405</v>
      </c>
      <c r="BP78">
        <v>58.988999999999997</v>
      </c>
      <c r="BQ78" s="46">
        <v>45405</v>
      </c>
      <c r="BR78">
        <v>49.720999999999997</v>
      </c>
    </row>
    <row r="79" spans="3:70" x14ac:dyDescent="0.35">
      <c r="C79" s="46"/>
      <c r="E79" s="46"/>
      <c r="G79" s="46">
        <v>45406</v>
      </c>
      <c r="H79">
        <v>-26.706</v>
      </c>
      <c r="I79" s="46">
        <v>45406</v>
      </c>
      <c r="J79">
        <v>-8.73</v>
      </c>
      <c r="K79" s="46">
        <v>45406</v>
      </c>
      <c r="L79">
        <v>-3.59</v>
      </c>
      <c r="M79" s="46">
        <v>45406</v>
      </c>
      <c r="N79">
        <v>5.36</v>
      </c>
      <c r="O79" s="46">
        <v>45406</v>
      </c>
      <c r="P79">
        <v>10.314</v>
      </c>
      <c r="Q79" s="46">
        <v>45406</v>
      </c>
      <c r="R79">
        <v>17.196999999999999</v>
      </c>
      <c r="S79" s="46">
        <v>45406</v>
      </c>
      <c r="T79">
        <v>17.196999999999999</v>
      </c>
      <c r="U79" s="46">
        <v>45406</v>
      </c>
      <c r="V79">
        <v>17.196999999999999</v>
      </c>
      <c r="W79" s="46">
        <v>45406</v>
      </c>
      <c r="X79">
        <v>32.994</v>
      </c>
      <c r="Y79" s="46">
        <v>45406</v>
      </c>
      <c r="Z79">
        <v>39.247</v>
      </c>
      <c r="AA79" s="46">
        <v>45406</v>
      </c>
      <c r="AB79">
        <v>39.247</v>
      </c>
      <c r="AC79" s="46">
        <v>45406</v>
      </c>
      <c r="AD79">
        <v>46.332999999999998</v>
      </c>
      <c r="AE79" s="46">
        <v>45406</v>
      </c>
      <c r="AF79">
        <v>59.838000000000001</v>
      </c>
      <c r="AG79" s="46">
        <v>45406</v>
      </c>
      <c r="AH79">
        <v>59.838000000000001</v>
      </c>
      <c r="AI79" s="46">
        <v>45406</v>
      </c>
      <c r="AJ79">
        <v>59.838000000000001</v>
      </c>
      <c r="AK79" s="46">
        <v>45406</v>
      </c>
      <c r="AL79">
        <v>63.456000000000003</v>
      </c>
      <c r="AM79" s="46">
        <v>45406</v>
      </c>
      <c r="AN79">
        <v>67.628</v>
      </c>
      <c r="AO79" s="46">
        <v>45406</v>
      </c>
      <c r="AP79">
        <v>67.105999999999995</v>
      </c>
      <c r="AQ79" s="46">
        <v>45406</v>
      </c>
      <c r="AR79">
        <v>69.613</v>
      </c>
      <c r="AS79" s="46">
        <v>45406</v>
      </c>
      <c r="AT79">
        <v>69.613</v>
      </c>
      <c r="AU79" s="46">
        <v>45406</v>
      </c>
      <c r="AV79">
        <v>67.486000000000004</v>
      </c>
      <c r="AW79" s="46">
        <v>45406</v>
      </c>
      <c r="AX79">
        <v>67.486000000000004</v>
      </c>
      <c r="AY79" s="46">
        <v>45406</v>
      </c>
      <c r="AZ79">
        <v>70.641999999999996</v>
      </c>
      <c r="BA79" s="46">
        <v>45406</v>
      </c>
      <c r="BB79">
        <v>73.283000000000001</v>
      </c>
      <c r="BC79" s="46">
        <v>45406</v>
      </c>
      <c r="BD79">
        <v>74.837999999999994</v>
      </c>
      <c r="BE79" s="46">
        <v>45406</v>
      </c>
      <c r="BF79">
        <v>69.793000000000006</v>
      </c>
      <c r="BG79" s="46">
        <v>45406</v>
      </c>
      <c r="BH79">
        <v>72.855000000000004</v>
      </c>
      <c r="BI79" s="46">
        <v>45406</v>
      </c>
      <c r="BJ79">
        <v>54.823999999999998</v>
      </c>
      <c r="BK79" s="46">
        <v>45406</v>
      </c>
      <c r="BL79">
        <v>72.02</v>
      </c>
      <c r="BM79" s="46">
        <v>45406</v>
      </c>
      <c r="BN79">
        <v>68.459000000000003</v>
      </c>
      <c r="BO79" s="46">
        <v>45406</v>
      </c>
      <c r="BP79">
        <v>59.543999999999997</v>
      </c>
      <c r="BQ79" s="46">
        <v>45406</v>
      </c>
      <c r="BR79">
        <v>49.956000000000003</v>
      </c>
    </row>
    <row r="80" spans="3:70" x14ac:dyDescent="0.35">
      <c r="C80" s="46"/>
      <c r="E80" s="46"/>
      <c r="G80" s="46">
        <v>45407</v>
      </c>
      <c r="H80">
        <v>-27.001000000000001</v>
      </c>
      <c r="I80" s="46">
        <v>45407</v>
      </c>
      <c r="J80">
        <v>-8.5830000000000002</v>
      </c>
      <c r="K80" s="46">
        <v>45407</v>
      </c>
      <c r="L80">
        <v>-3.581</v>
      </c>
      <c r="M80" s="46">
        <v>45407</v>
      </c>
      <c r="N80">
        <v>4.968</v>
      </c>
      <c r="O80" s="46">
        <v>45407</v>
      </c>
      <c r="P80">
        <v>9.7249999999999996</v>
      </c>
      <c r="Q80" s="46">
        <v>45407</v>
      </c>
      <c r="R80">
        <v>16.556000000000001</v>
      </c>
      <c r="S80" s="46">
        <v>45407</v>
      </c>
      <c r="T80">
        <v>16.556000000000001</v>
      </c>
      <c r="U80" s="46">
        <v>45407</v>
      </c>
      <c r="V80">
        <v>16.556000000000001</v>
      </c>
      <c r="W80" s="46">
        <v>45407</v>
      </c>
      <c r="X80">
        <v>32.442</v>
      </c>
      <c r="Y80" s="46">
        <v>45407</v>
      </c>
      <c r="Z80">
        <v>39.249000000000002</v>
      </c>
      <c r="AA80" s="46">
        <v>45407</v>
      </c>
      <c r="AB80">
        <v>39.249000000000002</v>
      </c>
      <c r="AC80" s="46">
        <v>45407</v>
      </c>
      <c r="AD80">
        <v>45.963000000000001</v>
      </c>
      <c r="AE80" s="46">
        <v>45407</v>
      </c>
      <c r="AF80">
        <v>59.121000000000002</v>
      </c>
      <c r="AG80" s="46">
        <v>45407</v>
      </c>
      <c r="AH80">
        <v>59.121000000000002</v>
      </c>
      <c r="AI80" s="46">
        <v>45407</v>
      </c>
      <c r="AJ80">
        <v>59.121000000000002</v>
      </c>
      <c r="AK80" s="46">
        <v>45407</v>
      </c>
      <c r="AL80">
        <v>62.758000000000003</v>
      </c>
      <c r="AM80" s="46">
        <v>45407</v>
      </c>
      <c r="AN80">
        <v>66.611999999999995</v>
      </c>
      <c r="AO80" s="46">
        <v>45407</v>
      </c>
      <c r="AP80">
        <v>66.281999999999996</v>
      </c>
      <c r="AQ80" s="46">
        <v>45407</v>
      </c>
      <c r="AR80">
        <v>68.867999999999995</v>
      </c>
      <c r="AS80" s="46">
        <v>45407</v>
      </c>
      <c r="AT80">
        <v>68.867999999999995</v>
      </c>
      <c r="AU80" s="46">
        <v>45407</v>
      </c>
      <c r="AV80">
        <v>66.948999999999998</v>
      </c>
      <c r="AW80" s="46">
        <v>45407</v>
      </c>
      <c r="AX80">
        <v>66.948999999999998</v>
      </c>
      <c r="AY80" s="46">
        <v>45407</v>
      </c>
      <c r="AZ80">
        <v>70.459999999999994</v>
      </c>
      <c r="BA80" s="46">
        <v>45407</v>
      </c>
      <c r="BB80">
        <v>72.593999999999994</v>
      </c>
      <c r="BC80" s="46">
        <v>45407</v>
      </c>
      <c r="BD80">
        <v>74.212000000000003</v>
      </c>
      <c r="BE80" s="46">
        <v>45407</v>
      </c>
      <c r="BF80">
        <v>69.153000000000006</v>
      </c>
      <c r="BG80" s="46">
        <v>45407</v>
      </c>
      <c r="BH80">
        <v>72.474000000000004</v>
      </c>
      <c r="BI80" s="46">
        <v>45407</v>
      </c>
      <c r="BJ80">
        <v>52.423999999999999</v>
      </c>
      <c r="BK80" s="46">
        <v>45407</v>
      </c>
      <c r="BL80">
        <v>71.117000000000004</v>
      </c>
      <c r="BM80" s="46">
        <v>45407</v>
      </c>
      <c r="BN80">
        <v>67.239000000000004</v>
      </c>
      <c r="BO80" s="46">
        <v>45407</v>
      </c>
      <c r="BP80">
        <v>58.494</v>
      </c>
      <c r="BQ80" s="46">
        <v>45407</v>
      </c>
      <c r="BR80">
        <v>49.600999999999999</v>
      </c>
    </row>
    <row r="81" spans="3:70" x14ac:dyDescent="0.35">
      <c r="C81" s="46"/>
      <c r="E81" s="46"/>
      <c r="G81" s="46">
        <v>45408</v>
      </c>
      <c r="H81">
        <v>-26.850999999999999</v>
      </c>
      <c r="I81" s="46">
        <v>45408</v>
      </c>
      <c r="J81">
        <v>-8.3130000000000006</v>
      </c>
      <c r="K81" s="46">
        <v>45408</v>
      </c>
      <c r="L81">
        <v>-2.69</v>
      </c>
      <c r="M81" s="46">
        <v>45408</v>
      </c>
      <c r="N81">
        <v>5.7039999999999997</v>
      </c>
      <c r="O81" s="46">
        <v>45408</v>
      </c>
      <c r="P81">
        <v>9.6829999999999998</v>
      </c>
      <c r="Q81" s="46">
        <v>45408</v>
      </c>
      <c r="R81">
        <v>16.146999999999998</v>
      </c>
      <c r="S81" s="46">
        <v>45408</v>
      </c>
      <c r="T81">
        <v>16.146999999999998</v>
      </c>
      <c r="U81" s="46">
        <v>45408</v>
      </c>
      <c r="V81">
        <v>16.146999999999998</v>
      </c>
      <c r="W81" s="46">
        <v>45408</v>
      </c>
      <c r="X81">
        <v>32.506999999999998</v>
      </c>
      <c r="Y81" s="46">
        <v>45408</v>
      </c>
      <c r="Z81">
        <v>39.076999999999998</v>
      </c>
      <c r="AA81" s="46">
        <v>45408</v>
      </c>
      <c r="AB81">
        <v>39.076999999999998</v>
      </c>
      <c r="AC81" s="46">
        <v>45408</v>
      </c>
      <c r="AD81">
        <v>45.62</v>
      </c>
      <c r="AE81" s="46">
        <v>45408</v>
      </c>
      <c r="AF81">
        <v>58.524000000000001</v>
      </c>
      <c r="AG81" s="46">
        <v>45408</v>
      </c>
      <c r="AH81">
        <v>58.524000000000001</v>
      </c>
      <c r="AI81" s="46">
        <v>45408</v>
      </c>
      <c r="AJ81">
        <v>58.524000000000001</v>
      </c>
      <c r="AK81" s="46">
        <v>45408</v>
      </c>
      <c r="AL81">
        <v>62.02</v>
      </c>
      <c r="AM81" s="46">
        <v>45408</v>
      </c>
      <c r="AN81">
        <v>66.197999999999993</v>
      </c>
      <c r="AO81" s="46">
        <v>45408</v>
      </c>
      <c r="AP81">
        <v>65.676000000000002</v>
      </c>
      <c r="AQ81" s="46">
        <v>45408</v>
      </c>
      <c r="AR81">
        <v>68.385000000000005</v>
      </c>
      <c r="AS81" s="46">
        <v>45408</v>
      </c>
      <c r="AT81">
        <v>68.385000000000005</v>
      </c>
      <c r="AU81" s="46">
        <v>45408</v>
      </c>
      <c r="AV81">
        <v>66.369</v>
      </c>
      <c r="AW81" s="46">
        <v>45408</v>
      </c>
      <c r="AX81">
        <v>66.369</v>
      </c>
      <c r="AY81" s="46">
        <v>45408</v>
      </c>
      <c r="AZ81">
        <v>69.564999999999998</v>
      </c>
      <c r="BA81" s="46">
        <v>45408</v>
      </c>
      <c r="BB81">
        <v>71.784999999999997</v>
      </c>
      <c r="BC81" s="46">
        <v>45408</v>
      </c>
      <c r="BD81">
        <v>73.48</v>
      </c>
      <c r="BE81" s="46">
        <v>45408</v>
      </c>
      <c r="BF81">
        <v>68.438000000000002</v>
      </c>
      <c r="BG81" s="46">
        <v>45408</v>
      </c>
      <c r="BH81">
        <v>71.763999999999996</v>
      </c>
      <c r="BI81" s="46">
        <v>45408</v>
      </c>
      <c r="BJ81">
        <v>51.683999999999997</v>
      </c>
      <c r="BK81" s="46">
        <v>45408</v>
      </c>
      <c r="BL81">
        <v>70.417000000000002</v>
      </c>
      <c r="BM81" s="46">
        <v>45408</v>
      </c>
      <c r="BN81">
        <v>66.587999999999994</v>
      </c>
      <c r="BO81" s="46">
        <v>45408</v>
      </c>
      <c r="BP81">
        <v>58.366999999999997</v>
      </c>
      <c r="BQ81" s="46">
        <v>45408</v>
      </c>
      <c r="BR81">
        <v>49.238999999999997</v>
      </c>
    </row>
    <row r="82" spans="3:70" x14ac:dyDescent="0.35">
      <c r="C82" s="46"/>
      <c r="E82" s="46"/>
      <c r="G82" s="46">
        <v>45411</v>
      </c>
      <c r="H82">
        <v>-26.664999999999999</v>
      </c>
      <c r="I82" s="46">
        <v>45411</v>
      </c>
      <c r="J82">
        <v>-8.86</v>
      </c>
      <c r="K82" s="46">
        <v>45411</v>
      </c>
      <c r="L82">
        <v>-3.2250000000000001</v>
      </c>
      <c r="M82" s="46">
        <v>45411</v>
      </c>
      <c r="N82">
        <v>5.3479999999999999</v>
      </c>
      <c r="O82" s="46">
        <v>45411</v>
      </c>
      <c r="P82">
        <v>9.68</v>
      </c>
      <c r="Q82" s="46">
        <v>45411</v>
      </c>
      <c r="R82">
        <v>16.503</v>
      </c>
      <c r="S82" s="46">
        <v>45411</v>
      </c>
      <c r="T82">
        <v>16.503</v>
      </c>
      <c r="U82" s="46">
        <v>45411</v>
      </c>
      <c r="V82">
        <v>16.503</v>
      </c>
      <c r="W82" s="46">
        <v>45411</v>
      </c>
      <c r="X82">
        <v>32.521999999999998</v>
      </c>
      <c r="Y82" s="46">
        <v>45411</v>
      </c>
      <c r="Z82">
        <v>38.853000000000002</v>
      </c>
      <c r="AA82" s="46">
        <v>45411</v>
      </c>
      <c r="AB82">
        <v>38.853000000000002</v>
      </c>
      <c r="AC82" s="46">
        <v>45411</v>
      </c>
      <c r="AD82">
        <v>45.374000000000002</v>
      </c>
      <c r="AE82" s="46">
        <v>45411</v>
      </c>
      <c r="AF82">
        <v>58.201000000000001</v>
      </c>
      <c r="AG82" s="46">
        <v>45411</v>
      </c>
      <c r="AH82">
        <v>58.201000000000001</v>
      </c>
      <c r="AI82" s="46">
        <v>45411</v>
      </c>
      <c r="AJ82">
        <v>58.201000000000001</v>
      </c>
      <c r="AK82" s="46">
        <v>45411</v>
      </c>
      <c r="AL82">
        <v>62.097000000000001</v>
      </c>
      <c r="AM82" s="46">
        <v>45411</v>
      </c>
      <c r="AN82">
        <v>66.138000000000005</v>
      </c>
      <c r="AO82" s="46">
        <v>45411</v>
      </c>
      <c r="AP82">
        <v>65.680999999999997</v>
      </c>
      <c r="AQ82" s="46">
        <v>45411</v>
      </c>
      <c r="AR82">
        <v>68.268000000000001</v>
      </c>
      <c r="AS82" s="46">
        <v>45411</v>
      </c>
      <c r="AT82">
        <v>68.268000000000001</v>
      </c>
      <c r="AU82" s="46">
        <v>45411</v>
      </c>
      <c r="AV82">
        <v>66.268000000000001</v>
      </c>
      <c r="AW82" s="46">
        <v>45411</v>
      </c>
      <c r="AX82">
        <v>66.268000000000001</v>
      </c>
      <c r="AY82" s="46">
        <v>45411</v>
      </c>
      <c r="AZ82">
        <v>69.373999999999995</v>
      </c>
      <c r="BA82" s="46">
        <v>45411</v>
      </c>
      <c r="BB82">
        <v>71.84</v>
      </c>
      <c r="BC82" s="46">
        <v>45411</v>
      </c>
      <c r="BD82">
        <v>73.647000000000006</v>
      </c>
      <c r="BE82" s="46">
        <v>45411</v>
      </c>
      <c r="BF82">
        <v>68.641999999999996</v>
      </c>
      <c r="BG82" s="46">
        <v>45411</v>
      </c>
      <c r="BH82">
        <v>71.983000000000004</v>
      </c>
      <c r="BI82" s="46">
        <v>45411</v>
      </c>
      <c r="BJ82">
        <v>52.273000000000003</v>
      </c>
      <c r="BK82" s="46">
        <v>45411</v>
      </c>
      <c r="BL82">
        <v>70.564999999999998</v>
      </c>
      <c r="BM82" s="46">
        <v>45411</v>
      </c>
      <c r="BN82">
        <v>66.466999999999999</v>
      </c>
      <c r="BO82" s="46">
        <v>45411</v>
      </c>
      <c r="BP82">
        <v>58.112000000000002</v>
      </c>
      <c r="BQ82" s="46">
        <v>45411</v>
      </c>
      <c r="BR82">
        <v>48.652999999999999</v>
      </c>
    </row>
    <row r="83" spans="3:70" x14ac:dyDescent="0.35">
      <c r="C83" s="46"/>
      <c r="E83" s="46"/>
      <c r="G83" s="46">
        <v>45412</v>
      </c>
      <c r="H83">
        <v>-27.065000000000001</v>
      </c>
      <c r="I83" s="46">
        <v>45412</v>
      </c>
      <c r="J83">
        <v>-9.1590000000000007</v>
      </c>
      <c r="K83" s="46">
        <v>45412</v>
      </c>
      <c r="L83">
        <v>-4.0549999999999997</v>
      </c>
      <c r="M83" s="46">
        <v>45412</v>
      </c>
      <c r="N83">
        <v>4.2949999999999999</v>
      </c>
      <c r="O83" s="46">
        <v>45412</v>
      </c>
      <c r="P83">
        <v>10.157999999999999</v>
      </c>
      <c r="Q83" s="46">
        <v>45412</v>
      </c>
      <c r="R83">
        <v>17.510000000000002</v>
      </c>
      <c r="S83" s="46">
        <v>45412</v>
      </c>
      <c r="T83">
        <v>17.510000000000002</v>
      </c>
      <c r="U83" s="46">
        <v>45412</v>
      </c>
      <c r="V83">
        <v>17.510000000000002</v>
      </c>
      <c r="W83" s="46">
        <v>45412</v>
      </c>
      <c r="X83">
        <v>33.262999999999998</v>
      </c>
      <c r="Y83" s="46">
        <v>45412</v>
      </c>
      <c r="Z83">
        <v>39.731000000000002</v>
      </c>
      <c r="AA83" s="46">
        <v>45412</v>
      </c>
      <c r="AB83">
        <v>39.731000000000002</v>
      </c>
      <c r="AC83" s="46">
        <v>45412</v>
      </c>
      <c r="AD83">
        <v>46.148000000000003</v>
      </c>
      <c r="AE83" s="46">
        <v>45412</v>
      </c>
      <c r="AF83">
        <v>58.789000000000001</v>
      </c>
      <c r="AG83" s="46">
        <v>45412</v>
      </c>
      <c r="AH83">
        <v>58.789000000000001</v>
      </c>
      <c r="AI83" s="46">
        <v>45412</v>
      </c>
      <c r="AJ83">
        <v>58.789000000000001</v>
      </c>
      <c r="AK83" s="46">
        <v>45412</v>
      </c>
      <c r="AL83">
        <v>62.107999999999997</v>
      </c>
      <c r="AM83" s="46">
        <v>45412</v>
      </c>
      <c r="AN83">
        <v>66.286000000000001</v>
      </c>
      <c r="AO83" s="46">
        <v>45412</v>
      </c>
      <c r="AP83">
        <v>65.638999999999996</v>
      </c>
      <c r="AQ83" s="46">
        <v>45412</v>
      </c>
      <c r="AR83">
        <v>68.444999999999993</v>
      </c>
      <c r="AS83" s="46">
        <v>45412</v>
      </c>
      <c r="AT83">
        <v>68.444999999999993</v>
      </c>
      <c r="AU83" s="46">
        <v>45412</v>
      </c>
      <c r="AV83">
        <v>66.384</v>
      </c>
      <c r="AW83" s="46">
        <v>45412</v>
      </c>
      <c r="AX83">
        <v>66.384</v>
      </c>
      <c r="AY83" s="46">
        <v>45412</v>
      </c>
      <c r="AZ83">
        <v>69.510000000000005</v>
      </c>
      <c r="BA83" s="46">
        <v>45412</v>
      </c>
      <c r="BB83">
        <v>71.882000000000005</v>
      </c>
      <c r="BC83" s="46">
        <v>45412</v>
      </c>
      <c r="BD83">
        <v>73.58</v>
      </c>
      <c r="BE83" s="46">
        <v>45412</v>
      </c>
      <c r="BF83">
        <v>68.2</v>
      </c>
      <c r="BG83" s="46">
        <v>45412</v>
      </c>
      <c r="BH83">
        <v>71.265000000000001</v>
      </c>
      <c r="BI83" s="46">
        <v>45412</v>
      </c>
      <c r="BJ83">
        <v>51.576000000000001</v>
      </c>
      <c r="BK83" s="46">
        <v>45412</v>
      </c>
      <c r="BL83">
        <v>69.91</v>
      </c>
      <c r="BM83" s="46">
        <v>45412</v>
      </c>
      <c r="BN83">
        <v>65.847999999999999</v>
      </c>
      <c r="BO83" s="46">
        <v>45412</v>
      </c>
      <c r="BP83">
        <v>57.362000000000002</v>
      </c>
      <c r="BQ83" s="46">
        <v>45412</v>
      </c>
      <c r="BR83">
        <v>49.488</v>
      </c>
    </row>
    <row r="84" spans="3:70" x14ac:dyDescent="0.35">
      <c r="C84" s="46"/>
      <c r="E84" s="46"/>
      <c r="G84" s="46">
        <v>45413</v>
      </c>
      <c r="H84">
        <v>-29.239000000000001</v>
      </c>
      <c r="I84" s="46">
        <v>45413</v>
      </c>
      <c r="J84">
        <v>-9.8140000000000001</v>
      </c>
      <c r="K84" s="46">
        <v>45413</v>
      </c>
      <c r="L84">
        <v>-4.5129999999999999</v>
      </c>
      <c r="M84" s="46">
        <v>45413</v>
      </c>
      <c r="N84">
        <v>3.63</v>
      </c>
      <c r="O84" s="46">
        <v>45413</v>
      </c>
      <c r="P84">
        <v>10.192</v>
      </c>
      <c r="Q84" s="46">
        <v>45413</v>
      </c>
      <c r="R84">
        <v>17.042999999999999</v>
      </c>
      <c r="S84" s="46">
        <v>45413</v>
      </c>
      <c r="T84">
        <v>17.042999999999999</v>
      </c>
      <c r="U84" s="46">
        <v>45413</v>
      </c>
      <c r="V84">
        <v>17.042999999999999</v>
      </c>
      <c r="W84" s="46">
        <v>45413</v>
      </c>
      <c r="X84">
        <v>33.325000000000003</v>
      </c>
      <c r="Y84" s="46">
        <v>45413</v>
      </c>
      <c r="Z84">
        <v>39.707999999999998</v>
      </c>
      <c r="AA84" s="46">
        <v>45413</v>
      </c>
      <c r="AB84">
        <v>39.707999999999998</v>
      </c>
      <c r="AC84" s="46">
        <v>45413</v>
      </c>
      <c r="AD84">
        <v>46.384999999999998</v>
      </c>
      <c r="AE84" s="46">
        <v>45413</v>
      </c>
      <c r="AF84">
        <v>59.305999999999997</v>
      </c>
      <c r="AG84" s="46">
        <v>45413</v>
      </c>
      <c r="AH84">
        <v>59.305999999999997</v>
      </c>
      <c r="AI84" s="46">
        <v>45413</v>
      </c>
      <c r="AJ84">
        <v>59.305999999999997</v>
      </c>
      <c r="AK84" s="46">
        <v>45413</v>
      </c>
      <c r="AL84">
        <v>62.667000000000002</v>
      </c>
      <c r="AM84" s="46">
        <v>45413</v>
      </c>
      <c r="AN84">
        <v>66.736999999999995</v>
      </c>
      <c r="AO84" s="46">
        <v>45413</v>
      </c>
      <c r="AP84">
        <v>66.305999999999997</v>
      </c>
      <c r="AQ84" s="46">
        <v>45413</v>
      </c>
      <c r="AR84">
        <v>68.849000000000004</v>
      </c>
      <c r="AS84" s="46">
        <v>45413</v>
      </c>
      <c r="AT84">
        <v>68.849000000000004</v>
      </c>
      <c r="AU84" s="46">
        <v>45413</v>
      </c>
      <c r="AV84">
        <v>67.019000000000005</v>
      </c>
      <c r="AW84" s="46">
        <v>45413</v>
      </c>
      <c r="AX84">
        <v>67.019000000000005</v>
      </c>
      <c r="AY84" s="46">
        <v>45413</v>
      </c>
      <c r="AZ84">
        <v>70.061999999999998</v>
      </c>
      <c r="BA84" s="46">
        <v>45413</v>
      </c>
      <c r="BB84">
        <v>72.299000000000007</v>
      </c>
      <c r="BC84" s="46">
        <v>45413</v>
      </c>
      <c r="BD84">
        <v>73.991</v>
      </c>
      <c r="BE84" s="46">
        <v>45413</v>
      </c>
      <c r="BF84">
        <v>68.831000000000003</v>
      </c>
      <c r="BG84" s="46">
        <v>45413</v>
      </c>
      <c r="BH84">
        <v>71.864000000000004</v>
      </c>
      <c r="BI84" s="46">
        <v>45413</v>
      </c>
      <c r="BJ84">
        <v>52.445999999999998</v>
      </c>
      <c r="BK84" s="46">
        <v>45413</v>
      </c>
      <c r="BL84">
        <v>71.024000000000001</v>
      </c>
      <c r="BM84" s="46">
        <v>45413</v>
      </c>
      <c r="BN84">
        <v>66.643000000000001</v>
      </c>
      <c r="BO84" s="46">
        <v>45413</v>
      </c>
      <c r="BP84">
        <v>58.109000000000002</v>
      </c>
      <c r="BQ84" s="46">
        <v>45413</v>
      </c>
      <c r="BR84">
        <v>49.722000000000001</v>
      </c>
    </row>
    <row r="85" spans="3:70" x14ac:dyDescent="0.35">
      <c r="C85" s="46"/>
      <c r="E85" s="46"/>
      <c r="G85" s="46">
        <v>45414</v>
      </c>
      <c r="H85">
        <v>-28.739000000000001</v>
      </c>
      <c r="I85" s="46">
        <v>45414</v>
      </c>
      <c r="J85">
        <v>-9.5380000000000003</v>
      </c>
      <c r="K85" s="46">
        <v>45414</v>
      </c>
      <c r="L85">
        <v>-4.8099999999999996</v>
      </c>
      <c r="M85" s="46">
        <v>45414</v>
      </c>
      <c r="N85">
        <v>3.3860000000000001</v>
      </c>
      <c r="O85" s="46">
        <v>45414</v>
      </c>
      <c r="P85">
        <v>10.247</v>
      </c>
      <c r="Q85" s="46">
        <v>45414</v>
      </c>
      <c r="R85">
        <v>16.952999999999999</v>
      </c>
      <c r="S85" s="46">
        <v>45414</v>
      </c>
      <c r="T85">
        <v>16.952999999999999</v>
      </c>
      <c r="U85" s="46">
        <v>45414</v>
      </c>
      <c r="V85">
        <v>16.952999999999999</v>
      </c>
      <c r="W85" s="46">
        <v>45414</v>
      </c>
      <c r="X85">
        <v>32.997999999999998</v>
      </c>
      <c r="Y85" s="46">
        <v>45414</v>
      </c>
      <c r="Z85">
        <v>38.969000000000001</v>
      </c>
      <c r="AA85" s="46">
        <v>45414</v>
      </c>
      <c r="AB85">
        <v>38.969000000000001</v>
      </c>
      <c r="AC85" s="46">
        <v>45414</v>
      </c>
      <c r="AD85">
        <v>45.533999999999999</v>
      </c>
      <c r="AE85" s="46">
        <v>45414</v>
      </c>
      <c r="AF85">
        <v>59.537999999999997</v>
      </c>
      <c r="AG85" s="46">
        <v>45414</v>
      </c>
      <c r="AH85">
        <v>59.537999999999997</v>
      </c>
      <c r="AI85" s="46">
        <v>45414</v>
      </c>
      <c r="AJ85">
        <v>59.537999999999997</v>
      </c>
      <c r="AK85" s="46">
        <v>45414</v>
      </c>
      <c r="AL85">
        <v>63.054000000000002</v>
      </c>
      <c r="AM85" s="46">
        <v>45414</v>
      </c>
      <c r="AN85">
        <v>67.432000000000002</v>
      </c>
      <c r="AO85" s="46">
        <v>45414</v>
      </c>
      <c r="AP85">
        <v>66.683000000000007</v>
      </c>
      <c r="AQ85" s="46">
        <v>45414</v>
      </c>
      <c r="AR85">
        <v>69.292000000000002</v>
      </c>
      <c r="AS85" s="46">
        <v>45414</v>
      </c>
      <c r="AT85">
        <v>69.292000000000002</v>
      </c>
      <c r="AU85" s="46">
        <v>45414</v>
      </c>
      <c r="AV85">
        <v>66.62</v>
      </c>
      <c r="AW85" s="46">
        <v>45414</v>
      </c>
      <c r="AX85">
        <v>66.62</v>
      </c>
      <c r="AY85" s="46">
        <v>45414</v>
      </c>
      <c r="AZ85">
        <v>70.245000000000005</v>
      </c>
      <c r="BA85" s="46">
        <v>45414</v>
      </c>
      <c r="BB85">
        <v>72.679000000000002</v>
      </c>
      <c r="BC85" s="46">
        <v>45414</v>
      </c>
      <c r="BD85">
        <v>74.533000000000001</v>
      </c>
      <c r="BE85" s="46">
        <v>45414</v>
      </c>
      <c r="BF85">
        <v>68.965999999999994</v>
      </c>
      <c r="BG85" s="46">
        <v>45414</v>
      </c>
      <c r="BH85">
        <v>72.841999999999999</v>
      </c>
      <c r="BI85" s="46">
        <v>45414</v>
      </c>
      <c r="BJ85">
        <v>52.7</v>
      </c>
      <c r="BK85" s="46">
        <v>45414</v>
      </c>
      <c r="BL85">
        <v>71.808000000000007</v>
      </c>
      <c r="BM85" s="46">
        <v>45414</v>
      </c>
      <c r="BN85">
        <v>67.206999999999994</v>
      </c>
      <c r="BO85" s="46">
        <v>45414</v>
      </c>
      <c r="BP85">
        <v>58.500999999999998</v>
      </c>
      <c r="BQ85" s="46">
        <v>45414</v>
      </c>
      <c r="BR85">
        <v>48.786999999999999</v>
      </c>
    </row>
    <row r="86" spans="3:70" x14ac:dyDescent="0.35">
      <c r="C86" s="46"/>
      <c r="E86" s="46"/>
      <c r="G86" s="46">
        <v>45415</v>
      </c>
      <c r="H86">
        <v>-28.431999999999999</v>
      </c>
      <c r="I86" s="46">
        <v>45415</v>
      </c>
      <c r="J86">
        <v>-8.577</v>
      </c>
      <c r="K86" s="46">
        <v>45415</v>
      </c>
      <c r="L86">
        <v>-4.21</v>
      </c>
      <c r="M86" s="46">
        <v>45415</v>
      </c>
      <c r="N86">
        <v>4.5069999999999997</v>
      </c>
      <c r="O86" s="46">
        <v>45415</v>
      </c>
      <c r="P86">
        <v>10.946999999999999</v>
      </c>
      <c r="Q86" s="46">
        <v>45415</v>
      </c>
      <c r="R86">
        <v>17.425000000000001</v>
      </c>
      <c r="S86" s="46">
        <v>45415</v>
      </c>
      <c r="T86">
        <v>17.425000000000001</v>
      </c>
      <c r="U86" s="46">
        <v>45415</v>
      </c>
      <c r="V86">
        <v>17.425000000000001</v>
      </c>
      <c r="W86" s="46">
        <v>45415</v>
      </c>
      <c r="X86">
        <v>33.228999999999999</v>
      </c>
      <c r="Y86" s="46">
        <v>45415</v>
      </c>
      <c r="Z86">
        <v>38.701999999999998</v>
      </c>
      <c r="AA86" s="46">
        <v>45415</v>
      </c>
      <c r="AB86">
        <v>38.701999999999998</v>
      </c>
      <c r="AC86" s="46">
        <v>45415</v>
      </c>
      <c r="AD86">
        <v>45.366999999999997</v>
      </c>
      <c r="AE86" s="46">
        <v>45415</v>
      </c>
      <c r="AF86">
        <v>59.603000000000002</v>
      </c>
      <c r="AG86" s="46">
        <v>45415</v>
      </c>
      <c r="AH86">
        <v>59.603000000000002</v>
      </c>
      <c r="AI86" s="46">
        <v>45415</v>
      </c>
      <c r="AJ86">
        <v>59.603000000000002</v>
      </c>
      <c r="AK86" s="46">
        <v>45415</v>
      </c>
      <c r="AL86">
        <v>63.526000000000003</v>
      </c>
      <c r="AM86" s="46">
        <v>45415</v>
      </c>
      <c r="AN86">
        <v>67.718999999999994</v>
      </c>
      <c r="AO86" s="46">
        <v>45415</v>
      </c>
      <c r="AP86">
        <v>66.805000000000007</v>
      </c>
      <c r="AQ86" s="46">
        <v>45415</v>
      </c>
      <c r="AR86">
        <v>69.741</v>
      </c>
      <c r="AS86" s="46">
        <v>45415</v>
      </c>
      <c r="AT86">
        <v>69.741</v>
      </c>
      <c r="AU86" s="46">
        <v>45415</v>
      </c>
      <c r="AV86">
        <v>66.742000000000004</v>
      </c>
      <c r="AW86" s="46">
        <v>45415</v>
      </c>
      <c r="AX86">
        <v>66.742000000000004</v>
      </c>
      <c r="AY86" s="46">
        <v>45415</v>
      </c>
      <c r="AZ86">
        <v>70.486000000000004</v>
      </c>
      <c r="BA86" s="46">
        <v>45415</v>
      </c>
      <c r="BB86">
        <v>73.206999999999994</v>
      </c>
      <c r="BC86" s="46">
        <v>45415</v>
      </c>
      <c r="BD86">
        <v>74.941000000000003</v>
      </c>
      <c r="BE86" s="46">
        <v>45415</v>
      </c>
      <c r="BF86">
        <v>69.477999999999994</v>
      </c>
      <c r="BG86" s="46">
        <v>45415</v>
      </c>
      <c r="BH86">
        <v>73.540000000000006</v>
      </c>
      <c r="BI86" s="46">
        <v>45415</v>
      </c>
      <c r="BJ86">
        <v>53.606000000000002</v>
      </c>
      <c r="BK86" s="46">
        <v>45415</v>
      </c>
      <c r="BL86">
        <v>72.403999999999996</v>
      </c>
      <c r="BM86" s="46">
        <v>45415</v>
      </c>
      <c r="BN86">
        <v>67.808000000000007</v>
      </c>
      <c r="BO86" s="46">
        <v>45415</v>
      </c>
      <c r="BP86">
        <v>59.161999999999999</v>
      </c>
      <c r="BQ86" s="46">
        <v>45415</v>
      </c>
      <c r="BR86">
        <v>48.616</v>
      </c>
    </row>
    <row r="87" spans="3:70" x14ac:dyDescent="0.35">
      <c r="C87" s="46"/>
      <c r="E87" s="46"/>
      <c r="G87" s="46">
        <v>45418</v>
      </c>
      <c r="H87">
        <v>-28.893000000000001</v>
      </c>
      <c r="I87" s="46">
        <v>45418</v>
      </c>
      <c r="J87">
        <v>-8.7490000000000006</v>
      </c>
      <c r="K87" s="46">
        <v>45418</v>
      </c>
      <c r="L87">
        <v>-4.2949999999999999</v>
      </c>
      <c r="M87" s="46">
        <v>45418</v>
      </c>
      <c r="N87">
        <v>4.2990000000000004</v>
      </c>
      <c r="O87" s="46">
        <v>45418</v>
      </c>
      <c r="P87">
        <v>10.859</v>
      </c>
      <c r="Q87" s="46">
        <v>45418</v>
      </c>
      <c r="R87">
        <v>17.221</v>
      </c>
      <c r="S87" s="46">
        <v>45418</v>
      </c>
      <c r="T87">
        <v>17.221</v>
      </c>
      <c r="U87" s="46">
        <v>45418</v>
      </c>
      <c r="V87">
        <v>17.221</v>
      </c>
      <c r="W87" s="46">
        <v>45418</v>
      </c>
      <c r="X87">
        <v>33.354999999999997</v>
      </c>
      <c r="Y87" s="46">
        <v>45418</v>
      </c>
      <c r="Z87">
        <v>38.679000000000002</v>
      </c>
      <c r="AA87" s="46">
        <v>45418</v>
      </c>
      <c r="AB87">
        <v>38.679000000000002</v>
      </c>
      <c r="AC87" s="46">
        <v>45418</v>
      </c>
      <c r="AD87">
        <v>45.384</v>
      </c>
      <c r="AE87" s="46">
        <v>45418</v>
      </c>
      <c r="AF87">
        <v>59.756</v>
      </c>
      <c r="AG87" s="46">
        <v>45418</v>
      </c>
      <c r="AH87">
        <v>59.756</v>
      </c>
      <c r="AI87" s="46">
        <v>45418</v>
      </c>
      <c r="AJ87">
        <v>59.756</v>
      </c>
      <c r="AK87" s="46">
        <v>45418</v>
      </c>
      <c r="AL87">
        <v>63.52</v>
      </c>
      <c r="AM87" s="46">
        <v>45418</v>
      </c>
      <c r="AN87">
        <v>67.861000000000004</v>
      </c>
      <c r="AO87" s="46">
        <v>45418</v>
      </c>
      <c r="AP87">
        <v>66.938000000000002</v>
      </c>
      <c r="AQ87" s="46">
        <v>45418</v>
      </c>
      <c r="AR87">
        <v>69.876000000000005</v>
      </c>
      <c r="AS87" s="46">
        <v>45418</v>
      </c>
      <c r="AT87">
        <v>69.876000000000005</v>
      </c>
      <c r="AU87" s="46">
        <v>45418</v>
      </c>
      <c r="AV87">
        <v>66.762</v>
      </c>
      <c r="AW87" s="46">
        <v>45418</v>
      </c>
      <c r="AX87">
        <v>66.762</v>
      </c>
      <c r="AY87" s="46">
        <v>45418</v>
      </c>
      <c r="AZ87">
        <v>70.462999999999994</v>
      </c>
      <c r="BA87" s="46">
        <v>45418</v>
      </c>
      <c r="BB87">
        <v>73.168000000000006</v>
      </c>
      <c r="BC87" s="46">
        <v>45418</v>
      </c>
      <c r="BD87">
        <v>74.887</v>
      </c>
      <c r="BE87" s="46">
        <v>45418</v>
      </c>
      <c r="BF87">
        <v>69.548000000000002</v>
      </c>
      <c r="BG87" s="46">
        <v>45418</v>
      </c>
      <c r="BH87">
        <v>73.691000000000003</v>
      </c>
      <c r="BI87" s="46">
        <v>45418</v>
      </c>
      <c r="BJ87">
        <v>53.816000000000003</v>
      </c>
      <c r="BK87" s="46">
        <v>45418</v>
      </c>
      <c r="BL87">
        <v>72.709000000000003</v>
      </c>
      <c r="BM87" s="46">
        <v>45418</v>
      </c>
      <c r="BN87">
        <v>68.078999999999994</v>
      </c>
      <c r="BO87" s="46">
        <v>45418</v>
      </c>
      <c r="BP87">
        <v>59.447000000000003</v>
      </c>
      <c r="BQ87" s="46">
        <v>45418</v>
      </c>
      <c r="BR87">
        <v>48.679000000000002</v>
      </c>
    </row>
    <row r="88" spans="3:70" x14ac:dyDescent="0.35">
      <c r="C88" s="46"/>
      <c r="E88" s="46"/>
      <c r="G88" s="46">
        <v>45419</v>
      </c>
      <c r="H88">
        <v>-28.533999999999999</v>
      </c>
      <c r="I88" s="46">
        <v>45419</v>
      </c>
      <c r="J88">
        <v>-8.4329999999999998</v>
      </c>
      <c r="K88" s="46">
        <v>45419</v>
      </c>
      <c r="L88">
        <v>-3.9990000000000001</v>
      </c>
      <c r="M88" s="46">
        <v>45419</v>
      </c>
      <c r="N88">
        <v>4.5069999999999997</v>
      </c>
      <c r="O88" s="46">
        <v>45419</v>
      </c>
      <c r="P88">
        <v>10.468</v>
      </c>
      <c r="Q88" s="46">
        <v>45419</v>
      </c>
      <c r="R88">
        <v>16.544</v>
      </c>
      <c r="S88" s="46">
        <v>45419</v>
      </c>
      <c r="T88">
        <v>16.544</v>
      </c>
      <c r="U88" s="46">
        <v>45419</v>
      </c>
      <c r="V88">
        <v>16.544</v>
      </c>
      <c r="W88" s="46">
        <v>45419</v>
      </c>
      <c r="X88">
        <v>32.509</v>
      </c>
      <c r="Y88" s="46">
        <v>45419</v>
      </c>
      <c r="Z88">
        <v>37.799999999999997</v>
      </c>
      <c r="AA88" s="46">
        <v>45419</v>
      </c>
      <c r="AB88">
        <v>37.799999999999997</v>
      </c>
      <c r="AC88" s="46">
        <v>45419</v>
      </c>
      <c r="AD88">
        <v>44.750999999999998</v>
      </c>
      <c r="AE88" s="46">
        <v>45419</v>
      </c>
      <c r="AF88">
        <v>58.914999999999999</v>
      </c>
      <c r="AG88" s="46">
        <v>45419</v>
      </c>
      <c r="AH88">
        <v>58.914999999999999</v>
      </c>
      <c r="AI88" s="46">
        <v>45419</v>
      </c>
      <c r="AJ88">
        <v>58.914999999999999</v>
      </c>
      <c r="AK88" s="46">
        <v>45419</v>
      </c>
      <c r="AL88">
        <v>62.677</v>
      </c>
      <c r="AM88" s="46">
        <v>45419</v>
      </c>
      <c r="AN88">
        <v>67.16</v>
      </c>
      <c r="AO88" s="46">
        <v>45419</v>
      </c>
      <c r="AP88">
        <v>66.405000000000001</v>
      </c>
      <c r="AQ88" s="46">
        <v>45419</v>
      </c>
      <c r="AR88">
        <v>69.349000000000004</v>
      </c>
      <c r="AS88" s="46">
        <v>45419</v>
      </c>
      <c r="AT88">
        <v>69.349000000000004</v>
      </c>
      <c r="AU88" s="46">
        <v>45419</v>
      </c>
      <c r="AV88">
        <v>66.203000000000003</v>
      </c>
      <c r="AW88" s="46">
        <v>45419</v>
      </c>
      <c r="AX88">
        <v>66.203000000000003</v>
      </c>
      <c r="AY88" s="46">
        <v>45419</v>
      </c>
      <c r="AZ88">
        <v>70.088999999999999</v>
      </c>
      <c r="BA88" s="46">
        <v>45419</v>
      </c>
      <c r="BB88">
        <v>72.816000000000003</v>
      </c>
      <c r="BC88" s="46">
        <v>45419</v>
      </c>
      <c r="BD88">
        <v>74.603999999999999</v>
      </c>
      <c r="BE88" s="46">
        <v>45419</v>
      </c>
      <c r="BF88">
        <v>69.251000000000005</v>
      </c>
      <c r="BG88" s="46">
        <v>45419</v>
      </c>
      <c r="BH88">
        <v>73.311999999999998</v>
      </c>
      <c r="BI88" s="46">
        <v>45419</v>
      </c>
      <c r="BJ88">
        <v>53.485999999999997</v>
      </c>
      <c r="BK88" s="46">
        <v>45419</v>
      </c>
      <c r="BL88">
        <v>72.453999999999994</v>
      </c>
      <c r="BM88" s="46">
        <v>45419</v>
      </c>
      <c r="BN88">
        <v>67.697000000000003</v>
      </c>
      <c r="BO88" s="46">
        <v>45419</v>
      </c>
      <c r="BP88">
        <v>59.127000000000002</v>
      </c>
      <c r="BQ88" s="46">
        <v>45419</v>
      </c>
      <c r="BR88">
        <v>47.88</v>
      </c>
    </row>
    <row r="89" spans="3:70" x14ac:dyDescent="0.35">
      <c r="C89" s="46"/>
      <c r="E89" s="46"/>
      <c r="G89" s="46">
        <v>45420</v>
      </c>
      <c r="H89">
        <v>-28.527999999999999</v>
      </c>
      <c r="I89" s="46">
        <v>45420</v>
      </c>
      <c r="J89">
        <v>-8.7260000000000009</v>
      </c>
      <c r="K89" s="46">
        <v>45420</v>
      </c>
      <c r="L89">
        <v>-4.1379999999999999</v>
      </c>
      <c r="M89" s="46">
        <v>45420</v>
      </c>
      <c r="N89">
        <v>4.4610000000000003</v>
      </c>
      <c r="O89" s="46">
        <v>45420</v>
      </c>
      <c r="P89">
        <v>10.832000000000001</v>
      </c>
      <c r="Q89" s="46">
        <v>45420</v>
      </c>
      <c r="R89">
        <v>17.404</v>
      </c>
      <c r="S89" s="46">
        <v>45420</v>
      </c>
      <c r="T89">
        <v>17.404</v>
      </c>
      <c r="U89" s="46">
        <v>45420</v>
      </c>
      <c r="V89">
        <v>17.404</v>
      </c>
      <c r="W89" s="46">
        <v>45420</v>
      </c>
      <c r="X89">
        <v>33.295000000000002</v>
      </c>
      <c r="Y89" s="46">
        <v>45420</v>
      </c>
      <c r="Z89">
        <v>38.72</v>
      </c>
      <c r="AA89" s="46">
        <v>45420</v>
      </c>
      <c r="AB89">
        <v>38.72</v>
      </c>
      <c r="AC89" s="46">
        <v>45420</v>
      </c>
      <c r="AD89">
        <v>45.396999999999998</v>
      </c>
      <c r="AE89" s="46">
        <v>45420</v>
      </c>
      <c r="AF89">
        <v>58.945999999999998</v>
      </c>
      <c r="AG89" s="46">
        <v>45420</v>
      </c>
      <c r="AH89">
        <v>58.945999999999998</v>
      </c>
      <c r="AI89" s="46">
        <v>45420</v>
      </c>
      <c r="AJ89">
        <v>58.945999999999998</v>
      </c>
      <c r="AK89" s="46">
        <v>45420</v>
      </c>
      <c r="AL89">
        <v>62.875</v>
      </c>
      <c r="AM89" s="46">
        <v>45420</v>
      </c>
      <c r="AN89">
        <v>67.463999999999999</v>
      </c>
      <c r="AO89" s="46">
        <v>45420</v>
      </c>
      <c r="AP89">
        <v>66.674000000000007</v>
      </c>
      <c r="AQ89" s="46">
        <v>45420</v>
      </c>
      <c r="AR89">
        <v>69.554000000000002</v>
      </c>
      <c r="AS89" s="46">
        <v>45420</v>
      </c>
      <c r="AT89">
        <v>69.554000000000002</v>
      </c>
      <c r="AU89" s="46">
        <v>45420</v>
      </c>
      <c r="AV89">
        <v>66.736000000000004</v>
      </c>
      <c r="AW89" s="46">
        <v>45420</v>
      </c>
      <c r="AX89">
        <v>66.736000000000004</v>
      </c>
      <c r="AY89" s="46">
        <v>45420</v>
      </c>
      <c r="AZ89">
        <v>70.361000000000004</v>
      </c>
      <c r="BA89" s="46">
        <v>45420</v>
      </c>
      <c r="BB89">
        <v>72.959999999999994</v>
      </c>
      <c r="BC89" s="46">
        <v>45420</v>
      </c>
      <c r="BD89">
        <v>74.924000000000007</v>
      </c>
      <c r="BE89" s="46">
        <v>45420</v>
      </c>
      <c r="BF89">
        <v>69.474000000000004</v>
      </c>
      <c r="BG89" s="46">
        <v>45420</v>
      </c>
      <c r="BH89">
        <v>73.334000000000003</v>
      </c>
      <c r="BI89" s="46">
        <v>45420</v>
      </c>
      <c r="BJ89">
        <v>53.619</v>
      </c>
      <c r="BK89" s="46">
        <v>45420</v>
      </c>
      <c r="BL89">
        <v>72.472999999999999</v>
      </c>
      <c r="BM89" s="46">
        <v>45420</v>
      </c>
      <c r="BN89">
        <v>67.77</v>
      </c>
      <c r="BO89" s="46">
        <v>45420</v>
      </c>
      <c r="BP89">
        <v>59.201999999999998</v>
      </c>
      <c r="BQ89" s="46">
        <v>45420</v>
      </c>
      <c r="BR89">
        <v>48.265999999999998</v>
      </c>
    </row>
    <row r="90" spans="3:70" x14ac:dyDescent="0.35">
      <c r="C90" s="46"/>
      <c r="E90" s="46"/>
      <c r="G90" s="46">
        <v>45421</v>
      </c>
      <c r="H90">
        <v>-28.835000000000001</v>
      </c>
      <c r="I90" s="46">
        <v>45421</v>
      </c>
      <c r="J90">
        <v>-7.5179999999999998</v>
      </c>
      <c r="K90" s="46">
        <v>45421</v>
      </c>
      <c r="L90">
        <v>-2.6989999999999998</v>
      </c>
      <c r="M90" s="46">
        <v>45421</v>
      </c>
      <c r="N90">
        <v>5.18</v>
      </c>
      <c r="O90" s="46">
        <v>45421</v>
      </c>
      <c r="P90">
        <v>12.028</v>
      </c>
      <c r="Q90" s="46">
        <v>45421</v>
      </c>
      <c r="R90">
        <v>18.465</v>
      </c>
      <c r="S90" s="46">
        <v>45421</v>
      </c>
      <c r="T90">
        <v>18.465</v>
      </c>
      <c r="U90" s="46">
        <v>45421</v>
      </c>
      <c r="V90">
        <v>18.465</v>
      </c>
      <c r="W90" s="46">
        <v>45421</v>
      </c>
      <c r="X90">
        <v>34.103000000000002</v>
      </c>
      <c r="Y90" s="46">
        <v>45421</v>
      </c>
      <c r="Z90">
        <v>39.121000000000002</v>
      </c>
      <c r="AA90" s="46">
        <v>45421</v>
      </c>
      <c r="AB90">
        <v>39.121000000000002</v>
      </c>
      <c r="AC90" s="46">
        <v>45421</v>
      </c>
      <c r="AD90">
        <v>45.293999999999997</v>
      </c>
      <c r="AE90" s="46">
        <v>45421</v>
      </c>
      <c r="AF90">
        <v>59.173000000000002</v>
      </c>
      <c r="AG90" s="46">
        <v>45421</v>
      </c>
      <c r="AH90">
        <v>59.173000000000002</v>
      </c>
      <c r="AI90" s="46">
        <v>45421</v>
      </c>
      <c r="AJ90">
        <v>59.173000000000002</v>
      </c>
      <c r="AK90" s="46">
        <v>45421</v>
      </c>
      <c r="AL90">
        <v>63.192</v>
      </c>
      <c r="AM90" s="46">
        <v>45421</v>
      </c>
      <c r="AN90">
        <v>67.841999999999999</v>
      </c>
      <c r="AO90" s="46">
        <v>45421</v>
      </c>
      <c r="AP90">
        <v>66.769000000000005</v>
      </c>
      <c r="AQ90" s="46">
        <v>45421</v>
      </c>
      <c r="AR90">
        <v>69.760999999999996</v>
      </c>
      <c r="AS90" s="46">
        <v>45421</v>
      </c>
      <c r="AT90">
        <v>69.760999999999996</v>
      </c>
      <c r="AU90" s="46">
        <v>45421</v>
      </c>
      <c r="AV90">
        <v>66.650000000000006</v>
      </c>
      <c r="AW90" s="46">
        <v>45421</v>
      </c>
      <c r="AX90">
        <v>66.650000000000006</v>
      </c>
      <c r="AY90" s="46">
        <v>45421</v>
      </c>
      <c r="AZ90">
        <v>70.578999999999994</v>
      </c>
      <c r="BA90" s="46">
        <v>45421</v>
      </c>
      <c r="BB90">
        <v>73.194999999999993</v>
      </c>
      <c r="BC90" s="46">
        <v>45421</v>
      </c>
      <c r="BD90">
        <v>75.14</v>
      </c>
      <c r="BE90" s="46">
        <v>45421</v>
      </c>
      <c r="BF90">
        <v>69.430000000000007</v>
      </c>
      <c r="BG90" s="46">
        <v>45421</v>
      </c>
      <c r="BH90">
        <v>73.575999999999993</v>
      </c>
      <c r="BI90" s="46">
        <v>45421</v>
      </c>
      <c r="BJ90">
        <v>53.317999999999998</v>
      </c>
      <c r="BK90" s="46">
        <v>45421</v>
      </c>
      <c r="BL90">
        <v>72.341999999999999</v>
      </c>
      <c r="BM90" s="46">
        <v>45421</v>
      </c>
      <c r="BN90">
        <v>67.799000000000007</v>
      </c>
      <c r="BO90" s="46">
        <v>45421</v>
      </c>
      <c r="BP90">
        <v>59.034999999999997</v>
      </c>
      <c r="BQ90" s="46">
        <v>45421</v>
      </c>
      <c r="BR90">
        <v>48.64</v>
      </c>
    </row>
    <row r="91" spans="3:70" x14ac:dyDescent="0.35">
      <c r="C91" s="46"/>
      <c r="E91" s="46"/>
      <c r="G91" s="46">
        <v>45422</v>
      </c>
      <c r="H91">
        <v>-27.154</v>
      </c>
      <c r="I91" s="46">
        <v>45422</v>
      </c>
      <c r="J91">
        <v>-6.3209999999999997</v>
      </c>
      <c r="K91" s="46">
        <v>45422</v>
      </c>
      <c r="L91">
        <v>-1.34</v>
      </c>
      <c r="M91" s="46">
        <v>45422</v>
      </c>
      <c r="N91">
        <v>6.2750000000000004</v>
      </c>
      <c r="O91" s="46">
        <v>45422</v>
      </c>
      <c r="P91">
        <v>12.446</v>
      </c>
      <c r="Q91" s="46">
        <v>45422</v>
      </c>
      <c r="R91">
        <v>19.07</v>
      </c>
      <c r="S91" s="46">
        <v>45422</v>
      </c>
      <c r="T91">
        <v>19.07</v>
      </c>
      <c r="U91" s="46">
        <v>45422</v>
      </c>
      <c r="V91">
        <v>19.07</v>
      </c>
      <c r="W91" s="46">
        <v>45422</v>
      </c>
      <c r="X91">
        <v>34.423000000000002</v>
      </c>
      <c r="Y91" s="46">
        <v>45422</v>
      </c>
      <c r="Z91">
        <v>39.679000000000002</v>
      </c>
      <c r="AA91" s="46">
        <v>45422</v>
      </c>
      <c r="AB91">
        <v>39.679000000000002</v>
      </c>
      <c r="AC91" s="46">
        <v>45422</v>
      </c>
      <c r="AD91">
        <v>45.866999999999997</v>
      </c>
      <c r="AE91" s="46">
        <v>45422</v>
      </c>
      <c r="AF91">
        <v>59.508000000000003</v>
      </c>
      <c r="AG91" s="46">
        <v>45422</v>
      </c>
      <c r="AH91">
        <v>59.508000000000003</v>
      </c>
      <c r="AI91" s="46">
        <v>45422</v>
      </c>
      <c r="AJ91">
        <v>59.508000000000003</v>
      </c>
      <c r="AK91" s="46">
        <v>45422</v>
      </c>
      <c r="AL91">
        <v>63.734999999999999</v>
      </c>
      <c r="AM91" s="46">
        <v>45422</v>
      </c>
      <c r="AN91">
        <v>68.061999999999998</v>
      </c>
      <c r="AO91" s="46">
        <v>45422</v>
      </c>
      <c r="AP91">
        <v>66.801000000000002</v>
      </c>
      <c r="AQ91" s="46">
        <v>45422</v>
      </c>
      <c r="AR91">
        <v>69.941999999999993</v>
      </c>
      <c r="AS91" s="46">
        <v>45422</v>
      </c>
      <c r="AT91">
        <v>69.941999999999993</v>
      </c>
      <c r="AU91" s="46">
        <v>45422</v>
      </c>
      <c r="AV91">
        <v>67.173000000000002</v>
      </c>
      <c r="AW91" s="46">
        <v>45422</v>
      </c>
      <c r="AX91">
        <v>67.173000000000002</v>
      </c>
      <c r="AY91" s="46">
        <v>45422</v>
      </c>
      <c r="AZ91">
        <v>70.73</v>
      </c>
      <c r="BA91" s="46">
        <v>45422</v>
      </c>
      <c r="BB91">
        <v>73.591999999999999</v>
      </c>
      <c r="BC91" s="46">
        <v>45422</v>
      </c>
      <c r="BD91">
        <v>75.628</v>
      </c>
      <c r="BE91" s="46">
        <v>45422</v>
      </c>
      <c r="BF91">
        <v>69.747</v>
      </c>
      <c r="BG91" s="46">
        <v>45422</v>
      </c>
      <c r="BH91">
        <v>73.977999999999994</v>
      </c>
      <c r="BI91" s="46">
        <v>45422</v>
      </c>
      <c r="BJ91">
        <v>53.923999999999999</v>
      </c>
      <c r="BK91" s="46">
        <v>45422</v>
      </c>
      <c r="BL91">
        <v>72.923000000000002</v>
      </c>
      <c r="BM91" s="46">
        <v>45422</v>
      </c>
      <c r="BN91">
        <v>68.174999999999997</v>
      </c>
      <c r="BO91" s="46">
        <v>45422</v>
      </c>
      <c r="BP91">
        <v>59.75</v>
      </c>
      <c r="BQ91" s="46">
        <v>45422</v>
      </c>
      <c r="BR91">
        <v>49.140999999999998</v>
      </c>
    </row>
    <row r="92" spans="3:70" x14ac:dyDescent="0.35">
      <c r="C92" s="46"/>
      <c r="E92" s="46"/>
      <c r="G92" s="46">
        <v>45425</v>
      </c>
      <c r="H92">
        <v>-27.867999999999999</v>
      </c>
      <c r="I92" s="46">
        <v>45425</v>
      </c>
      <c r="J92">
        <v>-6.7190000000000003</v>
      </c>
      <c r="K92" s="46">
        <v>45425</v>
      </c>
      <c r="L92">
        <v>-2.097</v>
      </c>
      <c r="M92" s="46">
        <v>45425</v>
      </c>
      <c r="N92">
        <v>5.5949999999999998</v>
      </c>
      <c r="O92" s="46">
        <v>45425</v>
      </c>
      <c r="P92">
        <v>11.936</v>
      </c>
      <c r="Q92" s="46">
        <v>45425</v>
      </c>
      <c r="R92">
        <v>18.385999999999999</v>
      </c>
      <c r="S92" s="46">
        <v>45425</v>
      </c>
      <c r="T92">
        <v>18.385999999999999</v>
      </c>
      <c r="U92" s="46">
        <v>45425</v>
      </c>
      <c r="V92">
        <v>18.385999999999999</v>
      </c>
      <c r="W92" s="46">
        <v>45425</v>
      </c>
      <c r="X92">
        <v>34.023000000000003</v>
      </c>
      <c r="Y92" s="46">
        <v>45425</v>
      </c>
      <c r="Z92">
        <v>39.790999999999997</v>
      </c>
      <c r="AA92" s="46">
        <v>45425</v>
      </c>
      <c r="AB92">
        <v>39.790999999999997</v>
      </c>
      <c r="AC92" s="46">
        <v>45425</v>
      </c>
      <c r="AD92">
        <v>46.271000000000001</v>
      </c>
      <c r="AE92" s="46">
        <v>45425</v>
      </c>
      <c r="AF92">
        <v>59.777999999999999</v>
      </c>
      <c r="AG92" s="46">
        <v>45425</v>
      </c>
      <c r="AH92">
        <v>59.777999999999999</v>
      </c>
      <c r="AI92" s="46">
        <v>45425</v>
      </c>
      <c r="AJ92">
        <v>59.777999999999999</v>
      </c>
      <c r="AK92" s="46">
        <v>45425</v>
      </c>
      <c r="AL92">
        <v>63.911000000000001</v>
      </c>
      <c r="AM92" s="46">
        <v>45425</v>
      </c>
      <c r="AN92">
        <v>68.137</v>
      </c>
      <c r="AO92" s="46">
        <v>45425</v>
      </c>
      <c r="AP92">
        <v>67.244</v>
      </c>
      <c r="AQ92" s="46">
        <v>45425</v>
      </c>
      <c r="AR92">
        <v>70.114999999999995</v>
      </c>
      <c r="AS92" s="46">
        <v>45425</v>
      </c>
      <c r="AT92">
        <v>70.114999999999995</v>
      </c>
      <c r="AU92" s="46">
        <v>45425</v>
      </c>
      <c r="AV92">
        <v>67.325000000000003</v>
      </c>
      <c r="AW92" s="46">
        <v>45425</v>
      </c>
      <c r="AX92">
        <v>67.325000000000003</v>
      </c>
      <c r="AY92" s="46">
        <v>45425</v>
      </c>
      <c r="AZ92">
        <v>71.081999999999994</v>
      </c>
      <c r="BA92" s="46">
        <v>45425</v>
      </c>
      <c r="BB92">
        <v>73.855999999999995</v>
      </c>
      <c r="BC92" s="46">
        <v>45425</v>
      </c>
      <c r="BD92">
        <v>75.869</v>
      </c>
      <c r="BE92" s="46">
        <v>45425</v>
      </c>
      <c r="BF92">
        <v>70.308000000000007</v>
      </c>
      <c r="BG92" s="46">
        <v>45425</v>
      </c>
      <c r="BH92">
        <v>74.290999999999997</v>
      </c>
      <c r="BI92" s="46">
        <v>45425</v>
      </c>
      <c r="BJ92">
        <v>54.338000000000001</v>
      </c>
      <c r="BK92" s="46">
        <v>45425</v>
      </c>
      <c r="BL92">
        <v>73.090999999999994</v>
      </c>
      <c r="BM92" s="46">
        <v>45425</v>
      </c>
      <c r="BN92">
        <v>68.522000000000006</v>
      </c>
      <c r="BO92" s="46">
        <v>45425</v>
      </c>
      <c r="BP92">
        <v>60.222999999999999</v>
      </c>
      <c r="BQ92" s="46">
        <v>45425</v>
      </c>
      <c r="BR92">
        <v>49.311</v>
      </c>
    </row>
    <row r="93" spans="3:70" x14ac:dyDescent="0.35">
      <c r="C93" s="46"/>
      <c r="E93" s="46"/>
      <c r="G93" s="46">
        <v>45426</v>
      </c>
      <c r="H93">
        <v>-27.997</v>
      </c>
      <c r="I93" s="46">
        <v>45426</v>
      </c>
      <c r="J93">
        <v>-6.5519999999999996</v>
      </c>
      <c r="K93" s="46">
        <v>45426</v>
      </c>
      <c r="L93">
        <v>-2.0739999999999998</v>
      </c>
      <c r="M93" s="46">
        <v>45426</v>
      </c>
      <c r="N93">
        <v>5.5359999999999996</v>
      </c>
      <c r="O93" s="46">
        <v>45426</v>
      </c>
      <c r="P93">
        <v>12.34</v>
      </c>
      <c r="Q93" s="46">
        <v>45426</v>
      </c>
      <c r="R93">
        <v>18.492999999999999</v>
      </c>
      <c r="S93" s="46">
        <v>45426</v>
      </c>
      <c r="T93">
        <v>18.492999999999999</v>
      </c>
      <c r="U93" s="46">
        <v>45426</v>
      </c>
      <c r="V93">
        <v>18.492999999999999</v>
      </c>
      <c r="W93" s="46">
        <v>45426</v>
      </c>
      <c r="X93">
        <v>34.133000000000003</v>
      </c>
      <c r="Y93" s="46">
        <v>45426</v>
      </c>
      <c r="Z93">
        <v>39.988999999999997</v>
      </c>
      <c r="AA93" s="46">
        <v>45426</v>
      </c>
      <c r="AB93">
        <v>39.988999999999997</v>
      </c>
      <c r="AC93" s="46">
        <v>45426</v>
      </c>
      <c r="AD93">
        <v>46.319000000000003</v>
      </c>
      <c r="AE93" s="46">
        <v>45426</v>
      </c>
      <c r="AF93">
        <v>59.988999999999997</v>
      </c>
      <c r="AG93" s="46">
        <v>45426</v>
      </c>
      <c r="AH93">
        <v>59.988999999999997</v>
      </c>
      <c r="AI93" s="46">
        <v>45426</v>
      </c>
      <c r="AJ93">
        <v>59.988999999999997</v>
      </c>
      <c r="AK93" s="46">
        <v>45426</v>
      </c>
      <c r="AL93">
        <v>64.052999999999997</v>
      </c>
      <c r="AM93" s="46">
        <v>45426</v>
      </c>
      <c r="AN93">
        <v>68.138999999999996</v>
      </c>
      <c r="AO93" s="46">
        <v>45426</v>
      </c>
      <c r="AP93">
        <v>67.334000000000003</v>
      </c>
      <c r="AQ93" s="46">
        <v>45426</v>
      </c>
      <c r="AR93">
        <v>70.463999999999999</v>
      </c>
      <c r="AS93" s="46">
        <v>45426</v>
      </c>
      <c r="AT93">
        <v>70.463999999999999</v>
      </c>
      <c r="AU93" s="46">
        <v>45426</v>
      </c>
      <c r="AV93">
        <v>67.754999999999995</v>
      </c>
      <c r="AW93" s="46">
        <v>45426</v>
      </c>
      <c r="AX93">
        <v>67.754999999999995</v>
      </c>
      <c r="AY93" s="46">
        <v>45426</v>
      </c>
      <c r="AZ93">
        <v>71.424000000000007</v>
      </c>
      <c r="BA93" s="46">
        <v>45426</v>
      </c>
      <c r="BB93">
        <v>74.108000000000004</v>
      </c>
      <c r="BC93" s="46">
        <v>45426</v>
      </c>
      <c r="BD93">
        <v>76.156999999999996</v>
      </c>
      <c r="BE93" s="46">
        <v>45426</v>
      </c>
      <c r="BF93">
        <v>70.566000000000003</v>
      </c>
      <c r="BG93" s="46">
        <v>45426</v>
      </c>
      <c r="BH93">
        <v>74.861999999999995</v>
      </c>
      <c r="BI93" s="46">
        <v>45426</v>
      </c>
      <c r="BJ93">
        <v>55.177999999999997</v>
      </c>
      <c r="BK93" s="46">
        <v>45426</v>
      </c>
      <c r="BL93">
        <v>73.709999999999994</v>
      </c>
      <c r="BM93" s="46">
        <v>45426</v>
      </c>
      <c r="BN93">
        <v>69.171000000000006</v>
      </c>
      <c r="BO93" s="46">
        <v>45426</v>
      </c>
      <c r="BP93">
        <v>60.652000000000001</v>
      </c>
      <c r="BQ93" s="46">
        <v>45426</v>
      </c>
      <c r="BR93">
        <v>49.53</v>
      </c>
    </row>
    <row r="94" spans="3:70" x14ac:dyDescent="0.35">
      <c r="C94" s="46"/>
      <c r="E94" s="46"/>
      <c r="G94" s="46">
        <v>45427</v>
      </c>
      <c r="H94">
        <v>-28.753</v>
      </c>
      <c r="I94" s="46">
        <v>45427</v>
      </c>
      <c r="J94">
        <v>-7.2229999999999999</v>
      </c>
      <c r="K94" s="46">
        <v>45427</v>
      </c>
      <c r="L94">
        <v>-2.8250000000000002</v>
      </c>
      <c r="M94" s="46">
        <v>45427</v>
      </c>
      <c r="N94">
        <v>4.843</v>
      </c>
      <c r="O94" s="46">
        <v>45427</v>
      </c>
      <c r="P94">
        <v>11.303000000000001</v>
      </c>
      <c r="Q94" s="46">
        <v>45427</v>
      </c>
      <c r="R94">
        <v>17.696999999999999</v>
      </c>
      <c r="S94" s="46">
        <v>45427</v>
      </c>
      <c r="T94">
        <v>17.696999999999999</v>
      </c>
      <c r="U94" s="46">
        <v>45427</v>
      </c>
      <c r="V94">
        <v>17.696999999999999</v>
      </c>
      <c r="W94" s="46">
        <v>45427</v>
      </c>
      <c r="X94">
        <v>33.558</v>
      </c>
      <c r="Y94" s="46">
        <v>45427</v>
      </c>
      <c r="Z94">
        <v>39.274999999999999</v>
      </c>
      <c r="AA94" s="46">
        <v>45427</v>
      </c>
      <c r="AB94">
        <v>39.274999999999999</v>
      </c>
      <c r="AC94" s="46">
        <v>45427</v>
      </c>
      <c r="AD94">
        <v>45.762999999999998</v>
      </c>
      <c r="AE94" s="46">
        <v>45427</v>
      </c>
      <c r="AF94">
        <v>59.417000000000002</v>
      </c>
      <c r="AG94" s="46">
        <v>45427</v>
      </c>
      <c r="AH94">
        <v>59.417000000000002</v>
      </c>
      <c r="AI94" s="46">
        <v>45427</v>
      </c>
      <c r="AJ94">
        <v>59.417000000000002</v>
      </c>
      <c r="AK94" s="46">
        <v>45427</v>
      </c>
      <c r="AL94">
        <v>63.27</v>
      </c>
      <c r="AM94" s="46">
        <v>45427</v>
      </c>
      <c r="AN94">
        <v>67.36</v>
      </c>
      <c r="AO94" s="46">
        <v>45427</v>
      </c>
      <c r="AP94">
        <v>66.667000000000002</v>
      </c>
      <c r="AQ94" s="46">
        <v>45427</v>
      </c>
      <c r="AR94">
        <v>69.576999999999998</v>
      </c>
      <c r="AS94" s="46">
        <v>45427</v>
      </c>
      <c r="AT94">
        <v>69.576999999999998</v>
      </c>
      <c r="AU94" s="46">
        <v>45427</v>
      </c>
      <c r="AV94">
        <v>67.134</v>
      </c>
      <c r="AW94" s="46">
        <v>45427</v>
      </c>
      <c r="AX94">
        <v>67.134</v>
      </c>
      <c r="AY94" s="46">
        <v>45427</v>
      </c>
      <c r="AZ94">
        <v>70.667000000000002</v>
      </c>
      <c r="BA94" s="46">
        <v>45427</v>
      </c>
      <c r="BB94">
        <v>73.259</v>
      </c>
      <c r="BC94" s="46">
        <v>45427</v>
      </c>
      <c r="BD94">
        <v>75.367999999999995</v>
      </c>
      <c r="BE94" s="46">
        <v>45427</v>
      </c>
      <c r="BF94">
        <v>69.784999999999997</v>
      </c>
      <c r="BG94" s="46">
        <v>45427</v>
      </c>
      <c r="BH94">
        <v>73.367000000000004</v>
      </c>
      <c r="BI94" s="46">
        <v>45427</v>
      </c>
      <c r="BJ94">
        <v>54.104999999999997</v>
      </c>
      <c r="BK94" s="46">
        <v>45427</v>
      </c>
      <c r="BL94">
        <v>72.524000000000001</v>
      </c>
      <c r="BM94" s="46">
        <v>45427</v>
      </c>
      <c r="BN94">
        <v>67.778999999999996</v>
      </c>
      <c r="BO94" s="46">
        <v>45427</v>
      </c>
      <c r="BP94">
        <v>59.213000000000001</v>
      </c>
      <c r="BQ94" s="46">
        <v>45427</v>
      </c>
      <c r="BR94">
        <v>49.088999999999999</v>
      </c>
    </row>
    <row r="95" spans="3:70" x14ac:dyDescent="0.35">
      <c r="C95" s="46"/>
      <c r="E95" s="46"/>
      <c r="G95" s="46">
        <v>45428</v>
      </c>
      <c r="H95">
        <v>-27.477</v>
      </c>
      <c r="I95" s="46">
        <v>45428</v>
      </c>
      <c r="J95">
        <v>-7.31</v>
      </c>
      <c r="K95" s="46">
        <v>45428</v>
      </c>
      <c r="L95">
        <v>-3.08</v>
      </c>
      <c r="M95" s="46">
        <v>45428</v>
      </c>
      <c r="N95">
        <v>4.5830000000000002</v>
      </c>
      <c r="O95" s="46">
        <v>45428</v>
      </c>
      <c r="P95">
        <v>10.906000000000001</v>
      </c>
      <c r="Q95" s="46">
        <v>45428</v>
      </c>
      <c r="R95">
        <v>17.256</v>
      </c>
      <c r="S95" s="46">
        <v>45428</v>
      </c>
      <c r="T95">
        <v>17.256</v>
      </c>
      <c r="U95" s="46">
        <v>45428</v>
      </c>
      <c r="V95">
        <v>17.256</v>
      </c>
      <c r="W95" s="46">
        <v>45428</v>
      </c>
      <c r="X95">
        <v>32.860999999999997</v>
      </c>
      <c r="Y95" s="46">
        <v>45428</v>
      </c>
      <c r="Z95">
        <v>38.840000000000003</v>
      </c>
      <c r="AA95" s="46">
        <v>45428</v>
      </c>
      <c r="AB95">
        <v>38.840000000000003</v>
      </c>
      <c r="AC95" s="46">
        <v>45428</v>
      </c>
      <c r="AD95">
        <v>45.533999999999999</v>
      </c>
      <c r="AE95" s="46">
        <v>45428</v>
      </c>
      <c r="AF95">
        <v>59.005000000000003</v>
      </c>
      <c r="AG95" s="46">
        <v>45428</v>
      </c>
      <c r="AH95">
        <v>59.005000000000003</v>
      </c>
      <c r="AI95" s="46">
        <v>45428</v>
      </c>
      <c r="AJ95">
        <v>59.005000000000003</v>
      </c>
      <c r="AK95" s="46">
        <v>45428</v>
      </c>
      <c r="AL95">
        <v>63.177999999999997</v>
      </c>
      <c r="AM95" s="46">
        <v>45428</v>
      </c>
      <c r="AN95">
        <v>67.316999999999993</v>
      </c>
      <c r="AO95" s="46">
        <v>45428</v>
      </c>
      <c r="AP95">
        <v>66.483999999999995</v>
      </c>
      <c r="AQ95" s="46">
        <v>45428</v>
      </c>
      <c r="AR95">
        <v>69.358999999999995</v>
      </c>
      <c r="AS95" s="46">
        <v>45428</v>
      </c>
      <c r="AT95">
        <v>69.358999999999995</v>
      </c>
      <c r="AU95" s="46">
        <v>45428</v>
      </c>
      <c r="AV95">
        <v>66.756</v>
      </c>
      <c r="AW95" s="46">
        <v>45428</v>
      </c>
      <c r="AX95">
        <v>66.756</v>
      </c>
      <c r="AY95" s="46">
        <v>45428</v>
      </c>
      <c r="AZ95">
        <v>70.484999999999999</v>
      </c>
      <c r="BA95" s="46">
        <v>45428</v>
      </c>
      <c r="BB95">
        <v>72.769000000000005</v>
      </c>
      <c r="BC95" s="46">
        <v>45428</v>
      </c>
      <c r="BD95">
        <v>75.019000000000005</v>
      </c>
      <c r="BE95" s="46">
        <v>45428</v>
      </c>
      <c r="BF95">
        <v>69.537000000000006</v>
      </c>
      <c r="BG95" s="46">
        <v>45428</v>
      </c>
      <c r="BH95">
        <v>72.906000000000006</v>
      </c>
      <c r="BI95" s="46">
        <v>45428</v>
      </c>
      <c r="BJ95">
        <v>53.423000000000002</v>
      </c>
      <c r="BK95" s="46">
        <v>45428</v>
      </c>
      <c r="BL95">
        <v>72.188000000000002</v>
      </c>
      <c r="BM95" s="46">
        <v>45428</v>
      </c>
      <c r="BN95">
        <v>67.498000000000005</v>
      </c>
      <c r="BO95" s="46">
        <v>45428</v>
      </c>
      <c r="BP95">
        <v>58.658000000000001</v>
      </c>
      <c r="BQ95" s="46">
        <v>45428</v>
      </c>
      <c r="BR95">
        <v>48.685000000000002</v>
      </c>
    </row>
    <row r="96" spans="3:70" x14ac:dyDescent="0.35">
      <c r="C96" s="46"/>
      <c r="E96" s="46"/>
      <c r="G96" s="46">
        <v>45429</v>
      </c>
      <c r="H96">
        <v>-26.126999999999999</v>
      </c>
      <c r="I96" s="46">
        <v>45429</v>
      </c>
      <c r="J96">
        <v>-6.5019999999999998</v>
      </c>
      <c r="K96" s="46">
        <v>45429</v>
      </c>
      <c r="L96">
        <v>-2.649</v>
      </c>
      <c r="M96" s="46">
        <v>45429</v>
      </c>
      <c r="N96">
        <v>4.8879999999999999</v>
      </c>
      <c r="O96" s="46">
        <v>45429</v>
      </c>
      <c r="P96">
        <v>11.15</v>
      </c>
      <c r="Q96" s="46">
        <v>45429</v>
      </c>
      <c r="R96">
        <v>17.809999999999999</v>
      </c>
      <c r="S96" s="46">
        <v>45429</v>
      </c>
      <c r="T96">
        <v>17.809999999999999</v>
      </c>
      <c r="U96" s="46">
        <v>45429</v>
      </c>
      <c r="V96">
        <v>17.809999999999999</v>
      </c>
      <c r="W96" s="46">
        <v>45429</v>
      </c>
      <c r="X96">
        <v>33.331000000000003</v>
      </c>
      <c r="Y96" s="46">
        <v>45429</v>
      </c>
      <c r="Z96">
        <v>39.127000000000002</v>
      </c>
      <c r="AA96" s="46">
        <v>45429</v>
      </c>
      <c r="AB96">
        <v>39.127000000000002</v>
      </c>
      <c r="AC96" s="46">
        <v>45429</v>
      </c>
      <c r="AD96">
        <v>45.45</v>
      </c>
      <c r="AE96" s="46">
        <v>45429</v>
      </c>
      <c r="AF96">
        <v>58.661999999999999</v>
      </c>
      <c r="AG96" s="46">
        <v>45429</v>
      </c>
      <c r="AH96">
        <v>58.661999999999999</v>
      </c>
      <c r="AI96" s="46">
        <v>45429</v>
      </c>
      <c r="AJ96">
        <v>58.661999999999999</v>
      </c>
      <c r="AK96" s="46">
        <v>45429</v>
      </c>
      <c r="AL96">
        <v>62.780999999999999</v>
      </c>
      <c r="AM96" s="46">
        <v>45429</v>
      </c>
      <c r="AN96">
        <v>66.777000000000001</v>
      </c>
      <c r="AO96" s="46">
        <v>45429</v>
      </c>
      <c r="AP96">
        <v>65.938999999999993</v>
      </c>
      <c r="AQ96" s="46">
        <v>45429</v>
      </c>
      <c r="AR96">
        <v>68.887</v>
      </c>
      <c r="AS96" s="46">
        <v>45429</v>
      </c>
      <c r="AT96">
        <v>68.887</v>
      </c>
      <c r="AU96" s="46">
        <v>45429</v>
      </c>
      <c r="AV96">
        <v>66.11</v>
      </c>
      <c r="AW96" s="46">
        <v>45429</v>
      </c>
      <c r="AX96">
        <v>66.11</v>
      </c>
      <c r="AY96" s="46">
        <v>45429</v>
      </c>
      <c r="AZ96">
        <v>69.887</v>
      </c>
      <c r="BA96" s="46">
        <v>45429</v>
      </c>
      <c r="BB96">
        <v>72.472999999999999</v>
      </c>
      <c r="BC96" s="46">
        <v>45429</v>
      </c>
      <c r="BD96">
        <v>74.686000000000007</v>
      </c>
      <c r="BE96" s="46">
        <v>45429</v>
      </c>
      <c r="BF96">
        <v>69.088999999999999</v>
      </c>
      <c r="BG96" s="46">
        <v>45429</v>
      </c>
      <c r="BH96">
        <v>72.796999999999997</v>
      </c>
      <c r="BI96" s="46">
        <v>45429</v>
      </c>
      <c r="BJ96">
        <v>53.555999999999997</v>
      </c>
      <c r="BK96" s="46">
        <v>45429</v>
      </c>
      <c r="BL96">
        <v>71.643000000000001</v>
      </c>
      <c r="BM96" s="46">
        <v>45429</v>
      </c>
      <c r="BN96">
        <v>67.194000000000003</v>
      </c>
      <c r="BO96" s="46">
        <v>45429</v>
      </c>
      <c r="BP96">
        <v>58.701000000000001</v>
      </c>
      <c r="BQ96" s="46">
        <v>45429</v>
      </c>
      <c r="BR96">
        <v>48.637</v>
      </c>
    </row>
    <row r="97" spans="3:70" x14ac:dyDescent="0.35">
      <c r="C97" s="46"/>
      <c r="E97" s="46"/>
      <c r="G97" s="46">
        <v>45432</v>
      </c>
      <c r="H97">
        <v>-26.15</v>
      </c>
      <c r="I97" s="46">
        <v>45432</v>
      </c>
      <c r="J97">
        <v>-7.3810000000000002</v>
      </c>
      <c r="K97" s="46">
        <v>45432</v>
      </c>
      <c r="L97">
        <v>-2.9249999999999998</v>
      </c>
      <c r="M97" s="46">
        <v>45432</v>
      </c>
      <c r="N97">
        <v>4.5510000000000002</v>
      </c>
      <c r="O97" s="46">
        <v>45432</v>
      </c>
      <c r="P97">
        <v>11.478</v>
      </c>
      <c r="Q97" s="46">
        <v>45432</v>
      </c>
      <c r="R97">
        <v>17.709</v>
      </c>
      <c r="S97" s="46">
        <v>45432</v>
      </c>
      <c r="T97">
        <v>17.709</v>
      </c>
      <c r="U97" s="46">
        <v>45432</v>
      </c>
      <c r="V97">
        <v>17.709</v>
      </c>
      <c r="W97" s="46">
        <v>45432</v>
      </c>
      <c r="X97">
        <v>33.229999999999997</v>
      </c>
      <c r="Y97" s="46">
        <v>45432</v>
      </c>
      <c r="Z97">
        <v>38.978999999999999</v>
      </c>
      <c r="AA97" s="46">
        <v>45432</v>
      </c>
      <c r="AB97">
        <v>38.978999999999999</v>
      </c>
      <c r="AC97" s="46">
        <v>45432</v>
      </c>
      <c r="AD97">
        <v>45.154000000000003</v>
      </c>
      <c r="AE97" s="46">
        <v>45432</v>
      </c>
      <c r="AF97">
        <v>59.017000000000003</v>
      </c>
      <c r="AG97" s="46">
        <v>45432</v>
      </c>
      <c r="AH97">
        <v>59.017000000000003</v>
      </c>
      <c r="AI97" s="46">
        <v>45432</v>
      </c>
      <c r="AJ97">
        <v>59.017000000000003</v>
      </c>
      <c r="AK97" s="46">
        <v>45432</v>
      </c>
      <c r="AL97">
        <v>63.17</v>
      </c>
      <c r="AM97" s="46">
        <v>45432</v>
      </c>
      <c r="AN97">
        <v>67.323999999999998</v>
      </c>
      <c r="AO97" s="46">
        <v>45432</v>
      </c>
      <c r="AP97">
        <v>66.456000000000003</v>
      </c>
      <c r="AQ97" s="46">
        <v>45432</v>
      </c>
      <c r="AR97">
        <v>69.16</v>
      </c>
      <c r="AS97" s="46">
        <v>45432</v>
      </c>
      <c r="AT97">
        <v>69.16</v>
      </c>
      <c r="AU97" s="46">
        <v>45432</v>
      </c>
      <c r="AV97">
        <v>66.582999999999998</v>
      </c>
      <c r="AW97" s="46">
        <v>45432</v>
      </c>
      <c r="AX97">
        <v>66.582999999999998</v>
      </c>
      <c r="AY97" s="46">
        <v>45432</v>
      </c>
      <c r="AZ97">
        <v>70.087999999999994</v>
      </c>
      <c r="BA97" s="46">
        <v>45432</v>
      </c>
      <c r="BB97">
        <v>72.88</v>
      </c>
      <c r="BC97" s="46">
        <v>45432</v>
      </c>
      <c r="BD97">
        <v>75.069000000000003</v>
      </c>
      <c r="BE97" s="46">
        <v>45432</v>
      </c>
      <c r="BF97">
        <v>69.691999999999993</v>
      </c>
      <c r="BG97" s="46">
        <v>45432</v>
      </c>
      <c r="BH97">
        <v>73.203000000000003</v>
      </c>
      <c r="BI97" s="46">
        <v>45432</v>
      </c>
      <c r="BJ97">
        <v>53.94</v>
      </c>
      <c r="BK97" s="46">
        <v>45432</v>
      </c>
      <c r="BL97">
        <v>72.16</v>
      </c>
      <c r="BM97" s="46">
        <v>45432</v>
      </c>
      <c r="BN97">
        <v>67.757999999999996</v>
      </c>
      <c r="BO97" s="46">
        <v>45432</v>
      </c>
      <c r="BP97">
        <v>59.052</v>
      </c>
      <c r="BQ97" s="46">
        <v>45432</v>
      </c>
      <c r="BR97">
        <v>48.472000000000001</v>
      </c>
    </row>
    <row r="98" spans="3:70" x14ac:dyDescent="0.35">
      <c r="C98" s="46"/>
      <c r="E98" s="46"/>
      <c r="G98" s="46">
        <v>45433</v>
      </c>
      <c r="H98">
        <v>-27.486000000000001</v>
      </c>
      <c r="I98" s="46">
        <v>45433</v>
      </c>
      <c r="J98">
        <v>-7.5229999999999997</v>
      </c>
      <c r="K98" s="46">
        <v>45433</v>
      </c>
      <c r="L98">
        <v>-3.22</v>
      </c>
      <c r="M98" s="46">
        <v>45433</v>
      </c>
      <c r="N98">
        <v>4.7480000000000002</v>
      </c>
      <c r="O98" s="46">
        <v>45433</v>
      </c>
      <c r="P98">
        <v>11.13</v>
      </c>
      <c r="Q98" s="46">
        <v>45433</v>
      </c>
      <c r="R98">
        <v>17.294</v>
      </c>
      <c r="S98" s="46">
        <v>45433</v>
      </c>
      <c r="T98">
        <v>17.294</v>
      </c>
      <c r="U98" s="46">
        <v>45433</v>
      </c>
      <c r="V98">
        <v>17.294</v>
      </c>
      <c r="W98" s="46">
        <v>45433</v>
      </c>
      <c r="X98">
        <v>33.225999999999999</v>
      </c>
      <c r="Y98" s="46">
        <v>45433</v>
      </c>
      <c r="Z98">
        <v>38.545000000000002</v>
      </c>
      <c r="AA98" s="46">
        <v>45433</v>
      </c>
      <c r="AB98">
        <v>38.545000000000002</v>
      </c>
      <c r="AC98" s="46">
        <v>45433</v>
      </c>
      <c r="AD98">
        <v>44.673999999999999</v>
      </c>
      <c r="AE98" s="46">
        <v>45433</v>
      </c>
      <c r="AF98">
        <v>58.363999999999997</v>
      </c>
      <c r="AG98" s="46">
        <v>45433</v>
      </c>
      <c r="AH98">
        <v>58.363999999999997</v>
      </c>
      <c r="AI98" s="46">
        <v>45433</v>
      </c>
      <c r="AJ98">
        <v>58.363999999999997</v>
      </c>
      <c r="AK98" s="46">
        <v>45433</v>
      </c>
      <c r="AL98">
        <v>62.820999999999998</v>
      </c>
      <c r="AM98" s="46">
        <v>45433</v>
      </c>
      <c r="AN98">
        <v>66.656999999999996</v>
      </c>
      <c r="AO98" s="46">
        <v>45433</v>
      </c>
      <c r="AP98">
        <v>65.760999999999996</v>
      </c>
      <c r="AQ98" s="46">
        <v>45433</v>
      </c>
      <c r="AR98">
        <v>68.715999999999994</v>
      </c>
      <c r="AS98" s="46">
        <v>45433</v>
      </c>
      <c r="AT98">
        <v>68.715999999999994</v>
      </c>
      <c r="AU98" s="46">
        <v>45433</v>
      </c>
      <c r="AV98">
        <v>66.094999999999999</v>
      </c>
      <c r="AW98" s="46">
        <v>45433</v>
      </c>
      <c r="AX98">
        <v>66.094999999999999</v>
      </c>
      <c r="AY98" s="46">
        <v>45433</v>
      </c>
      <c r="AZ98">
        <v>69.808999999999997</v>
      </c>
      <c r="BA98" s="46">
        <v>45433</v>
      </c>
      <c r="BB98">
        <v>72.498000000000005</v>
      </c>
      <c r="BC98" s="46">
        <v>45433</v>
      </c>
      <c r="BD98">
        <v>74.459999999999994</v>
      </c>
      <c r="BE98" s="46">
        <v>45433</v>
      </c>
      <c r="BF98">
        <v>69.082999999999998</v>
      </c>
      <c r="BG98" s="46">
        <v>45433</v>
      </c>
      <c r="BH98">
        <v>72.855999999999995</v>
      </c>
      <c r="BI98" s="46">
        <v>45433</v>
      </c>
      <c r="BJ98">
        <v>53.326999999999998</v>
      </c>
      <c r="BK98" s="46">
        <v>45433</v>
      </c>
      <c r="BL98">
        <v>71.858999999999995</v>
      </c>
      <c r="BM98" s="46">
        <v>45433</v>
      </c>
      <c r="BN98">
        <v>66.926000000000002</v>
      </c>
      <c r="BO98" s="46">
        <v>45433</v>
      </c>
      <c r="BP98">
        <v>58.531999999999996</v>
      </c>
      <c r="BQ98" s="46">
        <v>45433</v>
      </c>
      <c r="BR98">
        <v>48.067999999999998</v>
      </c>
    </row>
    <row r="99" spans="3:70" x14ac:dyDescent="0.35">
      <c r="C99" s="46"/>
      <c r="E99" s="46"/>
      <c r="G99" s="46">
        <v>45434</v>
      </c>
      <c r="H99">
        <v>-30.065999999999999</v>
      </c>
      <c r="I99" s="46">
        <v>45434</v>
      </c>
      <c r="J99">
        <v>-8.2880000000000003</v>
      </c>
      <c r="K99" s="46">
        <v>45434</v>
      </c>
      <c r="L99">
        <v>-3.5179999999999998</v>
      </c>
      <c r="M99" s="46">
        <v>45434</v>
      </c>
      <c r="N99">
        <v>4.6210000000000004</v>
      </c>
      <c r="O99" s="46">
        <v>45434</v>
      </c>
      <c r="P99">
        <v>11.8</v>
      </c>
      <c r="Q99" s="46">
        <v>45434</v>
      </c>
      <c r="R99">
        <v>18.084</v>
      </c>
      <c r="S99" s="46">
        <v>45434</v>
      </c>
      <c r="T99">
        <v>18.084</v>
      </c>
      <c r="U99" s="46">
        <v>45434</v>
      </c>
      <c r="V99">
        <v>18.084</v>
      </c>
      <c r="W99" s="46">
        <v>45434</v>
      </c>
      <c r="X99">
        <v>34.566000000000003</v>
      </c>
      <c r="Y99" s="46">
        <v>45434</v>
      </c>
      <c r="Z99">
        <v>40.359000000000002</v>
      </c>
      <c r="AA99" s="46">
        <v>45434</v>
      </c>
      <c r="AB99">
        <v>40.359000000000002</v>
      </c>
      <c r="AC99" s="46">
        <v>45434</v>
      </c>
      <c r="AD99">
        <v>46.195999999999998</v>
      </c>
      <c r="AE99" s="46">
        <v>45434</v>
      </c>
      <c r="AF99">
        <v>59.201999999999998</v>
      </c>
      <c r="AG99" s="46">
        <v>45434</v>
      </c>
      <c r="AH99">
        <v>59.201999999999998</v>
      </c>
      <c r="AI99" s="46">
        <v>45434</v>
      </c>
      <c r="AJ99">
        <v>59.201999999999998</v>
      </c>
      <c r="AK99" s="46">
        <v>45434</v>
      </c>
      <c r="AL99">
        <v>63.171999999999997</v>
      </c>
      <c r="AM99" s="46">
        <v>45434</v>
      </c>
      <c r="AN99">
        <v>67.126999999999995</v>
      </c>
      <c r="AO99" s="46">
        <v>45434</v>
      </c>
      <c r="AP99">
        <v>66.748000000000005</v>
      </c>
      <c r="AQ99" s="46">
        <v>45434</v>
      </c>
      <c r="AR99">
        <v>69.626000000000005</v>
      </c>
      <c r="AS99" s="46">
        <v>45434</v>
      </c>
      <c r="AT99">
        <v>69.626000000000005</v>
      </c>
      <c r="AU99" s="46">
        <v>45434</v>
      </c>
      <c r="AV99">
        <v>67.41</v>
      </c>
      <c r="AW99" s="46">
        <v>45434</v>
      </c>
      <c r="AX99">
        <v>67.41</v>
      </c>
      <c r="AY99" s="46">
        <v>45434</v>
      </c>
      <c r="AZ99">
        <v>70.814999999999998</v>
      </c>
      <c r="BA99" s="46">
        <v>45434</v>
      </c>
      <c r="BB99">
        <v>73.242000000000004</v>
      </c>
      <c r="BC99" s="46">
        <v>45434</v>
      </c>
      <c r="BD99">
        <v>75.117999999999995</v>
      </c>
      <c r="BE99" s="46">
        <v>45434</v>
      </c>
      <c r="BF99">
        <v>70.128</v>
      </c>
      <c r="BG99" s="46">
        <v>45434</v>
      </c>
      <c r="BH99">
        <v>73.5</v>
      </c>
      <c r="BI99" s="46">
        <v>45434</v>
      </c>
      <c r="BJ99">
        <v>54.737000000000002</v>
      </c>
      <c r="BK99" s="46">
        <v>45434</v>
      </c>
      <c r="BL99">
        <v>72.625</v>
      </c>
      <c r="BM99" s="46">
        <v>45434</v>
      </c>
      <c r="BN99">
        <v>68.088999999999999</v>
      </c>
      <c r="BO99" s="46">
        <v>45434</v>
      </c>
      <c r="BP99">
        <v>59.543999999999997</v>
      </c>
      <c r="BQ99" s="46">
        <v>45434</v>
      </c>
      <c r="BR99">
        <v>49.646000000000001</v>
      </c>
    </row>
    <row r="100" spans="3:70" x14ac:dyDescent="0.35">
      <c r="C100" s="46"/>
      <c r="E100" s="46"/>
      <c r="G100" s="46">
        <v>45435</v>
      </c>
      <c r="H100">
        <v>-29.324999999999999</v>
      </c>
      <c r="I100" s="46">
        <v>45435</v>
      </c>
      <c r="J100">
        <v>-7.5430000000000001</v>
      </c>
      <c r="K100" s="46">
        <v>45435</v>
      </c>
      <c r="L100">
        <v>-3.456</v>
      </c>
      <c r="M100" s="46">
        <v>45435</v>
      </c>
      <c r="N100">
        <v>5.0970000000000004</v>
      </c>
      <c r="O100" s="46">
        <v>45435</v>
      </c>
      <c r="P100">
        <v>13.090999999999999</v>
      </c>
      <c r="Q100" s="46">
        <v>45435</v>
      </c>
      <c r="R100">
        <v>19.074999999999999</v>
      </c>
      <c r="S100" s="46">
        <v>45435</v>
      </c>
      <c r="T100">
        <v>19.074999999999999</v>
      </c>
      <c r="U100" s="46">
        <v>45435</v>
      </c>
      <c r="V100">
        <v>19.074999999999999</v>
      </c>
      <c r="W100" s="46">
        <v>45435</v>
      </c>
      <c r="X100">
        <v>35.959000000000003</v>
      </c>
      <c r="Y100" s="46">
        <v>45435</v>
      </c>
      <c r="Z100">
        <v>41.945999999999998</v>
      </c>
      <c r="AA100" s="46">
        <v>45435</v>
      </c>
      <c r="AB100">
        <v>41.945999999999998</v>
      </c>
      <c r="AC100" s="46">
        <v>45435</v>
      </c>
      <c r="AD100">
        <v>48.054000000000002</v>
      </c>
      <c r="AE100" s="46">
        <v>45435</v>
      </c>
      <c r="AF100">
        <v>60.53</v>
      </c>
      <c r="AG100" s="46">
        <v>45435</v>
      </c>
      <c r="AH100">
        <v>60.53</v>
      </c>
      <c r="AI100" s="46">
        <v>45435</v>
      </c>
      <c r="AJ100">
        <v>60.53</v>
      </c>
      <c r="AK100" s="46">
        <v>45435</v>
      </c>
      <c r="AL100">
        <v>64.415000000000006</v>
      </c>
      <c r="AM100" s="46">
        <v>45435</v>
      </c>
      <c r="AN100">
        <v>68.073999999999998</v>
      </c>
      <c r="AO100" s="46">
        <v>45435</v>
      </c>
      <c r="AP100">
        <v>68.087000000000003</v>
      </c>
      <c r="AQ100" s="46">
        <v>45435</v>
      </c>
      <c r="AR100">
        <v>70.870999999999995</v>
      </c>
      <c r="AS100" s="46">
        <v>45435</v>
      </c>
      <c r="AT100">
        <v>70.870999999999995</v>
      </c>
      <c r="AU100" s="46">
        <v>45435</v>
      </c>
      <c r="AV100">
        <v>68.756</v>
      </c>
      <c r="AW100" s="46">
        <v>45435</v>
      </c>
      <c r="AX100">
        <v>68.756</v>
      </c>
      <c r="AY100" s="46">
        <v>45435</v>
      </c>
      <c r="AZ100">
        <v>72.100999999999999</v>
      </c>
      <c r="BA100" s="46">
        <v>45435</v>
      </c>
      <c r="BB100">
        <v>74.174999999999997</v>
      </c>
      <c r="BC100" s="46">
        <v>45435</v>
      </c>
      <c r="BD100">
        <v>76.248000000000005</v>
      </c>
      <c r="BE100" s="46">
        <v>45435</v>
      </c>
      <c r="BF100">
        <v>71.37</v>
      </c>
      <c r="BG100" s="46">
        <v>45435</v>
      </c>
      <c r="BH100">
        <v>74.441000000000003</v>
      </c>
      <c r="BI100" s="46">
        <v>45435</v>
      </c>
      <c r="BJ100">
        <v>55.826000000000001</v>
      </c>
      <c r="BK100" s="46">
        <v>45435</v>
      </c>
      <c r="BL100">
        <v>73.578999999999994</v>
      </c>
      <c r="BM100" s="46">
        <v>45435</v>
      </c>
      <c r="BN100">
        <v>68.837999999999994</v>
      </c>
      <c r="BO100" s="46">
        <v>45435</v>
      </c>
      <c r="BP100">
        <v>60.593000000000004</v>
      </c>
      <c r="BQ100" s="46">
        <v>45435</v>
      </c>
      <c r="BR100">
        <v>51.052999999999997</v>
      </c>
    </row>
    <row r="101" spans="3:70" x14ac:dyDescent="0.35">
      <c r="C101" s="46"/>
      <c r="E101" s="46"/>
      <c r="G101" s="46">
        <v>45436</v>
      </c>
      <c r="H101">
        <v>-29.919</v>
      </c>
      <c r="I101" s="46">
        <v>45436</v>
      </c>
      <c r="J101">
        <v>-8.0020000000000007</v>
      </c>
      <c r="K101" s="46">
        <v>45436</v>
      </c>
      <c r="L101">
        <v>-3.7240000000000002</v>
      </c>
      <c r="M101" s="46">
        <v>45436</v>
      </c>
      <c r="N101">
        <v>5.0759999999999996</v>
      </c>
      <c r="O101" s="46">
        <v>45436</v>
      </c>
      <c r="P101">
        <v>12.196</v>
      </c>
      <c r="Q101" s="46">
        <v>45436</v>
      </c>
      <c r="R101">
        <v>18.332999999999998</v>
      </c>
      <c r="S101" s="46">
        <v>45436</v>
      </c>
      <c r="T101">
        <v>18.332999999999998</v>
      </c>
      <c r="U101" s="46">
        <v>45436</v>
      </c>
      <c r="V101">
        <v>18.332999999999998</v>
      </c>
      <c r="W101" s="46">
        <v>45436</v>
      </c>
      <c r="X101">
        <v>35.161000000000001</v>
      </c>
      <c r="Y101" s="46">
        <v>45436</v>
      </c>
      <c r="Z101">
        <v>41.154000000000003</v>
      </c>
      <c r="AA101" s="46">
        <v>45436</v>
      </c>
      <c r="AB101">
        <v>41.154000000000003</v>
      </c>
      <c r="AC101" s="46">
        <v>45436</v>
      </c>
      <c r="AD101">
        <v>46.963000000000001</v>
      </c>
      <c r="AE101" s="46">
        <v>45436</v>
      </c>
      <c r="AF101">
        <v>60.045000000000002</v>
      </c>
      <c r="AG101" s="46">
        <v>45436</v>
      </c>
      <c r="AH101">
        <v>60.045000000000002</v>
      </c>
      <c r="AI101" s="46">
        <v>45436</v>
      </c>
      <c r="AJ101">
        <v>60.045000000000002</v>
      </c>
      <c r="AK101" s="46">
        <v>45436</v>
      </c>
      <c r="AL101">
        <v>64.108999999999995</v>
      </c>
      <c r="AM101" s="46">
        <v>45436</v>
      </c>
      <c r="AN101">
        <v>67.879000000000005</v>
      </c>
      <c r="AO101" s="46">
        <v>45436</v>
      </c>
      <c r="AP101">
        <v>67.709999999999994</v>
      </c>
      <c r="AQ101" s="46">
        <v>45436</v>
      </c>
      <c r="AR101">
        <v>70.537999999999997</v>
      </c>
      <c r="AS101" s="46">
        <v>45436</v>
      </c>
      <c r="AT101">
        <v>70.537999999999997</v>
      </c>
      <c r="AU101" s="46">
        <v>45436</v>
      </c>
      <c r="AV101">
        <v>68.369</v>
      </c>
      <c r="AW101" s="46">
        <v>45436</v>
      </c>
      <c r="AX101">
        <v>68.369</v>
      </c>
      <c r="AY101" s="46">
        <v>45436</v>
      </c>
      <c r="AZ101">
        <v>71.686000000000007</v>
      </c>
      <c r="BA101" s="46">
        <v>45436</v>
      </c>
      <c r="BB101">
        <v>73.938000000000002</v>
      </c>
      <c r="BC101" s="46">
        <v>45436</v>
      </c>
      <c r="BD101">
        <v>75.924999999999997</v>
      </c>
      <c r="BE101" s="46">
        <v>45436</v>
      </c>
      <c r="BF101">
        <v>71.165000000000006</v>
      </c>
      <c r="BG101" s="46">
        <v>45436</v>
      </c>
      <c r="BH101">
        <v>74.311999999999998</v>
      </c>
      <c r="BI101" s="46">
        <v>45436</v>
      </c>
      <c r="BJ101">
        <v>55.631</v>
      </c>
      <c r="BK101" s="46">
        <v>45436</v>
      </c>
      <c r="BL101">
        <v>73.408000000000001</v>
      </c>
      <c r="BM101" s="46">
        <v>45436</v>
      </c>
      <c r="BN101">
        <v>68.727999999999994</v>
      </c>
      <c r="BO101" s="46">
        <v>45436</v>
      </c>
      <c r="BP101">
        <v>60.503999999999998</v>
      </c>
      <c r="BQ101" s="46">
        <v>45436</v>
      </c>
      <c r="BR101">
        <v>50.171999999999997</v>
      </c>
    </row>
    <row r="102" spans="3:70" x14ac:dyDescent="0.35">
      <c r="C102" s="46"/>
      <c r="E102" s="46"/>
      <c r="G102" s="46">
        <v>45440</v>
      </c>
      <c r="H102">
        <v>-30.181999999999999</v>
      </c>
      <c r="I102" s="46">
        <v>45440</v>
      </c>
      <c r="J102">
        <v>-8.1240000000000006</v>
      </c>
      <c r="K102" s="46">
        <v>45440</v>
      </c>
      <c r="L102">
        <v>-3.9159999999999999</v>
      </c>
      <c r="M102" s="46">
        <v>45440</v>
      </c>
      <c r="N102">
        <v>4.5780000000000003</v>
      </c>
      <c r="O102" s="46">
        <v>45440</v>
      </c>
      <c r="P102">
        <v>12.497</v>
      </c>
      <c r="Q102" s="46">
        <v>45440</v>
      </c>
      <c r="R102">
        <v>19.164000000000001</v>
      </c>
      <c r="S102" s="46">
        <v>45440</v>
      </c>
      <c r="T102">
        <v>19.164000000000001</v>
      </c>
      <c r="U102" s="46">
        <v>45440</v>
      </c>
      <c r="V102">
        <v>19.164000000000001</v>
      </c>
      <c r="W102" s="46">
        <v>45440</v>
      </c>
      <c r="X102">
        <v>35.744999999999997</v>
      </c>
      <c r="Y102" s="46">
        <v>45440</v>
      </c>
      <c r="Z102">
        <v>41.728000000000002</v>
      </c>
      <c r="AA102" s="46">
        <v>45440</v>
      </c>
      <c r="AB102">
        <v>41.728000000000002</v>
      </c>
      <c r="AC102" s="46">
        <v>45440</v>
      </c>
      <c r="AD102">
        <v>47.588999999999999</v>
      </c>
      <c r="AE102" s="46">
        <v>45440</v>
      </c>
      <c r="AF102">
        <v>60.561</v>
      </c>
      <c r="AG102" s="46">
        <v>45440</v>
      </c>
      <c r="AH102">
        <v>60.561</v>
      </c>
      <c r="AI102" s="46">
        <v>45440</v>
      </c>
      <c r="AJ102">
        <v>60.561</v>
      </c>
      <c r="AK102" s="46">
        <v>45440</v>
      </c>
      <c r="AL102">
        <v>64.613</v>
      </c>
      <c r="AM102" s="46">
        <v>45440</v>
      </c>
      <c r="AN102">
        <v>68.52</v>
      </c>
      <c r="AO102" s="46">
        <v>45440</v>
      </c>
      <c r="AP102">
        <v>68.2</v>
      </c>
      <c r="AQ102" s="46">
        <v>45440</v>
      </c>
      <c r="AR102">
        <v>71.576999999999998</v>
      </c>
      <c r="AS102" s="46">
        <v>45440</v>
      </c>
      <c r="AT102">
        <v>71.576999999999998</v>
      </c>
      <c r="AU102" s="46">
        <v>45440</v>
      </c>
      <c r="AV102">
        <v>69.399000000000001</v>
      </c>
      <c r="AW102" s="46">
        <v>45440</v>
      </c>
      <c r="AX102">
        <v>69.399000000000001</v>
      </c>
      <c r="AY102" s="46">
        <v>45440</v>
      </c>
      <c r="AZ102">
        <v>72.480999999999995</v>
      </c>
      <c r="BA102" s="46">
        <v>45440</v>
      </c>
      <c r="BB102">
        <v>75.102999999999994</v>
      </c>
      <c r="BC102" s="46">
        <v>45440</v>
      </c>
      <c r="BD102">
        <v>76.745999999999995</v>
      </c>
      <c r="BE102" s="46">
        <v>45440</v>
      </c>
      <c r="BF102">
        <v>72.126999999999995</v>
      </c>
      <c r="BG102" s="46">
        <v>45440</v>
      </c>
      <c r="BH102">
        <v>75.263000000000005</v>
      </c>
      <c r="BI102" s="46">
        <v>45440</v>
      </c>
      <c r="BJ102">
        <v>56.826999999999998</v>
      </c>
      <c r="BK102" s="46">
        <v>45440</v>
      </c>
      <c r="BL102">
        <v>74.838999999999999</v>
      </c>
      <c r="BM102" s="46">
        <v>45440</v>
      </c>
      <c r="BN102">
        <v>70.319999999999993</v>
      </c>
      <c r="BO102" s="46">
        <v>45440</v>
      </c>
      <c r="BP102">
        <v>61.712000000000003</v>
      </c>
      <c r="BQ102" s="46">
        <v>45440</v>
      </c>
      <c r="BR102">
        <v>51.091000000000001</v>
      </c>
    </row>
    <row r="103" spans="3:70" x14ac:dyDescent="0.35">
      <c r="C103" s="46"/>
      <c r="E103" s="46"/>
      <c r="G103" s="46">
        <v>45441</v>
      </c>
      <c r="H103">
        <v>-29.928999999999998</v>
      </c>
      <c r="I103" s="46">
        <v>45441</v>
      </c>
      <c r="J103">
        <v>-6.4539999999999997</v>
      </c>
      <c r="K103" s="46">
        <v>45441</v>
      </c>
      <c r="L103">
        <v>-2.2719999999999998</v>
      </c>
      <c r="M103" s="46">
        <v>45441</v>
      </c>
      <c r="N103">
        <v>5.7670000000000003</v>
      </c>
      <c r="O103" s="46">
        <v>45441</v>
      </c>
      <c r="P103">
        <v>13.647</v>
      </c>
      <c r="Q103" s="46">
        <v>45441</v>
      </c>
      <c r="R103">
        <v>20.3</v>
      </c>
      <c r="S103" s="46">
        <v>45441</v>
      </c>
      <c r="T103">
        <v>20.3</v>
      </c>
      <c r="U103" s="46">
        <v>45441</v>
      </c>
      <c r="V103">
        <v>20.3</v>
      </c>
      <c r="W103" s="46">
        <v>45441</v>
      </c>
      <c r="X103">
        <v>36.338999999999999</v>
      </c>
      <c r="Y103" s="46">
        <v>45441</v>
      </c>
      <c r="Z103">
        <v>42.343000000000004</v>
      </c>
      <c r="AA103" s="46">
        <v>45441</v>
      </c>
      <c r="AB103">
        <v>42.343000000000004</v>
      </c>
      <c r="AC103" s="46">
        <v>45441</v>
      </c>
      <c r="AD103">
        <v>47.734000000000002</v>
      </c>
      <c r="AE103" s="46">
        <v>45441</v>
      </c>
      <c r="AF103">
        <v>60.241999999999997</v>
      </c>
      <c r="AG103" s="46">
        <v>45441</v>
      </c>
      <c r="AH103">
        <v>60.241999999999997</v>
      </c>
      <c r="AI103" s="46">
        <v>45441</v>
      </c>
      <c r="AJ103">
        <v>60.241999999999997</v>
      </c>
      <c r="AK103" s="46">
        <v>45441</v>
      </c>
      <c r="AL103">
        <v>64.957999999999998</v>
      </c>
      <c r="AM103" s="46">
        <v>45441</v>
      </c>
      <c r="AN103">
        <v>68.558000000000007</v>
      </c>
      <c r="AO103" s="46">
        <v>45441</v>
      </c>
      <c r="AP103">
        <v>68.007999999999996</v>
      </c>
      <c r="AQ103" s="46">
        <v>45441</v>
      </c>
      <c r="AR103">
        <v>71.052999999999997</v>
      </c>
      <c r="AS103" s="46">
        <v>45441</v>
      </c>
      <c r="AT103">
        <v>71.052999999999997</v>
      </c>
      <c r="AU103" s="46">
        <v>45441</v>
      </c>
      <c r="AV103">
        <v>69.025999999999996</v>
      </c>
      <c r="AW103" s="46">
        <v>45441</v>
      </c>
      <c r="AX103">
        <v>69.025999999999996</v>
      </c>
      <c r="AY103" s="46">
        <v>45441</v>
      </c>
      <c r="AZ103">
        <v>72.191000000000003</v>
      </c>
      <c r="BA103" s="46">
        <v>45441</v>
      </c>
      <c r="BB103">
        <v>74.885000000000005</v>
      </c>
      <c r="BC103" s="46">
        <v>45441</v>
      </c>
      <c r="BD103">
        <v>76.856999999999999</v>
      </c>
      <c r="BE103" s="46">
        <v>45441</v>
      </c>
      <c r="BF103">
        <v>72.185000000000002</v>
      </c>
      <c r="BG103" s="46">
        <v>45441</v>
      </c>
      <c r="BH103">
        <v>75.356999999999999</v>
      </c>
      <c r="BI103" s="46">
        <v>45441</v>
      </c>
      <c r="BJ103">
        <v>56.756999999999998</v>
      </c>
      <c r="BK103" s="46">
        <v>45441</v>
      </c>
      <c r="BL103">
        <v>74.676000000000002</v>
      </c>
      <c r="BM103" s="46">
        <v>45441</v>
      </c>
      <c r="BN103">
        <v>70.299000000000007</v>
      </c>
      <c r="BO103" s="46">
        <v>45441</v>
      </c>
      <c r="BP103">
        <v>62.195</v>
      </c>
      <c r="BQ103" s="46">
        <v>45441</v>
      </c>
      <c r="BR103">
        <v>51.256999999999998</v>
      </c>
    </row>
    <row r="104" spans="3:70" x14ac:dyDescent="0.35">
      <c r="C104" s="46"/>
      <c r="E104" s="46"/>
      <c r="G104" s="46">
        <v>45442</v>
      </c>
      <c r="H104">
        <v>-33.930999999999997</v>
      </c>
      <c r="I104" s="46">
        <v>45442</v>
      </c>
      <c r="J104">
        <v>-8.9469999999999992</v>
      </c>
      <c r="K104" s="46">
        <v>45442</v>
      </c>
      <c r="L104">
        <v>-3.984</v>
      </c>
      <c r="M104" s="46">
        <v>45442</v>
      </c>
      <c r="N104">
        <v>4.18</v>
      </c>
      <c r="O104" s="46">
        <v>45442</v>
      </c>
      <c r="P104">
        <v>12.486000000000001</v>
      </c>
      <c r="Q104" s="46">
        <v>45442</v>
      </c>
      <c r="R104">
        <v>19.456</v>
      </c>
      <c r="S104" s="46">
        <v>45442</v>
      </c>
      <c r="T104">
        <v>19.456</v>
      </c>
      <c r="U104" s="46">
        <v>45442</v>
      </c>
      <c r="V104">
        <v>19.456</v>
      </c>
      <c r="W104" s="46">
        <v>45442</v>
      </c>
      <c r="X104">
        <v>35.817999999999998</v>
      </c>
      <c r="Y104" s="46">
        <v>45442</v>
      </c>
      <c r="Z104">
        <v>41.369</v>
      </c>
      <c r="AA104" s="46">
        <v>45442</v>
      </c>
      <c r="AB104">
        <v>41.369</v>
      </c>
      <c r="AC104" s="46">
        <v>45442</v>
      </c>
      <c r="AD104">
        <v>46.789000000000001</v>
      </c>
      <c r="AE104" s="46">
        <v>45442</v>
      </c>
      <c r="AF104">
        <v>59.765000000000001</v>
      </c>
      <c r="AG104" s="46">
        <v>45442</v>
      </c>
      <c r="AH104">
        <v>59.765000000000001</v>
      </c>
      <c r="AI104" s="46">
        <v>45442</v>
      </c>
      <c r="AJ104">
        <v>59.765000000000001</v>
      </c>
      <c r="AK104" s="46">
        <v>45442</v>
      </c>
      <c r="AL104">
        <v>64.057000000000002</v>
      </c>
      <c r="AM104" s="46">
        <v>45442</v>
      </c>
      <c r="AN104">
        <v>68.209999999999994</v>
      </c>
      <c r="AO104" s="46">
        <v>45442</v>
      </c>
      <c r="AP104">
        <v>67.516000000000005</v>
      </c>
      <c r="AQ104" s="46">
        <v>45442</v>
      </c>
      <c r="AR104">
        <v>70.661000000000001</v>
      </c>
      <c r="AS104" s="46">
        <v>45442</v>
      </c>
      <c r="AT104">
        <v>70.661000000000001</v>
      </c>
      <c r="AU104" s="46">
        <v>45442</v>
      </c>
      <c r="AV104">
        <v>68.313999999999993</v>
      </c>
      <c r="AW104" s="46">
        <v>45442</v>
      </c>
      <c r="AX104">
        <v>68.313999999999993</v>
      </c>
      <c r="AY104" s="46">
        <v>45442</v>
      </c>
      <c r="AZ104">
        <v>71.715999999999994</v>
      </c>
      <c r="BA104" s="46">
        <v>45442</v>
      </c>
      <c r="BB104">
        <v>74.385999999999996</v>
      </c>
      <c r="BC104" s="46">
        <v>45442</v>
      </c>
      <c r="BD104">
        <v>76.340999999999994</v>
      </c>
      <c r="BE104" s="46">
        <v>45442</v>
      </c>
      <c r="BF104">
        <v>71.298000000000002</v>
      </c>
      <c r="BG104" s="46">
        <v>45442</v>
      </c>
      <c r="BH104">
        <v>74.546000000000006</v>
      </c>
      <c r="BI104" s="46">
        <v>45442</v>
      </c>
      <c r="BJ104">
        <v>55.753999999999998</v>
      </c>
      <c r="BK104" s="46">
        <v>45442</v>
      </c>
      <c r="BL104">
        <v>74.088999999999999</v>
      </c>
      <c r="BM104" s="46">
        <v>45442</v>
      </c>
      <c r="BN104">
        <v>69.602000000000004</v>
      </c>
      <c r="BO104" s="46">
        <v>45442</v>
      </c>
      <c r="BP104">
        <v>61.112000000000002</v>
      </c>
      <c r="BQ104" s="46">
        <v>45442</v>
      </c>
      <c r="BR104">
        <v>50.311999999999998</v>
      </c>
    </row>
    <row r="105" spans="3:70" x14ac:dyDescent="0.35">
      <c r="C105" s="46"/>
      <c r="E105" s="46"/>
      <c r="G105" s="46">
        <v>45443</v>
      </c>
      <c r="H105">
        <v>-39.841999999999999</v>
      </c>
      <c r="I105" s="46">
        <v>45443</v>
      </c>
      <c r="J105">
        <v>-8.8640000000000008</v>
      </c>
      <c r="K105" s="46">
        <v>45443</v>
      </c>
      <c r="L105">
        <v>-3.952</v>
      </c>
      <c r="M105" s="46">
        <v>45443</v>
      </c>
      <c r="N105">
        <v>4.3010000000000002</v>
      </c>
      <c r="O105" s="46">
        <v>45443</v>
      </c>
      <c r="P105">
        <v>12.053000000000001</v>
      </c>
      <c r="Q105" s="46">
        <v>45443</v>
      </c>
      <c r="R105">
        <v>19.361000000000001</v>
      </c>
      <c r="S105" s="46">
        <v>45443</v>
      </c>
      <c r="T105">
        <v>19.361000000000001</v>
      </c>
      <c r="U105" s="46">
        <v>45443</v>
      </c>
      <c r="V105">
        <v>19.361000000000001</v>
      </c>
      <c r="W105" s="46">
        <v>45443</v>
      </c>
      <c r="X105">
        <v>35.548000000000002</v>
      </c>
      <c r="Y105" s="46">
        <v>45443</v>
      </c>
      <c r="Z105">
        <v>41.253</v>
      </c>
      <c r="AA105" s="46">
        <v>45443</v>
      </c>
      <c r="AB105">
        <v>41.253</v>
      </c>
      <c r="AC105" s="46">
        <v>45443</v>
      </c>
      <c r="AD105">
        <v>46.411999999999999</v>
      </c>
      <c r="AE105" s="46">
        <v>45443</v>
      </c>
      <c r="AF105">
        <v>58.652000000000001</v>
      </c>
      <c r="AG105" s="46">
        <v>45443</v>
      </c>
      <c r="AH105">
        <v>58.652000000000001</v>
      </c>
      <c r="AI105" s="46">
        <v>45443</v>
      </c>
      <c r="AJ105">
        <v>58.652000000000001</v>
      </c>
      <c r="AK105" s="46">
        <v>45443</v>
      </c>
      <c r="AL105">
        <v>63.198999999999998</v>
      </c>
      <c r="AM105" s="46">
        <v>45443</v>
      </c>
      <c r="AN105">
        <v>66.963999999999999</v>
      </c>
      <c r="AO105" s="46">
        <v>45443</v>
      </c>
      <c r="AP105">
        <v>66.474999999999994</v>
      </c>
      <c r="AQ105" s="46">
        <v>45443</v>
      </c>
      <c r="AR105">
        <v>69.647999999999996</v>
      </c>
      <c r="AS105" s="46">
        <v>45443</v>
      </c>
      <c r="AT105">
        <v>69.647999999999996</v>
      </c>
      <c r="AU105" s="46">
        <v>45443</v>
      </c>
      <c r="AV105">
        <v>67.475999999999999</v>
      </c>
      <c r="AW105" s="46">
        <v>45443</v>
      </c>
      <c r="AX105">
        <v>67.475999999999999</v>
      </c>
      <c r="AY105" s="46">
        <v>45443</v>
      </c>
      <c r="AZ105">
        <v>70.765000000000001</v>
      </c>
      <c r="BA105" s="46">
        <v>45443</v>
      </c>
      <c r="BB105">
        <v>73.466999999999999</v>
      </c>
      <c r="BC105" s="46">
        <v>45443</v>
      </c>
      <c r="BD105">
        <v>75.063000000000002</v>
      </c>
      <c r="BE105" s="46">
        <v>45443</v>
      </c>
      <c r="BF105">
        <v>69.673000000000002</v>
      </c>
      <c r="BG105" s="46">
        <v>45443</v>
      </c>
      <c r="BH105">
        <v>72.84</v>
      </c>
      <c r="BI105" s="46">
        <v>45443</v>
      </c>
      <c r="BJ105">
        <v>54.125</v>
      </c>
      <c r="BK105" s="46">
        <v>45443</v>
      </c>
      <c r="BL105">
        <v>72.168999999999997</v>
      </c>
      <c r="BM105" s="46">
        <v>45443</v>
      </c>
      <c r="BN105">
        <v>67.792000000000002</v>
      </c>
      <c r="BO105" s="46">
        <v>45443</v>
      </c>
      <c r="BP105">
        <v>59.512</v>
      </c>
      <c r="BQ105" s="46">
        <v>45443</v>
      </c>
      <c r="BR105">
        <v>50.098999999999997</v>
      </c>
    </row>
    <row r="106" spans="3:70" x14ac:dyDescent="0.35">
      <c r="C106" s="46"/>
      <c r="E106" s="46"/>
      <c r="G106" s="46">
        <v>45446</v>
      </c>
      <c r="H106">
        <v>-39.58</v>
      </c>
      <c r="I106" s="46">
        <v>45446</v>
      </c>
      <c r="J106">
        <v>-10.46</v>
      </c>
      <c r="K106" s="46">
        <v>45446</v>
      </c>
      <c r="L106">
        <v>-5.702</v>
      </c>
      <c r="M106" s="46">
        <v>45446</v>
      </c>
      <c r="N106">
        <v>3.0550000000000002</v>
      </c>
      <c r="O106" s="46">
        <v>45446</v>
      </c>
      <c r="P106">
        <v>10.926</v>
      </c>
      <c r="Q106" s="46">
        <v>45446</v>
      </c>
      <c r="R106">
        <v>17.771999999999998</v>
      </c>
      <c r="S106" s="46">
        <v>45446</v>
      </c>
      <c r="T106">
        <v>17.771999999999998</v>
      </c>
      <c r="U106" s="46">
        <v>45446</v>
      </c>
      <c r="V106">
        <v>17.771999999999998</v>
      </c>
      <c r="W106" s="46">
        <v>45446</v>
      </c>
      <c r="X106">
        <v>34.216999999999999</v>
      </c>
      <c r="Y106" s="46">
        <v>45446</v>
      </c>
      <c r="Z106">
        <v>39.884</v>
      </c>
      <c r="AA106" s="46">
        <v>45446</v>
      </c>
      <c r="AB106">
        <v>39.884</v>
      </c>
      <c r="AC106" s="46">
        <v>45446</v>
      </c>
      <c r="AD106">
        <v>45.3</v>
      </c>
      <c r="AE106" s="46">
        <v>45446</v>
      </c>
      <c r="AF106">
        <v>57.697000000000003</v>
      </c>
      <c r="AG106" s="46">
        <v>45446</v>
      </c>
      <c r="AH106">
        <v>57.697000000000003</v>
      </c>
      <c r="AI106" s="46">
        <v>45446</v>
      </c>
      <c r="AJ106">
        <v>57.697000000000003</v>
      </c>
      <c r="AK106" s="46">
        <v>45446</v>
      </c>
      <c r="AL106">
        <v>62.043999999999997</v>
      </c>
      <c r="AM106" s="46">
        <v>45446</v>
      </c>
      <c r="AN106">
        <v>65.905000000000001</v>
      </c>
      <c r="AO106" s="46">
        <v>45446</v>
      </c>
      <c r="AP106">
        <v>65.679000000000002</v>
      </c>
      <c r="AQ106" s="46">
        <v>45446</v>
      </c>
      <c r="AR106">
        <v>68.632000000000005</v>
      </c>
      <c r="AS106" s="46">
        <v>45446</v>
      </c>
      <c r="AT106">
        <v>68.632000000000005</v>
      </c>
      <c r="AU106" s="46">
        <v>45446</v>
      </c>
      <c r="AV106">
        <v>66.710999999999999</v>
      </c>
      <c r="AW106" s="46">
        <v>45446</v>
      </c>
      <c r="AX106">
        <v>66.710999999999999</v>
      </c>
      <c r="AY106" s="46">
        <v>45446</v>
      </c>
      <c r="AZ106">
        <v>70.046999999999997</v>
      </c>
      <c r="BA106" s="46">
        <v>45446</v>
      </c>
      <c r="BB106">
        <v>72.683999999999997</v>
      </c>
      <c r="BC106" s="46">
        <v>45446</v>
      </c>
      <c r="BD106">
        <v>74.515000000000001</v>
      </c>
      <c r="BE106" s="46">
        <v>45446</v>
      </c>
      <c r="BF106">
        <v>69.346000000000004</v>
      </c>
      <c r="BG106" s="46">
        <v>45446</v>
      </c>
      <c r="BH106">
        <v>72.343000000000004</v>
      </c>
      <c r="BI106" s="46">
        <v>45446</v>
      </c>
      <c r="BJ106">
        <v>53.497999999999998</v>
      </c>
      <c r="BK106" s="46">
        <v>45446</v>
      </c>
      <c r="BL106">
        <v>71.777000000000001</v>
      </c>
      <c r="BM106" s="46">
        <v>45446</v>
      </c>
      <c r="BN106">
        <v>67.495000000000005</v>
      </c>
      <c r="BO106" s="46">
        <v>45446</v>
      </c>
      <c r="BP106">
        <v>59.087000000000003</v>
      </c>
      <c r="BQ106" s="46">
        <v>45446</v>
      </c>
      <c r="BR106">
        <v>48.795999999999999</v>
      </c>
    </row>
    <row r="107" spans="3:70" x14ac:dyDescent="0.35">
      <c r="C107" s="46"/>
      <c r="E107" s="46"/>
      <c r="G107" s="46">
        <v>45447</v>
      </c>
      <c r="H107">
        <v>-38.555999999999997</v>
      </c>
      <c r="I107" s="46">
        <v>45447</v>
      </c>
      <c r="J107">
        <v>-9.8049999999999997</v>
      </c>
      <c r="K107" s="46">
        <v>45447</v>
      </c>
      <c r="L107">
        <v>-5.3970000000000002</v>
      </c>
      <c r="M107" s="46">
        <v>45447</v>
      </c>
      <c r="N107">
        <v>3.431</v>
      </c>
      <c r="O107" s="46">
        <v>45447</v>
      </c>
      <c r="P107">
        <v>10.836</v>
      </c>
      <c r="Q107" s="46">
        <v>45447</v>
      </c>
      <c r="R107">
        <v>17.821000000000002</v>
      </c>
      <c r="S107" s="46">
        <v>45447</v>
      </c>
      <c r="T107">
        <v>17.821000000000002</v>
      </c>
      <c r="U107" s="46">
        <v>45447</v>
      </c>
      <c r="V107">
        <v>17.821000000000002</v>
      </c>
      <c r="W107" s="46">
        <v>45447</v>
      </c>
      <c r="X107">
        <v>34.180999999999997</v>
      </c>
      <c r="Y107" s="46">
        <v>45447</v>
      </c>
      <c r="Z107">
        <v>39.491</v>
      </c>
      <c r="AA107" s="46">
        <v>45447</v>
      </c>
      <c r="AB107">
        <v>39.491</v>
      </c>
      <c r="AC107" s="46">
        <v>45447</v>
      </c>
      <c r="AD107">
        <v>44.887</v>
      </c>
      <c r="AE107" s="46">
        <v>45447</v>
      </c>
      <c r="AF107">
        <v>56.965000000000003</v>
      </c>
      <c r="AG107" s="46">
        <v>45447</v>
      </c>
      <c r="AH107">
        <v>56.965000000000003</v>
      </c>
      <c r="AI107" s="46">
        <v>45447</v>
      </c>
      <c r="AJ107">
        <v>56.965000000000003</v>
      </c>
      <c r="AK107" s="46">
        <v>45447</v>
      </c>
      <c r="AL107">
        <v>61.316000000000003</v>
      </c>
      <c r="AM107" s="46">
        <v>45447</v>
      </c>
      <c r="AN107">
        <v>65.281000000000006</v>
      </c>
      <c r="AO107" s="46">
        <v>45447</v>
      </c>
      <c r="AP107">
        <v>64.825999999999993</v>
      </c>
      <c r="AQ107" s="46">
        <v>45447</v>
      </c>
      <c r="AR107">
        <v>67.688000000000002</v>
      </c>
      <c r="AS107" s="46">
        <v>45447</v>
      </c>
      <c r="AT107">
        <v>67.688000000000002</v>
      </c>
      <c r="AU107" s="46">
        <v>45447</v>
      </c>
      <c r="AV107">
        <v>65.438999999999993</v>
      </c>
      <c r="AW107" s="46">
        <v>45447</v>
      </c>
      <c r="AX107">
        <v>65.438999999999993</v>
      </c>
      <c r="AY107" s="46">
        <v>45447</v>
      </c>
      <c r="AZ107">
        <v>68.915999999999997</v>
      </c>
      <c r="BA107" s="46">
        <v>45447</v>
      </c>
      <c r="BB107">
        <v>71.465999999999994</v>
      </c>
      <c r="BC107" s="46">
        <v>45447</v>
      </c>
      <c r="BD107">
        <v>73.441000000000003</v>
      </c>
      <c r="BE107" s="46">
        <v>45447</v>
      </c>
      <c r="BF107">
        <v>68.125</v>
      </c>
      <c r="BG107" s="46">
        <v>45447</v>
      </c>
      <c r="BH107">
        <v>71.58</v>
      </c>
      <c r="BI107" s="46">
        <v>45447</v>
      </c>
      <c r="BJ107">
        <v>52.302</v>
      </c>
      <c r="BK107" s="46">
        <v>45447</v>
      </c>
      <c r="BL107">
        <v>70.739000000000004</v>
      </c>
      <c r="BM107" s="46">
        <v>45447</v>
      </c>
      <c r="BN107">
        <v>66.144000000000005</v>
      </c>
      <c r="BO107" s="46">
        <v>45447</v>
      </c>
      <c r="BP107">
        <v>57.783000000000001</v>
      </c>
      <c r="BQ107" s="46">
        <v>45447</v>
      </c>
      <c r="BR107">
        <v>48.731000000000002</v>
      </c>
    </row>
    <row r="108" spans="3:70" x14ac:dyDescent="0.35">
      <c r="C108" s="46"/>
      <c r="E108" s="46"/>
      <c r="G108" s="46">
        <v>45448</v>
      </c>
      <c r="H108">
        <v>-37.277000000000001</v>
      </c>
      <c r="I108" s="46">
        <v>45448</v>
      </c>
      <c r="J108">
        <v>-10.94</v>
      </c>
      <c r="K108" s="46">
        <v>45448</v>
      </c>
      <c r="L108">
        <v>-5.1130000000000004</v>
      </c>
      <c r="M108" s="46">
        <v>45448</v>
      </c>
      <c r="N108">
        <v>3.6680000000000001</v>
      </c>
      <c r="O108" s="46">
        <v>45448</v>
      </c>
      <c r="P108">
        <v>11.342000000000001</v>
      </c>
      <c r="Q108" s="46">
        <v>45448</v>
      </c>
      <c r="R108">
        <v>18.018000000000001</v>
      </c>
      <c r="S108" s="46">
        <v>45448</v>
      </c>
      <c r="T108">
        <v>18.018000000000001</v>
      </c>
      <c r="U108" s="46">
        <v>45448</v>
      </c>
      <c r="V108">
        <v>18.018000000000001</v>
      </c>
      <c r="W108" s="46">
        <v>45448</v>
      </c>
      <c r="X108">
        <v>34.418999999999997</v>
      </c>
      <c r="Y108" s="46">
        <v>45448</v>
      </c>
      <c r="Z108">
        <v>39.871000000000002</v>
      </c>
      <c r="AA108" s="46">
        <v>45448</v>
      </c>
      <c r="AB108">
        <v>39.871000000000002</v>
      </c>
      <c r="AC108" s="46">
        <v>45448</v>
      </c>
      <c r="AD108">
        <v>45.390999999999998</v>
      </c>
      <c r="AE108" s="46">
        <v>45448</v>
      </c>
      <c r="AF108">
        <v>57.899000000000001</v>
      </c>
      <c r="AG108" s="46">
        <v>45448</v>
      </c>
      <c r="AH108">
        <v>57.899000000000001</v>
      </c>
      <c r="AI108" s="46">
        <v>45448</v>
      </c>
      <c r="AJ108">
        <v>57.899000000000001</v>
      </c>
      <c r="AK108" s="46">
        <v>45448</v>
      </c>
      <c r="AL108">
        <v>62.38</v>
      </c>
      <c r="AM108" s="46">
        <v>45448</v>
      </c>
      <c r="AN108">
        <v>65.861000000000004</v>
      </c>
      <c r="AO108" s="46">
        <v>45448</v>
      </c>
      <c r="AP108">
        <v>65.489999999999995</v>
      </c>
      <c r="AQ108" s="46">
        <v>45448</v>
      </c>
      <c r="AR108">
        <v>67.888000000000005</v>
      </c>
      <c r="AS108" s="46">
        <v>45448</v>
      </c>
      <c r="AT108">
        <v>67.888000000000005</v>
      </c>
      <c r="AU108" s="46">
        <v>45448</v>
      </c>
      <c r="AV108">
        <v>66.015000000000001</v>
      </c>
      <c r="AW108" s="46">
        <v>45448</v>
      </c>
      <c r="AX108">
        <v>66.015000000000001</v>
      </c>
      <c r="AY108" s="46">
        <v>45448</v>
      </c>
      <c r="AZ108">
        <v>69.027000000000001</v>
      </c>
      <c r="BA108" s="46">
        <v>45448</v>
      </c>
      <c r="BB108">
        <v>71.691000000000003</v>
      </c>
      <c r="BC108" s="46">
        <v>45448</v>
      </c>
      <c r="BD108">
        <v>73.376999999999995</v>
      </c>
      <c r="BE108" s="46">
        <v>45448</v>
      </c>
      <c r="BF108">
        <v>68.206000000000003</v>
      </c>
      <c r="BG108" s="46">
        <v>45448</v>
      </c>
      <c r="BH108">
        <v>71.578000000000003</v>
      </c>
      <c r="BI108" s="46">
        <v>45448</v>
      </c>
      <c r="BJ108">
        <v>52.058</v>
      </c>
      <c r="BK108" s="46">
        <v>45448</v>
      </c>
      <c r="BL108">
        <v>70.572999999999993</v>
      </c>
      <c r="BM108" s="46">
        <v>45448</v>
      </c>
      <c r="BN108">
        <v>66.105999999999995</v>
      </c>
      <c r="BO108" s="46">
        <v>45448</v>
      </c>
      <c r="BP108">
        <v>57.87</v>
      </c>
      <c r="BQ108" s="46">
        <v>45448</v>
      </c>
      <c r="BR108">
        <v>49.207000000000001</v>
      </c>
    </row>
    <row r="109" spans="3:70" x14ac:dyDescent="0.35">
      <c r="C109" s="46"/>
      <c r="E109" s="46"/>
      <c r="G109" s="46">
        <v>45449</v>
      </c>
      <c r="H109">
        <v>-39.207999999999998</v>
      </c>
      <c r="I109" s="46">
        <v>45449</v>
      </c>
      <c r="J109">
        <v>-10.863</v>
      </c>
      <c r="K109" s="46">
        <v>45449</v>
      </c>
      <c r="L109">
        <v>-5.6859999999999999</v>
      </c>
      <c r="M109" s="46">
        <v>45449</v>
      </c>
      <c r="N109">
        <v>3.0139999999999998</v>
      </c>
      <c r="O109" s="46">
        <v>45449</v>
      </c>
      <c r="P109">
        <v>11.202999999999999</v>
      </c>
      <c r="Q109" s="46">
        <v>45449</v>
      </c>
      <c r="R109">
        <v>18.233000000000001</v>
      </c>
      <c r="S109" s="46">
        <v>45449</v>
      </c>
      <c r="T109">
        <v>18.233000000000001</v>
      </c>
      <c r="U109" s="46">
        <v>45449</v>
      </c>
      <c r="V109">
        <v>18.233000000000001</v>
      </c>
      <c r="W109" s="46">
        <v>45449</v>
      </c>
      <c r="X109">
        <v>34.521000000000001</v>
      </c>
      <c r="Y109" s="46">
        <v>45449</v>
      </c>
      <c r="Z109">
        <v>39.893999999999998</v>
      </c>
      <c r="AA109" s="46">
        <v>45449</v>
      </c>
      <c r="AB109">
        <v>39.893999999999998</v>
      </c>
      <c r="AC109" s="46">
        <v>45449</v>
      </c>
      <c r="AD109">
        <v>45.43</v>
      </c>
      <c r="AE109" s="46">
        <v>45449</v>
      </c>
      <c r="AF109">
        <v>58.325000000000003</v>
      </c>
      <c r="AG109" s="46">
        <v>45449</v>
      </c>
      <c r="AH109">
        <v>58.325000000000003</v>
      </c>
      <c r="AI109" s="46">
        <v>45449</v>
      </c>
      <c r="AJ109">
        <v>58.325000000000003</v>
      </c>
      <c r="AK109" s="46">
        <v>45449</v>
      </c>
      <c r="AL109">
        <v>62.771000000000001</v>
      </c>
      <c r="AM109" s="46">
        <v>45449</v>
      </c>
      <c r="AN109">
        <v>66.311000000000007</v>
      </c>
      <c r="AO109" s="46">
        <v>45449</v>
      </c>
      <c r="AP109">
        <v>65.459999999999994</v>
      </c>
      <c r="AQ109" s="46">
        <v>45449</v>
      </c>
      <c r="AR109">
        <v>68.2</v>
      </c>
      <c r="AS109" s="46">
        <v>45449</v>
      </c>
      <c r="AT109">
        <v>68.2</v>
      </c>
      <c r="AU109" s="46">
        <v>45449</v>
      </c>
      <c r="AV109">
        <v>65.819000000000003</v>
      </c>
      <c r="AW109" s="46">
        <v>45449</v>
      </c>
      <c r="AX109">
        <v>65.819000000000003</v>
      </c>
      <c r="AY109" s="46">
        <v>45449</v>
      </c>
      <c r="AZ109">
        <v>69.162999999999997</v>
      </c>
      <c r="BA109" s="46">
        <v>45449</v>
      </c>
      <c r="BB109">
        <v>71.950999999999993</v>
      </c>
      <c r="BC109" s="46">
        <v>45449</v>
      </c>
      <c r="BD109">
        <v>73.524000000000001</v>
      </c>
      <c r="BE109" s="46">
        <v>45449</v>
      </c>
      <c r="BF109">
        <v>68.325999999999993</v>
      </c>
      <c r="BG109" s="46">
        <v>45449</v>
      </c>
      <c r="BH109">
        <v>71.721000000000004</v>
      </c>
      <c r="BI109" s="46">
        <v>45449</v>
      </c>
      <c r="BJ109">
        <v>52.066000000000003</v>
      </c>
      <c r="BK109" s="46">
        <v>45449</v>
      </c>
      <c r="BL109">
        <v>70.58</v>
      </c>
      <c r="BM109" s="46">
        <v>45449</v>
      </c>
      <c r="BN109">
        <v>66.028000000000006</v>
      </c>
      <c r="BO109" s="46">
        <v>45449</v>
      </c>
      <c r="BP109">
        <v>57.570999999999998</v>
      </c>
      <c r="BQ109" s="46">
        <v>45449</v>
      </c>
      <c r="BR109">
        <v>49.261000000000003</v>
      </c>
    </row>
    <row r="110" spans="3:70" x14ac:dyDescent="0.35">
      <c r="C110" s="46"/>
      <c r="E110" s="46"/>
      <c r="G110" s="46">
        <v>45450</v>
      </c>
      <c r="H110">
        <v>-39.171999999999997</v>
      </c>
      <c r="I110" s="46">
        <v>45450</v>
      </c>
      <c r="J110">
        <v>-11.634</v>
      </c>
      <c r="K110" s="46">
        <v>45450</v>
      </c>
      <c r="L110">
        <v>-6.3689999999999998</v>
      </c>
      <c r="M110" s="46">
        <v>45450</v>
      </c>
      <c r="N110">
        <v>2.077</v>
      </c>
      <c r="O110" s="46">
        <v>45450</v>
      </c>
      <c r="P110">
        <v>10.786</v>
      </c>
      <c r="Q110" s="46">
        <v>45450</v>
      </c>
      <c r="R110">
        <v>18.209</v>
      </c>
      <c r="S110" s="46">
        <v>45450</v>
      </c>
      <c r="T110">
        <v>18.209</v>
      </c>
      <c r="U110" s="46">
        <v>45450</v>
      </c>
      <c r="V110">
        <v>18.209</v>
      </c>
      <c r="W110" s="46">
        <v>45450</v>
      </c>
      <c r="X110">
        <v>34.709000000000003</v>
      </c>
      <c r="Y110" s="46">
        <v>45450</v>
      </c>
      <c r="Z110">
        <v>40.226999999999997</v>
      </c>
      <c r="AA110" s="46">
        <v>45450</v>
      </c>
      <c r="AB110">
        <v>40.226999999999997</v>
      </c>
      <c r="AC110" s="46">
        <v>45450</v>
      </c>
      <c r="AD110">
        <v>45.872999999999998</v>
      </c>
      <c r="AE110" s="46">
        <v>45450</v>
      </c>
      <c r="AF110">
        <v>58.481000000000002</v>
      </c>
      <c r="AG110" s="46">
        <v>45450</v>
      </c>
      <c r="AH110">
        <v>58.481000000000002</v>
      </c>
      <c r="AI110" s="46">
        <v>45450</v>
      </c>
      <c r="AJ110">
        <v>58.481000000000002</v>
      </c>
      <c r="AK110" s="46">
        <v>45450</v>
      </c>
      <c r="AL110">
        <v>63.265000000000001</v>
      </c>
      <c r="AM110" s="46">
        <v>45450</v>
      </c>
      <c r="AN110">
        <v>66.361999999999995</v>
      </c>
      <c r="AO110" s="46">
        <v>45450</v>
      </c>
      <c r="AP110">
        <v>65.540999999999997</v>
      </c>
      <c r="AQ110" s="46">
        <v>45450</v>
      </c>
      <c r="AR110">
        <v>68.132999999999996</v>
      </c>
      <c r="AS110" s="46">
        <v>45450</v>
      </c>
      <c r="AT110">
        <v>68.132999999999996</v>
      </c>
      <c r="AU110" s="46">
        <v>45450</v>
      </c>
      <c r="AV110">
        <v>65.677000000000007</v>
      </c>
      <c r="AW110" s="46">
        <v>45450</v>
      </c>
      <c r="AX110">
        <v>65.677000000000007</v>
      </c>
      <c r="AY110" s="46">
        <v>45450</v>
      </c>
      <c r="AZ110">
        <v>69.131</v>
      </c>
      <c r="BA110" s="46">
        <v>45450</v>
      </c>
      <c r="BB110">
        <v>71.775000000000006</v>
      </c>
      <c r="BC110" s="46">
        <v>45450</v>
      </c>
      <c r="BD110">
        <v>73.516999999999996</v>
      </c>
      <c r="BE110" s="46">
        <v>45450</v>
      </c>
      <c r="BF110">
        <v>68.334000000000003</v>
      </c>
      <c r="BG110" s="46">
        <v>45450</v>
      </c>
      <c r="BH110">
        <v>71.792000000000002</v>
      </c>
      <c r="BI110" s="46">
        <v>45450</v>
      </c>
      <c r="BJ110">
        <v>52.546999999999997</v>
      </c>
      <c r="BK110" s="46">
        <v>45450</v>
      </c>
      <c r="BL110">
        <v>70.816999999999993</v>
      </c>
      <c r="BM110" s="46">
        <v>45450</v>
      </c>
      <c r="BN110">
        <v>66.512</v>
      </c>
      <c r="BO110" s="46">
        <v>45450</v>
      </c>
      <c r="BP110">
        <v>58.158999999999999</v>
      </c>
      <c r="BQ110" s="46">
        <v>45450</v>
      </c>
      <c r="BR110">
        <v>49.716000000000001</v>
      </c>
    </row>
    <row r="111" spans="3:70" x14ac:dyDescent="0.35">
      <c r="C111" s="46"/>
      <c r="E111" s="46"/>
      <c r="G111" s="46">
        <v>45453</v>
      </c>
      <c r="H111">
        <v>-39.311</v>
      </c>
      <c r="I111" s="46">
        <v>45453</v>
      </c>
      <c r="J111">
        <v>-11</v>
      </c>
      <c r="K111" s="46">
        <v>45453</v>
      </c>
      <c r="L111">
        <v>-5.9180000000000001</v>
      </c>
      <c r="M111" s="46">
        <v>45453</v>
      </c>
      <c r="N111">
        <v>1.8460000000000001</v>
      </c>
      <c r="O111" s="46">
        <v>45453</v>
      </c>
      <c r="P111">
        <v>11.103</v>
      </c>
      <c r="Q111" s="46">
        <v>45453</v>
      </c>
      <c r="R111">
        <v>17.617000000000001</v>
      </c>
      <c r="S111" s="46">
        <v>45453</v>
      </c>
      <c r="T111">
        <v>17.617000000000001</v>
      </c>
      <c r="U111" s="46">
        <v>45453</v>
      </c>
      <c r="V111">
        <v>17.617000000000001</v>
      </c>
      <c r="W111" s="46">
        <v>45453</v>
      </c>
      <c r="X111">
        <v>33.85</v>
      </c>
      <c r="Y111" s="46">
        <v>45453</v>
      </c>
      <c r="Z111">
        <v>39.604999999999997</v>
      </c>
      <c r="AA111" s="46">
        <v>45453</v>
      </c>
      <c r="AB111">
        <v>39.604999999999997</v>
      </c>
      <c r="AC111" s="46">
        <v>45453</v>
      </c>
      <c r="AD111">
        <v>44.948</v>
      </c>
      <c r="AE111" s="46">
        <v>45453</v>
      </c>
      <c r="AF111">
        <v>57.823</v>
      </c>
      <c r="AG111" s="46">
        <v>45453</v>
      </c>
      <c r="AH111">
        <v>57.823</v>
      </c>
      <c r="AI111" s="46">
        <v>45453</v>
      </c>
      <c r="AJ111">
        <v>57.823</v>
      </c>
      <c r="AK111" s="46">
        <v>45453</v>
      </c>
      <c r="AL111">
        <v>62.69</v>
      </c>
      <c r="AM111" s="46">
        <v>45453</v>
      </c>
      <c r="AN111">
        <v>66.099000000000004</v>
      </c>
      <c r="AO111" s="46">
        <v>45453</v>
      </c>
      <c r="AP111">
        <v>65.281999999999996</v>
      </c>
      <c r="AQ111" s="46">
        <v>45453</v>
      </c>
      <c r="AR111">
        <v>68.016000000000005</v>
      </c>
      <c r="AS111" s="46">
        <v>45453</v>
      </c>
      <c r="AT111">
        <v>68.016000000000005</v>
      </c>
      <c r="AU111" s="46">
        <v>45453</v>
      </c>
      <c r="AV111">
        <v>65.475999999999999</v>
      </c>
      <c r="AW111" s="46">
        <v>45453</v>
      </c>
      <c r="AX111">
        <v>65.475999999999999</v>
      </c>
      <c r="AY111" s="46">
        <v>45453</v>
      </c>
      <c r="AZ111">
        <v>68.784000000000006</v>
      </c>
      <c r="BA111" s="46">
        <v>45453</v>
      </c>
      <c r="BB111">
        <v>71.474000000000004</v>
      </c>
      <c r="BC111" s="46">
        <v>45453</v>
      </c>
      <c r="BD111">
        <v>73.2</v>
      </c>
      <c r="BE111" s="46">
        <v>45453</v>
      </c>
      <c r="BF111">
        <v>68.037999999999997</v>
      </c>
      <c r="BG111" s="46">
        <v>45453</v>
      </c>
      <c r="BH111">
        <v>71.188999999999993</v>
      </c>
      <c r="BI111" s="46">
        <v>45453</v>
      </c>
      <c r="BJ111">
        <v>52.192999999999998</v>
      </c>
      <c r="BK111" s="46">
        <v>45453</v>
      </c>
      <c r="BL111">
        <v>70.412000000000006</v>
      </c>
      <c r="BM111" s="46">
        <v>45453</v>
      </c>
      <c r="BN111">
        <v>66.328999999999994</v>
      </c>
      <c r="BO111" s="46">
        <v>45453</v>
      </c>
      <c r="BP111">
        <v>57.996000000000002</v>
      </c>
      <c r="BQ111" s="46">
        <v>45453</v>
      </c>
      <c r="BR111">
        <v>48.796999999999997</v>
      </c>
    </row>
    <row r="112" spans="3:70" x14ac:dyDescent="0.35">
      <c r="C112" s="46"/>
      <c r="E112" s="46"/>
      <c r="G112" s="46">
        <v>45454</v>
      </c>
      <c r="H112">
        <v>-42.106999999999999</v>
      </c>
      <c r="I112" s="46">
        <v>45454</v>
      </c>
      <c r="J112">
        <v>-12.23</v>
      </c>
      <c r="K112" s="46">
        <v>45454</v>
      </c>
      <c r="L112">
        <v>-6.9870000000000001</v>
      </c>
      <c r="M112" s="46">
        <v>45454</v>
      </c>
      <c r="N112">
        <v>1.4430000000000001</v>
      </c>
      <c r="O112" s="46">
        <v>45454</v>
      </c>
      <c r="P112">
        <v>10.635</v>
      </c>
      <c r="Q112" s="46">
        <v>45454</v>
      </c>
      <c r="R112">
        <v>16.870999999999999</v>
      </c>
      <c r="S112" s="46">
        <v>45454</v>
      </c>
      <c r="T112">
        <v>16.870999999999999</v>
      </c>
      <c r="U112" s="46">
        <v>45454</v>
      </c>
      <c r="V112">
        <v>16.870999999999999</v>
      </c>
      <c r="W112" s="46">
        <v>45454</v>
      </c>
      <c r="X112">
        <v>33.024999999999999</v>
      </c>
      <c r="Y112" s="46">
        <v>45454</v>
      </c>
      <c r="Z112">
        <v>38.674999999999997</v>
      </c>
      <c r="AA112" s="46">
        <v>45454</v>
      </c>
      <c r="AB112">
        <v>38.674999999999997</v>
      </c>
      <c r="AC112" s="46">
        <v>45454</v>
      </c>
      <c r="AD112">
        <v>43.944000000000003</v>
      </c>
      <c r="AE112" s="46">
        <v>45454</v>
      </c>
      <c r="AF112">
        <v>57.548000000000002</v>
      </c>
      <c r="AG112" s="46">
        <v>45454</v>
      </c>
      <c r="AH112">
        <v>57.548000000000002</v>
      </c>
      <c r="AI112" s="46">
        <v>45454</v>
      </c>
      <c r="AJ112">
        <v>57.548000000000002</v>
      </c>
      <c r="AK112" s="46">
        <v>45454</v>
      </c>
      <c r="AL112">
        <v>62.26</v>
      </c>
      <c r="AM112" s="46">
        <v>45454</v>
      </c>
      <c r="AN112">
        <v>66.37</v>
      </c>
      <c r="AO112" s="46">
        <v>45454</v>
      </c>
      <c r="AP112">
        <v>65.346000000000004</v>
      </c>
      <c r="AQ112" s="46">
        <v>45454</v>
      </c>
      <c r="AR112">
        <v>68.102000000000004</v>
      </c>
      <c r="AS112" s="46">
        <v>45454</v>
      </c>
      <c r="AT112">
        <v>68.102000000000004</v>
      </c>
      <c r="AU112" s="46">
        <v>45454</v>
      </c>
      <c r="AV112">
        <v>65.236999999999995</v>
      </c>
      <c r="AW112" s="46">
        <v>45454</v>
      </c>
      <c r="AX112">
        <v>65.236999999999995</v>
      </c>
      <c r="AY112" s="46">
        <v>45454</v>
      </c>
      <c r="AZ112">
        <v>68.92</v>
      </c>
      <c r="BA112" s="46">
        <v>45454</v>
      </c>
      <c r="BB112">
        <v>71.947000000000003</v>
      </c>
      <c r="BC112" s="46">
        <v>45454</v>
      </c>
      <c r="BD112">
        <v>73.465000000000003</v>
      </c>
      <c r="BE112" s="46">
        <v>45454</v>
      </c>
      <c r="BF112">
        <v>68.057000000000002</v>
      </c>
      <c r="BG112" s="46">
        <v>45454</v>
      </c>
      <c r="BH112">
        <v>71.498000000000005</v>
      </c>
      <c r="BI112" s="46">
        <v>45454</v>
      </c>
      <c r="BJ112">
        <v>51.686</v>
      </c>
      <c r="BK112" s="46">
        <v>45454</v>
      </c>
      <c r="BL112">
        <v>70.480999999999995</v>
      </c>
      <c r="BM112" s="46">
        <v>45454</v>
      </c>
      <c r="BN112">
        <v>65.896000000000001</v>
      </c>
      <c r="BO112" s="46">
        <v>45454</v>
      </c>
      <c r="BP112">
        <v>57.204000000000001</v>
      </c>
      <c r="BQ112" s="46">
        <v>45454</v>
      </c>
      <c r="BR112">
        <v>48.222000000000001</v>
      </c>
    </row>
    <row r="113" spans="3:70" x14ac:dyDescent="0.35">
      <c r="C113" s="46"/>
      <c r="E113" s="46"/>
      <c r="G113" s="46">
        <v>45455</v>
      </c>
      <c r="H113">
        <v>-44.835999999999999</v>
      </c>
      <c r="I113" s="46">
        <v>45455</v>
      </c>
      <c r="J113">
        <v>-12.355</v>
      </c>
      <c r="K113" s="46">
        <v>45455</v>
      </c>
      <c r="L113">
        <v>-7.03</v>
      </c>
      <c r="M113" s="46">
        <v>45455</v>
      </c>
      <c r="N113">
        <v>1.627</v>
      </c>
      <c r="O113" s="46">
        <v>45455</v>
      </c>
      <c r="P113">
        <v>10.532</v>
      </c>
      <c r="Q113" s="46">
        <v>45455</v>
      </c>
      <c r="R113">
        <v>17.134</v>
      </c>
      <c r="S113" s="46">
        <v>45455</v>
      </c>
      <c r="T113">
        <v>17.134</v>
      </c>
      <c r="U113" s="46">
        <v>45455</v>
      </c>
      <c r="V113">
        <v>17.134</v>
      </c>
      <c r="W113" s="46">
        <v>45455</v>
      </c>
      <c r="X113">
        <v>32.707000000000001</v>
      </c>
      <c r="Y113" s="46">
        <v>45455</v>
      </c>
      <c r="Z113">
        <v>38.134</v>
      </c>
      <c r="AA113" s="46">
        <v>45455</v>
      </c>
      <c r="AB113">
        <v>38.134</v>
      </c>
      <c r="AC113" s="46">
        <v>45455</v>
      </c>
      <c r="AD113">
        <v>43.530999999999999</v>
      </c>
      <c r="AE113" s="46">
        <v>45455</v>
      </c>
      <c r="AF113">
        <v>57.676000000000002</v>
      </c>
      <c r="AG113" s="46">
        <v>45455</v>
      </c>
      <c r="AH113">
        <v>57.676000000000002</v>
      </c>
      <c r="AI113" s="46">
        <v>45455</v>
      </c>
      <c r="AJ113">
        <v>57.676000000000002</v>
      </c>
      <c r="AK113" s="46">
        <v>45455</v>
      </c>
      <c r="AL113">
        <v>62.502000000000002</v>
      </c>
      <c r="AM113" s="46">
        <v>45455</v>
      </c>
      <c r="AN113">
        <v>66.563000000000002</v>
      </c>
      <c r="AO113" s="46">
        <v>45455</v>
      </c>
      <c r="AP113">
        <v>65.600999999999999</v>
      </c>
      <c r="AQ113" s="46">
        <v>45455</v>
      </c>
      <c r="AR113">
        <v>69.024000000000001</v>
      </c>
      <c r="AS113" s="46">
        <v>45455</v>
      </c>
      <c r="AT113">
        <v>69.024000000000001</v>
      </c>
      <c r="AU113" s="46">
        <v>45455</v>
      </c>
      <c r="AV113">
        <v>65.891999999999996</v>
      </c>
      <c r="AW113" s="46">
        <v>45455</v>
      </c>
      <c r="AX113">
        <v>65.891999999999996</v>
      </c>
      <c r="AY113" s="46">
        <v>45455</v>
      </c>
      <c r="AZ113">
        <v>69.540999999999997</v>
      </c>
      <c r="BA113" s="46">
        <v>45455</v>
      </c>
      <c r="BB113">
        <v>72.712000000000003</v>
      </c>
      <c r="BC113" s="46">
        <v>45455</v>
      </c>
      <c r="BD113">
        <v>74.52</v>
      </c>
      <c r="BE113" s="46">
        <v>45455</v>
      </c>
      <c r="BF113">
        <v>69.070999999999998</v>
      </c>
      <c r="BG113" s="46">
        <v>45455</v>
      </c>
      <c r="BH113">
        <v>72.581999999999994</v>
      </c>
      <c r="BI113" s="46">
        <v>45455</v>
      </c>
      <c r="BJ113">
        <v>52.179000000000002</v>
      </c>
      <c r="BK113" s="46">
        <v>45455</v>
      </c>
      <c r="BL113">
        <v>71.463999999999999</v>
      </c>
      <c r="BM113" s="46">
        <v>45455</v>
      </c>
      <c r="BN113">
        <v>67.004999999999995</v>
      </c>
      <c r="BO113" s="46">
        <v>45455</v>
      </c>
      <c r="BP113">
        <v>58.040999999999997</v>
      </c>
      <c r="BQ113" s="46">
        <v>45455</v>
      </c>
      <c r="BR113">
        <v>47.771999999999998</v>
      </c>
    </row>
    <row r="114" spans="3:70" x14ac:dyDescent="0.35">
      <c r="C114" s="46"/>
      <c r="E114" s="46"/>
      <c r="G114" s="46">
        <v>45456</v>
      </c>
      <c r="H114">
        <v>-43.137</v>
      </c>
      <c r="I114" s="46">
        <v>45456</v>
      </c>
      <c r="J114">
        <v>-11.111000000000001</v>
      </c>
      <c r="K114" s="46">
        <v>45456</v>
      </c>
      <c r="L114">
        <v>-6.47</v>
      </c>
      <c r="M114" s="46">
        <v>45456</v>
      </c>
      <c r="N114">
        <v>2.4300000000000002</v>
      </c>
      <c r="O114" s="46">
        <v>45456</v>
      </c>
      <c r="P114">
        <v>11.537000000000001</v>
      </c>
      <c r="Q114" s="46">
        <v>45456</v>
      </c>
      <c r="R114">
        <v>17.855</v>
      </c>
      <c r="S114" s="46">
        <v>45456</v>
      </c>
      <c r="T114">
        <v>17.855</v>
      </c>
      <c r="U114" s="46">
        <v>45456</v>
      </c>
      <c r="V114">
        <v>17.855</v>
      </c>
      <c r="W114" s="46">
        <v>45456</v>
      </c>
      <c r="X114">
        <v>33.219000000000001</v>
      </c>
      <c r="Y114" s="46">
        <v>45456</v>
      </c>
      <c r="Z114">
        <v>38.305999999999997</v>
      </c>
      <c r="AA114" s="46">
        <v>45456</v>
      </c>
      <c r="AB114">
        <v>38.305999999999997</v>
      </c>
      <c r="AC114" s="46">
        <v>45456</v>
      </c>
      <c r="AD114">
        <v>43.59</v>
      </c>
      <c r="AE114" s="46">
        <v>45456</v>
      </c>
      <c r="AF114">
        <v>57.542999999999999</v>
      </c>
      <c r="AG114" s="46">
        <v>45456</v>
      </c>
      <c r="AH114">
        <v>57.542999999999999</v>
      </c>
      <c r="AI114" s="46">
        <v>45456</v>
      </c>
      <c r="AJ114">
        <v>57.542999999999999</v>
      </c>
      <c r="AK114" s="46">
        <v>45456</v>
      </c>
      <c r="AL114">
        <v>62.722999999999999</v>
      </c>
      <c r="AM114" s="46">
        <v>45456</v>
      </c>
      <c r="AN114">
        <v>66.207999999999998</v>
      </c>
      <c r="AO114" s="46">
        <v>45456</v>
      </c>
      <c r="AP114">
        <v>65.450999999999993</v>
      </c>
      <c r="AQ114" s="46">
        <v>45456</v>
      </c>
      <c r="AR114">
        <v>68.698999999999998</v>
      </c>
      <c r="AS114" s="46">
        <v>45456</v>
      </c>
      <c r="AT114">
        <v>68.698999999999998</v>
      </c>
      <c r="AU114" s="46">
        <v>45456</v>
      </c>
      <c r="AV114">
        <v>65.917000000000002</v>
      </c>
      <c r="AW114" s="46">
        <v>45456</v>
      </c>
      <c r="AX114">
        <v>65.917000000000002</v>
      </c>
      <c r="AY114" s="46">
        <v>45456</v>
      </c>
      <c r="AZ114">
        <v>69.632000000000005</v>
      </c>
      <c r="BA114" s="46">
        <v>45456</v>
      </c>
      <c r="BB114">
        <v>72.933999999999997</v>
      </c>
      <c r="BC114" s="46">
        <v>45456</v>
      </c>
      <c r="BD114">
        <v>74.477000000000004</v>
      </c>
      <c r="BE114" s="46">
        <v>45456</v>
      </c>
      <c r="BF114">
        <v>68.664000000000001</v>
      </c>
      <c r="BG114" s="46">
        <v>45456</v>
      </c>
      <c r="BH114">
        <v>73.088999999999999</v>
      </c>
      <c r="BI114" s="46">
        <v>45456</v>
      </c>
      <c r="BJ114">
        <v>52.780999999999999</v>
      </c>
      <c r="BK114" s="46">
        <v>45456</v>
      </c>
      <c r="BL114">
        <v>71.802999999999997</v>
      </c>
      <c r="BM114" s="46">
        <v>45456</v>
      </c>
      <c r="BN114">
        <v>67.040000000000006</v>
      </c>
      <c r="BO114" s="46">
        <v>45456</v>
      </c>
      <c r="BP114">
        <v>58.365000000000002</v>
      </c>
      <c r="BQ114" s="46">
        <v>45456</v>
      </c>
      <c r="BR114">
        <v>48.052</v>
      </c>
    </row>
    <row r="115" spans="3:70" x14ac:dyDescent="0.35">
      <c r="C115" s="46"/>
      <c r="E115" s="46"/>
      <c r="G115" s="46">
        <v>45457</v>
      </c>
      <c r="H115">
        <v>-44.911999999999999</v>
      </c>
      <c r="I115" s="46">
        <v>45457</v>
      </c>
      <c r="J115">
        <v>-10.69</v>
      </c>
      <c r="K115" s="46">
        <v>45457</v>
      </c>
      <c r="L115">
        <v>-5.8879999999999999</v>
      </c>
      <c r="M115" s="46">
        <v>45457</v>
      </c>
      <c r="N115">
        <v>3.5390000000000001</v>
      </c>
      <c r="O115" s="46">
        <v>45457</v>
      </c>
      <c r="P115">
        <v>12.938000000000001</v>
      </c>
      <c r="Q115" s="46">
        <v>45457</v>
      </c>
      <c r="R115">
        <v>18.408000000000001</v>
      </c>
      <c r="S115" s="46">
        <v>45457</v>
      </c>
      <c r="T115">
        <v>18.408000000000001</v>
      </c>
      <c r="U115" s="46">
        <v>45457</v>
      </c>
      <c r="V115">
        <v>18.408000000000001</v>
      </c>
      <c r="W115" s="46">
        <v>45457</v>
      </c>
      <c r="X115">
        <v>34.255000000000003</v>
      </c>
      <c r="Y115" s="46">
        <v>45457</v>
      </c>
      <c r="Z115">
        <v>39.375999999999998</v>
      </c>
      <c r="AA115" s="46">
        <v>45457</v>
      </c>
      <c r="AB115">
        <v>39.375999999999998</v>
      </c>
      <c r="AC115" s="46">
        <v>45457</v>
      </c>
      <c r="AD115">
        <v>44.914999999999999</v>
      </c>
      <c r="AE115" s="46">
        <v>45457</v>
      </c>
      <c r="AF115">
        <v>58.779000000000003</v>
      </c>
      <c r="AG115" s="46">
        <v>45457</v>
      </c>
      <c r="AH115">
        <v>58.779000000000003</v>
      </c>
      <c r="AI115" s="46">
        <v>45457</v>
      </c>
      <c r="AJ115">
        <v>58.779000000000003</v>
      </c>
      <c r="AK115" s="46">
        <v>45457</v>
      </c>
      <c r="AL115">
        <v>63.790999999999997</v>
      </c>
      <c r="AM115" s="46">
        <v>45457</v>
      </c>
      <c r="AN115">
        <v>67.078999999999994</v>
      </c>
      <c r="AO115" s="46">
        <v>45457</v>
      </c>
      <c r="AP115">
        <v>66.554000000000002</v>
      </c>
      <c r="AQ115" s="46">
        <v>45457</v>
      </c>
      <c r="AR115">
        <v>69.775000000000006</v>
      </c>
      <c r="AS115" s="46">
        <v>45457</v>
      </c>
      <c r="AT115">
        <v>69.775000000000006</v>
      </c>
      <c r="AU115" s="46">
        <v>45457</v>
      </c>
      <c r="AV115">
        <v>66.817999999999998</v>
      </c>
      <c r="AW115" s="46">
        <v>45457</v>
      </c>
      <c r="AX115">
        <v>66.817999999999998</v>
      </c>
      <c r="AY115" s="46">
        <v>45457</v>
      </c>
      <c r="AZ115">
        <v>70.653000000000006</v>
      </c>
      <c r="BA115" s="46">
        <v>45457</v>
      </c>
      <c r="BB115">
        <v>73.733000000000004</v>
      </c>
      <c r="BC115" s="46">
        <v>45457</v>
      </c>
      <c r="BD115">
        <v>75.772999999999996</v>
      </c>
      <c r="BE115" s="46">
        <v>45457</v>
      </c>
      <c r="BF115">
        <v>70.349999999999994</v>
      </c>
      <c r="BG115" s="46">
        <v>45457</v>
      </c>
      <c r="BH115">
        <v>74.649000000000001</v>
      </c>
      <c r="BI115" s="46">
        <v>45457</v>
      </c>
      <c r="BJ115">
        <v>54.607999999999997</v>
      </c>
      <c r="BK115" s="46">
        <v>45457</v>
      </c>
      <c r="BL115">
        <v>73.489999999999995</v>
      </c>
      <c r="BM115" s="46">
        <v>45457</v>
      </c>
      <c r="BN115">
        <v>68.713999999999999</v>
      </c>
      <c r="BO115" s="46">
        <v>45457</v>
      </c>
      <c r="BP115">
        <v>59.911999999999999</v>
      </c>
      <c r="BQ115" s="46">
        <v>45457</v>
      </c>
      <c r="BR115">
        <v>49.381</v>
      </c>
    </row>
    <row r="116" spans="3:70" x14ac:dyDescent="0.35">
      <c r="C116" s="46"/>
      <c r="E116" s="46"/>
      <c r="G116" s="46">
        <v>45460</v>
      </c>
      <c r="H116">
        <v>-43.171999999999997</v>
      </c>
      <c r="I116" s="46">
        <v>45460</v>
      </c>
      <c r="J116">
        <v>-9.8640000000000008</v>
      </c>
      <c r="K116" s="46">
        <v>45460</v>
      </c>
      <c r="L116">
        <v>-5.1079999999999997</v>
      </c>
      <c r="M116" s="46">
        <v>45460</v>
      </c>
      <c r="N116">
        <v>4.3140000000000001</v>
      </c>
      <c r="O116" s="46">
        <v>45460</v>
      </c>
      <c r="P116">
        <v>13.929</v>
      </c>
      <c r="Q116" s="46">
        <v>45460</v>
      </c>
      <c r="R116">
        <v>19.45</v>
      </c>
      <c r="S116" s="46">
        <v>45460</v>
      </c>
      <c r="T116">
        <v>19.45</v>
      </c>
      <c r="U116" s="46">
        <v>45460</v>
      </c>
      <c r="V116">
        <v>19.45</v>
      </c>
      <c r="W116" s="46">
        <v>45460</v>
      </c>
      <c r="X116">
        <v>35.271000000000001</v>
      </c>
      <c r="Y116" s="46">
        <v>45460</v>
      </c>
      <c r="Z116">
        <v>40.087000000000003</v>
      </c>
      <c r="AA116" s="46">
        <v>45460</v>
      </c>
      <c r="AB116">
        <v>40.087000000000003</v>
      </c>
      <c r="AC116" s="46">
        <v>45460</v>
      </c>
      <c r="AD116">
        <v>45.517000000000003</v>
      </c>
      <c r="AE116" s="46">
        <v>45460</v>
      </c>
      <c r="AF116">
        <v>59.448999999999998</v>
      </c>
      <c r="AG116" s="46">
        <v>45460</v>
      </c>
      <c r="AH116">
        <v>59.448999999999998</v>
      </c>
      <c r="AI116" s="46">
        <v>45460</v>
      </c>
      <c r="AJ116">
        <v>59.448999999999998</v>
      </c>
      <c r="AK116" s="46">
        <v>45460</v>
      </c>
      <c r="AL116">
        <v>64.754999999999995</v>
      </c>
      <c r="AM116" s="46">
        <v>45460</v>
      </c>
      <c r="AN116">
        <v>67.962000000000003</v>
      </c>
      <c r="AO116" s="46">
        <v>45460</v>
      </c>
      <c r="AP116">
        <v>67.22</v>
      </c>
      <c r="AQ116" s="46">
        <v>45460</v>
      </c>
      <c r="AR116">
        <v>70.168999999999997</v>
      </c>
      <c r="AS116" s="46">
        <v>45460</v>
      </c>
      <c r="AT116">
        <v>70.168999999999997</v>
      </c>
      <c r="AU116" s="46">
        <v>45460</v>
      </c>
      <c r="AV116">
        <v>67.043999999999997</v>
      </c>
      <c r="AW116" s="46">
        <v>45460</v>
      </c>
      <c r="AX116">
        <v>67.043999999999997</v>
      </c>
      <c r="AY116" s="46">
        <v>45460</v>
      </c>
      <c r="AZ116">
        <v>71.055000000000007</v>
      </c>
      <c r="BA116" s="46">
        <v>45460</v>
      </c>
      <c r="BB116">
        <v>74.296000000000006</v>
      </c>
      <c r="BC116" s="46">
        <v>45460</v>
      </c>
      <c r="BD116">
        <v>76.122</v>
      </c>
      <c r="BE116" s="46">
        <v>45460</v>
      </c>
      <c r="BF116">
        <v>70.417000000000002</v>
      </c>
      <c r="BG116" s="46">
        <v>45460</v>
      </c>
      <c r="BH116">
        <v>74.906000000000006</v>
      </c>
      <c r="BI116" s="46">
        <v>45460</v>
      </c>
      <c r="BJ116">
        <v>54.802</v>
      </c>
      <c r="BK116" s="46">
        <v>45460</v>
      </c>
      <c r="BL116">
        <v>73.823999999999998</v>
      </c>
      <c r="BM116" s="46">
        <v>45460</v>
      </c>
      <c r="BN116">
        <v>68.728999999999999</v>
      </c>
      <c r="BO116" s="46">
        <v>45460</v>
      </c>
      <c r="BP116">
        <v>59.854999999999997</v>
      </c>
      <c r="BQ116" s="46">
        <v>45460</v>
      </c>
      <c r="BR116">
        <v>50.18</v>
      </c>
    </row>
    <row r="117" spans="3:70" x14ac:dyDescent="0.35">
      <c r="C117" s="46"/>
      <c r="E117" s="46"/>
      <c r="G117" s="46">
        <v>45461</v>
      </c>
      <c r="H117">
        <v>-44.631999999999998</v>
      </c>
      <c r="I117" s="46">
        <v>45461</v>
      </c>
      <c r="J117">
        <v>-10.504</v>
      </c>
      <c r="K117" s="46">
        <v>45461</v>
      </c>
      <c r="L117">
        <v>-5.4560000000000004</v>
      </c>
      <c r="M117" s="46">
        <v>45461</v>
      </c>
      <c r="N117">
        <v>3.9289999999999998</v>
      </c>
      <c r="O117" s="46">
        <v>45461</v>
      </c>
      <c r="P117">
        <v>13.907999999999999</v>
      </c>
      <c r="Q117" s="46">
        <v>45461</v>
      </c>
      <c r="R117">
        <v>19.582999999999998</v>
      </c>
      <c r="S117" s="46">
        <v>45461</v>
      </c>
      <c r="T117">
        <v>19.582999999999998</v>
      </c>
      <c r="U117" s="46">
        <v>45461</v>
      </c>
      <c r="V117">
        <v>19.582999999999998</v>
      </c>
      <c r="W117" s="46">
        <v>45461</v>
      </c>
      <c r="X117">
        <v>35.414999999999999</v>
      </c>
      <c r="Y117" s="46">
        <v>45461</v>
      </c>
      <c r="Z117">
        <v>40.485999999999997</v>
      </c>
      <c r="AA117" s="46">
        <v>45461</v>
      </c>
      <c r="AB117">
        <v>40.485999999999997</v>
      </c>
      <c r="AC117" s="46">
        <v>45461</v>
      </c>
      <c r="AD117">
        <v>45.945999999999998</v>
      </c>
      <c r="AE117" s="46">
        <v>45461</v>
      </c>
      <c r="AF117">
        <v>58.838000000000001</v>
      </c>
      <c r="AG117" s="46">
        <v>45461</v>
      </c>
      <c r="AH117">
        <v>58.838000000000001</v>
      </c>
      <c r="AI117" s="46">
        <v>45461</v>
      </c>
      <c r="AJ117">
        <v>58.838000000000001</v>
      </c>
      <c r="AK117" s="46">
        <v>45461</v>
      </c>
      <c r="AL117">
        <v>64.241</v>
      </c>
      <c r="AM117" s="46">
        <v>45461</v>
      </c>
      <c r="AN117">
        <v>67.233000000000004</v>
      </c>
      <c r="AO117" s="46">
        <v>45461</v>
      </c>
      <c r="AP117">
        <v>66.385000000000005</v>
      </c>
      <c r="AQ117" s="46">
        <v>45461</v>
      </c>
      <c r="AR117">
        <v>69.453999999999994</v>
      </c>
      <c r="AS117" s="46">
        <v>45461</v>
      </c>
      <c r="AT117">
        <v>69.453999999999994</v>
      </c>
      <c r="AU117" s="46">
        <v>45461</v>
      </c>
      <c r="AV117">
        <v>66.248999999999995</v>
      </c>
      <c r="AW117" s="46">
        <v>45461</v>
      </c>
      <c r="AX117">
        <v>66.248999999999995</v>
      </c>
      <c r="AY117" s="46">
        <v>45461</v>
      </c>
      <c r="AZ117">
        <v>70.305000000000007</v>
      </c>
      <c r="BA117" s="46">
        <v>45461</v>
      </c>
      <c r="BB117">
        <v>73.465999999999994</v>
      </c>
      <c r="BC117" s="46">
        <v>45461</v>
      </c>
      <c r="BD117">
        <v>75.576999999999998</v>
      </c>
      <c r="BE117" s="46">
        <v>45461</v>
      </c>
      <c r="BF117">
        <v>69.771000000000001</v>
      </c>
      <c r="BG117" s="46">
        <v>45461</v>
      </c>
      <c r="BH117">
        <v>74.364000000000004</v>
      </c>
      <c r="BI117" s="46">
        <v>45461</v>
      </c>
      <c r="BJ117">
        <v>53.911000000000001</v>
      </c>
      <c r="BK117" s="46">
        <v>45461</v>
      </c>
      <c r="BL117">
        <v>73.126999999999995</v>
      </c>
      <c r="BM117" s="46">
        <v>45461</v>
      </c>
      <c r="BN117">
        <v>68.106999999999999</v>
      </c>
      <c r="BO117" s="46">
        <v>45461</v>
      </c>
      <c r="BP117">
        <v>59.040999999999997</v>
      </c>
      <c r="BQ117" s="46">
        <v>45461</v>
      </c>
      <c r="BR117">
        <v>50.384</v>
      </c>
    </row>
    <row r="118" spans="3:70" x14ac:dyDescent="0.35">
      <c r="C118" s="46"/>
      <c r="E118" s="46"/>
      <c r="G118" s="46">
        <v>45462</v>
      </c>
      <c r="H118">
        <v>-43.377000000000002</v>
      </c>
      <c r="I118" s="46">
        <v>45462</v>
      </c>
      <c r="J118">
        <v>-10.752000000000001</v>
      </c>
      <c r="K118" s="46">
        <v>45462</v>
      </c>
      <c r="L118">
        <v>-5.68</v>
      </c>
      <c r="M118" s="46">
        <v>45462</v>
      </c>
      <c r="N118">
        <v>3.6779999999999999</v>
      </c>
      <c r="O118" s="46">
        <v>45462</v>
      </c>
      <c r="P118">
        <v>13.455</v>
      </c>
      <c r="Q118" s="46">
        <v>45462</v>
      </c>
      <c r="R118">
        <v>19.640999999999998</v>
      </c>
      <c r="S118" s="46">
        <v>45462</v>
      </c>
      <c r="T118">
        <v>19.640999999999998</v>
      </c>
      <c r="U118" s="46">
        <v>45462</v>
      </c>
      <c r="V118">
        <v>19.640999999999998</v>
      </c>
      <c r="W118" s="46">
        <v>45462</v>
      </c>
      <c r="X118">
        <v>35.264000000000003</v>
      </c>
      <c r="Y118" s="46">
        <v>45462</v>
      </c>
      <c r="Z118">
        <v>40.838000000000001</v>
      </c>
      <c r="AA118" s="46">
        <v>45462</v>
      </c>
      <c r="AB118">
        <v>40.838000000000001</v>
      </c>
      <c r="AC118" s="46">
        <v>45462</v>
      </c>
      <c r="AD118">
        <v>46.462000000000003</v>
      </c>
      <c r="AE118" s="46">
        <v>45462</v>
      </c>
      <c r="AF118">
        <v>59.454999999999998</v>
      </c>
      <c r="AG118" s="46">
        <v>45462</v>
      </c>
      <c r="AH118">
        <v>59.454999999999998</v>
      </c>
      <c r="AI118" s="46">
        <v>45462</v>
      </c>
      <c r="AJ118">
        <v>59.454999999999998</v>
      </c>
      <c r="AK118" s="46">
        <v>45462</v>
      </c>
      <c r="AL118">
        <v>64.753</v>
      </c>
      <c r="AM118" s="46">
        <v>45462</v>
      </c>
      <c r="AN118">
        <v>67.796000000000006</v>
      </c>
      <c r="AO118" s="46">
        <v>45462</v>
      </c>
      <c r="AP118">
        <v>66.703000000000003</v>
      </c>
      <c r="AQ118" s="46">
        <v>45462</v>
      </c>
      <c r="AR118">
        <v>69.798000000000002</v>
      </c>
      <c r="AS118" s="46">
        <v>45462</v>
      </c>
      <c r="AT118">
        <v>69.798000000000002</v>
      </c>
      <c r="AU118" s="46">
        <v>45462</v>
      </c>
      <c r="AV118">
        <v>66.563999999999993</v>
      </c>
      <c r="AW118" s="46">
        <v>45462</v>
      </c>
      <c r="AX118">
        <v>66.563999999999993</v>
      </c>
      <c r="AY118" s="46">
        <v>45462</v>
      </c>
      <c r="AZ118">
        <v>70.632000000000005</v>
      </c>
      <c r="BA118" s="46">
        <v>45462</v>
      </c>
      <c r="BB118">
        <v>73.911000000000001</v>
      </c>
      <c r="BC118" s="46">
        <v>45462</v>
      </c>
      <c r="BD118">
        <v>75.81</v>
      </c>
      <c r="BE118" s="46">
        <v>45462</v>
      </c>
      <c r="BF118">
        <v>70.367000000000004</v>
      </c>
      <c r="BG118" s="46">
        <v>45462</v>
      </c>
      <c r="BH118">
        <v>74.724000000000004</v>
      </c>
      <c r="BI118" s="46">
        <v>45462</v>
      </c>
      <c r="BJ118">
        <v>54.582999999999998</v>
      </c>
      <c r="BK118" s="46">
        <v>45462</v>
      </c>
      <c r="BL118">
        <v>73.745000000000005</v>
      </c>
      <c r="BM118" s="46">
        <v>45462</v>
      </c>
      <c r="BN118">
        <v>68.652000000000001</v>
      </c>
      <c r="BO118" s="46">
        <v>45462</v>
      </c>
      <c r="BP118">
        <v>59.59</v>
      </c>
      <c r="BQ118" s="46">
        <v>45462</v>
      </c>
      <c r="BR118">
        <v>50.469000000000001</v>
      </c>
    </row>
    <row r="119" spans="3:70" x14ac:dyDescent="0.35">
      <c r="C119" s="46"/>
      <c r="E119" s="46"/>
      <c r="G119" s="46">
        <v>45463</v>
      </c>
      <c r="H119">
        <v>-41.759</v>
      </c>
      <c r="I119" s="46">
        <v>45463</v>
      </c>
      <c r="J119">
        <v>-10.58</v>
      </c>
      <c r="K119" s="46">
        <v>45463</v>
      </c>
      <c r="L119">
        <v>-5.3780000000000001</v>
      </c>
      <c r="M119" s="46">
        <v>45463</v>
      </c>
      <c r="N119">
        <v>3.923</v>
      </c>
      <c r="O119" s="46">
        <v>45463</v>
      </c>
      <c r="P119">
        <v>13.215</v>
      </c>
      <c r="Q119" s="46">
        <v>45463</v>
      </c>
      <c r="R119">
        <v>19.914000000000001</v>
      </c>
      <c r="S119" s="46">
        <v>45463</v>
      </c>
      <c r="T119">
        <v>19.914000000000001</v>
      </c>
      <c r="U119" s="46">
        <v>45463</v>
      </c>
      <c r="V119">
        <v>19.914000000000001</v>
      </c>
      <c r="W119" s="46">
        <v>45463</v>
      </c>
      <c r="X119">
        <v>35.262999999999998</v>
      </c>
      <c r="Y119" s="46">
        <v>45463</v>
      </c>
      <c r="Z119">
        <v>40.587000000000003</v>
      </c>
      <c r="AA119" s="46">
        <v>45463</v>
      </c>
      <c r="AB119">
        <v>40.587000000000003</v>
      </c>
      <c r="AC119" s="46">
        <v>45463</v>
      </c>
      <c r="AD119">
        <v>46.125999999999998</v>
      </c>
      <c r="AE119" s="46">
        <v>45463</v>
      </c>
      <c r="AF119">
        <v>59.366</v>
      </c>
      <c r="AG119" s="46">
        <v>45463</v>
      </c>
      <c r="AH119">
        <v>59.366</v>
      </c>
      <c r="AI119" s="46">
        <v>45463</v>
      </c>
      <c r="AJ119">
        <v>59.366</v>
      </c>
      <c r="AK119" s="46">
        <v>45463</v>
      </c>
      <c r="AL119">
        <v>65.113</v>
      </c>
      <c r="AM119" s="46">
        <v>45463</v>
      </c>
      <c r="AN119">
        <v>68.039000000000001</v>
      </c>
      <c r="AO119" s="46">
        <v>45463</v>
      </c>
      <c r="AP119">
        <v>66.563999999999993</v>
      </c>
      <c r="AQ119" s="46">
        <v>45463</v>
      </c>
      <c r="AR119">
        <v>69.816000000000003</v>
      </c>
      <c r="AS119" s="46">
        <v>45463</v>
      </c>
      <c r="AT119">
        <v>69.816000000000003</v>
      </c>
      <c r="AU119" s="46">
        <v>45463</v>
      </c>
      <c r="AV119">
        <v>66.108999999999995</v>
      </c>
      <c r="AW119" s="46">
        <v>45463</v>
      </c>
      <c r="AX119">
        <v>66.108999999999995</v>
      </c>
      <c r="AY119" s="46">
        <v>45463</v>
      </c>
      <c r="AZ119">
        <v>70.088999999999999</v>
      </c>
      <c r="BA119" s="46">
        <v>45463</v>
      </c>
      <c r="BB119">
        <v>73.935000000000002</v>
      </c>
      <c r="BC119" s="46">
        <v>45463</v>
      </c>
      <c r="BD119">
        <v>75.691000000000003</v>
      </c>
      <c r="BE119" s="46">
        <v>45463</v>
      </c>
      <c r="BF119">
        <v>70.013999999999996</v>
      </c>
      <c r="BG119" s="46">
        <v>45463</v>
      </c>
      <c r="BH119">
        <v>74.567999999999998</v>
      </c>
      <c r="BI119" s="46">
        <v>45463</v>
      </c>
      <c r="BJ119">
        <v>53.896000000000001</v>
      </c>
      <c r="BK119" s="46">
        <v>45463</v>
      </c>
      <c r="BL119">
        <v>73.447999999999993</v>
      </c>
      <c r="BM119" s="46">
        <v>45463</v>
      </c>
      <c r="BN119">
        <v>68.388999999999996</v>
      </c>
      <c r="BO119" s="46">
        <v>45463</v>
      </c>
      <c r="BP119">
        <v>59.158999999999999</v>
      </c>
      <c r="BQ119" s="46">
        <v>45463</v>
      </c>
      <c r="BR119">
        <v>50.250999999999998</v>
      </c>
    </row>
    <row r="120" spans="3:70" x14ac:dyDescent="0.35">
      <c r="C120" s="46"/>
      <c r="E120" s="46"/>
      <c r="G120" s="46">
        <v>45464</v>
      </c>
      <c r="H120">
        <v>-39.819000000000003</v>
      </c>
      <c r="I120" s="46">
        <v>45464</v>
      </c>
      <c r="J120">
        <v>-9.1259999999999994</v>
      </c>
      <c r="K120" s="46">
        <v>45464</v>
      </c>
      <c r="L120">
        <v>-4.234</v>
      </c>
      <c r="M120" s="46">
        <v>45464</v>
      </c>
      <c r="N120">
        <v>4.8620000000000001</v>
      </c>
      <c r="O120" s="46">
        <v>45464</v>
      </c>
      <c r="P120">
        <v>13.869</v>
      </c>
      <c r="Q120" s="46">
        <v>45464</v>
      </c>
      <c r="R120">
        <v>20.917999999999999</v>
      </c>
      <c r="S120" s="46">
        <v>45464</v>
      </c>
      <c r="T120">
        <v>20.917999999999999</v>
      </c>
      <c r="U120" s="46">
        <v>45464</v>
      </c>
      <c r="V120">
        <v>20.917999999999999</v>
      </c>
      <c r="W120" s="46">
        <v>45464</v>
      </c>
      <c r="X120">
        <v>35.991</v>
      </c>
      <c r="Y120" s="46">
        <v>45464</v>
      </c>
      <c r="Z120">
        <v>41.320999999999998</v>
      </c>
      <c r="AA120" s="46">
        <v>45464</v>
      </c>
      <c r="AB120">
        <v>41.320999999999998</v>
      </c>
      <c r="AC120" s="46">
        <v>45464</v>
      </c>
      <c r="AD120">
        <v>46.959000000000003</v>
      </c>
      <c r="AE120" s="46">
        <v>45464</v>
      </c>
      <c r="AF120">
        <v>59.784999999999997</v>
      </c>
      <c r="AG120" s="46">
        <v>45464</v>
      </c>
      <c r="AH120">
        <v>59.784999999999997</v>
      </c>
      <c r="AI120" s="46">
        <v>45464</v>
      </c>
      <c r="AJ120">
        <v>59.784999999999997</v>
      </c>
      <c r="AK120" s="46">
        <v>45464</v>
      </c>
      <c r="AL120">
        <v>65.427999999999997</v>
      </c>
      <c r="AM120" s="46">
        <v>45464</v>
      </c>
      <c r="AN120">
        <v>68.578999999999994</v>
      </c>
      <c r="AO120" s="46">
        <v>45464</v>
      </c>
      <c r="AP120">
        <v>66.710999999999999</v>
      </c>
      <c r="AQ120" s="46">
        <v>45464</v>
      </c>
      <c r="AR120">
        <v>70.033000000000001</v>
      </c>
      <c r="AS120" s="46">
        <v>45464</v>
      </c>
      <c r="AT120">
        <v>70.033000000000001</v>
      </c>
      <c r="AU120" s="46">
        <v>45464</v>
      </c>
      <c r="AV120">
        <v>66.23</v>
      </c>
      <c r="AW120" s="46">
        <v>45464</v>
      </c>
      <c r="AX120">
        <v>66.23</v>
      </c>
      <c r="AY120" s="46">
        <v>45464</v>
      </c>
      <c r="AZ120">
        <v>70.584000000000003</v>
      </c>
      <c r="BA120" s="46">
        <v>45464</v>
      </c>
      <c r="BB120">
        <v>74.108999999999995</v>
      </c>
      <c r="BC120" s="46">
        <v>45464</v>
      </c>
      <c r="BD120">
        <v>75.863</v>
      </c>
      <c r="BE120" s="46">
        <v>45464</v>
      </c>
      <c r="BF120">
        <v>69.518000000000001</v>
      </c>
      <c r="BG120" s="46">
        <v>45464</v>
      </c>
      <c r="BH120">
        <v>74.135000000000005</v>
      </c>
      <c r="BI120" s="46">
        <v>45464</v>
      </c>
      <c r="BJ120">
        <v>53.354999999999997</v>
      </c>
      <c r="BK120" s="46">
        <v>45464</v>
      </c>
      <c r="BL120">
        <v>72.849000000000004</v>
      </c>
      <c r="BM120" s="46">
        <v>45464</v>
      </c>
      <c r="BN120">
        <v>67.814999999999998</v>
      </c>
      <c r="BO120" s="46">
        <v>45464</v>
      </c>
      <c r="BP120">
        <v>58.591000000000001</v>
      </c>
      <c r="BQ120" s="46">
        <v>45464</v>
      </c>
      <c r="BR120">
        <v>50.893999999999998</v>
      </c>
    </row>
    <row r="121" spans="3:70" x14ac:dyDescent="0.35">
      <c r="C121" s="46"/>
      <c r="E121" s="46"/>
      <c r="G121" s="46">
        <v>45467</v>
      </c>
      <c r="H121">
        <v>-38.817999999999998</v>
      </c>
      <c r="I121" s="46">
        <v>45467</v>
      </c>
      <c r="J121">
        <v>-9.4329999999999998</v>
      </c>
      <c r="K121" s="46">
        <v>45467</v>
      </c>
      <c r="L121">
        <v>-4.83</v>
      </c>
      <c r="M121" s="46">
        <v>45467</v>
      </c>
      <c r="N121">
        <v>4.5090000000000003</v>
      </c>
      <c r="O121" s="46">
        <v>45467</v>
      </c>
      <c r="P121">
        <v>13.348000000000001</v>
      </c>
      <c r="Q121" s="46">
        <v>45467</v>
      </c>
      <c r="R121">
        <v>19.762</v>
      </c>
      <c r="S121" s="46">
        <v>45467</v>
      </c>
      <c r="T121">
        <v>19.762</v>
      </c>
      <c r="U121" s="46">
        <v>45467</v>
      </c>
      <c r="V121">
        <v>19.762</v>
      </c>
      <c r="W121" s="46">
        <v>45467</v>
      </c>
      <c r="X121">
        <v>35.215000000000003</v>
      </c>
      <c r="Y121" s="46">
        <v>45467</v>
      </c>
      <c r="Z121">
        <v>40.055</v>
      </c>
      <c r="AA121" s="46">
        <v>45467</v>
      </c>
      <c r="AB121">
        <v>40.055</v>
      </c>
      <c r="AC121" s="46">
        <v>45467</v>
      </c>
      <c r="AD121">
        <v>45.957000000000001</v>
      </c>
      <c r="AE121" s="46">
        <v>45467</v>
      </c>
      <c r="AF121">
        <v>58.515000000000001</v>
      </c>
      <c r="AG121" s="46">
        <v>45467</v>
      </c>
      <c r="AH121">
        <v>58.515000000000001</v>
      </c>
      <c r="AI121" s="46">
        <v>45467</v>
      </c>
      <c r="AJ121">
        <v>58.515000000000001</v>
      </c>
      <c r="AK121" s="46">
        <v>45467</v>
      </c>
      <c r="AL121">
        <v>64.475999999999999</v>
      </c>
      <c r="AM121" s="46">
        <v>45467</v>
      </c>
      <c r="AN121">
        <v>67.337999999999994</v>
      </c>
      <c r="AO121" s="46">
        <v>45467</v>
      </c>
      <c r="AP121">
        <v>65.436000000000007</v>
      </c>
      <c r="AQ121" s="46">
        <v>45467</v>
      </c>
      <c r="AR121">
        <v>68.918000000000006</v>
      </c>
      <c r="AS121" s="46">
        <v>45467</v>
      </c>
      <c r="AT121">
        <v>68.918000000000006</v>
      </c>
      <c r="AU121" s="46">
        <v>45467</v>
      </c>
      <c r="AV121">
        <v>64.906999999999996</v>
      </c>
      <c r="AW121" s="46">
        <v>45467</v>
      </c>
      <c r="AX121">
        <v>64.906999999999996</v>
      </c>
      <c r="AY121" s="46">
        <v>45467</v>
      </c>
      <c r="AZ121">
        <v>69.012</v>
      </c>
      <c r="BA121" s="46">
        <v>45467</v>
      </c>
      <c r="BB121">
        <v>72.686000000000007</v>
      </c>
      <c r="BC121" s="46">
        <v>45467</v>
      </c>
      <c r="BD121">
        <v>74.766999999999996</v>
      </c>
      <c r="BE121" s="46">
        <v>45467</v>
      </c>
      <c r="BF121">
        <v>68.278000000000006</v>
      </c>
      <c r="BG121" s="46">
        <v>45467</v>
      </c>
      <c r="BH121">
        <v>72.552999999999997</v>
      </c>
      <c r="BI121" s="46">
        <v>45467</v>
      </c>
      <c r="BJ121">
        <v>51.704999999999998</v>
      </c>
      <c r="BK121" s="46">
        <v>45467</v>
      </c>
      <c r="BL121">
        <v>71.012</v>
      </c>
      <c r="BM121" s="46">
        <v>45467</v>
      </c>
      <c r="BN121">
        <v>66.355999999999995</v>
      </c>
      <c r="BO121" s="46">
        <v>45467</v>
      </c>
      <c r="BP121">
        <v>57.095999999999997</v>
      </c>
      <c r="BQ121" s="46">
        <v>45467</v>
      </c>
      <c r="BR121">
        <v>49.951000000000001</v>
      </c>
    </row>
    <row r="122" spans="3:70" x14ac:dyDescent="0.35">
      <c r="C122" s="46"/>
      <c r="E122" s="46"/>
      <c r="G122" s="46">
        <v>45468</v>
      </c>
      <c r="H122">
        <v>-38.47</v>
      </c>
      <c r="I122" s="46">
        <v>45468</v>
      </c>
      <c r="J122">
        <v>-10.105</v>
      </c>
      <c r="K122" s="46">
        <v>45468</v>
      </c>
      <c r="L122">
        <v>-5.2149999999999999</v>
      </c>
      <c r="M122" s="46">
        <v>45468</v>
      </c>
      <c r="N122">
        <v>4.3550000000000004</v>
      </c>
      <c r="O122" s="46">
        <v>45468</v>
      </c>
      <c r="P122">
        <v>13.324</v>
      </c>
      <c r="Q122" s="46">
        <v>45468</v>
      </c>
      <c r="R122">
        <v>19.541</v>
      </c>
      <c r="S122" s="46">
        <v>45468</v>
      </c>
      <c r="T122">
        <v>19.541</v>
      </c>
      <c r="U122" s="46">
        <v>45468</v>
      </c>
      <c r="V122">
        <v>19.541</v>
      </c>
      <c r="W122" s="46">
        <v>45468</v>
      </c>
      <c r="X122">
        <v>34.948</v>
      </c>
      <c r="Y122" s="46">
        <v>45468</v>
      </c>
      <c r="Z122">
        <v>40.209000000000003</v>
      </c>
      <c r="AA122" s="46">
        <v>45468</v>
      </c>
      <c r="AB122">
        <v>40.209000000000003</v>
      </c>
      <c r="AC122" s="46">
        <v>45468</v>
      </c>
      <c r="AD122">
        <v>45.966999999999999</v>
      </c>
      <c r="AE122" s="46">
        <v>45468</v>
      </c>
      <c r="AF122">
        <v>58.676000000000002</v>
      </c>
      <c r="AG122" s="46">
        <v>45468</v>
      </c>
      <c r="AH122">
        <v>58.676000000000002</v>
      </c>
      <c r="AI122" s="46">
        <v>45468</v>
      </c>
      <c r="AJ122">
        <v>58.676000000000002</v>
      </c>
      <c r="AK122" s="46">
        <v>45468</v>
      </c>
      <c r="AL122">
        <v>64.594999999999999</v>
      </c>
      <c r="AM122" s="46">
        <v>45468</v>
      </c>
      <c r="AN122">
        <v>67.048000000000002</v>
      </c>
      <c r="AO122" s="46">
        <v>45468</v>
      </c>
      <c r="AP122">
        <v>65.635999999999996</v>
      </c>
      <c r="AQ122" s="46">
        <v>45468</v>
      </c>
      <c r="AR122">
        <v>68.608999999999995</v>
      </c>
      <c r="AS122" s="46">
        <v>45468</v>
      </c>
      <c r="AT122">
        <v>68.608999999999995</v>
      </c>
      <c r="AU122" s="46">
        <v>45468</v>
      </c>
      <c r="AV122">
        <v>64.632999999999996</v>
      </c>
      <c r="AW122" s="46">
        <v>45468</v>
      </c>
      <c r="AX122">
        <v>64.632999999999996</v>
      </c>
      <c r="AY122" s="46">
        <v>45468</v>
      </c>
      <c r="AZ122">
        <v>69.114999999999995</v>
      </c>
      <c r="BA122" s="46">
        <v>45468</v>
      </c>
      <c r="BB122">
        <v>72.641000000000005</v>
      </c>
      <c r="BC122" s="46">
        <v>45468</v>
      </c>
      <c r="BD122">
        <v>74.394999999999996</v>
      </c>
      <c r="BE122" s="46">
        <v>45468</v>
      </c>
      <c r="BF122">
        <v>68.209000000000003</v>
      </c>
      <c r="BG122" s="46">
        <v>45468</v>
      </c>
      <c r="BH122">
        <v>72.787000000000006</v>
      </c>
      <c r="BI122" s="46">
        <v>45468</v>
      </c>
      <c r="BJ122">
        <v>51.625999999999998</v>
      </c>
      <c r="BK122" s="46">
        <v>45468</v>
      </c>
      <c r="BL122">
        <v>71.495000000000005</v>
      </c>
      <c r="BM122" s="46">
        <v>45468</v>
      </c>
      <c r="BN122">
        <v>66.826999999999998</v>
      </c>
      <c r="BO122" s="46">
        <v>45468</v>
      </c>
      <c r="BP122">
        <v>57.451000000000001</v>
      </c>
      <c r="BQ122" s="46">
        <v>45468</v>
      </c>
      <c r="BR122">
        <v>49.866</v>
      </c>
    </row>
    <row r="123" spans="3:70" x14ac:dyDescent="0.35">
      <c r="C123" s="46"/>
      <c r="E123" s="46"/>
      <c r="G123" s="46">
        <v>45469</v>
      </c>
      <c r="H123">
        <v>-38.164000000000001</v>
      </c>
      <c r="I123" s="46">
        <v>45469</v>
      </c>
      <c r="J123">
        <v>-9.4169999999999998</v>
      </c>
      <c r="K123" s="46">
        <v>45469</v>
      </c>
      <c r="L123">
        <v>-4.7649999999999997</v>
      </c>
      <c r="M123" s="46">
        <v>45469</v>
      </c>
      <c r="N123">
        <v>4.4240000000000004</v>
      </c>
      <c r="O123" s="46">
        <v>45469</v>
      </c>
      <c r="P123">
        <v>13.19</v>
      </c>
      <c r="Q123" s="46">
        <v>45469</v>
      </c>
      <c r="R123">
        <v>19.637</v>
      </c>
      <c r="S123" s="46">
        <v>45469</v>
      </c>
      <c r="T123">
        <v>19.637</v>
      </c>
      <c r="U123" s="46">
        <v>45469</v>
      </c>
      <c r="V123">
        <v>19.637</v>
      </c>
      <c r="W123" s="46">
        <v>45469</v>
      </c>
      <c r="X123">
        <v>34.863999999999997</v>
      </c>
      <c r="Y123" s="46">
        <v>45469</v>
      </c>
      <c r="Z123">
        <v>40.238</v>
      </c>
      <c r="AA123" s="46">
        <v>45469</v>
      </c>
      <c r="AB123">
        <v>40.238</v>
      </c>
      <c r="AC123" s="46">
        <v>45469</v>
      </c>
      <c r="AD123">
        <v>45.344999999999999</v>
      </c>
      <c r="AE123" s="46">
        <v>45469</v>
      </c>
      <c r="AF123">
        <v>58.472000000000001</v>
      </c>
      <c r="AG123" s="46">
        <v>45469</v>
      </c>
      <c r="AH123">
        <v>58.472000000000001</v>
      </c>
      <c r="AI123" s="46">
        <v>45469</v>
      </c>
      <c r="AJ123">
        <v>58.472000000000001</v>
      </c>
      <c r="AK123" s="46">
        <v>45469</v>
      </c>
      <c r="AL123">
        <v>63.997999999999998</v>
      </c>
      <c r="AM123" s="46">
        <v>45469</v>
      </c>
      <c r="AN123">
        <v>67.051000000000002</v>
      </c>
      <c r="AO123" s="46">
        <v>45469</v>
      </c>
      <c r="AP123">
        <v>65.525999999999996</v>
      </c>
      <c r="AQ123" s="46">
        <v>45469</v>
      </c>
      <c r="AR123">
        <v>68.766999999999996</v>
      </c>
      <c r="AS123" s="46">
        <v>45469</v>
      </c>
      <c r="AT123">
        <v>68.766999999999996</v>
      </c>
      <c r="AU123" s="46">
        <v>45469</v>
      </c>
      <c r="AV123">
        <v>64.653000000000006</v>
      </c>
      <c r="AW123" s="46">
        <v>45469</v>
      </c>
      <c r="AX123">
        <v>64.653000000000006</v>
      </c>
      <c r="AY123" s="46">
        <v>45469</v>
      </c>
      <c r="AZ123">
        <v>68.840999999999994</v>
      </c>
      <c r="BA123" s="46">
        <v>45469</v>
      </c>
      <c r="BB123">
        <v>72.222999999999999</v>
      </c>
      <c r="BC123" s="46">
        <v>45469</v>
      </c>
      <c r="BD123">
        <v>74.373999999999995</v>
      </c>
      <c r="BE123" s="46">
        <v>45469</v>
      </c>
      <c r="BF123">
        <v>68.152000000000001</v>
      </c>
      <c r="BG123" s="46">
        <v>45469</v>
      </c>
      <c r="BH123">
        <v>73.126999999999995</v>
      </c>
      <c r="BI123" s="46">
        <v>45469</v>
      </c>
      <c r="BJ123">
        <v>52.198999999999998</v>
      </c>
      <c r="BK123" s="46">
        <v>45469</v>
      </c>
      <c r="BL123">
        <v>72.063000000000002</v>
      </c>
      <c r="BM123" s="46">
        <v>45469</v>
      </c>
      <c r="BN123">
        <v>67.777000000000001</v>
      </c>
      <c r="BO123" s="46">
        <v>45469</v>
      </c>
      <c r="BP123">
        <v>58.424999999999997</v>
      </c>
      <c r="BQ123" s="46">
        <v>45469</v>
      </c>
      <c r="BR123">
        <v>49.171999999999997</v>
      </c>
    </row>
    <row r="124" spans="3:70" x14ac:dyDescent="0.35">
      <c r="C124" s="46"/>
      <c r="E124" s="46"/>
      <c r="G124" s="46">
        <v>45470</v>
      </c>
      <c r="H124">
        <v>-39.82</v>
      </c>
      <c r="I124" s="46">
        <v>45470</v>
      </c>
      <c r="J124">
        <v>-10.220000000000001</v>
      </c>
      <c r="K124" s="46">
        <v>45470</v>
      </c>
      <c r="L124">
        <v>-5.2279999999999998</v>
      </c>
      <c r="M124" s="46">
        <v>45470</v>
      </c>
      <c r="N124">
        <v>4.383</v>
      </c>
      <c r="O124" s="46">
        <v>45470</v>
      </c>
      <c r="P124">
        <v>12.885</v>
      </c>
      <c r="Q124" s="46">
        <v>45470</v>
      </c>
      <c r="R124">
        <v>19.428000000000001</v>
      </c>
      <c r="S124" s="46">
        <v>45470</v>
      </c>
      <c r="T124">
        <v>19.428000000000001</v>
      </c>
      <c r="U124" s="46">
        <v>45470</v>
      </c>
      <c r="V124">
        <v>19.428000000000001</v>
      </c>
      <c r="W124" s="46">
        <v>45470</v>
      </c>
      <c r="X124">
        <v>34.823999999999998</v>
      </c>
      <c r="Y124" s="46">
        <v>45470</v>
      </c>
      <c r="Z124">
        <v>40.015000000000001</v>
      </c>
      <c r="AA124" s="46">
        <v>45470</v>
      </c>
      <c r="AB124">
        <v>40.015000000000001</v>
      </c>
      <c r="AC124" s="46">
        <v>45470</v>
      </c>
      <c r="AD124">
        <v>45.106000000000002</v>
      </c>
      <c r="AE124" s="46">
        <v>45470</v>
      </c>
      <c r="AF124">
        <v>57.887</v>
      </c>
      <c r="AG124" s="46">
        <v>45470</v>
      </c>
      <c r="AH124">
        <v>57.887</v>
      </c>
      <c r="AI124" s="46">
        <v>45470</v>
      </c>
      <c r="AJ124">
        <v>57.887</v>
      </c>
      <c r="AK124" s="46">
        <v>45470</v>
      </c>
      <c r="AL124">
        <v>63.344000000000001</v>
      </c>
      <c r="AM124" s="46">
        <v>45470</v>
      </c>
      <c r="AN124">
        <v>66.41</v>
      </c>
      <c r="AO124" s="46">
        <v>45470</v>
      </c>
      <c r="AP124">
        <v>65.227000000000004</v>
      </c>
      <c r="AQ124" s="46">
        <v>45470</v>
      </c>
      <c r="AR124">
        <v>68.518000000000001</v>
      </c>
      <c r="AS124" s="46">
        <v>45470</v>
      </c>
      <c r="AT124">
        <v>68.518000000000001</v>
      </c>
      <c r="AU124" s="46">
        <v>45470</v>
      </c>
      <c r="AV124">
        <v>64.125</v>
      </c>
      <c r="AW124" s="46">
        <v>45470</v>
      </c>
      <c r="AX124">
        <v>64.125</v>
      </c>
      <c r="AY124" s="46">
        <v>45470</v>
      </c>
      <c r="AZ124">
        <v>68.7</v>
      </c>
      <c r="BA124" s="46">
        <v>45470</v>
      </c>
      <c r="BB124">
        <v>71.527000000000001</v>
      </c>
      <c r="BC124" s="46">
        <v>45470</v>
      </c>
      <c r="BD124">
        <v>73.807000000000002</v>
      </c>
      <c r="BE124" s="46">
        <v>45470</v>
      </c>
      <c r="BF124">
        <v>67.471999999999994</v>
      </c>
      <c r="BG124" s="46">
        <v>45470</v>
      </c>
      <c r="BH124">
        <v>72.168999999999997</v>
      </c>
      <c r="BI124" s="46">
        <v>45470</v>
      </c>
      <c r="BJ124">
        <v>51.701999999999998</v>
      </c>
      <c r="BK124" s="46">
        <v>45470</v>
      </c>
      <c r="BL124">
        <v>70.819999999999993</v>
      </c>
      <c r="BM124" s="46">
        <v>45470</v>
      </c>
      <c r="BN124">
        <v>66.620999999999995</v>
      </c>
      <c r="BO124" s="46">
        <v>45470</v>
      </c>
      <c r="BP124">
        <v>57.104999999999997</v>
      </c>
      <c r="BQ124" s="46">
        <v>45470</v>
      </c>
      <c r="BR124">
        <v>48.997</v>
      </c>
    </row>
    <row r="125" spans="3:70" x14ac:dyDescent="0.35">
      <c r="C125" s="46"/>
      <c r="E125" s="46"/>
      <c r="G125" s="46">
        <v>45471</v>
      </c>
      <c r="H125">
        <v>-41.673000000000002</v>
      </c>
      <c r="I125" s="46">
        <v>45471</v>
      </c>
      <c r="J125">
        <v>-9.9610000000000003</v>
      </c>
      <c r="K125" s="46">
        <v>45471</v>
      </c>
      <c r="L125">
        <v>-5.3470000000000004</v>
      </c>
      <c r="M125" s="46">
        <v>45471</v>
      </c>
      <c r="N125">
        <v>4.617</v>
      </c>
      <c r="O125" s="46">
        <v>45471</v>
      </c>
      <c r="P125">
        <v>13.48</v>
      </c>
      <c r="Q125" s="46">
        <v>45471</v>
      </c>
      <c r="R125">
        <v>20.797000000000001</v>
      </c>
      <c r="S125" s="46">
        <v>45471</v>
      </c>
      <c r="T125">
        <v>20.797000000000001</v>
      </c>
      <c r="U125" s="46">
        <v>45471</v>
      </c>
      <c r="V125">
        <v>20.797000000000001</v>
      </c>
      <c r="W125" s="46">
        <v>45471</v>
      </c>
      <c r="X125">
        <v>35.837000000000003</v>
      </c>
      <c r="Y125" s="46">
        <v>45471</v>
      </c>
      <c r="Z125">
        <v>40.826000000000001</v>
      </c>
      <c r="AA125" s="46">
        <v>45471</v>
      </c>
      <c r="AB125">
        <v>40.826000000000001</v>
      </c>
      <c r="AC125" s="46">
        <v>45471</v>
      </c>
      <c r="AD125">
        <v>45.442</v>
      </c>
      <c r="AE125" s="46">
        <v>45471</v>
      </c>
      <c r="AF125">
        <v>57.935000000000002</v>
      </c>
      <c r="AG125" s="46">
        <v>45471</v>
      </c>
      <c r="AH125">
        <v>57.935000000000002</v>
      </c>
      <c r="AI125" s="46">
        <v>45471</v>
      </c>
      <c r="AJ125">
        <v>57.935000000000002</v>
      </c>
      <c r="AK125" s="46">
        <v>45471</v>
      </c>
      <c r="AL125">
        <v>64.212999999999994</v>
      </c>
      <c r="AM125" s="46">
        <v>45471</v>
      </c>
      <c r="AN125">
        <v>66.933999999999997</v>
      </c>
      <c r="AO125" s="46">
        <v>45471</v>
      </c>
      <c r="AP125">
        <v>65.548000000000002</v>
      </c>
      <c r="AQ125" s="46">
        <v>45471</v>
      </c>
      <c r="AR125">
        <v>68.864999999999995</v>
      </c>
      <c r="AS125" s="46">
        <v>45471</v>
      </c>
      <c r="AT125">
        <v>68.864999999999995</v>
      </c>
      <c r="AU125" s="46">
        <v>45471</v>
      </c>
      <c r="AV125">
        <v>64.400999999999996</v>
      </c>
      <c r="AW125" s="46">
        <v>45471</v>
      </c>
      <c r="AX125">
        <v>64.400999999999996</v>
      </c>
      <c r="AY125" s="46">
        <v>45471</v>
      </c>
      <c r="AZ125">
        <v>68.738</v>
      </c>
      <c r="BA125" s="46">
        <v>45471</v>
      </c>
      <c r="BB125">
        <v>72.037999999999997</v>
      </c>
      <c r="BC125" s="46">
        <v>45471</v>
      </c>
      <c r="BD125">
        <v>74.253</v>
      </c>
      <c r="BE125" s="46">
        <v>45471</v>
      </c>
      <c r="BF125">
        <v>67.832999999999998</v>
      </c>
      <c r="BG125" s="46">
        <v>45471</v>
      </c>
      <c r="BH125">
        <v>72.61</v>
      </c>
      <c r="BI125" s="46">
        <v>45471</v>
      </c>
      <c r="BJ125">
        <v>52.183999999999997</v>
      </c>
      <c r="BK125" s="46">
        <v>45471</v>
      </c>
      <c r="BL125">
        <v>71.307000000000002</v>
      </c>
      <c r="BM125" s="46">
        <v>45471</v>
      </c>
      <c r="BN125">
        <v>66.963999999999999</v>
      </c>
      <c r="BO125" s="46">
        <v>45471</v>
      </c>
      <c r="BP125">
        <v>57.354999999999997</v>
      </c>
      <c r="BQ125" s="46">
        <v>45471</v>
      </c>
      <c r="BR125">
        <v>49.363</v>
      </c>
    </row>
    <row r="126" spans="3:70" x14ac:dyDescent="0.35">
      <c r="C126" s="46"/>
      <c r="E126" s="46"/>
      <c r="G126" s="46">
        <v>45474</v>
      </c>
      <c r="H126">
        <v>-46.57</v>
      </c>
      <c r="I126" s="46">
        <v>45474</v>
      </c>
      <c r="J126">
        <v>-8.0709999999999997</v>
      </c>
      <c r="K126" s="46">
        <v>45474</v>
      </c>
      <c r="L126">
        <v>-2.8279999999999998</v>
      </c>
      <c r="M126" s="46">
        <v>45474</v>
      </c>
      <c r="N126">
        <v>5.9320000000000004</v>
      </c>
      <c r="O126" s="46">
        <v>45474</v>
      </c>
      <c r="P126">
        <v>14.898999999999999</v>
      </c>
      <c r="Q126" s="46">
        <v>45474</v>
      </c>
      <c r="R126">
        <v>22.427</v>
      </c>
      <c r="S126" s="46">
        <v>45474</v>
      </c>
      <c r="T126">
        <v>22.427</v>
      </c>
      <c r="U126" s="46">
        <v>45474</v>
      </c>
      <c r="V126">
        <v>22.427</v>
      </c>
      <c r="W126" s="46">
        <v>45474</v>
      </c>
      <c r="X126">
        <v>37.188000000000002</v>
      </c>
      <c r="Y126" s="46">
        <v>45474</v>
      </c>
      <c r="Z126">
        <v>42.026000000000003</v>
      </c>
      <c r="AA126" s="46">
        <v>45474</v>
      </c>
      <c r="AB126">
        <v>42.026000000000003</v>
      </c>
      <c r="AC126" s="46">
        <v>45474</v>
      </c>
      <c r="AD126">
        <v>46.48</v>
      </c>
      <c r="AE126" s="46">
        <v>45474</v>
      </c>
      <c r="AF126">
        <v>58.55</v>
      </c>
      <c r="AG126" s="46">
        <v>45474</v>
      </c>
      <c r="AH126">
        <v>58.55</v>
      </c>
      <c r="AI126" s="46">
        <v>45474</v>
      </c>
      <c r="AJ126">
        <v>58.55</v>
      </c>
      <c r="AK126" s="46">
        <v>45474</v>
      </c>
      <c r="AL126">
        <v>64.543999999999997</v>
      </c>
      <c r="AM126" s="46">
        <v>45474</v>
      </c>
      <c r="AN126">
        <v>67.394000000000005</v>
      </c>
      <c r="AO126" s="46">
        <v>45474</v>
      </c>
      <c r="AP126">
        <v>65.356999999999999</v>
      </c>
      <c r="AQ126" s="46">
        <v>45474</v>
      </c>
      <c r="AR126">
        <v>69.156999999999996</v>
      </c>
      <c r="AS126" s="46">
        <v>45474</v>
      </c>
      <c r="AT126">
        <v>69.156999999999996</v>
      </c>
      <c r="AU126" s="46">
        <v>45474</v>
      </c>
      <c r="AV126">
        <v>64.671000000000006</v>
      </c>
      <c r="AW126" s="46">
        <v>45474</v>
      </c>
      <c r="AX126">
        <v>64.671000000000006</v>
      </c>
      <c r="AY126" s="46">
        <v>45474</v>
      </c>
      <c r="AZ126">
        <v>68.972999999999999</v>
      </c>
      <c r="BA126" s="46">
        <v>45474</v>
      </c>
      <c r="BB126">
        <v>72.728999999999999</v>
      </c>
      <c r="BC126" s="46">
        <v>45474</v>
      </c>
      <c r="BD126">
        <v>74.611999999999995</v>
      </c>
      <c r="BE126" s="46">
        <v>45474</v>
      </c>
      <c r="BF126">
        <v>67.516999999999996</v>
      </c>
      <c r="BG126" s="46">
        <v>45474</v>
      </c>
      <c r="BH126">
        <v>72.373000000000005</v>
      </c>
      <c r="BI126" s="46">
        <v>45474</v>
      </c>
      <c r="BJ126">
        <v>50.686999999999998</v>
      </c>
      <c r="BK126" s="46">
        <v>45474</v>
      </c>
      <c r="BL126">
        <v>70.971000000000004</v>
      </c>
      <c r="BM126" s="46">
        <v>45474</v>
      </c>
      <c r="BN126">
        <v>66.638999999999996</v>
      </c>
      <c r="BO126" s="46">
        <v>45474</v>
      </c>
      <c r="BP126">
        <v>57.076999999999998</v>
      </c>
      <c r="BQ126" s="46">
        <v>45474</v>
      </c>
      <c r="BR126">
        <v>50.192999999999998</v>
      </c>
    </row>
    <row r="127" spans="3:70" x14ac:dyDescent="0.35">
      <c r="C127" s="46"/>
      <c r="E127" s="46"/>
      <c r="G127" s="46">
        <v>45475</v>
      </c>
      <c r="H127">
        <v>-45.66</v>
      </c>
      <c r="I127" s="46">
        <v>45475</v>
      </c>
      <c r="J127">
        <v>-7.6479999999999997</v>
      </c>
      <c r="K127" s="46">
        <v>45475</v>
      </c>
      <c r="L127">
        <v>-3.3370000000000002</v>
      </c>
      <c r="M127" s="46">
        <v>45475</v>
      </c>
      <c r="N127">
        <v>5.7130000000000001</v>
      </c>
      <c r="O127" s="46">
        <v>45475</v>
      </c>
      <c r="P127">
        <v>14.781000000000001</v>
      </c>
      <c r="Q127" s="46">
        <v>45475</v>
      </c>
      <c r="R127">
        <v>21.684999999999999</v>
      </c>
      <c r="S127" s="46">
        <v>45475</v>
      </c>
      <c r="T127">
        <v>21.684999999999999</v>
      </c>
      <c r="U127" s="46">
        <v>45475</v>
      </c>
      <c r="V127">
        <v>21.684999999999999</v>
      </c>
      <c r="W127" s="46">
        <v>45475</v>
      </c>
      <c r="X127">
        <v>36.795999999999999</v>
      </c>
      <c r="Y127" s="46">
        <v>45475</v>
      </c>
      <c r="Z127">
        <v>41.677999999999997</v>
      </c>
      <c r="AA127" s="46">
        <v>45475</v>
      </c>
      <c r="AB127">
        <v>41.677999999999997</v>
      </c>
      <c r="AC127" s="46">
        <v>45475</v>
      </c>
      <c r="AD127">
        <v>45.981999999999999</v>
      </c>
      <c r="AE127" s="46">
        <v>45475</v>
      </c>
      <c r="AF127">
        <v>58.530999999999999</v>
      </c>
      <c r="AG127" s="46">
        <v>45475</v>
      </c>
      <c r="AH127">
        <v>58.530999999999999</v>
      </c>
      <c r="AI127" s="46">
        <v>45475</v>
      </c>
      <c r="AJ127">
        <v>58.530999999999999</v>
      </c>
      <c r="AK127" s="46">
        <v>45475</v>
      </c>
      <c r="AL127">
        <v>64.545000000000002</v>
      </c>
      <c r="AM127" s="46">
        <v>45475</v>
      </c>
      <c r="AN127">
        <v>67.536000000000001</v>
      </c>
      <c r="AO127" s="46">
        <v>45475</v>
      </c>
      <c r="AP127">
        <v>65.671999999999997</v>
      </c>
      <c r="AQ127" s="46">
        <v>45475</v>
      </c>
      <c r="AR127">
        <v>69.453000000000003</v>
      </c>
      <c r="AS127" s="46">
        <v>45475</v>
      </c>
      <c r="AT127">
        <v>69.453000000000003</v>
      </c>
      <c r="AU127" s="46">
        <v>45475</v>
      </c>
      <c r="AV127">
        <v>64.989999999999995</v>
      </c>
      <c r="AW127" s="46">
        <v>45475</v>
      </c>
      <c r="AX127">
        <v>64.989999999999995</v>
      </c>
      <c r="AY127" s="46">
        <v>45475</v>
      </c>
      <c r="AZ127">
        <v>69.391000000000005</v>
      </c>
      <c r="BA127" s="46">
        <v>45475</v>
      </c>
      <c r="BB127">
        <v>72.762</v>
      </c>
      <c r="BC127" s="46">
        <v>45475</v>
      </c>
      <c r="BD127">
        <v>74.731999999999999</v>
      </c>
      <c r="BE127" s="46">
        <v>45475</v>
      </c>
      <c r="BF127">
        <v>68.53</v>
      </c>
      <c r="BG127" s="46">
        <v>45475</v>
      </c>
      <c r="BH127">
        <v>72.867999999999995</v>
      </c>
      <c r="BI127" s="46">
        <v>45475</v>
      </c>
      <c r="BJ127">
        <v>50.843000000000004</v>
      </c>
      <c r="BK127" s="46">
        <v>45475</v>
      </c>
      <c r="BL127">
        <v>71.271000000000001</v>
      </c>
      <c r="BM127" s="46">
        <v>45475</v>
      </c>
      <c r="BN127">
        <v>66.841999999999999</v>
      </c>
      <c r="BO127" s="46">
        <v>45475</v>
      </c>
      <c r="BP127">
        <v>57.213000000000001</v>
      </c>
      <c r="BQ127" s="46">
        <v>45475</v>
      </c>
      <c r="BR127">
        <v>49.945</v>
      </c>
    </row>
    <row r="128" spans="3:70" x14ac:dyDescent="0.35">
      <c r="C128" s="46"/>
      <c r="E128" s="46"/>
      <c r="G128" s="46">
        <v>45476</v>
      </c>
      <c r="H128">
        <v>-45.177999999999997</v>
      </c>
      <c r="I128" s="46">
        <v>45476</v>
      </c>
      <c r="J128">
        <v>-9.3829999999999991</v>
      </c>
      <c r="K128" s="46">
        <v>45476</v>
      </c>
      <c r="L128">
        <v>-4.7530000000000001</v>
      </c>
      <c r="M128" s="46">
        <v>45476</v>
      </c>
      <c r="N128">
        <v>5.016</v>
      </c>
      <c r="O128" s="46">
        <v>45476</v>
      </c>
      <c r="P128">
        <v>14.420999999999999</v>
      </c>
      <c r="Q128" s="46">
        <v>45476</v>
      </c>
      <c r="R128">
        <v>20.266999999999999</v>
      </c>
      <c r="S128" s="46">
        <v>45476</v>
      </c>
      <c r="T128">
        <v>20.266999999999999</v>
      </c>
      <c r="U128" s="46">
        <v>45476</v>
      </c>
      <c r="V128">
        <v>20.266999999999999</v>
      </c>
      <c r="W128" s="46">
        <v>45476</v>
      </c>
      <c r="X128">
        <v>35.637</v>
      </c>
      <c r="Y128" s="46">
        <v>45476</v>
      </c>
      <c r="Z128">
        <v>40.67</v>
      </c>
      <c r="AA128" s="46">
        <v>45476</v>
      </c>
      <c r="AB128">
        <v>40.67</v>
      </c>
      <c r="AC128" s="46">
        <v>45476</v>
      </c>
      <c r="AD128">
        <v>45.228999999999999</v>
      </c>
      <c r="AE128" s="46">
        <v>45476</v>
      </c>
      <c r="AF128">
        <v>57.892000000000003</v>
      </c>
      <c r="AG128" s="46">
        <v>45476</v>
      </c>
      <c r="AH128">
        <v>57.892000000000003</v>
      </c>
      <c r="AI128" s="46">
        <v>45476</v>
      </c>
      <c r="AJ128">
        <v>57.892000000000003</v>
      </c>
      <c r="AK128" s="46">
        <v>45476</v>
      </c>
      <c r="AL128">
        <v>63.75</v>
      </c>
      <c r="AM128" s="46">
        <v>45476</v>
      </c>
      <c r="AN128">
        <v>66.866</v>
      </c>
      <c r="AO128" s="46">
        <v>45476</v>
      </c>
      <c r="AP128">
        <v>65.257999999999996</v>
      </c>
      <c r="AQ128" s="46">
        <v>45476</v>
      </c>
      <c r="AR128">
        <v>68.763999999999996</v>
      </c>
      <c r="AS128" s="46">
        <v>45476</v>
      </c>
      <c r="AT128">
        <v>68.763999999999996</v>
      </c>
      <c r="AU128" s="46">
        <v>45476</v>
      </c>
      <c r="AV128">
        <v>64.61</v>
      </c>
      <c r="AW128" s="46">
        <v>45476</v>
      </c>
      <c r="AX128">
        <v>64.61</v>
      </c>
      <c r="AY128" s="46">
        <v>45476</v>
      </c>
      <c r="AZ128">
        <v>68.852000000000004</v>
      </c>
      <c r="BA128" s="46">
        <v>45476</v>
      </c>
      <c r="BB128">
        <v>72.024000000000001</v>
      </c>
      <c r="BC128" s="46">
        <v>45476</v>
      </c>
      <c r="BD128">
        <v>74.156999999999996</v>
      </c>
      <c r="BE128" s="46">
        <v>45476</v>
      </c>
      <c r="BF128">
        <v>67.55</v>
      </c>
      <c r="BG128" s="46">
        <v>45476</v>
      </c>
      <c r="BH128">
        <v>72.308999999999997</v>
      </c>
      <c r="BI128" s="46">
        <v>45476</v>
      </c>
      <c r="BJ128">
        <v>50.311999999999998</v>
      </c>
      <c r="BK128" s="46">
        <v>45476</v>
      </c>
      <c r="BL128">
        <v>70.751999999999995</v>
      </c>
      <c r="BM128" s="46">
        <v>45476</v>
      </c>
      <c r="BN128">
        <v>66.325000000000003</v>
      </c>
      <c r="BO128" s="46">
        <v>45476</v>
      </c>
      <c r="BP128">
        <v>56.686</v>
      </c>
      <c r="BQ128" s="46">
        <v>45476</v>
      </c>
      <c r="BR128">
        <v>49.204000000000001</v>
      </c>
    </row>
    <row r="129" spans="3:70" x14ac:dyDescent="0.35">
      <c r="C129" s="46"/>
      <c r="E129" s="46"/>
      <c r="G129" s="46">
        <v>45477</v>
      </c>
      <c r="H129">
        <v>-42.472000000000001</v>
      </c>
      <c r="I129" s="46">
        <v>45477</v>
      </c>
      <c r="J129">
        <v>-8.1790000000000003</v>
      </c>
      <c r="K129" s="46">
        <v>45477</v>
      </c>
      <c r="L129">
        <v>-4.16</v>
      </c>
      <c r="M129" s="46">
        <v>45477</v>
      </c>
      <c r="N129">
        <v>5.218</v>
      </c>
      <c r="O129" s="46">
        <v>45477</v>
      </c>
      <c r="P129">
        <v>14.819000000000001</v>
      </c>
      <c r="Q129" s="46">
        <v>45477</v>
      </c>
      <c r="R129">
        <v>20.582999999999998</v>
      </c>
      <c r="S129" s="46">
        <v>45477</v>
      </c>
      <c r="T129">
        <v>20.582999999999998</v>
      </c>
      <c r="U129" s="46">
        <v>45477</v>
      </c>
      <c r="V129">
        <v>20.582999999999998</v>
      </c>
      <c r="W129" s="46">
        <v>45477</v>
      </c>
      <c r="X129">
        <v>35.966999999999999</v>
      </c>
      <c r="Y129" s="46">
        <v>45477</v>
      </c>
      <c r="Z129">
        <v>41.087000000000003</v>
      </c>
      <c r="AA129" s="46">
        <v>45477</v>
      </c>
      <c r="AB129">
        <v>41.087000000000003</v>
      </c>
      <c r="AC129" s="46">
        <v>45477</v>
      </c>
      <c r="AD129">
        <v>45.527999999999999</v>
      </c>
      <c r="AE129" s="46">
        <v>45477</v>
      </c>
      <c r="AF129">
        <v>57.99</v>
      </c>
      <c r="AG129" s="46">
        <v>45477</v>
      </c>
      <c r="AH129">
        <v>57.99</v>
      </c>
      <c r="AI129" s="46">
        <v>45477</v>
      </c>
      <c r="AJ129">
        <v>57.99</v>
      </c>
      <c r="AK129" s="46">
        <v>45477</v>
      </c>
      <c r="AL129">
        <v>63.790999999999997</v>
      </c>
      <c r="AM129" s="46">
        <v>45477</v>
      </c>
      <c r="AN129">
        <v>66.915000000000006</v>
      </c>
      <c r="AO129" s="46">
        <v>45477</v>
      </c>
      <c r="AP129">
        <v>65.36</v>
      </c>
      <c r="AQ129" s="46">
        <v>45477</v>
      </c>
      <c r="AR129">
        <v>68.866</v>
      </c>
      <c r="AS129" s="46">
        <v>45477</v>
      </c>
      <c r="AT129">
        <v>68.866</v>
      </c>
      <c r="AU129" s="46">
        <v>45477</v>
      </c>
      <c r="AV129">
        <v>64.775000000000006</v>
      </c>
      <c r="AW129" s="46">
        <v>45477</v>
      </c>
      <c r="AX129">
        <v>64.775000000000006</v>
      </c>
      <c r="AY129" s="46">
        <v>45477</v>
      </c>
      <c r="AZ129">
        <v>69.084000000000003</v>
      </c>
      <c r="BA129" s="46">
        <v>45477</v>
      </c>
      <c r="BB129">
        <v>72.281999999999996</v>
      </c>
      <c r="BC129" s="46">
        <v>45477</v>
      </c>
      <c r="BD129">
        <v>74.284999999999997</v>
      </c>
      <c r="BE129" s="46">
        <v>45477</v>
      </c>
      <c r="BF129">
        <v>68.049000000000007</v>
      </c>
      <c r="BG129" s="46">
        <v>45477</v>
      </c>
      <c r="BH129">
        <v>72.828999999999994</v>
      </c>
      <c r="BI129" s="46">
        <v>45477</v>
      </c>
      <c r="BJ129">
        <v>50.533999999999999</v>
      </c>
      <c r="BK129" s="46">
        <v>45477</v>
      </c>
      <c r="BL129">
        <v>71.331999999999994</v>
      </c>
      <c r="BM129" s="46">
        <v>45477</v>
      </c>
      <c r="BN129">
        <v>66.906999999999996</v>
      </c>
      <c r="BO129" s="46">
        <v>45477</v>
      </c>
      <c r="BP129">
        <v>57.304000000000002</v>
      </c>
      <c r="BQ129" s="46">
        <v>45477</v>
      </c>
      <c r="BR129">
        <v>49.478999999999999</v>
      </c>
    </row>
    <row r="130" spans="3:70" x14ac:dyDescent="0.35">
      <c r="C130" s="46"/>
      <c r="E130" s="46"/>
      <c r="G130" s="46">
        <v>45478</v>
      </c>
      <c r="H130">
        <v>-43.584000000000003</v>
      </c>
      <c r="I130" s="46">
        <v>45478</v>
      </c>
      <c r="J130">
        <v>-7.5149999999999997</v>
      </c>
      <c r="K130" s="46">
        <v>45478</v>
      </c>
      <c r="L130">
        <v>-4.226</v>
      </c>
      <c r="M130" s="46">
        <v>45478</v>
      </c>
      <c r="N130">
        <v>5.5069999999999997</v>
      </c>
      <c r="O130" s="46">
        <v>45478</v>
      </c>
      <c r="P130">
        <v>14.254</v>
      </c>
      <c r="Q130" s="46">
        <v>45478</v>
      </c>
      <c r="R130">
        <v>19.527000000000001</v>
      </c>
      <c r="S130" s="46">
        <v>45478</v>
      </c>
      <c r="T130">
        <v>19.527000000000001</v>
      </c>
      <c r="U130" s="46">
        <v>45478</v>
      </c>
      <c r="V130">
        <v>19.527000000000001</v>
      </c>
      <c r="W130" s="46">
        <v>45478</v>
      </c>
      <c r="X130">
        <v>34.941000000000003</v>
      </c>
      <c r="Y130" s="46">
        <v>45478</v>
      </c>
      <c r="Z130">
        <v>39.874000000000002</v>
      </c>
      <c r="AA130" s="46">
        <v>45478</v>
      </c>
      <c r="AB130">
        <v>39.874000000000002</v>
      </c>
      <c r="AC130" s="46">
        <v>45478</v>
      </c>
      <c r="AD130">
        <v>43.817999999999998</v>
      </c>
      <c r="AE130" s="46">
        <v>45478</v>
      </c>
      <c r="AF130">
        <v>57.014000000000003</v>
      </c>
      <c r="AG130" s="46">
        <v>45478</v>
      </c>
      <c r="AH130">
        <v>57.014000000000003</v>
      </c>
      <c r="AI130" s="46">
        <v>45478</v>
      </c>
      <c r="AJ130">
        <v>57.014000000000003</v>
      </c>
      <c r="AK130" s="46">
        <v>45478</v>
      </c>
      <c r="AL130">
        <v>62.883000000000003</v>
      </c>
      <c r="AM130" s="46">
        <v>45478</v>
      </c>
      <c r="AN130">
        <v>66.257000000000005</v>
      </c>
      <c r="AO130" s="46">
        <v>45478</v>
      </c>
      <c r="AP130">
        <v>64.518000000000001</v>
      </c>
      <c r="AQ130" s="46">
        <v>45478</v>
      </c>
      <c r="AR130">
        <v>68.265000000000001</v>
      </c>
      <c r="AS130" s="46">
        <v>45478</v>
      </c>
      <c r="AT130">
        <v>68.265000000000001</v>
      </c>
      <c r="AU130" s="46">
        <v>45478</v>
      </c>
      <c r="AV130">
        <v>63.646999999999998</v>
      </c>
      <c r="AW130" s="46">
        <v>45478</v>
      </c>
      <c r="AX130">
        <v>63.646999999999998</v>
      </c>
      <c r="AY130" s="46">
        <v>45478</v>
      </c>
      <c r="AZ130">
        <v>68.48</v>
      </c>
      <c r="BA130" s="46">
        <v>45478</v>
      </c>
      <c r="BB130">
        <v>71.724000000000004</v>
      </c>
      <c r="BC130" s="46">
        <v>45478</v>
      </c>
      <c r="BD130">
        <v>73.64</v>
      </c>
      <c r="BE130" s="46">
        <v>45478</v>
      </c>
      <c r="BF130">
        <v>67.338999999999999</v>
      </c>
      <c r="BG130" s="46">
        <v>45478</v>
      </c>
      <c r="BH130">
        <v>72.539000000000001</v>
      </c>
      <c r="BI130" s="46">
        <v>45478</v>
      </c>
      <c r="BJ130">
        <v>48.607999999999997</v>
      </c>
      <c r="BK130" s="46">
        <v>45478</v>
      </c>
      <c r="BL130">
        <v>70.963999999999999</v>
      </c>
      <c r="BM130" s="46">
        <v>45478</v>
      </c>
      <c r="BN130">
        <v>66.203000000000003</v>
      </c>
      <c r="BO130" s="46">
        <v>45478</v>
      </c>
      <c r="BP130">
        <v>56.371000000000002</v>
      </c>
      <c r="BQ130" s="46">
        <v>45478</v>
      </c>
      <c r="BR130">
        <v>48.185000000000002</v>
      </c>
    </row>
    <row r="131" spans="3:70" x14ac:dyDescent="0.35">
      <c r="C131" s="46"/>
      <c r="E131" s="46"/>
      <c r="G131" s="46">
        <v>45481</v>
      </c>
      <c r="H131">
        <v>-44.433999999999997</v>
      </c>
      <c r="I131" s="46">
        <v>45481</v>
      </c>
      <c r="J131">
        <v>-8.58</v>
      </c>
      <c r="K131" s="46">
        <v>45481</v>
      </c>
      <c r="L131">
        <v>-5.52</v>
      </c>
      <c r="M131" s="46">
        <v>45481</v>
      </c>
      <c r="N131">
        <v>4.5629999999999997</v>
      </c>
      <c r="O131" s="46">
        <v>45481</v>
      </c>
      <c r="P131">
        <v>14.22</v>
      </c>
      <c r="Q131" s="46">
        <v>45481</v>
      </c>
      <c r="R131">
        <v>19.559999999999999</v>
      </c>
      <c r="S131" s="46">
        <v>45481</v>
      </c>
      <c r="T131">
        <v>19.559999999999999</v>
      </c>
      <c r="U131" s="46">
        <v>45481</v>
      </c>
      <c r="V131">
        <v>19.559999999999999</v>
      </c>
      <c r="W131" s="46">
        <v>45481</v>
      </c>
      <c r="X131">
        <v>35.122999999999998</v>
      </c>
      <c r="Y131" s="46">
        <v>45481</v>
      </c>
      <c r="Z131">
        <v>39.994999999999997</v>
      </c>
      <c r="AA131" s="46">
        <v>45481</v>
      </c>
      <c r="AB131">
        <v>39.994999999999997</v>
      </c>
      <c r="AC131" s="46">
        <v>45481</v>
      </c>
      <c r="AD131">
        <v>44.151000000000003</v>
      </c>
      <c r="AE131" s="46">
        <v>45481</v>
      </c>
      <c r="AF131">
        <v>57.536999999999999</v>
      </c>
      <c r="AG131" s="46">
        <v>45481</v>
      </c>
      <c r="AH131">
        <v>57.536999999999999</v>
      </c>
      <c r="AI131" s="46">
        <v>45481</v>
      </c>
      <c r="AJ131">
        <v>57.536999999999999</v>
      </c>
      <c r="AK131" s="46">
        <v>45481</v>
      </c>
      <c r="AL131">
        <v>63.372</v>
      </c>
      <c r="AM131" s="46">
        <v>45481</v>
      </c>
      <c r="AN131">
        <v>66.712000000000003</v>
      </c>
      <c r="AO131" s="46">
        <v>45481</v>
      </c>
      <c r="AP131">
        <v>65.063000000000002</v>
      </c>
      <c r="AQ131" s="46">
        <v>45481</v>
      </c>
      <c r="AR131">
        <v>68.787999999999997</v>
      </c>
      <c r="AS131" s="46">
        <v>45481</v>
      </c>
      <c r="AT131">
        <v>68.787999999999997</v>
      </c>
      <c r="AU131" s="46">
        <v>45481</v>
      </c>
      <c r="AV131">
        <v>64.242999999999995</v>
      </c>
      <c r="AW131" s="46">
        <v>45481</v>
      </c>
      <c r="AX131">
        <v>64.242999999999995</v>
      </c>
      <c r="AY131" s="46">
        <v>45481</v>
      </c>
      <c r="AZ131">
        <v>69.001999999999995</v>
      </c>
      <c r="BA131" s="46">
        <v>45481</v>
      </c>
      <c r="BB131">
        <v>72.27</v>
      </c>
      <c r="BC131" s="46">
        <v>45481</v>
      </c>
      <c r="BD131">
        <v>74.066000000000003</v>
      </c>
      <c r="BE131" s="46">
        <v>45481</v>
      </c>
      <c r="BF131">
        <v>67.876000000000005</v>
      </c>
      <c r="BG131" s="46">
        <v>45481</v>
      </c>
      <c r="BH131">
        <v>73.075999999999993</v>
      </c>
      <c r="BI131" s="46">
        <v>45481</v>
      </c>
      <c r="BJ131">
        <v>48.97</v>
      </c>
      <c r="BK131" s="46">
        <v>45481</v>
      </c>
      <c r="BL131">
        <v>71.647999999999996</v>
      </c>
      <c r="BM131" s="46">
        <v>45481</v>
      </c>
      <c r="BN131">
        <v>66.596999999999994</v>
      </c>
      <c r="BO131" s="46">
        <v>45481</v>
      </c>
      <c r="BP131">
        <v>56.773000000000003</v>
      </c>
      <c r="BQ131" s="46">
        <v>45481</v>
      </c>
      <c r="BR131">
        <v>48.421999999999997</v>
      </c>
    </row>
    <row r="132" spans="3:70" x14ac:dyDescent="0.35">
      <c r="C132" s="46"/>
      <c r="E132" s="46"/>
      <c r="G132" s="46">
        <v>45482</v>
      </c>
      <c r="H132">
        <v>-44.947000000000003</v>
      </c>
      <c r="I132" s="46">
        <v>45482</v>
      </c>
      <c r="J132">
        <v>-7.524</v>
      </c>
      <c r="K132" s="46">
        <v>45482</v>
      </c>
      <c r="L132">
        <v>-5.2759999999999998</v>
      </c>
      <c r="M132" s="46">
        <v>45482</v>
      </c>
      <c r="N132">
        <v>4.7279999999999998</v>
      </c>
      <c r="O132" s="46">
        <v>45482</v>
      </c>
      <c r="P132">
        <v>14.5</v>
      </c>
      <c r="Q132" s="46">
        <v>45482</v>
      </c>
      <c r="R132">
        <v>20.420999999999999</v>
      </c>
      <c r="S132" s="46">
        <v>45482</v>
      </c>
      <c r="T132">
        <v>20.420999999999999</v>
      </c>
      <c r="U132" s="46">
        <v>45482</v>
      </c>
      <c r="V132">
        <v>20.420999999999999</v>
      </c>
      <c r="W132" s="46">
        <v>45482</v>
      </c>
      <c r="X132">
        <v>35.738</v>
      </c>
      <c r="Y132" s="46">
        <v>45482</v>
      </c>
      <c r="Z132">
        <v>40.185000000000002</v>
      </c>
      <c r="AA132" s="46">
        <v>45482</v>
      </c>
      <c r="AB132">
        <v>40.185000000000002</v>
      </c>
      <c r="AC132" s="46">
        <v>45482</v>
      </c>
      <c r="AD132">
        <v>44.225000000000001</v>
      </c>
      <c r="AE132" s="46">
        <v>45482</v>
      </c>
      <c r="AF132">
        <v>57.524999999999999</v>
      </c>
      <c r="AG132" s="46">
        <v>45482</v>
      </c>
      <c r="AH132">
        <v>57.524999999999999</v>
      </c>
      <c r="AI132" s="46">
        <v>45482</v>
      </c>
      <c r="AJ132">
        <v>57.524999999999999</v>
      </c>
      <c r="AK132" s="46">
        <v>45482</v>
      </c>
      <c r="AL132">
        <v>63.46</v>
      </c>
      <c r="AM132" s="46">
        <v>45482</v>
      </c>
      <c r="AN132">
        <v>66.768000000000001</v>
      </c>
      <c r="AO132" s="46">
        <v>45482</v>
      </c>
      <c r="AP132">
        <v>65.153999999999996</v>
      </c>
      <c r="AQ132" s="46">
        <v>45482</v>
      </c>
      <c r="AR132">
        <v>68.763000000000005</v>
      </c>
      <c r="AS132" s="46">
        <v>45482</v>
      </c>
      <c r="AT132">
        <v>68.763000000000005</v>
      </c>
      <c r="AU132" s="46">
        <v>45482</v>
      </c>
      <c r="AV132">
        <v>64.117999999999995</v>
      </c>
      <c r="AW132" s="46">
        <v>45482</v>
      </c>
      <c r="AX132">
        <v>64.117999999999995</v>
      </c>
      <c r="AY132" s="46">
        <v>45482</v>
      </c>
      <c r="AZ132">
        <v>69.191999999999993</v>
      </c>
      <c r="BA132" s="46">
        <v>45482</v>
      </c>
      <c r="BB132">
        <v>72.41</v>
      </c>
      <c r="BC132" s="46">
        <v>45482</v>
      </c>
      <c r="BD132">
        <v>74.638999999999996</v>
      </c>
      <c r="BE132" s="46">
        <v>45482</v>
      </c>
      <c r="BF132">
        <v>68.066000000000003</v>
      </c>
      <c r="BG132" s="46">
        <v>45482</v>
      </c>
      <c r="BH132">
        <v>73.332999999999998</v>
      </c>
      <c r="BI132" s="46">
        <v>45482</v>
      </c>
      <c r="BJ132">
        <v>49.11</v>
      </c>
      <c r="BK132" s="46">
        <v>45482</v>
      </c>
      <c r="BL132">
        <v>72.14</v>
      </c>
      <c r="BM132" s="46">
        <v>45482</v>
      </c>
      <c r="BN132">
        <v>66.75</v>
      </c>
      <c r="BO132" s="46">
        <v>45482</v>
      </c>
      <c r="BP132">
        <v>56.951999999999998</v>
      </c>
      <c r="BQ132" s="46">
        <v>45482</v>
      </c>
      <c r="BR132">
        <v>48.826999999999998</v>
      </c>
    </row>
    <row r="133" spans="3:70" x14ac:dyDescent="0.35">
      <c r="C133" s="46"/>
      <c r="E133" s="46"/>
      <c r="G133" s="46">
        <v>45483</v>
      </c>
      <c r="H133">
        <v>-45.121000000000002</v>
      </c>
      <c r="I133" s="46">
        <v>45483</v>
      </c>
      <c r="J133">
        <v>-7.6680000000000001</v>
      </c>
      <c r="K133" s="46">
        <v>45483</v>
      </c>
      <c r="L133">
        <v>-5.8890000000000002</v>
      </c>
      <c r="M133" s="46">
        <v>45483</v>
      </c>
      <c r="N133">
        <v>4.9109999999999996</v>
      </c>
      <c r="O133" s="46">
        <v>45483</v>
      </c>
      <c r="P133">
        <v>14.576000000000001</v>
      </c>
      <c r="Q133" s="46">
        <v>45483</v>
      </c>
      <c r="R133">
        <v>19.738</v>
      </c>
      <c r="S133" s="46">
        <v>45483</v>
      </c>
      <c r="T133">
        <v>19.738</v>
      </c>
      <c r="U133" s="46">
        <v>45483</v>
      </c>
      <c r="V133">
        <v>19.738</v>
      </c>
      <c r="W133" s="46">
        <v>45483</v>
      </c>
      <c r="X133">
        <v>35.015999999999998</v>
      </c>
      <c r="Y133" s="46">
        <v>45483</v>
      </c>
      <c r="Z133">
        <v>40.012999999999998</v>
      </c>
      <c r="AA133" s="46">
        <v>45483</v>
      </c>
      <c r="AB133">
        <v>40.012999999999998</v>
      </c>
      <c r="AC133" s="46">
        <v>45483</v>
      </c>
      <c r="AD133">
        <v>44.079000000000001</v>
      </c>
      <c r="AE133" s="46">
        <v>45483</v>
      </c>
      <c r="AF133">
        <v>57.405000000000001</v>
      </c>
      <c r="AG133" s="46">
        <v>45483</v>
      </c>
      <c r="AH133">
        <v>57.405000000000001</v>
      </c>
      <c r="AI133" s="46">
        <v>45483</v>
      </c>
      <c r="AJ133">
        <v>57.405000000000001</v>
      </c>
      <c r="AK133" s="46">
        <v>45483</v>
      </c>
      <c r="AL133">
        <v>63.35</v>
      </c>
      <c r="AM133" s="46">
        <v>45483</v>
      </c>
      <c r="AN133">
        <v>66.174000000000007</v>
      </c>
      <c r="AO133" s="46">
        <v>45483</v>
      </c>
      <c r="AP133">
        <v>64.84</v>
      </c>
      <c r="AQ133" s="46">
        <v>45483</v>
      </c>
      <c r="AR133">
        <v>68.566999999999993</v>
      </c>
      <c r="AS133" s="46">
        <v>45483</v>
      </c>
      <c r="AT133">
        <v>68.566999999999993</v>
      </c>
      <c r="AU133" s="46">
        <v>45483</v>
      </c>
      <c r="AV133">
        <v>63.682000000000002</v>
      </c>
      <c r="AW133" s="46">
        <v>45483</v>
      </c>
      <c r="AX133">
        <v>63.682000000000002</v>
      </c>
      <c r="AY133" s="46">
        <v>45483</v>
      </c>
      <c r="AZ133">
        <v>68.712999999999994</v>
      </c>
      <c r="BA133" s="46">
        <v>45483</v>
      </c>
      <c r="BB133">
        <v>72.111999999999995</v>
      </c>
      <c r="BC133" s="46">
        <v>45483</v>
      </c>
      <c r="BD133">
        <v>74.319999999999993</v>
      </c>
      <c r="BE133" s="46">
        <v>45483</v>
      </c>
      <c r="BF133">
        <v>68.02</v>
      </c>
      <c r="BG133" s="46">
        <v>45483</v>
      </c>
      <c r="BH133">
        <v>73.36</v>
      </c>
      <c r="BI133" s="46">
        <v>45483</v>
      </c>
      <c r="BJ133">
        <v>49.173999999999999</v>
      </c>
      <c r="BK133" s="46">
        <v>45483</v>
      </c>
      <c r="BL133">
        <v>71.876999999999995</v>
      </c>
      <c r="BM133" s="46">
        <v>45483</v>
      </c>
      <c r="BN133">
        <v>66.903999999999996</v>
      </c>
      <c r="BO133" s="46">
        <v>45483</v>
      </c>
      <c r="BP133">
        <v>57.637999999999998</v>
      </c>
      <c r="BQ133" s="46">
        <v>45483</v>
      </c>
      <c r="BR133">
        <v>48.389000000000003</v>
      </c>
    </row>
    <row r="134" spans="3:70" x14ac:dyDescent="0.35">
      <c r="C134" s="46"/>
      <c r="E134" s="46"/>
      <c r="G134" s="46">
        <v>45484</v>
      </c>
      <c r="H134">
        <v>-46.627000000000002</v>
      </c>
      <c r="I134" s="46">
        <v>45484</v>
      </c>
      <c r="J134">
        <v>-6.4589999999999996</v>
      </c>
      <c r="K134" s="46">
        <v>45484</v>
      </c>
      <c r="L134">
        <v>-5.2939999999999996</v>
      </c>
      <c r="M134" s="46">
        <v>45484</v>
      </c>
      <c r="N134">
        <v>5.7169999999999996</v>
      </c>
      <c r="O134" s="46">
        <v>45484</v>
      </c>
      <c r="P134">
        <v>16.53</v>
      </c>
      <c r="Q134" s="46">
        <v>45484</v>
      </c>
      <c r="R134">
        <v>20.673999999999999</v>
      </c>
      <c r="S134" s="46">
        <v>45484</v>
      </c>
      <c r="T134">
        <v>20.673999999999999</v>
      </c>
      <c r="U134" s="46">
        <v>45484</v>
      </c>
      <c r="V134">
        <v>20.673999999999999</v>
      </c>
      <c r="W134" s="46">
        <v>45484</v>
      </c>
      <c r="X134">
        <v>35.283999999999999</v>
      </c>
      <c r="Y134" s="46">
        <v>45484</v>
      </c>
      <c r="Z134">
        <v>39.930999999999997</v>
      </c>
      <c r="AA134" s="46">
        <v>45484</v>
      </c>
      <c r="AB134">
        <v>39.930999999999997</v>
      </c>
      <c r="AC134" s="46">
        <v>45484</v>
      </c>
      <c r="AD134">
        <v>43.902000000000001</v>
      </c>
      <c r="AE134" s="46">
        <v>45484</v>
      </c>
      <c r="AF134">
        <v>57.332000000000001</v>
      </c>
      <c r="AG134" s="46">
        <v>45484</v>
      </c>
      <c r="AH134">
        <v>57.332000000000001</v>
      </c>
      <c r="AI134" s="46">
        <v>45484</v>
      </c>
      <c r="AJ134">
        <v>57.332000000000001</v>
      </c>
      <c r="AK134" s="46">
        <v>45484</v>
      </c>
      <c r="AL134">
        <v>63.350999999999999</v>
      </c>
      <c r="AM134" s="46">
        <v>45484</v>
      </c>
      <c r="AN134">
        <v>66.290000000000006</v>
      </c>
      <c r="AO134" s="46">
        <v>45484</v>
      </c>
      <c r="AP134">
        <v>64.891000000000005</v>
      </c>
      <c r="AQ134" s="46">
        <v>45484</v>
      </c>
      <c r="AR134">
        <v>68.459000000000003</v>
      </c>
      <c r="AS134" s="46">
        <v>45484</v>
      </c>
      <c r="AT134">
        <v>68.459000000000003</v>
      </c>
      <c r="AU134" s="46">
        <v>45484</v>
      </c>
      <c r="AV134">
        <v>63.444000000000003</v>
      </c>
      <c r="AW134" s="46">
        <v>45484</v>
      </c>
      <c r="AX134">
        <v>63.444000000000003</v>
      </c>
      <c r="AY134" s="46">
        <v>45484</v>
      </c>
      <c r="AZ134">
        <v>68.655000000000001</v>
      </c>
      <c r="BA134" s="46">
        <v>45484</v>
      </c>
      <c r="BB134">
        <v>72.183000000000007</v>
      </c>
      <c r="BC134" s="46">
        <v>45484</v>
      </c>
      <c r="BD134">
        <v>74.391999999999996</v>
      </c>
      <c r="BE134" s="46">
        <v>45484</v>
      </c>
      <c r="BF134">
        <v>67.971000000000004</v>
      </c>
      <c r="BG134" s="46">
        <v>45484</v>
      </c>
      <c r="BH134">
        <v>73.569999999999993</v>
      </c>
      <c r="BI134" s="46">
        <v>45484</v>
      </c>
      <c r="BJ134">
        <v>48.91</v>
      </c>
      <c r="BK134" s="46">
        <v>45484</v>
      </c>
      <c r="BL134">
        <v>71.887</v>
      </c>
      <c r="BM134" s="46">
        <v>45484</v>
      </c>
      <c r="BN134">
        <v>66.400000000000006</v>
      </c>
      <c r="BO134" s="46">
        <v>45484</v>
      </c>
      <c r="BP134">
        <v>57.106999999999999</v>
      </c>
      <c r="BQ134" s="46">
        <v>45484</v>
      </c>
      <c r="BR134">
        <v>47.984999999999999</v>
      </c>
    </row>
    <row r="135" spans="3:70" x14ac:dyDescent="0.35">
      <c r="C135" s="46"/>
      <c r="E135" s="46"/>
      <c r="G135" s="46"/>
      <c r="I135" s="46"/>
      <c r="K135" s="46"/>
      <c r="M135" s="46"/>
      <c r="O135" s="46"/>
      <c r="Q135" s="46"/>
      <c r="S135" s="46"/>
      <c r="U135" s="46"/>
      <c r="W135" s="46"/>
      <c r="Y135" s="46"/>
      <c r="AA135" s="46"/>
      <c r="AC135" s="46"/>
      <c r="AE135" s="46"/>
      <c r="AG135" s="46"/>
      <c r="AI135" s="46"/>
      <c r="AK135" s="46"/>
      <c r="AM135" s="46"/>
      <c r="AO135" s="46"/>
      <c r="AQ135" s="46"/>
      <c r="AS135" s="46"/>
      <c r="AU135" s="46"/>
      <c r="AW135" s="46"/>
      <c r="AY135" s="46"/>
      <c r="BA135" s="46"/>
      <c r="BC135" s="46"/>
      <c r="BE135" s="46"/>
      <c r="BG135" s="46"/>
      <c r="BI135" s="46"/>
      <c r="BK135" s="46"/>
      <c r="BM135" s="46"/>
      <c r="BO135" s="46"/>
      <c r="BQ135" s="46"/>
    </row>
    <row r="136" spans="3:70" x14ac:dyDescent="0.35">
      <c r="E136" s="46"/>
      <c r="G136" s="46"/>
    </row>
    <row r="137" spans="3:70" x14ac:dyDescent="0.35">
      <c r="E137" s="46"/>
      <c r="G137" s="46"/>
    </row>
    <row r="138" spans="3:70" x14ac:dyDescent="0.35">
      <c r="E138" s="46"/>
      <c r="G138" s="46"/>
    </row>
    <row r="139" spans="3:70" x14ac:dyDescent="0.35">
      <c r="E139" s="46"/>
      <c r="G139" s="46"/>
    </row>
    <row r="140" spans="3:70" x14ac:dyDescent="0.35">
      <c r="E140" s="46"/>
      <c r="G140" s="46"/>
    </row>
    <row r="141" spans="3:70" x14ac:dyDescent="0.35">
      <c r="E141" s="46"/>
      <c r="G141" s="46"/>
    </row>
    <row r="142" spans="3:70" x14ac:dyDescent="0.35">
      <c r="E142" s="46"/>
      <c r="G142" s="46"/>
    </row>
    <row r="143" spans="3:70" x14ac:dyDescent="0.35">
      <c r="E143" s="46"/>
      <c r="G143" s="46"/>
    </row>
    <row r="144" spans="3:70" x14ac:dyDescent="0.35">
      <c r="E144" s="46"/>
      <c r="G144" s="46"/>
    </row>
    <row r="145" spans="5:7" x14ac:dyDescent="0.35">
      <c r="E145" s="46"/>
      <c r="G145" s="46"/>
    </row>
    <row r="146" spans="5:7" x14ac:dyDescent="0.35">
      <c r="E146" s="46"/>
      <c r="G146" s="46"/>
    </row>
    <row r="147" spans="5:7" x14ac:dyDescent="0.35">
      <c r="E147" s="46"/>
      <c r="G147" s="46"/>
    </row>
    <row r="148" spans="5:7" x14ac:dyDescent="0.35">
      <c r="E148" s="46"/>
      <c r="G148" s="4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8921-D8B8-4AE9-81AC-F2290183C784}">
  <dimension ref="A1:BZ393"/>
  <sheetViews>
    <sheetView zoomScale="80" zoomScaleNormal="80" workbookViewId="0">
      <selection activeCell="B1" sqref="B1"/>
    </sheetView>
  </sheetViews>
  <sheetFormatPr defaultRowHeight="14.5" x14ac:dyDescent="0.35"/>
  <cols>
    <col min="2" max="2" width="11.54296875" bestFit="1" customWidth="1"/>
    <col min="3" max="4" width="10.90625" customWidth="1"/>
    <col min="5" max="5" width="10.90625" bestFit="1" customWidth="1"/>
    <col min="7" max="7" width="10.90625" bestFit="1" customWidth="1"/>
    <col min="9" max="9" width="10.90625" bestFit="1" customWidth="1"/>
    <col min="11" max="11" width="10.90625" bestFit="1" customWidth="1"/>
    <col min="13" max="13" width="10.90625" bestFit="1" customWidth="1"/>
    <col min="15" max="15" width="10.90625" bestFit="1" customWidth="1"/>
    <col min="17" max="17" width="10.90625" bestFit="1" customWidth="1"/>
    <col min="19" max="19" width="10.90625" bestFit="1" customWidth="1"/>
    <col min="21" max="21" width="10.90625" bestFit="1" customWidth="1"/>
    <col min="23" max="23" width="10.90625" bestFit="1" customWidth="1"/>
    <col min="25" max="25" width="10.90625" bestFit="1" customWidth="1"/>
    <col min="27" max="27" width="10.90625" bestFit="1" customWidth="1"/>
    <col min="29" max="29" width="10.90625" bestFit="1" customWidth="1"/>
    <col min="31" max="31" width="10.90625" bestFit="1" customWidth="1"/>
    <col min="33" max="33" width="10.90625" bestFit="1" customWidth="1"/>
    <col min="35" max="35" width="10.90625" bestFit="1" customWidth="1"/>
    <col min="37" max="37" width="10.90625" bestFit="1" customWidth="1"/>
    <col min="39" max="39" width="10.90625" bestFit="1" customWidth="1"/>
    <col min="41" max="41" width="10.90625" bestFit="1" customWidth="1"/>
    <col min="43" max="43" width="10.90625" bestFit="1" customWidth="1"/>
    <col min="45" max="45" width="10.90625" bestFit="1" customWidth="1"/>
    <col min="47" max="47" width="10.90625" bestFit="1" customWidth="1"/>
    <col min="49" max="49" width="10.90625" bestFit="1" customWidth="1"/>
    <col min="51" max="51" width="10.90625" bestFit="1" customWidth="1"/>
    <col min="53" max="53" width="10.90625" bestFit="1" customWidth="1"/>
    <col min="55" max="55" width="10.90625" bestFit="1" customWidth="1"/>
    <col min="57" max="57" width="10.90625" bestFit="1" customWidth="1"/>
    <col min="59" max="59" width="10.90625" bestFit="1" customWidth="1"/>
    <col min="61" max="61" width="10.90625" bestFit="1" customWidth="1"/>
    <col min="63" max="63" width="10.90625" bestFit="1" customWidth="1"/>
    <col min="65" max="65" width="10.90625" bestFit="1" customWidth="1"/>
    <col min="67" max="67" width="10.90625" bestFit="1" customWidth="1"/>
  </cols>
  <sheetData>
    <row r="1" spans="1:78" x14ac:dyDescent="0.35">
      <c r="A1" t="s">
        <v>90</v>
      </c>
      <c r="B1" s="46">
        <f ca="1">[1]!BError(TODAY()-1)</f>
        <v>45484</v>
      </c>
      <c r="C1" s="46"/>
      <c r="D1" s="46"/>
    </row>
    <row r="2" spans="1:78" x14ac:dyDescent="0.35">
      <c r="A2" t="s">
        <v>137</v>
      </c>
      <c r="B2" s="46">
        <f ca="1">B1-180</f>
        <v>45304</v>
      </c>
      <c r="C2" s="46"/>
      <c r="D2" s="46"/>
    </row>
    <row r="3" spans="1:78" x14ac:dyDescent="0.35">
      <c r="B3" s="46" t="s">
        <v>138</v>
      </c>
      <c r="C3" s="46"/>
      <c r="D3" s="46"/>
    </row>
    <row r="4" spans="1:78" x14ac:dyDescent="0.35">
      <c r="B4" s="46" t="s">
        <v>139</v>
      </c>
      <c r="C4" s="46"/>
      <c r="D4" s="46"/>
    </row>
    <row r="5" spans="1:78" x14ac:dyDescent="0.35">
      <c r="B5" s="46"/>
      <c r="C5" t="str">
        <f>A8</f>
        <v>GB00B85SFQ54</v>
      </c>
      <c r="E5" t="str">
        <f>A9</f>
        <v>GB0008983024</v>
      </c>
      <c r="G5" t="str">
        <f>A10</f>
        <v>GB00BYY5F144</v>
      </c>
      <c r="I5" t="str">
        <f>A11</f>
        <v>GB00B128DH60</v>
      </c>
      <c r="K5" t="str">
        <f>A12</f>
        <v>GB00BZ1NTB69</v>
      </c>
      <c r="M5" t="str">
        <f>A13</f>
        <v>GB00B3Y1JG82</v>
      </c>
      <c r="O5" t="str">
        <f>A14</f>
        <v>GB0008932666</v>
      </c>
      <c r="Q5" t="str">
        <f>A15</f>
        <v>GB00BNNGP551</v>
      </c>
      <c r="S5" t="str">
        <f>A16</f>
        <v>GB00B3D4VD98</v>
      </c>
      <c r="U5" t="str">
        <f>A17</f>
        <v>GB00BMF9LJ15</v>
      </c>
      <c r="W5" t="str">
        <f>A18</f>
        <v>GB00B46CGH68</v>
      </c>
      <c r="Y5" t="str">
        <f>A19</f>
        <v>GB0031790826</v>
      </c>
      <c r="AA5" t="str">
        <f>A20</f>
        <v>GB00BYZW3J87</v>
      </c>
      <c r="AC5" t="str">
        <f>A21</f>
        <v>GB00B1L6W962</v>
      </c>
      <c r="AE5" t="str">
        <f>A22</f>
        <v>GB00BLH38265</v>
      </c>
      <c r="AG5" t="str">
        <f>A23</f>
        <v>GB00B3LZBF68</v>
      </c>
      <c r="AI5" t="str">
        <f>A24</f>
        <v>GB00BGDYHF49</v>
      </c>
      <c r="AK5" t="str">
        <f>A25</f>
        <v>GB00B3MYD345</v>
      </c>
      <c r="AM5" t="str">
        <f>A26</f>
        <v>GB00B7RN0G65</v>
      </c>
      <c r="AO5" t="str">
        <f>A27</f>
        <v>GB00BMF9LH90</v>
      </c>
      <c r="AQ5" t="str">
        <f>A28</f>
        <v>GB00BYMWG366</v>
      </c>
      <c r="AS5" t="str">
        <f>A29</f>
        <v>GB00B24FFM16</v>
      </c>
      <c r="AU5" t="str">
        <f>A30</f>
        <v>GB00BZ13DV40</v>
      </c>
      <c r="AW5" t="str">
        <f>A31</f>
        <v>GB00B421JZ66</v>
      </c>
      <c r="AY5" t="str">
        <f>A32</f>
        <v>GB00BNNGP882</v>
      </c>
      <c r="BA5" t="str">
        <f>A33</f>
        <v>GB00B73ZYW09</v>
      </c>
      <c r="BC5" t="str">
        <f>A34</f>
        <v>GB00B0CNHZ09</v>
      </c>
      <c r="BE5" t="str">
        <f>A35</f>
        <v>GB00BYVP4K94</v>
      </c>
      <c r="BG5" t="str">
        <f>A36</f>
        <v>GB00BP9DLZ64</v>
      </c>
      <c r="BI5" t="str">
        <f>A37</f>
        <v>GB00B4PTCY75</v>
      </c>
      <c r="BK5" t="str">
        <f>A38</f>
        <v>GB00BD9MZZ71</v>
      </c>
      <c r="BM5" t="str">
        <f>A39</f>
        <v>GB00BDX8CX86</v>
      </c>
      <c r="BO5" t="str">
        <f>A40</f>
        <v>GB00BM8Z2W66</v>
      </c>
    </row>
    <row r="6" spans="1:78" x14ac:dyDescent="0.35">
      <c r="B6" s="46"/>
      <c r="C6">
        <f>AVERAGE(D8:D333)</f>
        <v>-7.761960122699386</v>
      </c>
      <c r="E6">
        <f>AVERAGE(F8:F333)</f>
        <v>2.4003312883435575</v>
      </c>
      <c r="G6">
        <f>AVERAGE(H8:H333)</f>
        <v>5.5062208588957064</v>
      </c>
      <c r="I6">
        <f>AVERAGE(J8:J333)</f>
        <v>9.0148067484662562</v>
      </c>
      <c r="K6">
        <f>AVERAGE(L8:L333)</f>
        <v>10.44100306748466</v>
      </c>
      <c r="M6">
        <f>AVERAGE(N8:N333)</f>
        <v>6.4942699386503042</v>
      </c>
      <c r="O6">
        <f>AVERAGE(P8:P333)</f>
        <v>8.2931288343558283</v>
      </c>
      <c r="Q6">
        <f>AVERAGE(R8:R333)</f>
        <v>6.3318006134969309</v>
      </c>
      <c r="S6">
        <f>AVERAGE(T8:T333)</f>
        <v>6.5979754601226999</v>
      </c>
      <c r="U6">
        <f>AVERAGE(V8:V333)</f>
        <v>8.9374539877300663</v>
      </c>
      <c r="W6">
        <f>AVERAGE(X8:X333)</f>
        <v>2.889708588957054</v>
      </c>
      <c r="Y6">
        <f>AVERAGE(Z8:Z333)</f>
        <v>5.8348588957055227</v>
      </c>
      <c r="AA6">
        <f>AVERAGE(AB8:AB333)</f>
        <v>3.1453036809815949</v>
      </c>
      <c r="AC6">
        <f>AVERAGE(AD8:AD333)</f>
        <v>2.3049570552147238</v>
      </c>
      <c r="AE6">
        <f>AVERAGE(AF8:AF333)</f>
        <v>0.19526380368098159</v>
      </c>
      <c r="AG6">
        <f>AVERAGE(AH8:AH333)</f>
        <v>0.91347852760736203</v>
      </c>
      <c r="AI6">
        <f>AVERAGE(AJ8:AJ333)</f>
        <v>2.8282699386503061</v>
      </c>
      <c r="AK6">
        <f>AVERAGE(AL8:AL333)</f>
        <v>1.7138650306748466</v>
      </c>
      <c r="AM6">
        <f>AVERAGE(AN8:AN333)</f>
        <v>2.0963650306748449</v>
      </c>
      <c r="AO6">
        <f>AVERAGE(AP8:AP333)</f>
        <v>3.2925460122699381</v>
      </c>
      <c r="AQ6">
        <f>AVERAGE(AR8:AR333)</f>
        <v>2.3966779141104295</v>
      </c>
      <c r="AS6">
        <f>AVERAGE(AT8:AT333)</f>
        <v>2.8502883435582831</v>
      </c>
      <c r="AU6">
        <f>AVERAGE(AV8:AV333)</f>
        <v>4.5094601226993891</v>
      </c>
      <c r="AW6">
        <f>AVERAGE(AX8:AX333)</f>
        <v>3.9601687116564435</v>
      </c>
      <c r="AY6">
        <f>AVERAGE(AZ8:AZ333)</f>
        <v>2.4254539877300623</v>
      </c>
      <c r="BA6">
        <f>AVERAGE(BB8:BB333)</f>
        <v>1.1177607361963191</v>
      </c>
      <c r="BC6">
        <f>AVERAGE(BD8:BD333)</f>
        <v>1.5655613496932521</v>
      </c>
      <c r="BE6">
        <f>AVERAGE(BF8:BF333)</f>
        <v>1.7875368098159501</v>
      </c>
      <c r="BG6">
        <f>AVERAGE(BH8:BH333)</f>
        <v>0.36524539877300627</v>
      </c>
      <c r="BI6">
        <f>AVERAGE(BJ8:BJ333)</f>
        <v>7.0829601226993866</v>
      </c>
      <c r="BK6">
        <f>AVERAGE(BL8:BL333)</f>
        <v>0.57670858895705546</v>
      </c>
      <c r="BM6">
        <f>AVERAGE(BN8:BN333)</f>
        <v>2.7446349693251526</v>
      </c>
      <c r="BO6">
        <f>AVERAGE(BP8:BP333)</f>
        <v>1.6098650306748461</v>
      </c>
    </row>
    <row r="7" spans="1:78" x14ac:dyDescent="0.35">
      <c r="B7" s="46"/>
      <c r="C7">
        <f>_xlfn.STDEV.P(D8:D333)</f>
        <v>49.416537790044053</v>
      </c>
      <c r="E7">
        <f>_xlfn.STDEV.P(F8:F333)</f>
        <v>11.936446405015968</v>
      </c>
      <c r="G7">
        <f>_xlfn.STDEV.P(H8:H333)</f>
        <v>9.0207439261901339</v>
      </c>
      <c r="I7">
        <f>_xlfn.STDEV.P(J8:J333)</f>
        <v>24.219855312751754</v>
      </c>
      <c r="K7">
        <f>_xlfn.STDEV.P(L8:L333)</f>
        <v>13.365479144794222</v>
      </c>
      <c r="M7">
        <f>_xlfn.STDEV.P(N8:N333)</f>
        <v>8.680735455937338</v>
      </c>
      <c r="O7">
        <f>_xlfn.STDEV.P(P8:P333)</f>
        <v>10.797237388739793</v>
      </c>
      <c r="Q7">
        <f>_xlfn.STDEV.P(R8:R333)</f>
        <v>8.3825111981942726</v>
      </c>
      <c r="S7">
        <f>_xlfn.STDEV.P(T8:T333)</f>
        <v>8.5936399363265181</v>
      </c>
      <c r="U7">
        <f>_xlfn.STDEV.P(V8:V333)</f>
        <v>11.368471123664811</v>
      </c>
      <c r="W7">
        <f>_xlfn.STDEV.P(X8:X333)</f>
        <v>4.1530347907719021</v>
      </c>
      <c r="Y7">
        <f>_xlfn.STDEV.P(Z8:Z333)</f>
        <v>7.4960300555418335</v>
      </c>
      <c r="AA7">
        <f>_xlfn.STDEV.P(AB8:AB333)</f>
        <v>4.3856386300120471</v>
      </c>
      <c r="AC7">
        <f>_xlfn.STDEV.P(AD8:AD333)</f>
        <v>3.1586873610380475</v>
      </c>
      <c r="AE7">
        <f>_xlfn.STDEV.P(AF8:AF333)</f>
        <v>1.2977775142218666</v>
      </c>
      <c r="AG7">
        <f>_xlfn.STDEV.P(AH8:AH333)</f>
        <v>1.7689225095042922</v>
      </c>
      <c r="AI7">
        <f>_xlfn.STDEV.P(AJ8:AJ333)</f>
        <v>3.8123332043350375</v>
      </c>
      <c r="AK7">
        <f>_xlfn.STDEV.P(AL8:AL333)</f>
        <v>2.9237925755306362</v>
      </c>
      <c r="AM7">
        <f>_xlfn.STDEV.P(AN8:AN333)</f>
        <v>3.0374871907939429</v>
      </c>
      <c r="AO7">
        <f>_xlfn.STDEV.P(AP8:AP333)</f>
        <v>4.2908488344703448</v>
      </c>
      <c r="AQ7">
        <f>_xlfn.STDEV.P(AR8:AR333)</f>
        <v>3.3348234126871987</v>
      </c>
      <c r="AS7">
        <f>_xlfn.STDEV.P(AT8:AT333)</f>
        <v>3.9202869397359326</v>
      </c>
      <c r="AU7">
        <f>_xlfn.STDEV.P(AV8:AV333)</f>
        <v>5.746180010639022</v>
      </c>
      <c r="AW7">
        <f>_xlfn.STDEV.P(AX8:AX333)</f>
        <v>5.0777904225982837</v>
      </c>
      <c r="AY7">
        <f>_xlfn.STDEV.P(AZ8:AZ333)</f>
        <v>3.2638068154939046</v>
      </c>
      <c r="BA7">
        <f>_xlfn.STDEV.P(BB8:BB333)</f>
        <v>2.0673731838744409</v>
      </c>
      <c r="BC7">
        <f>_xlfn.STDEV.P(BD8:BD333)</f>
        <v>2.6915125621113276</v>
      </c>
      <c r="BE7">
        <f>_xlfn.STDEV.P(BF8:BF333)</f>
        <v>2.6535549630442126</v>
      </c>
      <c r="BG7">
        <f>_xlfn.STDEV.P(BH8:BH333)</f>
        <v>1.9517775179709242</v>
      </c>
      <c r="BI7">
        <f>_xlfn.STDEV.P(BJ8:BJ333)</f>
        <v>8.9660037282079035</v>
      </c>
      <c r="BK7">
        <f>_xlfn.STDEV.P(BL8:BL333)</f>
        <v>1.6474001057214789</v>
      </c>
      <c r="BM7">
        <f>_xlfn.STDEV.P(BN8:BN333)</f>
        <v>3.70316642720949</v>
      </c>
      <c r="BO7">
        <f>_xlfn.STDEV.P(BP8:BP333)</f>
        <v>2.4294207431870367</v>
      </c>
    </row>
    <row r="8" spans="1:78" x14ac:dyDescent="0.35">
      <c r="A8" s="11" t="s">
        <v>19</v>
      </c>
      <c r="C8" s="46"/>
      <c r="D8">
        <f>Linker_ZHist!D8-Nominal_ZHist!D8</f>
        <v>-121.85299999999999</v>
      </c>
      <c r="E8">
        <f ca="1">Linker_ZHist!E8-Nominal_ZHist!E8</f>
        <v>0</v>
      </c>
      <c r="F8">
        <f>Linker_ZHist!F8-Nominal_ZHist!F8</f>
        <v>6.2479999999999993</v>
      </c>
      <c r="G8">
        <f ca="1">Linker_ZHist!G8-Nominal_ZHist!G8</f>
        <v>0</v>
      </c>
      <c r="H8">
        <f>Linker_ZHist!H8-Nominal_ZHist!H8</f>
        <v>12.698</v>
      </c>
      <c r="I8">
        <f ca="1">Linker_ZHist!I8-Nominal_ZHist!I8</f>
        <v>0</v>
      </c>
      <c r="J8">
        <f>Linker_ZHist!J8-Nominal_ZHist!J8</f>
        <v>11.981999999999999</v>
      </c>
      <c r="K8">
        <f ca="1">Linker_ZHist!K8-Nominal_ZHist!K8</f>
        <v>0</v>
      </c>
      <c r="L8">
        <f>Linker_ZHist!L8-Nominal_ZHist!L8</f>
        <v>26.49</v>
      </c>
      <c r="M8">
        <f ca="1">Linker_ZHist!M8-Nominal_ZHist!M8</f>
        <v>0</v>
      </c>
      <c r="N8">
        <f>Linker_ZHist!N8-Nominal_ZHist!N8</f>
        <v>14.518000000000002</v>
      </c>
      <c r="O8">
        <f ca="1">Linker_ZHist!O8-Nominal_ZHist!O8</f>
        <v>0</v>
      </c>
      <c r="P8">
        <f>Linker_ZHist!P8-Nominal_ZHist!P8</f>
        <v>19.794999999999995</v>
      </c>
      <c r="Q8">
        <f ca="1">Linker_ZHist!Q8-Nominal_ZHist!Q8</f>
        <v>0</v>
      </c>
      <c r="R8">
        <f>Linker_ZHist!R8-Nominal_ZHist!R8</f>
        <v>18.159000000000002</v>
      </c>
      <c r="S8">
        <f ca="1">Linker_ZHist!S8-Nominal_ZHist!S8</f>
        <v>0</v>
      </c>
      <c r="T8">
        <f>Linker_ZHist!T8-Nominal_ZHist!T8</f>
        <v>16.806000000000001</v>
      </c>
      <c r="U8">
        <f ca="1">Linker_ZHist!U8-Nominal_ZHist!U8</f>
        <v>0</v>
      </c>
      <c r="V8">
        <f>Linker_ZHist!V8-Nominal_ZHist!V8</f>
        <v>21.120999999999999</v>
      </c>
      <c r="W8">
        <f ca="1">Linker_ZHist!W8-Nominal_ZHist!W8</f>
        <v>0</v>
      </c>
      <c r="X8">
        <f>Linker_ZHist!X8-Nominal_ZHist!X8</f>
        <v>7.9149999999999991</v>
      </c>
      <c r="Y8">
        <f ca="1">Linker_ZHist!Y8-Nominal_ZHist!Y8</f>
        <v>0</v>
      </c>
      <c r="Z8">
        <f>Linker_ZHist!Z8-Nominal_ZHist!Z8</f>
        <v>12.762999999999998</v>
      </c>
      <c r="AA8">
        <f ca="1">Linker_ZHist!AA8-Nominal_ZHist!AA8</f>
        <v>0</v>
      </c>
      <c r="AB8">
        <f>Linker_ZHist!AB8-Nominal_ZHist!AB8</f>
        <v>8.847999999999999</v>
      </c>
      <c r="AC8">
        <f ca="1">Linker_ZHist!AC8-Nominal_ZHist!AC8</f>
        <v>0</v>
      </c>
      <c r="AD8">
        <f>Linker_ZHist!AD8-Nominal_ZHist!AD8</f>
        <v>4.6910000000000025</v>
      </c>
      <c r="AE8">
        <f ca="1">Linker_ZHist!AE8-Nominal_ZHist!AE8</f>
        <v>0</v>
      </c>
      <c r="AF8">
        <f>Linker_ZHist!AF8-Nominal_ZHist!AF8</f>
        <v>0.50499999999999545</v>
      </c>
      <c r="AG8">
        <f ca="1">Linker_ZHist!AG8-Nominal_ZHist!AG8</f>
        <v>0</v>
      </c>
      <c r="AH8">
        <f>Linker_ZHist!AH8-Nominal_ZHist!AH8</f>
        <v>2.2920000000000016</v>
      </c>
      <c r="AI8">
        <f ca="1">Linker_ZHist!AI8-Nominal_ZHist!AI8</f>
        <v>0</v>
      </c>
      <c r="AJ8">
        <f>Linker_ZHist!AJ8-Nominal_ZHist!AJ8</f>
        <v>6.4890000000000043</v>
      </c>
      <c r="AK8">
        <f ca="1">Linker_ZHist!AK8-Nominal_ZHist!AK8</f>
        <v>0</v>
      </c>
      <c r="AL8">
        <f>Linker_ZHist!AL8-Nominal_ZHist!AL8</f>
        <v>2.9719999999999942</v>
      </c>
      <c r="AM8">
        <f ca="1">Linker_ZHist!AM8-Nominal_ZHist!AM8</f>
        <v>0</v>
      </c>
      <c r="AN8">
        <f>Linker_ZHist!AN8-Nominal_ZHist!AN8</f>
        <v>2.3770000000000095</v>
      </c>
      <c r="AO8">
        <f ca="1">Linker_ZHist!AO8-Nominal_ZHist!AO8</f>
        <v>0</v>
      </c>
      <c r="AP8">
        <f>Linker_ZHist!AP8-Nominal_ZHist!AP8</f>
        <v>7.0249999999999915</v>
      </c>
      <c r="AQ8">
        <f ca="1">Linker_ZHist!AQ8-Nominal_ZHist!AQ8</f>
        <v>0</v>
      </c>
      <c r="AR8">
        <f>Linker_ZHist!AR8-Nominal_ZHist!AR8</f>
        <v>4.4109999999999872</v>
      </c>
      <c r="AS8">
        <f ca="1">Linker_ZHist!AS8-Nominal_ZHist!AS8</f>
        <v>0</v>
      </c>
      <c r="AT8">
        <f>Linker_ZHist!AT8-Nominal_ZHist!AT8</f>
        <v>6.5279999999999916</v>
      </c>
      <c r="AU8">
        <f ca="1">Linker_ZHist!AU8-Nominal_ZHist!AU8</f>
        <v>0</v>
      </c>
      <c r="AV8">
        <f>Linker_ZHist!AV8-Nominal_ZHist!AV8</f>
        <v>10.742999999999995</v>
      </c>
      <c r="AW8">
        <f ca="1">Linker_ZHist!AW8-Nominal_ZHist!AW8</f>
        <v>0</v>
      </c>
      <c r="AX8">
        <f>Linker_ZHist!AX8-Nominal_ZHist!AX8</f>
        <v>8.3349999999999937</v>
      </c>
      <c r="AY8">
        <f ca="1">Linker_ZHist!AY8-Nominal_ZHist!AY8</f>
        <v>0</v>
      </c>
      <c r="AZ8">
        <f>Linker_ZHist!AZ8-Nominal_ZHist!AZ8</f>
        <v>4.0160000000000053</v>
      </c>
      <c r="BA8">
        <f ca="1">Linker_ZHist!BA8-Nominal_ZHist!BA8</f>
        <v>0</v>
      </c>
      <c r="BB8">
        <f>Linker_ZHist!BB8-Nominal_ZHist!BB8</f>
        <v>0.20999999999999375</v>
      </c>
      <c r="BC8">
        <f ca="1">Linker_ZHist!BC8-Nominal_ZHist!BC8</f>
        <v>0</v>
      </c>
      <c r="BD8">
        <f>Linker_ZHist!BD8-Nominal_ZHist!BD8</f>
        <v>1.0779999999999887</v>
      </c>
      <c r="BE8">
        <f ca="1">Linker_ZHist!BE8-Nominal_ZHist!BE8</f>
        <v>0</v>
      </c>
      <c r="BF8">
        <f>Linker_ZHist!BF8-Nominal_ZHist!BF8</f>
        <v>3.1689999999999969</v>
      </c>
      <c r="BG8">
        <f ca="1">Linker_ZHist!BG8-Nominal_ZHist!BG8</f>
        <v>0</v>
      </c>
      <c r="BH8">
        <f>Linker_ZHist!BH8-Nominal_ZHist!BH8</f>
        <v>-0.19000000000001194</v>
      </c>
      <c r="BI8">
        <f ca="1">Linker_ZHist!BI8-Nominal_ZHist!BI8</f>
        <v>0</v>
      </c>
      <c r="BJ8">
        <f>Linker_ZHist!BJ8-Nominal_ZHist!BJ8</f>
        <v>15.781000000000006</v>
      </c>
      <c r="BK8">
        <f ca="1">Linker_ZHist!BK8-Nominal_ZHist!BK8</f>
        <v>0</v>
      </c>
      <c r="BL8">
        <f>Linker_ZHist!BL8-Nominal_ZHist!BL8</f>
        <v>8.7999999999993861E-2</v>
      </c>
      <c r="BM8">
        <f ca="1">Linker_ZHist!BM8-Nominal_ZHist!BM8</f>
        <v>0</v>
      </c>
      <c r="BN8">
        <f>Linker_ZHist!BN8-Nominal_ZHist!BN8</f>
        <v>5.1920000000000073</v>
      </c>
      <c r="BO8">
        <f ca="1">Linker_ZHist!BO8-Nominal_ZHist!BO8</f>
        <v>0</v>
      </c>
      <c r="BP8">
        <f>Linker_ZHist!BP8-Nominal_ZHist!BP8</f>
        <v>1.242999999999995</v>
      </c>
      <c r="BQ8">
        <f ca="1">Linker_ZHist!BQ8-Nominal_ZHist!BQ8</f>
        <v>-45306</v>
      </c>
      <c r="BR8">
        <f>Linker_ZHist!BR8-Nominal_ZHist!BR8</f>
        <v>-57.442</v>
      </c>
      <c r="BS8">
        <f>Linker_ZHist!BS8-Nominal_ZHist!BS8</f>
        <v>0</v>
      </c>
      <c r="BT8">
        <f>Linker_ZHist!BT8-Nominal_ZHist!BT8</f>
        <v>0</v>
      </c>
      <c r="BU8">
        <f>Linker_ZHist!BU8-Nominal_ZHist!BU8</f>
        <v>0</v>
      </c>
      <c r="BV8">
        <f>Linker_ZHist!BV8-Nominal_ZHist!BV8</f>
        <v>0</v>
      </c>
      <c r="BW8">
        <f>Linker_ZHist!BW8-Nominal_ZHist!BW8</f>
        <v>0</v>
      </c>
      <c r="BX8">
        <f>Linker_ZHist!BX8-Nominal_ZHist!BX8</f>
        <v>0</v>
      </c>
      <c r="BY8">
        <f>Linker_ZHist!BY8-Nominal_ZHist!BY8</f>
        <v>0</v>
      </c>
      <c r="BZ8">
        <f>Linker_ZHist!BZ8-Nominal_ZHist!BZ8</f>
        <v>0</v>
      </c>
    </row>
    <row r="9" spans="1:78" x14ac:dyDescent="0.35">
      <c r="A9" t="s">
        <v>69</v>
      </c>
      <c r="C9" s="46"/>
      <c r="D9">
        <f>Linker_ZHist!D9-Nominal_ZHist!D9</f>
        <v>-143.12700000000001</v>
      </c>
      <c r="E9">
        <f>Linker_ZHist!E9-Nominal_ZHist!E9</f>
        <v>0</v>
      </c>
      <c r="F9">
        <f>Linker_ZHist!F9-Nominal_ZHist!F9</f>
        <v>1.3840000000000003</v>
      </c>
      <c r="G9">
        <f>Linker_ZHist!G9-Nominal_ZHist!G9</f>
        <v>0</v>
      </c>
      <c r="H9">
        <f>Linker_ZHist!H9-Nominal_ZHist!H9</f>
        <v>10.087999999999999</v>
      </c>
      <c r="I9">
        <f>Linker_ZHist!I9-Nominal_ZHist!I9</f>
        <v>0</v>
      </c>
      <c r="J9">
        <f>Linker_ZHist!J9-Nominal_ZHist!J9</f>
        <v>10.759</v>
      </c>
      <c r="K9">
        <f>Linker_ZHist!K9-Nominal_ZHist!K9</f>
        <v>0</v>
      </c>
      <c r="L9">
        <f>Linker_ZHist!L9-Nominal_ZHist!L9</f>
        <v>24.894000000000002</v>
      </c>
      <c r="M9">
        <f>Linker_ZHist!M9-Nominal_ZHist!M9</f>
        <v>0</v>
      </c>
      <c r="N9">
        <f>Linker_ZHist!N9-Nominal_ZHist!N9</f>
        <v>12.725999999999999</v>
      </c>
      <c r="O9">
        <f>Linker_ZHist!O9-Nominal_ZHist!O9</f>
        <v>0</v>
      </c>
      <c r="P9">
        <f>Linker_ZHist!P9-Nominal_ZHist!P9</f>
        <v>18.180999999999997</v>
      </c>
      <c r="Q9">
        <f>Linker_ZHist!Q9-Nominal_ZHist!Q9</f>
        <v>0</v>
      </c>
      <c r="R9">
        <f>Linker_ZHist!R9-Nominal_ZHist!R9</f>
        <v>16.731000000000002</v>
      </c>
      <c r="S9">
        <f>Linker_ZHist!S9-Nominal_ZHist!S9</f>
        <v>0</v>
      </c>
      <c r="T9">
        <f>Linker_ZHist!T9-Nominal_ZHist!T9</f>
        <v>15.582000000000001</v>
      </c>
      <c r="U9">
        <f>Linker_ZHist!U9-Nominal_ZHist!U9</f>
        <v>0</v>
      </c>
      <c r="V9">
        <f>Linker_ZHist!V9-Nominal_ZHist!V9</f>
        <v>19.006</v>
      </c>
      <c r="W9">
        <f>Linker_ZHist!W9-Nominal_ZHist!W9</f>
        <v>0</v>
      </c>
      <c r="X9">
        <f>Linker_ZHist!X9-Nominal_ZHist!X9</f>
        <v>5.5229999999999961</v>
      </c>
      <c r="Y9">
        <f>Linker_ZHist!Y9-Nominal_ZHist!Y9</f>
        <v>0</v>
      </c>
      <c r="Z9">
        <f>Linker_ZHist!Z9-Nominal_ZHist!Z9</f>
        <v>11.009</v>
      </c>
      <c r="AA9">
        <f>Linker_ZHist!AA9-Nominal_ZHist!AA9</f>
        <v>0</v>
      </c>
      <c r="AB9">
        <f>Linker_ZHist!AB9-Nominal_ZHist!AB9</f>
        <v>6.8879999999999981</v>
      </c>
      <c r="AC9">
        <f>Linker_ZHist!AC9-Nominal_ZHist!AC9</f>
        <v>0</v>
      </c>
      <c r="AD9">
        <f>Linker_ZHist!AD9-Nominal_ZHist!AD9</f>
        <v>3.2209999999999965</v>
      </c>
      <c r="AE9">
        <f>Linker_ZHist!AE9-Nominal_ZHist!AE9</f>
        <v>0</v>
      </c>
      <c r="AF9">
        <f>Linker_ZHist!AF9-Nominal_ZHist!AF9</f>
        <v>-1.2619999999999933</v>
      </c>
      <c r="AG9">
        <f>Linker_ZHist!AG9-Nominal_ZHist!AG9</f>
        <v>0</v>
      </c>
      <c r="AH9">
        <f>Linker_ZHist!AH9-Nominal_ZHist!AH9</f>
        <v>0.53200000000001069</v>
      </c>
      <c r="AI9">
        <f>Linker_ZHist!AI9-Nominal_ZHist!AI9</f>
        <v>0</v>
      </c>
      <c r="AJ9">
        <f>Linker_ZHist!AJ9-Nominal_ZHist!AJ9</f>
        <v>4.855000000000004</v>
      </c>
      <c r="AK9">
        <f>Linker_ZHist!AK9-Nominal_ZHist!AK9</f>
        <v>0</v>
      </c>
      <c r="AL9">
        <f>Linker_ZHist!AL9-Nominal_ZHist!AL9</f>
        <v>1.2319999999999993</v>
      </c>
      <c r="AM9">
        <f>Linker_ZHist!AM9-Nominal_ZHist!AM9</f>
        <v>0</v>
      </c>
      <c r="AN9">
        <f>Linker_ZHist!AN9-Nominal_ZHist!AN9</f>
        <v>0.88299999999999557</v>
      </c>
      <c r="AO9">
        <f>Linker_ZHist!AO9-Nominal_ZHist!AO9</f>
        <v>0</v>
      </c>
      <c r="AP9">
        <f>Linker_ZHist!AP9-Nominal_ZHist!AP9</f>
        <v>5.9690000000000083</v>
      </c>
      <c r="AQ9">
        <f>Linker_ZHist!AQ9-Nominal_ZHist!AQ9</f>
        <v>0</v>
      </c>
      <c r="AR9">
        <f>Linker_ZHist!AR9-Nominal_ZHist!AR9</f>
        <v>3.0889999999999986</v>
      </c>
      <c r="AS9">
        <f>Linker_ZHist!AS9-Nominal_ZHist!AS9</f>
        <v>0</v>
      </c>
      <c r="AT9">
        <f>Linker_ZHist!AT9-Nominal_ZHist!AT9</f>
        <v>5.0619999999999976</v>
      </c>
      <c r="AU9">
        <f>Linker_ZHist!AU9-Nominal_ZHist!AU9</f>
        <v>0</v>
      </c>
      <c r="AV9">
        <f>Linker_ZHist!AV9-Nominal_ZHist!AV9</f>
        <v>9.0799999999999983</v>
      </c>
      <c r="AW9">
        <f>Linker_ZHist!AW9-Nominal_ZHist!AW9</f>
        <v>0</v>
      </c>
      <c r="AX9">
        <f>Linker_ZHist!AX9-Nominal_ZHist!AX9</f>
        <v>6.382000000000005</v>
      </c>
      <c r="AY9">
        <f>Linker_ZHist!AY9-Nominal_ZHist!AY9</f>
        <v>0</v>
      </c>
      <c r="AZ9">
        <f>Linker_ZHist!AZ9-Nominal_ZHist!AZ9</f>
        <v>2.1260000000000048</v>
      </c>
      <c r="BA9">
        <f>Linker_ZHist!BA9-Nominal_ZHist!BA9</f>
        <v>0</v>
      </c>
      <c r="BB9">
        <f>Linker_ZHist!BB9-Nominal_ZHist!BB9</f>
        <v>-1.710000000000008</v>
      </c>
      <c r="BC9">
        <f>Linker_ZHist!BC9-Nominal_ZHist!BC9</f>
        <v>0</v>
      </c>
      <c r="BD9">
        <f>Linker_ZHist!BD9-Nominal_ZHist!BD9</f>
        <v>-0.90200000000000102</v>
      </c>
      <c r="BE9">
        <f>Linker_ZHist!BE9-Nominal_ZHist!BE9</f>
        <v>0</v>
      </c>
      <c r="BF9">
        <f>Linker_ZHist!BF9-Nominal_ZHist!BF9</f>
        <v>1.4639999999999986</v>
      </c>
      <c r="BG9">
        <f>Linker_ZHist!BG9-Nominal_ZHist!BG9</f>
        <v>0</v>
      </c>
      <c r="BH9">
        <f>Linker_ZHist!BH9-Nominal_ZHist!BH9</f>
        <v>-2.3319999999999936</v>
      </c>
      <c r="BI9">
        <f>Linker_ZHist!BI9-Nominal_ZHist!BI9</f>
        <v>0</v>
      </c>
      <c r="BJ9">
        <f>Linker_ZHist!BJ9-Nominal_ZHist!BJ9</f>
        <v>14.185000000000002</v>
      </c>
      <c r="BK9">
        <f>Linker_ZHist!BK9-Nominal_ZHist!BK9</f>
        <v>0</v>
      </c>
      <c r="BL9">
        <f>Linker_ZHist!BL9-Nominal_ZHist!BL9</f>
        <v>-1.5829999999999984</v>
      </c>
      <c r="BM9">
        <f>Linker_ZHist!BM9-Nominal_ZHist!BM9</f>
        <v>0</v>
      </c>
      <c r="BN9">
        <f>Linker_ZHist!BN9-Nominal_ZHist!BN9</f>
        <v>3.7549999999999955</v>
      </c>
      <c r="BO9">
        <f>Linker_ZHist!BO9-Nominal_ZHist!BO9</f>
        <v>0</v>
      </c>
      <c r="BP9">
        <f>Linker_ZHist!BP9-Nominal_ZHist!BP9</f>
        <v>0.34099999999999397</v>
      </c>
      <c r="BQ9">
        <f>Linker_ZHist!BQ9-Nominal_ZHist!BQ9</f>
        <v>-45307</v>
      </c>
      <c r="BR9">
        <f>Linker_ZHist!BR9-Nominal_ZHist!BR9</f>
        <v>-56.192</v>
      </c>
      <c r="BS9">
        <f>Linker_ZHist!BS9-Nominal_ZHist!BS9</f>
        <v>0</v>
      </c>
      <c r="BT9">
        <f>Linker_ZHist!BT9-Nominal_ZHist!BT9</f>
        <v>0</v>
      </c>
      <c r="BU9">
        <f>Linker_ZHist!BU9-Nominal_ZHist!BU9</f>
        <v>0</v>
      </c>
      <c r="BV9">
        <f>Linker_ZHist!BV9-Nominal_ZHist!BV9</f>
        <v>0</v>
      </c>
      <c r="BW9">
        <f>Linker_ZHist!BW9-Nominal_ZHist!BW9</f>
        <v>0</v>
      </c>
      <c r="BX9">
        <f>Linker_ZHist!BX9-Nominal_ZHist!BX9</f>
        <v>0</v>
      </c>
      <c r="BY9">
        <f>Linker_ZHist!BY9-Nominal_ZHist!BY9</f>
        <v>0</v>
      </c>
      <c r="BZ9">
        <f>Linker_ZHist!BZ9-Nominal_ZHist!BZ9</f>
        <v>0</v>
      </c>
    </row>
    <row r="10" spans="1:78" x14ac:dyDescent="0.35">
      <c r="A10" t="s">
        <v>21</v>
      </c>
      <c r="C10" s="46"/>
      <c r="D10">
        <f>Linker_ZHist!D10-Nominal_ZHist!D10</f>
        <v>-152.78200000000001</v>
      </c>
      <c r="E10">
        <f>Linker_ZHist!E10-Nominal_ZHist!E10</f>
        <v>0</v>
      </c>
      <c r="F10">
        <f>Linker_ZHist!F10-Nominal_ZHist!F10</f>
        <v>-2.0060000000000002</v>
      </c>
      <c r="G10">
        <f>Linker_ZHist!G10-Nominal_ZHist!G10</f>
        <v>0</v>
      </c>
      <c r="H10">
        <f>Linker_ZHist!H10-Nominal_ZHist!H10</f>
        <v>10.688000000000001</v>
      </c>
      <c r="I10">
        <f>Linker_ZHist!I10-Nominal_ZHist!I10</f>
        <v>0</v>
      </c>
      <c r="J10">
        <f>Linker_ZHist!J10-Nominal_ZHist!J10</f>
        <v>12.678000000000001</v>
      </c>
      <c r="K10">
        <f>Linker_ZHist!K10-Nominal_ZHist!K10</f>
        <v>0</v>
      </c>
      <c r="L10">
        <f>Linker_ZHist!L10-Nominal_ZHist!L10</f>
        <v>26.825000000000003</v>
      </c>
      <c r="M10">
        <f>Linker_ZHist!M10-Nominal_ZHist!M10</f>
        <v>0</v>
      </c>
      <c r="N10">
        <f>Linker_ZHist!N10-Nominal_ZHist!N10</f>
        <v>16.137</v>
      </c>
      <c r="O10">
        <f>Linker_ZHist!O10-Nominal_ZHist!O10</f>
        <v>0</v>
      </c>
      <c r="P10">
        <f>Linker_ZHist!P10-Nominal_ZHist!P10</f>
        <v>20.614999999999998</v>
      </c>
      <c r="Q10">
        <f>Linker_ZHist!Q10-Nominal_ZHist!Q10</f>
        <v>0</v>
      </c>
      <c r="R10">
        <f>Linker_ZHist!R10-Nominal_ZHist!R10</f>
        <v>19.026</v>
      </c>
      <c r="S10">
        <f>Linker_ZHist!S10-Nominal_ZHist!S10</f>
        <v>0</v>
      </c>
      <c r="T10">
        <f>Linker_ZHist!T10-Nominal_ZHist!T10</f>
        <v>18.220000000000002</v>
      </c>
      <c r="U10">
        <f>Linker_ZHist!U10-Nominal_ZHist!U10</f>
        <v>0</v>
      </c>
      <c r="V10">
        <f>Linker_ZHist!V10-Nominal_ZHist!V10</f>
        <v>22.421000000000003</v>
      </c>
      <c r="W10">
        <f>Linker_ZHist!W10-Nominal_ZHist!W10</f>
        <v>0</v>
      </c>
      <c r="X10">
        <f>Linker_ZHist!X10-Nominal_ZHist!X10</f>
        <v>8.5309999999999988</v>
      </c>
      <c r="Y10">
        <f>Linker_ZHist!Y10-Nominal_ZHist!Y10</f>
        <v>0</v>
      </c>
      <c r="Z10">
        <f>Linker_ZHist!Z10-Nominal_ZHist!Z10</f>
        <v>11.819000000000003</v>
      </c>
      <c r="AA10">
        <f>Linker_ZHist!AA10-Nominal_ZHist!AA10</f>
        <v>0</v>
      </c>
      <c r="AB10">
        <f>Linker_ZHist!AB10-Nominal_ZHist!AB10</f>
        <v>8.8610000000000042</v>
      </c>
      <c r="AC10">
        <f>Linker_ZHist!AC10-Nominal_ZHist!AC10</f>
        <v>0</v>
      </c>
      <c r="AD10">
        <f>Linker_ZHist!AD10-Nominal_ZHist!AD10</f>
        <v>5.3730000000000047</v>
      </c>
      <c r="AE10">
        <f>Linker_ZHist!AE10-Nominal_ZHist!AE10</f>
        <v>0</v>
      </c>
      <c r="AF10">
        <f>Linker_ZHist!AF10-Nominal_ZHist!AF10</f>
        <v>1.2950000000000017</v>
      </c>
      <c r="AG10">
        <f>Linker_ZHist!AG10-Nominal_ZHist!AG10</f>
        <v>0</v>
      </c>
      <c r="AH10">
        <f>Linker_ZHist!AH10-Nominal_ZHist!AH10</f>
        <v>2.9990000000000094</v>
      </c>
      <c r="AI10">
        <f>Linker_ZHist!AI10-Nominal_ZHist!AI10</f>
        <v>0</v>
      </c>
      <c r="AJ10">
        <f>Linker_ZHist!AJ10-Nominal_ZHist!AJ10</f>
        <v>7.5640000000000072</v>
      </c>
      <c r="AK10">
        <f>Linker_ZHist!AK10-Nominal_ZHist!AK10</f>
        <v>0</v>
      </c>
      <c r="AL10">
        <f>Linker_ZHist!AL10-Nominal_ZHist!AL10</f>
        <v>4.2459999999999951</v>
      </c>
      <c r="AM10">
        <f>Linker_ZHist!AM10-Nominal_ZHist!AM10</f>
        <v>0</v>
      </c>
      <c r="AN10">
        <f>Linker_ZHist!AN10-Nominal_ZHist!AN10</f>
        <v>3.8640000000000043</v>
      </c>
      <c r="AO10">
        <f>Linker_ZHist!AO10-Nominal_ZHist!AO10</f>
        <v>0</v>
      </c>
      <c r="AP10">
        <f>Linker_ZHist!AP10-Nominal_ZHist!AP10</f>
        <v>8.171999999999997</v>
      </c>
      <c r="AQ10">
        <f>Linker_ZHist!AQ10-Nominal_ZHist!AQ10</f>
        <v>0</v>
      </c>
      <c r="AR10">
        <f>Linker_ZHist!AR10-Nominal_ZHist!AR10</f>
        <v>6.2800000000000011</v>
      </c>
      <c r="AS10">
        <f>Linker_ZHist!AS10-Nominal_ZHist!AS10</f>
        <v>0</v>
      </c>
      <c r="AT10">
        <f>Linker_ZHist!AT10-Nominal_ZHist!AT10</f>
        <v>8.3659999999999997</v>
      </c>
      <c r="AU10">
        <f>Linker_ZHist!AU10-Nominal_ZHist!AU10</f>
        <v>0</v>
      </c>
      <c r="AV10">
        <f>Linker_ZHist!AV10-Nominal_ZHist!AV10</f>
        <v>11.622</v>
      </c>
      <c r="AW10">
        <f>Linker_ZHist!AW10-Nominal_ZHist!AW10</f>
        <v>0</v>
      </c>
      <c r="AX10">
        <f>Linker_ZHist!AX10-Nominal_ZHist!AX10</f>
        <v>9.1619999999999919</v>
      </c>
      <c r="AY10">
        <f>Linker_ZHist!AY10-Nominal_ZHist!AY10</f>
        <v>0</v>
      </c>
      <c r="AZ10">
        <f>Linker_ZHist!AZ10-Nominal_ZHist!AZ10</f>
        <v>5.3129999999999882</v>
      </c>
      <c r="BA10">
        <f>Linker_ZHist!BA10-Nominal_ZHist!BA10</f>
        <v>0</v>
      </c>
      <c r="BB10">
        <f>Linker_ZHist!BB10-Nominal_ZHist!BB10</f>
        <v>2.1640000000000015</v>
      </c>
      <c r="BC10">
        <f>Linker_ZHist!BC10-Nominal_ZHist!BC10</f>
        <v>0</v>
      </c>
      <c r="BD10">
        <f>Linker_ZHist!BD10-Nominal_ZHist!BD10</f>
        <v>2.2540000000000049</v>
      </c>
      <c r="BE10">
        <f>Linker_ZHist!BE10-Nominal_ZHist!BE10</f>
        <v>0</v>
      </c>
      <c r="BF10">
        <f>Linker_ZHist!BF10-Nominal_ZHist!BF10</f>
        <v>5.3659999999999997</v>
      </c>
      <c r="BG10">
        <f>Linker_ZHist!BG10-Nominal_ZHist!BG10</f>
        <v>0</v>
      </c>
      <c r="BH10">
        <f>Linker_ZHist!BH10-Nominal_ZHist!BH10</f>
        <v>2.2209999999999894</v>
      </c>
      <c r="BI10">
        <f>Linker_ZHist!BI10-Nominal_ZHist!BI10</f>
        <v>0</v>
      </c>
      <c r="BJ10">
        <f>Linker_ZHist!BJ10-Nominal_ZHist!BJ10</f>
        <v>16.763999999999996</v>
      </c>
      <c r="BK10">
        <f>Linker_ZHist!BK10-Nominal_ZHist!BK10</f>
        <v>0</v>
      </c>
      <c r="BL10">
        <f>Linker_ZHist!BL10-Nominal_ZHist!BL10</f>
        <v>2.2950000000000017</v>
      </c>
      <c r="BM10">
        <f>Linker_ZHist!BM10-Nominal_ZHist!BM10</f>
        <v>0</v>
      </c>
      <c r="BN10">
        <f>Linker_ZHist!BN10-Nominal_ZHist!BN10</f>
        <v>6.9260000000000019</v>
      </c>
      <c r="BO10">
        <f>Linker_ZHist!BO10-Nominal_ZHist!BO10</f>
        <v>0</v>
      </c>
      <c r="BP10">
        <f>Linker_ZHist!BP10-Nominal_ZHist!BP10</f>
        <v>2.953000000000003</v>
      </c>
      <c r="BQ10">
        <f>Linker_ZHist!BQ10-Nominal_ZHist!BQ10</f>
        <v>-45308</v>
      </c>
      <c r="BR10">
        <f>Linker_ZHist!BR10-Nominal_ZHist!BR10</f>
        <v>-56.737000000000002</v>
      </c>
      <c r="BS10">
        <f>Linker_ZHist!BS10-Nominal_ZHist!BS10</f>
        <v>0</v>
      </c>
      <c r="BT10">
        <f>Linker_ZHist!BT10-Nominal_ZHist!BT10</f>
        <v>0</v>
      </c>
      <c r="BU10">
        <f>Linker_ZHist!BU10-Nominal_ZHist!BU10</f>
        <v>0</v>
      </c>
      <c r="BV10">
        <f>Linker_ZHist!BV10-Nominal_ZHist!BV10</f>
        <v>0</v>
      </c>
      <c r="BW10">
        <f>Linker_ZHist!BW10-Nominal_ZHist!BW10</f>
        <v>0</v>
      </c>
      <c r="BX10">
        <f>Linker_ZHist!BX10-Nominal_ZHist!BX10</f>
        <v>0</v>
      </c>
      <c r="BY10">
        <f>Linker_ZHist!BY10-Nominal_ZHist!BY10</f>
        <v>0</v>
      </c>
      <c r="BZ10">
        <f>Linker_ZHist!BZ10-Nominal_ZHist!BZ10</f>
        <v>0</v>
      </c>
    </row>
    <row r="11" spans="1:78" x14ac:dyDescent="0.35">
      <c r="A11" t="s">
        <v>59</v>
      </c>
      <c r="C11" s="46"/>
      <c r="D11">
        <f>Linker_ZHist!D11-Nominal_ZHist!D11</f>
        <v>-156.964</v>
      </c>
      <c r="E11">
        <f>Linker_ZHist!E11-Nominal_ZHist!E11</f>
        <v>0</v>
      </c>
      <c r="F11">
        <f>Linker_ZHist!F11-Nominal_ZHist!F11</f>
        <v>-4.5079999999999991</v>
      </c>
      <c r="G11">
        <f>Linker_ZHist!G11-Nominal_ZHist!G11</f>
        <v>0</v>
      </c>
      <c r="H11">
        <f>Linker_ZHist!H11-Nominal_ZHist!H11</f>
        <v>10.037999999999998</v>
      </c>
      <c r="I11">
        <f>Linker_ZHist!I11-Nominal_ZHist!I11</f>
        <v>0</v>
      </c>
      <c r="J11">
        <f>Linker_ZHist!J11-Nominal_ZHist!J11</f>
        <v>12.064</v>
      </c>
      <c r="K11">
        <f>Linker_ZHist!K11-Nominal_ZHist!K11</f>
        <v>0</v>
      </c>
      <c r="L11">
        <f>Linker_ZHist!L11-Nominal_ZHist!L11</f>
        <v>26.488</v>
      </c>
      <c r="M11">
        <f>Linker_ZHist!M11-Nominal_ZHist!M11</f>
        <v>0</v>
      </c>
      <c r="N11">
        <f>Linker_ZHist!N11-Nominal_ZHist!N11</f>
        <v>15.106</v>
      </c>
      <c r="O11">
        <f>Linker_ZHist!O11-Nominal_ZHist!O11</f>
        <v>0</v>
      </c>
      <c r="P11">
        <f>Linker_ZHist!P11-Nominal_ZHist!P11</f>
        <v>19.169</v>
      </c>
      <c r="Q11">
        <f>Linker_ZHist!Q11-Nominal_ZHist!Q11</f>
        <v>0</v>
      </c>
      <c r="R11">
        <f>Linker_ZHist!R11-Nominal_ZHist!R11</f>
        <v>17.874000000000002</v>
      </c>
      <c r="S11">
        <f>Linker_ZHist!S11-Nominal_ZHist!S11</f>
        <v>0</v>
      </c>
      <c r="T11">
        <f>Linker_ZHist!T11-Nominal_ZHist!T11</f>
        <v>17.314</v>
      </c>
      <c r="U11">
        <f>Linker_ZHist!U11-Nominal_ZHist!U11</f>
        <v>0</v>
      </c>
      <c r="V11">
        <f>Linker_ZHist!V11-Nominal_ZHist!V11</f>
        <v>21.856000000000002</v>
      </c>
      <c r="W11">
        <f>Linker_ZHist!W11-Nominal_ZHist!W11</f>
        <v>0</v>
      </c>
      <c r="X11">
        <f>Linker_ZHist!X11-Nominal_ZHist!X11</f>
        <v>7.4639999999999986</v>
      </c>
      <c r="Y11">
        <f>Linker_ZHist!Y11-Nominal_ZHist!Y11</f>
        <v>0</v>
      </c>
      <c r="Z11">
        <f>Linker_ZHist!Z11-Nominal_ZHist!Z11</f>
        <v>11.293999999999997</v>
      </c>
      <c r="AA11">
        <f>Linker_ZHist!AA11-Nominal_ZHist!AA11</f>
        <v>0</v>
      </c>
      <c r="AB11">
        <f>Linker_ZHist!AB11-Nominal_ZHist!AB11</f>
        <v>7.6610000000000014</v>
      </c>
      <c r="AC11">
        <f>Linker_ZHist!AC11-Nominal_ZHist!AC11</f>
        <v>0</v>
      </c>
      <c r="AD11">
        <f>Linker_ZHist!AD11-Nominal_ZHist!AD11</f>
        <v>4.5150000000000006</v>
      </c>
      <c r="AE11">
        <f>Linker_ZHist!AE11-Nominal_ZHist!AE11</f>
        <v>0</v>
      </c>
      <c r="AF11">
        <f>Linker_ZHist!AF11-Nominal_ZHist!AF11</f>
        <v>2.8999999999996362E-2</v>
      </c>
      <c r="AG11">
        <f>Linker_ZHist!AG11-Nominal_ZHist!AG11</f>
        <v>0</v>
      </c>
      <c r="AH11">
        <f>Linker_ZHist!AH11-Nominal_ZHist!AH11</f>
        <v>1.6880000000000024</v>
      </c>
      <c r="AI11">
        <f>Linker_ZHist!AI11-Nominal_ZHist!AI11</f>
        <v>0</v>
      </c>
      <c r="AJ11">
        <f>Linker_ZHist!AJ11-Nominal_ZHist!AJ11</f>
        <v>6.3500000000000085</v>
      </c>
      <c r="AK11">
        <f>Linker_ZHist!AK11-Nominal_ZHist!AK11</f>
        <v>0</v>
      </c>
      <c r="AL11">
        <f>Linker_ZHist!AL11-Nominal_ZHist!AL11</f>
        <v>2.6589999999999918</v>
      </c>
      <c r="AM11">
        <f>Linker_ZHist!AM11-Nominal_ZHist!AM11</f>
        <v>0</v>
      </c>
      <c r="AN11">
        <f>Linker_ZHist!AN11-Nominal_ZHist!AN11</f>
        <v>2.117999999999995</v>
      </c>
      <c r="AO11">
        <f>Linker_ZHist!AO11-Nominal_ZHist!AO11</f>
        <v>0</v>
      </c>
      <c r="AP11">
        <f>Linker_ZHist!AP11-Nominal_ZHist!AP11</f>
        <v>6.7660000000000053</v>
      </c>
      <c r="AQ11">
        <f>Linker_ZHist!AQ11-Nominal_ZHist!AQ11</f>
        <v>0</v>
      </c>
      <c r="AR11">
        <f>Linker_ZHist!AR11-Nominal_ZHist!AR11</f>
        <v>4.8539999999999992</v>
      </c>
      <c r="AS11">
        <f>Linker_ZHist!AS11-Nominal_ZHist!AS11</f>
        <v>0</v>
      </c>
      <c r="AT11">
        <f>Linker_ZHist!AT11-Nominal_ZHist!AT11</f>
        <v>6.9799999999999898</v>
      </c>
      <c r="AU11">
        <f>Linker_ZHist!AU11-Nominal_ZHist!AU11</f>
        <v>0</v>
      </c>
      <c r="AV11">
        <f>Linker_ZHist!AV11-Nominal_ZHist!AV11</f>
        <v>10.001999999999995</v>
      </c>
      <c r="AW11">
        <f>Linker_ZHist!AW11-Nominal_ZHist!AW11</f>
        <v>0</v>
      </c>
      <c r="AX11">
        <f>Linker_ZHist!AX11-Nominal_ZHist!AX11</f>
        <v>7.6169999999999902</v>
      </c>
      <c r="AY11">
        <f>Linker_ZHist!AY11-Nominal_ZHist!AY11</f>
        <v>0</v>
      </c>
      <c r="AZ11">
        <f>Linker_ZHist!AZ11-Nominal_ZHist!AZ11</f>
        <v>3.7150000000000034</v>
      </c>
      <c r="BA11">
        <f>Linker_ZHist!BA11-Nominal_ZHist!BA11</f>
        <v>0</v>
      </c>
      <c r="BB11">
        <f>Linker_ZHist!BB11-Nominal_ZHist!BB11</f>
        <v>0.14500000000001023</v>
      </c>
      <c r="BC11">
        <f>Linker_ZHist!BC11-Nominal_ZHist!BC11</f>
        <v>0</v>
      </c>
      <c r="BD11">
        <f>Linker_ZHist!BD11-Nominal_ZHist!BD11</f>
        <v>1.9999999999953388E-3</v>
      </c>
      <c r="BE11">
        <f>Linker_ZHist!BE11-Nominal_ZHist!BE11</f>
        <v>0</v>
      </c>
      <c r="BF11">
        <f>Linker_ZHist!BF11-Nominal_ZHist!BF11</f>
        <v>2.3370000000000033</v>
      </c>
      <c r="BG11">
        <f>Linker_ZHist!BG11-Nominal_ZHist!BG11</f>
        <v>0</v>
      </c>
      <c r="BH11">
        <f>Linker_ZHist!BH11-Nominal_ZHist!BH11</f>
        <v>-1.2060000000000031</v>
      </c>
      <c r="BI11">
        <f>Linker_ZHist!BI11-Nominal_ZHist!BI11</f>
        <v>0</v>
      </c>
      <c r="BJ11">
        <f>Linker_ZHist!BJ11-Nominal_ZHist!BJ11</f>
        <v>13.900999999999996</v>
      </c>
      <c r="BK11">
        <f>Linker_ZHist!BK11-Nominal_ZHist!BK11</f>
        <v>0</v>
      </c>
      <c r="BL11">
        <f>Linker_ZHist!BL11-Nominal_ZHist!BL11</f>
        <v>-1.862000000000009</v>
      </c>
      <c r="BM11">
        <f>Linker_ZHist!BM11-Nominal_ZHist!BM11</f>
        <v>0</v>
      </c>
      <c r="BN11">
        <f>Linker_ZHist!BN11-Nominal_ZHist!BN11</f>
        <v>3.4249999999999972</v>
      </c>
      <c r="BO11">
        <f>Linker_ZHist!BO11-Nominal_ZHist!BO11</f>
        <v>0</v>
      </c>
      <c r="BP11">
        <f>Linker_ZHist!BP11-Nominal_ZHist!BP11</f>
        <v>-5.900000000001171E-2</v>
      </c>
      <c r="BQ11">
        <f>Linker_ZHist!BQ11-Nominal_ZHist!BQ11</f>
        <v>-45309</v>
      </c>
      <c r="BR11">
        <f>Linker_ZHist!BR11-Nominal_ZHist!BR11</f>
        <v>-56.476999999999997</v>
      </c>
      <c r="BS11">
        <f>Linker_ZHist!BS11-Nominal_ZHist!BS11</f>
        <v>0</v>
      </c>
      <c r="BT11">
        <f>Linker_ZHist!BT11-Nominal_ZHist!BT11</f>
        <v>0</v>
      </c>
      <c r="BU11">
        <f>Linker_ZHist!BU11-Nominal_ZHist!BU11</f>
        <v>0</v>
      </c>
      <c r="BV11">
        <f>Linker_ZHist!BV11-Nominal_ZHist!BV11</f>
        <v>0</v>
      </c>
      <c r="BW11">
        <f>Linker_ZHist!BW11-Nominal_ZHist!BW11</f>
        <v>0</v>
      </c>
      <c r="BX11">
        <f>Linker_ZHist!BX11-Nominal_ZHist!BX11</f>
        <v>0</v>
      </c>
      <c r="BY11">
        <f>Linker_ZHist!BY11-Nominal_ZHist!BY11</f>
        <v>0</v>
      </c>
      <c r="BZ11">
        <f>Linker_ZHist!BZ11-Nominal_ZHist!BZ11</f>
        <v>0</v>
      </c>
    </row>
    <row r="12" spans="1:78" x14ac:dyDescent="0.35">
      <c r="A12" t="s">
        <v>37</v>
      </c>
      <c r="C12" s="46"/>
      <c r="D12">
        <f>Linker_ZHist!D12-Nominal_ZHist!D12</f>
        <v>-172.68800000000002</v>
      </c>
      <c r="E12">
        <f>Linker_ZHist!E12-Nominal_ZHist!E12</f>
        <v>0</v>
      </c>
      <c r="F12">
        <f>Linker_ZHist!F12-Nominal_ZHist!F12</f>
        <v>-4.7410000000000014</v>
      </c>
      <c r="G12">
        <f>Linker_ZHist!G12-Nominal_ZHist!G12</f>
        <v>0</v>
      </c>
      <c r="H12">
        <f>Linker_ZHist!H12-Nominal_ZHist!H12</f>
        <v>10.528999999999998</v>
      </c>
      <c r="I12">
        <f>Linker_ZHist!I12-Nominal_ZHist!I12</f>
        <v>0</v>
      </c>
      <c r="J12">
        <f>Linker_ZHist!J12-Nominal_ZHist!J12</f>
        <v>12.324999999999999</v>
      </c>
      <c r="K12">
        <f>Linker_ZHist!K12-Nominal_ZHist!K12</f>
        <v>0</v>
      </c>
      <c r="L12">
        <f>Linker_ZHist!L12-Nominal_ZHist!L12</f>
        <v>26.526</v>
      </c>
      <c r="M12">
        <f>Linker_ZHist!M12-Nominal_ZHist!M12</f>
        <v>0</v>
      </c>
      <c r="N12">
        <f>Linker_ZHist!N12-Nominal_ZHist!N12</f>
        <v>16.834999999999997</v>
      </c>
      <c r="O12">
        <f>Linker_ZHist!O12-Nominal_ZHist!O12</f>
        <v>0</v>
      </c>
      <c r="P12">
        <f>Linker_ZHist!P12-Nominal_ZHist!P12</f>
        <v>20.360999999999997</v>
      </c>
      <c r="Q12">
        <f>Linker_ZHist!Q12-Nominal_ZHist!Q12</f>
        <v>0</v>
      </c>
      <c r="R12">
        <f>Linker_ZHist!R12-Nominal_ZHist!R12</f>
        <v>19.437999999999999</v>
      </c>
      <c r="S12">
        <f>Linker_ZHist!S12-Nominal_ZHist!S12</f>
        <v>0</v>
      </c>
      <c r="T12">
        <f>Linker_ZHist!T12-Nominal_ZHist!T12</f>
        <v>19.724999999999998</v>
      </c>
      <c r="U12">
        <f>Linker_ZHist!U12-Nominal_ZHist!U12</f>
        <v>0</v>
      </c>
      <c r="V12">
        <f>Linker_ZHist!V12-Nominal_ZHist!V12</f>
        <v>24.291</v>
      </c>
      <c r="W12">
        <f>Linker_ZHist!W12-Nominal_ZHist!W12</f>
        <v>0</v>
      </c>
      <c r="X12">
        <f>Linker_ZHist!X12-Nominal_ZHist!X12</f>
        <v>9.6929999999999978</v>
      </c>
      <c r="Y12">
        <f>Linker_ZHist!Y12-Nominal_ZHist!Y12</f>
        <v>0</v>
      </c>
      <c r="Z12">
        <f>Linker_ZHist!Z12-Nominal_ZHist!Z12</f>
        <v>13.795999999999999</v>
      </c>
      <c r="AA12">
        <f>Linker_ZHist!AA12-Nominal_ZHist!AA12</f>
        <v>0</v>
      </c>
      <c r="AB12">
        <f>Linker_ZHist!AB12-Nominal_ZHist!AB12</f>
        <v>9.86</v>
      </c>
      <c r="AC12">
        <f>Linker_ZHist!AC12-Nominal_ZHist!AC12</f>
        <v>0</v>
      </c>
      <c r="AD12">
        <f>Linker_ZHist!AD12-Nominal_ZHist!AD12</f>
        <v>6.8990000000000009</v>
      </c>
      <c r="AE12">
        <f>Linker_ZHist!AE12-Nominal_ZHist!AE12</f>
        <v>0</v>
      </c>
      <c r="AF12">
        <f>Linker_ZHist!AF12-Nominal_ZHist!AF12</f>
        <v>2.554000000000002</v>
      </c>
      <c r="AG12">
        <f>Linker_ZHist!AG12-Nominal_ZHist!AG12</f>
        <v>0</v>
      </c>
      <c r="AH12">
        <f>Linker_ZHist!AH12-Nominal_ZHist!AH12</f>
        <v>4.328000000000003</v>
      </c>
      <c r="AI12">
        <f>Linker_ZHist!AI12-Nominal_ZHist!AI12</f>
        <v>0</v>
      </c>
      <c r="AJ12">
        <f>Linker_ZHist!AJ12-Nominal_ZHist!AJ12</f>
        <v>8.867999999999995</v>
      </c>
      <c r="AK12">
        <f>Linker_ZHist!AK12-Nominal_ZHist!AK12</f>
        <v>0</v>
      </c>
      <c r="AL12">
        <f>Linker_ZHist!AL12-Nominal_ZHist!AL12</f>
        <v>5.3179999999999978</v>
      </c>
      <c r="AM12">
        <f>Linker_ZHist!AM12-Nominal_ZHist!AM12</f>
        <v>0</v>
      </c>
      <c r="AN12">
        <f>Linker_ZHist!AN12-Nominal_ZHist!AN12</f>
        <v>4.7240000000000038</v>
      </c>
      <c r="AO12">
        <f>Linker_ZHist!AO12-Nominal_ZHist!AO12</f>
        <v>0</v>
      </c>
      <c r="AP12">
        <f>Linker_ZHist!AP12-Nominal_ZHist!AP12</f>
        <v>8.7929999999999922</v>
      </c>
      <c r="AQ12">
        <f>Linker_ZHist!AQ12-Nominal_ZHist!AQ12</f>
        <v>0</v>
      </c>
      <c r="AR12">
        <f>Linker_ZHist!AR12-Nominal_ZHist!AR12</f>
        <v>6.8449999999999989</v>
      </c>
      <c r="AS12">
        <f>Linker_ZHist!AS12-Nominal_ZHist!AS12</f>
        <v>0</v>
      </c>
      <c r="AT12">
        <f>Linker_ZHist!AT12-Nominal_ZHist!AT12</f>
        <v>8.9559999999999889</v>
      </c>
      <c r="AU12">
        <f>Linker_ZHist!AU12-Nominal_ZHist!AU12</f>
        <v>0</v>
      </c>
      <c r="AV12">
        <f>Linker_ZHist!AV12-Nominal_ZHist!AV12</f>
        <v>12.304999999999993</v>
      </c>
      <c r="AW12">
        <f>Linker_ZHist!AW12-Nominal_ZHist!AW12</f>
        <v>0</v>
      </c>
      <c r="AX12">
        <f>Linker_ZHist!AX12-Nominal_ZHist!AX12</f>
        <v>10.013999999999996</v>
      </c>
      <c r="AY12">
        <f>Linker_ZHist!AY12-Nominal_ZHist!AY12</f>
        <v>0</v>
      </c>
      <c r="AZ12">
        <f>Linker_ZHist!AZ12-Nominal_ZHist!AZ12</f>
        <v>5.9699999999999989</v>
      </c>
      <c r="BA12">
        <f>Linker_ZHist!BA12-Nominal_ZHist!BA12</f>
        <v>0</v>
      </c>
      <c r="BB12">
        <f>Linker_ZHist!BB12-Nominal_ZHist!BB12</f>
        <v>2.63900000000001</v>
      </c>
      <c r="BC12">
        <f>Linker_ZHist!BC12-Nominal_ZHist!BC12</f>
        <v>0</v>
      </c>
      <c r="BD12">
        <f>Linker_ZHist!BD12-Nominal_ZHist!BD12</f>
        <v>2.5950000000000131</v>
      </c>
      <c r="BE12">
        <f>Linker_ZHist!BE12-Nominal_ZHist!BE12</f>
        <v>0</v>
      </c>
      <c r="BF12">
        <f>Linker_ZHist!BF12-Nominal_ZHist!BF12</f>
        <v>4.6999999999999886</v>
      </c>
      <c r="BG12">
        <f>Linker_ZHist!BG12-Nominal_ZHist!BG12</f>
        <v>0</v>
      </c>
      <c r="BH12">
        <f>Linker_ZHist!BH12-Nominal_ZHist!BH12</f>
        <v>1.2860000000000014</v>
      </c>
      <c r="BI12">
        <f>Linker_ZHist!BI12-Nominal_ZHist!BI12</f>
        <v>0</v>
      </c>
      <c r="BJ12">
        <f>Linker_ZHist!BJ12-Nominal_ZHist!BJ12</f>
        <v>16.134999999999998</v>
      </c>
      <c r="BK12">
        <f>Linker_ZHist!BK12-Nominal_ZHist!BK12</f>
        <v>0</v>
      </c>
      <c r="BL12">
        <f>Linker_ZHist!BL12-Nominal_ZHist!BL12</f>
        <v>0.89000000000000057</v>
      </c>
      <c r="BM12">
        <f>Linker_ZHist!BM12-Nominal_ZHist!BM12</f>
        <v>0</v>
      </c>
      <c r="BN12">
        <f>Linker_ZHist!BN12-Nominal_ZHist!BN12</f>
        <v>5.7340000000000089</v>
      </c>
      <c r="BO12">
        <f>Linker_ZHist!BO12-Nominal_ZHist!BO12</f>
        <v>0</v>
      </c>
      <c r="BP12">
        <f>Linker_ZHist!BP12-Nominal_ZHist!BP12</f>
        <v>2.1480000000000032</v>
      </c>
      <c r="BQ12">
        <f>Linker_ZHist!BQ12-Nominal_ZHist!BQ12</f>
        <v>-45310</v>
      </c>
      <c r="BR12">
        <f>Linker_ZHist!BR12-Nominal_ZHist!BR12</f>
        <v>-54.767000000000003</v>
      </c>
      <c r="BS12">
        <f>Linker_ZHist!BS12-Nominal_ZHist!BS12</f>
        <v>0</v>
      </c>
      <c r="BT12">
        <f>Linker_ZHist!BT12-Nominal_ZHist!BT12</f>
        <v>0</v>
      </c>
      <c r="BU12">
        <f>Linker_ZHist!BU12-Nominal_ZHist!BU12</f>
        <v>0</v>
      </c>
      <c r="BV12">
        <f>Linker_ZHist!BV12-Nominal_ZHist!BV12</f>
        <v>0</v>
      </c>
      <c r="BW12">
        <f>Linker_ZHist!BW12-Nominal_ZHist!BW12</f>
        <v>0</v>
      </c>
      <c r="BX12">
        <f>Linker_ZHist!BX12-Nominal_ZHist!BX12</f>
        <v>0</v>
      </c>
      <c r="BY12">
        <f>Linker_ZHist!BY12-Nominal_ZHist!BY12</f>
        <v>0</v>
      </c>
      <c r="BZ12">
        <f>Linker_ZHist!BZ12-Nominal_ZHist!BZ12</f>
        <v>0</v>
      </c>
    </row>
    <row r="13" spans="1:78" x14ac:dyDescent="0.35">
      <c r="A13" t="s">
        <v>23</v>
      </c>
      <c r="C13" s="46"/>
      <c r="D13">
        <f>Linker_ZHist!D13-Nominal_ZHist!D13</f>
        <v>-189.654</v>
      </c>
      <c r="E13">
        <f>Linker_ZHist!E13-Nominal_ZHist!E13</f>
        <v>0</v>
      </c>
      <c r="F13">
        <f>Linker_ZHist!F13-Nominal_ZHist!F13</f>
        <v>-1.7880000000000003</v>
      </c>
      <c r="G13">
        <f>Linker_ZHist!G13-Nominal_ZHist!G13</f>
        <v>0</v>
      </c>
      <c r="H13">
        <f>Linker_ZHist!H13-Nominal_ZHist!H13</f>
        <v>10.702</v>
      </c>
      <c r="I13">
        <f>Linker_ZHist!I13-Nominal_ZHist!I13</f>
        <v>0</v>
      </c>
      <c r="J13">
        <f>Linker_ZHist!J13-Nominal_ZHist!J13</f>
        <v>13.253</v>
      </c>
      <c r="K13">
        <f>Linker_ZHist!K13-Nominal_ZHist!K13</f>
        <v>0</v>
      </c>
      <c r="L13">
        <f>Linker_ZHist!L13-Nominal_ZHist!L13</f>
        <v>26.756</v>
      </c>
      <c r="M13">
        <f>Linker_ZHist!M13-Nominal_ZHist!M13</f>
        <v>0</v>
      </c>
      <c r="N13">
        <f>Linker_ZHist!N13-Nominal_ZHist!N13</f>
        <v>15.533000000000001</v>
      </c>
      <c r="O13">
        <f>Linker_ZHist!O13-Nominal_ZHist!O13</f>
        <v>0</v>
      </c>
      <c r="P13">
        <f>Linker_ZHist!P13-Nominal_ZHist!P13</f>
        <v>19.866</v>
      </c>
      <c r="Q13">
        <f>Linker_ZHist!Q13-Nominal_ZHist!Q13</f>
        <v>0</v>
      </c>
      <c r="R13">
        <f>Linker_ZHist!R13-Nominal_ZHist!R13</f>
        <v>18.042999999999999</v>
      </c>
      <c r="S13">
        <f>Linker_ZHist!S13-Nominal_ZHist!S13</f>
        <v>0</v>
      </c>
      <c r="T13">
        <f>Linker_ZHist!T13-Nominal_ZHist!T13</f>
        <v>18.484000000000002</v>
      </c>
      <c r="U13">
        <f>Linker_ZHist!U13-Nominal_ZHist!U13</f>
        <v>0</v>
      </c>
      <c r="V13">
        <f>Linker_ZHist!V13-Nominal_ZHist!V13</f>
        <v>23.363</v>
      </c>
      <c r="W13">
        <f>Linker_ZHist!W13-Nominal_ZHist!W13</f>
        <v>0</v>
      </c>
      <c r="X13">
        <f>Linker_ZHist!X13-Nominal_ZHist!X13</f>
        <v>8.2640000000000029</v>
      </c>
      <c r="Y13">
        <f>Linker_ZHist!Y13-Nominal_ZHist!Y13</f>
        <v>0</v>
      </c>
      <c r="Z13">
        <f>Linker_ZHist!Z13-Nominal_ZHist!Z13</f>
        <v>13.021999999999998</v>
      </c>
      <c r="AA13">
        <f>Linker_ZHist!AA13-Nominal_ZHist!AA13</f>
        <v>0</v>
      </c>
      <c r="AB13">
        <f>Linker_ZHist!AB13-Nominal_ZHist!AB13</f>
        <v>9.1580000000000013</v>
      </c>
      <c r="AC13">
        <f>Linker_ZHist!AC13-Nominal_ZHist!AC13</f>
        <v>0</v>
      </c>
      <c r="AD13">
        <f>Linker_ZHist!AD13-Nominal_ZHist!AD13</f>
        <v>6.3010000000000019</v>
      </c>
      <c r="AE13">
        <f>Linker_ZHist!AE13-Nominal_ZHist!AE13</f>
        <v>0</v>
      </c>
      <c r="AF13">
        <f>Linker_ZHist!AF13-Nominal_ZHist!AF13</f>
        <v>0.95499999999999829</v>
      </c>
      <c r="AG13">
        <f>Linker_ZHist!AG13-Nominal_ZHist!AG13</f>
        <v>0</v>
      </c>
      <c r="AH13">
        <f>Linker_ZHist!AH13-Nominal_ZHist!AH13</f>
        <v>2.7680000000000007</v>
      </c>
      <c r="AI13">
        <f>Linker_ZHist!AI13-Nominal_ZHist!AI13</f>
        <v>0</v>
      </c>
      <c r="AJ13">
        <f>Linker_ZHist!AJ13-Nominal_ZHist!AJ13</f>
        <v>7.4299999999999926</v>
      </c>
      <c r="AK13">
        <f>Linker_ZHist!AK13-Nominal_ZHist!AK13</f>
        <v>0</v>
      </c>
      <c r="AL13">
        <f>Linker_ZHist!AL13-Nominal_ZHist!AL13</f>
        <v>4.291000000000011</v>
      </c>
      <c r="AM13">
        <f>Linker_ZHist!AM13-Nominal_ZHist!AM13</f>
        <v>0</v>
      </c>
      <c r="AN13">
        <f>Linker_ZHist!AN13-Nominal_ZHist!AN13</f>
        <v>3.8250000000000028</v>
      </c>
      <c r="AO13">
        <f>Linker_ZHist!AO13-Nominal_ZHist!AO13</f>
        <v>0</v>
      </c>
      <c r="AP13">
        <f>Linker_ZHist!AP13-Nominal_ZHist!AP13</f>
        <v>7.9129999999999967</v>
      </c>
      <c r="AQ13">
        <f>Linker_ZHist!AQ13-Nominal_ZHist!AQ13</f>
        <v>0</v>
      </c>
      <c r="AR13">
        <f>Linker_ZHist!AR13-Nominal_ZHist!AR13</f>
        <v>5.9960000000000093</v>
      </c>
      <c r="AS13">
        <f>Linker_ZHist!AS13-Nominal_ZHist!AS13</f>
        <v>0</v>
      </c>
      <c r="AT13">
        <f>Linker_ZHist!AT13-Nominal_ZHist!AT13</f>
        <v>7.9540000000000077</v>
      </c>
      <c r="AU13">
        <f>Linker_ZHist!AU13-Nominal_ZHist!AU13</f>
        <v>0</v>
      </c>
      <c r="AV13">
        <f>Linker_ZHist!AV13-Nominal_ZHist!AV13</f>
        <v>11.231000000000009</v>
      </c>
      <c r="AW13">
        <f>Linker_ZHist!AW13-Nominal_ZHist!AW13</f>
        <v>0</v>
      </c>
      <c r="AX13">
        <f>Linker_ZHist!AX13-Nominal_ZHist!AX13</f>
        <v>8.9590000000000032</v>
      </c>
      <c r="AY13">
        <f>Linker_ZHist!AY13-Nominal_ZHist!AY13</f>
        <v>0</v>
      </c>
      <c r="AZ13">
        <f>Linker_ZHist!AZ13-Nominal_ZHist!AZ13</f>
        <v>5.125</v>
      </c>
      <c r="BA13">
        <f>Linker_ZHist!BA13-Nominal_ZHist!BA13</f>
        <v>0</v>
      </c>
      <c r="BB13">
        <f>Linker_ZHist!BB13-Nominal_ZHist!BB13</f>
        <v>1.7249999999999943</v>
      </c>
      <c r="BC13">
        <f>Linker_ZHist!BC13-Nominal_ZHist!BC13</f>
        <v>0</v>
      </c>
      <c r="BD13">
        <f>Linker_ZHist!BD13-Nominal_ZHist!BD13</f>
        <v>1.4470000000000027</v>
      </c>
      <c r="BE13">
        <f>Linker_ZHist!BE13-Nominal_ZHist!BE13</f>
        <v>0</v>
      </c>
      <c r="BF13">
        <f>Linker_ZHist!BF13-Nominal_ZHist!BF13</f>
        <v>3.5370000000000061</v>
      </c>
      <c r="BG13">
        <f>Linker_ZHist!BG13-Nominal_ZHist!BG13</f>
        <v>0</v>
      </c>
      <c r="BH13">
        <f>Linker_ZHist!BH13-Nominal_ZHist!BH13</f>
        <v>7.9999999999955662E-3</v>
      </c>
      <c r="BI13">
        <f>Linker_ZHist!BI13-Nominal_ZHist!BI13</f>
        <v>0</v>
      </c>
      <c r="BJ13">
        <f>Linker_ZHist!BJ13-Nominal_ZHist!BJ13</f>
        <v>14.845999999999997</v>
      </c>
      <c r="BK13">
        <f>Linker_ZHist!BK13-Nominal_ZHist!BK13</f>
        <v>0</v>
      </c>
      <c r="BL13">
        <f>Linker_ZHist!BL13-Nominal_ZHist!BL13</f>
        <v>-0.7289999999999992</v>
      </c>
      <c r="BM13">
        <f>Linker_ZHist!BM13-Nominal_ZHist!BM13</f>
        <v>0</v>
      </c>
      <c r="BN13">
        <f>Linker_ZHist!BN13-Nominal_ZHist!BN13</f>
        <v>4.4030000000000058</v>
      </c>
      <c r="BO13">
        <f>Linker_ZHist!BO13-Nominal_ZHist!BO13</f>
        <v>0</v>
      </c>
      <c r="BP13">
        <f>Linker_ZHist!BP13-Nominal_ZHist!BP13</f>
        <v>-0.11999999999999744</v>
      </c>
      <c r="BQ13">
        <f>Linker_ZHist!BQ13-Nominal_ZHist!BQ13</f>
        <v>-45313</v>
      </c>
      <c r="BR13">
        <f>Linker_ZHist!BR13-Nominal_ZHist!BR13</f>
        <v>-54.081000000000003</v>
      </c>
      <c r="BS13">
        <f>Linker_ZHist!BS13-Nominal_ZHist!BS13</f>
        <v>0</v>
      </c>
      <c r="BT13">
        <f>Linker_ZHist!BT13-Nominal_ZHist!BT13</f>
        <v>0</v>
      </c>
      <c r="BU13">
        <f>Linker_ZHist!BU13-Nominal_ZHist!BU13</f>
        <v>0</v>
      </c>
      <c r="BV13">
        <f>Linker_ZHist!BV13-Nominal_ZHist!BV13</f>
        <v>0</v>
      </c>
      <c r="BW13">
        <f>Linker_ZHist!BW13-Nominal_ZHist!BW13</f>
        <v>0</v>
      </c>
      <c r="BX13">
        <f>Linker_ZHist!BX13-Nominal_ZHist!BX13</f>
        <v>0</v>
      </c>
      <c r="BY13">
        <f>Linker_ZHist!BY13-Nominal_ZHist!BY13</f>
        <v>0</v>
      </c>
      <c r="BZ13">
        <f>Linker_ZHist!BZ13-Nominal_ZHist!BZ13</f>
        <v>0</v>
      </c>
    </row>
    <row r="14" spans="1:78" x14ac:dyDescent="0.35">
      <c r="A14" t="s">
        <v>71</v>
      </c>
      <c r="C14" s="46"/>
      <c r="D14">
        <f>Linker_ZHist!D14-Nominal_ZHist!D14</f>
        <v>-181.49200000000002</v>
      </c>
      <c r="E14">
        <f>Linker_ZHist!E14-Nominal_ZHist!E14</f>
        <v>0</v>
      </c>
      <c r="F14">
        <f>Linker_ZHist!F14-Nominal_ZHist!F14</f>
        <v>2.597999999999999</v>
      </c>
      <c r="G14">
        <f>Linker_ZHist!G14-Nominal_ZHist!G14</f>
        <v>0</v>
      </c>
      <c r="H14">
        <f>Linker_ZHist!H14-Nominal_ZHist!H14</f>
        <v>10.3</v>
      </c>
      <c r="I14">
        <f>Linker_ZHist!I14-Nominal_ZHist!I14</f>
        <v>0</v>
      </c>
      <c r="J14">
        <f>Linker_ZHist!J14-Nominal_ZHist!J14</f>
        <v>13.27</v>
      </c>
      <c r="K14">
        <f>Linker_ZHist!K14-Nominal_ZHist!K14</f>
        <v>0</v>
      </c>
      <c r="L14">
        <f>Linker_ZHist!L14-Nominal_ZHist!L14</f>
        <v>26.757999999999999</v>
      </c>
      <c r="M14">
        <f>Linker_ZHist!M14-Nominal_ZHist!M14</f>
        <v>0</v>
      </c>
      <c r="N14">
        <f>Linker_ZHist!N14-Nominal_ZHist!N14</f>
        <v>15.896999999999998</v>
      </c>
      <c r="O14">
        <f>Linker_ZHist!O14-Nominal_ZHist!O14</f>
        <v>0</v>
      </c>
      <c r="P14">
        <f>Linker_ZHist!P14-Nominal_ZHist!P14</f>
        <v>20.619999999999997</v>
      </c>
      <c r="Q14">
        <f>Linker_ZHist!Q14-Nominal_ZHist!Q14</f>
        <v>0</v>
      </c>
      <c r="R14">
        <f>Linker_ZHist!R14-Nominal_ZHist!R14</f>
        <v>18.803000000000001</v>
      </c>
      <c r="S14">
        <f>Linker_ZHist!S14-Nominal_ZHist!S14</f>
        <v>0</v>
      </c>
      <c r="T14">
        <f>Linker_ZHist!T14-Nominal_ZHist!T14</f>
        <v>19.675000000000001</v>
      </c>
      <c r="U14">
        <f>Linker_ZHist!U14-Nominal_ZHist!U14</f>
        <v>0</v>
      </c>
      <c r="V14">
        <f>Linker_ZHist!V14-Nominal_ZHist!V14</f>
        <v>24.843999999999998</v>
      </c>
      <c r="W14">
        <f>Linker_ZHist!W14-Nominal_ZHist!W14</f>
        <v>0</v>
      </c>
      <c r="X14">
        <f>Linker_ZHist!X14-Nominal_ZHist!X14</f>
        <v>8.3379999999999939</v>
      </c>
      <c r="Y14">
        <f>Linker_ZHist!Y14-Nominal_ZHist!Y14</f>
        <v>0</v>
      </c>
      <c r="Z14">
        <f>Linker_ZHist!Z14-Nominal_ZHist!Z14</f>
        <v>13.728999999999999</v>
      </c>
      <c r="AA14">
        <f>Linker_ZHist!AA14-Nominal_ZHist!AA14</f>
        <v>0</v>
      </c>
      <c r="AB14">
        <f>Linker_ZHist!AB14-Nominal_ZHist!AB14</f>
        <v>8.617999999999995</v>
      </c>
      <c r="AC14">
        <f>Linker_ZHist!AC14-Nominal_ZHist!AC14</f>
        <v>0</v>
      </c>
      <c r="AD14">
        <f>Linker_ZHist!AD14-Nominal_ZHist!AD14</f>
        <v>6.0309999999999988</v>
      </c>
      <c r="AE14">
        <f>Linker_ZHist!AE14-Nominal_ZHist!AE14</f>
        <v>0</v>
      </c>
      <c r="AF14">
        <f>Linker_ZHist!AF14-Nominal_ZHist!AF14</f>
        <v>0.72300000000000608</v>
      </c>
      <c r="AG14">
        <f>Linker_ZHist!AG14-Nominal_ZHist!AG14</f>
        <v>0</v>
      </c>
      <c r="AH14">
        <f>Linker_ZHist!AH14-Nominal_ZHist!AH14</f>
        <v>2.686000000000007</v>
      </c>
      <c r="AI14">
        <f>Linker_ZHist!AI14-Nominal_ZHist!AI14</f>
        <v>0</v>
      </c>
      <c r="AJ14">
        <f>Linker_ZHist!AJ14-Nominal_ZHist!AJ14</f>
        <v>7.6830000000000069</v>
      </c>
      <c r="AK14">
        <f>Linker_ZHist!AK14-Nominal_ZHist!AK14</f>
        <v>0</v>
      </c>
      <c r="AL14">
        <f>Linker_ZHist!AL14-Nominal_ZHist!AL14</f>
        <v>4.4869999999999948</v>
      </c>
      <c r="AM14">
        <f>Linker_ZHist!AM14-Nominal_ZHist!AM14</f>
        <v>0</v>
      </c>
      <c r="AN14">
        <f>Linker_ZHist!AN14-Nominal_ZHist!AN14</f>
        <v>4.3049999999999926</v>
      </c>
      <c r="AO14">
        <f>Linker_ZHist!AO14-Nominal_ZHist!AO14</f>
        <v>0</v>
      </c>
      <c r="AP14">
        <f>Linker_ZHist!AP14-Nominal_ZHist!AP14</f>
        <v>7.8850000000000051</v>
      </c>
      <c r="AQ14">
        <f>Linker_ZHist!AQ14-Nominal_ZHist!AQ14</f>
        <v>0</v>
      </c>
      <c r="AR14">
        <f>Linker_ZHist!AR14-Nominal_ZHist!AR14</f>
        <v>5.8509999999999991</v>
      </c>
      <c r="AS14">
        <f>Linker_ZHist!AS14-Nominal_ZHist!AS14</f>
        <v>0</v>
      </c>
      <c r="AT14">
        <f>Linker_ZHist!AT14-Nominal_ZHist!AT14</f>
        <v>7.7009999999999934</v>
      </c>
      <c r="AU14">
        <f>Linker_ZHist!AU14-Nominal_ZHist!AU14</f>
        <v>0</v>
      </c>
      <c r="AV14">
        <f>Linker_ZHist!AV14-Nominal_ZHist!AV14</f>
        <v>10.438000000000002</v>
      </c>
      <c r="AW14">
        <f>Linker_ZHist!AW14-Nominal_ZHist!AW14</f>
        <v>0</v>
      </c>
      <c r="AX14">
        <f>Linker_ZHist!AX14-Nominal_ZHist!AX14</f>
        <v>8.570999999999998</v>
      </c>
      <c r="AY14">
        <f>Linker_ZHist!AY14-Nominal_ZHist!AY14</f>
        <v>0</v>
      </c>
      <c r="AZ14">
        <f>Linker_ZHist!AZ14-Nominal_ZHist!AZ14</f>
        <v>4.7449999999999903</v>
      </c>
      <c r="BA14">
        <f>Linker_ZHist!BA14-Nominal_ZHist!BA14</f>
        <v>0</v>
      </c>
      <c r="BB14">
        <f>Linker_ZHist!BB14-Nominal_ZHist!BB14</f>
        <v>1.9890000000000043</v>
      </c>
      <c r="BC14">
        <f>Linker_ZHist!BC14-Nominal_ZHist!BC14</f>
        <v>0</v>
      </c>
      <c r="BD14">
        <f>Linker_ZHist!BD14-Nominal_ZHist!BD14</f>
        <v>2.8599999999999994</v>
      </c>
      <c r="BE14">
        <f>Linker_ZHist!BE14-Nominal_ZHist!BE14</f>
        <v>0</v>
      </c>
      <c r="BF14">
        <f>Linker_ZHist!BF14-Nominal_ZHist!BF14</f>
        <v>4.5570000000000022</v>
      </c>
      <c r="BG14">
        <f>Linker_ZHist!BG14-Nominal_ZHist!BG14</f>
        <v>0</v>
      </c>
      <c r="BH14">
        <f>Linker_ZHist!BH14-Nominal_ZHist!BH14</f>
        <v>1.1920000000000073</v>
      </c>
      <c r="BI14">
        <f>Linker_ZHist!BI14-Nominal_ZHist!BI14</f>
        <v>0</v>
      </c>
      <c r="BJ14">
        <f>Linker_ZHist!BJ14-Nominal_ZHist!BJ14</f>
        <v>15.862999999999992</v>
      </c>
      <c r="BK14">
        <f>Linker_ZHist!BK14-Nominal_ZHist!BK14</f>
        <v>0</v>
      </c>
      <c r="BL14">
        <f>Linker_ZHist!BL14-Nominal_ZHist!BL14</f>
        <v>1.0219999999999914</v>
      </c>
      <c r="BM14">
        <f>Linker_ZHist!BM14-Nominal_ZHist!BM14</f>
        <v>0</v>
      </c>
      <c r="BN14">
        <f>Linker_ZHist!BN14-Nominal_ZHist!BN14</f>
        <v>6.4920000000000044</v>
      </c>
      <c r="BO14">
        <f>Linker_ZHist!BO14-Nominal_ZHist!BO14</f>
        <v>0</v>
      </c>
      <c r="BP14">
        <f>Linker_ZHist!BP14-Nominal_ZHist!BP14</f>
        <v>1.644999999999996</v>
      </c>
      <c r="BQ14">
        <f>Linker_ZHist!BQ14-Nominal_ZHist!BQ14</f>
        <v>-45314</v>
      </c>
      <c r="BR14">
        <f>Linker_ZHist!BR14-Nominal_ZHist!BR14</f>
        <v>-54.744</v>
      </c>
      <c r="BS14">
        <f>Linker_ZHist!BS14-Nominal_ZHist!BS14</f>
        <v>0</v>
      </c>
      <c r="BT14">
        <f>Linker_ZHist!BT14-Nominal_ZHist!BT14</f>
        <v>0</v>
      </c>
      <c r="BU14">
        <f>Linker_ZHist!BU14-Nominal_ZHist!BU14</f>
        <v>0</v>
      </c>
      <c r="BV14">
        <f>Linker_ZHist!BV14-Nominal_ZHist!BV14</f>
        <v>0</v>
      </c>
      <c r="BW14">
        <f>Linker_ZHist!BW14-Nominal_ZHist!BW14</f>
        <v>0</v>
      </c>
      <c r="BX14">
        <f>Linker_ZHist!BX14-Nominal_ZHist!BX14</f>
        <v>0</v>
      </c>
      <c r="BY14">
        <f>Linker_ZHist!BY14-Nominal_ZHist!BY14</f>
        <v>0</v>
      </c>
      <c r="BZ14">
        <f>Linker_ZHist!BZ14-Nominal_ZHist!BZ14</f>
        <v>0</v>
      </c>
    </row>
    <row r="15" spans="1:78" x14ac:dyDescent="0.35">
      <c r="A15" t="s">
        <v>39</v>
      </c>
      <c r="C15" s="46"/>
      <c r="D15">
        <f>Linker_ZHist!D15-Nominal_ZHist!D15</f>
        <v>-171.518</v>
      </c>
      <c r="E15">
        <f>Linker_ZHist!E15-Nominal_ZHist!E15</f>
        <v>0</v>
      </c>
      <c r="F15">
        <f>Linker_ZHist!F15-Nominal_ZHist!F15</f>
        <v>2.4070000000000018</v>
      </c>
      <c r="G15">
        <f>Linker_ZHist!G15-Nominal_ZHist!G15</f>
        <v>0</v>
      </c>
      <c r="H15">
        <f>Linker_ZHist!H15-Nominal_ZHist!H15</f>
        <v>11.515000000000001</v>
      </c>
      <c r="I15">
        <f>Linker_ZHist!I15-Nominal_ZHist!I15</f>
        <v>0</v>
      </c>
      <c r="J15">
        <f>Linker_ZHist!J15-Nominal_ZHist!J15</f>
        <v>12.969999999999999</v>
      </c>
      <c r="K15">
        <f>Linker_ZHist!K15-Nominal_ZHist!K15</f>
        <v>0</v>
      </c>
      <c r="L15">
        <f>Linker_ZHist!L15-Nominal_ZHist!L15</f>
        <v>26.341999999999999</v>
      </c>
      <c r="M15">
        <f>Linker_ZHist!M15-Nominal_ZHist!M15</f>
        <v>0</v>
      </c>
      <c r="N15">
        <f>Linker_ZHist!N15-Nominal_ZHist!N15</f>
        <v>15.734000000000002</v>
      </c>
      <c r="O15">
        <f>Linker_ZHist!O15-Nominal_ZHist!O15</f>
        <v>0</v>
      </c>
      <c r="P15">
        <f>Linker_ZHist!P15-Nominal_ZHist!P15</f>
        <v>21.081000000000003</v>
      </c>
      <c r="Q15">
        <f>Linker_ZHist!Q15-Nominal_ZHist!Q15</f>
        <v>0</v>
      </c>
      <c r="R15">
        <f>Linker_ZHist!R15-Nominal_ZHist!R15</f>
        <v>19.965999999999998</v>
      </c>
      <c r="S15">
        <f>Linker_ZHist!S15-Nominal_ZHist!S15</f>
        <v>0</v>
      </c>
      <c r="T15">
        <f>Linker_ZHist!T15-Nominal_ZHist!T15</f>
        <v>20.880999999999997</v>
      </c>
      <c r="U15">
        <f>Linker_ZHist!U15-Nominal_ZHist!U15</f>
        <v>0</v>
      </c>
      <c r="V15">
        <f>Linker_ZHist!V15-Nominal_ZHist!V15</f>
        <v>26.066999999999997</v>
      </c>
      <c r="W15">
        <f>Linker_ZHist!W15-Nominal_ZHist!W15</f>
        <v>0</v>
      </c>
      <c r="X15">
        <f>Linker_ZHist!X15-Nominal_ZHist!X15</f>
        <v>10.391999999999996</v>
      </c>
      <c r="Y15">
        <f>Linker_ZHist!Y15-Nominal_ZHist!Y15</f>
        <v>0</v>
      </c>
      <c r="Z15">
        <f>Linker_ZHist!Z15-Nominal_ZHist!Z15</f>
        <v>15.308</v>
      </c>
      <c r="AA15">
        <f>Linker_ZHist!AA15-Nominal_ZHist!AA15</f>
        <v>0</v>
      </c>
      <c r="AB15">
        <f>Linker_ZHist!AB15-Nominal_ZHist!AB15</f>
        <v>10.907999999999994</v>
      </c>
      <c r="AC15">
        <f>Linker_ZHist!AC15-Nominal_ZHist!AC15</f>
        <v>0</v>
      </c>
      <c r="AD15">
        <f>Linker_ZHist!AD15-Nominal_ZHist!AD15</f>
        <v>8.1990000000000052</v>
      </c>
      <c r="AE15">
        <f>Linker_ZHist!AE15-Nominal_ZHist!AE15</f>
        <v>0</v>
      </c>
      <c r="AF15">
        <f>Linker_ZHist!AF15-Nominal_ZHist!AF15</f>
        <v>2.8970000000000056</v>
      </c>
      <c r="AG15">
        <f>Linker_ZHist!AG15-Nominal_ZHist!AG15</f>
        <v>0</v>
      </c>
      <c r="AH15">
        <f>Linker_ZHist!AH15-Nominal_ZHist!AH15</f>
        <v>4.7070000000000078</v>
      </c>
      <c r="AI15">
        <f>Linker_ZHist!AI15-Nominal_ZHist!AI15</f>
        <v>0</v>
      </c>
      <c r="AJ15">
        <f>Linker_ZHist!AJ15-Nominal_ZHist!AJ15</f>
        <v>9.3919999999999959</v>
      </c>
      <c r="AK15">
        <f>Linker_ZHist!AK15-Nominal_ZHist!AK15</f>
        <v>0</v>
      </c>
      <c r="AL15">
        <f>Linker_ZHist!AL15-Nominal_ZHist!AL15</f>
        <v>6.0409999999999968</v>
      </c>
      <c r="AM15">
        <f>Linker_ZHist!AM15-Nominal_ZHist!AM15</f>
        <v>0</v>
      </c>
      <c r="AN15">
        <f>Linker_ZHist!AN15-Nominal_ZHist!AN15</f>
        <v>5.6280000000000001</v>
      </c>
      <c r="AO15">
        <f>Linker_ZHist!AO15-Nominal_ZHist!AO15</f>
        <v>0</v>
      </c>
      <c r="AP15">
        <f>Linker_ZHist!AP15-Nominal_ZHist!AP15</f>
        <v>9.8389999999999986</v>
      </c>
      <c r="AQ15">
        <f>Linker_ZHist!AQ15-Nominal_ZHist!AQ15</f>
        <v>0</v>
      </c>
      <c r="AR15">
        <f>Linker_ZHist!AR15-Nominal_ZHist!AR15</f>
        <v>7.9210000000000065</v>
      </c>
      <c r="AS15">
        <f>Linker_ZHist!AS15-Nominal_ZHist!AS15</f>
        <v>0</v>
      </c>
      <c r="AT15">
        <f>Linker_ZHist!AT15-Nominal_ZHist!AT15</f>
        <v>10.13900000000001</v>
      </c>
      <c r="AU15">
        <f>Linker_ZHist!AU15-Nominal_ZHist!AU15</f>
        <v>0</v>
      </c>
      <c r="AV15">
        <f>Linker_ZHist!AV15-Nominal_ZHist!AV15</f>
        <v>13.515000000000001</v>
      </c>
      <c r="AW15">
        <f>Linker_ZHist!AW15-Nominal_ZHist!AW15</f>
        <v>0</v>
      </c>
      <c r="AX15">
        <f>Linker_ZHist!AX15-Nominal_ZHist!AX15</f>
        <v>11.433000000000007</v>
      </c>
      <c r="AY15">
        <f>Linker_ZHist!AY15-Nominal_ZHist!AY15</f>
        <v>0</v>
      </c>
      <c r="AZ15">
        <f>Linker_ZHist!AZ15-Nominal_ZHist!AZ15</f>
        <v>7.0289999999999964</v>
      </c>
      <c r="BA15">
        <f>Linker_ZHist!BA15-Nominal_ZHist!BA15</f>
        <v>0</v>
      </c>
      <c r="BB15">
        <f>Linker_ZHist!BB15-Nominal_ZHist!BB15</f>
        <v>3.936000000000007</v>
      </c>
      <c r="BC15">
        <f>Linker_ZHist!BC15-Nominal_ZHist!BC15</f>
        <v>0</v>
      </c>
      <c r="BD15">
        <f>Linker_ZHist!BD15-Nominal_ZHist!BD15</f>
        <v>4.6989999999999981</v>
      </c>
      <c r="BE15">
        <f>Linker_ZHist!BE15-Nominal_ZHist!BE15</f>
        <v>0</v>
      </c>
      <c r="BF15">
        <f>Linker_ZHist!BF15-Nominal_ZHist!BF15</f>
        <v>6.1809999999999974</v>
      </c>
      <c r="BG15">
        <f>Linker_ZHist!BG15-Nominal_ZHist!BG15</f>
        <v>0</v>
      </c>
      <c r="BH15">
        <f>Linker_ZHist!BH15-Nominal_ZHist!BH15</f>
        <v>2.9170000000000016</v>
      </c>
      <c r="BI15">
        <f>Linker_ZHist!BI15-Nominal_ZHist!BI15</f>
        <v>0</v>
      </c>
      <c r="BJ15">
        <f>Linker_ZHist!BJ15-Nominal_ZHist!BJ15</f>
        <v>17.789000000000001</v>
      </c>
      <c r="BK15">
        <f>Linker_ZHist!BK15-Nominal_ZHist!BK15</f>
        <v>0</v>
      </c>
      <c r="BL15">
        <f>Linker_ZHist!BL15-Nominal_ZHist!BL15</f>
        <v>2.5799999999999983</v>
      </c>
      <c r="BM15">
        <f>Linker_ZHist!BM15-Nominal_ZHist!BM15</f>
        <v>0</v>
      </c>
      <c r="BN15">
        <f>Linker_ZHist!BN15-Nominal_ZHist!BN15</f>
        <v>8.0619999999999976</v>
      </c>
      <c r="BO15">
        <f>Linker_ZHist!BO15-Nominal_ZHist!BO15</f>
        <v>0</v>
      </c>
      <c r="BP15">
        <f>Linker_ZHist!BP15-Nominal_ZHist!BP15</f>
        <v>3.4079999999999941</v>
      </c>
      <c r="BQ15">
        <f>Linker_ZHist!BQ15-Nominal_ZHist!BQ15</f>
        <v>-45315</v>
      </c>
      <c r="BR15">
        <f>Linker_ZHist!BR15-Nominal_ZHist!BR15</f>
        <v>-53.451000000000001</v>
      </c>
      <c r="BS15">
        <f>Linker_ZHist!BS15-Nominal_ZHist!BS15</f>
        <v>0</v>
      </c>
      <c r="BT15">
        <f>Linker_ZHist!BT15-Nominal_ZHist!BT15</f>
        <v>0</v>
      </c>
      <c r="BU15">
        <f>Linker_ZHist!BU15-Nominal_ZHist!BU15</f>
        <v>0</v>
      </c>
      <c r="BV15">
        <f>Linker_ZHist!BV15-Nominal_ZHist!BV15</f>
        <v>0</v>
      </c>
      <c r="BW15">
        <f>Linker_ZHist!BW15-Nominal_ZHist!BW15</f>
        <v>0</v>
      </c>
      <c r="BX15">
        <f>Linker_ZHist!BX15-Nominal_ZHist!BX15</f>
        <v>0</v>
      </c>
      <c r="BY15">
        <f>Linker_ZHist!BY15-Nominal_ZHist!BY15</f>
        <v>0</v>
      </c>
      <c r="BZ15">
        <f>Linker_ZHist!BZ15-Nominal_ZHist!BZ15</f>
        <v>0</v>
      </c>
    </row>
    <row r="16" spans="1:78" x14ac:dyDescent="0.35">
      <c r="A16" t="s">
        <v>61</v>
      </c>
      <c r="C16" s="46"/>
      <c r="D16">
        <f>Linker_ZHist!D16-Nominal_ZHist!D16</f>
        <v>-168.05500000000001</v>
      </c>
      <c r="E16">
        <f>Linker_ZHist!E16-Nominal_ZHist!E16</f>
        <v>0</v>
      </c>
      <c r="F16">
        <f>Linker_ZHist!F16-Nominal_ZHist!F16</f>
        <v>2.4909999999999997</v>
      </c>
      <c r="G16">
        <f>Linker_ZHist!G16-Nominal_ZHist!G16</f>
        <v>0</v>
      </c>
      <c r="H16">
        <f>Linker_ZHist!H16-Nominal_ZHist!H16</f>
        <v>9.6079999999999988</v>
      </c>
      <c r="I16">
        <f>Linker_ZHist!I16-Nominal_ZHist!I16</f>
        <v>0</v>
      </c>
      <c r="J16">
        <f>Linker_ZHist!J16-Nominal_ZHist!J16</f>
        <v>10.968999999999999</v>
      </c>
      <c r="K16">
        <f>Linker_ZHist!K16-Nominal_ZHist!K16</f>
        <v>0</v>
      </c>
      <c r="L16">
        <f>Linker_ZHist!L16-Nominal_ZHist!L16</f>
        <v>24.873999999999999</v>
      </c>
      <c r="M16">
        <f>Linker_ZHist!M16-Nominal_ZHist!M16</f>
        <v>0</v>
      </c>
      <c r="N16">
        <f>Linker_ZHist!N16-Nominal_ZHist!N16</f>
        <v>14.208000000000002</v>
      </c>
      <c r="O16">
        <f>Linker_ZHist!O16-Nominal_ZHist!O16</f>
        <v>0</v>
      </c>
      <c r="P16">
        <f>Linker_ZHist!P16-Nominal_ZHist!P16</f>
        <v>18.654</v>
      </c>
      <c r="Q16">
        <f>Linker_ZHist!Q16-Nominal_ZHist!Q16</f>
        <v>0</v>
      </c>
      <c r="R16">
        <f>Linker_ZHist!R16-Nominal_ZHist!R16</f>
        <v>18.178000000000001</v>
      </c>
      <c r="S16">
        <f>Linker_ZHist!S16-Nominal_ZHist!S16</f>
        <v>0</v>
      </c>
      <c r="T16">
        <f>Linker_ZHist!T16-Nominal_ZHist!T16</f>
        <v>18.432999999999996</v>
      </c>
      <c r="U16">
        <f>Linker_ZHist!U16-Nominal_ZHist!U16</f>
        <v>0</v>
      </c>
      <c r="V16">
        <f>Linker_ZHist!V16-Nominal_ZHist!V16</f>
        <v>23.533999999999995</v>
      </c>
      <c r="W16">
        <f>Linker_ZHist!W16-Nominal_ZHist!W16</f>
        <v>0</v>
      </c>
      <c r="X16">
        <f>Linker_ZHist!X16-Nominal_ZHist!X16</f>
        <v>8.8109999999999999</v>
      </c>
      <c r="Y16">
        <f>Linker_ZHist!Y16-Nominal_ZHist!Y16</f>
        <v>0</v>
      </c>
      <c r="Z16">
        <f>Linker_ZHist!Z16-Nominal_ZHist!Z16</f>
        <v>14.146999999999998</v>
      </c>
      <c r="AA16">
        <f>Linker_ZHist!AA16-Nominal_ZHist!AA16</f>
        <v>0</v>
      </c>
      <c r="AB16">
        <f>Linker_ZHist!AB16-Nominal_ZHist!AB16</f>
        <v>9.1640000000000015</v>
      </c>
      <c r="AC16">
        <f>Linker_ZHist!AC16-Nominal_ZHist!AC16</f>
        <v>0</v>
      </c>
      <c r="AD16">
        <f>Linker_ZHist!AD16-Nominal_ZHist!AD16</f>
        <v>6.8090000000000046</v>
      </c>
      <c r="AE16">
        <f>Linker_ZHist!AE16-Nominal_ZHist!AE16</f>
        <v>0</v>
      </c>
      <c r="AF16">
        <f>Linker_ZHist!AF16-Nominal_ZHist!AF16</f>
        <v>1.220000000000006</v>
      </c>
      <c r="AG16">
        <f>Linker_ZHist!AG16-Nominal_ZHist!AG16</f>
        <v>0</v>
      </c>
      <c r="AH16">
        <f>Linker_ZHist!AH16-Nominal_ZHist!AH16</f>
        <v>3.1850000000000023</v>
      </c>
      <c r="AI16">
        <f>Linker_ZHist!AI16-Nominal_ZHist!AI16</f>
        <v>0</v>
      </c>
      <c r="AJ16">
        <f>Linker_ZHist!AJ16-Nominal_ZHist!AJ16</f>
        <v>7.8569999999999993</v>
      </c>
      <c r="AK16">
        <f>Linker_ZHist!AK16-Nominal_ZHist!AK16</f>
        <v>0</v>
      </c>
      <c r="AL16">
        <f>Linker_ZHist!AL16-Nominal_ZHist!AL16</f>
        <v>4.6389999999999958</v>
      </c>
      <c r="AM16">
        <f>Linker_ZHist!AM16-Nominal_ZHist!AM16</f>
        <v>0</v>
      </c>
      <c r="AN16">
        <f>Linker_ZHist!AN16-Nominal_ZHist!AN16</f>
        <v>4.3059999999999974</v>
      </c>
      <c r="AO16">
        <f>Linker_ZHist!AO16-Nominal_ZHist!AO16</f>
        <v>0</v>
      </c>
      <c r="AP16">
        <f>Linker_ZHist!AP16-Nominal_ZHist!AP16</f>
        <v>8.3100000000000023</v>
      </c>
      <c r="AQ16">
        <f>Linker_ZHist!AQ16-Nominal_ZHist!AQ16</f>
        <v>0</v>
      </c>
      <c r="AR16">
        <f>Linker_ZHist!AR16-Nominal_ZHist!AR16</f>
        <v>6.2180000000000035</v>
      </c>
      <c r="AS16">
        <f>Linker_ZHist!AS16-Nominal_ZHist!AS16</f>
        <v>0</v>
      </c>
      <c r="AT16">
        <f>Linker_ZHist!AT16-Nominal_ZHist!AT16</f>
        <v>8.3380000000000081</v>
      </c>
      <c r="AU16">
        <f>Linker_ZHist!AU16-Nominal_ZHist!AU16</f>
        <v>0</v>
      </c>
      <c r="AV16">
        <f>Linker_ZHist!AV16-Nominal_ZHist!AV16</f>
        <v>11.946000000000012</v>
      </c>
      <c r="AW16">
        <f>Linker_ZHist!AW16-Nominal_ZHist!AW16</f>
        <v>0</v>
      </c>
      <c r="AX16">
        <f>Linker_ZHist!AX16-Nominal_ZHist!AX16</f>
        <v>9.8520000000000039</v>
      </c>
      <c r="AY16">
        <f>Linker_ZHist!AY16-Nominal_ZHist!AY16</f>
        <v>0</v>
      </c>
      <c r="AZ16">
        <f>Linker_ZHist!AZ16-Nominal_ZHist!AZ16</f>
        <v>5.2870000000000061</v>
      </c>
      <c r="BA16">
        <f>Linker_ZHist!BA16-Nominal_ZHist!BA16</f>
        <v>0</v>
      </c>
      <c r="BB16">
        <f>Linker_ZHist!BB16-Nominal_ZHist!BB16</f>
        <v>1.8149999999999977</v>
      </c>
      <c r="BC16">
        <f>Linker_ZHist!BC16-Nominal_ZHist!BC16</f>
        <v>0</v>
      </c>
      <c r="BD16">
        <f>Linker_ZHist!BD16-Nominal_ZHist!BD16</f>
        <v>3.1749999999999972</v>
      </c>
      <c r="BE16">
        <f>Linker_ZHist!BE16-Nominal_ZHist!BE16</f>
        <v>0</v>
      </c>
      <c r="BF16">
        <f>Linker_ZHist!BF16-Nominal_ZHist!BF16</f>
        <v>4.5720000000000027</v>
      </c>
      <c r="BG16">
        <f>Linker_ZHist!BG16-Nominal_ZHist!BG16</f>
        <v>0</v>
      </c>
      <c r="BH16">
        <f>Linker_ZHist!BH16-Nominal_ZHist!BH16</f>
        <v>1.7660000000000053</v>
      </c>
      <c r="BI16">
        <f>Linker_ZHist!BI16-Nominal_ZHist!BI16</f>
        <v>0</v>
      </c>
      <c r="BJ16">
        <f>Linker_ZHist!BJ16-Nominal_ZHist!BJ16</f>
        <v>16.915999999999997</v>
      </c>
      <c r="BK16">
        <f>Linker_ZHist!BK16-Nominal_ZHist!BK16</f>
        <v>0</v>
      </c>
      <c r="BL16">
        <f>Linker_ZHist!BL16-Nominal_ZHist!BL16</f>
        <v>1.507000000000005</v>
      </c>
      <c r="BM16">
        <f>Linker_ZHist!BM16-Nominal_ZHist!BM16</f>
        <v>0</v>
      </c>
      <c r="BN16">
        <f>Linker_ZHist!BN16-Nominal_ZHist!BN16</f>
        <v>6.9000000000000057</v>
      </c>
      <c r="BO16">
        <f>Linker_ZHist!BO16-Nominal_ZHist!BO16</f>
        <v>0</v>
      </c>
      <c r="BP16">
        <f>Linker_ZHist!BP16-Nominal_ZHist!BP16</f>
        <v>2.2359999999999971</v>
      </c>
      <c r="BQ16">
        <f>Linker_ZHist!BQ16-Nominal_ZHist!BQ16</f>
        <v>-45316</v>
      </c>
      <c r="BR16">
        <f>Linker_ZHist!BR16-Nominal_ZHist!BR16</f>
        <v>-52.802999999999997</v>
      </c>
      <c r="BS16">
        <f>Linker_ZHist!BS16-Nominal_ZHist!BS16</f>
        <v>0</v>
      </c>
      <c r="BT16">
        <f>Linker_ZHist!BT16-Nominal_ZHist!BT16</f>
        <v>0</v>
      </c>
      <c r="BU16">
        <f>Linker_ZHist!BU16-Nominal_ZHist!BU16</f>
        <v>0</v>
      </c>
      <c r="BV16">
        <f>Linker_ZHist!BV16-Nominal_ZHist!BV16</f>
        <v>0</v>
      </c>
      <c r="BW16">
        <f>Linker_ZHist!BW16-Nominal_ZHist!BW16</f>
        <v>0</v>
      </c>
      <c r="BX16">
        <f>Linker_ZHist!BX16-Nominal_ZHist!BX16</f>
        <v>0</v>
      </c>
      <c r="BY16">
        <f>Linker_ZHist!BY16-Nominal_ZHist!BY16</f>
        <v>0</v>
      </c>
      <c r="BZ16">
        <f>Linker_ZHist!BZ16-Nominal_ZHist!BZ16</f>
        <v>0</v>
      </c>
    </row>
    <row r="17" spans="1:78" x14ac:dyDescent="0.35">
      <c r="A17" t="s">
        <v>13</v>
      </c>
      <c r="C17" s="46"/>
      <c r="D17">
        <f>Linker_ZHist!D17-Nominal_ZHist!D17</f>
        <v>-160.02100000000002</v>
      </c>
      <c r="E17">
        <f>Linker_ZHist!E17-Nominal_ZHist!E17</f>
        <v>0</v>
      </c>
      <c r="F17">
        <f>Linker_ZHist!F17-Nominal_ZHist!F17</f>
        <v>2.5030000000000001</v>
      </c>
      <c r="G17">
        <f>Linker_ZHist!G17-Nominal_ZHist!G17</f>
        <v>0</v>
      </c>
      <c r="H17">
        <f>Linker_ZHist!H17-Nominal_ZHist!H17</f>
        <v>11.949000000000002</v>
      </c>
      <c r="I17">
        <f>Linker_ZHist!I17-Nominal_ZHist!I17</f>
        <v>0</v>
      </c>
      <c r="J17">
        <f>Linker_ZHist!J17-Nominal_ZHist!J17</f>
        <v>11.23</v>
      </c>
      <c r="K17">
        <f>Linker_ZHist!K17-Nominal_ZHist!K17</f>
        <v>0</v>
      </c>
      <c r="L17">
        <f>Linker_ZHist!L17-Nominal_ZHist!L17</f>
        <v>24.27</v>
      </c>
      <c r="M17">
        <f>Linker_ZHist!M17-Nominal_ZHist!M17</f>
        <v>0</v>
      </c>
      <c r="N17">
        <f>Linker_ZHist!N17-Nominal_ZHist!N17</f>
        <v>13.981</v>
      </c>
      <c r="O17">
        <f>Linker_ZHist!O17-Nominal_ZHist!O17</f>
        <v>0</v>
      </c>
      <c r="P17">
        <f>Linker_ZHist!P17-Nominal_ZHist!P17</f>
        <v>17.490000000000002</v>
      </c>
      <c r="Q17">
        <f>Linker_ZHist!Q17-Nominal_ZHist!Q17</f>
        <v>0</v>
      </c>
      <c r="R17">
        <f>Linker_ZHist!R17-Nominal_ZHist!R17</f>
        <v>18.323999999999998</v>
      </c>
      <c r="S17">
        <f>Linker_ZHist!S17-Nominal_ZHist!S17</f>
        <v>0</v>
      </c>
      <c r="T17">
        <f>Linker_ZHist!T17-Nominal_ZHist!T17</f>
        <v>18.454000000000001</v>
      </c>
      <c r="U17">
        <f>Linker_ZHist!U17-Nominal_ZHist!U17</f>
        <v>0</v>
      </c>
      <c r="V17">
        <f>Linker_ZHist!V17-Nominal_ZHist!V17</f>
        <v>22.850999999999999</v>
      </c>
      <c r="W17">
        <f>Linker_ZHist!W17-Nominal_ZHist!W17</f>
        <v>0</v>
      </c>
      <c r="X17">
        <f>Linker_ZHist!X17-Nominal_ZHist!X17</f>
        <v>8.6300000000000026</v>
      </c>
      <c r="Y17">
        <f>Linker_ZHist!Y17-Nominal_ZHist!Y17</f>
        <v>0</v>
      </c>
      <c r="Z17">
        <f>Linker_ZHist!Z17-Nominal_ZHist!Z17</f>
        <v>13.356999999999999</v>
      </c>
      <c r="AA17">
        <f>Linker_ZHist!AA17-Nominal_ZHist!AA17</f>
        <v>0</v>
      </c>
      <c r="AB17">
        <f>Linker_ZHist!AB17-Nominal_ZHist!AB17</f>
        <v>9.0330000000000013</v>
      </c>
      <c r="AC17">
        <f>Linker_ZHist!AC17-Nominal_ZHist!AC17</f>
        <v>0</v>
      </c>
      <c r="AD17">
        <f>Linker_ZHist!AD17-Nominal_ZHist!AD17</f>
        <v>6.536999999999999</v>
      </c>
      <c r="AE17">
        <f>Linker_ZHist!AE17-Nominal_ZHist!AE17</f>
        <v>0</v>
      </c>
      <c r="AF17">
        <f>Linker_ZHist!AF17-Nominal_ZHist!AF17</f>
        <v>1.3669999999999973</v>
      </c>
      <c r="AG17">
        <f>Linker_ZHist!AG17-Nominal_ZHist!AG17</f>
        <v>0</v>
      </c>
      <c r="AH17">
        <f>Linker_ZHist!AH17-Nominal_ZHist!AH17</f>
        <v>3.3399999999999963</v>
      </c>
      <c r="AI17">
        <f>Linker_ZHist!AI17-Nominal_ZHist!AI17</f>
        <v>0</v>
      </c>
      <c r="AJ17">
        <f>Linker_ZHist!AJ17-Nominal_ZHist!AJ17</f>
        <v>7.6689999999999898</v>
      </c>
      <c r="AK17">
        <f>Linker_ZHist!AK17-Nominal_ZHist!AK17</f>
        <v>0</v>
      </c>
      <c r="AL17">
        <f>Linker_ZHist!AL17-Nominal_ZHist!AL17</f>
        <v>4.3870000000000005</v>
      </c>
      <c r="AM17">
        <f>Linker_ZHist!AM17-Nominal_ZHist!AM17</f>
        <v>0</v>
      </c>
      <c r="AN17">
        <f>Linker_ZHist!AN17-Nominal_ZHist!AN17</f>
        <v>3.9170000000000016</v>
      </c>
      <c r="AO17">
        <f>Linker_ZHist!AO17-Nominal_ZHist!AO17</f>
        <v>0</v>
      </c>
      <c r="AP17">
        <f>Linker_ZHist!AP17-Nominal_ZHist!AP17</f>
        <v>8.1690000000000111</v>
      </c>
      <c r="AQ17">
        <f>Linker_ZHist!AQ17-Nominal_ZHist!AQ17</f>
        <v>0</v>
      </c>
      <c r="AR17">
        <f>Linker_ZHist!AR17-Nominal_ZHist!AR17</f>
        <v>6.4000000000000057</v>
      </c>
      <c r="AS17">
        <f>Linker_ZHist!AS17-Nominal_ZHist!AS17</f>
        <v>0</v>
      </c>
      <c r="AT17">
        <f>Linker_ZHist!AT17-Nominal_ZHist!AT17</f>
        <v>8.7010000000000076</v>
      </c>
      <c r="AU17">
        <f>Linker_ZHist!AU17-Nominal_ZHist!AU17</f>
        <v>0</v>
      </c>
      <c r="AV17">
        <f>Linker_ZHist!AV17-Nominal_ZHist!AV17</f>
        <v>12.096999999999994</v>
      </c>
      <c r="AW17">
        <f>Linker_ZHist!AW17-Nominal_ZHist!AW17</f>
        <v>0</v>
      </c>
      <c r="AX17">
        <f>Linker_ZHist!AX17-Nominal_ZHist!AX17</f>
        <v>10.093999999999994</v>
      </c>
      <c r="AY17">
        <f>Linker_ZHist!AY17-Nominal_ZHist!AY17</f>
        <v>0</v>
      </c>
      <c r="AZ17">
        <f>Linker_ZHist!AZ17-Nominal_ZHist!AZ17</f>
        <v>5.8719999999999999</v>
      </c>
      <c r="BA17">
        <f>Linker_ZHist!BA17-Nominal_ZHist!BA17</f>
        <v>0</v>
      </c>
      <c r="BB17">
        <f>Linker_ZHist!BB17-Nominal_ZHist!BB17</f>
        <v>2.5339999999999918</v>
      </c>
      <c r="BC17">
        <f>Linker_ZHist!BC17-Nominal_ZHist!BC17</f>
        <v>0</v>
      </c>
      <c r="BD17">
        <f>Linker_ZHist!BD17-Nominal_ZHist!BD17</f>
        <v>3.7240000000000038</v>
      </c>
      <c r="BE17">
        <f>Linker_ZHist!BE17-Nominal_ZHist!BE17</f>
        <v>0</v>
      </c>
      <c r="BF17">
        <f>Linker_ZHist!BF17-Nominal_ZHist!BF17</f>
        <v>5.2999999999999972</v>
      </c>
      <c r="BG17">
        <f>Linker_ZHist!BG17-Nominal_ZHist!BG17</f>
        <v>0</v>
      </c>
      <c r="BH17">
        <f>Linker_ZHist!BH17-Nominal_ZHist!BH17</f>
        <v>1.9410000000000025</v>
      </c>
      <c r="BI17">
        <f>Linker_ZHist!BI17-Nominal_ZHist!BI17</f>
        <v>0</v>
      </c>
      <c r="BJ17">
        <f>Linker_ZHist!BJ17-Nominal_ZHist!BJ17</f>
        <v>17.079999999999998</v>
      </c>
      <c r="BK17">
        <f>Linker_ZHist!BK17-Nominal_ZHist!BK17</f>
        <v>0</v>
      </c>
      <c r="BL17">
        <f>Linker_ZHist!BL17-Nominal_ZHist!BL17</f>
        <v>1.6499999999999915</v>
      </c>
      <c r="BM17">
        <f>Linker_ZHist!BM17-Nominal_ZHist!BM17</f>
        <v>0</v>
      </c>
      <c r="BN17">
        <f>Linker_ZHist!BN17-Nominal_ZHist!BN17</f>
        <v>7.0409999999999968</v>
      </c>
      <c r="BO17">
        <f>Linker_ZHist!BO17-Nominal_ZHist!BO17</f>
        <v>0</v>
      </c>
      <c r="BP17">
        <f>Linker_ZHist!BP17-Nominal_ZHist!BP17</f>
        <v>2.1820000000000022</v>
      </c>
      <c r="BQ17">
        <f>Linker_ZHist!BQ17-Nominal_ZHist!BQ17</f>
        <v>-45317</v>
      </c>
      <c r="BR17">
        <f>Linker_ZHist!BR17-Nominal_ZHist!BR17</f>
        <v>-53.164999999999999</v>
      </c>
      <c r="BS17">
        <f>Linker_ZHist!BS17-Nominal_ZHist!BS17</f>
        <v>0</v>
      </c>
      <c r="BT17">
        <f>Linker_ZHist!BT17-Nominal_ZHist!BT17</f>
        <v>0</v>
      </c>
      <c r="BU17">
        <f>Linker_ZHist!BU17-Nominal_ZHist!BU17</f>
        <v>0</v>
      </c>
      <c r="BV17">
        <f>Linker_ZHist!BV17-Nominal_ZHist!BV17</f>
        <v>0</v>
      </c>
      <c r="BW17">
        <f>Linker_ZHist!BW17-Nominal_ZHist!BW17</f>
        <v>0</v>
      </c>
      <c r="BX17">
        <f>Linker_ZHist!BX17-Nominal_ZHist!BX17</f>
        <v>0</v>
      </c>
      <c r="BY17">
        <f>Linker_ZHist!BY17-Nominal_ZHist!BY17</f>
        <v>0</v>
      </c>
      <c r="BZ17">
        <f>Linker_ZHist!BZ17-Nominal_ZHist!BZ17</f>
        <v>0</v>
      </c>
    </row>
    <row r="18" spans="1:78" x14ac:dyDescent="0.35">
      <c r="A18" t="s">
        <v>11</v>
      </c>
      <c r="C18" s="46"/>
      <c r="D18">
        <f>Linker_ZHist!D18-Nominal_ZHist!D18</f>
        <v>-162.78400000000002</v>
      </c>
      <c r="E18">
        <f>Linker_ZHist!E18-Nominal_ZHist!E18</f>
        <v>0</v>
      </c>
      <c r="F18">
        <f>Linker_ZHist!F18-Nominal_ZHist!F18</f>
        <v>2.5139999999999993</v>
      </c>
      <c r="G18">
        <f>Linker_ZHist!G18-Nominal_ZHist!G18</f>
        <v>0</v>
      </c>
      <c r="H18">
        <f>Linker_ZHist!H18-Nominal_ZHist!H18</f>
        <v>10.947999999999999</v>
      </c>
      <c r="I18">
        <f>Linker_ZHist!I18-Nominal_ZHist!I18</f>
        <v>0</v>
      </c>
      <c r="J18">
        <f>Linker_ZHist!J18-Nominal_ZHist!J18</f>
        <v>10.665000000000001</v>
      </c>
      <c r="K18">
        <f>Linker_ZHist!K18-Nominal_ZHist!K18</f>
        <v>0</v>
      </c>
      <c r="L18">
        <f>Linker_ZHist!L18-Nominal_ZHist!L18</f>
        <v>23.466999999999999</v>
      </c>
      <c r="M18">
        <f>Linker_ZHist!M18-Nominal_ZHist!M18</f>
        <v>0</v>
      </c>
      <c r="N18">
        <f>Linker_ZHist!N18-Nominal_ZHist!N18</f>
        <v>13.241</v>
      </c>
      <c r="O18">
        <f>Linker_ZHist!O18-Nominal_ZHist!O18</f>
        <v>0</v>
      </c>
      <c r="P18">
        <f>Linker_ZHist!P18-Nominal_ZHist!P18</f>
        <v>17.264000000000003</v>
      </c>
      <c r="Q18">
        <f>Linker_ZHist!Q18-Nominal_ZHist!Q18</f>
        <v>0</v>
      </c>
      <c r="R18">
        <f>Linker_ZHist!R18-Nominal_ZHist!R18</f>
        <v>18.268999999999998</v>
      </c>
      <c r="S18">
        <f>Linker_ZHist!S18-Nominal_ZHist!S18</f>
        <v>0</v>
      </c>
      <c r="T18">
        <f>Linker_ZHist!T18-Nominal_ZHist!T18</f>
        <v>18.518999999999998</v>
      </c>
      <c r="U18">
        <f>Linker_ZHist!U18-Nominal_ZHist!U18</f>
        <v>0</v>
      </c>
      <c r="V18">
        <f>Linker_ZHist!V18-Nominal_ZHist!V18</f>
        <v>22.744</v>
      </c>
      <c r="W18">
        <f>Linker_ZHist!W18-Nominal_ZHist!W18</f>
        <v>0</v>
      </c>
      <c r="X18">
        <f>Linker_ZHist!X18-Nominal_ZHist!X18</f>
        <v>8.3429999999999964</v>
      </c>
      <c r="Y18">
        <f>Linker_ZHist!Y18-Nominal_ZHist!Y18</f>
        <v>0</v>
      </c>
      <c r="Z18">
        <f>Linker_ZHist!Z18-Nominal_ZHist!Z18</f>
        <v>14.213999999999999</v>
      </c>
      <c r="AA18">
        <f>Linker_ZHist!AA18-Nominal_ZHist!AA18</f>
        <v>0</v>
      </c>
      <c r="AB18">
        <f>Linker_ZHist!AB18-Nominal_ZHist!AB18</f>
        <v>9.0590000000000046</v>
      </c>
      <c r="AC18">
        <f>Linker_ZHist!AC18-Nominal_ZHist!AC18</f>
        <v>0</v>
      </c>
      <c r="AD18">
        <f>Linker_ZHist!AD18-Nominal_ZHist!AD18</f>
        <v>5.8269999999999982</v>
      </c>
      <c r="AE18">
        <f>Linker_ZHist!AE18-Nominal_ZHist!AE18</f>
        <v>0</v>
      </c>
      <c r="AF18">
        <f>Linker_ZHist!AF18-Nominal_ZHist!AF18</f>
        <v>1.1009999999999991</v>
      </c>
      <c r="AG18">
        <f>Linker_ZHist!AG18-Nominal_ZHist!AG18</f>
        <v>0</v>
      </c>
      <c r="AH18">
        <f>Linker_ZHist!AH18-Nominal_ZHist!AH18</f>
        <v>2.8889999999999958</v>
      </c>
      <c r="AI18">
        <f>Linker_ZHist!AI18-Nominal_ZHist!AI18</f>
        <v>0</v>
      </c>
      <c r="AJ18">
        <f>Linker_ZHist!AJ18-Nominal_ZHist!AJ18</f>
        <v>7.2299999999999969</v>
      </c>
      <c r="AK18">
        <f>Linker_ZHist!AK18-Nominal_ZHist!AK18</f>
        <v>0</v>
      </c>
      <c r="AL18">
        <f>Linker_ZHist!AL18-Nominal_ZHist!AL18</f>
        <v>3.784000000000006</v>
      </c>
      <c r="AM18">
        <f>Linker_ZHist!AM18-Nominal_ZHist!AM18</f>
        <v>0</v>
      </c>
      <c r="AN18">
        <f>Linker_ZHist!AN18-Nominal_ZHist!AN18</f>
        <v>2.9470000000000027</v>
      </c>
      <c r="AO18">
        <f>Linker_ZHist!AO18-Nominal_ZHist!AO18</f>
        <v>0</v>
      </c>
      <c r="AP18">
        <f>Linker_ZHist!AP18-Nominal_ZHist!AP18</f>
        <v>7.742999999999995</v>
      </c>
      <c r="AQ18">
        <f>Linker_ZHist!AQ18-Nominal_ZHist!AQ18</f>
        <v>0</v>
      </c>
      <c r="AR18">
        <f>Linker_ZHist!AR18-Nominal_ZHist!AR18</f>
        <v>5.6229999999999905</v>
      </c>
      <c r="AS18">
        <f>Linker_ZHist!AS18-Nominal_ZHist!AS18</f>
        <v>0</v>
      </c>
      <c r="AT18">
        <f>Linker_ZHist!AT18-Nominal_ZHist!AT18</f>
        <v>7.6749999999999972</v>
      </c>
      <c r="AU18">
        <f>Linker_ZHist!AU18-Nominal_ZHist!AU18</f>
        <v>0</v>
      </c>
      <c r="AV18">
        <f>Linker_ZHist!AV18-Nominal_ZHist!AV18</f>
        <v>11.519999999999996</v>
      </c>
      <c r="AW18">
        <f>Linker_ZHist!AW18-Nominal_ZHist!AW18</f>
        <v>0</v>
      </c>
      <c r="AX18">
        <f>Linker_ZHist!AX18-Nominal_ZHist!AX18</f>
        <v>9.4669999999999987</v>
      </c>
      <c r="AY18">
        <f>Linker_ZHist!AY18-Nominal_ZHist!AY18</f>
        <v>0</v>
      </c>
      <c r="AZ18">
        <f>Linker_ZHist!AZ18-Nominal_ZHist!AZ18</f>
        <v>4.7779999999999916</v>
      </c>
      <c r="BA18">
        <f>Linker_ZHist!BA18-Nominal_ZHist!BA18</f>
        <v>0</v>
      </c>
      <c r="BB18">
        <f>Linker_ZHist!BB18-Nominal_ZHist!BB18</f>
        <v>0.92700000000000671</v>
      </c>
      <c r="BC18">
        <f>Linker_ZHist!BC18-Nominal_ZHist!BC18</f>
        <v>0</v>
      </c>
      <c r="BD18">
        <f>Linker_ZHist!BD18-Nominal_ZHist!BD18</f>
        <v>2.686000000000007</v>
      </c>
      <c r="BE18">
        <f>Linker_ZHist!BE18-Nominal_ZHist!BE18</f>
        <v>0</v>
      </c>
      <c r="BF18">
        <f>Linker_ZHist!BF18-Nominal_ZHist!BF18</f>
        <v>4.2319999999999993</v>
      </c>
      <c r="BG18">
        <f>Linker_ZHist!BG18-Nominal_ZHist!BG18</f>
        <v>0</v>
      </c>
      <c r="BH18">
        <f>Linker_ZHist!BH18-Nominal_ZHist!BH18</f>
        <v>0.60200000000000387</v>
      </c>
      <c r="BI18">
        <f>Linker_ZHist!BI18-Nominal_ZHist!BI18</f>
        <v>0</v>
      </c>
      <c r="BJ18">
        <f>Linker_ZHist!BJ18-Nominal_ZHist!BJ18</f>
        <v>16.691999999999993</v>
      </c>
      <c r="BK18">
        <f>Linker_ZHist!BK18-Nominal_ZHist!BK18</f>
        <v>0</v>
      </c>
      <c r="BL18">
        <f>Linker_ZHist!BL18-Nominal_ZHist!BL18</f>
        <v>0.97299999999999898</v>
      </c>
      <c r="BM18">
        <f>Linker_ZHist!BM18-Nominal_ZHist!BM18</f>
        <v>0</v>
      </c>
      <c r="BN18">
        <f>Linker_ZHist!BN18-Nominal_ZHist!BN18</f>
        <v>6.257000000000005</v>
      </c>
      <c r="BO18">
        <f>Linker_ZHist!BO18-Nominal_ZHist!BO18</f>
        <v>0</v>
      </c>
      <c r="BP18">
        <f>Linker_ZHist!BP18-Nominal_ZHist!BP18</f>
        <v>0.96900000000000119</v>
      </c>
      <c r="BQ18">
        <f>Linker_ZHist!BQ18-Nominal_ZHist!BQ18</f>
        <v>-45320</v>
      </c>
      <c r="BR18">
        <f>Linker_ZHist!BR18-Nominal_ZHist!BR18</f>
        <v>-52.289000000000001</v>
      </c>
      <c r="BS18">
        <f>Linker_ZHist!BS18-Nominal_ZHist!BS18</f>
        <v>0</v>
      </c>
      <c r="BT18">
        <f>Linker_ZHist!BT18-Nominal_ZHist!BT18</f>
        <v>0</v>
      </c>
      <c r="BU18">
        <f>Linker_ZHist!BU18-Nominal_ZHist!BU18</f>
        <v>0</v>
      </c>
      <c r="BV18">
        <f>Linker_ZHist!BV18-Nominal_ZHist!BV18</f>
        <v>0</v>
      </c>
      <c r="BW18">
        <f>Linker_ZHist!BW18-Nominal_ZHist!BW18</f>
        <v>0</v>
      </c>
      <c r="BX18">
        <f>Linker_ZHist!BX18-Nominal_ZHist!BX18</f>
        <v>0</v>
      </c>
      <c r="BY18">
        <f>Linker_ZHist!BY18-Nominal_ZHist!BY18</f>
        <v>0</v>
      </c>
      <c r="BZ18">
        <f>Linker_ZHist!BZ18-Nominal_ZHist!BZ18</f>
        <v>0</v>
      </c>
    </row>
    <row r="19" spans="1:78" x14ac:dyDescent="0.35">
      <c r="A19" t="s">
        <v>67</v>
      </c>
      <c r="C19" s="46"/>
      <c r="D19">
        <f>Linker_ZHist!D19-Nominal_ZHist!D19</f>
        <v>-160.35499999999999</v>
      </c>
      <c r="E19">
        <f>Linker_ZHist!E19-Nominal_ZHist!E19</f>
        <v>0</v>
      </c>
      <c r="F19">
        <f>Linker_ZHist!F19-Nominal_ZHist!F19</f>
        <v>5.9890000000000008</v>
      </c>
      <c r="G19">
        <f>Linker_ZHist!G19-Nominal_ZHist!G19</f>
        <v>0</v>
      </c>
      <c r="H19">
        <f>Linker_ZHist!H19-Nominal_ZHist!H19</f>
        <v>11.913</v>
      </c>
      <c r="I19">
        <f>Linker_ZHist!I19-Nominal_ZHist!I19</f>
        <v>0</v>
      </c>
      <c r="J19">
        <f>Linker_ZHist!J19-Nominal_ZHist!J19</f>
        <v>9.7469999999999999</v>
      </c>
      <c r="K19">
        <f>Linker_ZHist!K19-Nominal_ZHist!K19</f>
        <v>0</v>
      </c>
      <c r="L19">
        <f>Linker_ZHist!L19-Nominal_ZHist!L19</f>
        <v>23.632000000000001</v>
      </c>
      <c r="M19">
        <f>Linker_ZHist!M19-Nominal_ZHist!M19</f>
        <v>0</v>
      </c>
      <c r="N19">
        <f>Linker_ZHist!N19-Nominal_ZHist!N19</f>
        <v>15.303000000000001</v>
      </c>
      <c r="O19">
        <f>Linker_ZHist!O19-Nominal_ZHist!O19</f>
        <v>0</v>
      </c>
      <c r="P19">
        <f>Linker_ZHist!P19-Nominal_ZHist!P19</f>
        <v>18.878</v>
      </c>
      <c r="Q19">
        <f>Linker_ZHist!Q19-Nominal_ZHist!Q19</f>
        <v>0</v>
      </c>
      <c r="R19">
        <f>Linker_ZHist!R19-Nominal_ZHist!R19</f>
        <v>19.455000000000002</v>
      </c>
      <c r="S19">
        <f>Linker_ZHist!S19-Nominal_ZHist!S19</f>
        <v>0</v>
      </c>
      <c r="T19">
        <f>Linker_ZHist!T19-Nominal_ZHist!T19</f>
        <v>19.837</v>
      </c>
      <c r="U19">
        <f>Linker_ZHist!U19-Nominal_ZHist!U19</f>
        <v>0</v>
      </c>
      <c r="V19">
        <f>Linker_ZHist!V19-Nominal_ZHist!V19</f>
        <v>24.44</v>
      </c>
      <c r="W19">
        <f>Linker_ZHist!W19-Nominal_ZHist!W19</f>
        <v>0</v>
      </c>
      <c r="X19">
        <f>Linker_ZHist!X19-Nominal_ZHist!X19</f>
        <v>9.1409999999999982</v>
      </c>
      <c r="Y19">
        <f>Linker_ZHist!Y19-Nominal_ZHist!Y19</f>
        <v>0</v>
      </c>
      <c r="Z19">
        <f>Linker_ZHist!Z19-Nominal_ZHist!Z19</f>
        <v>14.738</v>
      </c>
      <c r="AA19">
        <f>Linker_ZHist!AA19-Nominal_ZHist!AA19</f>
        <v>0</v>
      </c>
      <c r="AB19">
        <f>Linker_ZHist!AB19-Nominal_ZHist!AB19</f>
        <v>9.661999999999999</v>
      </c>
      <c r="AC19">
        <f>Linker_ZHist!AC19-Nominal_ZHist!AC19</f>
        <v>0</v>
      </c>
      <c r="AD19">
        <f>Linker_ZHist!AD19-Nominal_ZHist!AD19</f>
        <v>6.6760000000000019</v>
      </c>
      <c r="AE19">
        <f>Linker_ZHist!AE19-Nominal_ZHist!AE19</f>
        <v>0</v>
      </c>
      <c r="AF19">
        <f>Linker_ZHist!AF19-Nominal_ZHist!AF19</f>
        <v>2.5900000000000034</v>
      </c>
      <c r="AG19">
        <f>Linker_ZHist!AG19-Nominal_ZHist!AG19</f>
        <v>0</v>
      </c>
      <c r="AH19">
        <f>Linker_ZHist!AH19-Nominal_ZHist!AH19</f>
        <v>4.5730000000000004</v>
      </c>
      <c r="AI19">
        <f>Linker_ZHist!AI19-Nominal_ZHist!AI19</f>
        <v>0</v>
      </c>
      <c r="AJ19">
        <f>Linker_ZHist!AJ19-Nominal_ZHist!AJ19</f>
        <v>8.990000000000002</v>
      </c>
      <c r="AK19">
        <f>Linker_ZHist!AK19-Nominal_ZHist!AK19</f>
        <v>0</v>
      </c>
      <c r="AL19">
        <f>Linker_ZHist!AL19-Nominal_ZHist!AL19</f>
        <v>5.8669999999999902</v>
      </c>
      <c r="AM19">
        <f>Linker_ZHist!AM19-Nominal_ZHist!AM19</f>
        <v>0</v>
      </c>
      <c r="AN19">
        <f>Linker_ZHist!AN19-Nominal_ZHist!AN19</f>
        <v>6.0640000000000072</v>
      </c>
      <c r="AO19">
        <f>Linker_ZHist!AO19-Nominal_ZHist!AO19</f>
        <v>0</v>
      </c>
      <c r="AP19">
        <f>Linker_ZHist!AP19-Nominal_ZHist!AP19</f>
        <v>9.742999999999995</v>
      </c>
      <c r="AQ19">
        <f>Linker_ZHist!AQ19-Nominal_ZHist!AQ19</f>
        <v>0</v>
      </c>
      <c r="AR19">
        <f>Linker_ZHist!AR19-Nominal_ZHist!AR19</f>
        <v>7.4439999999999884</v>
      </c>
      <c r="AS19">
        <f>Linker_ZHist!AS19-Nominal_ZHist!AS19</f>
        <v>0</v>
      </c>
      <c r="AT19">
        <f>Linker_ZHist!AT19-Nominal_ZHist!AT19</f>
        <v>9.7999999999999972</v>
      </c>
      <c r="AU19">
        <f>Linker_ZHist!AU19-Nominal_ZHist!AU19</f>
        <v>0</v>
      </c>
      <c r="AV19">
        <f>Linker_ZHist!AV19-Nominal_ZHist!AV19</f>
        <v>13.379999999999995</v>
      </c>
      <c r="AW19">
        <f>Linker_ZHist!AW19-Nominal_ZHist!AW19</f>
        <v>0</v>
      </c>
      <c r="AX19">
        <f>Linker_ZHist!AX19-Nominal_ZHist!AX19</f>
        <v>11.530999999999992</v>
      </c>
      <c r="AY19">
        <f>Linker_ZHist!AY19-Nominal_ZHist!AY19</f>
        <v>0</v>
      </c>
      <c r="AZ19">
        <f>Linker_ZHist!AZ19-Nominal_ZHist!AZ19</f>
        <v>6.958999999999989</v>
      </c>
      <c r="BA19">
        <f>Linker_ZHist!BA19-Nominal_ZHist!BA19</f>
        <v>0</v>
      </c>
      <c r="BB19">
        <f>Linker_ZHist!BB19-Nominal_ZHist!BB19</f>
        <v>3.6769999999999925</v>
      </c>
      <c r="BC19">
        <f>Linker_ZHist!BC19-Nominal_ZHist!BC19</f>
        <v>0</v>
      </c>
      <c r="BD19">
        <f>Linker_ZHist!BD19-Nominal_ZHist!BD19</f>
        <v>5.2680000000000007</v>
      </c>
      <c r="BE19">
        <f>Linker_ZHist!BE19-Nominal_ZHist!BE19</f>
        <v>0</v>
      </c>
      <c r="BF19">
        <f>Linker_ZHist!BF19-Nominal_ZHist!BF19</f>
        <v>6.8939999999999912</v>
      </c>
      <c r="BG19">
        <f>Linker_ZHist!BG19-Nominal_ZHist!BG19</f>
        <v>0</v>
      </c>
      <c r="BH19">
        <f>Linker_ZHist!BH19-Nominal_ZHist!BH19</f>
        <v>3.237000000000009</v>
      </c>
      <c r="BI19">
        <f>Linker_ZHist!BI19-Nominal_ZHist!BI19</f>
        <v>0</v>
      </c>
      <c r="BJ19">
        <f>Linker_ZHist!BJ19-Nominal_ZHist!BJ19</f>
        <v>18.585000000000001</v>
      </c>
      <c r="BK19">
        <f>Linker_ZHist!BK19-Nominal_ZHist!BK19</f>
        <v>0</v>
      </c>
      <c r="BL19">
        <f>Linker_ZHist!BL19-Nominal_ZHist!BL19</f>
        <v>2.7729999999999961</v>
      </c>
      <c r="BM19">
        <f>Linker_ZHist!BM19-Nominal_ZHist!BM19</f>
        <v>0</v>
      </c>
      <c r="BN19">
        <f>Linker_ZHist!BN19-Nominal_ZHist!BN19</f>
        <v>8.0919999999999987</v>
      </c>
      <c r="BO19">
        <f>Linker_ZHist!BO19-Nominal_ZHist!BO19</f>
        <v>0</v>
      </c>
      <c r="BP19">
        <f>Linker_ZHist!BP19-Nominal_ZHist!BP19</f>
        <v>2.1829999999999998</v>
      </c>
      <c r="BQ19">
        <f>Linker_ZHist!BQ19-Nominal_ZHist!BQ19</f>
        <v>-45321</v>
      </c>
      <c r="BR19">
        <f>Linker_ZHist!BR19-Nominal_ZHist!BR19</f>
        <v>-52.619</v>
      </c>
      <c r="BS19">
        <f>Linker_ZHist!BS19-Nominal_ZHist!BS19</f>
        <v>0</v>
      </c>
      <c r="BT19">
        <f>Linker_ZHist!BT19-Nominal_ZHist!BT19</f>
        <v>0</v>
      </c>
      <c r="BU19">
        <f>Linker_ZHist!BU19-Nominal_ZHist!BU19</f>
        <v>0</v>
      </c>
      <c r="BV19">
        <f>Linker_ZHist!BV19-Nominal_ZHist!BV19</f>
        <v>0</v>
      </c>
      <c r="BW19">
        <f>Linker_ZHist!BW19-Nominal_ZHist!BW19</f>
        <v>0</v>
      </c>
      <c r="BX19">
        <f>Linker_ZHist!BX19-Nominal_ZHist!BX19</f>
        <v>0</v>
      </c>
      <c r="BY19">
        <f>Linker_ZHist!BY19-Nominal_ZHist!BY19</f>
        <v>0</v>
      </c>
      <c r="BZ19">
        <f>Linker_ZHist!BZ19-Nominal_ZHist!BZ19</f>
        <v>0</v>
      </c>
    </row>
    <row r="20" spans="1:78" x14ac:dyDescent="0.35">
      <c r="A20" t="s">
        <v>45</v>
      </c>
      <c r="C20" s="46"/>
      <c r="D20">
        <f>Linker_ZHist!D20-Nominal_ZHist!D20</f>
        <v>-146.40199999999999</v>
      </c>
      <c r="E20">
        <f>Linker_ZHist!E20-Nominal_ZHist!E20</f>
        <v>0</v>
      </c>
      <c r="F20">
        <f>Linker_ZHist!F20-Nominal_ZHist!F20</f>
        <v>10.366</v>
      </c>
      <c r="G20">
        <f>Linker_ZHist!G20-Nominal_ZHist!G20</f>
        <v>0</v>
      </c>
      <c r="H20">
        <f>Linker_ZHist!H20-Nominal_ZHist!H20</f>
        <v>11.025</v>
      </c>
      <c r="I20">
        <f>Linker_ZHist!I20-Nominal_ZHist!I20</f>
        <v>0</v>
      </c>
      <c r="J20">
        <f>Linker_ZHist!J20-Nominal_ZHist!J20</f>
        <v>10.956</v>
      </c>
      <c r="K20">
        <f>Linker_ZHist!K20-Nominal_ZHist!K20</f>
        <v>0</v>
      </c>
      <c r="L20">
        <f>Linker_ZHist!L20-Nominal_ZHist!L20</f>
        <v>23.774999999999999</v>
      </c>
      <c r="M20">
        <f>Linker_ZHist!M20-Nominal_ZHist!M20</f>
        <v>0</v>
      </c>
      <c r="N20">
        <f>Linker_ZHist!N20-Nominal_ZHist!N20</f>
        <v>14.970999999999998</v>
      </c>
      <c r="O20">
        <f>Linker_ZHist!O20-Nominal_ZHist!O20</f>
        <v>0</v>
      </c>
      <c r="P20">
        <f>Linker_ZHist!P20-Nominal_ZHist!P20</f>
        <v>19.420000000000002</v>
      </c>
      <c r="Q20">
        <f>Linker_ZHist!Q20-Nominal_ZHist!Q20</f>
        <v>0</v>
      </c>
      <c r="R20">
        <f>Linker_ZHist!R20-Nominal_ZHist!R20</f>
        <v>20.163</v>
      </c>
      <c r="S20">
        <f>Linker_ZHist!S20-Nominal_ZHist!S20</f>
        <v>0</v>
      </c>
      <c r="T20">
        <f>Linker_ZHist!T20-Nominal_ZHist!T20</f>
        <v>19.867000000000001</v>
      </c>
      <c r="U20">
        <f>Linker_ZHist!U20-Nominal_ZHist!U20</f>
        <v>0</v>
      </c>
      <c r="V20">
        <f>Linker_ZHist!V20-Nominal_ZHist!V20</f>
        <v>23.885000000000002</v>
      </c>
      <c r="W20">
        <f>Linker_ZHist!W20-Nominal_ZHist!W20</f>
        <v>0</v>
      </c>
      <c r="X20">
        <f>Linker_ZHist!X20-Nominal_ZHist!X20</f>
        <v>8.9979999999999976</v>
      </c>
      <c r="Y20">
        <f>Linker_ZHist!Y20-Nominal_ZHist!Y20</f>
        <v>0</v>
      </c>
      <c r="Z20">
        <f>Linker_ZHist!Z20-Nominal_ZHist!Z20</f>
        <v>14.927</v>
      </c>
      <c r="AA20">
        <f>Linker_ZHist!AA20-Nominal_ZHist!AA20</f>
        <v>0</v>
      </c>
      <c r="AB20">
        <f>Linker_ZHist!AB20-Nominal_ZHist!AB20</f>
        <v>10.562000000000005</v>
      </c>
      <c r="AC20">
        <f>Linker_ZHist!AC20-Nominal_ZHist!AC20</f>
        <v>0</v>
      </c>
      <c r="AD20">
        <f>Linker_ZHist!AD20-Nominal_ZHist!AD20</f>
        <v>7.0200000000000031</v>
      </c>
      <c r="AE20">
        <f>Linker_ZHist!AE20-Nominal_ZHist!AE20</f>
        <v>0</v>
      </c>
      <c r="AF20">
        <f>Linker_ZHist!AF20-Nominal_ZHist!AF20</f>
        <v>2.5090000000000003</v>
      </c>
      <c r="AG20">
        <f>Linker_ZHist!AG20-Nominal_ZHist!AG20</f>
        <v>0</v>
      </c>
      <c r="AH20">
        <f>Linker_ZHist!AH20-Nominal_ZHist!AH20</f>
        <v>4.6410000000000053</v>
      </c>
      <c r="AI20">
        <f>Linker_ZHist!AI20-Nominal_ZHist!AI20</f>
        <v>0</v>
      </c>
      <c r="AJ20">
        <f>Linker_ZHist!AJ20-Nominal_ZHist!AJ20</f>
        <v>8.9579999999999984</v>
      </c>
      <c r="AK20">
        <f>Linker_ZHist!AK20-Nominal_ZHist!AK20</f>
        <v>0</v>
      </c>
      <c r="AL20">
        <f>Linker_ZHist!AL20-Nominal_ZHist!AL20</f>
        <v>5.7749999999999915</v>
      </c>
      <c r="AM20">
        <f>Linker_ZHist!AM20-Nominal_ZHist!AM20</f>
        <v>0</v>
      </c>
      <c r="AN20">
        <f>Linker_ZHist!AN20-Nominal_ZHist!AN20</f>
        <v>5.6260000000000048</v>
      </c>
      <c r="AO20">
        <f>Linker_ZHist!AO20-Nominal_ZHist!AO20</f>
        <v>0</v>
      </c>
      <c r="AP20">
        <f>Linker_ZHist!AP20-Nominal_ZHist!AP20</f>
        <v>9.73599999999999</v>
      </c>
      <c r="AQ20">
        <f>Linker_ZHist!AQ20-Nominal_ZHist!AQ20</f>
        <v>0</v>
      </c>
      <c r="AR20">
        <f>Linker_ZHist!AR20-Nominal_ZHist!AR20</f>
        <v>7.8460000000000036</v>
      </c>
      <c r="AS20">
        <f>Linker_ZHist!AS20-Nominal_ZHist!AS20</f>
        <v>0</v>
      </c>
      <c r="AT20">
        <f>Linker_ZHist!AT20-Nominal_ZHist!AT20</f>
        <v>10.225999999999999</v>
      </c>
      <c r="AU20">
        <f>Linker_ZHist!AU20-Nominal_ZHist!AU20</f>
        <v>0</v>
      </c>
      <c r="AV20">
        <f>Linker_ZHist!AV20-Nominal_ZHist!AV20</f>
        <v>14.302000000000007</v>
      </c>
      <c r="AW20">
        <f>Linker_ZHist!AW20-Nominal_ZHist!AW20</f>
        <v>0</v>
      </c>
      <c r="AX20">
        <f>Linker_ZHist!AX20-Nominal_ZHist!AX20</f>
        <v>12.385000000000005</v>
      </c>
      <c r="AY20">
        <f>Linker_ZHist!AY20-Nominal_ZHist!AY20</f>
        <v>0</v>
      </c>
      <c r="AZ20">
        <f>Linker_ZHist!AZ20-Nominal_ZHist!AZ20</f>
        <v>7.7729999999999961</v>
      </c>
      <c r="BA20">
        <f>Linker_ZHist!BA20-Nominal_ZHist!BA20</f>
        <v>0</v>
      </c>
      <c r="BB20">
        <f>Linker_ZHist!BB20-Nominal_ZHist!BB20</f>
        <v>3.811000000000007</v>
      </c>
      <c r="BC20">
        <f>Linker_ZHist!BC20-Nominal_ZHist!BC20</f>
        <v>0</v>
      </c>
      <c r="BD20">
        <f>Linker_ZHist!BD20-Nominal_ZHist!BD20</f>
        <v>5.4619999999999891</v>
      </c>
      <c r="BE20">
        <f>Linker_ZHist!BE20-Nominal_ZHist!BE20</f>
        <v>0</v>
      </c>
      <c r="BF20">
        <f>Linker_ZHist!BF20-Nominal_ZHist!BF20</f>
        <v>7.5330000000000013</v>
      </c>
      <c r="BG20">
        <f>Linker_ZHist!BG20-Nominal_ZHist!BG20</f>
        <v>0</v>
      </c>
      <c r="BH20">
        <f>Linker_ZHist!BH20-Nominal_ZHist!BH20</f>
        <v>3.6739999999999924</v>
      </c>
      <c r="BI20">
        <f>Linker_ZHist!BI20-Nominal_ZHist!BI20</f>
        <v>0</v>
      </c>
      <c r="BJ20">
        <f>Linker_ZHist!BJ20-Nominal_ZHist!BJ20</f>
        <v>19.904999999999994</v>
      </c>
      <c r="BK20">
        <f>Linker_ZHist!BK20-Nominal_ZHist!BK20</f>
        <v>0</v>
      </c>
      <c r="BL20">
        <f>Linker_ZHist!BL20-Nominal_ZHist!BL20</f>
        <v>3.7460000000000093</v>
      </c>
      <c r="BM20">
        <f>Linker_ZHist!BM20-Nominal_ZHist!BM20</f>
        <v>0</v>
      </c>
      <c r="BN20">
        <f>Linker_ZHist!BN20-Nominal_ZHist!BN20</f>
        <v>9.6020000000000039</v>
      </c>
      <c r="BO20">
        <f>Linker_ZHist!BO20-Nominal_ZHist!BO20</f>
        <v>0</v>
      </c>
      <c r="BP20">
        <f>Linker_ZHist!BP20-Nominal_ZHist!BP20</f>
        <v>3.8729999999999976</v>
      </c>
      <c r="BQ20">
        <f>Linker_ZHist!BQ20-Nominal_ZHist!BQ20</f>
        <v>-45322</v>
      </c>
      <c r="BR20">
        <f>Linker_ZHist!BR20-Nominal_ZHist!BR20</f>
        <v>-51.250999999999998</v>
      </c>
      <c r="BS20">
        <f>Linker_ZHist!BS20-Nominal_ZHist!BS20</f>
        <v>0</v>
      </c>
      <c r="BT20">
        <f>Linker_ZHist!BT20-Nominal_ZHist!BT20</f>
        <v>0</v>
      </c>
      <c r="BU20">
        <f>Linker_ZHist!BU20-Nominal_ZHist!BU20</f>
        <v>0</v>
      </c>
      <c r="BV20">
        <f>Linker_ZHist!BV20-Nominal_ZHist!BV20</f>
        <v>0</v>
      </c>
      <c r="BW20">
        <f>Linker_ZHist!BW20-Nominal_ZHist!BW20</f>
        <v>0</v>
      </c>
      <c r="BX20">
        <f>Linker_ZHist!BX20-Nominal_ZHist!BX20</f>
        <v>0</v>
      </c>
      <c r="BY20">
        <f>Linker_ZHist!BY20-Nominal_ZHist!BY20</f>
        <v>0</v>
      </c>
      <c r="BZ20">
        <f>Linker_ZHist!BZ20-Nominal_ZHist!BZ20</f>
        <v>0</v>
      </c>
    </row>
    <row r="21" spans="1:78" x14ac:dyDescent="0.35">
      <c r="A21" t="s">
        <v>65</v>
      </c>
      <c r="C21" s="46"/>
      <c r="D21">
        <f>Linker_ZHist!D21-Nominal_ZHist!D21</f>
        <v>-165.989</v>
      </c>
      <c r="E21">
        <f>Linker_ZHist!E21-Nominal_ZHist!E21</f>
        <v>0</v>
      </c>
      <c r="F21">
        <f>Linker_ZHist!F21-Nominal_ZHist!F21</f>
        <v>11.693999999999999</v>
      </c>
      <c r="G21">
        <f>Linker_ZHist!G21-Nominal_ZHist!G21</f>
        <v>0</v>
      </c>
      <c r="H21">
        <f>Linker_ZHist!H21-Nominal_ZHist!H21</f>
        <v>16.373999999999999</v>
      </c>
      <c r="I21">
        <f>Linker_ZHist!I21-Nominal_ZHist!I21</f>
        <v>0</v>
      </c>
      <c r="J21">
        <f>Linker_ZHist!J21-Nominal_ZHist!J21</f>
        <v>13.89</v>
      </c>
      <c r="K21">
        <f>Linker_ZHist!K21-Nominal_ZHist!K21</f>
        <v>0</v>
      </c>
      <c r="L21">
        <f>Linker_ZHist!L21-Nominal_ZHist!L21</f>
        <v>24.425999999999998</v>
      </c>
      <c r="M21">
        <f>Linker_ZHist!M21-Nominal_ZHist!M21</f>
        <v>0</v>
      </c>
      <c r="N21">
        <f>Linker_ZHist!N21-Nominal_ZHist!N21</f>
        <v>15.462</v>
      </c>
      <c r="O21">
        <f>Linker_ZHist!O21-Nominal_ZHist!O21</f>
        <v>0</v>
      </c>
      <c r="P21">
        <f>Linker_ZHist!P21-Nominal_ZHist!P21</f>
        <v>19.271999999999998</v>
      </c>
      <c r="Q21">
        <f>Linker_ZHist!Q21-Nominal_ZHist!Q21</f>
        <v>0</v>
      </c>
      <c r="R21">
        <f>Linker_ZHist!R21-Nominal_ZHist!R21</f>
        <v>18.430999999999997</v>
      </c>
      <c r="S21">
        <f>Linker_ZHist!S21-Nominal_ZHist!S21</f>
        <v>0</v>
      </c>
      <c r="T21">
        <f>Linker_ZHist!T21-Nominal_ZHist!T21</f>
        <v>18.222999999999999</v>
      </c>
      <c r="U21">
        <f>Linker_ZHist!U21-Nominal_ZHist!U21</f>
        <v>0</v>
      </c>
      <c r="V21">
        <f>Linker_ZHist!V21-Nominal_ZHist!V21</f>
        <v>22.378999999999998</v>
      </c>
      <c r="W21">
        <f>Linker_ZHist!W21-Nominal_ZHist!W21</f>
        <v>0</v>
      </c>
      <c r="X21">
        <f>Linker_ZHist!X21-Nominal_ZHist!X21</f>
        <v>7.6859999999999999</v>
      </c>
      <c r="Y21">
        <f>Linker_ZHist!Y21-Nominal_ZHist!Y21</f>
        <v>0</v>
      </c>
      <c r="Z21">
        <f>Linker_ZHist!Z21-Nominal_ZHist!Z21</f>
        <v>13.189</v>
      </c>
      <c r="AA21">
        <f>Linker_ZHist!AA21-Nominal_ZHist!AA21</f>
        <v>0</v>
      </c>
      <c r="AB21">
        <f>Linker_ZHist!AB21-Nominal_ZHist!AB21</f>
        <v>8.4439999999999955</v>
      </c>
      <c r="AC21">
        <f>Linker_ZHist!AC21-Nominal_ZHist!AC21</f>
        <v>0</v>
      </c>
      <c r="AD21">
        <f>Linker_ZHist!AD21-Nominal_ZHist!AD21</f>
        <v>5.0530000000000044</v>
      </c>
      <c r="AE21">
        <f>Linker_ZHist!AE21-Nominal_ZHist!AE21</f>
        <v>0</v>
      </c>
      <c r="AF21">
        <f>Linker_ZHist!AF21-Nominal_ZHist!AF21</f>
        <v>-0.14699999999999847</v>
      </c>
      <c r="AG21">
        <f>Linker_ZHist!AG21-Nominal_ZHist!AG21</f>
        <v>0</v>
      </c>
      <c r="AH21">
        <f>Linker_ZHist!AH21-Nominal_ZHist!AH21</f>
        <v>1.8420000000000059</v>
      </c>
      <c r="AI21">
        <f>Linker_ZHist!AI21-Nominal_ZHist!AI21</f>
        <v>0</v>
      </c>
      <c r="AJ21">
        <f>Linker_ZHist!AJ21-Nominal_ZHist!AJ21</f>
        <v>6.1330000000000098</v>
      </c>
      <c r="AK21">
        <f>Linker_ZHist!AK21-Nominal_ZHist!AK21</f>
        <v>0</v>
      </c>
      <c r="AL21">
        <f>Linker_ZHist!AL21-Nominal_ZHist!AL21</f>
        <v>2.887999999999991</v>
      </c>
      <c r="AM21">
        <f>Linker_ZHist!AM21-Nominal_ZHist!AM21</f>
        <v>0</v>
      </c>
      <c r="AN21">
        <f>Linker_ZHist!AN21-Nominal_ZHist!AN21</f>
        <v>2.38900000000001</v>
      </c>
      <c r="AO21">
        <f>Linker_ZHist!AO21-Nominal_ZHist!AO21</f>
        <v>0</v>
      </c>
      <c r="AP21">
        <f>Linker_ZHist!AP21-Nominal_ZHist!AP21</f>
        <v>6.9069999999999965</v>
      </c>
      <c r="AQ21">
        <f>Linker_ZHist!AQ21-Nominal_ZHist!AQ21</f>
        <v>0</v>
      </c>
      <c r="AR21">
        <f>Linker_ZHist!AR21-Nominal_ZHist!AR21</f>
        <v>4.4709999999999894</v>
      </c>
      <c r="AS21">
        <f>Linker_ZHist!AS21-Nominal_ZHist!AS21</f>
        <v>0</v>
      </c>
      <c r="AT21">
        <f>Linker_ZHist!AT21-Nominal_ZHist!AT21</f>
        <v>6.6310000000000002</v>
      </c>
      <c r="AU21">
        <f>Linker_ZHist!AU21-Nominal_ZHist!AU21</f>
        <v>0</v>
      </c>
      <c r="AV21">
        <f>Linker_ZHist!AV21-Nominal_ZHist!AV21</f>
        <v>11.213999999999999</v>
      </c>
      <c r="AW21">
        <f>Linker_ZHist!AW21-Nominal_ZHist!AW21</f>
        <v>0</v>
      </c>
      <c r="AX21">
        <f>Linker_ZHist!AX21-Nominal_ZHist!AX21</f>
        <v>9.3469999999999942</v>
      </c>
      <c r="AY21">
        <f>Linker_ZHist!AY21-Nominal_ZHist!AY21</f>
        <v>0</v>
      </c>
      <c r="AZ21">
        <f>Linker_ZHist!AZ21-Nominal_ZHist!AZ21</f>
        <v>4.5690000000000026</v>
      </c>
      <c r="BA21">
        <f>Linker_ZHist!BA21-Nominal_ZHist!BA21</f>
        <v>0</v>
      </c>
      <c r="BB21">
        <f>Linker_ZHist!BB21-Nominal_ZHist!BB21</f>
        <v>0.66900000000001114</v>
      </c>
      <c r="BC21">
        <f>Linker_ZHist!BC21-Nominal_ZHist!BC21</f>
        <v>0</v>
      </c>
      <c r="BD21">
        <f>Linker_ZHist!BD21-Nominal_ZHist!BD21</f>
        <v>2.4609999999999985</v>
      </c>
      <c r="BE21">
        <f>Linker_ZHist!BE21-Nominal_ZHist!BE21</f>
        <v>0</v>
      </c>
      <c r="BF21">
        <f>Linker_ZHist!BF21-Nominal_ZHist!BF21</f>
        <v>4.179000000000002</v>
      </c>
      <c r="BG21">
        <f>Linker_ZHist!BG21-Nominal_ZHist!BG21</f>
        <v>0</v>
      </c>
      <c r="BH21">
        <f>Linker_ZHist!BH21-Nominal_ZHist!BH21</f>
        <v>0.24899999999999523</v>
      </c>
      <c r="BI21">
        <f>Linker_ZHist!BI21-Nominal_ZHist!BI21</f>
        <v>0</v>
      </c>
      <c r="BJ21">
        <f>Linker_ZHist!BJ21-Nominal_ZHist!BJ21</f>
        <v>16.263999999999996</v>
      </c>
      <c r="BK21">
        <f>Linker_ZHist!BK21-Nominal_ZHist!BK21</f>
        <v>0</v>
      </c>
      <c r="BL21">
        <f>Linker_ZHist!BL21-Nominal_ZHist!BL21</f>
        <v>0.18099999999999739</v>
      </c>
      <c r="BM21">
        <f>Linker_ZHist!BM21-Nominal_ZHist!BM21</f>
        <v>0</v>
      </c>
      <c r="BN21">
        <f>Linker_ZHist!BN21-Nominal_ZHist!BN21</f>
        <v>5.9080000000000013</v>
      </c>
      <c r="BO21">
        <f>Linker_ZHist!BO21-Nominal_ZHist!BO21</f>
        <v>0</v>
      </c>
      <c r="BP21">
        <f>Linker_ZHist!BP21-Nominal_ZHist!BP21</f>
        <v>0.63000000000000256</v>
      </c>
      <c r="BQ21">
        <f>Linker_ZHist!BQ21-Nominal_ZHist!BQ21</f>
        <v>-45323</v>
      </c>
      <c r="BR21">
        <f>Linker_ZHist!BR21-Nominal_ZHist!BR21</f>
        <v>-51.738</v>
      </c>
      <c r="BS21">
        <f>Linker_ZHist!BS21-Nominal_ZHist!BS21</f>
        <v>0</v>
      </c>
      <c r="BT21">
        <f>Linker_ZHist!BT21-Nominal_ZHist!BT21</f>
        <v>0</v>
      </c>
      <c r="BU21">
        <f>Linker_ZHist!BU21-Nominal_ZHist!BU21</f>
        <v>0</v>
      </c>
      <c r="BV21">
        <f>Linker_ZHist!BV21-Nominal_ZHist!BV21</f>
        <v>0</v>
      </c>
      <c r="BW21">
        <f>Linker_ZHist!BW21-Nominal_ZHist!BW21</f>
        <v>0</v>
      </c>
      <c r="BX21">
        <f>Linker_ZHist!BX21-Nominal_ZHist!BX21</f>
        <v>0</v>
      </c>
      <c r="BY21">
        <f>Linker_ZHist!BY21-Nominal_ZHist!BY21</f>
        <v>0</v>
      </c>
      <c r="BZ21">
        <f>Linker_ZHist!BZ21-Nominal_ZHist!BZ21</f>
        <v>0</v>
      </c>
    </row>
    <row r="22" spans="1:78" x14ac:dyDescent="0.35">
      <c r="A22" t="s">
        <v>25</v>
      </c>
      <c r="C22" s="46"/>
      <c r="D22">
        <f>Linker_ZHist!D22-Nominal_ZHist!D22</f>
        <v>-194.17800000000003</v>
      </c>
      <c r="E22">
        <f>Linker_ZHist!E22-Nominal_ZHist!E22</f>
        <v>0</v>
      </c>
      <c r="F22">
        <f>Linker_ZHist!F22-Nominal_ZHist!F22</f>
        <v>12.566999999999998</v>
      </c>
      <c r="G22">
        <f>Linker_ZHist!G22-Nominal_ZHist!G22</f>
        <v>0</v>
      </c>
      <c r="H22">
        <f>Linker_ZHist!H22-Nominal_ZHist!H22</f>
        <v>15.858000000000001</v>
      </c>
      <c r="I22">
        <f>Linker_ZHist!I22-Nominal_ZHist!I22</f>
        <v>0</v>
      </c>
      <c r="J22">
        <f>Linker_ZHist!J22-Nominal_ZHist!J22</f>
        <v>15.23</v>
      </c>
      <c r="K22">
        <f>Linker_ZHist!K22-Nominal_ZHist!K22</f>
        <v>0</v>
      </c>
      <c r="L22">
        <f>Linker_ZHist!L22-Nominal_ZHist!L22</f>
        <v>26.010999999999999</v>
      </c>
      <c r="M22">
        <f>Linker_ZHist!M22-Nominal_ZHist!M22</f>
        <v>0</v>
      </c>
      <c r="N22">
        <f>Linker_ZHist!N22-Nominal_ZHist!N22</f>
        <v>17.457999999999998</v>
      </c>
      <c r="O22">
        <f>Linker_ZHist!O22-Nominal_ZHist!O22</f>
        <v>0</v>
      </c>
      <c r="P22">
        <f>Linker_ZHist!P22-Nominal_ZHist!P22</f>
        <v>22.185000000000002</v>
      </c>
      <c r="Q22">
        <f>Linker_ZHist!Q22-Nominal_ZHist!Q22</f>
        <v>0</v>
      </c>
      <c r="R22">
        <f>Linker_ZHist!R22-Nominal_ZHist!R22</f>
        <v>20.018999999999998</v>
      </c>
      <c r="S22">
        <f>Linker_ZHist!S22-Nominal_ZHist!S22</f>
        <v>0</v>
      </c>
      <c r="T22">
        <f>Linker_ZHist!T22-Nominal_ZHist!T22</f>
        <v>20.117000000000004</v>
      </c>
      <c r="U22">
        <f>Linker_ZHist!U22-Nominal_ZHist!U22</f>
        <v>0</v>
      </c>
      <c r="V22">
        <f>Linker_ZHist!V22-Nominal_ZHist!V22</f>
        <v>25.002000000000002</v>
      </c>
      <c r="W22">
        <f>Linker_ZHist!W22-Nominal_ZHist!W22</f>
        <v>0</v>
      </c>
      <c r="X22">
        <f>Linker_ZHist!X22-Nominal_ZHist!X22</f>
        <v>9.8359999999999985</v>
      </c>
      <c r="Y22">
        <f>Linker_ZHist!Y22-Nominal_ZHist!Y22</f>
        <v>0</v>
      </c>
      <c r="Z22">
        <f>Linker_ZHist!Z22-Nominal_ZHist!Z22</f>
        <v>15.677</v>
      </c>
      <c r="AA22">
        <f>Linker_ZHist!AA22-Nominal_ZHist!AA22</f>
        <v>0</v>
      </c>
      <c r="AB22">
        <f>Linker_ZHist!AB22-Nominal_ZHist!AB22</f>
        <v>11.252000000000002</v>
      </c>
      <c r="AC22">
        <f>Linker_ZHist!AC22-Nominal_ZHist!AC22</f>
        <v>0</v>
      </c>
      <c r="AD22">
        <f>Linker_ZHist!AD22-Nominal_ZHist!AD22</f>
        <v>8.2120000000000033</v>
      </c>
      <c r="AE22">
        <f>Linker_ZHist!AE22-Nominal_ZHist!AE22</f>
        <v>0</v>
      </c>
      <c r="AF22">
        <f>Linker_ZHist!AF22-Nominal_ZHist!AF22</f>
        <v>2.615000000000002</v>
      </c>
      <c r="AG22">
        <f>Linker_ZHist!AG22-Nominal_ZHist!AG22</f>
        <v>0</v>
      </c>
      <c r="AH22">
        <f>Linker_ZHist!AH22-Nominal_ZHist!AH22</f>
        <v>4.732999999999997</v>
      </c>
      <c r="AI22">
        <f>Linker_ZHist!AI22-Nominal_ZHist!AI22</f>
        <v>0</v>
      </c>
      <c r="AJ22">
        <f>Linker_ZHist!AJ22-Nominal_ZHist!AJ22</f>
        <v>9.3909999999999982</v>
      </c>
      <c r="AK22">
        <f>Linker_ZHist!AK22-Nominal_ZHist!AK22</f>
        <v>0</v>
      </c>
      <c r="AL22">
        <f>Linker_ZHist!AL22-Nominal_ZHist!AL22</f>
        <v>6.3349999999999937</v>
      </c>
      <c r="AM22">
        <f>Linker_ZHist!AM22-Nominal_ZHist!AM22</f>
        <v>0</v>
      </c>
      <c r="AN22">
        <f>Linker_ZHist!AN22-Nominal_ZHist!AN22</f>
        <v>6.4129999999999967</v>
      </c>
      <c r="AO22">
        <f>Linker_ZHist!AO22-Nominal_ZHist!AO22</f>
        <v>0</v>
      </c>
      <c r="AP22">
        <f>Linker_ZHist!AP22-Nominal_ZHist!AP22</f>
        <v>10.062000000000012</v>
      </c>
      <c r="AQ22">
        <f>Linker_ZHist!AQ22-Nominal_ZHist!AQ22</f>
        <v>0</v>
      </c>
      <c r="AR22">
        <f>Linker_ZHist!AR22-Nominal_ZHist!AR22</f>
        <v>7.9009999999999962</v>
      </c>
      <c r="AS22">
        <f>Linker_ZHist!AS22-Nominal_ZHist!AS22</f>
        <v>0</v>
      </c>
      <c r="AT22">
        <f>Linker_ZHist!AT22-Nominal_ZHist!AT22</f>
        <v>9.8639999999999901</v>
      </c>
      <c r="AU22">
        <f>Linker_ZHist!AU22-Nominal_ZHist!AU22</f>
        <v>0</v>
      </c>
      <c r="AV22">
        <f>Linker_ZHist!AV22-Nominal_ZHist!AV22</f>
        <v>14.087999999999994</v>
      </c>
      <c r="AW22">
        <f>Linker_ZHist!AW22-Nominal_ZHist!AW22</f>
        <v>0</v>
      </c>
      <c r="AX22">
        <f>Linker_ZHist!AX22-Nominal_ZHist!AX22</f>
        <v>12.248999999999995</v>
      </c>
      <c r="AY22">
        <f>Linker_ZHist!AY22-Nominal_ZHist!AY22</f>
        <v>0</v>
      </c>
      <c r="AZ22">
        <f>Linker_ZHist!AZ22-Nominal_ZHist!AZ22</f>
        <v>7.6099999999999994</v>
      </c>
      <c r="BA22">
        <f>Linker_ZHist!BA22-Nominal_ZHist!BA22</f>
        <v>0</v>
      </c>
      <c r="BB22">
        <f>Linker_ZHist!BB22-Nominal_ZHist!BB22</f>
        <v>3.7830000000000013</v>
      </c>
      <c r="BC22">
        <f>Linker_ZHist!BC22-Nominal_ZHist!BC22</f>
        <v>0</v>
      </c>
      <c r="BD22">
        <f>Linker_ZHist!BD22-Nominal_ZHist!BD22</f>
        <v>4.9980000000000047</v>
      </c>
      <c r="BE22">
        <f>Linker_ZHist!BE22-Nominal_ZHist!BE22</f>
        <v>0</v>
      </c>
      <c r="BF22">
        <f>Linker_ZHist!BF22-Nominal_ZHist!BF22</f>
        <v>6.4239999999999924</v>
      </c>
      <c r="BG22">
        <f>Linker_ZHist!BG22-Nominal_ZHist!BG22</f>
        <v>0</v>
      </c>
      <c r="BH22">
        <f>Linker_ZHist!BH22-Nominal_ZHist!BH22</f>
        <v>2.203000000000003</v>
      </c>
      <c r="BI22">
        <f>Linker_ZHist!BI22-Nominal_ZHist!BI22</f>
        <v>0</v>
      </c>
      <c r="BJ22">
        <f>Linker_ZHist!BJ22-Nominal_ZHist!BJ22</f>
        <v>17.440000000000005</v>
      </c>
      <c r="BK22">
        <f>Linker_ZHist!BK22-Nominal_ZHist!BK22</f>
        <v>0</v>
      </c>
      <c r="BL22">
        <f>Linker_ZHist!BL22-Nominal_ZHist!BL22</f>
        <v>1.8250000000000028</v>
      </c>
      <c r="BM22">
        <f>Linker_ZHist!BM22-Nominal_ZHist!BM22</f>
        <v>0</v>
      </c>
      <c r="BN22">
        <f>Linker_ZHist!BN22-Nominal_ZHist!BN22</f>
        <v>7.6119999999999948</v>
      </c>
      <c r="BO22">
        <f>Linker_ZHist!BO22-Nominal_ZHist!BO22</f>
        <v>0</v>
      </c>
      <c r="BP22">
        <f>Linker_ZHist!BP22-Nominal_ZHist!BP22</f>
        <v>2.6829999999999927</v>
      </c>
      <c r="BQ22">
        <f>Linker_ZHist!BQ22-Nominal_ZHist!BQ22</f>
        <v>-45324</v>
      </c>
      <c r="BR22">
        <f>Linker_ZHist!BR22-Nominal_ZHist!BR22</f>
        <v>-52.42</v>
      </c>
      <c r="BS22">
        <f>Linker_ZHist!BS22-Nominal_ZHist!BS22</f>
        <v>0</v>
      </c>
      <c r="BT22">
        <f>Linker_ZHist!BT22-Nominal_ZHist!BT22</f>
        <v>0</v>
      </c>
      <c r="BU22">
        <f>Linker_ZHist!BU22-Nominal_ZHist!BU22</f>
        <v>0</v>
      </c>
      <c r="BV22">
        <f>Linker_ZHist!BV22-Nominal_ZHist!BV22</f>
        <v>0</v>
      </c>
      <c r="BW22">
        <f>Linker_ZHist!BW22-Nominal_ZHist!BW22</f>
        <v>0</v>
      </c>
      <c r="BX22">
        <f>Linker_ZHist!BX22-Nominal_ZHist!BX22</f>
        <v>0</v>
      </c>
      <c r="BY22">
        <f>Linker_ZHist!BY22-Nominal_ZHist!BY22</f>
        <v>0</v>
      </c>
      <c r="BZ22">
        <f>Linker_ZHist!BZ22-Nominal_ZHist!BZ22</f>
        <v>0</v>
      </c>
    </row>
    <row r="23" spans="1:78" x14ac:dyDescent="0.35">
      <c r="A23" t="s">
        <v>53</v>
      </c>
      <c r="C23" s="46"/>
      <c r="D23">
        <f>Linker_ZHist!D23-Nominal_ZHist!D23</f>
        <v>-200.46600000000001</v>
      </c>
      <c r="E23">
        <f>Linker_ZHist!E23-Nominal_ZHist!E23</f>
        <v>0</v>
      </c>
      <c r="F23">
        <f>Linker_ZHist!F23-Nominal_ZHist!F23</f>
        <v>12.348000000000001</v>
      </c>
      <c r="G23">
        <f>Linker_ZHist!G23-Nominal_ZHist!G23</f>
        <v>0</v>
      </c>
      <c r="H23">
        <f>Linker_ZHist!H23-Nominal_ZHist!H23</f>
        <v>15.516000000000002</v>
      </c>
      <c r="I23">
        <f>Linker_ZHist!I23-Nominal_ZHist!I23</f>
        <v>0</v>
      </c>
      <c r="J23">
        <f>Linker_ZHist!J23-Nominal_ZHist!J23</f>
        <v>15.777000000000001</v>
      </c>
      <c r="K23">
        <f>Linker_ZHist!K23-Nominal_ZHist!K23</f>
        <v>0</v>
      </c>
      <c r="L23">
        <f>Linker_ZHist!L23-Nominal_ZHist!L23</f>
        <v>26.734000000000002</v>
      </c>
      <c r="M23">
        <f>Linker_ZHist!M23-Nominal_ZHist!M23</f>
        <v>0</v>
      </c>
      <c r="N23">
        <f>Linker_ZHist!N23-Nominal_ZHist!N23</f>
        <v>17.594000000000001</v>
      </c>
      <c r="O23">
        <f>Linker_ZHist!O23-Nominal_ZHist!O23</f>
        <v>0</v>
      </c>
      <c r="P23">
        <f>Linker_ZHist!P23-Nominal_ZHist!P23</f>
        <v>21.902000000000001</v>
      </c>
      <c r="Q23">
        <f>Linker_ZHist!Q23-Nominal_ZHist!Q23</f>
        <v>0</v>
      </c>
      <c r="R23">
        <f>Linker_ZHist!R23-Nominal_ZHist!R23</f>
        <v>19.082999999999998</v>
      </c>
      <c r="S23">
        <f>Linker_ZHist!S23-Nominal_ZHist!S23</f>
        <v>0</v>
      </c>
      <c r="T23">
        <f>Linker_ZHist!T23-Nominal_ZHist!T23</f>
        <v>19.887</v>
      </c>
      <c r="U23">
        <f>Linker_ZHist!U23-Nominal_ZHist!U23</f>
        <v>0</v>
      </c>
      <c r="V23">
        <f>Linker_ZHist!V23-Nominal_ZHist!V23</f>
        <v>24.866999999999997</v>
      </c>
      <c r="W23">
        <f>Linker_ZHist!W23-Nominal_ZHist!W23</f>
        <v>0</v>
      </c>
      <c r="X23">
        <f>Linker_ZHist!X23-Nominal_ZHist!X23</f>
        <v>8.7920000000000016</v>
      </c>
      <c r="Y23">
        <f>Linker_ZHist!Y23-Nominal_ZHist!Y23</f>
        <v>0</v>
      </c>
      <c r="Z23">
        <f>Linker_ZHist!Z23-Nominal_ZHist!Z23</f>
        <v>15.04</v>
      </c>
      <c r="AA23">
        <f>Linker_ZHist!AA23-Nominal_ZHist!AA23</f>
        <v>0</v>
      </c>
      <c r="AB23">
        <f>Linker_ZHist!AB23-Nominal_ZHist!AB23</f>
        <v>10.056000000000004</v>
      </c>
      <c r="AC23">
        <f>Linker_ZHist!AC23-Nominal_ZHist!AC23</f>
        <v>0</v>
      </c>
      <c r="AD23">
        <f>Linker_ZHist!AD23-Nominal_ZHist!AD23</f>
        <v>7.2280000000000015</v>
      </c>
      <c r="AE23">
        <f>Linker_ZHist!AE23-Nominal_ZHist!AE23</f>
        <v>0</v>
      </c>
      <c r="AF23">
        <f>Linker_ZHist!AF23-Nominal_ZHist!AF23</f>
        <v>2.169000000000004</v>
      </c>
      <c r="AG23">
        <f>Linker_ZHist!AG23-Nominal_ZHist!AG23</f>
        <v>0</v>
      </c>
      <c r="AH23">
        <f>Linker_ZHist!AH23-Nominal_ZHist!AH23</f>
        <v>4.1539999999999964</v>
      </c>
      <c r="AI23">
        <f>Linker_ZHist!AI23-Nominal_ZHist!AI23</f>
        <v>0</v>
      </c>
      <c r="AJ23">
        <f>Linker_ZHist!AJ23-Nominal_ZHist!AJ23</f>
        <v>8.9669999999999987</v>
      </c>
      <c r="AK23">
        <f>Linker_ZHist!AK23-Nominal_ZHist!AK23</f>
        <v>0</v>
      </c>
      <c r="AL23">
        <f>Linker_ZHist!AL23-Nominal_ZHist!AL23</f>
        <v>6.0840000000000032</v>
      </c>
      <c r="AM23">
        <f>Linker_ZHist!AM23-Nominal_ZHist!AM23</f>
        <v>0</v>
      </c>
      <c r="AN23">
        <f>Linker_ZHist!AN23-Nominal_ZHist!AN23</f>
        <v>6.0189999999999912</v>
      </c>
      <c r="AO23">
        <f>Linker_ZHist!AO23-Nominal_ZHist!AO23</f>
        <v>0</v>
      </c>
      <c r="AP23">
        <f>Linker_ZHist!AP23-Nominal_ZHist!AP23</f>
        <v>9.4480000000000075</v>
      </c>
      <c r="AQ23">
        <f>Linker_ZHist!AQ23-Nominal_ZHist!AQ23</f>
        <v>0</v>
      </c>
      <c r="AR23">
        <f>Linker_ZHist!AR23-Nominal_ZHist!AR23</f>
        <v>7.5579999999999927</v>
      </c>
      <c r="AS23">
        <f>Linker_ZHist!AS23-Nominal_ZHist!AS23</f>
        <v>0</v>
      </c>
      <c r="AT23">
        <f>Linker_ZHist!AT23-Nominal_ZHist!AT23</f>
        <v>9.3799999999999955</v>
      </c>
      <c r="AU23">
        <f>Linker_ZHist!AU23-Nominal_ZHist!AU23</f>
        <v>0</v>
      </c>
      <c r="AV23">
        <f>Linker_ZHist!AV23-Nominal_ZHist!AV23</f>
        <v>13.234999999999999</v>
      </c>
      <c r="AW23">
        <f>Linker_ZHist!AW23-Nominal_ZHist!AW23</f>
        <v>0</v>
      </c>
      <c r="AX23">
        <f>Linker_ZHist!AX23-Nominal_ZHist!AX23</f>
        <v>11.39800000000001</v>
      </c>
      <c r="AY23">
        <f>Linker_ZHist!AY23-Nominal_ZHist!AY23</f>
        <v>0</v>
      </c>
      <c r="AZ23">
        <f>Linker_ZHist!AZ23-Nominal_ZHist!AZ23</f>
        <v>6.9380000000000024</v>
      </c>
      <c r="BA23">
        <f>Linker_ZHist!BA23-Nominal_ZHist!BA23</f>
        <v>0</v>
      </c>
      <c r="BB23">
        <f>Linker_ZHist!BB23-Nominal_ZHist!BB23</f>
        <v>3.5600000000000023</v>
      </c>
      <c r="BC23">
        <f>Linker_ZHist!BC23-Nominal_ZHist!BC23</f>
        <v>0</v>
      </c>
      <c r="BD23">
        <f>Linker_ZHist!BD23-Nominal_ZHist!BD23</f>
        <v>4.7879999999999967</v>
      </c>
      <c r="BE23">
        <f>Linker_ZHist!BE23-Nominal_ZHist!BE23</f>
        <v>0</v>
      </c>
      <c r="BF23">
        <f>Linker_ZHist!BF23-Nominal_ZHist!BF23</f>
        <v>7.0010000000000048</v>
      </c>
      <c r="BG23">
        <f>Linker_ZHist!BG23-Nominal_ZHist!BG23</f>
        <v>0</v>
      </c>
      <c r="BH23">
        <f>Linker_ZHist!BH23-Nominal_ZHist!BH23</f>
        <v>2.902000000000001</v>
      </c>
      <c r="BI23">
        <f>Linker_ZHist!BI23-Nominal_ZHist!BI23</f>
        <v>0</v>
      </c>
      <c r="BJ23">
        <f>Linker_ZHist!BJ23-Nominal_ZHist!BJ23</f>
        <v>17.863000000000007</v>
      </c>
      <c r="BK23">
        <f>Linker_ZHist!BK23-Nominal_ZHist!BK23</f>
        <v>0</v>
      </c>
      <c r="BL23">
        <f>Linker_ZHist!BL23-Nominal_ZHist!BL23</f>
        <v>2.9770000000000039</v>
      </c>
      <c r="BM23">
        <f>Linker_ZHist!BM23-Nominal_ZHist!BM23</f>
        <v>0</v>
      </c>
      <c r="BN23">
        <f>Linker_ZHist!BN23-Nominal_ZHist!BN23</f>
        <v>8.5679999999999978</v>
      </c>
      <c r="BO23">
        <f>Linker_ZHist!BO23-Nominal_ZHist!BO23</f>
        <v>0</v>
      </c>
      <c r="BP23">
        <f>Linker_ZHist!BP23-Nominal_ZHist!BP23</f>
        <v>3.4899999999999949</v>
      </c>
      <c r="BQ23">
        <f>Linker_ZHist!BQ23-Nominal_ZHist!BQ23</f>
        <v>-45327</v>
      </c>
      <c r="BR23">
        <f>Linker_ZHist!BR23-Nominal_ZHist!BR23</f>
        <v>-51.954000000000001</v>
      </c>
      <c r="BS23">
        <f>Linker_ZHist!BS23-Nominal_ZHist!BS23</f>
        <v>0</v>
      </c>
      <c r="BT23">
        <f>Linker_ZHist!BT23-Nominal_ZHist!BT23</f>
        <v>0</v>
      </c>
      <c r="BU23">
        <f>Linker_ZHist!BU23-Nominal_ZHist!BU23</f>
        <v>0</v>
      </c>
      <c r="BV23">
        <f>Linker_ZHist!BV23-Nominal_ZHist!BV23</f>
        <v>0</v>
      </c>
      <c r="BW23">
        <f>Linker_ZHist!BW23-Nominal_ZHist!BW23</f>
        <v>0</v>
      </c>
      <c r="BX23">
        <f>Linker_ZHist!BX23-Nominal_ZHist!BX23</f>
        <v>0</v>
      </c>
      <c r="BY23">
        <f>Linker_ZHist!BY23-Nominal_ZHist!BY23</f>
        <v>0</v>
      </c>
      <c r="BZ23">
        <f>Linker_ZHist!BZ23-Nominal_ZHist!BZ23</f>
        <v>0</v>
      </c>
    </row>
    <row r="24" spans="1:78" x14ac:dyDescent="0.35">
      <c r="A24" t="s">
        <v>41</v>
      </c>
      <c r="C24" s="46"/>
      <c r="D24">
        <f>Linker_ZHist!D24-Nominal_ZHist!D24</f>
        <v>-206.52100000000002</v>
      </c>
      <c r="E24">
        <f>Linker_ZHist!E24-Nominal_ZHist!E24</f>
        <v>0</v>
      </c>
      <c r="F24">
        <f>Linker_ZHist!F24-Nominal_ZHist!F24</f>
        <v>13.607000000000001</v>
      </c>
      <c r="G24">
        <f>Linker_ZHist!G24-Nominal_ZHist!G24</f>
        <v>0</v>
      </c>
      <c r="H24">
        <f>Linker_ZHist!H24-Nominal_ZHist!H24</f>
        <v>13.077</v>
      </c>
      <c r="I24">
        <f>Linker_ZHist!I24-Nominal_ZHist!I24</f>
        <v>0</v>
      </c>
      <c r="J24">
        <f>Linker_ZHist!J24-Nominal_ZHist!J24</f>
        <v>13.753</v>
      </c>
      <c r="K24">
        <f>Linker_ZHist!K24-Nominal_ZHist!K24</f>
        <v>0</v>
      </c>
      <c r="L24">
        <f>Linker_ZHist!L24-Nominal_ZHist!L24</f>
        <v>25.378999999999998</v>
      </c>
      <c r="M24">
        <f>Linker_ZHist!M24-Nominal_ZHist!M24</f>
        <v>0</v>
      </c>
      <c r="N24">
        <f>Linker_ZHist!N24-Nominal_ZHist!N24</f>
        <v>16.817</v>
      </c>
      <c r="O24">
        <f>Linker_ZHist!O24-Nominal_ZHist!O24</f>
        <v>0</v>
      </c>
      <c r="P24">
        <f>Linker_ZHist!P24-Nominal_ZHist!P24</f>
        <v>21.251000000000001</v>
      </c>
      <c r="Q24">
        <f>Linker_ZHist!Q24-Nominal_ZHist!Q24</f>
        <v>0</v>
      </c>
      <c r="R24">
        <f>Linker_ZHist!R24-Nominal_ZHist!R24</f>
        <v>17.754999999999999</v>
      </c>
      <c r="S24">
        <f>Linker_ZHist!S24-Nominal_ZHist!S24</f>
        <v>0</v>
      </c>
      <c r="T24">
        <f>Linker_ZHist!T24-Nominal_ZHist!T24</f>
        <v>19.341000000000005</v>
      </c>
      <c r="U24">
        <f>Linker_ZHist!U24-Nominal_ZHist!U24</f>
        <v>0</v>
      </c>
      <c r="V24">
        <f>Linker_ZHist!V24-Nominal_ZHist!V24</f>
        <v>24.544999999999998</v>
      </c>
      <c r="W24">
        <f>Linker_ZHist!W24-Nominal_ZHist!W24</f>
        <v>0</v>
      </c>
      <c r="X24">
        <f>Linker_ZHist!X24-Nominal_ZHist!X24</f>
        <v>9.0249999999999986</v>
      </c>
      <c r="Y24">
        <f>Linker_ZHist!Y24-Nominal_ZHist!Y24</f>
        <v>0</v>
      </c>
      <c r="Z24">
        <f>Linker_ZHist!Z24-Nominal_ZHist!Z24</f>
        <v>15.340000000000003</v>
      </c>
      <c r="AA24">
        <f>Linker_ZHist!AA24-Nominal_ZHist!AA24</f>
        <v>0</v>
      </c>
      <c r="AB24">
        <f>Linker_ZHist!AB24-Nominal_ZHist!AB24</f>
        <v>9.6060000000000016</v>
      </c>
      <c r="AC24">
        <f>Linker_ZHist!AC24-Nominal_ZHist!AC24</f>
        <v>0</v>
      </c>
      <c r="AD24">
        <f>Linker_ZHist!AD24-Nominal_ZHist!AD24</f>
        <v>6.6289999999999978</v>
      </c>
      <c r="AE24">
        <f>Linker_ZHist!AE24-Nominal_ZHist!AE24</f>
        <v>0</v>
      </c>
      <c r="AF24">
        <f>Linker_ZHist!AF24-Nominal_ZHist!AF24</f>
        <v>1.5169999999999959</v>
      </c>
      <c r="AG24">
        <f>Linker_ZHist!AG24-Nominal_ZHist!AG24</f>
        <v>0</v>
      </c>
      <c r="AH24">
        <f>Linker_ZHist!AH24-Nominal_ZHist!AH24</f>
        <v>3.2769999999999939</v>
      </c>
      <c r="AI24">
        <f>Linker_ZHist!AI24-Nominal_ZHist!AI24</f>
        <v>0</v>
      </c>
      <c r="AJ24">
        <f>Linker_ZHist!AJ24-Nominal_ZHist!AJ24</f>
        <v>8.1390000000000029</v>
      </c>
      <c r="AK24">
        <f>Linker_ZHist!AK24-Nominal_ZHist!AK24</f>
        <v>0</v>
      </c>
      <c r="AL24">
        <f>Linker_ZHist!AL24-Nominal_ZHist!AL24</f>
        <v>5.5680000000000121</v>
      </c>
      <c r="AM24">
        <f>Linker_ZHist!AM24-Nominal_ZHist!AM24</f>
        <v>0</v>
      </c>
      <c r="AN24">
        <f>Linker_ZHist!AN24-Nominal_ZHist!AN24</f>
        <v>5.6940000000000026</v>
      </c>
      <c r="AO24">
        <f>Linker_ZHist!AO24-Nominal_ZHist!AO24</f>
        <v>0</v>
      </c>
      <c r="AP24">
        <f>Linker_ZHist!AP24-Nominal_ZHist!AP24</f>
        <v>9.0560000000000116</v>
      </c>
      <c r="AQ24">
        <f>Linker_ZHist!AQ24-Nominal_ZHist!AQ24</f>
        <v>0</v>
      </c>
      <c r="AR24">
        <f>Linker_ZHist!AR24-Nominal_ZHist!AR24</f>
        <v>7.2569999999999908</v>
      </c>
      <c r="AS24">
        <f>Linker_ZHist!AS24-Nominal_ZHist!AS24</f>
        <v>0</v>
      </c>
      <c r="AT24">
        <f>Linker_ZHist!AT24-Nominal_ZHist!AT24</f>
        <v>9.0239999999999867</v>
      </c>
      <c r="AU24">
        <f>Linker_ZHist!AU24-Nominal_ZHist!AU24</f>
        <v>0</v>
      </c>
      <c r="AV24">
        <f>Linker_ZHist!AV24-Nominal_ZHist!AV24</f>
        <v>12.841000000000008</v>
      </c>
      <c r="AW24">
        <f>Linker_ZHist!AW24-Nominal_ZHist!AW24</f>
        <v>0</v>
      </c>
      <c r="AX24">
        <f>Linker_ZHist!AX24-Nominal_ZHist!AX24</f>
        <v>10.888000000000005</v>
      </c>
      <c r="AY24">
        <f>Linker_ZHist!AY24-Nominal_ZHist!AY24</f>
        <v>0</v>
      </c>
      <c r="AZ24">
        <f>Linker_ZHist!AZ24-Nominal_ZHist!AZ24</f>
        <v>6.534000000000006</v>
      </c>
      <c r="BA24">
        <f>Linker_ZHist!BA24-Nominal_ZHist!BA24</f>
        <v>0</v>
      </c>
      <c r="BB24">
        <f>Linker_ZHist!BB24-Nominal_ZHist!BB24</f>
        <v>3.1890000000000072</v>
      </c>
      <c r="BC24">
        <f>Linker_ZHist!BC24-Nominal_ZHist!BC24</f>
        <v>0</v>
      </c>
      <c r="BD24">
        <f>Linker_ZHist!BD24-Nominal_ZHist!BD24</f>
        <v>3.8490000000000038</v>
      </c>
      <c r="BE24">
        <f>Linker_ZHist!BE24-Nominal_ZHist!BE24</f>
        <v>0</v>
      </c>
      <c r="BF24">
        <f>Linker_ZHist!BF24-Nominal_ZHist!BF24</f>
        <v>5.7820000000000107</v>
      </c>
      <c r="BG24">
        <f>Linker_ZHist!BG24-Nominal_ZHist!BG24</f>
        <v>0</v>
      </c>
      <c r="BH24">
        <f>Linker_ZHist!BH24-Nominal_ZHist!BH24</f>
        <v>1.7950000000000017</v>
      </c>
      <c r="BI24">
        <f>Linker_ZHist!BI24-Nominal_ZHist!BI24</f>
        <v>0</v>
      </c>
      <c r="BJ24">
        <f>Linker_ZHist!BJ24-Nominal_ZHist!BJ24</f>
        <v>17.169000000000004</v>
      </c>
      <c r="BK24">
        <f>Linker_ZHist!BK24-Nominal_ZHist!BK24</f>
        <v>0</v>
      </c>
      <c r="BL24">
        <f>Linker_ZHist!BL24-Nominal_ZHist!BL24</f>
        <v>1.8189999999999884</v>
      </c>
      <c r="BM24">
        <f>Linker_ZHist!BM24-Nominal_ZHist!BM24</f>
        <v>0</v>
      </c>
      <c r="BN24">
        <f>Linker_ZHist!BN24-Nominal_ZHist!BN24</f>
        <v>7.4119999999999919</v>
      </c>
      <c r="BO24">
        <f>Linker_ZHist!BO24-Nominal_ZHist!BO24</f>
        <v>0</v>
      </c>
      <c r="BP24">
        <f>Linker_ZHist!BP24-Nominal_ZHist!BP24</f>
        <v>2.2170000000000059</v>
      </c>
      <c r="BQ24">
        <f>Linker_ZHist!BQ24-Nominal_ZHist!BQ24</f>
        <v>-45328</v>
      </c>
      <c r="BR24">
        <f>Linker_ZHist!BR24-Nominal_ZHist!BR24</f>
        <v>-51.863999999999997</v>
      </c>
      <c r="BS24">
        <f>Linker_ZHist!BS24-Nominal_ZHist!BS24</f>
        <v>0</v>
      </c>
      <c r="BT24">
        <f>Linker_ZHist!BT24-Nominal_ZHist!BT24</f>
        <v>0</v>
      </c>
      <c r="BU24">
        <f>Linker_ZHist!BU24-Nominal_ZHist!BU24</f>
        <v>0</v>
      </c>
      <c r="BV24">
        <f>Linker_ZHist!BV24-Nominal_ZHist!BV24</f>
        <v>0</v>
      </c>
      <c r="BW24">
        <f>Linker_ZHist!BW24-Nominal_ZHist!BW24</f>
        <v>0</v>
      </c>
      <c r="BX24">
        <f>Linker_ZHist!BX24-Nominal_ZHist!BX24</f>
        <v>0</v>
      </c>
      <c r="BY24">
        <f>Linker_ZHist!BY24-Nominal_ZHist!BY24</f>
        <v>0</v>
      </c>
      <c r="BZ24">
        <f>Linker_ZHist!BZ24-Nominal_ZHist!BZ24</f>
        <v>0</v>
      </c>
    </row>
    <row r="25" spans="1:78" x14ac:dyDescent="0.35">
      <c r="A25" t="s">
        <v>57</v>
      </c>
      <c r="C25" s="46"/>
      <c r="D25">
        <f>Linker_ZHist!D25-Nominal_ZHist!D25</f>
        <v>-199.94200000000001</v>
      </c>
      <c r="E25">
        <f>Linker_ZHist!E25-Nominal_ZHist!E25</f>
        <v>0</v>
      </c>
      <c r="F25">
        <f>Linker_ZHist!F25-Nominal_ZHist!F25</f>
        <v>20.642000000000003</v>
      </c>
      <c r="G25">
        <f>Linker_ZHist!G25-Nominal_ZHist!G25</f>
        <v>0</v>
      </c>
      <c r="H25">
        <f>Linker_ZHist!H25-Nominal_ZHist!H25</f>
        <v>15.379000000000001</v>
      </c>
      <c r="I25">
        <f>Linker_ZHist!I25-Nominal_ZHist!I25</f>
        <v>0</v>
      </c>
      <c r="J25">
        <f>Linker_ZHist!J25-Nominal_ZHist!J25</f>
        <v>14.456</v>
      </c>
      <c r="K25">
        <f>Linker_ZHist!K25-Nominal_ZHist!K25</f>
        <v>0</v>
      </c>
      <c r="L25">
        <f>Linker_ZHist!L25-Nominal_ZHist!L25</f>
        <v>26.799999999999997</v>
      </c>
      <c r="M25">
        <f>Linker_ZHist!M25-Nominal_ZHist!M25</f>
        <v>0</v>
      </c>
      <c r="N25">
        <f>Linker_ZHist!N25-Nominal_ZHist!N25</f>
        <v>15.928000000000001</v>
      </c>
      <c r="O25">
        <f>Linker_ZHist!O25-Nominal_ZHist!O25</f>
        <v>0</v>
      </c>
      <c r="P25">
        <f>Linker_ZHist!P25-Nominal_ZHist!P25</f>
        <v>20.675999999999998</v>
      </c>
      <c r="Q25">
        <f>Linker_ZHist!Q25-Nominal_ZHist!Q25</f>
        <v>0</v>
      </c>
      <c r="R25">
        <f>Linker_ZHist!R25-Nominal_ZHist!R25</f>
        <v>17.554000000000002</v>
      </c>
      <c r="S25">
        <f>Linker_ZHist!S25-Nominal_ZHist!S25</f>
        <v>0</v>
      </c>
      <c r="T25">
        <f>Linker_ZHist!T25-Nominal_ZHist!T25</f>
        <v>18.984999999999999</v>
      </c>
      <c r="U25">
        <f>Linker_ZHist!U25-Nominal_ZHist!U25</f>
        <v>0</v>
      </c>
      <c r="V25">
        <f>Linker_ZHist!V25-Nominal_ZHist!V25</f>
        <v>24.224000000000004</v>
      </c>
      <c r="W25">
        <f>Linker_ZHist!W25-Nominal_ZHist!W25</f>
        <v>0</v>
      </c>
      <c r="X25">
        <f>Linker_ZHist!X25-Nominal_ZHist!X25</f>
        <v>8.5579999999999998</v>
      </c>
      <c r="Y25">
        <f>Linker_ZHist!Y25-Nominal_ZHist!Y25</f>
        <v>0</v>
      </c>
      <c r="Z25">
        <f>Linker_ZHist!Z25-Nominal_ZHist!Z25</f>
        <v>15.997</v>
      </c>
      <c r="AA25">
        <f>Linker_ZHist!AA25-Nominal_ZHist!AA25</f>
        <v>0</v>
      </c>
      <c r="AB25">
        <f>Linker_ZHist!AB25-Nominal_ZHist!AB25</f>
        <v>9.1529999999999987</v>
      </c>
      <c r="AC25">
        <f>Linker_ZHist!AC25-Nominal_ZHist!AC25</f>
        <v>0</v>
      </c>
      <c r="AD25">
        <f>Linker_ZHist!AD25-Nominal_ZHist!AD25</f>
        <v>6.0940000000000012</v>
      </c>
      <c r="AE25">
        <f>Linker_ZHist!AE25-Nominal_ZHist!AE25</f>
        <v>0</v>
      </c>
      <c r="AF25">
        <f>Linker_ZHist!AF25-Nominal_ZHist!AF25</f>
        <v>0.84299999999999642</v>
      </c>
      <c r="AG25">
        <f>Linker_ZHist!AG25-Nominal_ZHist!AG25</f>
        <v>0</v>
      </c>
      <c r="AH25">
        <f>Linker_ZHist!AH25-Nominal_ZHist!AH25</f>
        <v>2.7560000000000002</v>
      </c>
      <c r="AI25">
        <f>Linker_ZHist!AI25-Nominal_ZHist!AI25</f>
        <v>0</v>
      </c>
      <c r="AJ25">
        <f>Linker_ZHist!AJ25-Nominal_ZHist!AJ25</f>
        <v>7.8400000000000034</v>
      </c>
      <c r="AK25">
        <f>Linker_ZHist!AK25-Nominal_ZHist!AK25</f>
        <v>0</v>
      </c>
      <c r="AL25">
        <f>Linker_ZHist!AL25-Nominal_ZHist!AL25</f>
        <v>5.3370000000000033</v>
      </c>
      <c r="AM25">
        <f>Linker_ZHist!AM25-Nominal_ZHist!AM25</f>
        <v>0</v>
      </c>
      <c r="AN25">
        <f>Linker_ZHist!AN25-Nominal_ZHist!AN25</f>
        <v>5.605000000000004</v>
      </c>
      <c r="AO25">
        <f>Linker_ZHist!AO25-Nominal_ZHist!AO25</f>
        <v>0</v>
      </c>
      <c r="AP25">
        <f>Linker_ZHist!AP25-Nominal_ZHist!AP25</f>
        <v>8.5450000000000017</v>
      </c>
      <c r="AQ25">
        <f>Linker_ZHist!AQ25-Nominal_ZHist!AQ25</f>
        <v>0</v>
      </c>
      <c r="AR25">
        <f>Linker_ZHist!AR25-Nominal_ZHist!AR25</f>
        <v>6.8760000000000048</v>
      </c>
      <c r="AS25">
        <f>Linker_ZHist!AS25-Nominal_ZHist!AS25</f>
        <v>0</v>
      </c>
      <c r="AT25">
        <f>Linker_ZHist!AT25-Nominal_ZHist!AT25</f>
        <v>8.6779999999999973</v>
      </c>
      <c r="AU25">
        <f>Linker_ZHist!AU25-Nominal_ZHist!AU25</f>
        <v>0</v>
      </c>
      <c r="AV25">
        <f>Linker_ZHist!AV25-Nominal_ZHist!AV25</f>
        <v>12.670999999999992</v>
      </c>
      <c r="AW25">
        <f>Linker_ZHist!AW25-Nominal_ZHist!AW25</f>
        <v>0</v>
      </c>
      <c r="AX25">
        <f>Linker_ZHist!AX25-Nominal_ZHist!AX25</f>
        <v>10.667999999999992</v>
      </c>
      <c r="AY25">
        <f>Linker_ZHist!AY25-Nominal_ZHist!AY25</f>
        <v>0</v>
      </c>
      <c r="AZ25">
        <f>Linker_ZHist!AZ25-Nominal_ZHist!AZ25</f>
        <v>6.311000000000007</v>
      </c>
      <c r="BA25">
        <f>Linker_ZHist!BA25-Nominal_ZHist!BA25</f>
        <v>0</v>
      </c>
      <c r="BB25">
        <f>Linker_ZHist!BB25-Nominal_ZHist!BB25</f>
        <v>2.4819999999999993</v>
      </c>
      <c r="BC25">
        <f>Linker_ZHist!BC25-Nominal_ZHist!BC25</f>
        <v>0</v>
      </c>
      <c r="BD25">
        <f>Linker_ZHist!BD25-Nominal_ZHist!BD25</f>
        <v>3.2209999999999894</v>
      </c>
      <c r="BE25">
        <f>Linker_ZHist!BE25-Nominal_ZHist!BE25</f>
        <v>0</v>
      </c>
      <c r="BF25">
        <f>Linker_ZHist!BF25-Nominal_ZHist!BF25</f>
        <v>5.5750000000000028</v>
      </c>
      <c r="BG25">
        <f>Linker_ZHist!BG25-Nominal_ZHist!BG25</f>
        <v>0</v>
      </c>
      <c r="BH25">
        <f>Linker_ZHist!BH25-Nominal_ZHist!BH25</f>
        <v>1.2120000000000033</v>
      </c>
      <c r="BI25">
        <f>Linker_ZHist!BI25-Nominal_ZHist!BI25</f>
        <v>0</v>
      </c>
      <c r="BJ25">
        <f>Linker_ZHist!BJ25-Nominal_ZHist!BJ25</f>
        <v>16.379999999999995</v>
      </c>
      <c r="BK25">
        <f>Linker_ZHist!BK25-Nominal_ZHist!BK25</f>
        <v>0</v>
      </c>
      <c r="BL25">
        <f>Linker_ZHist!BL25-Nominal_ZHist!BL25</f>
        <v>1.296999999999997</v>
      </c>
      <c r="BM25">
        <f>Linker_ZHist!BM25-Nominal_ZHist!BM25</f>
        <v>0</v>
      </c>
      <c r="BN25">
        <f>Linker_ZHist!BN25-Nominal_ZHist!BN25</f>
        <v>6.519999999999996</v>
      </c>
      <c r="BO25">
        <f>Linker_ZHist!BO25-Nominal_ZHist!BO25</f>
        <v>0</v>
      </c>
      <c r="BP25">
        <f>Linker_ZHist!BP25-Nominal_ZHist!BP25</f>
        <v>1.2689999999999984</v>
      </c>
      <c r="BQ25">
        <f>Linker_ZHist!BQ25-Nominal_ZHist!BQ25</f>
        <v>-45329</v>
      </c>
      <c r="BR25">
        <f>Linker_ZHist!BR25-Nominal_ZHist!BR25</f>
        <v>-51.826000000000001</v>
      </c>
      <c r="BS25">
        <f>Linker_ZHist!BS25-Nominal_ZHist!BS25</f>
        <v>0</v>
      </c>
      <c r="BT25">
        <f>Linker_ZHist!BT25-Nominal_ZHist!BT25</f>
        <v>0</v>
      </c>
      <c r="BU25">
        <f>Linker_ZHist!BU25-Nominal_ZHist!BU25</f>
        <v>0</v>
      </c>
      <c r="BV25">
        <f>Linker_ZHist!BV25-Nominal_ZHist!BV25</f>
        <v>0</v>
      </c>
      <c r="BW25">
        <f>Linker_ZHist!BW25-Nominal_ZHist!BW25</f>
        <v>0</v>
      </c>
      <c r="BX25">
        <f>Linker_ZHist!BX25-Nominal_ZHist!BX25</f>
        <v>0</v>
      </c>
      <c r="BY25">
        <f>Linker_ZHist!BY25-Nominal_ZHist!BY25</f>
        <v>0</v>
      </c>
      <c r="BZ25">
        <f>Linker_ZHist!BZ25-Nominal_ZHist!BZ25</f>
        <v>0</v>
      </c>
    </row>
    <row r="26" spans="1:78" x14ac:dyDescent="0.35">
      <c r="A26" t="s">
        <v>27</v>
      </c>
      <c r="C26" s="46"/>
      <c r="D26">
        <f>Linker_ZHist!D26-Nominal_ZHist!D26</f>
        <v>-205.02</v>
      </c>
      <c r="E26">
        <f>Linker_ZHist!E26-Nominal_ZHist!E26</f>
        <v>0</v>
      </c>
      <c r="F26">
        <f>Linker_ZHist!F26-Nominal_ZHist!F26</f>
        <v>23.557000000000002</v>
      </c>
      <c r="G26">
        <f>Linker_ZHist!G26-Nominal_ZHist!G26</f>
        <v>0</v>
      </c>
      <c r="H26">
        <f>Linker_ZHist!H26-Nominal_ZHist!H26</f>
        <v>16.105</v>
      </c>
      <c r="I26">
        <f>Linker_ZHist!I26-Nominal_ZHist!I26</f>
        <v>0</v>
      </c>
      <c r="J26">
        <f>Linker_ZHist!J26-Nominal_ZHist!J26</f>
        <v>15.177</v>
      </c>
      <c r="K26">
        <f>Linker_ZHist!K26-Nominal_ZHist!K26</f>
        <v>0</v>
      </c>
      <c r="L26">
        <f>Linker_ZHist!L26-Nominal_ZHist!L26</f>
        <v>26.805999999999997</v>
      </c>
      <c r="M26">
        <f>Linker_ZHist!M26-Nominal_ZHist!M26</f>
        <v>0</v>
      </c>
      <c r="N26">
        <f>Linker_ZHist!N26-Nominal_ZHist!N26</f>
        <v>16.884</v>
      </c>
      <c r="O26">
        <f>Linker_ZHist!O26-Nominal_ZHist!O26</f>
        <v>0</v>
      </c>
      <c r="P26">
        <f>Linker_ZHist!P26-Nominal_ZHist!P26</f>
        <v>21.857000000000003</v>
      </c>
      <c r="Q26">
        <f>Linker_ZHist!Q26-Nominal_ZHist!Q26</f>
        <v>0</v>
      </c>
      <c r="R26">
        <f>Linker_ZHist!R26-Nominal_ZHist!R26</f>
        <v>17.544</v>
      </c>
      <c r="S26">
        <f>Linker_ZHist!S26-Nominal_ZHist!S26</f>
        <v>0</v>
      </c>
      <c r="T26">
        <f>Linker_ZHist!T26-Nominal_ZHist!T26</f>
        <v>18.867000000000001</v>
      </c>
      <c r="U26">
        <f>Linker_ZHist!U26-Nominal_ZHist!U26</f>
        <v>0</v>
      </c>
      <c r="V26">
        <f>Linker_ZHist!V26-Nominal_ZHist!V26</f>
        <v>24.06</v>
      </c>
      <c r="W26">
        <f>Linker_ZHist!W26-Nominal_ZHist!W26</f>
        <v>0</v>
      </c>
      <c r="X26">
        <f>Linker_ZHist!X26-Nominal_ZHist!X26</f>
        <v>8.2659999999999982</v>
      </c>
      <c r="Y26">
        <f>Linker_ZHist!Y26-Nominal_ZHist!Y26</f>
        <v>0</v>
      </c>
      <c r="Z26">
        <f>Linker_ZHist!Z26-Nominal_ZHist!Z26</f>
        <v>15.258000000000003</v>
      </c>
      <c r="AA26">
        <f>Linker_ZHist!AA26-Nominal_ZHist!AA26</f>
        <v>0</v>
      </c>
      <c r="AB26">
        <f>Linker_ZHist!AB26-Nominal_ZHist!AB26</f>
        <v>8.3879999999999981</v>
      </c>
      <c r="AC26">
        <f>Linker_ZHist!AC26-Nominal_ZHist!AC26</f>
        <v>0</v>
      </c>
      <c r="AD26">
        <f>Linker_ZHist!AD26-Nominal_ZHist!AD26</f>
        <v>5.5649999999999977</v>
      </c>
      <c r="AE26">
        <f>Linker_ZHist!AE26-Nominal_ZHist!AE26</f>
        <v>0</v>
      </c>
      <c r="AF26">
        <f>Linker_ZHist!AF26-Nominal_ZHist!AF26</f>
        <v>0.92799999999999727</v>
      </c>
      <c r="AG26">
        <f>Linker_ZHist!AG26-Nominal_ZHist!AG26</f>
        <v>0</v>
      </c>
      <c r="AH26">
        <f>Linker_ZHist!AH26-Nominal_ZHist!AH26</f>
        <v>2.5289999999999964</v>
      </c>
      <c r="AI26">
        <f>Linker_ZHist!AI26-Nominal_ZHist!AI26</f>
        <v>0</v>
      </c>
      <c r="AJ26">
        <f>Linker_ZHist!AJ26-Nominal_ZHist!AJ26</f>
        <v>7.7830000000000013</v>
      </c>
      <c r="AK26">
        <f>Linker_ZHist!AK26-Nominal_ZHist!AK26</f>
        <v>0</v>
      </c>
      <c r="AL26">
        <f>Linker_ZHist!AL26-Nominal_ZHist!AL26</f>
        <v>5.453000000000003</v>
      </c>
      <c r="AM26">
        <f>Linker_ZHist!AM26-Nominal_ZHist!AM26</f>
        <v>0</v>
      </c>
      <c r="AN26">
        <f>Linker_ZHist!AN26-Nominal_ZHist!AN26</f>
        <v>5.6329999999999956</v>
      </c>
      <c r="AO26">
        <f>Linker_ZHist!AO26-Nominal_ZHist!AO26</f>
        <v>0</v>
      </c>
      <c r="AP26">
        <f>Linker_ZHist!AP26-Nominal_ZHist!AP26</f>
        <v>8.902000000000001</v>
      </c>
      <c r="AQ26">
        <f>Linker_ZHist!AQ26-Nominal_ZHist!AQ26</f>
        <v>0</v>
      </c>
      <c r="AR26">
        <f>Linker_ZHist!AR26-Nominal_ZHist!AR26</f>
        <v>7.0519999999999925</v>
      </c>
      <c r="AS26">
        <f>Linker_ZHist!AS26-Nominal_ZHist!AS26</f>
        <v>0</v>
      </c>
      <c r="AT26">
        <f>Linker_ZHist!AT26-Nominal_ZHist!AT26</f>
        <v>8.7669999999999959</v>
      </c>
      <c r="AU26">
        <f>Linker_ZHist!AU26-Nominal_ZHist!AU26</f>
        <v>0</v>
      </c>
      <c r="AV26">
        <f>Linker_ZHist!AV26-Nominal_ZHist!AV26</f>
        <v>12.341999999999999</v>
      </c>
      <c r="AW26">
        <f>Linker_ZHist!AW26-Nominal_ZHist!AW26</f>
        <v>0</v>
      </c>
      <c r="AX26">
        <f>Linker_ZHist!AX26-Nominal_ZHist!AX26</f>
        <v>10.376999999999995</v>
      </c>
      <c r="AY26">
        <f>Linker_ZHist!AY26-Nominal_ZHist!AY26</f>
        <v>0</v>
      </c>
      <c r="AZ26">
        <f>Linker_ZHist!AZ26-Nominal_ZHist!AZ26</f>
        <v>6.0439999999999969</v>
      </c>
      <c r="BA26">
        <f>Linker_ZHist!BA26-Nominal_ZHist!BA26</f>
        <v>0</v>
      </c>
      <c r="BB26">
        <f>Linker_ZHist!BB26-Nominal_ZHist!BB26</f>
        <v>2.8439999999999941</v>
      </c>
      <c r="BC26">
        <f>Linker_ZHist!BC26-Nominal_ZHist!BC26</f>
        <v>0</v>
      </c>
      <c r="BD26">
        <f>Linker_ZHist!BD26-Nominal_ZHist!BD26</f>
        <v>3.1769999999999925</v>
      </c>
      <c r="BE26">
        <f>Linker_ZHist!BE26-Nominal_ZHist!BE26</f>
        <v>0</v>
      </c>
      <c r="BF26">
        <f>Linker_ZHist!BF26-Nominal_ZHist!BF26</f>
        <v>5.1059999999999945</v>
      </c>
      <c r="BG26">
        <f>Linker_ZHist!BG26-Nominal_ZHist!BG26</f>
        <v>0</v>
      </c>
      <c r="BH26">
        <f>Linker_ZHist!BH26-Nominal_ZHist!BH26</f>
        <v>1.3790000000000049</v>
      </c>
      <c r="BI26">
        <f>Linker_ZHist!BI26-Nominal_ZHist!BI26</f>
        <v>0</v>
      </c>
      <c r="BJ26">
        <f>Linker_ZHist!BJ26-Nominal_ZHist!BJ26</f>
        <v>16.076999999999991</v>
      </c>
      <c r="BK26">
        <f>Linker_ZHist!BK26-Nominal_ZHist!BK26</f>
        <v>0</v>
      </c>
      <c r="BL26">
        <f>Linker_ZHist!BL26-Nominal_ZHist!BL26</f>
        <v>1.4050000000000011</v>
      </c>
      <c r="BM26">
        <f>Linker_ZHist!BM26-Nominal_ZHist!BM26</f>
        <v>0</v>
      </c>
      <c r="BN26">
        <f>Linker_ZHist!BN26-Nominal_ZHist!BN26</f>
        <v>6.7060000000000031</v>
      </c>
      <c r="BO26">
        <f>Linker_ZHist!BO26-Nominal_ZHist!BO26</f>
        <v>0</v>
      </c>
      <c r="BP26">
        <f>Linker_ZHist!BP26-Nominal_ZHist!BP26</f>
        <v>1.3399999999999963</v>
      </c>
      <c r="BQ26">
        <f>Linker_ZHist!BQ26-Nominal_ZHist!BQ26</f>
        <v>-45330</v>
      </c>
      <c r="BR26">
        <f>Linker_ZHist!BR26-Nominal_ZHist!BR26</f>
        <v>-51.801000000000002</v>
      </c>
      <c r="BS26">
        <f>Linker_ZHist!BS26-Nominal_ZHist!BS26</f>
        <v>0</v>
      </c>
      <c r="BT26">
        <f>Linker_ZHist!BT26-Nominal_ZHist!BT26</f>
        <v>0</v>
      </c>
      <c r="BU26">
        <f>Linker_ZHist!BU26-Nominal_ZHist!BU26</f>
        <v>0</v>
      </c>
      <c r="BV26">
        <f>Linker_ZHist!BV26-Nominal_ZHist!BV26</f>
        <v>0</v>
      </c>
      <c r="BW26">
        <f>Linker_ZHist!BW26-Nominal_ZHist!BW26</f>
        <v>0</v>
      </c>
      <c r="BX26">
        <f>Linker_ZHist!BX26-Nominal_ZHist!BX26</f>
        <v>0</v>
      </c>
      <c r="BY26">
        <f>Linker_ZHist!BY26-Nominal_ZHist!BY26</f>
        <v>0</v>
      </c>
      <c r="BZ26">
        <f>Linker_ZHist!BZ26-Nominal_ZHist!BZ26</f>
        <v>0</v>
      </c>
    </row>
    <row r="27" spans="1:78" x14ac:dyDescent="0.35">
      <c r="A27" t="s">
        <v>55</v>
      </c>
      <c r="C27" s="46"/>
      <c r="D27">
        <f>Linker_ZHist!D27-Nominal_ZHist!D27</f>
        <v>-237.03700000000001</v>
      </c>
      <c r="E27">
        <f>Linker_ZHist!E27-Nominal_ZHist!E27</f>
        <v>0</v>
      </c>
      <c r="F27">
        <f>Linker_ZHist!F27-Nominal_ZHist!F27</f>
        <v>23.367999999999999</v>
      </c>
      <c r="G27">
        <f>Linker_ZHist!G27-Nominal_ZHist!G27</f>
        <v>0</v>
      </c>
      <c r="H27">
        <f>Linker_ZHist!H27-Nominal_ZHist!H27</f>
        <v>13.09</v>
      </c>
      <c r="I27">
        <f>Linker_ZHist!I27-Nominal_ZHist!I27</f>
        <v>0</v>
      </c>
      <c r="J27">
        <f>Linker_ZHist!J27-Nominal_ZHist!J27</f>
        <v>17.374000000000002</v>
      </c>
      <c r="K27">
        <f>Linker_ZHist!K27-Nominal_ZHist!K27</f>
        <v>0</v>
      </c>
      <c r="L27">
        <f>Linker_ZHist!L27-Nominal_ZHist!L27</f>
        <v>28.427</v>
      </c>
      <c r="M27">
        <f>Linker_ZHist!M27-Nominal_ZHist!M27</f>
        <v>0</v>
      </c>
      <c r="N27">
        <f>Linker_ZHist!N27-Nominal_ZHist!N27</f>
        <v>17.765999999999998</v>
      </c>
      <c r="O27">
        <f>Linker_ZHist!O27-Nominal_ZHist!O27</f>
        <v>0</v>
      </c>
      <c r="P27">
        <f>Linker_ZHist!P27-Nominal_ZHist!P27</f>
        <v>24.552000000000003</v>
      </c>
      <c r="Q27">
        <f>Linker_ZHist!Q27-Nominal_ZHist!Q27</f>
        <v>0</v>
      </c>
      <c r="R27">
        <f>Linker_ZHist!R27-Nominal_ZHist!R27</f>
        <v>19.275000000000002</v>
      </c>
      <c r="S27">
        <f>Linker_ZHist!S27-Nominal_ZHist!S27</f>
        <v>0</v>
      </c>
      <c r="T27">
        <f>Linker_ZHist!T27-Nominal_ZHist!T27</f>
        <v>21.340999999999998</v>
      </c>
      <c r="U27">
        <f>Linker_ZHist!U27-Nominal_ZHist!U27</f>
        <v>0</v>
      </c>
      <c r="V27">
        <f>Linker_ZHist!V27-Nominal_ZHist!V27</f>
        <v>26.904</v>
      </c>
      <c r="W27">
        <f>Linker_ZHist!W27-Nominal_ZHist!W27</f>
        <v>0</v>
      </c>
      <c r="X27">
        <f>Linker_ZHist!X27-Nominal_ZHist!X27</f>
        <v>10.628</v>
      </c>
      <c r="Y27">
        <f>Linker_ZHist!Y27-Nominal_ZHist!Y27</f>
        <v>0</v>
      </c>
      <c r="Z27">
        <f>Linker_ZHist!Z27-Nominal_ZHist!Z27</f>
        <v>17.717999999999996</v>
      </c>
      <c r="AA27">
        <f>Linker_ZHist!AA27-Nominal_ZHist!AA27</f>
        <v>0</v>
      </c>
      <c r="AB27">
        <f>Linker_ZHist!AB27-Nominal_ZHist!AB27</f>
        <v>10.713000000000001</v>
      </c>
      <c r="AC27">
        <f>Linker_ZHist!AC27-Nominal_ZHist!AC27</f>
        <v>0</v>
      </c>
      <c r="AD27">
        <f>Linker_ZHist!AD27-Nominal_ZHist!AD27</f>
        <v>7.9690000000000012</v>
      </c>
      <c r="AE27">
        <f>Linker_ZHist!AE27-Nominal_ZHist!AE27</f>
        <v>0</v>
      </c>
      <c r="AF27">
        <f>Linker_ZHist!AF27-Nominal_ZHist!AF27</f>
        <v>2.7120000000000033</v>
      </c>
      <c r="AG27">
        <f>Linker_ZHist!AG27-Nominal_ZHist!AG27</f>
        <v>0</v>
      </c>
      <c r="AH27">
        <f>Linker_ZHist!AH27-Nominal_ZHist!AH27</f>
        <v>4.2049999999999983</v>
      </c>
      <c r="AI27">
        <f>Linker_ZHist!AI27-Nominal_ZHist!AI27</f>
        <v>0</v>
      </c>
      <c r="AJ27">
        <f>Linker_ZHist!AJ27-Nominal_ZHist!AJ27</f>
        <v>10.07</v>
      </c>
      <c r="AK27">
        <f>Linker_ZHist!AK27-Nominal_ZHist!AK27</f>
        <v>0</v>
      </c>
      <c r="AL27">
        <f>Linker_ZHist!AL27-Nominal_ZHist!AL27</f>
        <v>8.5799999999999983</v>
      </c>
      <c r="AM27">
        <f>Linker_ZHist!AM27-Nominal_ZHist!AM27</f>
        <v>0</v>
      </c>
      <c r="AN27">
        <f>Linker_ZHist!AN27-Nominal_ZHist!AN27</f>
        <v>9.1809999999999974</v>
      </c>
      <c r="AO27">
        <f>Linker_ZHist!AO27-Nominal_ZHist!AO27</f>
        <v>0</v>
      </c>
      <c r="AP27">
        <f>Linker_ZHist!AP27-Nominal_ZHist!AP27</f>
        <v>11.719999999999999</v>
      </c>
      <c r="AQ27">
        <f>Linker_ZHist!AQ27-Nominal_ZHist!AQ27</f>
        <v>0</v>
      </c>
      <c r="AR27">
        <f>Linker_ZHist!AR27-Nominal_ZHist!AR27</f>
        <v>9.8010000000000019</v>
      </c>
      <c r="AS27">
        <f>Linker_ZHist!AS27-Nominal_ZHist!AS27</f>
        <v>0</v>
      </c>
      <c r="AT27">
        <f>Linker_ZHist!AT27-Nominal_ZHist!AT27</f>
        <v>11.302000000000007</v>
      </c>
      <c r="AU27">
        <f>Linker_ZHist!AU27-Nominal_ZHist!AU27</f>
        <v>0</v>
      </c>
      <c r="AV27">
        <f>Linker_ZHist!AV27-Nominal_ZHist!AV27</f>
        <v>14.588999999999999</v>
      </c>
      <c r="AW27">
        <f>Linker_ZHist!AW27-Nominal_ZHist!AW27</f>
        <v>0</v>
      </c>
      <c r="AX27">
        <f>Linker_ZHist!AX27-Nominal_ZHist!AX27</f>
        <v>13.081999999999994</v>
      </c>
      <c r="AY27">
        <f>Linker_ZHist!AY27-Nominal_ZHist!AY27</f>
        <v>0</v>
      </c>
      <c r="AZ27">
        <f>Linker_ZHist!AZ27-Nominal_ZHist!AZ27</f>
        <v>9.335000000000008</v>
      </c>
      <c r="BA27">
        <f>Linker_ZHist!BA27-Nominal_ZHist!BA27</f>
        <v>0</v>
      </c>
      <c r="BB27">
        <f>Linker_ZHist!BB27-Nominal_ZHist!BB27</f>
        <v>6.1760000000000019</v>
      </c>
      <c r="BC27">
        <f>Linker_ZHist!BC27-Nominal_ZHist!BC27</f>
        <v>0</v>
      </c>
      <c r="BD27">
        <f>Linker_ZHist!BD27-Nominal_ZHist!BD27</f>
        <v>6.6659999999999968</v>
      </c>
      <c r="BE27">
        <f>Linker_ZHist!BE27-Nominal_ZHist!BE27</f>
        <v>0</v>
      </c>
      <c r="BF27">
        <f>Linker_ZHist!BF27-Nominal_ZHist!BF27</f>
        <v>8.4660000000000082</v>
      </c>
      <c r="BG27">
        <f>Linker_ZHist!BG27-Nominal_ZHist!BG27</f>
        <v>0</v>
      </c>
      <c r="BH27">
        <f>Linker_ZHist!BH27-Nominal_ZHist!BH27</f>
        <v>4.835000000000008</v>
      </c>
      <c r="BI27">
        <f>Linker_ZHist!BI27-Nominal_ZHist!BI27</f>
        <v>0</v>
      </c>
      <c r="BJ27">
        <f>Linker_ZHist!BJ27-Nominal_ZHist!BJ27</f>
        <v>18.857999999999997</v>
      </c>
      <c r="BK27">
        <f>Linker_ZHist!BK27-Nominal_ZHist!BK27</f>
        <v>0</v>
      </c>
      <c r="BL27">
        <f>Linker_ZHist!BL27-Nominal_ZHist!BL27</f>
        <v>4.902000000000001</v>
      </c>
      <c r="BM27">
        <f>Linker_ZHist!BM27-Nominal_ZHist!BM27</f>
        <v>0</v>
      </c>
      <c r="BN27">
        <f>Linker_ZHist!BN27-Nominal_ZHist!BN27</f>
        <v>9.7250000000000085</v>
      </c>
      <c r="BO27">
        <f>Linker_ZHist!BO27-Nominal_ZHist!BO27</f>
        <v>0</v>
      </c>
      <c r="BP27">
        <f>Linker_ZHist!BP27-Nominal_ZHist!BP27</f>
        <v>4.384999999999998</v>
      </c>
      <c r="BQ27">
        <f>Linker_ZHist!BQ27-Nominal_ZHist!BQ27</f>
        <v>-45331</v>
      </c>
      <c r="BR27">
        <f>Linker_ZHist!BR27-Nominal_ZHist!BR27</f>
        <v>-50.828000000000003</v>
      </c>
      <c r="BS27">
        <f>Linker_ZHist!BS27-Nominal_ZHist!BS27</f>
        <v>0</v>
      </c>
      <c r="BT27">
        <f>Linker_ZHist!BT27-Nominal_ZHist!BT27</f>
        <v>0</v>
      </c>
      <c r="BU27">
        <f>Linker_ZHist!BU27-Nominal_ZHist!BU27</f>
        <v>0</v>
      </c>
      <c r="BV27">
        <f>Linker_ZHist!BV27-Nominal_ZHist!BV27</f>
        <v>0</v>
      </c>
      <c r="BW27">
        <f>Linker_ZHist!BW27-Nominal_ZHist!BW27</f>
        <v>0</v>
      </c>
      <c r="BX27">
        <f>Linker_ZHist!BX27-Nominal_ZHist!BX27</f>
        <v>0</v>
      </c>
      <c r="BY27">
        <f>Linker_ZHist!BY27-Nominal_ZHist!BY27</f>
        <v>0</v>
      </c>
      <c r="BZ27">
        <f>Linker_ZHist!BZ27-Nominal_ZHist!BZ27</f>
        <v>0</v>
      </c>
    </row>
    <row r="28" spans="1:78" x14ac:dyDescent="0.35">
      <c r="A28" t="s">
        <v>29</v>
      </c>
      <c r="C28" s="46"/>
      <c r="D28">
        <f>Linker_ZHist!D28-Nominal_ZHist!D28</f>
        <v>-234.108</v>
      </c>
      <c r="E28">
        <f>Linker_ZHist!E28-Nominal_ZHist!E28</f>
        <v>0</v>
      </c>
      <c r="F28">
        <f>Linker_ZHist!F28-Nominal_ZHist!F28</f>
        <v>26.812000000000001</v>
      </c>
      <c r="G28">
        <f>Linker_ZHist!G28-Nominal_ZHist!G28</f>
        <v>0</v>
      </c>
      <c r="H28">
        <f>Linker_ZHist!H28-Nominal_ZHist!H28</f>
        <v>14.474</v>
      </c>
      <c r="I28">
        <f>Linker_ZHist!I28-Nominal_ZHist!I28</f>
        <v>0</v>
      </c>
      <c r="J28">
        <f>Linker_ZHist!J28-Nominal_ZHist!J28</f>
        <v>13.943999999999999</v>
      </c>
      <c r="K28">
        <f>Linker_ZHist!K28-Nominal_ZHist!K28</f>
        <v>0</v>
      </c>
      <c r="L28">
        <f>Linker_ZHist!L28-Nominal_ZHist!L28</f>
        <v>26.118000000000002</v>
      </c>
      <c r="M28">
        <f>Linker_ZHist!M28-Nominal_ZHist!M28</f>
        <v>0</v>
      </c>
      <c r="N28">
        <f>Linker_ZHist!N28-Nominal_ZHist!N28</f>
        <v>15.593999999999999</v>
      </c>
      <c r="O28">
        <f>Linker_ZHist!O28-Nominal_ZHist!O28</f>
        <v>0</v>
      </c>
      <c r="P28">
        <f>Linker_ZHist!P28-Nominal_ZHist!P28</f>
        <v>23.183</v>
      </c>
      <c r="Q28">
        <f>Linker_ZHist!Q28-Nominal_ZHist!Q28</f>
        <v>0</v>
      </c>
      <c r="R28">
        <f>Linker_ZHist!R28-Nominal_ZHist!R28</f>
        <v>16.621999999999996</v>
      </c>
      <c r="S28">
        <f>Linker_ZHist!S28-Nominal_ZHist!S28</f>
        <v>0</v>
      </c>
      <c r="T28">
        <f>Linker_ZHist!T28-Nominal_ZHist!T28</f>
        <v>18.351000000000003</v>
      </c>
      <c r="U28">
        <f>Linker_ZHist!U28-Nominal_ZHist!U28</f>
        <v>0</v>
      </c>
      <c r="V28">
        <f>Linker_ZHist!V28-Nominal_ZHist!V28</f>
        <v>23.513000000000002</v>
      </c>
      <c r="W28">
        <f>Linker_ZHist!W28-Nominal_ZHist!W28</f>
        <v>0</v>
      </c>
      <c r="X28">
        <f>Linker_ZHist!X28-Nominal_ZHist!X28</f>
        <v>7.6470000000000056</v>
      </c>
      <c r="Y28">
        <f>Linker_ZHist!Y28-Nominal_ZHist!Y28</f>
        <v>0</v>
      </c>
      <c r="Z28">
        <f>Linker_ZHist!Z28-Nominal_ZHist!Z28</f>
        <v>15.199999999999996</v>
      </c>
      <c r="AA28">
        <f>Linker_ZHist!AA28-Nominal_ZHist!AA28</f>
        <v>0</v>
      </c>
      <c r="AB28">
        <f>Linker_ZHist!AB28-Nominal_ZHist!AB28</f>
        <v>8.4689999999999941</v>
      </c>
      <c r="AC28">
        <f>Linker_ZHist!AC28-Nominal_ZHist!AC28</f>
        <v>0</v>
      </c>
      <c r="AD28">
        <f>Linker_ZHist!AD28-Nominal_ZHist!AD28</f>
        <v>6.0500000000000043</v>
      </c>
      <c r="AE28">
        <f>Linker_ZHist!AE28-Nominal_ZHist!AE28</f>
        <v>0</v>
      </c>
      <c r="AF28">
        <f>Linker_ZHist!AF28-Nominal_ZHist!AF28</f>
        <v>1.6709999999999994</v>
      </c>
      <c r="AG28">
        <f>Linker_ZHist!AG28-Nominal_ZHist!AG28</f>
        <v>0</v>
      </c>
      <c r="AH28">
        <f>Linker_ZHist!AH28-Nominal_ZHist!AH28</f>
        <v>2.8299999999999983</v>
      </c>
      <c r="AI28">
        <f>Linker_ZHist!AI28-Nominal_ZHist!AI28</f>
        <v>0</v>
      </c>
      <c r="AJ28">
        <f>Linker_ZHist!AJ28-Nominal_ZHist!AJ28</f>
        <v>8.1399999999999935</v>
      </c>
      <c r="AK28">
        <f>Linker_ZHist!AK28-Nominal_ZHist!AK28</f>
        <v>0</v>
      </c>
      <c r="AL28">
        <f>Linker_ZHist!AL28-Nominal_ZHist!AL28</f>
        <v>6.0079999999999956</v>
      </c>
      <c r="AM28">
        <f>Linker_ZHist!AM28-Nominal_ZHist!AM28</f>
        <v>0</v>
      </c>
      <c r="AN28">
        <f>Linker_ZHist!AN28-Nominal_ZHist!AN28</f>
        <v>6.4470000000000027</v>
      </c>
      <c r="AO28">
        <f>Linker_ZHist!AO28-Nominal_ZHist!AO28</f>
        <v>0</v>
      </c>
      <c r="AP28">
        <f>Linker_ZHist!AP28-Nominal_ZHist!AP28</f>
        <v>9.1709999999999923</v>
      </c>
      <c r="AQ28">
        <f>Linker_ZHist!AQ28-Nominal_ZHist!AQ28</f>
        <v>0</v>
      </c>
      <c r="AR28">
        <f>Linker_ZHist!AR28-Nominal_ZHist!AR28</f>
        <v>7.5429999999999922</v>
      </c>
      <c r="AS28">
        <f>Linker_ZHist!AS28-Nominal_ZHist!AS28</f>
        <v>0</v>
      </c>
      <c r="AT28">
        <f>Linker_ZHist!AT28-Nominal_ZHist!AT28</f>
        <v>9.2309999999999945</v>
      </c>
      <c r="AU28">
        <f>Linker_ZHist!AU28-Nominal_ZHist!AU28</f>
        <v>0</v>
      </c>
      <c r="AV28">
        <f>Linker_ZHist!AV28-Nominal_ZHist!AV28</f>
        <v>12.702000000000012</v>
      </c>
      <c r="AW28">
        <f>Linker_ZHist!AW28-Nominal_ZHist!AW28</f>
        <v>0</v>
      </c>
      <c r="AX28">
        <f>Linker_ZHist!AX28-Nominal_ZHist!AX28</f>
        <v>11.122</v>
      </c>
      <c r="AY28">
        <f>Linker_ZHist!AY28-Nominal_ZHist!AY28</f>
        <v>0</v>
      </c>
      <c r="AZ28">
        <f>Linker_ZHist!AZ28-Nominal_ZHist!AZ28</f>
        <v>7.2980000000000018</v>
      </c>
      <c r="BA28">
        <f>Linker_ZHist!BA28-Nominal_ZHist!BA28</f>
        <v>0</v>
      </c>
      <c r="BB28">
        <f>Linker_ZHist!BB28-Nominal_ZHist!BB28</f>
        <v>4.2909999999999968</v>
      </c>
      <c r="BC28">
        <f>Linker_ZHist!BC28-Nominal_ZHist!BC28</f>
        <v>0</v>
      </c>
      <c r="BD28">
        <f>Linker_ZHist!BD28-Nominal_ZHist!BD28</f>
        <v>5.1159999999999997</v>
      </c>
      <c r="BE28">
        <f>Linker_ZHist!BE28-Nominal_ZHist!BE28</f>
        <v>0</v>
      </c>
      <c r="BF28">
        <f>Linker_ZHist!BF28-Nominal_ZHist!BF28</f>
        <v>6.7079999999999984</v>
      </c>
      <c r="BG28">
        <f>Linker_ZHist!BG28-Nominal_ZHist!BG28</f>
        <v>0</v>
      </c>
      <c r="BH28">
        <f>Linker_ZHist!BH28-Nominal_ZHist!BH28</f>
        <v>3.4899999999999949</v>
      </c>
      <c r="BI28">
        <f>Linker_ZHist!BI28-Nominal_ZHist!BI28</f>
        <v>0</v>
      </c>
      <c r="BJ28">
        <f>Linker_ZHist!BJ28-Nominal_ZHist!BJ28</f>
        <v>17.638999999999996</v>
      </c>
      <c r="BK28">
        <f>Linker_ZHist!BK28-Nominal_ZHist!BK28</f>
        <v>0</v>
      </c>
      <c r="BL28">
        <f>Linker_ZHist!BL28-Nominal_ZHist!BL28</f>
        <v>3.1629999999999967</v>
      </c>
      <c r="BM28">
        <f>Linker_ZHist!BM28-Nominal_ZHist!BM28</f>
        <v>0</v>
      </c>
      <c r="BN28">
        <f>Linker_ZHist!BN28-Nominal_ZHist!BN28</f>
        <v>8.4549999999999983</v>
      </c>
      <c r="BO28">
        <f>Linker_ZHist!BO28-Nominal_ZHist!BO28</f>
        <v>0</v>
      </c>
      <c r="BP28">
        <f>Linker_ZHist!BP28-Nominal_ZHist!BP28</f>
        <v>3.1589999999999989</v>
      </c>
      <c r="BQ28">
        <f>Linker_ZHist!BQ28-Nominal_ZHist!BQ28</f>
        <v>-45334</v>
      </c>
      <c r="BR28">
        <f>Linker_ZHist!BR28-Nominal_ZHist!BR28</f>
        <v>-50.69</v>
      </c>
      <c r="BS28">
        <f>Linker_ZHist!BS28-Nominal_ZHist!BS28</f>
        <v>0</v>
      </c>
      <c r="BT28">
        <f>Linker_ZHist!BT28-Nominal_ZHist!BT28</f>
        <v>0</v>
      </c>
      <c r="BU28">
        <f>Linker_ZHist!BU28-Nominal_ZHist!BU28</f>
        <v>0</v>
      </c>
      <c r="BV28">
        <f>Linker_ZHist!BV28-Nominal_ZHist!BV28</f>
        <v>0</v>
      </c>
      <c r="BW28">
        <f>Linker_ZHist!BW28-Nominal_ZHist!BW28</f>
        <v>0</v>
      </c>
      <c r="BX28">
        <f>Linker_ZHist!BX28-Nominal_ZHist!BX28</f>
        <v>0</v>
      </c>
      <c r="BY28">
        <f>Linker_ZHist!BY28-Nominal_ZHist!BY28</f>
        <v>0</v>
      </c>
      <c r="BZ28">
        <f>Linker_ZHist!BZ28-Nominal_ZHist!BZ28</f>
        <v>0</v>
      </c>
    </row>
    <row r="29" spans="1:78" x14ac:dyDescent="0.35">
      <c r="A29" t="s">
        <v>15</v>
      </c>
      <c r="C29" s="46"/>
      <c r="D29">
        <f>Linker_ZHist!D29-Nominal_ZHist!D29</f>
        <v>-242.39399999999998</v>
      </c>
      <c r="E29">
        <f>Linker_ZHist!E29-Nominal_ZHist!E29</f>
        <v>0</v>
      </c>
      <c r="F29">
        <f>Linker_ZHist!F29-Nominal_ZHist!F29</f>
        <v>14.006</v>
      </c>
      <c r="G29">
        <f>Linker_ZHist!G29-Nominal_ZHist!G29</f>
        <v>0</v>
      </c>
      <c r="H29">
        <f>Linker_ZHist!H29-Nominal_ZHist!H29</f>
        <v>13.125999999999998</v>
      </c>
      <c r="I29">
        <f>Linker_ZHist!I29-Nominal_ZHist!I29</f>
        <v>0</v>
      </c>
      <c r="J29">
        <f>Linker_ZHist!J29-Nominal_ZHist!J29</f>
        <v>13.284000000000001</v>
      </c>
      <c r="K29">
        <f>Linker_ZHist!K29-Nominal_ZHist!K29</f>
        <v>0</v>
      </c>
      <c r="L29">
        <f>Linker_ZHist!L29-Nominal_ZHist!L29</f>
        <v>26.488000000000003</v>
      </c>
      <c r="M29">
        <f>Linker_ZHist!M29-Nominal_ZHist!M29</f>
        <v>0</v>
      </c>
      <c r="N29">
        <f>Linker_ZHist!N29-Nominal_ZHist!N29</f>
        <v>16.840999999999998</v>
      </c>
      <c r="O29">
        <f>Linker_ZHist!O29-Nominal_ZHist!O29</f>
        <v>0</v>
      </c>
      <c r="P29">
        <f>Linker_ZHist!P29-Nominal_ZHist!P29</f>
        <v>23.795000000000002</v>
      </c>
      <c r="Q29">
        <f>Linker_ZHist!Q29-Nominal_ZHist!Q29</f>
        <v>0</v>
      </c>
      <c r="R29">
        <f>Linker_ZHist!R29-Nominal_ZHist!R29</f>
        <v>17.577999999999999</v>
      </c>
      <c r="S29">
        <f>Linker_ZHist!S29-Nominal_ZHist!S29</f>
        <v>0</v>
      </c>
      <c r="T29">
        <f>Linker_ZHist!T29-Nominal_ZHist!T29</f>
        <v>19.343999999999998</v>
      </c>
      <c r="U29">
        <f>Linker_ZHist!U29-Nominal_ZHist!U29</f>
        <v>0</v>
      </c>
      <c r="V29">
        <f>Linker_ZHist!V29-Nominal_ZHist!V29</f>
        <v>24.37</v>
      </c>
      <c r="W29">
        <f>Linker_ZHist!W29-Nominal_ZHist!W29</f>
        <v>0</v>
      </c>
      <c r="X29">
        <f>Linker_ZHist!X29-Nominal_ZHist!X29</f>
        <v>8.5180000000000007</v>
      </c>
      <c r="Y29">
        <f>Linker_ZHist!Y29-Nominal_ZHist!Y29</f>
        <v>0</v>
      </c>
      <c r="Z29">
        <f>Linker_ZHist!Z29-Nominal_ZHist!Z29</f>
        <v>15.401000000000003</v>
      </c>
      <c r="AA29">
        <f>Linker_ZHist!AA29-Nominal_ZHist!AA29</f>
        <v>0</v>
      </c>
      <c r="AB29">
        <f>Linker_ZHist!AB29-Nominal_ZHist!AB29</f>
        <v>8.6559999999999988</v>
      </c>
      <c r="AC29">
        <f>Linker_ZHist!AC29-Nominal_ZHist!AC29</f>
        <v>0</v>
      </c>
      <c r="AD29">
        <f>Linker_ZHist!AD29-Nominal_ZHist!AD29</f>
        <v>5.8339999999999961</v>
      </c>
      <c r="AE29">
        <f>Linker_ZHist!AE29-Nominal_ZHist!AE29</f>
        <v>0</v>
      </c>
      <c r="AF29">
        <f>Linker_ZHist!AF29-Nominal_ZHist!AF29</f>
        <v>1.2710000000000008</v>
      </c>
      <c r="AG29">
        <f>Linker_ZHist!AG29-Nominal_ZHist!AG29</f>
        <v>0</v>
      </c>
      <c r="AH29">
        <f>Linker_ZHist!AH29-Nominal_ZHist!AH29</f>
        <v>2.5250000000000057</v>
      </c>
      <c r="AI29">
        <f>Linker_ZHist!AI29-Nominal_ZHist!AI29</f>
        <v>0</v>
      </c>
      <c r="AJ29">
        <f>Linker_ZHist!AJ29-Nominal_ZHist!AJ29</f>
        <v>7.9120000000000061</v>
      </c>
      <c r="AK29">
        <f>Linker_ZHist!AK29-Nominal_ZHist!AK29</f>
        <v>0</v>
      </c>
      <c r="AL29">
        <f>Linker_ZHist!AL29-Nominal_ZHist!AL29</f>
        <v>5.6699999999999946</v>
      </c>
      <c r="AM29">
        <f>Linker_ZHist!AM29-Nominal_ZHist!AM29</f>
        <v>0</v>
      </c>
      <c r="AN29">
        <f>Linker_ZHist!AN29-Nominal_ZHist!AN29</f>
        <v>6.1800000000000068</v>
      </c>
      <c r="AO29">
        <f>Linker_ZHist!AO29-Nominal_ZHist!AO29</f>
        <v>0</v>
      </c>
      <c r="AP29">
        <f>Linker_ZHist!AP29-Nominal_ZHist!AP29</f>
        <v>8.6370000000000005</v>
      </c>
      <c r="AQ29">
        <f>Linker_ZHist!AQ29-Nominal_ZHist!AQ29</f>
        <v>0</v>
      </c>
      <c r="AR29">
        <f>Linker_ZHist!AR29-Nominal_ZHist!AR29</f>
        <v>6.8130000000000024</v>
      </c>
      <c r="AS29">
        <f>Linker_ZHist!AS29-Nominal_ZHist!AS29</f>
        <v>0</v>
      </c>
      <c r="AT29">
        <f>Linker_ZHist!AT29-Nominal_ZHist!AT29</f>
        <v>8.4260000000000019</v>
      </c>
      <c r="AU29">
        <f>Linker_ZHist!AU29-Nominal_ZHist!AU29</f>
        <v>0</v>
      </c>
      <c r="AV29">
        <f>Linker_ZHist!AV29-Nominal_ZHist!AV29</f>
        <v>11.603999999999999</v>
      </c>
      <c r="AW29">
        <f>Linker_ZHist!AW29-Nominal_ZHist!AW29</f>
        <v>0</v>
      </c>
      <c r="AX29">
        <f>Linker_ZHist!AX29-Nominal_ZHist!AX29</f>
        <v>9.9579999999999984</v>
      </c>
      <c r="AY29">
        <f>Linker_ZHist!AY29-Nominal_ZHist!AY29</f>
        <v>0</v>
      </c>
      <c r="AZ29">
        <f>Linker_ZHist!AZ29-Nominal_ZHist!AZ29</f>
        <v>5.9509999999999934</v>
      </c>
      <c r="BA29">
        <f>Linker_ZHist!BA29-Nominal_ZHist!BA29</f>
        <v>0</v>
      </c>
      <c r="BB29">
        <f>Linker_ZHist!BB29-Nominal_ZHist!BB29</f>
        <v>3.3760000000000048</v>
      </c>
      <c r="BC29">
        <f>Linker_ZHist!BC29-Nominal_ZHist!BC29</f>
        <v>0</v>
      </c>
      <c r="BD29">
        <f>Linker_ZHist!BD29-Nominal_ZHist!BD29</f>
        <v>4.1659999999999968</v>
      </c>
      <c r="BE29">
        <f>Linker_ZHist!BE29-Nominal_ZHist!BE29</f>
        <v>0</v>
      </c>
      <c r="BF29">
        <f>Linker_ZHist!BF29-Nominal_ZHist!BF29</f>
        <v>6.2929999999999922</v>
      </c>
      <c r="BG29">
        <f>Linker_ZHist!BG29-Nominal_ZHist!BG29</f>
        <v>0</v>
      </c>
      <c r="BH29">
        <f>Linker_ZHist!BH29-Nominal_ZHist!BH29</f>
        <v>3.4309999999999974</v>
      </c>
      <c r="BI29">
        <f>Linker_ZHist!BI29-Nominal_ZHist!BI29</f>
        <v>0</v>
      </c>
      <c r="BJ29">
        <f>Linker_ZHist!BJ29-Nominal_ZHist!BJ29</f>
        <v>17.128999999999998</v>
      </c>
      <c r="BK29">
        <f>Linker_ZHist!BK29-Nominal_ZHist!BK29</f>
        <v>0</v>
      </c>
      <c r="BL29">
        <f>Linker_ZHist!BL29-Nominal_ZHist!BL29</f>
        <v>3.7830000000000013</v>
      </c>
      <c r="BM29">
        <f>Linker_ZHist!BM29-Nominal_ZHist!BM29</f>
        <v>0</v>
      </c>
      <c r="BN29">
        <f>Linker_ZHist!BN29-Nominal_ZHist!BN29</f>
        <v>8.5560000000000116</v>
      </c>
      <c r="BO29">
        <f>Linker_ZHist!BO29-Nominal_ZHist!BO29</f>
        <v>0</v>
      </c>
      <c r="BP29">
        <f>Linker_ZHist!BP29-Nominal_ZHist!BP29</f>
        <v>3.0110000000000028</v>
      </c>
      <c r="BQ29">
        <f>Linker_ZHist!BQ29-Nominal_ZHist!BQ29</f>
        <v>-45335</v>
      </c>
      <c r="BR29">
        <f>Linker_ZHist!BR29-Nominal_ZHist!BR29</f>
        <v>-51.648000000000003</v>
      </c>
      <c r="BS29">
        <f>Linker_ZHist!BS29-Nominal_ZHist!BS29</f>
        <v>0</v>
      </c>
      <c r="BT29">
        <f>Linker_ZHist!BT29-Nominal_ZHist!BT29</f>
        <v>0</v>
      </c>
      <c r="BU29">
        <f>Linker_ZHist!BU29-Nominal_ZHist!BU29</f>
        <v>0</v>
      </c>
      <c r="BV29">
        <f>Linker_ZHist!BV29-Nominal_ZHist!BV29</f>
        <v>0</v>
      </c>
      <c r="BW29">
        <f>Linker_ZHist!BW29-Nominal_ZHist!BW29</f>
        <v>0</v>
      </c>
      <c r="BX29">
        <f>Linker_ZHist!BX29-Nominal_ZHist!BX29</f>
        <v>0</v>
      </c>
      <c r="BY29">
        <f>Linker_ZHist!BY29-Nominal_ZHist!BY29</f>
        <v>0</v>
      </c>
      <c r="BZ29">
        <f>Linker_ZHist!BZ29-Nominal_ZHist!BZ29</f>
        <v>0</v>
      </c>
    </row>
    <row r="30" spans="1:78" x14ac:dyDescent="0.35">
      <c r="A30" t="s">
        <v>43</v>
      </c>
      <c r="C30" s="46"/>
      <c r="D30">
        <f>Linker_ZHist!D30-Nominal_ZHist!D30</f>
        <v>-7.4460000000000015</v>
      </c>
      <c r="E30">
        <f>Linker_ZHist!E30-Nominal_ZHist!E30</f>
        <v>0</v>
      </c>
      <c r="F30">
        <f>Linker_ZHist!F30-Nominal_ZHist!F30</f>
        <v>16.291999999999998</v>
      </c>
      <c r="G30">
        <f>Linker_ZHist!G30-Nominal_ZHist!G30</f>
        <v>0</v>
      </c>
      <c r="H30">
        <f>Linker_ZHist!H30-Nominal_ZHist!H30</f>
        <v>18.884999999999998</v>
      </c>
      <c r="I30">
        <f>Linker_ZHist!I30-Nominal_ZHist!I30</f>
        <v>0</v>
      </c>
      <c r="J30">
        <f>Linker_ZHist!J30-Nominal_ZHist!J30</f>
        <v>17.2</v>
      </c>
      <c r="K30">
        <f>Linker_ZHist!K30-Nominal_ZHist!K30</f>
        <v>0</v>
      </c>
      <c r="L30">
        <f>Linker_ZHist!L30-Nominal_ZHist!L30</f>
        <v>30.134</v>
      </c>
      <c r="M30">
        <f>Linker_ZHist!M30-Nominal_ZHist!M30</f>
        <v>0</v>
      </c>
      <c r="N30">
        <f>Linker_ZHist!N30-Nominal_ZHist!N30</f>
        <v>20.286999999999999</v>
      </c>
      <c r="O30">
        <f>Linker_ZHist!O30-Nominal_ZHist!O30</f>
        <v>0</v>
      </c>
      <c r="P30">
        <f>Linker_ZHist!P30-Nominal_ZHist!P30</f>
        <v>26.21</v>
      </c>
      <c r="Q30">
        <f>Linker_ZHist!Q30-Nominal_ZHist!Q30</f>
        <v>0</v>
      </c>
      <c r="R30">
        <f>Linker_ZHist!R30-Nominal_ZHist!R30</f>
        <v>19.254999999999999</v>
      </c>
      <c r="S30">
        <f>Linker_ZHist!S30-Nominal_ZHist!S30</f>
        <v>0</v>
      </c>
      <c r="T30">
        <f>Linker_ZHist!T30-Nominal_ZHist!T30</f>
        <v>20.221999999999998</v>
      </c>
      <c r="U30">
        <f>Linker_ZHist!U30-Nominal_ZHist!U30</f>
        <v>0</v>
      </c>
      <c r="V30">
        <f>Linker_ZHist!V30-Nominal_ZHist!V30</f>
        <v>25.154999999999998</v>
      </c>
      <c r="W30">
        <f>Linker_ZHist!W30-Nominal_ZHist!W30</f>
        <v>0</v>
      </c>
      <c r="X30">
        <f>Linker_ZHist!X30-Nominal_ZHist!X30</f>
        <v>11.515999999999998</v>
      </c>
      <c r="Y30">
        <f>Linker_ZHist!Y30-Nominal_ZHist!Y30</f>
        <v>0</v>
      </c>
      <c r="Z30">
        <f>Linker_ZHist!Z30-Nominal_ZHist!Z30</f>
        <v>18.305999999999997</v>
      </c>
      <c r="AA30">
        <f>Linker_ZHist!AA30-Nominal_ZHist!AA30</f>
        <v>0</v>
      </c>
      <c r="AB30">
        <f>Linker_ZHist!AB30-Nominal_ZHist!AB30</f>
        <v>11.207999999999998</v>
      </c>
      <c r="AC30">
        <f>Linker_ZHist!AC30-Nominal_ZHist!AC30</f>
        <v>0</v>
      </c>
      <c r="AD30">
        <f>Linker_ZHist!AD30-Nominal_ZHist!AD30</f>
        <v>8.7379999999999995</v>
      </c>
      <c r="AE30">
        <f>Linker_ZHist!AE30-Nominal_ZHist!AE30</f>
        <v>0</v>
      </c>
      <c r="AF30">
        <f>Linker_ZHist!AF30-Nominal_ZHist!AF30</f>
        <v>3.8520000000000039</v>
      </c>
      <c r="AG30">
        <f>Linker_ZHist!AG30-Nominal_ZHist!AG30</f>
        <v>0</v>
      </c>
      <c r="AH30">
        <f>Linker_ZHist!AH30-Nominal_ZHist!AH30</f>
        <v>4.9359999999999999</v>
      </c>
      <c r="AI30">
        <f>Linker_ZHist!AI30-Nominal_ZHist!AI30</f>
        <v>0</v>
      </c>
      <c r="AJ30">
        <f>Linker_ZHist!AJ30-Nominal_ZHist!AJ30</f>
        <v>10.078999999999994</v>
      </c>
      <c r="AK30">
        <f>Linker_ZHist!AK30-Nominal_ZHist!AK30</f>
        <v>0</v>
      </c>
      <c r="AL30">
        <f>Linker_ZHist!AL30-Nominal_ZHist!AL30</f>
        <v>7.0069999999999979</v>
      </c>
      <c r="AM30">
        <f>Linker_ZHist!AM30-Nominal_ZHist!AM30</f>
        <v>0</v>
      </c>
      <c r="AN30">
        <f>Linker_ZHist!AN30-Nominal_ZHist!AN30</f>
        <v>7.3769999999999953</v>
      </c>
      <c r="AO30">
        <f>Linker_ZHist!AO30-Nominal_ZHist!AO30</f>
        <v>0</v>
      </c>
      <c r="AP30">
        <f>Linker_ZHist!AP30-Nominal_ZHist!AP30</f>
        <v>10.328999999999994</v>
      </c>
      <c r="AQ30">
        <f>Linker_ZHist!AQ30-Nominal_ZHist!AQ30</f>
        <v>0</v>
      </c>
      <c r="AR30">
        <f>Linker_ZHist!AR30-Nominal_ZHist!AR30</f>
        <v>8.4039999999999964</v>
      </c>
      <c r="AS30">
        <f>Linker_ZHist!AS30-Nominal_ZHist!AS30</f>
        <v>0</v>
      </c>
      <c r="AT30">
        <f>Linker_ZHist!AT30-Nominal_ZHist!AT30</f>
        <v>9.6899999999999977</v>
      </c>
      <c r="AU30">
        <f>Linker_ZHist!AU30-Nominal_ZHist!AU30</f>
        <v>0</v>
      </c>
      <c r="AV30">
        <f>Linker_ZHist!AV30-Nominal_ZHist!AV30</f>
        <v>13.325000000000003</v>
      </c>
      <c r="AW30">
        <f>Linker_ZHist!AW30-Nominal_ZHist!AW30</f>
        <v>0</v>
      </c>
      <c r="AX30">
        <f>Linker_ZHist!AX30-Nominal_ZHist!AX30</f>
        <v>11.515000000000001</v>
      </c>
      <c r="AY30">
        <f>Linker_ZHist!AY30-Nominal_ZHist!AY30</f>
        <v>0</v>
      </c>
      <c r="AZ30">
        <f>Linker_ZHist!AZ30-Nominal_ZHist!AZ30</f>
        <v>7.284000000000006</v>
      </c>
      <c r="BA30">
        <f>Linker_ZHist!BA30-Nominal_ZHist!BA30</f>
        <v>0</v>
      </c>
      <c r="BB30">
        <f>Linker_ZHist!BB30-Nominal_ZHist!BB30</f>
        <v>4.2379999999999995</v>
      </c>
      <c r="BC30">
        <f>Linker_ZHist!BC30-Nominal_ZHist!BC30</f>
        <v>0</v>
      </c>
      <c r="BD30">
        <f>Linker_ZHist!BD30-Nominal_ZHist!BD30</f>
        <v>5.1219999999999999</v>
      </c>
      <c r="BE30">
        <f>Linker_ZHist!BE30-Nominal_ZHist!BE30</f>
        <v>0</v>
      </c>
      <c r="BF30">
        <f>Linker_ZHist!BF30-Nominal_ZHist!BF30</f>
        <v>6.7929999999999922</v>
      </c>
      <c r="BG30">
        <f>Linker_ZHist!BG30-Nominal_ZHist!BG30</f>
        <v>0</v>
      </c>
      <c r="BH30">
        <f>Linker_ZHist!BH30-Nominal_ZHist!BH30</f>
        <v>3.784000000000006</v>
      </c>
      <c r="BI30">
        <f>Linker_ZHist!BI30-Nominal_ZHist!BI30</f>
        <v>0</v>
      </c>
      <c r="BJ30">
        <f>Linker_ZHist!BJ30-Nominal_ZHist!BJ30</f>
        <v>18.758999999999993</v>
      </c>
      <c r="BK30">
        <f>Linker_ZHist!BK30-Nominal_ZHist!BK30</f>
        <v>0</v>
      </c>
      <c r="BL30">
        <f>Linker_ZHist!BL30-Nominal_ZHist!BL30</f>
        <v>4.3499999999999943</v>
      </c>
      <c r="BM30">
        <f>Linker_ZHist!BM30-Nominal_ZHist!BM30</f>
        <v>0</v>
      </c>
      <c r="BN30">
        <f>Linker_ZHist!BN30-Nominal_ZHist!BN30</f>
        <v>9.2020000000000124</v>
      </c>
      <c r="BO30">
        <f>Linker_ZHist!BO30-Nominal_ZHist!BO30</f>
        <v>0</v>
      </c>
      <c r="BP30">
        <f>Linker_ZHist!BP30-Nominal_ZHist!BP30</f>
        <v>4.1159999999999997</v>
      </c>
      <c r="BQ30">
        <f>Linker_ZHist!BQ30-Nominal_ZHist!BQ30</f>
        <v>-45336</v>
      </c>
      <c r="BR30">
        <f>Linker_ZHist!BR30-Nominal_ZHist!BR30</f>
        <v>-50.695999999999998</v>
      </c>
      <c r="BS30">
        <f>Linker_ZHist!BS30-Nominal_ZHist!BS30</f>
        <v>0</v>
      </c>
      <c r="BT30">
        <f>Linker_ZHist!BT30-Nominal_ZHist!BT30</f>
        <v>0</v>
      </c>
      <c r="BU30">
        <f>Linker_ZHist!BU30-Nominal_ZHist!BU30</f>
        <v>0</v>
      </c>
      <c r="BV30">
        <f>Linker_ZHist!BV30-Nominal_ZHist!BV30</f>
        <v>0</v>
      </c>
      <c r="BW30">
        <f>Linker_ZHist!BW30-Nominal_ZHist!BW30</f>
        <v>0</v>
      </c>
      <c r="BX30">
        <f>Linker_ZHist!BX30-Nominal_ZHist!BX30</f>
        <v>0</v>
      </c>
      <c r="BY30">
        <f>Linker_ZHist!BY30-Nominal_ZHist!BY30</f>
        <v>0</v>
      </c>
      <c r="BZ30">
        <f>Linker_ZHist!BZ30-Nominal_ZHist!BZ30</f>
        <v>0</v>
      </c>
    </row>
    <row r="31" spans="1:78" x14ac:dyDescent="0.35">
      <c r="A31" t="s">
        <v>9</v>
      </c>
      <c r="C31" s="46"/>
      <c r="D31">
        <f>Linker_ZHist!D31-Nominal_ZHist!D31</f>
        <v>-5.375</v>
      </c>
      <c r="E31">
        <f>Linker_ZHist!E31-Nominal_ZHist!E31</f>
        <v>0</v>
      </c>
      <c r="F31">
        <f>Linker_ZHist!F31-Nominal_ZHist!F31</f>
        <v>18.138999999999999</v>
      </c>
      <c r="G31">
        <f>Linker_ZHist!G31-Nominal_ZHist!G31</f>
        <v>0</v>
      </c>
      <c r="H31">
        <f>Linker_ZHist!H31-Nominal_ZHist!H31</f>
        <v>20.308999999999997</v>
      </c>
      <c r="I31">
        <f>Linker_ZHist!I31-Nominal_ZHist!I31</f>
        <v>0</v>
      </c>
      <c r="J31">
        <f>Linker_ZHist!J31-Nominal_ZHist!J31</f>
        <v>18.646000000000001</v>
      </c>
      <c r="K31">
        <f>Linker_ZHist!K31-Nominal_ZHist!K31</f>
        <v>0</v>
      </c>
      <c r="L31">
        <f>Linker_ZHist!L31-Nominal_ZHist!L31</f>
        <v>31.15</v>
      </c>
      <c r="M31">
        <f>Linker_ZHist!M31-Nominal_ZHist!M31</f>
        <v>0</v>
      </c>
      <c r="N31">
        <f>Linker_ZHist!N31-Nominal_ZHist!N31</f>
        <v>21.393000000000001</v>
      </c>
      <c r="O31">
        <f>Linker_ZHist!O31-Nominal_ZHist!O31</f>
        <v>0</v>
      </c>
      <c r="P31">
        <f>Linker_ZHist!P31-Nominal_ZHist!P31</f>
        <v>27.173999999999999</v>
      </c>
      <c r="Q31">
        <f>Linker_ZHist!Q31-Nominal_ZHist!Q31</f>
        <v>0</v>
      </c>
      <c r="R31">
        <f>Linker_ZHist!R31-Nominal_ZHist!R31</f>
        <v>19.832000000000001</v>
      </c>
      <c r="S31">
        <f>Linker_ZHist!S31-Nominal_ZHist!S31</f>
        <v>0</v>
      </c>
      <c r="T31">
        <f>Linker_ZHist!T31-Nominal_ZHist!T31</f>
        <v>20.637999999999998</v>
      </c>
      <c r="U31">
        <f>Linker_ZHist!U31-Nominal_ZHist!U31</f>
        <v>0</v>
      </c>
      <c r="V31">
        <f>Linker_ZHist!V31-Nominal_ZHist!V31</f>
        <v>25.369999999999997</v>
      </c>
      <c r="W31">
        <f>Linker_ZHist!W31-Nominal_ZHist!W31</f>
        <v>0</v>
      </c>
      <c r="X31">
        <f>Linker_ZHist!X31-Nominal_ZHist!X31</f>
        <v>12.262999999999998</v>
      </c>
      <c r="Y31">
        <f>Linker_ZHist!Y31-Nominal_ZHist!Y31</f>
        <v>0</v>
      </c>
      <c r="Z31">
        <f>Linker_ZHist!Z31-Nominal_ZHist!Z31</f>
        <v>19.649999999999999</v>
      </c>
      <c r="AA31">
        <f>Linker_ZHist!AA31-Nominal_ZHist!AA31</f>
        <v>0</v>
      </c>
      <c r="AB31">
        <f>Linker_ZHist!AB31-Nominal_ZHist!AB31</f>
        <v>11.886000000000003</v>
      </c>
      <c r="AC31">
        <f>Linker_ZHist!AC31-Nominal_ZHist!AC31</f>
        <v>0</v>
      </c>
      <c r="AD31">
        <f>Linker_ZHist!AD31-Nominal_ZHist!AD31</f>
        <v>9.2060000000000031</v>
      </c>
      <c r="AE31">
        <f>Linker_ZHist!AE31-Nominal_ZHist!AE31</f>
        <v>0</v>
      </c>
      <c r="AF31">
        <f>Linker_ZHist!AF31-Nominal_ZHist!AF31</f>
        <v>3.8639999999999972</v>
      </c>
      <c r="AG31">
        <f>Linker_ZHist!AG31-Nominal_ZHist!AG31</f>
        <v>0</v>
      </c>
      <c r="AH31">
        <f>Linker_ZHist!AH31-Nominal_ZHist!AH31</f>
        <v>4.9399999999999977</v>
      </c>
      <c r="AI31">
        <f>Linker_ZHist!AI31-Nominal_ZHist!AI31</f>
        <v>0</v>
      </c>
      <c r="AJ31">
        <f>Linker_ZHist!AJ31-Nominal_ZHist!AJ31</f>
        <v>9.7150000000000034</v>
      </c>
      <c r="AK31">
        <f>Linker_ZHist!AK31-Nominal_ZHist!AK31</f>
        <v>0</v>
      </c>
      <c r="AL31">
        <f>Linker_ZHist!AL31-Nominal_ZHist!AL31</f>
        <v>6.8330000000000055</v>
      </c>
      <c r="AM31">
        <f>Linker_ZHist!AM31-Nominal_ZHist!AM31</f>
        <v>0</v>
      </c>
      <c r="AN31">
        <f>Linker_ZHist!AN31-Nominal_ZHist!AN31</f>
        <v>7.1159999999999997</v>
      </c>
      <c r="AO31">
        <f>Linker_ZHist!AO31-Nominal_ZHist!AO31</f>
        <v>0</v>
      </c>
      <c r="AP31">
        <f>Linker_ZHist!AP31-Nominal_ZHist!AP31</f>
        <v>10.138000000000005</v>
      </c>
      <c r="AQ31">
        <f>Linker_ZHist!AQ31-Nominal_ZHist!AQ31</f>
        <v>0</v>
      </c>
      <c r="AR31">
        <f>Linker_ZHist!AR31-Nominal_ZHist!AR31</f>
        <v>8.0120000000000005</v>
      </c>
      <c r="AS31">
        <f>Linker_ZHist!AS31-Nominal_ZHist!AS31</f>
        <v>0</v>
      </c>
      <c r="AT31">
        <f>Linker_ZHist!AT31-Nominal_ZHist!AT31</f>
        <v>9.257000000000005</v>
      </c>
      <c r="AU31">
        <f>Linker_ZHist!AU31-Nominal_ZHist!AU31</f>
        <v>0</v>
      </c>
      <c r="AV31">
        <f>Linker_ZHist!AV31-Nominal_ZHist!AV31</f>
        <v>13.174999999999997</v>
      </c>
      <c r="AW31">
        <f>Linker_ZHist!AW31-Nominal_ZHist!AW31</f>
        <v>0</v>
      </c>
      <c r="AX31">
        <f>Linker_ZHist!AX31-Nominal_ZHist!AX31</f>
        <v>11.507000000000005</v>
      </c>
      <c r="AY31">
        <f>Linker_ZHist!AY31-Nominal_ZHist!AY31</f>
        <v>0</v>
      </c>
      <c r="AZ31">
        <f>Linker_ZHist!AZ31-Nominal_ZHist!AZ31</f>
        <v>7.3250000000000028</v>
      </c>
      <c r="BA31">
        <f>Linker_ZHist!BA31-Nominal_ZHist!BA31</f>
        <v>0</v>
      </c>
      <c r="BB31">
        <f>Linker_ZHist!BB31-Nominal_ZHist!BB31</f>
        <v>4.4879999999999995</v>
      </c>
      <c r="BC31">
        <f>Linker_ZHist!BC31-Nominal_ZHist!BC31</f>
        <v>0</v>
      </c>
      <c r="BD31">
        <f>Linker_ZHist!BD31-Nominal_ZHist!BD31</f>
        <v>5.3179999999999978</v>
      </c>
      <c r="BE31">
        <f>Linker_ZHist!BE31-Nominal_ZHist!BE31</f>
        <v>0</v>
      </c>
      <c r="BF31">
        <f>Linker_ZHist!BF31-Nominal_ZHist!BF31</f>
        <v>7.1280000000000001</v>
      </c>
      <c r="BG31">
        <f>Linker_ZHist!BG31-Nominal_ZHist!BG31</f>
        <v>0</v>
      </c>
      <c r="BH31">
        <f>Linker_ZHist!BH31-Nominal_ZHist!BH31</f>
        <v>4.2220000000000084</v>
      </c>
      <c r="BI31">
        <f>Linker_ZHist!BI31-Nominal_ZHist!BI31</f>
        <v>0</v>
      </c>
      <c r="BJ31">
        <f>Linker_ZHist!BJ31-Nominal_ZHist!BJ31</f>
        <v>18.965999999999994</v>
      </c>
      <c r="BK31">
        <f>Linker_ZHist!BK31-Nominal_ZHist!BK31</f>
        <v>0</v>
      </c>
      <c r="BL31">
        <f>Linker_ZHist!BL31-Nominal_ZHist!BL31</f>
        <v>4.2379999999999995</v>
      </c>
      <c r="BM31">
        <f>Linker_ZHist!BM31-Nominal_ZHist!BM31</f>
        <v>0</v>
      </c>
      <c r="BN31">
        <f>Linker_ZHist!BN31-Nominal_ZHist!BN31</f>
        <v>9.8689999999999998</v>
      </c>
      <c r="BO31">
        <f>Linker_ZHist!BO31-Nominal_ZHist!BO31</f>
        <v>0</v>
      </c>
      <c r="BP31">
        <f>Linker_ZHist!BP31-Nominal_ZHist!BP31</f>
        <v>4.6369999999999933</v>
      </c>
      <c r="BQ31">
        <f>Linker_ZHist!BQ31-Nominal_ZHist!BQ31</f>
        <v>-45337</v>
      </c>
      <c r="BR31">
        <f>Linker_ZHist!BR31-Nominal_ZHist!BR31</f>
        <v>-50.277000000000001</v>
      </c>
      <c r="BS31">
        <f>Linker_ZHist!BS31-Nominal_ZHist!BS31</f>
        <v>0</v>
      </c>
      <c r="BT31">
        <f>Linker_ZHist!BT31-Nominal_ZHist!BT31</f>
        <v>0</v>
      </c>
      <c r="BU31">
        <f>Linker_ZHist!BU31-Nominal_ZHist!BU31</f>
        <v>0</v>
      </c>
      <c r="BV31">
        <f>Linker_ZHist!BV31-Nominal_ZHist!BV31</f>
        <v>0</v>
      </c>
      <c r="BW31">
        <f>Linker_ZHist!BW31-Nominal_ZHist!BW31</f>
        <v>0</v>
      </c>
      <c r="BX31">
        <f>Linker_ZHist!BX31-Nominal_ZHist!BX31</f>
        <v>0</v>
      </c>
      <c r="BY31">
        <f>Linker_ZHist!BY31-Nominal_ZHist!BY31</f>
        <v>0</v>
      </c>
      <c r="BZ31">
        <f>Linker_ZHist!BZ31-Nominal_ZHist!BZ31</f>
        <v>0</v>
      </c>
    </row>
    <row r="32" spans="1:78" x14ac:dyDescent="0.35">
      <c r="A32" t="s">
        <v>31</v>
      </c>
      <c r="C32" s="46"/>
      <c r="D32">
        <f>Linker_ZHist!D32-Nominal_ZHist!D32</f>
        <v>-26.796000000000003</v>
      </c>
      <c r="E32">
        <f>Linker_ZHist!E32-Nominal_ZHist!E32</f>
        <v>0</v>
      </c>
      <c r="F32">
        <f>Linker_ZHist!F32-Nominal_ZHist!F32</f>
        <v>10.553000000000001</v>
      </c>
      <c r="G32">
        <f>Linker_ZHist!G32-Nominal_ZHist!G32</f>
        <v>0</v>
      </c>
      <c r="H32">
        <f>Linker_ZHist!H32-Nominal_ZHist!H32</f>
        <v>17.241</v>
      </c>
      <c r="I32">
        <f>Linker_ZHist!I32-Nominal_ZHist!I32</f>
        <v>0</v>
      </c>
      <c r="J32">
        <f>Linker_ZHist!J32-Nominal_ZHist!J32</f>
        <v>17.298000000000002</v>
      </c>
      <c r="K32">
        <f>Linker_ZHist!K32-Nominal_ZHist!K32</f>
        <v>0</v>
      </c>
      <c r="L32">
        <f>Linker_ZHist!L32-Nominal_ZHist!L32</f>
        <v>29.471</v>
      </c>
      <c r="M32">
        <f>Linker_ZHist!M32-Nominal_ZHist!M32</f>
        <v>0</v>
      </c>
      <c r="N32">
        <f>Linker_ZHist!N32-Nominal_ZHist!N32</f>
        <v>20.171999999999997</v>
      </c>
      <c r="O32">
        <f>Linker_ZHist!O32-Nominal_ZHist!O32</f>
        <v>0</v>
      </c>
      <c r="P32">
        <f>Linker_ZHist!P32-Nominal_ZHist!P32</f>
        <v>25.759999999999998</v>
      </c>
      <c r="Q32">
        <f>Linker_ZHist!Q32-Nominal_ZHist!Q32</f>
        <v>0</v>
      </c>
      <c r="R32">
        <f>Linker_ZHist!R32-Nominal_ZHist!R32</f>
        <v>17.904</v>
      </c>
      <c r="S32">
        <f>Linker_ZHist!S32-Nominal_ZHist!S32</f>
        <v>0</v>
      </c>
      <c r="T32">
        <f>Linker_ZHist!T32-Nominal_ZHist!T32</f>
        <v>19.324999999999999</v>
      </c>
      <c r="U32">
        <f>Linker_ZHist!U32-Nominal_ZHist!U32</f>
        <v>0</v>
      </c>
      <c r="V32">
        <f>Linker_ZHist!V32-Nominal_ZHist!V32</f>
        <v>24.45</v>
      </c>
      <c r="W32">
        <f>Linker_ZHist!W32-Nominal_ZHist!W32</f>
        <v>0</v>
      </c>
      <c r="X32">
        <f>Linker_ZHist!X32-Nominal_ZHist!X32</f>
        <v>10.448999999999998</v>
      </c>
      <c r="Y32">
        <f>Linker_ZHist!Y32-Nominal_ZHist!Y32</f>
        <v>0</v>
      </c>
      <c r="Z32">
        <f>Linker_ZHist!Z32-Nominal_ZHist!Z32</f>
        <v>17.847999999999999</v>
      </c>
      <c r="AA32">
        <f>Linker_ZHist!AA32-Nominal_ZHist!AA32</f>
        <v>0</v>
      </c>
      <c r="AB32">
        <f>Linker_ZHist!AB32-Nominal_ZHist!AB32</f>
        <v>10.651000000000003</v>
      </c>
      <c r="AC32">
        <f>Linker_ZHist!AC32-Nominal_ZHist!AC32</f>
        <v>0</v>
      </c>
      <c r="AD32">
        <f>Linker_ZHist!AD32-Nominal_ZHist!AD32</f>
        <v>7.5439999999999969</v>
      </c>
      <c r="AE32">
        <f>Linker_ZHist!AE32-Nominal_ZHist!AE32</f>
        <v>0</v>
      </c>
      <c r="AF32">
        <f>Linker_ZHist!AF32-Nominal_ZHist!AF32</f>
        <v>1.9549999999999983</v>
      </c>
      <c r="AG32">
        <f>Linker_ZHist!AG32-Nominal_ZHist!AG32</f>
        <v>0</v>
      </c>
      <c r="AH32">
        <f>Linker_ZHist!AH32-Nominal_ZHist!AH32</f>
        <v>3.1749999999999972</v>
      </c>
      <c r="AI32">
        <f>Linker_ZHist!AI32-Nominal_ZHist!AI32</f>
        <v>0</v>
      </c>
      <c r="AJ32">
        <f>Linker_ZHist!AJ32-Nominal_ZHist!AJ32</f>
        <v>8.2439999999999998</v>
      </c>
      <c r="AK32">
        <f>Linker_ZHist!AK32-Nominal_ZHist!AK32</f>
        <v>0</v>
      </c>
      <c r="AL32">
        <f>Linker_ZHist!AL32-Nominal_ZHist!AL32</f>
        <v>5.7740000000000009</v>
      </c>
      <c r="AM32">
        <f>Linker_ZHist!AM32-Nominal_ZHist!AM32</f>
        <v>0</v>
      </c>
      <c r="AN32">
        <f>Linker_ZHist!AN32-Nominal_ZHist!AN32</f>
        <v>6.1760000000000019</v>
      </c>
      <c r="AO32">
        <f>Linker_ZHist!AO32-Nominal_ZHist!AO32</f>
        <v>0</v>
      </c>
      <c r="AP32">
        <f>Linker_ZHist!AP32-Nominal_ZHist!AP32</f>
        <v>8.8050000000000068</v>
      </c>
      <c r="AQ32">
        <f>Linker_ZHist!AQ32-Nominal_ZHist!AQ32</f>
        <v>0</v>
      </c>
      <c r="AR32">
        <f>Linker_ZHist!AR32-Nominal_ZHist!AR32</f>
        <v>6.9039999999999964</v>
      </c>
      <c r="AS32">
        <f>Linker_ZHist!AS32-Nominal_ZHist!AS32</f>
        <v>0</v>
      </c>
      <c r="AT32">
        <f>Linker_ZHist!AT32-Nominal_ZHist!AT32</f>
        <v>8.1089999999999947</v>
      </c>
      <c r="AU32">
        <f>Linker_ZHist!AU32-Nominal_ZHist!AU32</f>
        <v>0</v>
      </c>
      <c r="AV32">
        <f>Linker_ZHist!AV32-Nominal_ZHist!AV32</f>
        <v>11.591000000000008</v>
      </c>
      <c r="AW32">
        <f>Linker_ZHist!AW32-Nominal_ZHist!AW32</f>
        <v>0</v>
      </c>
      <c r="AX32">
        <f>Linker_ZHist!AX32-Nominal_ZHist!AX32</f>
        <v>9.9200000000000017</v>
      </c>
      <c r="AY32">
        <f>Linker_ZHist!AY32-Nominal_ZHist!AY32</f>
        <v>0</v>
      </c>
      <c r="AZ32">
        <f>Linker_ZHist!AZ32-Nominal_ZHist!AZ32</f>
        <v>5.9879999999999995</v>
      </c>
      <c r="BA32">
        <f>Linker_ZHist!BA32-Nominal_ZHist!BA32</f>
        <v>0</v>
      </c>
      <c r="BB32">
        <f>Linker_ZHist!BB32-Nominal_ZHist!BB32</f>
        <v>3.1920000000000073</v>
      </c>
      <c r="BC32">
        <f>Linker_ZHist!BC32-Nominal_ZHist!BC32</f>
        <v>0</v>
      </c>
      <c r="BD32">
        <f>Linker_ZHist!BD32-Nominal_ZHist!BD32</f>
        <v>3.7280000000000086</v>
      </c>
      <c r="BE32">
        <f>Linker_ZHist!BE32-Nominal_ZHist!BE32</f>
        <v>0</v>
      </c>
      <c r="BF32">
        <f>Linker_ZHist!BF32-Nominal_ZHist!BF32</f>
        <v>5.5789999999999935</v>
      </c>
      <c r="BG32">
        <f>Linker_ZHist!BG32-Nominal_ZHist!BG32</f>
        <v>0</v>
      </c>
      <c r="BH32">
        <f>Linker_ZHist!BH32-Nominal_ZHist!BH32</f>
        <v>2.5660000000000025</v>
      </c>
      <c r="BI32">
        <f>Linker_ZHist!BI32-Nominal_ZHist!BI32</f>
        <v>0</v>
      </c>
      <c r="BJ32">
        <f>Linker_ZHist!BJ32-Nominal_ZHist!BJ32</f>
        <v>16.899000000000001</v>
      </c>
      <c r="BK32">
        <f>Linker_ZHist!BK32-Nominal_ZHist!BK32</f>
        <v>0</v>
      </c>
      <c r="BL32">
        <f>Linker_ZHist!BL32-Nominal_ZHist!BL32</f>
        <v>2.9249999999999972</v>
      </c>
      <c r="BM32">
        <f>Linker_ZHist!BM32-Nominal_ZHist!BM32</f>
        <v>0</v>
      </c>
      <c r="BN32">
        <f>Linker_ZHist!BN32-Nominal_ZHist!BN32</f>
        <v>8.0280000000000058</v>
      </c>
      <c r="BO32">
        <f>Linker_ZHist!BO32-Nominal_ZHist!BO32</f>
        <v>0</v>
      </c>
      <c r="BP32">
        <f>Linker_ZHist!BP32-Nominal_ZHist!BP32</f>
        <v>3.3079999999999998</v>
      </c>
      <c r="BQ32">
        <f>Linker_ZHist!BQ32-Nominal_ZHist!BQ32</f>
        <v>-45338</v>
      </c>
      <c r="BR32">
        <f>Linker_ZHist!BR32-Nominal_ZHist!BR32</f>
        <v>-52.031999999999996</v>
      </c>
      <c r="BS32">
        <f>Linker_ZHist!BS32-Nominal_ZHist!BS32</f>
        <v>0</v>
      </c>
      <c r="BT32">
        <f>Linker_ZHist!BT32-Nominal_ZHist!BT32</f>
        <v>0</v>
      </c>
      <c r="BU32">
        <f>Linker_ZHist!BU32-Nominal_ZHist!BU32</f>
        <v>0</v>
      </c>
      <c r="BV32">
        <f>Linker_ZHist!BV32-Nominal_ZHist!BV32</f>
        <v>0</v>
      </c>
      <c r="BW32">
        <f>Linker_ZHist!BW32-Nominal_ZHist!BW32</f>
        <v>0</v>
      </c>
      <c r="BX32">
        <f>Linker_ZHist!BX32-Nominal_ZHist!BX32</f>
        <v>0</v>
      </c>
      <c r="BY32">
        <f>Linker_ZHist!BY32-Nominal_ZHist!BY32</f>
        <v>0</v>
      </c>
      <c r="BZ32">
        <f>Linker_ZHist!BZ32-Nominal_ZHist!BZ32</f>
        <v>0</v>
      </c>
    </row>
    <row r="33" spans="1:78" x14ac:dyDescent="0.35">
      <c r="A33" t="s">
        <v>7</v>
      </c>
      <c r="C33" s="46"/>
      <c r="D33">
        <f>Linker_ZHist!D33-Nominal_ZHist!D33</f>
        <v>-28.082999999999998</v>
      </c>
      <c r="E33">
        <f>Linker_ZHist!E33-Nominal_ZHist!E33</f>
        <v>0</v>
      </c>
      <c r="F33">
        <f>Linker_ZHist!F33-Nominal_ZHist!F33</f>
        <v>10.201000000000001</v>
      </c>
      <c r="G33">
        <f>Linker_ZHist!G33-Nominal_ZHist!G33</f>
        <v>0</v>
      </c>
      <c r="H33">
        <f>Linker_ZHist!H33-Nominal_ZHist!H33</f>
        <v>19.963999999999999</v>
      </c>
      <c r="I33">
        <f>Linker_ZHist!I33-Nominal_ZHist!I33</f>
        <v>0</v>
      </c>
      <c r="J33">
        <f>Linker_ZHist!J33-Nominal_ZHist!J33</f>
        <v>17.432000000000002</v>
      </c>
      <c r="K33">
        <f>Linker_ZHist!K33-Nominal_ZHist!K33</f>
        <v>0</v>
      </c>
      <c r="L33">
        <f>Linker_ZHist!L33-Nominal_ZHist!L33</f>
        <v>29.896000000000001</v>
      </c>
      <c r="M33">
        <f>Linker_ZHist!M33-Nominal_ZHist!M33</f>
        <v>0</v>
      </c>
      <c r="N33">
        <f>Linker_ZHist!N33-Nominal_ZHist!N33</f>
        <v>20.033999999999999</v>
      </c>
      <c r="O33">
        <f>Linker_ZHist!O33-Nominal_ZHist!O33</f>
        <v>0</v>
      </c>
      <c r="P33">
        <f>Linker_ZHist!P33-Nominal_ZHist!P33</f>
        <v>25.961000000000002</v>
      </c>
      <c r="Q33">
        <f>Linker_ZHist!Q33-Nominal_ZHist!Q33</f>
        <v>0</v>
      </c>
      <c r="R33">
        <f>Linker_ZHist!R33-Nominal_ZHist!R33</f>
        <v>18.700000000000003</v>
      </c>
      <c r="S33">
        <f>Linker_ZHist!S33-Nominal_ZHist!S33</f>
        <v>0</v>
      </c>
      <c r="T33">
        <f>Linker_ZHist!T33-Nominal_ZHist!T33</f>
        <v>20.07</v>
      </c>
      <c r="U33">
        <f>Linker_ZHist!U33-Nominal_ZHist!U33</f>
        <v>0</v>
      </c>
      <c r="V33">
        <f>Linker_ZHist!V33-Nominal_ZHist!V33</f>
        <v>25.253999999999998</v>
      </c>
      <c r="W33">
        <f>Linker_ZHist!W33-Nominal_ZHist!W33</f>
        <v>0</v>
      </c>
      <c r="X33">
        <f>Linker_ZHist!X33-Nominal_ZHist!X33</f>
        <v>10.802</v>
      </c>
      <c r="Y33">
        <f>Linker_ZHist!Y33-Nominal_ZHist!Y33</f>
        <v>0</v>
      </c>
      <c r="Z33">
        <f>Linker_ZHist!Z33-Nominal_ZHist!Z33</f>
        <v>18.721000000000004</v>
      </c>
      <c r="AA33">
        <f>Linker_ZHist!AA33-Nominal_ZHist!AA33</f>
        <v>0</v>
      </c>
      <c r="AB33">
        <f>Linker_ZHist!AB33-Nominal_ZHist!AB33</f>
        <v>10.618000000000002</v>
      </c>
      <c r="AC33">
        <f>Linker_ZHist!AC33-Nominal_ZHist!AC33</f>
        <v>0</v>
      </c>
      <c r="AD33">
        <f>Linker_ZHist!AD33-Nominal_ZHist!AD33</f>
        <v>7.6280000000000001</v>
      </c>
      <c r="AE33">
        <f>Linker_ZHist!AE33-Nominal_ZHist!AE33</f>
        <v>0</v>
      </c>
      <c r="AF33">
        <f>Linker_ZHist!AF33-Nominal_ZHist!AF33</f>
        <v>1.8449999999999989</v>
      </c>
      <c r="AG33">
        <f>Linker_ZHist!AG33-Nominal_ZHist!AG33</f>
        <v>0</v>
      </c>
      <c r="AH33">
        <f>Linker_ZHist!AH33-Nominal_ZHist!AH33</f>
        <v>3.134999999999998</v>
      </c>
      <c r="AI33">
        <f>Linker_ZHist!AI33-Nominal_ZHist!AI33</f>
        <v>0</v>
      </c>
      <c r="AJ33">
        <f>Linker_ZHist!AJ33-Nominal_ZHist!AJ33</f>
        <v>8.4889999999999972</v>
      </c>
      <c r="AK33">
        <f>Linker_ZHist!AK33-Nominal_ZHist!AK33</f>
        <v>0</v>
      </c>
      <c r="AL33">
        <f>Linker_ZHist!AL33-Nominal_ZHist!AL33</f>
        <v>5.9310000000000045</v>
      </c>
      <c r="AM33">
        <f>Linker_ZHist!AM33-Nominal_ZHist!AM33</f>
        <v>0</v>
      </c>
      <c r="AN33">
        <f>Linker_ZHist!AN33-Nominal_ZHist!AN33</f>
        <v>6.5810000000000031</v>
      </c>
      <c r="AO33">
        <f>Linker_ZHist!AO33-Nominal_ZHist!AO33</f>
        <v>0</v>
      </c>
      <c r="AP33">
        <f>Linker_ZHist!AP33-Nominal_ZHist!AP33</f>
        <v>9.2369999999999948</v>
      </c>
      <c r="AQ33">
        <f>Linker_ZHist!AQ33-Nominal_ZHist!AQ33</f>
        <v>0</v>
      </c>
      <c r="AR33">
        <f>Linker_ZHist!AR33-Nominal_ZHist!AR33</f>
        <v>6.9519999999999982</v>
      </c>
      <c r="AS33">
        <f>Linker_ZHist!AS33-Nominal_ZHist!AS33</f>
        <v>0</v>
      </c>
      <c r="AT33">
        <f>Linker_ZHist!AT33-Nominal_ZHist!AT33</f>
        <v>8.1129999999999995</v>
      </c>
      <c r="AU33">
        <f>Linker_ZHist!AU33-Nominal_ZHist!AU33</f>
        <v>0</v>
      </c>
      <c r="AV33">
        <f>Linker_ZHist!AV33-Nominal_ZHist!AV33</f>
        <v>12.082999999999998</v>
      </c>
      <c r="AW33">
        <f>Linker_ZHist!AW33-Nominal_ZHist!AW33</f>
        <v>0</v>
      </c>
      <c r="AX33">
        <f>Linker_ZHist!AX33-Nominal_ZHist!AX33</f>
        <v>10.409000000000006</v>
      </c>
      <c r="AY33">
        <f>Linker_ZHist!AY33-Nominal_ZHist!AY33</f>
        <v>0</v>
      </c>
      <c r="AZ33">
        <f>Linker_ZHist!AZ33-Nominal_ZHist!AZ33</f>
        <v>6.0060000000000002</v>
      </c>
      <c r="BA33">
        <f>Linker_ZHist!BA33-Nominal_ZHist!BA33</f>
        <v>0</v>
      </c>
      <c r="BB33">
        <f>Linker_ZHist!BB33-Nominal_ZHist!BB33</f>
        <v>2.8530000000000086</v>
      </c>
      <c r="BC33">
        <f>Linker_ZHist!BC33-Nominal_ZHist!BC33</f>
        <v>0</v>
      </c>
      <c r="BD33">
        <f>Linker_ZHist!BD33-Nominal_ZHist!BD33</f>
        <v>4.1569999999999965</v>
      </c>
      <c r="BE33">
        <f>Linker_ZHist!BE33-Nominal_ZHist!BE33</f>
        <v>0</v>
      </c>
      <c r="BF33">
        <f>Linker_ZHist!BF33-Nominal_ZHist!BF33</f>
        <v>5.5310000000000059</v>
      </c>
      <c r="BG33">
        <f>Linker_ZHist!BG33-Nominal_ZHist!BG33</f>
        <v>0</v>
      </c>
      <c r="BH33">
        <f>Linker_ZHist!BH33-Nominal_ZHist!BH33</f>
        <v>2.5229999999999961</v>
      </c>
      <c r="BI33">
        <f>Linker_ZHist!BI33-Nominal_ZHist!BI33</f>
        <v>0</v>
      </c>
      <c r="BJ33">
        <f>Linker_ZHist!BJ33-Nominal_ZHist!BJ33</f>
        <v>17.034999999999997</v>
      </c>
      <c r="BK33">
        <f>Linker_ZHist!BK33-Nominal_ZHist!BK33</f>
        <v>0</v>
      </c>
      <c r="BL33">
        <f>Linker_ZHist!BL33-Nominal_ZHist!BL33</f>
        <v>2.9340000000000117</v>
      </c>
      <c r="BM33">
        <f>Linker_ZHist!BM33-Nominal_ZHist!BM33</f>
        <v>0</v>
      </c>
      <c r="BN33">
        <f>Linker_ZHist!BN33-Nominal_ZHist!BN33</f>
        <v>8.0150000000000006</v>
      </c>
      <c r="BO33">
        <f>Linker_ZHist!BO33-Nominal_ZHist!BO33</f>
        <v>0</v>
      </c>
      <c r="BP33">
        <f>Linker_ZHist!BP33-Nominal_ZHist!BP33</f>
        <v>2.7439999999999998</v>
      </c>
      <c r="BQ33">
        <f>Linker_ZHist!BQ33-Nominal_ZHist!BQ33</f>
        <v>-45341</v>
      </c>
      <c r="BR33">
        <f>Linker_ZHist!BR33-Nominal_ZHist!BR33</f>
        <v>-51.802</v>
      </c>
      <c r="BS33">
        <f>Linker_ZHist!BS33-Nominal_ZHist!BS33</f>
        <v>0</v>
      </c>
      <c r="BT33">
        <f>Linker_ZHist!BT33-Nominal_ZHist!BT33</f>
        <v>0</v>
      </c>
      <c r="BU33">
        <f>Linker_ZHist!BU33-Nominal_ZHist!BU33</f>
        <v>0</v>
      </c>
      <c r="BV33">
        <f>Linker_ZHist!BV33-Nominal_ZHist!BV33</f>
        <v>0</v>
      </c>
      <c r="BW33">
        <f>Linker_ZHist!BW33-Nominal_ZHist!BW33</f>
        <v>0</v>
      </c>
      <c r="BX33">
        <f>Linker_ZHist!BX33-Nominal_ZHist!BX33</f>
        <v>0</v>
      </c>
      <c r="BY33">
        <f>Linker_ZHist!BY33-Nominal_ZHist!BY33</f>
        <v>0</v>
      </c>
      <c r="BZ33">
        <f>Linker_ZHist!BZ33-Nominal_ZHist!BZ33</f>
        <v>0</v>
      </c>
    </row>
    <row r="34" spans="1:78" x14ac:dyDescent="0.35">
      <c r="A34" t="s">
        <v>63</v>
      </c>
      <c r="C34" s="46"/>
      <c r="D34">
        <f>Linker_ZHist!D34-Nominal_ZHist!D34</f>
        <v>3.1099999999999994</v>
      </c>
      <c r="E34">
        <f>Linker_ZHist!E34-Nominal_ZHist!E34</f>
        <v>0</v>
      </c>
      <c r="F34">
        <f>Linker_ZHist!F34-Nominal_ZHist!F34</f>
        <v>16.917000000000002</v>
      </c>
      <c r="G34">
        <f>Linker_ZHist!G34-Nominal_ZHist!G34</f>
        <v>0</v>
      </c>
      <c r="H34">
        <f>Linker_ZHist!H34-Nominal_ZHist!H34</f>
        <v>15.993000000000002</v>
      </c>
      <c r="I34">
        <f>Linker_ZHist!I34-Nominal_ZHist!I34</f>
        <v>0</v>
      </c>
      <c r="J34">
        <f>Linker_ZHist!J34-Nominal_ZHist!J34</f>
        <v>15.9</v>
      </c>
      <c r="K34">
        <f>Linker_ZHist!K34-Nominal_ZHist!K34</f>
        <v>0</v>
      </c>
      <c r="L34">
        <f>Linker_ZHist!L34-Nominal_ZHist!L34</f>
        <v>28.451000000000001</v>
      </c>
      <c r="M34">
        <f>Linker_ZHist!M34-Nominal_ZHist!M34</f>
        <v>0</v>
      </c>
      <c r="N34">
        <f>Linker_ZHist!N34-Nominal_ZHist!N34</f>
        <v>19.516999999999999</v>
      </c>
      <c r="O34">
        <f>Linker_ZHist!O34-Nominal_ZHist!O34</f>
        <v>0</v>
      </c>
      <c r="P34">
        <f>Linker_ZHist!P34-Nominal_ZHist!P34</f>
        <v>24.678999999999998</v>
      </c>
      <c r="Q34">
        <f>Linker_ZHist!Q34-Nominal_ZHist!Q34</f>
        <v>0</v>
      </c>
      <c r="R34">
        <f>Linker_ZHist!R34-Nominal_ZHist!R34</f>
        <v>18.097999999999999</v>
      </c>
      <c r="S34">
        <f>Linker_ZHist!S34-Nominal_ZHist!S34</f>
        <v>0</v>
      </c>
      <c r="T34">
        <f>Linker_ZHist!T34-Nominal_ZHist!T34</f>
        <v>19.112000000000002</v>
      </c>
      <c r="U34">
        <f>Linker_ZHist!U34-Nominal_ZHist!U34</f>
        <v>0</v>
      </c>
      <c r="V34">
        <f>Linker_ZHist!V34-Nominal_ZHist!V34</f>
        <v>24.580999999999996</v>
      </c>
      <c r="W34">
        <f>Linker_ZHist!W34-Nominal_ZHist!W34</f>
        <v>0</v>
      </c>
      <c r="X34">
        <f>Linker_ZHist!X34-Nominal_ZHist!X34</f>
        <v>10.623000000000005</v>
      </c>
      <c r="Y34">
        <f>Linker_ZHist!Y34-Nominal_ZHist!Y34</f>
        <v>0</v>
      </c>
      <c r="Z34">
        <f>Linker_ZHist!Z34-Nominal_ZHist!Z34</f>
        <v>18.226999999999997</v>
      </c>
      <c r="AA34">
        <f>Linker_ZHist!AA34-Nominal_ZHist!AA34</f>
        <v>0</v>
      </c>
      <c r="AB34">
        <f>Linker_ZHist!AB34-Nominal_ZHist!AB34</f>
        <v>10.806999999999995</v>
      </c>
      <c r="AC34">
        <f>Linker_ZHist!AC34-Nominal_ZHist!AC34</f>
        <v>0</v>
      </c>
      <c r="AD34">
        <f>Linker_ZHist!AD34-Nominal_ZHist!AD34</f>
        <v>7.6120000000000019</v>
      </c>
      <c r="AE34">
        <f>Linker_ZHist!AE34-Nominal_ZHist!AE34</f>
        <v>0</v>
      </c>
      <c r="AF34">
        <f>Linker_ZHist!AF34-Nominal_ZHist!AF34</f>
        <v>1.5840000000000032</v>
      </c>
      <c r="AG34">
        <f>Linker_ZHist!AG34-Nominal_ZHist!AG34</f>
        <v>0</v>
      </c>
      <c r="AH34">
        <f>Linker_ZHist!AH34-Nominal_ZHist!AH34</f>
        <v>2.6450000000000031</v>
      </c>
      <c r="AI34">
        <f>Linker_ZHist!AI34-Nominal_ZHist!AI34</f>
        <v>0</v>
      </c>
      <c r="AJ34">
        <f>Linker_ZHist!AJ34-Nominal_ZHist!AJ34</f>
        <v>7.7749999999999986</v>
      </c>
      <c r="AK34">
        <f>Linker_ZHist!AK34-Nominal_ZHist!AK34</f>
        <v>0</v>
      </c>
      <c r="AL34">
        <f>Linker_ZHist!AL34-Nominal_ZHist!AL34</f>
        <v>5.3070000000000022</v>
      </c>
      <c r="AM34">
        <f>Linker_ZHist!AM34-Nominal_ZHist!AM34</f>
        <v>0</v>
      </c>
      <c r="AN34">
        <f>Linker_ZHist!AN34-Nominal_ZHist!AN34</f>
        <v>4.9500000000000028</v>
      </c>
      <c r="AO34">
        <f>Linker_ZHist!AO34-Nominal_ZHist!AO34</f>
        <v>0</v>
      </c>
      <c r="AP34">
        <f>Linker_ZHist!AP34-Nominal_ZHist!AP34</f>
        <v>7.9560000000000031</v>
      </c>
      <c r="AQ34">
        <f>Linker_ZHist!AQ34-Nominal_ZHist!AQ34</f>
        <v>0</v>
      </c>
      <c r="AR34">
        <f>Linker_ZHist!AR34-Nominal_ZHist!AR34</f>
        <v>6.2860000000000014</v>
      </c>
      <c r="AS34">
        <f>Linker_ZHist!AS34-Nominal_ZHist!AS34</f>
        <v>0</v>
      </c>
      <c r="AT34">
        <f>Linker_ZHist!AT34-Nominal_ZHist!AT34</f>
        <v>7.6149999999999949</v>
      </c>
      <c r="AU34">
        <f>Linker_ZHist!AU34-Nominal_ZHist!AU34</f>
        <v>0</v>
      </c>
      <c r="AV34">
        <f>Linker_ZHist!AV34-Nominal_ZHist!AV34</f>
        <v>11.310999999999993</v>
      </c>
      <c r="AW34">
        <f>Linker_ZHist!AW34-Nominal_ZHist!AW34</f>
        <v>0</v>
      </c>
      <c r="AX34">
        <f>Linker_ZHist!AX34-Nominal_ZHist!AX34</f>
        <v>9.4419999999999931</v>
      </c>
      <c r="AY34">
        <f>Linker_ZHist!AY34-Nominal_ZHist!AY34</f>
        <v>0</v>
      </c>
      <c r="AZ34">
        <f>Linker_ZHist!AZ34-Nominal_ZHist!AZ34</f>
        <v>5.3290000000000077</v>
      </c>
      <c r="BA34">
        <f>Linker_ZHist!BA34-Nominal_ZHist!BA34</f>
        <v>0</v>
      </c>
      <c r="BB34">
        <f>Linker_ZHist!BB34-Nominal_ZHist!BB34</f>
        <v>1.9050000000000011</v>
      </c>
      <c r="BC34">
        <f>Linker_ZHist!BC34-Nominal_ZHist!BC34</f>
        <v>0</v>
      </c>
      <c r="BD34">
        <f>Linker_ZHist!BD34-Nominal_ZHist!BD34</f>
        <v>3.3539999999999992</v>
      </c>
      <c r="BE34">
        <f>Linker_ZHist!BE34-Nominal_ZHist!BE34</f>
        <v>0</v>
      </c>
      <c r="BF34">
        <f>Linker_ZHist!BF34-Nominal_ZHist!BF34</f>
        <v>4.7530000000000001</v>
      </c>
      <c r="BG34">
        <f>Linker_ZHist!BG34-Nominal_ZHist!BG34</f>
        <v>0</v>
      </c>
      <c r="BH34">
        <f>Linker_ZHist!BH34-Nominal_ZHist!BH34</f>
        <v>1.644999999999996</v>
      </c>
      <c r="BI34">
        <f>Linker_ZHist!BI34-Nominal_ZHist!BI34</f>
        <v>0</v>
      </c>
      <c r="BJ34">
        <f>Linker_ZHist!BJ34-Nominal_ZHist!BJ34</f>
        <v>16.792000000000002</v>
      </c>
      <c r="BK34">
        <f>Linker_ZHist!BK34-Nominal_ZHist!BK34</f>
        <v>0</v>
      </c>
      <c r="BL34">
        <f>Linker_ZHist!BL34-Nominal_ZHist!BL34</f>
        <v>2.6389999999999958</v>
      </c>
      <c r="BM34">
        <f>Linker_ZHist!BM34-Nominal_ZHist!BM34</f>
        <v>0</v>
      </c>
      <c r="BN34">
        <f>Linker_ZHist!BN34-Nominal_ZHist!BN34</f>
        <v>7.5949999999999989</v>
      </c>
      <c r="BO34">
        <f>Linker_ZHist!BO34-Nominal_ZHist!BO34</f>
        <v>0</v>
      </c>
      <c r="BP34">
        <f>Linker_ZHist!BP34-Nominal_ZHist!BP34</f>
        <v>2.6599999999999966</v>
      </c>
      <c r="BQ34">
        <f>Linker_ZHist!BQ34-Nominal_ZHist!BQ34</f>
        <v>-45342</v>
      </c>
      <c r="BR34">
        <f>Linker_ZHist!BR34-Nominal_ZHist!BR34</f>
        <v>-51.954000000000001</v>
      </c>
      <c r="BS34">
        <f>Linker_ZHist!BS34-Nominal_ZHist!BS34</f>
        <v>0</v>
      </c>
      <c r="BT34">
        <f>Linker_ZHist!BT34-Nominal_ZHist!BT34</f>
        <v>0</v>
      </c>
      <c r="BU34">
        <f>Linker_ZHist!BU34-Nominal_ZHist!BU34</f>
        <v>0</v>
      </c>
      <c r="BV34">
        <f>Linker_ZHist!BV34-Nominal_ZHist!BV34</f>
        <v>0</v>
      </c>
      <c r="BW34">
        <f>Linker_ZHist!BW34-Nominal_ZHist!BW34</f>
        <v>0</v>
      </c>
      <c r="BX34">
        <f>Linker_ZHist!BX34-Nominal_ZHist!BX34</f>
        <v>0</v>
      </c>
      <c r="BY34">
        <f>Linker_ZHist!BY34-Nominal_ZHist!BY34</f>
        <v>0</v>
      </c>
      <c r="BZ34">
        <f>Linker_ZHist!BZ34-Nominal_ZHist!BZ34</f>
        <v>0</v>
      </c>
    </row>
    <row r="35" spans="1:78" x14ac:dyDescent="0.35">
      <c r="A35" t="s">
        <v>47</v>
      </c>
      <c r="C35" s="46"/>
      <c r="D35">
        <f>Linker_ZHist!D35-Nominal_ZHist!D35</f>
        <v>8.7490000000000006</v>
      </c>
      <c r="E35">
        <f>Linker_ZHist!E35-Nominal_ZHist!E35</f>
        <v>0</v>
      </c>
      <c r="F35">
        <f>Linker_ZHist!F35-Nominal_ZHist!F35</f>
        <v>16.408000000000001</v>
      </c>
      <c r="G35">
        <f>Linker_ZHist!G35-Nominal_ZHist!G35</f>
        <v>0</v>
      </c>
      <c r="H35">
        <f>Linker_ZHist!H35-Nominal_ZHist!H35</f>
        <v>15.363999999999997</v>
      </c>
      <c r="I35">
        <f>Linker_ZHist!I35-Nominal_ZHist!I35</f>
        <v>0</v>
      </c>
      <c r="J35">
        <f>Linker_ZHist!J35-Nominal_ZHist!J35</f>
        <v>15.117000000000001</v>
      </c>
      <c r="K35">
        <f>Linker_ZHist!K35-Nominal_ZHist!K35</f>
        <v>0</v>
      </c>
      <c r="L35">
        <f>Linker_ZHist!L35-Nominal_ZHist!L35</f>
        <v>27.952999999999999</v>
      </c>
      <c r="M35">
        <f>Linker_ZHist!M35-Nominal_ZHist!M35</f>
        <v>0</v>
      </c>
      <c r="N35">
        <f>Linker_ZHist!N35-Nominal_ZHist!N35</f>
        <v>19.768000000000001</v>
      </c>
      <c r="O35">
        <f>Linker_ZHist!O35-Nominal_ZHist!O35</f>
        <v>0</v>
      </c>
      <c r="P35">
        <f>Linker_ZHist!P35-Nominal_ZHist!P35</f>
        <v>25.487999999999996</v>
      </c>
      <c r="Q35">
        <f>Linker_ZHist!Q35-Nominal_ZHist!Q35</f>
        <v>0</v>
      </c>
      <c r="R35">
        <f>Linker_ZHist!R35-Nominal_ZHist!R35</f>
        <v>19.131000000000004</v>
      </c>
      <c r="S35">
        <f>Linker_ZHist!S35-Nominal_ZHist!S35</f>
        <v>0</v>
      </c>
      <c r="T35">
        <f>Linker_ZHist!T35-Nominal_ZHist!T35</f>
        <v>19.669999999999998</v>
      </c>
      <c r="U35">
        <f>Linker_ZHist!U35-Nominal_ZHist!U35</f>
        <v>0</v>
      </c>
      <c r="V35">
        <f>Linker_ZHist!V35-Nominal_ZHist!V35</f>
        <v>25.901</v>
      </c>
      <c r="W35">
        <f>Linker_ZHist!W35-Nominal_ZHist!W35</f>
        <v>0</v>
      </c>
      <c r="X35">
        <f>Linker_ZHist!X35-Nominal_ZHist!X35</f>
        <v>11.195999999999998</v>
      </c>
      <c r="Y35">
        <f>Linker_ZHist!Y35-Nominal_ZHist!Y35</f>
        <v>0</v>
      </c>
      <c r="Z35">
        <f>Linker_ZHist!Z35-Nominal_ZHist!Z35</f>
        <v>18.139000000000003</v>
      </c>
      <c r="AA35">
        <f>Linker_ZHist!AA35-Nominal_ZHist!AA35</f>
        <v>0</v>
      </c>
      <c r="AB35">
        <f>Linker_ZHist!AB35-Nominal_ZHist!AB35</f>
        <v>10.684000000000005</v>
      </c>
      <c r="AC35">
        <f>Linker_ZHist!AC35-Nominal_ZHist!AC35</f>
        <v>0</v>
      </c>
      <c r="AD35">
        <f>Linker_ZHist!AD35-Nominal_ZHist!AD35</f>
        <v>7.9050000000000011</v>
      </c>
      <c r="AE35">
        <f>Linker_ZHist!AE35-Nominal_ZHist!AE35</f>
        <v>0</v>
      </c>
      <c r="AF35">
        <f>Linker_ZHist!AF35-Nominal_ZHist!AF35</f>
        <v>2.3599999999999994</v>
      </c>
      <c r="AG35">
        <f>Linker_ZHist!AG35-Nominal_ZHist!AG35</f>
        <v>0</v>
      </c>
      <c r="AH35">
        <f>Linker_ZHist!AH35-Nominal_ZHist!AH35</f>
        <v>3.1569999999999965</v>
      </c>
      <c r="AI35">
        <f>Linker_ZHist!AI35-Nominal_ZHist!AI35</f>
        <v>0</v>
      </c>
      <c r="AJ35">
        <f>Linker_ZHist!AJ35-Nominal_ZHist!AJ35</f>
        <v>8.036999999999999</v>
      </c>
      <c r="AK35">
        <f>Linker_ZHist!AK35-Nominal_ZHist!AK35</f>
        <v>0</v>
      </c>
      <c r="AL35">
        <f>Linker_ZHist!AL35-Nominal_ZHist!AL35</f>
        <v>5.2210000000000036</v>
      </c>
      <c r="AM35">
        <f>Linker_ZHist!AM35-Nominal_ZHist!AM35</f>
        <v>0</v>
      </c>
      <c r="AN35">
        <f>Linker_ZHist!AN35-Nominal_ZHist!AN35</f>
        <v>4.519999999999996</v>
      </c>
      <c r="AO35">
        <f>Linker_ZHist!AO35-Nominal_ZHist!AO35</f>
        <v>0</v>
      </c>
      <c r="AP35">
        <f>Linker_ZHist!AP35-Nominal_ZHist!AP35</f>
        <v>7.8059999999999974</v>
      </c>
      <c r="AQ35">
        <f>Linker_ZHist!AQ35-Nominal_ZHist!AQ35</f>
        <v>0</v>
      </c>
      <c r="AR35">
        <f>Linker_ZHist!AR35-Nominal_ZHist!AR35</f>
        <v>6.2099999999999937</v>
      </c>
      <c r="AS35">
        <f>Linker_ZHist!AS35-Nominal_ZHist!AS35</f>
        <v>0</v>
      </c>
      <c r="AT35">
        <f>Linker_ZHist!AT35-Nominal_ZHist!AT35</f>
        <v>7.777000000000001</v>
      </c>
      <c r="AU35">
        <f>Linker_ZHist!AU35-Nominal_ZHist!AU35</f>
        <v>0</v>
      </c>
      <c r="AV35">
        <f>Linker_ZHist!AV35-Nominal_ZHist!AV35</f>
        <v>10.823999999999998</v>
      </c>
      <c r="AW35">
        <f>Linker_ZHist!AW35-Nominal_ZHist!AW35</f>
        <v>0</v>
      </c>
      <c r="AX35">
        <f>Linker_ZHist!AX35-Nominal_ZHist!AX35</f>
        <v>9.0440000000000111</v>
      </c>
      <c r="AY35">
        <f>Linker_ZHist!AY35-Nominal_ZHist!AY35</f>
        <v>0</v>
      </c>
      <c r="AZ35">
        <f>Linker_ZHist!AZ35-Nominal_ZHist!AZ35</f>
        <v>5.5930000000000035</v>
      </c>
      <c r="BA35">
        <f>Linker_ZHist!BA35-Nominal_ZHist!BA35</f>
        <v>0</v>
      </c>
      <c r="BB35">
        <f>Linker_ZHist!BB35-Nominal_ZHist!BB35</f>
        <v>2.652000000000001</v>
      </c>
      <c r="BC35">
        <f>Linker_ZHist!BC35-Nominal_ZHist!BC35</f>
        <v>0</v>
      </c>
      <c r="BD35">
        <f>Linker_ZHist!BD35-Nominal_ZHist!BD35</f>
        <v>3.9249999999999972</v>
      </c>
      <c r="BE35">
        <f>Linker_ZHist!BE35-Nominal_ZHist!BE35</f>
        <v>0</v>
      </c>
      <c r="BF35">
        <f>Linker_ZHist!BF35-Nominal_ZHist!BF35</f>
        <v>5.3050000000000068</v>
      </c>
      <c r="BG35">
        <f>Linker_ZHist!BG35-Nominal_ZHist!BG35</f>
        <v>0</v>
      </c>
      <c r="BH35">
        <f>Linker_ZHist!BH35-Nominal_ZHist!BH35</f>
        <v>2.0859999999999985</v>
      </c>
      <c r="BI35">
        <f>Linker_ZHist!BI35-Nominal_ZHist!BI35</f>
        <v>0</v>
      </c>
      <c r="BJ35">
        <f>Linker_ZHist!BJ35-Nominal_ZHist!BJ35</f>
        <v>16.652999999999992</v>
      </c>
      <c r="BK35">
        <f>Linker_ZHist!BK35-Nominal_ZHist!BK35</f>
        <v>0</v>
      </c>
      <c r="BL35">
        <f>Linker_ZHist!BL35-Nominal_ZHist!BL35</f>
        <v>2.6670000000000016</v>
      </c>
      <c r="BM35">
        <f>Linker_ZHist!BM35-Nominal_ZHist!BM35</f>
        <v>0</v>
      </c>
      <c r="BN35">
        <f>Linker_ZHist!BN35-Nominal_ZHist!BN35</f>
        <v>8.2849999999999966</v>
      </c>
      <c r="BO35">
        <f>Linker_ZHist!BO35-Nominal_ZHist!BO35</f>
        <v>0</v>
      </c>
      <c r="BP35">
        <f>Linker_ZHist!BP35-Nominal_ZHist!BP35</f>
        <v>3.0030000000000001</v>
      </c>
      <c r="BQ35">
        <f>Linker_ZHist!BQ35-Nominal_ZHist!BQ35</f>
        <v>-45343</v>
      </c>
      <c r="BR35">
        <f>Linker_ZHist!BR35-Nominal_ZHist!BR35</f>
        <v>-52.155999999999999</v>
      </c>
      <c r="BS35">
        <f>Linker_ZHist!BS35-Nominal_ZHist!BS35</f>
        <v>0</v>
      </c>
      <c r="BT35">
        <f>Linker_ZHist!BT35-Nominal_ZHist!BT35</f>
        <v>0</v>
      </c>
      <c r="BU35">
        <f>Linker_ZHist!BU35-Nominal_ZHist!BU35</f>
        <v>0</v>
      </c>
      <c r="BV35">
        <f>Linker_ZHist!BV35-Nominal_ZHist!BV35</f>
        <v>0</v>
      </c>
      <c r="BW35">
        <f>Linker_ZHist!BW35-Nominal_ZHist!BW35</f>
        <v>0</v>
      </c>
      <c r="BX35">
        <f>Linker_ZHist!BX35-Nominal_ZHist!BX35</f>
        <v>0</v>
      </c>
      <c r="BY35">
        <f>Linker_ZHist!BY35-Nominal_ZHist!BY35</f>
        <v>0</v>
      </c>
      <c r="BZ35">
        <f>Linker_ZHist!BZ35-Nominal_ZHist!BZ35</f>
        <v>0</v>
      </c>
    </row>
    <row r="36" spans="1:78" x14ac:dyDescent="0.35">
      <c r="A36" t="s">
        <v>33</v>
      </c>
      <c r="C36" s="46"/>
      <c r="D36">
        <f>Linker_ZHist!D36-Nominal_ZHist!D36</f>
        <v>27.381999999999998</v>
      </c>
      <c r="E36">
        <f>Linker_ZHist!E36-Nominal_ZHist!E36</f>
        <v>0</v>
      </c>
      <c r="F36">
        <f>Linker_ZHist!F36-Nominal_ZHist!F36</f>
        <v>18.254999999999999</v>
      </c>
      <c r="G36">
        <f>Linker_ZHist!G36-Nominal_ZHist!G36</f>
        <v>0</v>
      </c>
      <c r="H36">
        <f>Linker_ZHist!H36-Nominal_ZHist!H36</f>
        <v>17.027000000000001</v>
      </c>
      <c r="I36">
        <f>Linker_ZHist!I36-Nominal_ZHist!I36</f>
        <v>0</v>
      </c>
      <c r="J36">
        <f>Linker_ZHist!J36-Nominal_ZHist!J36</f>
        <v>16.827999999999999</v>
      </c>
      <c r="K36">
        <f>Linker_ZHist!K36-Nominal_ZHist!K36</f>
        <v>0</v>
      </c>
      <c r="L36">
        <f>Linker_ZHist!L36-Nominal_ZHist!L36</f>
        <v>29.48</v>
      </c>
      <c r="M36">
        <f>Linker_ZHist!M36-Nominal_ZHist!M36</f>
        <v>0</v>
      </c>
      <c r="N36">
        <f>Linker_ZHist!N36-Nominal_ZHist!N36</f>
        <v>20.643999999999998</v>
      </c>
      <c r="O36">
        <f>Linker_ZHist!O36-Nominal_ZHist!O36</f>
        <v>0</v>
      </c>
      <c r="P36">
        <f>Linker_ZHist!P36-Nominal_ZHist!P36</f>
        <v>25.505000000000003</v>
      </c>
      <c r="Q36">
        <f>Linker_ZHist!Q36-Nominal_ZHist!Q36</f>
        <v>0</v>
      </c>
      <c r="R36">
        <f>Linker_ZHist!R36-Nominal_ZHist!R36</f>
        <v>18.051999999999996</v>
      </c>
      <c r="S36">
        <f>Linker_ZHist!S36-Nominal_ZHist!S36</f>
        <v>0</v>
      </c>
      <c r="T36">
        <f>Linker_ZHist!T36-Nominal_ZHist!T36</f>
        <v>20.072999999999997</v>
      </c>
      <c r="U36">
        <f>Linker_ZHist!U36-Nominal_ZHist!U36</f>
        <v>0</v>
      </c>
      <c r="V36">
        <f>Linker_ZHist!V36-Nominal_ZHist!V36</f>
        <v>25.904999999999998</v>
      </c>
      <c r="W36">
        <f>Linker_ZHist!W36-Nominal_ZHist!W36</f>
        <v>0</v>
      </c>
      <c r="X36">
        <f>Linker_ZHist!X36-Nominal_ZHist!X36</f>
        <v>11.058999999999997</v>
      </c>
      <c r="Y36">
        <f>Linker_ZHist!Y36-Nominal_ZHist!Y36</f>
        <v>0</v>
      </c>
      <c r="Z36">
        <f>Linker_ZHist!Z36-Nominal_ZHist!Z36</f>
        <v>18.573</v>
      </c>
      <c r="AA36">
        <f>Linker_ZHist!AA36-Nominal_ZHist!AA36</f>
        <v>0</v>
      </c>
      <c r="AB36">
        <f>Linker_ZHist!AB36-Nominal_ZHist!AB36</f>
        <v>12.260999999999996</v>
      </c>
      <c r="AC36">
        <f>Linker_ZHist!AC36-Nominal_ZHist!AC36</f>
        <v>0</v>
      </c>
      <c r="AD36">
        <f>Linker_ZHist!AD36-Nominal_ZHist!AD36</f>
        <v>8.7049999999999983</v>
      </c>
      <c r="AE36">
        <f>Linker_ZHist!AE36-Nominal_ZHist!AE36</f>
        <v>0</v>
      </c>
      <c r="AF36">
        <f>Linker_ZHist!AF36-Nominal_ZHist!AF36</f>
        <v>2.3339999999999961</v>
      </c>
      <c r="AG36">
        <f>Linker_ZHist!AG36-Nominal_ZHist!AG36</f>
        <v>0</v>
      </c>
      <c r="AH36">
        <f>Linker_ZHist!AH36-Nominal_ZHist!AH36</f>
        <v>3.4359999999999999</v>
      </c>
      <c r="AI36">
        <f>Linker_ZHist!AI36-Nominal_ZHist!AI36</f>
        <v>0</v>
      </c>
      <c r="AJ36">
        <f>Linker_ZHist!AJ36-Nominal_ZHist!AJ36</f>
        <v>9.0069999999999979</v>
      </c>
      <c r="AK36">
        <f>Linker_ZHist!AK36-Nominal_ZHist!AK36</f>
        <v>0</v>
      </c>
      <c r="AL36">
        <f>Linker_ZHist!AL36-Nominal_ZHist!AL36</f>
        <v>6.9380000000000024</v>
      </c>
      <c r="AM36">
        <f>Linker_ZHist!AM36-Nominal_ZHist!AM36</f>
        <v>0</v>
      </c>
      <c r="AN36">
        <f>Linker_ZHist!AN36-Nominal_ZHist!AN36</f>
        <v>6.7110000000000127</v>
      </c>
      <c r="AO36">
        <f>Linker_ZHist!AO36-Nominal_ZHist!AO36</f>
        <v>0</v>
      </c>
      <c r="AP36">
        <f>Linker_ZHist!AP36-Nominal_ZHist!AP36</f>
        <v>9.2900000000000063</v>
      </c>
      <c r="AQ36">
        <f>Linker_ZHist!AQ36-Nominal_ZHist!AQ36</f>
        <v>0</v>
      </c>
      <c r="AR36">
        <f>Linker_ZHist!AR36-Nominal_ZHist!AR36</f>
        <v>7.7879999999999967</v>
      </c>
      <c r="AS36">
        <f>Linker_ZHist!AS36-Nominal_ZHist!AS36</f>
        <v>0</v>
      </c>
      <c r="AT36">
        <f>Linker_ZHist!AT36-Nominal_ZHist!AT36</f>
        <v>9.11099999999999</v>
      </c>
      <c r="AU36">
        <f>Linker_ZHist!AU36-Nominal_ZHist!AU36</f>
        <v>0</v>
      </c>
      <c r="AV36">
        <f>Linker_ZHist!AV36-Nominal_ZHist!AV36</f>
        <v>12.251999999999995</v>
      </c>
      <c r="AW36">
        <f>Linker_ZHist!AW36-Nominal_ZHist!AW36</f>
        <v>0</v>
      </c>
      <c r="AX36">
        <f>Linker_ZHist!AX36-Nominal_ZHist!AX36</f>
        <v>10.328000000000003</v>
      </c>
      <c r="AY36">
        <f>Linker_ZHist!AY36-Nominal_ZHist!AY36</f>
        <v>0</v>
      </c>
      <c r="AZ36">
        <f>Linker_ZHist!AZ36-Nominal_ZHist!AZ36</f>
        <v>6.5369999999999919</v>
      </c>
      <c r="BA36">
        <f>Linker_ZHist!BA36-Nominal_ZHist!BA36</f>
        <v>0</v>
      </c>
      <c r="BB36">
        <f>Linker_ZHist!BB36-Nominal_ZHist!BB36</f>
        <v>4.0190000000000055</v>
      </c>
      <c r="BC36">
        <f>Linker_ZHist!BC36-Nominal_ZHist!BC36</f>
        <v>0</v>
      </c>
      <c r="BD36">
        <f>Linker_ZHist!BD36-Nominal_ZHist!BD36</f>
        <v>4.9279999999999973</v>
      </c>
      <c r="BE36">
        <f>Linker_ZHist!BE36-Nominal_ZHist!BE36</f>
        <v>0</v>
      </c>
      <c r="BF36">
        <f>Linker_ZHist!BF36-Nominal_ZHist!BF36</f>
        <v>5.972999999999999</v>
      </c>
      <c r="BG36">
        <f>Linker_ZHist!BG36-Nominal_ZHist!BG36</f>
        <v>0</v>
      </c>
      <c r="BH36">
        <f>Linker_ZHist!BH36-Nominal_ZHist!BH36</f>
        <v>2.8419999999999987</v>
      </c>
      <c r="BI36">
        <f>Linker_ZHist!BI36-Nominal_ZHist!BI36</f>
        <v>0</v>
      </c>
      <c r="BJ36">
        <f>Linker_ZHist!BJ36-Nominal_ZHist!BJ36</f>
        <v>17.585999999999999</v>
      </c>
      <c r="BK36">
        <f>Linker_ZHist!BK36-Nominal_ZHist!BK36</f>
        <v>0</v>
      </c>
      <c r="BL36">
        <f>Linker_ZHist!BL36-Nominal_ZHist!BL36</f>
        <v>3.2049999999999983</v>
      </c>
      <c r="BM36">
        <f>Linker_ZHist!BM36-Nominal_ZHist!BM36</f>
        <v>0</v>
      </c>
      <c r="BN36">
        <f>Linker_ZHist!BN36-Nominal_ZHist!BN36</f>
        <v>8.5320000000000107</v>
      </c>
      <c r="BO36">
        <f>Linker_ZHist!BO36-Nominal_ZHist!BO36</f>
        <v>0</v>
      </c>
      <c r="BP36">
        <f>Linker_ZHist!BP36-Nominal_ZHist!BP36</f>
        <v>3.5140000000000029</v>
      </c>
      <c r="BQ36">
        <f>Linker_ZHist!BQ36-Nominal_ZHist!BQ36</f>
        <v>-45344</v>
      </c>
      <c r="BR36">
        <f>Linker_ZHist!BR36-Nominal_ZHist!BR36</f>
        <v>-51.784999999999997</v>
      </c>
      <c r="BS36">
        <f>Linker_ZHist!BS36-Nominal_ZHist!BS36</f>
        <v>0</v>
      </c>
      <c r="BT36">
        <f>Linker_ZHist!BT36-Nominal_ZHist!BT36</f>
        <v>0</v>
      </c>
      <c r="BU36">
        <f>Linker_ZHist!BU36-Nominal_ZHist!BU36</f>
        <v>0</v>
      </c>
      <c r="BV36">
        <f>Linker_ZHist!BV36-Nominal_ZHist!BV36</f>
        <v>0</v>
      </c>
      <c r="BW36">
        <f>Linker_ZHist!BW36-Nominal_ZHist!BW36</f>
        <v>0</v>
      </c>
      <c r="BX36">
        <f>Linker_ZHist!BX36-Nominal_ZHist!BX36</f>
        <v>0</v>
      </c>
      <c r="BY36">
        <f>Linker_ZHist!BY36-Nominal_ZHist!BY36</f>
        <v>0</v>
      </c>
      <c r="BZ36">
        <f>Linker_ZHist!BZ36-Nominal_ZHist!BZ36</f>
        <v>0</v>
      </c>
    </row>
    <row r="37" spans="1:78" x14ac:dyDescent="0.35">
      <c r="A37" t="s">
        <v>51</v>
      </c>
      <c r="C37" s="46"/>
      <c r="D37">
        <f>Linker_ZHist!D37-Nominal_ZHist!D37</f>
        <v>8.0310000000000006</v>
      </c>
      <c r="E37">
        <f>Linker_ZHist!E37-Nominal_ZHist!E37</f>
        <v>0</v>
      </c>
      <c r="F37">
        <f>Linker_ZHist!F37-Nominal_ZHist!F37</f>
        <v>18.206</v>
      </c>
      <c r="G37">
        <f>Linker_ZHist!G37-Nominal_ZHist!G37</f>
        <v>0</v>
      </c>
      <c r="H37">
        <f>Linker_ZHist!H37-Nominal_ZHist!H37</f>
        <v>18.213999999999999</v>
      </c>
      <c r="I37">
        <f>Linker_ZHist!I37-Nominal_ZHist!I37</f>
        <v>0</v>
      </c>
      <c r="J37">
        <f>Linker_ZHist!J37-Nominal_ZHist!J37</f>
        <v>17.201000000000001</v>
      </c>
      <c r="K37">
        <f>Linker_ZHist!K37-Nominal_ZHist!K37</f>
        <v>0</v>
      </c>
      <c r="L37">
        <f>Linker_ZHist!L37-Nominal_ZHist!L37</f>
        <v>29.992999999999999</v>
      </c>
      <c r="M37">
        <f>Linker_ZHist!M37-Nominal_ZHist!M37</f>
        <v>0</v>
      </c>
      <c r="N37">
        <f>Linker_ZHist!N37-Nominal_ZHist!N37</f>
        <v>20.620999999999999</v>
      </c>
      <c r="O37">
        <f>Linker_ZHist!O37-Nominal_ZHist!O37</f>
        <v>0</v>
      </c>
      <c r="P37">
        <f>Linker_ZHist!P37-Nominal_ZHist!P37</f>
        <v>26.43</v>
      </c>
      <c r="Q37">
        <f>Linker_ZHist!Q37-Nominal_ZHist!Q37</f>
        <v>0</v>
      </c>
      <c r="R37">
        <f>Linker_ZHist!R37-Nominal_ZHist!R37</f>
        <v>17.919999999999998</v>
      </c>
      <c r="S37">
        <f>Linker_ZHist!S37-Nominal_ZHist!S37</f>
        <v>0</v>
      </c>
      <c r="T37">
        <f>Linker_ZHist!T37-Nominal_ZHist!T37</f>
        <v>19.596</v>
      </c>
      <c r="U37">
        <f>Linker_ZHist!U37-Nominal_ZHist!U37</f>
        <v>0</v>
      </c>
      <c r="V37">
        <f>Linker_ZHist!V37-Nominal_ZHist!V37</f>
        <v>25.3</v>
      </c>
      <c r="W37">
        <f>Linker_ZHist!W37-Nominal_ZHist!W37</f>
        <v>0</v>
      </c>
      <c r="X37">
        <f>Linker_ZHist!X37-Nominal_ZHist!X37</f>
        <v>11.631000000000004</v>
      </c>
      <c r="Y37">
        <f>Linker_ZHist!Y37-Nominal_ZHist!Y37</f>
        <v>0</v>
      </c>
      <c r="Z37">
        <f>Linker_ZHist!Z37-Nominal_ZHist!Z37</f>
        <v>18.709000000000003</v>
      </c>
      <c r="AA37">
        <f>Linker_ZHist!AA37-Nominal_ZHist!AA37</f>
        <v>0</v>
      </c>
      <c r="AB37">
        <f>Linker_ZHist!AB37-Nominal_ZHist!AB37</f>
        <v>13.072000000000003</v>
      </c>
      <c r="AC37">
        <f>Linker_ZHist!AC37-Nominal_ZHist!AC37</f>
        <v>0</v>
      </c>
      <c r="AD37">
        <f>Linker_ZHist!AD37-Nominal_ZHist!AD37</f>
        <v>10.125</v>
      </c>
      <c r="AE37">
        <f>Linker_ZHist!AE37-Nominal_ZHist!AE37</f>
        <v>0</v>
      </c>
      <c r="AF37">
        <f>Linker_ZHist!AF37-Nominal_ZHist!AF37</f>
        <v>2.2959999999999994</v>
      </c>
      <c r="AG37">
        <f>Linker_ZHist!AG37-Nominal_ZHist!AG37</f>
        <v>0</v>
      </c>
      <c r="AH37">
        <f>Linker_ZHist!AH37-Nominal_ZHist!AH37</f>
        <v>3.4500000000000028</v>
      </c>
      <c r="AI37">
        <f>Linker_ZHist!AI37-Nominal_ZHist!AI37</f>
        <v>0</v>
      </c>
      <c r="AJ37">
        <f>Linker_ZHist!AJ37-Nominal_ZHist!AJ37</f>
        <v>8.8010000000000019</v>
      </c>
      <c r="AK37">
        <f>Linker_ZHist!AK37-Nominal_ZHist!AK37</f>
        <v>0</v>
      </c>
      <c r="AL37">
        <f>Linker_ZHist!AL37-Nominal_ZHist!AL37</f>
        <v>7.1030000000000086</v>
      </c>
      <c r="AM37">
        <f>Linker_ZHist!AM37-Nominal_ZHist!AM37</f>
        <v>0</v>
      </c>
      <c r="AN37">
        <f>Linker_ZHist!AN37-Nominal_ZHist!AN37</f>
        <v>6.3810000000000002</v>
      </c>
      <c r="AO37">
        <f>Linker_ZHist!AO37-Nominal_ZHist!AO37</f>
        <v>0</v>
      </c>
      <c r="AP37">
        <f>Linker_ZHist!AP37-Nominal_ZHist!AP37</f>
        <v>8.3529999999999944</v>
      </c>
      <c r="AQ37">
        <f>Linker_ZHist!AQ37-Nominal_ZHist!AQ37</f>
        <v>0</v>
      </c>
      <c r="AR37">
        <f>Linker_ZHist!AR37-Nominal_ZHist!AR37</f>
        <v>7.3680000000000092</v>
      </c>
      <c r="AS37">
        <f>Linker_ZHist!AS37-Nominal_ZHist!AS37</f>
        <v>0</v>
      </c>
      <c r="AT37">
        <f>Linker_ZHist!AT37-Nominal_ZHist!AT37</f>
        <v>8.7999999999999972</v>
      </c>
      <c r="AU37">
        <f>Linker_ZHist!AU37-Nominal_ZHist!AU37</f>
        <v>0</v>
      </c>
      <c r="AV37">
        <f>Linker_ZHist!AV37-Nominal_ZHist!AV37</f>
        <v>11.478999999999999</v>
      </c>
      <c r="AW37">
        <f>Linker_ZHist!AW37-Nominal_ZHist!AW37</f>
        <v>0</v>
      </c>
      <c r="AX37">
        <f>Linker_ZHist!AX37-Nominal_ZHist!AX37</f>
        <v>9.4789999999999992</v>
      </c>
      <c r="AY37">
        <f>Linker_ZHist!AY37-Nominal_ZHist!AY37</f>
        <v>0</v>
      </c>
      <c r="AZ37">
        <f>Linker_ZHist!AZ37-Nominal_ZHist!AZ37</f>
        <v>6.1129999999999995</v>
      </c>
      <c r="BA37">
        <f>Linker_ZHist!BA37-Nominal_ZHist!BA37</f>
        <v>0</v>
      </c>
      <c r="BB37">
        <f>Linker_ZHist!BB37-Nominal_ZHist!BB37</f>
        <v>3.9350000000000023</v>
      </c>
      <c r="BC37">
        <f>Linker_ZHist!BC37-Nominal_ZHist!BC37</f>
        <v>0</v>
      </c>
      <c r="BD37">
        <f>Linker_ZHist!BD37-Nominal_ZHist!BD37</f>
        <v>5.0470000000000113</v>
      </c>
      <c r="BE37">
        <f>Linker_ZHist!BE37-Nominal_ZHist!BE37</f>
        <v>0</v>
      </c>
      <c r="BF37">
        <f>Linker_ZHist!BF37-Nominal_ZHist!BF37</f>
        <v>6.1460000000000008</v>
      </c>
      <c r="BG37">
        <f>Linker_ZHist!BG37-Nominal_ZHist!BG37</f>
        <v>0</v>
      </c>
      <c r="BH37">
        <f>Linker_ZHist!BH37-Nominal_ZHist!BH37</f>
        <v>2.570999999999998</v>
      </c>
      <c r="BI37">
        <f>Linker_ZHist!BI37-Nominal_ZHist!BI37</f>
        <v>0</v>
      </c>
      <c r="BJ37">
        <f>Linker_ZHist!BJ37-Nominal_ZHist!BJ37</f>
        <v>17.629000000000005</v>
      </c>
      <c r="BK37">
        <f>Linker_ZHist!BK37-Nominal_ZHist!BK37</f>
        <v>0</v>
      </c>
      <c r="BL37">
        <f>Linker_ZHist!BL37-Nominal_ZHist!BL37</f>
        <v>3.0680000000000121</v>
      </c>
      <c r="BM37">
        <f>Linker_ZHist!BM37-Nominal_ZHist!BM37</f>
        <v>0</v>
      </c>
      <c r="BN37">
        <f>Linker_ZHist!BN37-Nominal_ZHist!BN37</f>
        <v>7.9429999999999978</v>
      </c>
      <c r="BO37">
        <f>Linker_ZHist!BO37-Nominal_ZHist!BO37</f>
        <v>0</v>
      </c>
      <c r="BP37">
        <f>Linker_ZHist!BP37-Nominal_ZHist!BP37</f>
        <v>3.2620000000000005</v>
      </c>
      <c r="BQ37">
        <f>Linker_ZHist!BQ37-Nominal_ZHist!BQ37</f>
        <v>-45345</v>
      </c>
      <c r="BR37">
        <f>Linker_ZHist!BR37-Nominal_ZHist!BR37</f>
        <v>-50.948</v>
      </c>
      <c r="BS37">
        <f>Linker_ZHist!BS37-Nominal_ZHist!BS37</f>
        <v>0</v>
      </c>
      <c r="BT37">
        <f>Linker_ZHist!BT37-Nominal_ZHist!BT37</f>
        <v>0</v>
      </c>
      <c r="BU37">
        <f>Linker_ZHist!BU37-Nominal_ZHist!BU37</f>
        <v>0</v>
      </c>
      <c r="BV37">
        <f>Linker_ZHist!BV37-Nominal_ZHist!BV37</f>
        <v>0</v>
      </c>
      <c r="BW37">
        <f>Linker_ZHist!BW37-Nominal_ZHist!BW37</f>
        <v>0</v>
      </c>
      <c r="BX37">
        <f>Linker_ZHist!BX37-Nominal_ZHist!BX37</f>
        <v>0</v>
      </c>
      <c r="BY37">
        <f>Linker_ZHist!BY37-Nominal_ZHist!BY37</f>
        <v>0</v>
      </c>
      <c r="BZ37">
        <f>Linker_ZHist!BZ37-Nominal_ZHist!BZ37</f>
        <v>0</v>
      </c>
    </row>
    <row r="38" spans="1:78" x14ac:dyDescent="0.35">
      <c r="A38" t="s">
        <v>49</v>
      </c>
      <c r="C38" s="46"/>
      <c r="D38">
        <f>Linker_ZHist!D38-Nominal_ZHist!D38</f>
        <v>21.737000000000002</v>
      </c>
      <c r="E38">
        <f>Linker_ZHist!E38-Nominal_ZHist!E38</f>
        <v>0</v>
      </c>
      <c r="F38">
        <f>Linker_ZHist!F38-Nominal_ZHist!F38</f>
        <v>23.541</v>
      </c>
      <c r="G38">
        <f>Linker_ZHist!G38-Nominal_ZHist!G38</f>
        <v>0</v>
      </c>
      <c r="H38">
        <f>Linker_ZHist!H38-Nominal_ZHist!H38</f>
        <v>23.264000000000003</v>
      </c>
      <c r="I38">
        <f>Linker_ZHist!I38-Nominal_ZHist!I38</f>
        <v>0</v>
      </c>
      <c r="J38">
        <f>Linker_ZHist!J38-Nominal_ZHist!J38</f>
        <v>20.024000000000001</v>
      </c>
      <c r="K38">
        <f>Linker_ZHist!K38-Nominal_ZHist!K38</f>
        <v>0</v>
      </c>
      <c r="L38">
        <f>Linker_ZHist!L38-Nominal_ZHist!L38</f>
        <v>32.092999999999996</v>
      </c>
      <c r="M38">
        <f>Linker_ZHist!M38-Nominal_ZHist!M38</f>
        <v>0</v>
      </c>
      <c r="N38">
        <f>Linker_ZHist!N38-Nominal_ZHist!N38</f>
        <v>22.490000000000002</v>
      </c>
      <c r="O38">
        <f>Linker_ZHist!O38-Nominal_ZHist!O38</f>
        <v>0</v>
      </c>
      <c r="P38">
        <f>Linker_ZHist!P38-Nominal_ZHist!P38</f>
        <v>28.031000000000002</v>
      </c>
      <c r="Q38">
        <f>Linker_ZHist!Q38-Nominal_ZHist!Q38</f>
        <v>0</v>
      </c>
      <c r="R38">
        <f>Linker_ZHist!R38-Nominal_ZHist!R38</f>
        <v>19.309000000000005</v>
      </c>
      <c r="S38">
        <f>Linker_ZHist!S38-Nominal_ZHist!S38</f>
        <v>0</v>
      </c>
      <c r="T38">
        <f>Linker_ZHist!T38-Nominal_ZHist!T38</f>
        <v>20.862000000000002</v>
      </c>
      <c r="U38">
        <f>Linker_ZHist!U38-Nominal_ZHist!U38</f>
        <v>0</v>
      </c>
      <c r="V38">
        <f>Linker_ZHist!V38-Nominal_ZHist!V38</f>
        <v>26.407000000000004</v>
      </c>
      <c r="W38">
        <f>Linker_ZHist!W38-Nominal_ZHist!W38</f>
        <v>0</v>
      </c>
      <c r="X38">
        <f>Linker_ZHist!X38-Nominal_ZHist!X38</f>
        <v>11.949999999999996</v>
      </c>
      <c r="Y38">
        <f>Linker_ZHist!Y38-Nominal_ZHist!Y38</f>
        <v>0</v>
      </c>
      <c r="Z38">
        <f>Linker_ZHist!Z38-Nominal_ZHist!Z38</f>
        <v>19.558</v>
      </c>
      <c r="AA38">
        <f>Linker_ZHist!AA38-Nominal_ZHist!AA38</f>
        <v>0</v>
      </c>
      <c r="AB38">
        <f>Linker_ZHist!AB38-Nominal_ZHist!AB38</f>
        <v>13.497999999999998</v>
      </c>
      <c r="AC38">
        <f>Linker_ZHist!AC38-Nominal_ZHist!AC38</f>
        <v>0</v>
      </c>
      <c r="AD38">
        <f>Linker_ZHist!AD38-Nominal_ZHist!AD38</f>
        <v>10.122</v>
      </c>
      <c r="AE38">
        <f>Linker_ZHist!AE38-Nominal_ZHist!AE38</f>
        <v>0</v>
      </c>
      <c r="AF38">
        <f>Linker_ZHist!AF38-Nominal_ZHist!AF38</f>
        <v>3.527000000000001</v>
      </c>
      <c r="AG38">
        <f>Linker_ZHist!AG38-Nominal_ZHist!AG38</f>
        <v>0</v>
      </c>
      <c r="AH38">
        <f>Linker_ZHist!AH38-Nominal_ZHist!AH38</f>
        <v>4.7149999999999963</v>
      </c>
      <c r="AI38">
        <f>Linker_ZHist!AI38-Nominal_ZHist!AI38</f>
        <v>0</v>
      </c>
      <c r="AJ38">
        <f>Linker_ZHist!AJ38-Nominal_ZHist!AJ38</f>
        <v>10.065000000000005</v>
      </c>
      <c r="AK38">
        <f>Linker_ZHist!AK38-Nominal_ZHist!AK38</f>
        <v>0</v>
      </c>
      <c r="AL38">
        <f>Linker_ZHist!AL38-Nominal_ZHist!AL38</f>
        <v>7.8669999999999973</v>
      </c>
      <c r="AM38">
        <f>Linker_ZHist!AM38-Nominal_ZHist!AM38</f>
        <v>0</v>
      </c>
      <c r="AN38">
        <f>Linker_ZHist!AN38-Nominal_ZHist!AN38</f>
        <v>7.0220000000000056</v>
      </c>
      <c r="AO38">
        <f>Linker_ZHist!AO38-Nominal_ZHist!AO38</f>
        <v>0</v>
      </c>
      <c r="AP38">
        <f>Linker_ZHist!AP38-Nominal_ZHist!AP38</f>
        <v>9.4130000000000109</v>
      </c>
      <c r="AQ38">
        <f>Linker_ZHist!AQ38-Nominal_ZHist!AQ38</f>
        <v>0</v>
      </c>
      <c r="AR38">
        <f>Linker_ZHist!AR38-Nominal_ZHist!AR38</f>
        <v>7.8010000000000019</v>
      </c>
      <c r="AS38">
        <f>Linker_ZHist!AS38-Nominal_ZHist!AS38</f>
        <v>0</v>
      </c>
      <c r="AT38">
        <f>Linker_ZHist!AT38-Nominal_ZHist!AT38</f>
        <v>9.0689999999999884</v>
      </c>
      <c r="AU38">
        <f>Linker_ZHist!AU38-Nominal_ZHist!AU38</f>
        <v>0</v>
      </c>
      <c r="AV38">
        <f>Linker_ZHist!AV38-Nominal_ZHist!AV38</f>
        <v>11.853999999999999</v>
      </c>
      <c r="AW38">
        <f>Linker_ZHist!AW38-Nominal_ZHist!AW38</f>
        <v>0</v>
      </c>
      <c r="AX38">
        <f>Linker_ZHist!AX38-Nominal_ZHist!AX38</f>
        <v>9.8010000000000019</v>
      </c>
      <c r="AY38">
        <f>Linker_ZHist!AY38-Nominal_ZHist!AY38</f>
        <v>0</v>
      </c>
      <c r="AZ38">
        <f>Linker_ZHist!AZ38-Nominal_ZHist!AZ38</f>
        <v>6.5679999999999978</v>
      </c>
      <c r="BA38">
        <f>Linker_ZHist!BA38-Nominal_ZHist!BA38</f>
        <v>0</v>
      </c>
      <c r="BB38">
        <f>Linker_ZHist!BB38-Nominal_ZHist!BB38</f>
        <v>4.3449999999999989</v>
      </c>
      <c r="BC38">
        <f>Linker_ZHist!BC38-Nominal_ZHist!BC38</f>
        <v>0</v>
      </c>
      <c r="BD38">
        <f>Linker_ZHist!BD38-Nominal_ZHist!BD38</f>
        <v>5.4850000000000136</v>
      </c>
      <c r="BE38">
        <f>Linker_ZHist!BE38-Nominal_ZHist!BE38</f>
        <v>0</v>
      </c>
      <c r="BF38">
        <f>Linker_ZHist!BF38-Nominal_ZHist!BF38</f>
        <v>6.2289999999999992</v>
      </c>
      <c r="BG38">
        <f>Linker_ZHist!BG38-Nominal_ZHist!BG38</f>
        <v>0</v>
      </c>
      <c r="BH38">
        <f>Linker_ZHist!BH38-Nominal_ZHist!BH38</f>
        <v>2.5040000000000049</v>
      </c>
      <c r="BI38">
        <f>Linker_ZHist!BI38-Nominal_ZHist!BI38</f>
        <v>0</v>
      </c>
      <c r="BJ38">
        <f>Linker_ZHist!BJ38-Nominal_ZHist!BJ38</f>
        <v>17.402000000000001</v>
      </c>
      <c r="BK38">
        <f>Linker_ZHist!BK38-Nominal_ZHist!BK38</f>
        <v>0</v>
      </c>
      <c r="BL38">
        <f>Linker_ZHist!BL38-Nominal_ZHist!BL38</f>
        <v>2.7779999999999916</v>
      </c>
      <c r="BM38">
        <f>Linker_ZHist!BM38-Nominal_ZHist!BM38</f>
        <v>0</v>
      </c>
      <c r="BN38">
        <f>Linker_ZHist!BN38-Nominal_ZHist!BN38</f>
        <v>8.2489999999999952</v>
      </c>
      <c r="BO38">
        <f>Linker_ZHist!BO38-Nominal_ZHist!BO38</f>
        <v>0</v>
      </c>
      <c r="BP38">
        <f>Linker_ZHist!BP38-Nominal_ZHist!BP38</f>
        <v>3.7359999999999971</v>
      </c>
      <c r="BQ38">
        <f>Linker_ZHist!BQ38-Nominal_ZHist!BQ38</f>
        <v>-45348</v>
      </c>
      <c r="BR38">
        <f>Linker_ZHist!BR38-Nominal_ZHist!BR38</f>
        <v>-50.438000000000002</v>
      </c>
      <c r="BS38">
        <f>Linker_ZHist!BS38-Nominal_ZHist!BS38</f>
        <v>0</v>
      </c>
      <c r="BT38">
        <f>Linker_ZHist!BT38-Nominal_ZHist!BT38</f>
        <v>0</v>
      </c>
      <c r="BU38">
        <f>Linker_ZHist!BU38-Nominal_ZHist!BU38</f>
        <v>0</v>
      </c>
      <c r="BV38">
        <f>Linker_ZHist!BV38-Nominal_ZHist!BV38</f>
        <v>0</v>
      </c>
      <c r="BW38">
        <f>Linker_ZHist!BW38-Nominal_ZHist!BW38</f>
        <v>0</v>
      </c>
      <c r="BX38">
        <f>Linker_ZHist!BX38-Nominal_ZHist!BX38</f>
        <v>0</v>
      </c>
      <c r="BY38">
        <f>Linker_ZHist!BY38-Nominal_ZHist!BY38</f>
        <v>0</v>
      </c>
      <c r="BZ38">
        <f>Linker_ZHist!BZ38-Nominal_ZHist!BZ38</f>
        <v>0</v>
      </c>
    </row>
    <row r="39" spans="1:78" x14ac:dyDescent="0.35">
      <c r="A39" t="s">
        <v>35</v>
      </c>
      <c r="C39" s="46"/>
      <c r="D39">
        <f>Linker_ZHist!D39-Nominal_ZHist!D39</f>
        <v>8.286999999999999</v>
      </c>
      <c r="E39">
        <f>Linker_ZHist!E39-Nominal_ZHist!E39</f>
        <v>0</v>
      </c>
      <c r="F39">
        <f>Linker_ZHist!F39-Nominal_ZHist!F39</f>
        <v>22.907999999999998</v>
      </c>
      <c r="G39">
        <f>Linker_ZHist!G39-Nominal_ZHist!G39</f>
        <v>0</v>
      </c>
      <c r="H39">
        <f>Linker_ZHist!H39-Nominal_ZHist!H39</f>
        <v>24.223000000000003</v>
      </c>
      <c r="I39">
        <f>Linker_ZHist!I39-Nominal_ZHist!I39</f>
        <v>0</v>
      </c>
      <c r="J39">
        <f>Linker_ZHist!J39-Nominal_ZHist!J39</f>
        <v>20.155999999999999</v>
      </c>
      <c r="K39">
        <f>Linker_ZHist!K39-Nominal_ZHist!K39</f>
        <v>0</v>
      </c>
      <c r="L39">
        <f>Linker_ZHist!L39-Nominal_ZHist!L39</f>
        <v>31.612000000000002</v>
      </c>
      <c r="M39">
        <f>Linker_ZHist!M39-Nominal_ZHist!M39</f>
        <v>0</v>
      </c>
      <c r="N39">
        <f>Linker_ZHist!N39-Nominal_ZHist!N39</f>
        <v>21.995999999999999</v>
      </c>
      <c r="O39">
        <f>Linker_ZHist!O39-Nominal_ZHist!O39</f>
        <v>0</v>
      </c>
      <c r="P39">
        <f>Linker_ZHist!P39-Nominal_ZHist!P39</f>
        <v>26.322000000000003</v>
      </c>
      <c r="Q39">
        <f>Linker_ZHist!Q39-Nominal_ZHist!Q39</f>
        <v>0</v>
      </c>
      <c r="R39">
        <f>Linker_ZHist!R39-Nominal_ZHist!R39</f>
        <v>18.704999999999998</v>
      </c>
      <c r="S39">
        <f>Linker_ZHist!S39-Nominal_ZHist!S39</f>
        <v>0</v>
      </c>
      <c r="T39">
        <f>Linker_ZHist!T39-Nominal_ZHist!T39</f>
        <v>20.413000000000004</v>
      </c>
      <c r="U39">
        <f>Linker_ZHist!U39-Nominal_ZHist!U39</f>
        <v>0</v>
      </c>
      <c r="V39">
        <f>Linker_ZHist!V39-Nominal_ZHist!V39</f>
        <v>26.012</v>
      </c>
      <c r="W39">
        <f>Linker_ZHist!W39-Nominal_ZHist!W39</f>
        <v>0</v>
      </c>
      <c r="X39">
        <f>Linker_ZHist!X39-Nominal_ZHist!X39</f>
        <v>11.795999999999999</v>
      </c>
      <c r="Y39">
        <f>Linker_ZHist!Y39-Nominal_ZHist!Y39</f>
        <v>0</v>
      </c>
      <c r="Z39">
        <f>Linker_ZHist!Z39-Nominal_ZHist!Z39</f>
        <v>19.107999999999997</v>
      </c>
      <c r="AA39">
        <f>Linker_ZHist!AA39-Nominal_ZHist!AA39</f>
        <v>0</v>
      </c>
      <c r="AB39">
        <f>Linker_ZHist!AB39-Nominal_ZHist!AB39</f>
        <v>13.029999999999994</v>
      </c>
      <c r="AC39">
        <f>Linker_ZHist!AC39-Nominal_ZHist!AC39</f>
        <v>0</v>
      </c>
      <c r="AD39">
        <f>Linker_ZHist!AD39-Nominal_ZHist!AD39</f>
        <v>9.5420000000000016</v>
      </c>
      <c r="AE39">
        <f>Linker_ZHist!AE39-Nominal_ZHist!AE39</f>
        <v>0</v>
      </c>
      <c r="AF39">
        <f>Linker_ZHist!AF39-Nominal_ZHist!AF39</f>
        <v>2.3800000000000026</v>
      </c>
      <c r="AG39">
        <f>Linker_ZHist!AG39-Nominal_ZHist!AG39</f>
        <v>0</v>
      </c>
      <c r="AH39">
        <f>Linker_ZHist!AH39-Nominal_ZHist!AH39</f>
        <v>3.8710000000000022</v>
      </c>
      <c r="AI39">
        <f>Linker_ZHist!AI39-Nominal_ZHist!AI39</f>
        <v>0</v>
      </c>
      <c r="AJ39">
        <f>Linker_ZHist!AJ39-Nominal_ZHist!AJ39</f>
        <v>9.5980000000000061</v>
      </c>
      <c r="AK39">
        <f>Linker_ZHist!AK39-Nominal_ZHist!AK39</f>
        <v>0</v>
      </c>
      <c r="AL39">
        <f>Linker_ZHist!AL39-Nominal_ZHist!AL39</f>
        <v>7.3419999999999987</v>
      </c>
      <c r="AM39">
        <f>Linker_ZHist!AM39-Nominal_ZHist!AM39</f>
        <v>0</v>
      </c>
      <c r="AN39">
        <f>Linker_ZHist!AN39-Nominal_ZHist!AN39</f>
        <v>7.3300000000000125</v>
      </c>
      <c r="AO39">
        <f>Linker_ZHist!AO39-Nominal_ZHist!AO39</f>
        <v>0</v>
      </c>
      <c r="AP39">
        <f>Linker_ZHist!AP39-Nominal_ZHist!AP39</f>
        <v>9.1640000000000015</v>
      </c>
      <c r="AQ39">
        <f>Linker_ZHist!AQ39-Nominal_ZHist!AQ39</f>
        <v>0</v>
      </c>
      <c r="AR39">
        <f>Linker_ZHist!AR39-Nominal_ZHist!AR39</f>
        <v>7.9639999999999986</v>
      </c>
      <c r="AS39">
        <f>Linker_ZHist!AS39-Nominal_ZHist!AS39</f>
        <v>0</v>
      </c>
      <c r="AT39">
        <f>Linker_ZHist!AT39-Nominal_ZHist!AT39</f>
        <v>9.347999999999999</v>
      </c>
      <c r="AU39">
        <f>Linker_ZHist!AU39-Nominal_ZHist!AU39</f>
        <v>0</v>
      </c>
      <c r="AV39">
        <f>Linker_ZHist!AV39-Nominal_ZHist!AV39</f>
        <v>12.105999999999995</v>
      </c>
      <c r="AW39">
        <f>Linker_ZHist!AW39-Nominal_ZHist!AW39</f>
        <v>0</v>
      </c>
      <c r="AX39">
        <f>Linker_ZHist!AX39-Nominal_ZHist!AX39</f>
        <v>10.018999999999991</v>
      </c>
      <c r="AY39">
        <f>Linker_ZHist!AY39-Nominal_ZHist!AY39</f>
        <v>0</v>
      </c>
      <c r="AZ39">
        <f>Linker_ZHist!AZ39-Nominal_ZHist!AZ39</f>
        <v>6.762999999999991</v>
      </c>
      <c r="BA39">
        <f>Linker_ZHist!BA39-Nominal_ZHist!BA39</f>
        <v>0</v>
      </c>
      <c r="BB39">
        <f>Linker_ZHist!BB39-Nominal_ZHist!BB39</f>
        <v>4.4359999999999928</v>
      </c>
      <c r="BC39">
        <f>Linker_ZHist!BC39-Nominal_ZHist!BC39</f>
        <v>0</v>
      </c>
      <c r="BD39">
        <f>Linker_ZHist!BD39-Nominal_ZHist!BD39</f>
        <v>5.5949999999999989</v>
      </c>
      <c r="BE39">
        <f>Linker_ZHist!BE39-Nominal_ZHist!BE39</f>
        <v>0</v>
      </c>
      <c r="BF39">
        <f>Linker_ZHist!BF39-Nominal_ZHist!BF39</f>
        <v>6.3569999999999993</v>
      </c>
      <c r="BG39">
        <f>Linker_ZHist!BG39-Nominal_ZHist!BG39</f>
        <v>0</v>
      </c>
      <c r="BH39">
        <f>Linker_ZHist!BH39-Nominal_ZHist!BH39</f>
        <v>2.7669999999999959</v>
      </c>
      <c r="BI39">
        <f>Linker_ZHist!BI39-Nominal_ZHist!BI39</f>
        <v>0</v>
      </c>
      <c r="BJ39">
        <f>Linker_ZHist!BJ39-Nominal_ZHist!BJ39</f>
        <v>17.415000000000006</v>
      </c>
      <c r="BK39">
        <f>Linker_ZHist!BK39-Nominal_ZHist!BK39</f>
        <v>0</v>
      </c>
      <c r="BL39">
        <f>Linker_ZHist!BL39-Nominal_ZHist!BL39</f>
        <v>2.8330000000000126</v>
      </c>
      <c r="BM39">
        <f>Linker_ZHist!BM39-Nominal_ZHist!BM39</f>
        <v>0</v>
      </c>
      <c r="BN39">
        <f>Linker_ZHist!BN39-Nominal_ZHist!BN39</f>
        <v>8.5010000000000048</v>
      </c>
      <c r="BO39">
        <f>Linker_ZHist!BO39-Nominal_ZHist!BO39</f>
        <v>0</v>
      </c>
      <c r="BP39">
        <f>Linker_ZHist!BP39-Nominal_ZHist!BP39</f>
        <v>3.5490000000000066</v>
      </c>
      <c r="BQ39">
        <f>Linker_ZHist!BQ39-Nominal_ZHist!BQ39</f>
        <v>-45349</v>
      </c>
      <c r="BR39">
        <f>Linker_ZHist!BR39-Nominal_ZHist!BR39</f>
        <v>-51.341000000000001</v>
      </c>
      <c r="BS39">
        <f>Linker_ZHist!BS39-Nominal_ZHist!BS39</f>
        <v>0</v>
      </c>
      <c r="BT39">
        <f>Linker_ZHist!BT39-Nominal_ZHist!BT39</f>
        <v>0</v>
      </c>
      <c r="BU39">
        <f>Linker_ZHist!BU39-Nominal_ZHist!BU39</f>
        <v>0</v>
      </c>
      <c r="BV39">
        <f>Linker_ZHist!BV39-Nominal_ZHist!BV39</f>
        <v>0</v>
      </c>
      <c r="BW39">
        <f>Linker_ZHist!BW39-Nominal_ZHist!BW39</f>
        <v>0</v>
      </c>
      <c r="BX39">
        <f>Linker_ZHist!BX39-Nominal_ZHist!BX39</f>
        <v>0</v>
      </c>
      <c r="BY39">
        <f>Linker_ZHist!BY39-Nominal_ZHist!BY39</f>
        <v>0</v>
      </c>
      <c r="BZ39">
        <f>Linker_ZHist!BZ39-Nominal_ZHist!BZ39</f>
        <v>0</v>
      </c>
    </row>
    <row r="40" spans="1:78" x14ac:dyDescent="0.35">
      <c r="A40" t="s">
        <v>17</v>
      </c>
      <c r="C40" s="46"/>
      <c r="D40">
        <f>Linker_ZHist!D40-Nominal_ZHist!D40</f>
        <v>10.824999999999999</v>
      </c>
      <c r="E40">
        <f>Linker_ZHist!E40-Nominal_ZHist!E40</f>
        <v>0</v>
      </c>
      <c r="F40">
        <f>Linker_ZHist!F40-Nominal_ZHist!F40</f>
        <v>18.869</v>
      </c>
      <c r="G40">
        <f>Linker_ZHist!G40-Nominal_ZHist!G40</f>
        <v>0</v>
      </c>
      <c r="H40">
        <f>Linker_ZHist!H40-Nominal_ZHist!H40</f>
        <v>27.477999999999998</v>
      </c>
      <c r="I40">
        <f>Linker_ZHist!I40-Nominal_ZHist!I40</f>
        <v>0</v>
      </c>
      <c r="J40">
        <f>Linker_ZHist!J40-Nominal_ZHist!J40</f>
        <v>19.512999999999998</v>
      </c>
      <c r="K40">
        <f>Linker_ZHist!K40-Nominal_ZHist!K40</f>
        <v>0</v>
      </c>
      <c r="L40">
        <f>Linker_ZHist!L40-Nominal_ZHist!L40</f>
        <v>30.54</v>
      </c>
      <c r="M40">
        <f>Linker_ZHist!M40-Nominal_ZHist!M40</f>
        <v>0</v>
      </c>
      <c r="N40">
        <f>Linker_ZHist!N40-Nominal_ZHist!N40</f>
        <v>20.651000000000003</v>
      </c>
      <c r="O40">
        <f>Linker_ZHist!O40-Nominal_ZHist!O40</f>
        <v>0</v>
      </c>
      <c r="P40">
        <f>Linker_ZHist!P40-Nominal_ZHist!P40</f>
        <v>24.457000000000001</v>
      </c>
      <c r="Q40">
        <f>Linker_ZHist!Q40-Nominal_ZHist!Q40</f>
        <v>0</v>
      </c>
      <c r="R40">
        <f>Linker_ZHist!R40-Nominal_ZHist!R40</f>
        <v>18.018999999999998</v>
      </c>
      <c r="S40">
        <f>Linker_ZHist!S40-Nominal_ZHist!S40</f>
        <v>0</v>
      </c>
      <c r="T40">
        <f>Linker_ZHist!T40-Nominal_ZHist!T40</f>
        <v>19.860999999999997</v>
      </c>
      <c r="U40">
        <f>Linker_ZHist!U40-Nominal_ZHist!U40</f>
        <v>0</v>
      </c>
      <c r="V40">
        <f>Linker_ZHist!V40-Nominal_ZHist!V40</f>
        <v>25.332999999999998</v>
      </c>
      <c r="W40">
        <f>Linker_ZHist!W40-Nominal_ZHist!W40</f>
        <v>0</v>
      </c>
      <c r="X40">
        <f>Linker_ZHist!X40-Nominal_ZHist!X40</f>
        <v>10.956000000000003</v>
      </c>
      <c r="Y40">
        <f>Linker_ZHist!Y40-Nominal_ZHist!Y40</f>
        <v>0</v>
      </c>
      <c r="Z40">
        <f>Linker_ZHist!Z40-Nominal_ZHist!Z40</f>
        <v>18.350000000000001</v>
      </c>
      <c r="AA40">
        <f>Linker_ZHist!AA40-Nominal_ZHist!AA40</f>
        <v>0</v>
      </c>
      <c r="AB40">
        <f>Linker_ZHist!AB40-Nominal_ZHist!AB40</f>
        <v>12.716999999999999</v>
      </c>
      <c r="AC40">
        <f>Linker_ZHist!AC40-Nominal_ZHist!AC40</f>
        <v>0</v>
      </c>
      <c r="AD40">
        <f>Linker_ZHist!AD40-Nominal_ZHist!AD40</f>
        <v>9.4989999999999952</v>
      </c>
      <c r="AE40">
        <f>Linker_ZHist!AE40-Nominal_ZHist!AE40</f>
        <v>0</v>
      </c>
      <c r="AF40">
        <f>Linker_ZHist!AF40-Nominal_ZHist!AF40</f>
        <v>2.4339999999999975</v>
      </c>
      <c r="AG40">
        <f>Linker_ZHist!AG40-Nominal_ZHist!AG40</f>
        <v>0</v>
      </c>
      <c r="AH40">
        <f>Linker_ZHist!AH40-Nominal_ZHist!AH40</f>
        <v>3.6819999999999951</v>
      </c>
      <c r="AI40">
        <f>Linker_ZHist!AI40-Nominal_ZHist!AI40</f>
        <v>0</v>
      </c>
      <c r="AJ40">
        <f>Linker_ZHist!AJ40-Nominal_ZHist!AJ40</f>
        <v>9.0629999999999953</v>
      </c>
      <c r="AK40">
        <f>Linker_ZHist!AK40-Nominal_ZHist!AK40</f>
        <v>0</v>
      </c>
      <c r="AL40">
        <f>Linker_ZHist!AL40-Nominal_ZHist!AL40</f>
        <v>6.887999999999991</v>
      </c>
      <c r="AM40">
        <f>Linker_ZHist!AM40-Nominal_ZHist!AM40</f>
        <v>0</v>
      </c>
      <c r="AN40">
        <f>Linker_ZHist!AN40-Nominal_ZHist!AN40</f>
        <v>6.4750000000000085</v>
      </c>
      <c r="AO40">
        <f>Linker_ZHist!AO40-Nominal_ZHist!AO40</f>
        <v>0</v>
      </c>
      <c r="AP40">
        <f>Linker_ZHist!AP40-Nominal_ZHist!AP40</f>
        <v>8.5930000000000035</v>
      </c>
      <c r="AQ40">
        <f>Linker_ZHist!AQ40-Nominal_ZHist!AQ40</f>
        <v>0</v>
      </c>
      <c r="AR40">
        <f>Linker_ZHist!AR40-Nominal_ZHist!AR40</f>
        <v>7.5049999999999955</v>
      </c>
      <c r="AS40">
        <f>Linker_ZHist!AS40-Nominal_ZHist!AS40</f>
        <v>0</v>
      </c>
      <c r="AT40">
        <f>Linker_ZHist!AT40-Nominal_ZHist!AT40</f>
        <v>9.2019999999999982</v>
      </c>
      <c r="AU40">
        <f>Linker_ZHist!AU40-Nominal_ZHist!AU40</f>
        <v>0</v>
      </c>
      <c r="AV40">
        <f>Linker_ZHist!AV40-Nominal_ZHist!AV40</f>
        <v>12.125</v>
      </c>
      <c r="AW40">
        <f>Linker_ZHist!AW40-Nominal_ZHist!AW40</f>
        <v>0</v>
      </c>
      <c r="AX40">
        <f>Linker_ZHist!AX40-Nominal_ZHist!AX40</f>
        <v>9.9380000000000024</v>
      </c>
      <c r="AY40">
        <f>Linker_ZHist!AY40-Nominal_ZHist!AY40</f>
        <v>0</v>
      </c>
      <c r="AZ40">
        <f>Linker_ZHist!AZ40-Nominal_ZHist!AZ40</f>
        <v>6.8859999999999957</v>
      </c>
      <c r="BA40">
        <f>Linker_ZHist!BA40-Nominal_ZHist!BA40</f>
        <v>0</v>
      </c>
      <c r="BB40">
        <f>Linker_ZHist!BB40-Nominal_ZHist!BB40</f>
        <v>4.3340000000000032</v>
      </c>
      <c r="BC40">
        <f>Linker_ZHist!BC40-Nominal_ZHist!BC40</f>
        <v>0</v>
      </c>
      <c r="BD40">
        <f>Linker_ZHist!BD40-Nominal_ZHist!BD40</f>
        <v>5.438999999999993</v>
      </c>
      <c r="BE40">
        <f>Linker_ZHist!BE40-Nominal_ZHist!BE40</f>
        <v>0</v>
      </c>
      <c r="BF40">
        <f>Linker_ZHist!BF40-Nominal_ZHist!BF40</f>
        <v>5.9710000000000036</v>
      </c>
      <c r="BG40">
        <f>Linker_ZHist!BG40-Nominal_ZHist!BG40</f>
        <v>0</v>
      </c>
      <c r="BH40">
        <f>Linker_ZHist!BH40-Nominal_ZHist!BH40</f>
        <v>2.1299999999999955</v>
      </c>
      <c r="BI40">
        <f>Linker_ZHist!BI40-Nominal_ZHist!BI40</f>
        <v>0</v>
      </c>
      <c r="BJ40">
        <f>Linker_ZHist!BJ40-Nominal_ZHist!BJ40</f>
        <v>16.615000000000002</v>
      </c>
      <c r="BK40">
        <f>Linker_ZHist!BK40-Nominal_ZHist!BK40</f>
        <v>0</v>
      </c>
      <c r="BL40">
        <f>Linker_ZHist!BL40-Nominal_ZHist!BL40</f>
        <v>2.1740000000000066</v>
      </c>
      <c r="BM40">
        <f>Linker_ZHist!BM40-Nominal_ZHist!BM40</f>
        <v>0</v>
      </c>
      <c r="BN40">
        <f>Linker_ZHist!BN40-Nominal_ZHist!BN40</f>
        <v>7.6689999999999969</v>
      </c>
      <c r="BO40">
        <f>Linker_ZHist!BO40-Nominal_ZHist!BO40</f>
        <v>0</v>
      </c>
      <c r="BP40">
        <f>Linker_ZHist!BP40-Nominal_ZHist!BP40</f>
        <v>3.6720000000000041</v>
      </c>
      <c r="BQ40">
        <f>Linker_ZHist!BQ40-Nominal_ZHist!BQ40</f>
        <v>-45350</v>
      </c>
      <c r="BR40">
        <f>Linker_ZHist!BR40-Nominal_ZHist!BR40</f>
        <v>-51.445</v>
      </c>
      <c r="BS40">
        <f>Linker_ZHist!BS40-Nominal_ZHist!BS40</f>
        <v>0</v>
      </c>
      <c r="BT40">
        <f>Linker_ZHist!BT40-Nominal_ZHist!BT40</f>
        <v>0</v>
      </c>
      <c r="BU40">
        <f>Linker_ZHist!BU40-Nominal_ZHist!BU40</f>
        <v>0</v>
      </c>
      <c r="BV40">
        <f>Linker_ZHist!BV40-Nominal_ZHist!BV40</f>
        <v>0</v>
      </c>
      <c r="BW40">
        <f>Linker_ZHist!BW40-Nominal_ZHist!BW40</f>
        <v>0</v>
      </c>
      <c r="BX40">
        <f>Linker_ZHist!BX40-Nominal_ZHist!BX40</f>
        <v>0</v>
      </c>
      <c r="BY40">
        <f>Linker_ZHist!BY40-Nominal_ZHist!BY40</f>
        <v>0</v>
      </c>
      <c r="BZ40">
        <f>Linker_ZHist!BZ40-Nominal_ZHist!BZ40</f>
        <v>0</v>
      </c>
    </row>
    <row r="41" spans="1:78" x14ac:dyDescent="0.35">
      <c r="C41" s="46"/>
      <c r="D41">
        <f>Linker_ZHist!D41-Nominal_ZHist!D41</f>
        <v>27.401</v>
      </c>
      <c r="E41">
        <f>Linker_ZHist!E41-Nominal_ZHist!E41</f>
        <v>0</v>
      </c>
      <c r="F41">
        <f>Linker_ZHist!F41-Nominal_ZHist!F41</f>
        <v>17.143000000000001</v>
      </c>
      <c r="G41">
        <f>Linker_ZHist!G41-Nominal_ZHist!G41</f>
        <v>0</v>
      </c>
      <c r="H41">
        <f>Linker_ZHist!H41-Nominal_ZHist!H41</f>
        <v>22.875</v>
      </c>
      <c r="I41">
        <f>Linker_ZHist!I41-Nominal_ZHist!I41</f>
        <v>0</v>
      </c>
      <c r="J41">
        <f>Linker_ZHist!J41-Nominal_ZHist!J41</f>
        <v>16.036999999999999</v>
      </c>
      <c r="K41">
        <f>Linker_ZHist!K41-Nominal_ZHist!K41</f>
        <v>0</v>
      </c>
      <c r="L41">
        <f>Linker_ZHist!L41-Nominal_ZHist!L41</f>
        <v>27.823</v>
      </c>
      <c r="M41">
        <f>Linker_ZHist!M41-Nominal_ZHist!M41</f>
        <v>0</v>
      </c>
      <c r="N41">
        <f>Linker_ZHist!N41-Nominal_ZHist!N41</f>
        <v>17.478000000000002</v>
      </c>
      <c r="O41">
        <f>Linker_ZHist!O41-Nominal_ZHist!O41</f>
        <v>0</v>
      </c>
      <c r="P41">
        <f>Linker_ZHist!P41-Nominal_ZHist!P41</f>
        <v>22.184999999999995</v>
      </c>
      <c r="Q41">
        <f>Linker_ZHist!Q41-Nominal_ZHist!Q41</f>
        <v>0</v>
      </c>
      <c r="R41">
        <f>Linker_ZHist!R41-Nominal_ZHist!R41</f>
        <v>16.460999999999999</v>
      </c>
      <c r="S41">
        <f>Linker_ZHist!S41-Nominal_ZHist!S41</f>
        <v>0</v>
      </c>
      <c r="T41">
        <f>Linker_ZHist!T41-Nominal_ZHist!T41</f>
        <v>18.484999999999999</v>
      </c>
      <c r="U41">
        <f>Linker_ZHist!U41-Nominal_ZHist!U41</f>
        <v>0</v>
      </c>
      <c r="V41">
        <f>Linker_ZHist!V41-Nominal_ZHist!V41</f>
        <v>24.39</v>
      </c>
      <c r="W41">
        <f>Linker_ZHist!W41-Nominal_ZHist!W41</f>
        <v>0</v>
      </c>
      <c r="X41">
        <f>Linker_ZHist!X41-Nominal_ZHist!X41</f>
        <v>9.6950000000000003</v>
      </c>
      <c r="Y41">
        <f>Linker_ZHist!Y41-Nominal_ZHist!Y41</f>
        <v>0</v>
      </c>
      <c r="Z41">
        <f>Linker_ZHist!Z41-Nominal_ZHist!Z41</f>
        <v>16.263999999999996</v>
      </c>
      <c r="AA41">
        <f>Linker_ZHist!AA41-Nominal_ZHist!AA41</f>
        <v>0</v>
      </c>
      <c r="AB41">
        <f>Linker_ZHist!AB41-Nominal_ZHist!AB41</f>
        <v>10.11</v>
      </c>
      <c r="AC41">
        <f>Linker_ZHist!AC41-Nominal_ZHist!AC41</f>
        <v>0</v>
      </c>
      <c r="AD41">
        <f>Linker_ZHist!AD41-Nominal_ZHist!AD41</f>
        <v>7.0920000000000059</v>
      </c>
      <c r="AE41">
        <f>Linker_ZHist!AE41-Nominal_ZHist!AE41</f>
        <v>0</v>
      </c>
      <c r="AF41">
        <f>Linker_ZHist!AF41-Nominal_ZHist!AF41</f>
        <v>1.4079999999999941</v>
      </c>
      <c r="AG41">
        <f>Linker_ZHist!AG41-Nominal_ZHist!AG41</f>
        <v>0</v>
      </c>
      <c r="AH41">
        <f>Linker_ZHist!AH41-Nominal_ZHist!AH41</f>
        <v>2.7769999999999939</v>
      </c>
      <c r="AI41">
        <f>Linker_ZHist!AI41-Nominal_ZHist!AI41</f>
        <v>0</v>
      </c>
      <c r="AJ41">
        <f>Linker_ZHist!AJ41-Nominal_ZHist!AJ41</f>
        <v>8.3260000000000005</v>
      </c>
      <c r="AK41">
        <f>Linker_ZHist!AK41-Nominal_ZHist!AK41</f>
        <v>0</v>
      </c>
      <c r="AL41">
        <f>Linker_ZHist!AL41-Nominal_ZHist!AL41</f>
        <v>6.6200000000000045</v>
      </c>
      <c r="AM41">
        <f>Linker_ZHist!AM41-Nominal_ZHist!AM41</f>
        <v>0</v>
      </c>
      <c r="AN41">
        <f>Linker_ZHist!AN41-Nominal_ZHist!AN41</f>
        <v>6.4420000000000073</v>
      </c>
      <c r="AO41">
        <f>Linker_ZHist!AO41-Nominal_ZHist!AO41</f>
        <v>0</v>
      </c>
      <c r="AP41">
        <f>Linker_ZHist!AP41-Nominal_ZHist!AP41</f>
        <v>7.8509999999999991</v>
      </c>
      <c r="AQ41">
        <f>Linker_ZHist!AQ41-Nominal_ZHist!AQ41</f>
        <v>0</v>
      </c>
      <c r="AR41">
        <f>Linker_ZHist!AR41-Nominal_ZHist!AR41</f>
        <v>6.9099999999999966</v>
      </c>
      <c r="AS41">
        <f>Linker_ZHist!AS41-Nominal_ZHist!AS41</f>
        <v>0</v>
      </c>
      <c r="AT41">
        <f>Linker_ZHist!AT41-Nominal_ZHist!AT41</f>
        <v>8.5079999999999956</v>
      </c>
      <c r="AU41">
        <f>Linker_ZHist!AU41-Nominal_ZHist!AU41</f>
        <v>0</v>
      </c>
      <c r="AV41">
        <f>Linker_ZHist!AV41-Nominal_ZHist!AV41</f>
        <v>11.067999999999998</v>
      </c>
      <c r="AW41">
        <f>Linker_ZHist!AW41-Nominal_ZHist!AW41</f>
        <v>0</v>
      </c>
      <c r="AX41">
        <f>Linker_ZHist!AX41-Nominal_ZHist!AX41</f>
        <v>9.1200000000000045</v>
      </c>
      <c r="AY41">
        <f>Linker_ZHist!AY41-Nominal_ZHist!AY41</f>
        <v>0</v>
      </c>
      <c r="AZ41">
        <f>Linker_ZHist!AZ41-Nominal_ZHist!AZ41</f>
        <v>6.3490000000000038</v>
      </c>
      <c r="BA41">
        <f>Linker_ZHist!BA41-Nominal_ZHist!BA41</f>
        <v>0</v>
      </c>
      <c r="BB41">
        <f>Linker_ZHist!BB41-Nominal_ZHist!BB41</f>
        <v>4.11099999999999</v>
      </c>
      <c r="BC41">
        <f>Linker_ZHist!BC41-Nominal_ZHist!BC41</f>
        <v>0</v>
      </c>
      <c r="BD41">
        <f>Linker_ZHist!BD41-Nominal_ZHist!BD41</f>
        <v>5.2259999999999991</v>
      </c>
      <c r="BE41">
        <f>Linker_ZHist!BE41-Nominal_ZHist!BE41</f>
        <v>0</v>
      </c>
      <c r="BF41">
        <f>Linker_ZHist!BF41-Nominal_ZHist!BF41</f>
        <v>5.7310000000000088</v>
      </c>
      <c r="BG41">
        <f>Linker_ZHist!BG41-Nominal_ZHist!BG41</f>
        <v>0</v>
      </c>
      <c r="BH41">
        <f>Linker_ZHist!BH41-Nominal_ZHist!BH41</f>
        <v>2.0180000000000007</v>
      </c>
      <c r="BI41">
        <f>Linker_ZHist!BI41-Nominal_ZHist!BI41</f>
        <v>0</v>
      </c>
      <c r="BJ41">
        <f>Linker_ZHist!BJ41-Nominal_ZHist!BJ41</f>
        <v>16.071999999999996</v>
      </c>
      <c r="BK41">
        <f>Linker_ZHist!BK41-Nominal_ZHist!BK41</f>
        <v>0</v>
      </c>
      <c r="BL41">
        <f>Linker_ZHist!BL41-Nominal_ZHist!BL41</f>
        <v>1.7830000000000013</v>
      </c>
      <c r="BM41">
        <f>Linker_ZHist!BM41-Nominal_ZHist!BM41</f>
        <v>0</v>
      </c>
      <c r="BN41">
        <f>Linker_ZHist!BN41-Nominal_ZHist!BN41</f>
        <v>7.097999999999999</v>
      </c>
      <c r="BO41">
        <f>Linker_ZHist!BO41-Nominal_ZHist!BO41</f>
        <v>0</v>
      </c>
      <c r="BP41">
        <f>Linker_ZHist!BP41-Nominal_ZHist!BP41</f>
        <v>2.8489999999999966</v>
      </c>
      <c r="BQ41">
        <f>Linker_ZHist!BQ41-Nominal_ZHist!BQ41</f>
        <v>-45351</v>
      </c>
      <c r="BR41">
        <f>Linker_ZHist!BR41-Nominal_ZHist!BR41</f>
        <v>-52.093000000000004</v>
      </c>
      <c r="BS41">
        <f>Linker_ZHist!BS41-Nominal_ZHist!BS41</f>
        <v>0</v>
      </c>
      <c r="BT41">
        <f>Linker_ZHist!BT41-Nominal_ZHist!BT41</f>
        <v>0</v>
      </c>
      <c r="BU41">
        <f>Linker_ZHist!BU41-Nominal_ZHist!BU41</f>
        <v>0</v>
      </c>
      <c r="BV41">
        <f>Linker_ZHist!BV41-Nominal_ZHist!BV41</f>
        <v>0</v>
      </c>
      <c r="BW41">
        <f>Linker_ZHist!BW41-Nominal_ZHist!BW41</f>
        <v>0</v>
      </c>
      <c r="BX41">
        <f>Linker_ZHist!BX41-Nominal_ZHist!BX41</f>
        <v>0</v>
      </c>
      <c r="BY41">
        <f>Linker_ZHist!BY41-Nominal_ZHist!BY41</f>
        <v>0</v>
      </c>
      <c r="BZ41">
        <f>Linker_ZHist!BZ41-Nominal_ZHist!BZ41</f>
        <v>0</v>
      </c>
    </row>
    <row r="42" spans="1:78" x14ac:dyDescent="0.35">
      <c r="C42" s="46"/>
      <c r="D42">
        <f>Linker_ZHist!D42-Nominal_ZHist!D42</f>
        <v>38.072000000000003</v>
      </c>
      <c r="E42">
        <f>Linker_ZHist!E42-Nominal_ZHist!E42</f>
        <v>0</v>
      </c>
      <c r="F42">
        <f>Linker_ZHist!F42-Nominal_ZHist!F42</f>
        <v>19.216000000000001</v>
      </c>
      <c r="G42">
        <f>Linker_ZHist!G42-Nominal_ZHist!G42</f>
        <v>0</v>
      </c>
      <c r="H42">
        <f>Linker_ZHist!H42-Nominal_ZHist!H42</f>
        <v>23.314999999999998</v>
      </c>
      <c r="I42">
        <f>Linker_ZHist!I42-Nominal_ZHist!I42</f>
        <v>0</v>
      </c>
      <c r="J42">
        <f>Linker_ZHist!J42-Nominal_ZHist!J42</f>
        <v>17.795999999999999</v>
      </c>
      <c r="K42">
        <f>Linker_ZHist!K42-Nominal_ZHist!K42</f>
        <v>0</v>
      </c>
      <c r="L42">
        <f>Linker_ZHist!L42-Nominal_ZHist!L42</f>
        <v>29.621000000000002</v>
      </c>
      <c r="M42">
        <f>Linker_ZHist!M42-Nominal_ZHist!M42</f>
        <v>0</v>
      </c>
      <c r="N42">
        <f>Linker_ZHist!N42-Nominal_ZHist!N42</f>
        <v>18.497</v>
      </c>
      <c r="O42">
        <f>Linker_ZHist!O42-Nominal_ZHist!O42</f>
        <v>0</v>
      </c>
      <c r="P42">
        <f>Linker_ZHist!P42-Nominal_ZHist!P42</f>
        <v>22.512</v>
      </c>
      <c r="Q42">
        <f>Linker_ZHist!Q42-Nominal_ZHist!Q42</f>
        <v>0</v>
      </c>
      <c r="R42">
        <f>Linker_ZHist!R42-Nominal_ZHist!R42</f>
        <v>18.895999999999997</v>
      </c>
      <c r="S42">
        <f>Linker_ZHist!S42-Nominal_ZHist!S42</f>
        <v>0</v>
      </c>
      <c r="T42">
        <f>Linker_ZHist!T42-Nominal_ZHist!T42</f>
        <v>20.941999999999997</v>
      </c>
      <c r="U42">
        <f>Linker_ZHist!U42-Nominal_ZHist!U42</f>
        <v>0</v>
      </c>
      <c r="V42">
        <f>Linker_ZHist!V42-Nominal_ZHist!V42</f>
        <v>26.593999999999998</v>
      </c>
      <c r="W42">
        <f>Linker_ZHist!W42-Nominal_ZHist!W42</f>
        <v>0</v>
      </c>
      <c r="X42">
        <f>Linker_ZHist!X42-Nominal_ZHist!X42</f>
        <v>11.332000000000001</v>
      </c>
      <c r="Y42">
        <f>Linker_ZHist!Y42-Nominal_ZHist!Y42</f>
        <v>0</v>
      </c>
      <c r="Z42">
        <f>Linker_ZHist!Z42-Nominal_ZHist!Z42</f>
        <v>17.399999999999999</v>
      </c>
      <c r="AA42">
        <f>Linker_ZHist!AA42-Nominal_ZHist!AA42</f>
        <v>0</v>
      </c>
      <c r="AB42">
        <f>Linker_ZHist!AB42-Nominal_ZHist!AB42</f>
        <v>11.895000000000003</v>
      </c>
      <c r="AC42">
        <f>Linker_ZHist!AC42-Nominal_ZHist!AC42</f>
        <v>0</v>
      </c>
      <c r="AD42">
        <f>Linker_ZHist!AD42-Nominal_ZHist!AD42</f>
        <v>8.8759999999999977</v>
      </c>
      <c r="AE42">
        <f>Linker_ZHist!AE42-Nominal_ZHist!AE42</f>
        <v>0</v>
      </c>
      <c r="AF42">
        <f>Linker_ZHist!AF42-Nominal_ZHist!AF42</f>
        <v>3.1480000000000032</v>
      </c>
      <c r="AG42">
        <f>Linker_ZHist!AG42-Nominal_ZHist!AG42</f>
        <v>0</v>
      </c>
      <c r="AH42">
        <f>Linker_ZHist!AH42-Nominal_ZHist!AH42</f>
        <v>4.6059999999999945</v>
      </c>
      <c r="AI42">
        <f>Linker_ZHist!AI42-Nominal_ZHist!AI42</f>
        <v>0</v>
      </c>
      <c r="AJ42">
        <f>Linker_ZHist!AJ42-Nominal_ZHist!AJ42</f>
        <v>10.072000000000003</v>
      </c>
      <c r="AK42">
        <f>Linker_ZHist!AK42-Nominal_ZHist!AK42</f>
        <v>0</v>
      </c>
      <c r="AL42">
        <f>Linker_ZHist!AL42-Nominal_ZHist!AL42</f>
        <v>8.1559999999999917</v>
      </c>
      <c r="AM42">
        <f>Linker_ZHist!AM42-Nominal_ZHist!AM42</f>
        <v>0</v>
      </c>
      <c r="AN42">
        <f>Linker_ZHist!AN42-Nominal_ZHist!AN42</f>
        <v>8.3930000000000007</v>
      </c>
      <c r="AO42">
        <f>Linker_ZHist!AO42-Nominal_ZHist!AO42</f>
        <v>0</v>
      </c>
      <c r="AP42">
        <f>Linker_ZHist!AP42-Nominal_ZHist!AP42</f>
        <v>10.521000000000001</v>
      </c>
      <c r="AQ42">
        <f>Linker_ZHist!AQ42-Nominal_ZHist!AQ42</f>
        <v>0</v>
      </c>
      <c r="AR42">
        <f>Linker_ZHist!AR42-Nominal_ZHist!AR42</f>
        <v>9.0010000000000048</v>
      </c>
      <c r="AS42">
        <f>Linker_ZHist!AS42-Nominal_ZHist!AS42</f>
        <v>0</v>
      </c>
      <c r="AT42">
        <f>Linker_ZHist!AT42-Nominal_ZHist!AT42</f>
        <v>10.531000000000006</v>
      </c>
      <c r="AU42">
        <f>Linker_ZHist!AU42-Nominal_ZHist!AU42</f>
        <v>0</v>
      </c>
      <c r="AV42">
        <f>Linker_ZHist!AV42-Nominal_ZHist!AV42</f>
        <v>13.281000000000006</v>
      </c>
      <c r="AW42">
        <f>Linker_ZHist!AW42-Nominal_ZHist!AW42</f>
        <v>0</v>
      </c>
      <c r="AX42">
        <f>Linker_ZHist!AX42-Nominal_ZHist!AX42</f>
        <v>11.350999999999999</v>
      </c>
      <c r="AY42">
        <f>Linker_ZHist!AY42-Nominal_ZHist!AY42</f>
        <v>0</v>
      </c>
      <c r="AZ42">
        <f>Linker_ZHist!AZ42-Nominal_ZHist!AZ42</f>
        <v>8.0499999999999972</v>
      </c>
      <c r="BA42">
        <f>Linker_ZHist!BA42-Nominal_ZHist!BA42</f>
        <v>0</v>
      </c>
      <c r="BB42">
        <f>Linker_ZHist!BB42-Nominal_ZHist!BB42</f>
        <v>5.7390000000000043</v>
      </c>
      <c r="BC42">
        <f>Linker_ZHist!BC42-Nominal_ZHist!BC42</f>
        <v>0</v>
      </c>
      <c r="BD42">
        <f>Linker_ZHist!BD42-Nominal_ZHist!BD42</f>
        <v>6.710000000000008</v>
      </c>
      <c r="BE42">
        <f>Linker_ZHist!BE42-Nominal_ZHist!BE42</f>
        <v>0</v>
      </c>
      <c r="BF42">
        <f>Linker_ZHist!BF42-Nominal_ZHist!BF42</f>
        <v>6.8840000000000003</v>
      </c>
      <c r="BG42">
        <f>Linker_ZHist!BG42-Nominal_ZHist!BG42</f>
        <v>0</v>
      </c>
      <c r="BH42">
        <f>Linker_ZHist!BH42-Nominal_ZHist!BH42</f>
        <v>3.3430000000000035</v>
      </c>
      <c r="BI42">
        <f>Linker_ZHist!BI42-Nominal_ZHist!BI42</f>
        <v>0</v>
      </c>
      <c r="BJ42">
        <f>Linker_ZHist!BJ42-Nominal_ZHist!BJ42</f>
        <v>17.716000000000001</v>
      </c>
      <c r="BK42">
        <f>Linker_ZHist!BK42-Nominal_ZHist!BK42</f>
        <v>0</v>
      </c>
      <c r="BL42">
        <f>Linker_ZHist!BL42-Nominal_ZHist!BL42</f>
        <v>2.3599999999999994</v>
      </c>
      <c r="BM42">
        <f>Linker_ZHist!BM42-Nominal_ZHist!BM42</f>
        <v>0</v>
      </c>
      <c r="BN42">
        <f>Linker_ZHist!BN42-Nominal_ZHist!BN42</f>
        <v>7.8169999999999931</v>
      </c>
      <c r="BO42">
        <f>Linker_ZHist!BO42-Nominal_ZHist!BO42</f>
        <v>0</v>
      </c>
      <c r="BP42">
        <f>Linker_ZHist!BP42-Nominal_ZHist!BP42</f>
        <v>3.8329999999999913</v>
      </c>
      <c r="BQ42">
        <f>Linker_ZHist!BQ42-Nominal_ZHist!BQ42</f>
        <v>-45352</v>
      </c>
      <c r="BR42">
        <f>Linker_ZHist!BR42-Nominal_ZHist!BR42</f>
        <v>-52.018000000000001</v>
      </c>
      <c r="BS42">
        <f>Linker_ZHist!BS42-Nominal_ZHist!BS42</f>
        <v>0</v>
      </c>
      <c r="BT42">
        <f>Linker_ZHist!BT42-Nominal_ZHist!BT42</f>
        <v>0</v>
      </c>
      <c r="BU42">
        <f>Linker_ZHist!BU42-Nominal_ZHist!BU42</f>
        <v>0</v>
      </c>
      <c r="BV42">
        <f>Linker_ZHist!BV42-Nominal_ZHist!BV42</f>
        <v>0</v>
      </c>
      <c r="BW42">
        <f>Linker_ZHist!BW42-Nominal_ZHist!BW42</f>
        <v>0</v>
      </c>
      <c r="BX42">
        <f>Linker_ZHist!BX42-Nominal_ZHist!BX42</f>
        <v>0</v>
      </c>
      <c r="BY42">
        <f>Linker_ZHist!BY42-Nominal_ZHist!BY42</f>
        <v>0</v>
      </c>
      <c r="BZ42">
        <f>Linker_ZHist!BZ42-Nominal_ZHist!BZ42</f>
        <v>0</v>
      </c>
    </row>
    <row r="43" spans="1:78" x14ac:dyDescent="0.35">
      <c r="C43" s="46"/>
      <c r="D43">
        <f>Linker_ZHist!D43-Nominal_ZHist!D43</f>
        <v>38.698</v>
      </c>
      <c r="E43">
        <f>Linker_ZHist!E43-Nominal_ZHist!E43</f>
        <v>0</v>
      </c>
      <c r="F43">
        <f>Linker_ZHist!F43-Nominal_ZHist!F43</f>
        <v>14.442</v>
      </c>
      <c r="G43">
        <f>Linker_ZHist!G43-Nominal_ZHist!G43</f>
        <v>0</v>
      </c>
      <c r="H43">
        <f>Linker_ZHist!H43-Nominal_ZHist!H43</f>
        <v>23.392000000000003</v>
      </c>
      <c r="I43">
        <f>Linker_ZHist!I43-Nominal_ZHist!I43</f>
        <v>0</v>
      </c>
      <c r="J43">
        <f>Linker_ZHist!J43-Nominal_ZHist!J43</f>
        <v>16.899999999999999</v>
      </c>
      <c r="K43">
        <f>Linker_ZHist!K43-Nominal_ZHist!K43</f>
        <v>0</v>
      </c>
      <c r="L43">
        <f>Linker_ZHist!L43-Nominal_ZHist!L43</f>
        <v>28.702000000000002</v>
      </c>
      <c r="M43">
        <f>Linker_ZHist!M43-Nominal_ZHist!M43</f>
        <v>0</v>
      </c>
      <c r="N43">
        <f>Linker_ZHist!N43-Nominal_ZHist!N43</f>
        <v>17.783000000000001</v>
      </c>
      <c r="O43">
        <f>Linker_ZHist!O43-Nominal_ZHist!O43</f>
        <v>0</v>
      </c>
      <c r="P43">
        <f>Linker_ZHist!P43-Nominal_ZHist!P43</f>
        <v>22.166</v>
      </c>
      <c r="Q43">
        <f>Linker_ZHist!Q43-Nominal_ZHist!Q43</f>
        <v>0</v>
      </c>
      <c r="R43">
        <f>Linker_ZHist!R43-Nominal_ZHist!R43</f>
        <v>17.962999999999997</v>
      </c>
      <c r="S43">
        <f>Linker_ZHist!S43-Nominal_ZHist!S43</f>
        <v>0</v>
      </c>
      <c r="T43">
        <f>Linker_ZHist!T43-Nominal_ZHist!T43</f>
        <v>19.742999999999999</v>
      </c>
      <c r="U43">
        <f>Linker_ZHist!U43-Nominal_ZHist!U43</f>
        <v>0</v>
      </c>
      <c r="V43">
        <f>Linker_ZHist!V43-Nominal_ZHist!V43</f>
        <v>25.407999999999998</v>
      </c>
      <c r="W43">
        <f>Linker_ZHist!W43-Nominal_ZHist!W43</f>
        <v>0</v>
      </c>
      <c r="X43">
        <f>Linker_ZHist!X43-Nominal_ZHist!X43</f>
        <v>10.244</v>
      </c>
      <c r="Y43">
        <f>Linker_ZHist!Y43-Nominal_ZHist!Y43</f>
        <v>0</v>
      </c>
      <c r="Z43">
        <f>Linker_ZHist!Z43-Nominal_ZHist!Z43</f>
        <v>16.216000000000001</v>
      </c>
      <c r="AA43">
        <f>Linker_ZHist!AA43-Nominal_ZHist!AA43</f>
        <v>0</v>
      </c>
      <c r="AB43">
        <f>Linker_ZHist!AB43-Nominal_ZHist!AB43</f>
        <v>10.856000000000002</v>
      </c>
      <c r="AC43">
        <f>Linker_ZHist!AC43-Nominal_ZHist!AC43</f>
        <v>0</v>
      </c>
      <c r="AD43">
        <f>Linker_ZHist!AD43-Nominal_ZHist!AD43</f>
        <v>7.0579999999999998</v>
      </c>
      <c r="AE43">
        <f>Linker_ZHist!AE43-Nominal_ZHist!AE43</f>
        <v>0</v>
      </c>
      <c r="AF43">
        <f>Linker_ZHist!AF43-Nominal_ZHist!AF43</f>
        <v>2.1310000000000002</v>
      </c>
      <c r="AG43">
        <f>Linker_ZHist!AG43-Nominal_ZHist!AG43</f>
        <v>0</v>
      </c>
      <c r="AH43">
        <f>Linker_ZHist!AH43-Nominal_ZHist!AH43</f>
        <v>3.6109999999999971</v>
      </c>
      <c r="AI43">
        <f>Linker_ZHist!AI43-Nominal_ZHist!AI43</f>
        <v>0</v>
      </c>
      <c r="AJ43">
        <f>Linker_ZHist!AJ43-Nominal_ZHist!AJ43</f>
        <v>9.0549999999999997</v>
      </c>
      <c r="AK43">
        <f>Linker_ZHist!AK43-Nominal_ZHist!AK43</f>
        <v>0</v>
      </c>
      <c r="AL43">
        <f>Linker_ZHist!AL43-Nominal_ZHist!AL43</f>
        <v>7.3789999999999978</v>
      </c>
      <c r="AM43">
        <f>Linker_ZHist!AM43-Nominal_ZHist!AM43</f>
        <v>0</v>
      </c>
      <c r="AN43">
        <f>Linker_ZHist!AN43-Nominal_ZHist!AN43</f>
        <v>7.5330000000000013</v>
      </c>
      <c r="AO43">
        <f>Linker_ZHist!AO43-Nominal_ZHist!AO43</f>
        <v>0</v>
      </c>
      <c r="AP43">
        <f>Linker_ZHist!AP43-Nominal_ZHist!AP43</f>
        <v>9.3359999999999985</v>
      </c>
      <c r="AQ43">
        <f>Linker_ZHist!AQ43-Nominal_ZHist!AQ43</f>
        <v>0</v>
      </c>
      <c r="AR43">
        <f>Linker_ZHist!AR43-Nominal_ZHist!AR43</f>
        <v>8.1680000000000064</v>
      </c>
      <c r="AS43">
        <f>Linker_ZHist!AS43-Nominal_ZHist!AS43</f>
        <v>0</v>
      </c>
      <c r="AT43">
        <f>Linker_ZHist!AT43-Nominal_ZHist!AT43</f>
        <v>9.6159999999999997</v>
      </c>
      <c r="AU43">
        <f>Linker_ZHist!AU43-Nominal_ZHist!AU43</f>
        <v>0</v>
      </c>
      <c r="AV43">
        <f>Linker_ZHist!AV43-Nominal_ZHist!AV43</f>
        <v>12.021999999999991</v>
      </c>
      <c r="AW43">
        <f>Linker_ZHist!AW43-Nominal_ZHist!AW43</f>
        <v>0</v>
      </c>
      <c r="AX43">
        <f>Linker_ZHist!AX43-Nominal_ZHist!AX43</f>
        <v>9.921999999999997</v>
      </c>
      <c r="AY43">
        <f>Linker_ZHist!AY43-Nominal_ZHist!AY43</f>
        <v>0</v>
      </c>
      <c r="AZ43">
        <f>Linker_ZHist!AZ43-Nominal_ZHist!AZ43</f>
        <v>7.1359999999999957</v>
      </c>
      <c r="BA43">
        <f>Linker_ZHist!BA43-Nominal_ZHist!BA43</f>
        <v>0</v>
      </c>
      <c r="BB43">
        <f>Linker_ZHist!BB43-Nominal_ZHist!BB43</f>
        <v>4.9909999999999997</v>
      </c>
      <c r="BC43">
        <f>Linker_ZHist!BC43-Nominal_ZHist!BC43</f>
        <v>0</v>
      </c>
      <c r="BD43">
        <f>Linker_ZHist!BD43-Nominal_ZHist!BD43</f>
        <v>5.6799999999999926</v>
      </c>
      <c r="BE43">
        <f>Linker_ZHist!BE43-Nominal_ZHist!BE43</f>
        <v>0</v>
      </c>
      <c r="BF43">
        <f>Linker_ZHist!BF43-Nominal_ZHist!BF43</f>
        <v>6.7199999999999989</v>
      </c>
      <c r="BG43">
        <f>Linker_ZHist!BG43-Nominal_ZHist!BG43</f>
        <v>0</v>
      </c>
      <c r="BH43">
        <f>Linker_ZHist!BH43-Nominal_ZHist!BH43</f>
        <v>3.112000000000009</v>
      </c>
      <c r="BI43">
        <f>Linker_ZHist!BI43-Nominal_ZHist!BI43</f>
        <v>0</v>
      </c>
      <c r="BJ43">
        <f>Linker_ZHist!BJ43-Nominal_ZHist!BJ43</f>
        <v>17.012999999999991</v>
      </c>
      <c r="BK43">
        <f>Linker_ZHist!BK43-Nominal_ZHist!BK43</f>
        <v>0</v>
      </c>
      <c r="BL43">
        <f>Linker_ZHist!BL43-Nominal_ZHist!BL43</f>
        <v>2.3900000000000006</v>
      </c>
      <c r="BM43">
        <f>Linker_ZHist!BM43-Nominal_ZHist!BM43</f>
        <v>0</v>
      </c>
      <c r="BN43">
        <f>Linker_ZHist!BN43-Nominal_ZHist!BN43</f>
        <v>7.3539999999999992</v>
      </c>
      <c r="BO43">
        <f>Linker_ZHist!BO43-Nominal_ZHist!BO43</f>
        <v>0</v>
      </c>
      <c r="BP43">
        <f>Linker_ZHist!BP43-Nominal_ZHist!BP43</f>
        <v>2.5730000000000004</v>
      </c>
      <c r="BQ43">
        <f>Linker_ZHist!BQ43-Nominal_ZHist!BQ43</f>
        <v>-45355</v>
      </c>
      <c r="BR43">
        <f>Linker_ZHist!BR43-Nominal_ZHist!BR43</f>
        <v>-51.161000000000001</v>
      </c>
      <c r="BS43">
        <f>Linker_ZHist!BS43-Nominal_ZHist!BS43</f>
        <v>0</v>
      </c>
      <c r="BT43">
        <f>Linker_ZHist!BT43-Nominal_ZHist!BT43</f>
        <v>0</v>
      </c>
      <c r="BU43">
        <f>Linker_ZHist!BU43-Nominal_ZHist!BU43</f>
        <v>0</v>
      </c>
      <c r="BV43">
        <f>Linker_ZHist!BV43-Nominal_ZHist!BV43</f>
        <v>0</v>
      </c>
      <c r="BW43">
        <f>Linker_ZHist!BW43-Nominal_ZHist!BW43</f>
        <v>0</v>
      </c>
      <c r="BX43">
        <f>Linker_ZHist!BX43-Nominal_ZHist!BX43</f>
        <v>0</v>
      </c>
      <c r="BY43">
        <f>Linker_ZHist!BY43-Nominal_ZHist!BY43</f>
        <v>0</v>
      </c>
      <c r="BZ43">
        <f>Linker_ZHist!BZ43-Nominal_ZHist!BZ43</f>
        <v>0</v>
      </c>
    </row>
    <row r="44" spans="1:78" x14ac:dyDescent="0.35">
      <c r="C44" s="46"/>
      <c r="D44">
        <f>Linker_ZHist!D44-Nominal_ZHist!D44</f>
        <v>26.524000000000001</v>
      </c>
      <c r="E44">
        <f>Linker_ZHist!E44-Nominal_ZHist!E44</f>
        <v>0</v>
      </c>
      <c r="F44">
        <f>Linker_ZHist!F44-Nominal_ZHist!F44</f>
        <v>28.957000000000001</v>
      </c>
      <c r="G44">
        <f>Linker_ZHist!G44-Nominal_ZHist!G44</f>
        <v>0</v>
      </c>
      <c r="H44">
        <f>Linker_ZHist!H44-Nominal_ZHist!H44</f>
        <v>17.832000000000001</v>
      </c>
      <c r="I44">
        <f>Linker_ZHist!I44-Nominal_ZHist!I44</f>
        <v>0</v>
      </c>
      <c r="J44">
        <f>Linker_ZHist!J44-Nominal_ZHist!J44</f>
        <v>15.886000000000001</v>
      </c>
      <c r="K44">
        <f>Linker_ZHist!K44-Nominal_ZHist!K44</f>
        <v>0</v>
      </c>
      <c r="L44">
        <f>Linker_ZHist!L44-Nominal_ZHist!L44</f>
        <v>27.616</v>
      </c>
      <c r="M44">
        <f>Linker_ZHist!M44-Nominal_ZHist!M44</f>
        <v>0</v>
      </c>
      <c r="N44">
        <f>Linker_ZHist!N44-Nominal_ZHist!N44</f>
        <v>16.636000000000003</v>
      </c>
      <c r="O44">
        <f>Linker_ZHist!O44-Nominal_ZHist!O44</f>
        <v>0</v>
      </c>
      <c r="P44">
        <f>Linker_ZHist!P44-Nominal_ZHist!P44</f>
        <v>21.817</v>
      </c>
      <c r="Q44">
        <f>Linker_ZHist!Q44-Nominal_ZHist!Q44</f>
        <v>0</v>
      </c>
      <c r="R44">
        <f>Linker_ZHist!R44-Nominal_ZHist!R44</f>
        <v>18.363999999999997</v>
      </c>
      <c r="S44">
        <f>Linker_ZHist!S44-Nominal_ZHist!S44</f>
        <v>0</v>
      </c>
      <c r="T44">
        <f>Linker_ZHist!T44-Nominal_ZHist!T44</f>
        <v>20.317</v>
      </c>
      <c r="U44">
        <f>Linker_ZHist!U44-Nominal_ZHist!U44</f>
        <v>0</v>
      </c>
      <c r="V44">
        <f>Linker_ZHist!V44-Nominal_ZHist!V44</f>
        <v>25.879999999999995</v>
      </c>
      <c r="W44">
        <f>Linker_ZHist!W44-Nominal_ZHist!W44</f>
        <v>0</v>
      </c>
      <c r="X44">
        <f>Linker_ZHist!X44-Nominal_ZHist!X44</f>
        <v>11.015000000000001</v>
      </c>
      <c r="Y44">
        <f>Linker_ZHist!Y44-Nominal_ZHist!Y44</f>
        <v>0</v>
      </c>
      <c r="Z44">
        <f>Linker_ZHist!Z44-Nominal_ZHist!Z44</f>
        <v>17.605000000000004</v>
      </c>
      <c r="AA44">
        <f>Linker_ZHist!AA44-Nominal_ZHist!AA44</f>
        <v>0</v>
      </c>
      <c r="AB44">
        <f>Linker_ZHist!AB44-Nominal_ZHist!AB44</f>
        <v>12.286000000000001</v>
      </c>
      <c r="AC44">
        <f>Linker_ZHist!AC44-Nominal_ZHist!AC44</f>
        <v>0</v>
      </c>
      <c r="AD44">
        <f>Linker_ZHist!AD44-Nominal_ZHist!AD44</f>
        <v>8.7169999999999987</v>
      </c>
      <c r="AE44">
        <f>Linker_ZHist!AE44-Nominal_ZHist!AE44</f>
        <v>0</v>
      </c>
      <c r="AF44">
        <f>Linker_ZHist!AF44-Nominal_ZHist!AF44</f>
        <v>2.6419999999999959</v>
      </c>
      <c r="AG44">
        <f>Linker_ZHist!AG44-Nominal_ZHist!AG44</f>
        <v>0</v>
      </c>
      <c r="AH44">
        <f>Linker_ZHist!AH44-Nominal_ZHist!AH44</f>
        <v>4.0549999999999997</v>
      </c>
      <c r="AI44">
        <f>Linker_ZHist!AI44-Nominal_ZHist!AI44</f>
        <v>0</v>
      </c>
      <c r="AJ44">
        <f>Linker_ZHist!AJ44-Nominal_ZHist!AJ44</f>
        <v>9.304000000000002</v>
      </c>
      <c r="AK44">
        <f>Linker_ZHist!AK44-Nominal_ZHist!AK44</f>
        <v>0</v>
      </c>
      <c r="AL44">
        <f>Linker_ZHist!AL44-Nominal_ZHist!AL44</f>
        <v>7.6000000000000014</v>
      </c>
      <c r="AM44">
        <f>Linker_ZHist!AM44-Nominal_ZHist!AM44</f>
        <v>0</v>
      </c>
      <c r="AN44">
        <f>Linker_ZHist!AN44-Nominal_ZHist!AN44</f>
        <v>7.5429999999999922</v>
      </c>
      <c r="AO44">
        <f>Linker_ZHist!AO44-Nominal_ZHist!AO44</f>
        <v>0</v>
      </c>
      <c r="AP44">
        <f>Linker_ZHist!AP44-Nominal_ZHist!AP44</f>
        <v>9.1940000000000026</v>
      </c>
      <c r="AQ44">
        <f>Linker_ZHist!AQ44-Nominal_ZHist!AQ44</f>
        <v>0</v>
      </c>
      <c r="AR44">
        <f>Linker_ZHist!AR44-Nominal_ZHist!AR44</f>
        <v>8.1550000000000011</v>
      </c>
      <c r="AS44">
        <f>Linker_ZHist!AS44-Nominal_ZHist!AS44</f>
        <v>0</v>
      </c>
      <c r="AT44">
        <f>Linker_ZHist!AT44-Nominal_ZHist!AT44</f>
        <v>9.5919999999999987</v>
      </c>
      <c r="AU44">
        <f>Linker_ZHist!AU44-Nominal_ZHist!AU44</f>
        <v>0</v>
      </c>
      <c r="AV44">
        <f>Linker_ZHist!AV44-Nominal_ZHist!AV44</f>
        <v>12.254000000000005</v>
      </c>
      <c r="AW44">
        <f>Linker_ZHist!AW44-Nominal_ZHist!AW44</f>
        <v>0</v>
      </c>
      <c r="AX44">
        <f>Linker_ZHist!AX44-Nominal_ZHist!AX44</f>
        <v>9.7430000000000092</v>
      </c>
      <c r="AY44">
        <f>Linker_ZHist!AY44-Nominal_ZHist!AY44</f>
        <v>0</v>
      </c>
      <c r="AZ44">
        <f>Linker_ZHist!AZ44-Nominal_ZHist!AZ44</f>
        <v>6.7780000000000058</v>
      </c>
      <c r="BA44">
        <f>Linker_ZHist!BA44-Nominal_ZHist!BA44</f>
        <v>0</v>
      </c>
      <c r="BB44">
        <f>Linker_ZHist!BB44-Nominal_ZHist!BB44</f>
        <v>4.6400000000000006</v>
      </c>
      <c r="BC44">
        <f>Linker_ZHist!BC44-Nominal_ZHist!BC44</f>
        <v>0</v>
      </c>
      <c r="BD44">
        <f>Linker_ZHist!BD44-Nominal_ZHist!BD44</f>
        <v>5.3159999999999883</v>
      </c>
      <c r="BE44">
        <f>Linker_ZHist!BE44-Nominal_ZHist!BE44</f>
        <v>0</v>
      </c>
      <c r="BF44">
        <f>Linker_ZHist!BF44-Nominal_ZHist!BF44</f>
        <v>6.1219999999999999</v>
      </c>
      <c r="BG44">
        <f>Linker_ZHist!BG44-Nominal_ZHist!BG44</f>
        <v>0</v>
      </c>
      <c r="BH44">
        <f>Linker_ZHist!BH44-Nominal_ZHist!BH44</f>
        <v>2.507000000000005</v>
      </c>
      <c r="BI44">
        <f>Linker_ZHist!BI44-Nominal_ZHist!BI44</f>
        <v>0</v>
      </c>
      <c r="BJ44">
        <f>Linker_ZHist!BJ44-Nominal_ZHist!BJ44</f>
        <v>16.543999999999997</v>
      </c>
      <c r="BK44">
        <f>Linker_ZHist!BK44-Nominal_ZHist!BK44</f>
        <v>0</v>
      </c>
      <c r="BL44">
        <f>Linker_ZHist!BL44-Nominal_ZHist!BL44</f>
        <v>1.7309999999999945</v>
      </c>
      <c r="BM44">
        <f>Linker_ZHist!BM44-Nominal_ZHist!BM44</f>
        <v>0</v>
      </c>
      <c r="BN44">
        <f>Linker_ZHist!BN44-Nominal_ZHist!BN44</f>
        <v>6.7049999999999983</v>
      </c>
      <c r="BO44">
        <f>Linker_ZHist!BO44-Nominal_ZHist!BO44</f>
        <v>0</v>
      </c>
      <c r="BP44">
        <f>Linker_ZHist!BP44-Nominal_ZHist!BP44</f>
        <v>2.1340000000000003</v>
      </c>
      <c r="BQ44">
        <f>Linker_ZHist!BQ44-Nominal_ZHist!BQ44</f>
        <v>-45356</v>
      </c>
      <c r="BR44">
        <f>Linker_ZHist!BR44-Nominal_ZHist!BR44</f>
        <v>-49.917000000000002</v>
      </c>
      <c r="BS44">
        <f>Linker_ZHist!BS44-Nominal_ZHist!BS44</f>
        <v>0</v>
      </c>
      <c r="BT44">
        <f>Linker_ZHist!BT44-Nominal_ZHist!BT44</f>
        <v>0</v>
      </c>
      <c r="BU44">
        <f>Linker_ZHist!BU44-Nominal_ZHist!BU44</f>
        <v>0</v>
      </c>
      <c r="BV44">
        <f>Linker_ZHist!BV44-Nominal_ZHist!BV44</f>
        <v>0</v>
      </c>
      <c r="BW44">
        <f>Linker_ZHist!BW44-Nominal_ZHist!BW44</f>
        <v>0</v>
      </c>
      <c r="BX44">
        <f>Linker_ZHist!BX44-Nominal_ZHist!BX44</f>
        <v>0</v>
      </c>
      <c r="BY44">
        <f>Linker_ZHist!BY44-Nominal_ZHist!BY44</f>
        <v>0</v>
      </c>
      <c r="BZ44">
        <f>Linker_ZHist!BZ44-Nominal_ZHist!BZ44</f>
        <v>0</v>
      </c>
    </row>
    <row r="45" spans="1:78" x14ac:dyDescent="0.35">
      <c r="C45" s="46"/>
      <c r="D45">
        <f>Linker_ZHist!D45-Nominal_ZHist!D45</f>
        <v>42.562000000000005</v>
      </c>
      <c r="E45">
        <f>Linker_ZHist!E45-Nominal_ZHist!E45</f>
        <v>0</v>
      </c>
      <c r="F45">
        <f>Linker_ZHist!F45-Nominal_ZHist!F45</f>
        <v>29.510000000000005</v>
      </c>
      <c r="G45">
        <f>Linker_ZHist!G45-Nominal_ZHist!G45</f>
        <v>0</v>
      </c>
      <c r="H45">
        <f>Linker_ZHist!H45-Nominal_ZHist!H45</f>
        <v>17.920999999999999</v>
      </c>
      <c r="I45">
        <f>Linker_ZHist!I45-Nominal_ZHist!I45</f>
        <v>0</v>
      </c>
      <c r="J45">
        <f>Linker_ZHist!J45-Nominal_ZHist!J45</f>
        <v>15.774000000000001</v>
      </c>
      <c r="K45">
        <f>Linker_ZHist!K45-Nominal_ZHist!K45</f>
        <v>0</v>
      </c>
      <c r="L45">
        <f>Linker_ZHist!L45-Nominal_ZHist!L45</f>
        <v>27.585000000000001</v>
      </c>
      <c r="M45">
        <f>Linker_ZHist!M45-Nominal_ZHist!M45</f>
        <v>0</v>
      </c>
      <c r="N45">
        <f>Linker_ZHist!N45-Nominal_ZHist!N45</f>
        <v>17.208000000000002</v>
      </c>
      <c r="O45">
        <f>Linker_ZHist!O45-Nominal_ZHist!O45</f>
        <v>0</v>
      </c>
      <c r="P45">
        <f>Linker_ZHist!P45-Nominal_ZHist!P45</f>
        <v>21.568999999999999</v>
      </c>
      <c r="Q45">
        <f>Linker_ZHist!Q45-Nominal_ZHist!Q45</f>
        <v>0</v>
      </c>
      <c r="R45">
        <f>Linker_ZHist!R45-Nominal_ZHist!R45</f>
        <v>17.68</v>
      </c>
      <c r="S45">
        <f>Linker_ZHist!S45-Nominal_ZHist!S45</f>
        <v>0</v>
      </c>
      <c r="T45">
        <f>Linker_ZHist!T45-Nominal_ZHist!T45</f>
        <v>19.527000000000001</v>
      </c>
      <c r="U45">
        <f>Linker_ZHist!U45-Nominal_ZHist!U45</f>
        <v>0</v>
      </c>
      <c r="V45">
        <f>Linker_ZHist!V45-Nominal_ZHist!V45</f>
        <v>25.500999999999998</v>
      </c>
      <c r="W45">
        <f>Linker_ZHist!W45-Nominal_ZHist!W45</f>
        <v>0</v>
      </c>
      <c r="X45">
        <f>Linker_ZHist!X45-Nominal_ZHist!X45</f>
        <v>10.599999999999998</v>
      </c>
      <c r="Y45">
        <f>Linker_ZHist!Y45-Nominal_ZHist!Y45</f>
        <v>0</v>
      </c>
      <c r="Z45">
        <f>Linker_ZHist!Z45-Nominal_ZHist!Z45</f>
        <v>16.697000000000003</v>
      </c>
      <c r="AA45">
        <f>Linker_ZHist!AA45-Nominal_ZHist!AA45</f>
        <v>0</v>
      </c>
      <c r="AB45">
        <f>Linker_ZHist!AB45-Nominal_ZHist!AB45</f>
        <v>11.731999999999999</v>
      </c>
      <c r="AC45">
        <f>Linker_ZHist!AC45-Nominal_ZHist!AC45</f>
        <v>0</v>
      </c>
      <c r="AD45">
        <f>Linker_ZHist!AD45-Nominal_ZHist!AD45</f>
        <v>8.1610000000000014</v>
      </c>
      <c r="AE45">
        <f>Linker_ZHist!AE45-Nominal_ZHist!AE45</f>
        <v>0</v>
      </c>
      <c r="AF45">
        <f>Linker_ZHist!AF45-Nominal_ZHist!AF45</f>
        <v>1.7690000000000055</v>
      </c>
      <c r="AG45">
        <f>Linker_ZHist!AG45-Nominal_ZHist!AG45</f>
        <v>0</v>
      </c>
      <c r="AH45">
        <f>Linker_ZHist!AH45-Nominal_ZHist!AH45</f>
        <v>3.3719999999999999</v>
      </c>
      <c r="AI45">
        <f>Linker_ZHist!AI45-Nominal_ZHist!AI45</f>
        <v>0</v>
      </c>
      <c r="AJ45">
        <f>Linker_ZHist!AJ45-Nominal_ZHist!AJ45</f>
        <v>8.7409999999999997</v>
      </c>
      <c r="AK45">
        <f>Linker_ZHist!AK45-Nominal_ZHist!AK45</f>
        <v>0</v>
      </c>
      <c r="AL45">
        <f>Linker_ZHist!AL45-Nominal_ZHist!AL45</f>
        <v>7.7760000000000034</v>
      </c>
      <c r="AM45">
        <f>Linker_ZHist!AM45-Nominal_ZHist!AM45</f>
        <v>0</v>
      </c>
      <c r="AN45">
        <f>Linker_ZHist!AN45-Nominal_ZHist!AN45</f>
        <v>7.5559999999999974</v>
      </c>
      <c r="AO45">
        <f>Linker_ZHist!AO45-Nominal_ZHist!AO45</f>
        <v>0</v>
      </c>
      <c r="AP45">
        <f>Linker_ZHist!AP45-Nominal_ZHist!AP45</f>
        <v>9.0899999999999892</v>
      </c>
      <c r="AQ45">
        <f>Linker_ZHist!AQ45-Nominal_ZHist!AQ45</f>
        <v>0</v>
      </c>
      <c r="AR45">
        <f>Linker_ZHist!AR45-Nominal_ZHist!AR45</f>
        <v>8.1410000000000053</v>
      </c>
      <c r="AS45">
        <f>Linker_ZHist!AS45-Nominal_ZHist!AS45</f>
        <v>0</v>
      </c>
      <c r="AT45">
        <f>Linker_ZHist!AT45-Nominal_ZHist!AT45</f>
        <v>9.4100000000000108</v>
      </c>
      <c r="AU45">
        <f>Linker_ZHist!AU45-Nominal_ZHist!AU45</f>
        <v>0</v>
      </c>
      <c r="AV45">
        <f>Linker_ZHist!AV45-Nominal_ZHist!AV45</f>
        <v>11.906000000000006</v>
      </c>
      <c r="AW45">
        <f>Linker_ZHist!AW45-Nominal_ZHist!AW45</f>
        <v>0</v>
      </c>
      <c r="AX45">
        <f>Linker_ZHist!AX45-Nominal_ZHist!AX45</f>
        <v>9.4119999999999919</v>
      </c>
      <c r="AY45">
        <f>Linker_ZHist!AY45-Nominal_ZHist!AY45</f>
        <v>0</v>
      </c>
      <c r="AZ45">
        <f>Linker_ZHist!AZ45-Nominal_ZHist!AZ45</f>
        <v>6.9540000000000077</v>
      </c>
      <c r="BA45">
        <f>Linker_ZHist!BA45-Nominal_ZHist!BA45</f>
        <v>0</v>
      </c>
      <c r="BB45">
        <f>Linker_ZHist!BB45-Nominal_ZHist!BB45</f>
        <v>4.6060000000000088</v>
      </c>
      <c r="BC45">
        <f>Linker_ZHist!BC45-Nominal_ZHist!BC45</f>
        <v>0</v>
      </c>
      <c r="BD45">
        <f>Linker_ZHist!BD45-Nominal_ZHist!BD45</f>
        <v>5.789999999999992</v>
      </c>
      <c r="BE45">
        <f>Linker_ZHist!BE45-Nominal_ZHist!BE45</f>
        <v>0</v>
      </c>
      <c r="BF45">
        <f>Linker_ZHist!BF45-Nominal_ZHist!BF45</f>
        <v>6.1970000000000027</v>
      </c>
      <c r="BG45">
        <f>Linker_ZHist!BG45-Nominal_ZHist!BG45</f>
        <v>0</v>
      </c>
      <c r="BH45">
        <f>Linker_ZHist!BH45-Nominal_ZHist!BH45</f>
        <v>3.0310000000000059</v>
      </c>
      <c r="BI45">
        <f>Linker_ZHist!BI45-Nominal_ZHist!BI45</f>
        <v>0</v>
      </c>
      <c r="BJ45">
        <f>Linker_ZHist!BJ45-Nominal_ZHist!BJ45</f>
        <v>16.670000000000009</v>
      </c>
      <c r="BK45">
        <f>Linker_ZHist!BK45-Nominal_ZHist!BK45</f>
        <v>0</v>
      </c>
      <c r="BL45">
        <f>Linker_ZHist!BL45-Nominal_ZHist!BL45</f>
        <v>2.1440000000000055</v>
      </c>
      <c r="BM45">
        <f>Linker_ZHist!BM45-Nominal_ZHist!BM45</f>
        <v>0</v>
      </c>
      <c r="BN45">
        <f>Linker_ZHist!BN45-Nominal_ZHist!BN45</f>
        <v>7.3059999999999974</v>
      </c>
      <c r="BO45">
        <f>Linker_ZHist!BO45-Nominal_ZHist!BO45</f>
        <v>0</v>
      </c>
      <c r="BP45">
        <f>Linker_ZHist!BP45-Nominal_ZHist!BP45</f>
        <v>3.1120000000000019</v>
      </c>
      <c r="BQ45">
        <f>Linker_ZHist!BQ45-Nominal_ZHist!BQ45</f>
        <v>-45357</v>
      </c>
      <c r="BR45">
        <f>Linker_ZHist!BR45-Nominal_ZHist!BR45</f>
        <v>-50.39</v>
      </c>
      <c r="BS45">
        <f>Linker_ZHist!BS45-Nominal_ZHist!BS45</f>
        <v>0</v>
      </c>
      <c r="BT45">
        <f>Linker_ZHist!BT45-Nominal_ZHist!BT45</f>
        <v>0</v>
      </c>
      <c r="BU45">
        <f>Linker_ZHist!BU45-Nominal_ZHist!BU45</f>
        <v>0</v>
      </c>
      <c r="BV45">
        <f>Linker_ZHist!BV45-Nominal_ZHist!BV45</f>
        <v>0</v>
      </c>
      <c r="BW45">
        <f>Linker_ZHist!BW45-Nominal_ZHist!BW45</f>
        <v>0</v>
      </c>
      <c r="BX45">
        <f>Linker_ZHist!BX45-Nominal_ZHist!BX45</f>
        <v>0</v>
      </c>
      <c r="BY45">
        <f>Linker_ZHist!BY45-Nominal_ZHist!BY45</f>
        <v>0</v>
      </c>
      <c r="BZ45">
        <f>Linker_ZHist!BZ45-Nominal_ZHist!BZ45</f>
        <v>0</v>
      </c>
    </row>
    <row r="46" spans="1:78" x14ac:dyDescent="0.35">
      <c r="C46" s="46"/>
      <c r="D46">
        <f>Linker_ZHist!D46-Nominal_ZHist!D46</f>
        <v>63.226999999999997</v>
      </c>
      <c r="E46">
        <f>Linker_ZHist!E46-Nominal_ZHist!E46</f>
        <v>0</v>
      </c>
      <c r="F46">
        <f>Linker_ZHist!F46-Nominal_ZHist!F46</f>
        <v>30.306999999999999</v>
      </c>
      <c r="G46">
        <f>Linker_ZHist!G46-Nominal_ZHist!G46</f>
        <v>0</v>
      </c>
      <c r="H46">
        <f>Linker_ZHist!H46-Nominal_ZHist!H46</f>
        <v>14.752999999999998</v>
      </c>
      <c r="I46">
        <f>Linker_ZHist!I46-Nominal_ZHist!I46</f>
        <v>0</v>
      </c>
      <c r="J46">
        <f>Linker_ZHist!J46-Nominal_ZHist!J46</f>
        <v>14.548999999999999</v>
      </c>
      <c r="K46">
        <f>Linker_ZHist!K46-Nominal_ZHist!K46</f>
        <v>0</v>
      </c>
      <c r="L46">
        <f>Linker_ZHist!L46-Nominal_ZHist!L46</f>
        <v>27.187000000000001</v>
      </c>
      <c r="M46">
        <f>Linker_ZHist!M46-Nominal_ZHist!M46</f>
        <v>0</v>
      </c>
      <c r="N46">
        <f>Linker_ZHist!N46-Nominal_ZHist!N46</f>
        <v>16.628999999999998</v>
      </c>
      <c r="O46">
        <f>Linker_ZHist!O46-Nominal_ZHist!O46</f>
        <v>0</v>
      </c>
      <c r="P46">
        <f>Linker_ZHist!P46-Nominal_ZHist!P46</f>
        <v>20.802999999999997</v>
      </c>
      <c r="Q46">
        <f>Linker_ZHist!Q46-Nominal_ZHist!Q46</f>
        <v>0</v>
      </c>
      <c r="R46">
        <f>Linker_ZHist!R46-Nominal_ZHist!R46</f>
        <v>17.248000000000005</v>
      </c>
      <c r="S46">
        <f>Linker_ZHist!S46-Nominal_ZHist!S46</f>
        <v>0</v>
      </c>
      <c r="T46">
        <f>Linker_ZHist!T46-Nominal_ZHist!T46</f>
        <v>19.108000000000004</v>
      </c>
      <c r="U46">
        <f>Linker_ZHist!U46-Nominal_ZHist!U46</f>
        <v>0</v>
      </c>
      <c r="V46">
        <f>Linker_ZHist!V46-Nominal_ZHist!V46</f>
        <v>24.928000000000004</v>
      </c>
      <c r="W46">
        <f>Linker_ZHist!W46-Nominal_ZHist!W46</f>
        <v>0</v>
      </c>
      <c r="X46">
        <f>Linker_ZHist!X46-Nominal_ZHist!X46</f>
        <v>9.0080000000000027</v>
      </c>
      <c r="Y46">
        <f>Linker_ZHist!Y46-Nominal_ZHist!Y46</f>
        <v>0</v>
      </c>
      <c r="Z46">
        <f>Linker_ZHist!Z46-Nominal_ZHist!Z46</f>
        <v>15.795000000000002</v>
      </c>
      <c r="AA46">
        <f>Linker_ZHist!AA46-Nominal_ZHist!AA46</f>
        <v>0</v>
      </c>
      <c r="AB46">
        <f>Linker_ZHist!AB46-Nominal_ZHist!AB46</f>
        <v>11.189999999999998</v>
      </c>
      <c r="AC46">
        <f>Linker_ZHist!AC46-Nominal_ZHist!AC46</f>
        <v>0</v>
      </c>
      <c r="AD46">
        <f>Linker_ZHist!AD46-Nominal_ZHist!AD46</f>
        <v>6.8669999999999973</v>
      </c>
      <c r="AE46">
        <f>Linker_ZHist!AE46-Nominal_ZHist!AE46</f>
        <v>0</v>
      </c>
      <c r="AF46">
        <f>Linker_ZHist!AF46-Nominal_ZHist!AF46</f>
        <v>0.92199999999999704</v>
      </c>
      <c r="AG46">
        <f>Linker_ZHist!AG46-Nominal_ZHist!AG46</f>
        <v>0</v>
      </c>
      <c r="AH46">
        <f>Linker_ZHist!AH46-Nominal_ZHist!AH46</f>
        <v>2.4059999999999988</v>
      </c>
      <c r="AI46">
        <f>Linker_ZHist!AI46-Nominal_ZHist!AI46</f>
        <v>0</v>
      </c>
      <c r="AJ46">
        <f>Linker_ZHist!AJ46-Nominal_ZHist!AJ46</f>
        <v>8.1029999999999944</v>
      </c>
      <c r="AK46">
        <f>Linker_ZHist!AK46-Nominal_ZHist!AK46</f>
        <v>0</v>
      </c>
      <c r="AL46">
        <f>Linker_ZHist!AL46-Nominal_ZHist!AL46</f>
        <v>7.007000000000005</v>
      </c>
      <c r="AM46">
        <f>Linker_ZHist!AM46-Nominal_ZHist!AM46</f>
        <v>0</v>
      </c>
      <c r="AN46">
        <f>Linker_ZHist!AN46-Nominal_ZHist!AN46</f>
        <v>7.3049999999999926</v>
      </c>
      <c r="AO46">
        <f>Linker_ZHist!AO46-Nominal_ZHist!AO46</f>
        <v>0</v>
      </c>
      <c r="AP46">
        <f>Linker_ZHist!AP46-Nominal_ZHist!AP46</f>
        <v>8.6389999999999958</v>
      </c>
      <c r="AQ46">
        <f>Linker_ZHist!AQ46-Nominal_ZHist!AQ46</f>
        <v>0</v>
      </c>
      <c r="AR46">
        <f>Linker_ZHist!AR46-Nominal_ZHist!AR46</f>
        <v>7.3589999999999947</v>
      </c>
      <c r="AS46">
        <f>Linker_ZHist!AS46-Nominal_ZHist!AS46</f>
        <v>0</v>
      </c>
      <c r="AT46">
        <f>Linker_ZHist!AT46-Nominal_ZHist!AT46</f>
        <v>8.5439999999999969</v>
      </c>
      <c r="AU46">
        <f>Linker_ZHist!AU46-Nominal_ZHist!AU46</f>
        <v>0</v>
      </c>
      <c r="AV46">
        <f>Linker_ZHist!AV46-Nominal_ZHist!AV46</f>
        <v>10.762</v>
      </c>
      <c r="AW46">
        <f>Linker_ZHist!AW46-Nominal_ZHist!AW46</f>
        <v>0</v>
      </c>
      <c r="AX46">
        <f>Linker_ZHist!AX46-Nominal_ZHist!AX46</f>
        <v>8.421999999999997</v>
      </c>
      <c r="AY46">
        <f>Linker_ZHist!AY46-Nominal_ZHist!AY46</f>
        <v>0</v>
      </c>
      <c r="AZ46">
        <f>Linker_ZHist!AZ46-Nominal_ZHist!AZ46</f>
        <v>5.4029999999999916</v>
      </c>
      <c r="BA46">
        <f>Linker_ZHist!BA46-Nominal_ZHist!BA46</f>
        <v>0</v>
      </c>
      <c r="BB46">
        <f>Linker_ZHist!BB46-Nominal_ZHist!BB46</f>
        <v>3.8880000000000052</v>
      </c>
      <c r="BC46">
        <f>Linker_ZHist!BC46-Nominal_ZHist!BC46</f>
        <v>0</v>
      </c>
      <c r="BD46">
        <f>Linker_ZHist!BD46-Nominal_ZHist!BD46</f>
        <v>5.0609999999999928</v>
      </c>
      <c r="BE46">
        <f>Linker_ZHist!BE46-Nominal_ZHist!BE46</f>
        <v>0</v>
      </c>
      <c r="BF46">
        <f>Linker_ZHist!BF46-Nominal_ZHist!BF46</f>
        <v>5.7189999999999941</v>
      </c>
      <c r="BG46">
        <f>Linker_ZHist!BG46-Nominal_ZHist!BG46</f>
        <v>0</v>
      </c>
      <c r="BH46">
        <f>Linker_ZHist!BH46-Nominal_ZHist!BH46</f>
        <v>2.6299999999999955</v>
      </c>
      <c r="BI46">
        <f>Linker_ZHist!BI46-Nominal_ZHist!BI46</f>
        <v>0</v>
      </c>
      <c r="BJ46">
        <f>Linker_ZHist!BJ46-Nominal_ZHist!BJ46</f>
        <v>15.878000000000007</v>
      </c>
      <c r="BK46">
        <f>Linker_ZHist!BK46-Nominal_ZHist!BK46</f>
        <v>0</v>
      </c>
      <c r="BL46">
        <f>Linker_ZHist!BL46-Nominal_ZHist!BL46</f>
        <v>1.2729999999999961</v>
      </c>
      <c r="BM46">
        <f>Linker_ZHist!BM46-Nominal_ZHist!BM46</f>
        <v>0</v>
      </c>
      <c r="BN46">
        <f>Linker_ZHist!BN46-Nominal_ZHist!BN46</f>
        <v>6.3739999999999952</v>
      </c>
      <c r="BO46">
        <f>Linker_ZHist!BO46-Nominal_ZHist!BO46</f>
        <v>0</v>
      </c>
      <c r="BP46">
        <f>Linker_ZHist!BP46-Nominal_ZHist!BP46</f>
        <v>2.2479999999999976</v>
      </c>
      <c r="BQ46">
        <f>Linker_ZHist!BQ46-Nominal_ZHist!BQ46</f>
        <v>-45358</v>
      </c>
      <c r="BR46">
        <f>Linker_ZHist!BR46-Nominal_ZHist!BR46</f>
        <v>-51.491999999999997</v>
      </c>
      <c r="BS46">
        <f>Linker_ZHist!BS46-Nominal_ZHist!BS46</f>
        <v>0</v>
      </c>
      <c r="BT46">
        <f>Linker_ZHist!BT46-Nominal_ZHist!BT46</f>
        <v>0</v>
      </c>
      <c r="BU46">
        <f>Linker_ZHist!BU46-Nominal_ZHist!BU46</f>
        <v>0</v>
      </c>
      <c r="BV46">
        <f>Linker_ZHist!BV46-Nominal_ZHist!BV46</f>
        <v>0</v>
      </c>
      <c r="BW46">
        <f>Linker_ZHist!BW46-Nominal_ZHist!BW46</f>
        <v>0</v>
      </c>
      <c r="BX46">
        <f>Linker_ZHist!BX46-Nominal_ZHist!BX46</f>
        <v>0</v>
      </c>
      <c r="BY46">
        <f>Linker_ZHist!BY46-Nominal_ZHist!BY46</f>
        <v>0</v>
      </c>
      <c r="BZ46">
        <f>Linker_ZHist!BZ46-Nominal_ZHist!BZ46</f>
        <v>0</v>
      </c>
    </row>
    <row r="47" spans="1:78" x14ac:dyDescent="0.35">
      <c r="C47" s="46"/>
      <c r="D47">
        <f>Linker_ZHist!D47-Nominal_ZHist!D47</f>
        <v>85.199999999999989</v>
      </c>
      <c r="E47">
        <f>Linker_ZHist!E47-Nominal_ZHist!E47</f>
        <v>0</v>
      </c>
      <c r="F47">
        <f>Linker_ZHist!F47-Nominal_ZHist!F47</f>
        <v>31.669999999999998</v>
      </c>
      <c r="G47">
        <f>Linker_ZHist!G47-Nominal_ZHist!G47</f>
        <v>0</v>
      </c>
      <c r="H47">
        <f>Linker_ZHist!H47-Nominal_ZHist!H47</f>
        <v>15.292000000000002</v>
      </c>
      <c r="I47">
        <f>Linker_ZHist!I47-Nominal_ZHist!I47</f>
        <v>0</v>
      </c>
      <c r="J47">
        <f>Linker_ZHist!J47-Nominal_ZHist!J47</f>
        <v>14.545999999999999</v>
      </c>
      <c r="K47">
        <f>Linker_ZHist!K47-Nominal_ZHist!K47</f>
        <v>0</v>
      </c>
      <c r="L47">
        <f>Linker_ZHist!L47-Nominal_ZHist!L47</f>
        <v>27.574000000000002</v>
      </c>
      <c r="M47">
        <f>Linker_ZHist!M47-Nominal_ZHist!M47</f>
        <v>0</v>
      </c>
      <c r="N47">
        <f>Linker_ZHist!N47-Nominal_ZHist!N47</f>
        <v>17.178000000000001</v>
      </c>
      <c r="O47">
        <f>Linker_ZHist!O47-Nominal_ZHist!O47</f>
        <v>0</v>
      </c>
      <c r="P47">
        <f>Linker_ZHist!P47-Nominal_ZHist!P47</f>
        <v>21.649000000000001</v>
      </c>
      <c r="Q47">
        <f>Linker_ZHist!Q47-Nominal_ZHist!Q47</f>
        <v>0</v>
      </c>
      <c r="R47">
        <f>Linker_ZHist!R47-Nominal_ZHist!R47</f>
        <v>18.606000000000002</v>
      </c>
      <c r="S47">
        <f>Linker_ZHist!S47-Nominal_ZHist!S47</f>
        <v>0</v>
      </c>
      <c r="T47">
        <f>Linker_ZHist!T47-Nominal_ZHist!T47</f>
        <v>19.863</v>
      </c>
      <c r="U47">
        <f>Linker_ZHist!U47-Nominal_ZHist!U47</f>
        <v>0</v>
      </c>
      <c r="V47">
        <f>Linker_ZHist!V47-Nominal_ZHist!V47</f>
        <v>25.740000000000002</v>
      </c>
      <c r="W47">
        <f>Linker_ZHist!W47-Nominal_ZHist!W47</f>
        <v>0</v>
      </c>
      <c r="X47">
        <f>Linker_ZHist!X47-Nominal_ZHist!X47</f>
        <v>9.9780000000000015</v>
      </c>
      <c r="Y47">
        <f>Linker_ZHist!Y47-Nominal_ZHist!Y47</f>
        <v>0</v>
      </c>
      <c r="Z47">
        <f>Linker_ZHist!Z47-Nominal_ZHist!Z47</f>
        <v>17.242000000000004</v>
      </c>
      <c r="AA47">
        <f>Linker_ZHist!AA47-Nominal_ZHist!AA47</f>
        <v>0</v>
      </c>
      <c r="AB47">
        <f>Linker_ZHist!AB47-Nominal_ZHist!AB47</f>
        <v>11.863</v>
      </c>
      <c r="AC47">
        <f>Linker_ZHist!AC47-Nominal_ZHist!AC47</f>
        <v>0</v>
      </c>
      <c r="AD47">
        <f>Linker_ZHist!AD47-Nominal_ZHist!AD47</f>
        <v>7.8219999999999956</v>
      </c>
      <c r="AE47">
        <f>Linker_ZHist!AE47-Nominal_ZHist!AE47</f>
        <v>0</v>
      </c>
      <c r="AF47">
        <f>Linker_ZHist!AF47-Nominal_ZHist!AF47</f>
        <v>1.8049999999999997</v>
      </c>
      <c r="AG47">
        <f>Linker_ZHist!AG47-Nominal_ZHist!AG47</f>
        <v>0</v>
      </c>
      <c r="AH47">
        <f>Linker_ZHist!AH47-Nominal_ZHist!AH47</f>
        <v>3.2469999999999999</v>
      </c>
      <c r="AI47">
        <f>Linker_ZHist!AI47-Nominal_ZHist!AI47</f>
        <v>0</v>
      </c>
      <c r="AJ47">
        <f>Linker_ZHist!AJ47-Nominal_ZHist!AJ47</f>
        <v>8.5999999999999943</v>
      </c>
      <c r="AK47">
        <f>Linker_ZHist!AK47-Nominal_ZHist!AK47</f>
        <v>0</v>
      </c>
      <c r="AL47">
        <f>Linker_ZHist!AL47-Nominal_ZHist!AL47</f>
        <v>7.2469999999999999</v>
      </c>
      <c r="AM47">
        <f>Linker_ZHist!AM47-Nominal_ZHist!AM47</f>
        <v>0</v>
      </c>
      <c r="AN47">
        <f>Linker_ZHist!AN47-Nominal_ZHist!AN47</f>
        <v>7.117999999999995</v>
      </c>
      <c r="AO47">
        <f>Linker_ZHist!AO47-Nominal_ZHist!AO47</f>
        <v>0</v>
      </c>
      <c r="AP47">
        <f>Linker_ZHist!AP47-Nominal_ZHist!AP47</f>
        <v>9.362000000000009</v>
      </c>
      <c r="AQ47">
        <f>Linker_ZHist!AQ47-Nominal_ZHist!AQ47</f>
        <v>0</v>
      </c>
      <c r="AR47">
        <f>Linker_ZHist!AR47-Nominal_ZHist!AR47</f>
        <v>7.8169999999999931</v>
      </c>
      <c r="AS47">
        <f>Linker_ZHist!AS47-Nominal_ZHist!AS47</f>
        <v>0</v>
      </c>
      <c r="AT47">
        <f>Linker_ZHist!AT47-Nominal_ZHist!AT47</f>
        <v>9.5</v>
      </c>
      <c r="AU47">
        <f>Linker_ZHist!AU47-Nominal_ZHist!AU47</f>
        <v>0</v>
      </c>
      <c r="AV47">
        <f>Linker_ZHist!AV47-Nominal_ZHist!AV47</f>
        <v>12.154000000000011</v>
      </c>
      <c r="AW47">
        <f>Linker_ZHist!AW47-Nominal_ZHist!AW47</f>
        <v>0</v>
      </c>
      <c r="AX47">
        <f>Linker_ZHist!AX47-Nominal_ZHist!AX47</f>
        <v>10.038000000000011</v>
      </c>
      <c r="AY47">
        <f>Linker_ZHist!AY47-Nominal_ZHist!AY47</f>
        <v>0</v>
      </c>
      <c r="AZ47">
        <f>Linker_ZHist!AZ47-Nominal_ZHist!AZ47</f>
        <v>6.9099999999999966</v>
      </c>
      <c r="BA47">
        <f>Linker_ZHist!BA47-Nominal_ZHist!BA47</f>
        <v>0</v>
      </c>
      <c r="BB47">
        <f>Linker_ZHist!BB47-Nominal_ZHist!BB47</f>
        <v>5.5120000000000005</v>
      </c>
      <c r="BC47">
        <f>Linker_ZHist!BC47-Nominal_ZHist!BC47</f>
        <v>0</v>
      </c>
      <c r="BD47">
        <f>Linker_ZHist!BD47-Nominal_ZHist!BD47</f>
        <v>6.6219999999999999</v>
      </c>
      <c r="BE47">
        <f>Linker_ZHist!BE47-Nominal_ZHist!BE47</f>
        <v>0</v>
      </c>
      <c r="BF47">
        <f>Linker_ZHist!BF47-Nominal_ZHist!BF47</f>
        <v>7.1400000000000006</v>
      </c>
      <c r="BG47">
        <f>Linker_ZHist!BG47-Nominal_ZHist!BG47</f>
        <v>0</v>
      </c>
      <c r="BH47">
        <f>Linker_ZHist!BH47-Nominal_ZHist!BH47</f>
        <v>3.9339999999999975</v>
      </c>
      <c r="BI47">
        <f>Linker_ZHist!BI47-Nominal_ZHist!BI47</f>
        <v>0</v>
      </c>
      <c r="BJ47">
        <f>Linker_ZHist!BJ47-Nominal_ZHist!BJ47</f>
        <v>17.552</v>
      </c>
      <c r="BK47">
        <f>Linker_ZHist!BK47-Nominal_ZHist!BK47</f>
        <v>0</v>
      </c>
      <c r="BL47">
        <f>Linker_ZHist!BL47-Nominal_ZHist!BL47</f>
        <v>2.2010000000000076</v>
      </c>
      <c r="BM47">
        <f>Linker_ZHist!BM47-Nominal_ZHist!BM47</f>
        <v>0</v>
      </c>
      <c r="BN47">
        <f>Linker_ZHist!BN47-Nominal_ZHist!BN47</f>
        <v>7.4799999999999898</v>
      </c>
      <c r="BO47">
        <f>Linker_ZHist!BO47-Nominal_ZHist!BO47</f>
        <v>0</v>
      </c>
      <c r="BP47">
        <f>Linker_ZHist!BP47-Nominal_ZHist!BP47</f>
        <v>3.1589999999999989</v>
      </c>
      <c r="BQ47">
        <f>Linker_ZHist!BQ47-Nominal_ZHist!BQ47</f>
        <v>-45359</v>
      </c>
      <c r="BR47">
        <f>Linker_ZHist!BR47-Nominal_ZHist!BR47</f>
        <v>-50.484999999999999</v>
      </c>
      <c r="BS47">
        <f>Linker_ZHist!BS47-Nominal_ZHist!BS47</f>
        <v>0</v>
      </c>
      <c r="BT47">
        <f>Linker_ZHist!BT47-Nominal_ZHist!BT47</f>
        <v>0</v>
      </c>
      <c r="BU47">
        <f>Linker_ZHist!BU47-Nominal_ZHist!BU47</f>
        <v>0</v>
      </c>
      <c r="BV47">
        <f>Linker_ZHist!BV47-Nominal_ZHist!BV47</f>
        <v>0</v>
      </c>
      <c r="BW47">
        <f>Linker_ZHist!BW47-Nominal_ZHist!BW47</f>
        <v>0</v>
      </c>
      <c r="BX47">
        <f>Linker_ZHist!BX47-Nominal_ZHist!BX47</f>
        <v>0</v>
      </c>
      <c r="BY47">
        <f>Linker_ZHist!BY47-Nominal_ZHist!BY47</f>
        <v>0</v>
      </c>
      <c r="BZ47">
        <f>Linker_ZHist!BZ47-Nominal_ZHist!BZ47</f>
        <v>0</v>
      </c>
    </row>
    <row r="48" spans="1:78" x14ac:dyDescent="0.35">
      <c r="C48" s="46"/>
      <c r="D48">
        <f>Linker_ZHist!D48-Nominal_ZHist!D48</f>
        <v>33.682000000000002</v>
      </c>
      <c r="E48">
        <f>Linker_ZHist!E48-Nominal_ZHist!E48</f>
        <v>0</v>
      </c>
      <c r="F48">
        <f>Linker_ZHist!F48-Nominal_ZHist!F48</f>
        <v>26.198</v>
      </c>
      <c r="G48">
        <f>Linker_ZHist!G48-Nominal_ZHist!G48</f>
        <v>0</v>
      </c>
      <c r="H48">
        <f>Linker_ZHist!H48-Nominal_ZHist!H48</f>
        <v>14.106999999999999</v>
      </c>
      <c r="I48">
        <f>Linker_ZHist!I48-Nominal_ZHist!I48</f>
        <v>0</v>
      </c>
      <c r="J48">
        <f>Linker_ZHist!J48-Nominal_ZHist!J48</f>
        <v>15.050999999999998</v>
      </c>
      <c r="K48">
        <f>Linker_ZHist!K48-Nominal_ZHist!K48</f>
        <v>0</v>
      </c>
      <c r="L48">
        <f>Linker_ZHist!L48-Nominal_ZHist!L48</f>
        <v>27.687999999999999</v>
      </c>
      <c r="M48">
        <f>Linker_ZHist!M48-Nominal_ZHist!M48</f>
        <v>0</v>
      </c>
      <c r="N48">
        <f>Linker_ZHist!N48-Nominal_ZHist!N48</f>
        <v>17.131</v>
      </c>
      <c r="O48">
        <f>Linker_ZHist!O48-Nominal_ZHist!O48</f>
        <v>0</v>
      </c>
      <c r="P48">
        <f>Linker_ZHist!P48-Nominal_ZHist!P48</f>
        <v>21.908999999999999</v>
      </c>
      <c r="Q48">
        <f>Linker_ZHist!Q48-Nominal_ZHist!Q48</f>
        <v>0</v>
      </c>
      <c r="R48">
        <f>Linker_ZHist!R48-Nominal_ZHist!R48</f>
        <v>18.588000000000001</v>
      </c>
      <c r="S48">
        <f>Linker_ZHist!S48-Nominal_ZHist!S48</f>
        <v>0</v>
      </c>
      <c r="T48">
        <f>Linker_ZHist!T48-Nominal_ZHist!T48</f>
        <v>19.931000000000004</v>
      </c>
      <c r="U48">
        <f>Linker_ZHist!U48-Nominal_ZHist!U48</f>
        <v>0</v>
      </c>
      <c r="V48">
        <f>Linker_ZHist!V48-Nominal_ZHist!V48</f>
        <v>25.420999999999999</v>
      </c>
      <c r="W48">
        <f>Linker_ZHist!W48-Nominal_ZHist!W48</f>
        <v>0</v>
      </c>
      <c r="X48">
        <f>Linker_ZHist!X48-Nominal_ZHist!X48</f>
        <v>10.110000000000007</v>
      </c>
      <c r="Y48">
        <f>Linker_ZHist!Y48-Nominal_ZHist!Y48</f>
        <v>0</v>
      </c>
      <c r="Z48">
        <f>Linker_ZHist!Z48-Nominal_ZHist!Z48</f>
        <v>17.847999999999999</v>
      </c>
      <c r="AA48">
        <f>Linker_ZHist!AA48-Nominal_ZHist!AA48</f>
        <v>0</v>
      </c>
      <c r="AB48">
        <f>Linker_ZHist!AB48-Nominal_ZHist!AB48</f>
        <v>11.850999999999999</v>
      </c>
      <c r="AC48">
        <f>Linker_ZHist!AC48-Nominal_ZHist!AC48</f>
        <v>0</v>
      </c>
      <c r="AD48">
        <f>Linker_ZHist!AD48-Nominal_ZHist!AD48</f>
        <v>7.695999999999998</v>
      </c>
      <c r="AE48">
        <f>Linker_ZHist!AE48-Nominal_ZHist!AE48</f>
        <v>0</v>
      </c>
      <c r="AF48">
        <f>Linker_ZHist!AF48-Nominal_ZHist!AF48</f>
        <v>2.0219999999999985</v>
      </c>
      <c r="AG48">
        <f>Linker_ZHist!AG48-Nominal_ZHist!AG48</f>
        <v>0</v>
      </c>
      <c r="AH48">
        <f>Linker_ZHist!AH48-Nominal_ZHist!AH48</f>
        <v>3.509999999999998</v>
      </c>
      <c r="AI48">
        <f>Linker_ZHist!AI48-Nominal_ZHist!AI48</f>
        <v>0</v>
      </c>
      <c r="AJ48">
        <f>Linker_ZHist!AJ48-Nominal_ZHist!AJ48</f>
        <v>8.9199999999999946</v>
      </c>
      <c r="AK48">
        <f>Linker_ZHist!AK48-Nominal_ZHist!AK48</f>
        <v>0</v>
      </c>
      <c r="AL48">
        <f>Linker_ZHist!AL48-Nominal_ZHist!AL48</f>
        <v>7.5130000000000052</v>
      </c>
      <c r="AM48">
        <f>Linker_ZHist!AM48-Nominal_ZHist!AM48</f>
        <v>0</v>
      </c>
      <c r="AN48">
        <f>Linker_ZHist!AN48-Nominal_ZHist!AN48</f>
        <v>7.460000000000008</v>
      </c>
      <c r="AO48">
        <f>Linker_ZHist!AO48-Nominal_ZHist!AO48</f>
        <v>0</v>
      </c>
      <c r="AP48">
        <f>Linker_ZHist!AP48-Nominal_ZHist!AP48</f>
        <v>9.7469999999999999</v>
      </c>
      <c r="AQ48">
        <f>Linker_ZHist!AQ48-Nominal_ZHist!AQ48</f>
        <v>0</v>
      </c>
      <c r="AR48">
        <f>Linker_ZHist!AR48-Nominal_ZHist!AR48</f>
        <v>8.1529999999999916</v>
      </c>
      <c r="AS48">
        <f>Linker_ZHist!AS48-Nominal_ZHist!AS48</f>
        <v>0</v>
      </c>
      <c r="AT48">
        <f>Linker_ZHist!AT48-Nominal_ZHist!AT48</f>
        <v>9.8849999999999909</v>
      </c>
      <c r="AU48">
        <f>Linker_ZHist!AU48-Nominal_ZHist!AU48</f>
        <v>0</v>
      </c>
      <c r="AV48">
        <f>Linker_ZHist!AV48-Nominal_ZHist!AV48</f>
        <v>12.497</v>
      </c>
      <c r="AW48">
        <f>Linker_ZHist!AW48-Nominal_ZHist!AW48</f>
        <v>0</v>
      </c>
      <c r="AX48">
        <f>Linker_ZHist!AX48-Nominal_ZHist!AX48</f>
        <v>10.216999999999999</v>
      </c>
      <c r="AY48">
        <f>Linker_ZHist!AY48-Nominal_ZHist!AY48</f>
        <v>0</v>
      </c>
      <c r="AZ48">
        <f>Linker_ZHist!AZ48-Nominal_ZHist!AZ48</f>
        <v>7.2650000000000006</v>
      </c>
      <c r="BA48">
        <f>Linker_ZHist!BA48-Nominal_ZHist!BA48</f>
        <v>0</v>
      </c>
      <c r="BB48">
        <f>Linker_ZHist!BB48-Nominal_ZHist!BB48</f>
        <v>5.2810000000000059</v>
      </c>
      <c r="BC48">
        <f>Linker_ZHist!BC48-Nominal_ZHist!BC48</f>
        <v>0</v>
      </c>
      <c r="BD48">
        <f>Linker_ZHist!BD48-Nominal_ZHist!BD48</f>
        <v>5.9789999999999992</v>
      </c>
      <c r="BE48">
        <f>Linker_ZHist!BE48-Nominal_ZHist!BE48</f>
        <v>0</v>
      </c>
      <c r="BF48">
        <f>Linker_ZHist!BF48-Nominal_ZHist!BF48</f>
        <v>6.6099999999999994</v>
      </c>
      <c r="BG48">
        <f>Linker_ZHist!BG48-Nominal_ZHist!BG48</f>
        <v>0</v>
      </c>
      <c r="BH48">
        <f>Linker_ZHist!BH48-Nominal_ZHist!BH48</f>
        <v>2.8199999999999932</v>
      </c>
      <c r="BI48">
        <f>Linker_ZHist!BI48-Nominal_ZHist!BI48</f>
        <v>0</v>
      </c>
      <c r="BJ48">
        <f>Linker_ZHist!BJ48-Nominal_ZHist!BJ48</f>
        <v>16.480999999999995</v>
      </c>
      <c r="BK48">
        <f>Linker_ZHist!BK48-Nominal_ZHist!BK48</f>
        <v>0</v>
      </c>
      <c r="BL48">
        <f>Linker_ZHist!BL48-Nominal_ZHist!BL48</f>
        <v>0.95099999999999341</v>
      </c>
      <c r="BM48">
        <f>Linker_ZHist!BM48-Nominal_ZHist!BM48</f>
        <v>0</v>
      </c>
      <c r="BN48">
        <f>Linker_ZHist!BN48-Nominal_ZHist!BN48</f>
        <v>6.0989999999999895</v>
      </c>
      <c r="BO48">
        <f>Linker_ZHist!BO48-Nominal_ZHist!BO48</f>
        <v>0</v>
      </c>
      <c r="BP48">
        <f>Linker_ZHist!BP48-Nominal_ZHist!BP48</f>
        <v>2.1679999999999993</v>
      </c>
      <c r="BQ48">
        <f>Linker_ZHist!BQ48-Nominal_ZHist!BQ48</f>
        <v>-45362</v>
      </c>
      <c r="BR48">
        <f>Linker_ZHist!BR48-Nominal_ZHist!BR48</f>
        <v>-51.061999999999998</v>
      </c>
      <c r="BS48">
        <f>Linker_ZHist!BS48-Nominal_ZHist!BS48</f>
        <v>0</v>
      </c>
      <c r="BT48">
        <f>Linker_ZHist!BT48-Nominal_ZHist!BT48</f>
        <v>0</v>
      </c>
      <c r="BU48">
        <f>Linker_ZHist!BU48-Nominal_ZHist!BU48</f>
        <v>0</v>
      </c>
      <c r="BV48">
        <f>Linker_ZHist!BV48-Nominal_ZHist!BV48</f>
        <v>0</v>
      </c>
      <c r="BW48">
        <f>Linker_ZHist!BW48-Nominal_ZHist!BW48</f>
        <v>0</v>
      </c>
      <c r="BX48">
        <f>Linker_ZHist!BX48-Nominal_ZHist!BX48</f>
        <v>0</v>
      </c>
      <c r="BY48">
        <f>Linker_ZHist!BY48-Nominal_ZHist!BY48</f>
        <v>0</v>
      </c>
      <c r="BZ48">
        <f>Linker_ZHist!BZ48-Nominal_ZHist!BZ48</f>
        <v>0</v>
      </c>
    </row>
    <row r="49" spans="3:78" x14ac:dyDescent="0.35">
      <c r="C49" s="46"/>
      <c r="D49">
        <f>Linker_ZHist!D49-Nominal_ZHist!D49</f>
        <v>74.197000000000003</v>
      </c>
      <c r="E49">
        <f>Linker_ZHist!E49-Nominal_ZHist!E49</f>
        <v>0</v>
      </c>
      <c r="F49">
        <f>Linker_ZHist!F49-Nominal_ZHist!F49</f>
        <v>32.676000000000002</v>
      </c>
      <c r="G49">
        <f>Linker_ZHist!G49-Nominal_ZHist!G49</f>
        <v>0</v>
      </c>
      <c r="H49">
        <f>Linker_ZHist!H49-Nominal_ZHist!H49</f>
        <v>13.290999999999999</v>
      </c>
      <c r="I49">
        <f>Linker_ZHist!I49-Nominal_ZHist!I49</f>
        <v>0</v>
      </c>
      <c r="J49">
        <f>Linker_ZHist!J49-Nominal_ZHist!J49</f>
        <v>14.61</v>
      </c>
      <c r="K49">
        <f>Linker_ZHist!K49-Nominal_ZHist!K49</f>
        <v>0</v>
      </c>
      <c r="L49">
        <f>Linker_ZHist!L49-Nominal_ZHist!L49</f>
        <v>27.297999999999998</v>
      </c>
      <c r="M49">
        <f>Linker_ZHist!M49-Nominal_ZHist!M49</f>
        <v>0</v>
      </c>
      <c r="N49">
        <f>Linker_ZHist!N49-Nominal_ZHist!N49</f>
        <v>16.542999999999999</v>
      </c>
      <c r="O49">
        <f>Linker_ZHist!O49-Nominal_ZHist!O49</f>
        <v>0</v>
      </c>
      <c r="P49">
        <f>Linker_ZHist!P49-Nominal_ZHist!P49</f>
        <v>21.487000000000002</v>
      </c>
      <c r="Q49">
        <f>Linker_ZHist!Q49-Nominal_ZHist!Q49</f>
        <v>0</v>
      </c>
      <c r="R49">
        <f>Linker_ZHist!R49-Nominal_ZHist!R49</f>
        <v>18.289000000000001</v>
      </c>
      <c r="S49">
        <f>Linker_ZHist!S49-Nominal_ZHist!S49</f>
        <v>0</v>
      </c>
      <c r="T49">
        <f>Linker_ZHist!T49-Nominal_ZHist!T49</f>
        <v>19.126000000000005</v>
      </c>
      <c r="U49">
        <f>Linker_ZHist!U49-Nominal_ZHist!U49</f>
        <v>0</v>
      </c>
      <c r="V49">
        <f>Linker_ZHist!V49-Nominal_ZHist!V49</f>
        <v>24.579000000000001</v>
      </c>
      <c r="W49">
        <f>Linker_ZHist!W49-Nominal_ZHist!W49</f>
        <v>0</v>
      </c>
      <c r="X49">
        <f>Linker_ZHist!X49-Nominal_ZHist!X49</f>
        <v>8.9380000000000024</v>
      </c>
      <c r="Y49">
        <f>Linker_ZHist!Y49-Nominal_ZHist!Y49</f>
        <v>0</v>
      </c>
      <c r="Z49">
        <f>Linker_ZHist!Z49-Nominal_ZHist!Z49</f>
        <v>16.428000000000004</v>
      </c>
      <c r="AA49">
        <f>Linker_ZHist!AA49-Nominal_ZHist!AA49</f>
        <v>0</v>
      </c>
      <c r="AB49">
        <f>Linker_ZHist!AB49-Nominal_ZHist!AB49</f>
        <v>11.102000000000004</v>
      </c>
      <c r="AC49">
        <f>Linker_ZHist!AC49-Nominal_ZHist!AC49</f>
        <v>0</v>
      </c>
      <c r="AD49">
        <f>Linker_ZHist!AD49-Nominal_ZHist!AD49</f>
        <v>7.2359999999999971</v>
      </c>
      <c r="AE49">
        <f>Linker_ZHist!AE49-Nominal_ZHist!AE49</f>
        <v>0</v>
      </c>
      <c r="AF49">
        <f>Linker_ZHist!AF49-Nominal_ZHist!AF49</f>
        <v>1.554000000000002</v>
      </c>
      <c r="AG49">
        <f>Linker_ZHist!AG49-Nominal_ZHist!AG49</f>
        <v>0</v>
      </c>
      <c r="AH49">
        <f>Linker_ZHist!AH49-Nominal_ZHist!AH49</f>
        <v>3.1000000000000014</v>
      </c>
      <c r="AI49">
        <f>Linker_ZHist!AI49-Nominal_ZHist!AI49</f>
        <v>0</v>
      </c>
      <c r="AJ49">
        <f>Linker_ZHist!AJ49-Nominal_ZHist!AJ49</f>
        <v>8.4130000000000038</v>
      </c>
      <c r="AK49">
        <f>Linker_ZHist!AK49-Nominal_ZHist!AK49</f>
        <v>0</v>
      </c>
      <c r="AL49">
        <f>Linker_ZHist!AL49-Nominal_ZHist!AL49</f>
        <v>6.9150000000000063</v>
      </c>
      <c r="AM49">
        <f>Linker_ZHist!AM49-Nominal_ZHist!AM49</f>
        <v>0</v>
      </c>
      <c r="AN49">
        <f>Linker_ZHist!AN49-Nominal_ZHist!AN49</f>
        <v>6.3719999999999999</v>
      </c>
      <c r="AO49">
        <f>Linker_ZHist!AO49-Nominal_ZHist!AO49</f>
        <v>0</v>
      </c>
      <c r="AP49">
        <f>Linker_ZHist!AP49-Nominal_ZHist!AP49</f>
        <v>8.7820000000000107</v>
      </c>
      <c r="AQ49">
        <f>Linker_ZHist!AQ49-Nominal_ZHist!AQ49</f>
        <v>0</v>
      </c>
      <c r="AR49">
        <f>Linker_ZHist!AR49-Nominal_ZHist!AR49</f>
        <v>6.9369999999999976</v>
      </c>
      <c r="AS49">
        <f>Linker_ZHist!AS49-Nominal_ZHist!AS49</f>
        <v>0</v>
      </c>
      <c r="AT49">
        <f>Linker_ZHist!AT49-Nominal_ZHist!AT49</f>
        <v>8.6210000000000093</v>
      </c>
      <c r="AU49">
        <f>Linker_ZHist!AU49-Nominal_ZHist!AU49</f>
        <v>0</v>
      </c>
      <c r="AV49">
        <f>Linker_ZHist!AV49-Nominal_ZHist!AV49</f>
        <v>12.111000000000004</v>
      </c>
      <c r="AW49">
        <f>Linker_ZHist!AW49-Nominal_ZHist!AW49</f>
        <v>0</v>
      </c>
      <c r="AX49">
        <f>Linker_ZHist!AX49-Nominal_ZHist!AX49</f>
        <v>9.8760000000000048</v>
      </c>
      <c r="AY49">
        <f>Linker_ZHist!AY49-Nominal_ZHist!AY49</f>
        <v>0</v>
      </c>
      <c r="AZ49">
        <f>Linker_ZHist!AZ49-Nominal_ZHist!AZ49</f>
        <v>6.4969999999999999</v>
      </c>
      <c r="BA49">
        <f>Linker_ZHist!BA49-Nominal_ZHist!BA49</f>
        <v>0</v>
      </c>
      <c r="BB49">
        <f>Linker_ZHist!BB49-Nominal_ZHist!BB49</f>
        <v>4.902000000000001</v>
      </c>
      <c r="BC49">
        <f>Linker_ZHist!BC49-Nominal_ZHist!BC49</f>
        <v>0</v>
      </c>
      <c r="BD49">
        <f>Linker_ZHist!BD49-Nominal_ZHist!BD49</f>
        <v>5.7289999999999992</v>
      </c>
      <c r="BE49">
        <f>Linker_ZHist!BE49-Nominal_ZHist!BE49</f>
        <v>0</v>
      </c>
      <c r="BF49">
        <f>Linker_ZHist!BF49-Nominal_ZHist!BF49</f>
        <v>5.3549999999999898</v>
      </c>
      <c r="BG49">
        <f>Linker_ZHist!BG49-Nominal_ZHist!BG49</f>
        <v>0</v>
      </c>
      <c r="BH49">
        <f>Linker_ZHist!BH49-Nominal_ZHist!BH49</f>
        <v>1.8900000000000006</v>
      </c>
      <c r="BI49">
        <f>Linker_ZHist!BI49-Nominal_ZHist!BI49</f>
        <v>0</v>
      </c>
      <c r="BJ49">
        <f>Linker_ZHist!BJ49-Nominal_ZHist!BJ49</f>
        <v>16.265999999999998</v>
      </c>
      <c r="BK49">
        <f>Linker_ZHist!BK49-Nominal_ZHist!BK49</f>
        <v>0</v>
      </c>
      <c r="BL49">
        <f>Linker_ZHist!BL49-Nominal_ZHist!BL49</f>
        <v>0.54800000000000182</v>
      </c>
      <c r="BM49">
        <f>Linker_ZHist!BM49-Nominal_ZHist!BM49</f>
        <v>0</v>
      </c>
      <c r="BN49">
        <f>Linker_ZHist!BN49-Nominal_ZHist!BN49</f>
        <v>6.1859999999999928</v>
      </c>
      <c r="BO49">
        <f>Linker_ZHist!BO49-Nominal_ZHist!BO49</f>
        <v>0</v>
      </c>
      <c r="BP49">
        <f>Linker_ZHist!BP49-Nominal_ZHist!BP49</f>
        <v>1.8150000000000048</v>
      </c>
      <c r="BQ49">
        <f>Linker_ZHist!BQ49-Nominal_ZHist!BQ49</f>
        <v>-45363</v>
      </c>
      <c r="BR49">
        <f>Linker_ZHist!BR49-Nominal_ZHist!BR49</f>
        <v>-51.430999999999997</v>
      </c>
      <c r="BS49">
        <f>Linker_ZHist!BS49-Nominal_ZHist!BS49</f>
        <v>0</v>
      </c>
      <c r="BT49">
        <f>Linker_ZHist!BT49-Nominal_ZHist!BT49</f>
        <v>0</v>
      </c>
      <c r="BU49">
        <f>Linker_ZHist!BU49-Nominal_ZHist!BU49</f>
        <v>0</v>
      </c>
      <c r="BV49">
        <f>Linker_ZHist!BV49-Nominal_ZHist!BV49</f>
        <v>0</v>
      </c>
      <c r="BW49">
        <f>Linker_ZHist!BW49-Nominal_ZHist!BW49</f>
        <v>0</v>
      </c>
      <c r="BX49">
        <f>Linker_ZHist!BX49-Nominal_ZHist!BX49</f>
        <v>0</v>
      </c>
      <c r="BY49">
        <f>Linker_ZHist!BY49-Nominal_ZHist!BY49</f>
        <v>0</v>
      </c>
      <c r="BZ49">
        <f>Linker_ZHist!BZ49-Nominal_ZHist!BZ49</f>
        <v>0</v>
      </c>
    </row>
    <row r="50" spans="3:78" x14ac:dyDescent="0.35">
      <c r="C50" s="46"/>
      <c r="D50">
        <f>Linker_ZHist!D50-Nominal_ZHist!D50</f>
        <v>27.471</v>
      </c>
      <c r="E50">
        <f>Linker_ZHist!E50-Nominal_ZHist!E50</f>
        <v>0</v>
      </c>
      <c r="F50">
        <f>Linker_ZHist!F50-Nominal_ZHist!F50</f>
        <v>24.276</v>
      </c>
      <c r="G50">
        <f>Linker_ZHist!G50-Nominal_ZHist!G50</f>
        <v>0</v>
      </c>
      <c r="H50">
        <f>Linker_ZHist!H50-Nominal_ZHist!H50</f>
        <v>14.151999999999999</v>
      </c>
      <c r="I50">
        <f>Linker_ZHist!I50-Nominal_ZHist!I50</f>
        <v>0</v>
      </c>
      <c r="J50">
        <f>Linker_ZHist!J50-Nominal_ZHist!J50</f>
        <v>15.312999999999999</v>
      </c>
      <c r="K50">
        <f>Linker_ZHist!K50-Nominal_ZHist!K50</f>
        <v>0</v>
      </c>
      <c r="L50">
        <f>Linker_ZHist!L50-Nominal_ZHist!L50</f>
        <v>27.047000000000001</v>
      </c>
      <c r="M50">
        <f>Linker_ZHist!M50-Nominal_ZHist!M50</f>
        <v>0</v>
      </c>
      <c r="N50">
        <f>Linker_ZHist!N50-Nominal_ZHist!N50</f>
        <v>16.468000000000004</v>
      </c>
      <c r="O50">
        <f>Linker_ZHist!O50-Nominal_ZHist!O50</f>
        <v>0</v>
      </c>
      <c r="P50">
        <f>Linker_ZHist!P50-Nominal_ZHist!P50</f>
        <v>21.070999999999998</v>
      </c>
      <c r="Q50">
        <f>Linker_ZHist!Q50-Nominal_ZHist!Q50</f>
        <v>0</v>
      </c>
      <c r="R50">
        <f>Linker_ZHist!R50-Nominal_ZHist!R50</f>
        <v>18.476000000000003</v>
      </c>
      <c r="S50">
        <f>Linker_ZHist!S50-Nominal_ZHist!S50</f>
        <v>0</v>
      </c>
      <c r="T50">
        <f>Linker_ZHist!T50-Nominal_ZHist!T50</f>
        <v>19.529999999999998</v>
      </c>
      <c r="U50">
        <f>Linker_ZHist!U50-Nominal_ZHist!U50</f>
        <v>0</v>
      </c>
      <c r="V50">
        <f>Linker_ZHist!V50-Nominal_ZHist!V50</f>
        <v>25.321999999999999</v>
      </c>
      <c r="W50">
        <f>Linker_ZHist!W50-Nominal_ZHist!W50</f>
        <v>0</v>
      </c>
      <c r="X50">
        <f>Linker_ZHist!X50-Nominal_ZHist!X50</f>
        <v>9.6679999999999993</v>
      </c>
      <c r="Y50">
        <f>Linker_ZHist!Y50-Nominal_ZHist!Y50</f>
        <v>0</v>
      </c>
      <c r="Z50">
        <f>Linker_ZHist!Z50-Nominal_ZHist!Z50</f>
        <v>16.338000000000001</v>
      </c>
      <c r="AA50">
        <f>Linker_ZHist!AA50-Nominal_ZHist!AA50</f>
        <v>0</v>
      </c>
      <c r="AB50">
        <f>Linker_ZHist!AB50-Nominal_ZHist!AB50</f>
        <v>11.539000000000001</v>
      </c>
      <c r="AC50">
        <f>Linker_ZHist!AC50-Nominal_ZHist!AC50</f>
        <v>0</v>
      </c>
      <c r="AD50">
        <f>Linker_ZHist!AD50-Nominal_ZHist!AD50</f>
        <v>6.8449999999999989</v>
      </c>
      <c r="AE50">
        <f>Linker_ZHist!AE50-Nominal_ZHist!AE50</f>
        <v>0</v>
      </c>
      <c r="AF50">
        <f>Linker_ZHist!AF50-Nominal_ZHist!AF50</f>
        <v>2.284000000000006</v>
      </c>
      <c r="AG50">
        <f>Linker_ZHist!AG50-Nominal_ZHist!AG50</f>
        <v>0</v>
      </c>
      <c r="AH50">
        <f>Linker_ZHist!AH50-Nominal_ZHist!AH50</f>
        <v>3.9380000000000024</v>
      </c>
      <c r="AI50">
        <f>Linker_ZHist!AI50-Nominal_ZHist!AI50</f>
        <v>0</v>
      </c>
      <c r="AJ50">
        <f>Linker_ZHist!AJ50-Nominal_ZHist!AJ50</f>
        <v>9.0870000000000033</v>
      </c>
      <c r="AK50">
        <f>Linker_ZHist!AK50-Nominal_ZHist!AK50</f>
        <v>0</v>
      </c>
      <c r="AL50">
        <f>Linker_ZHist!AL50-Nominal_ZHist!AL50</f>
        <v>7.0219999999999914</v>
      </c>
      <c r="AM50">
        <f>Linker_ZHist!AM50-Nominal_ZHist!AM50</f>
        <v>0</v>
      </c>
      <c r="AN50">
        <f>Linker_ZHist!AN50-Nominal_ZHist!AN50</f>
        <v>6.6119999999999948</v>
      </c>
      <c r="AO50">
        <f>Linker_ZHist!AO50-Nominal_ZHist!AO50</f>
        <v>0</v>
      </c>
      <c r="AP50">
        <f>Linker_ZHist!AP50-Nominal_ZHist!AP50</f>
        <v>9.1700000000000017</v>
      </c>
      <c r="AQ50">
        <f>Linker_ZHist!AQ50-Nominal_ZHist!AQ50</f>
        <v>0</v>
      </c>
      <c r="AR50">
        <f>Linker_ZHist!AR50-Nominal_ZHist!AR50</f>
        <v>6.7940000000000111</v>
      </c>
      <c r="AS50">
        <f>Linker_ZHist!AS50-Nominal_ZHist!AS50</f>
        <v>0</v>
      </c>
      <c r="AT50">
        <f>Linker_ZHist!AT50-Nominal_ZHist!AT50</f>
        <v>8.8930000000000007</v>
      </c>
      <c r="AU50">
        <f>Linker_ZHist!AU50-Nominal_ZHist!AU50</f>
        <v>0</v>
      </c>
      <c r="AV50">
        <f>Linker_ZHist!AV50-Nominal_ZHist!AV50</f>
        <v>12.328999999999994</v>
      </c>
      <c r="AW50">
        <f>Linker_ZHist!AW50-Nominal_ZHist!AW50</f>
        <v>0</v>
      </c>
      <c r="AX50">
        <f>Linker_ZHist!AX50-Nominal_ZHist!AX50</f>
        <v>10.257000000000005</v>
      </c>
      <c r="AY50">
        <f>Linker_ZHist!AY50-Nominal_ZHist!AY50</f>
        <v>0</v>
      </c>
      <c r="AZ50">
        <f>Linker_ZHist!AZ50-Nominal_ZHist!AZ50</f>
        <v>6.6080000000000041</v>
      </c>
      <c r="BA50">
        <f>Linker_ZHist!BA50-Nominal_ZHist!BA50</f>
        <v>0</v>
      </c>
      <c r="BB50">
        <f>Linker_ZHist!BB50-Nominal_ZHist!BB50</f>
        <v>4.8909999999999911</v>
      </c>
      <c r="BC50">
        <f>Linker_ZHist!BC50-Nominal_ZHist!BC50</f>
        <v>0</v>
      </c>
      <c r="BD50">
        <f>Linker_ZHist!BD50-Nominal_ZHist!BD50</f>
        <v>6.1280000000000001</v>
      </c>
      <c r="BE50">
        <f>Linker_ZHist!BE50-Nominal_ZHist!BE50</f>
        <v>0</v>
      </c>
      <c r="BF50">
        <f>Linker_ZHist!BF50-Nominal_ZHist!BF50</f>
        <v>5.8200000000000074</v>
      </c>
      <c r="BG50">
        <f>Linker_ZHist!BG50-Nominal_ZHist!BG50</f>
        <v>0</v>
      </c>
      <c r="BH50">
        <f>Linker_ZHist!BH50-Nominal_ZHist!BH50</f>
        <v>2.3689999999999998</v>
      </c>
      <c r="BI50">
        <f>Linker_ZHist!BI50-Nominal_ZHist!BI50</f>
        <v>0</v>
      </c>
      <c r="BJ50">
        <f>Linker_ZHist!BJ50-Nominal_ZHist!BJ50</f>
        <v>16.965000000000003</v>
      </c>
      <c r="BK50">
        <f>Linker_ZHist!BK50-Nominal_ZHist!BK50</f>
        <v>0</v>
      </c>
      <c r="BL50">
        <f>Linker_ZHist!BL50-Nominal_ZHist!BL50</f>
        <v>1.4869999999999948</v>
      </c>
      <c r="BM50">
        <f>Linker_ZHist!BM50-Nominal_ZHist!BM50</f>
        <v>0</v>
      </c>
      <c r="BN50">
        <f>Linker_ZHist!BN50-Nominal_ZHist!BN50</f>
        <v>6.6599999999999966</v>
      </c>
      <c r="BO50">
        <f>Linker_ZHist!BO50-Nominal_ZHist!BO50</f>
        <v>0</v>
      </c>
      <c r="BP50">
        <f>Linker_ZHist!BP50-Nominal_ZHist!BP50</f>
        <v>1.9990000000000094</v>
      </c>
      <c r="BQ50">
        <f>Linker_ZHist!BQ50-Nominal_ZHist!BQ50</f>
        <v>-45364</v>
      </c>
      <c r="BR50">
        <f>Linker_ZHist!BR50-Nominal_ZHist!BR50</f>
        <v>-53.003999999999998</v>
      </c>
      <c r="BS50">
        <f>Linker_ZHist!BS50-Nominal_ZHist!BS50</f>
        <v>0</v>
      </c>
      <c r="BT50">
        <f>Linker_ZHist!BT50-Nominal_ZHist!BT50</f>
        <v>0</v>
      </c>
      <c r="BU50">
        <f>Linker_ZHist!BU50-Nominal_ZHist!BU50</f>
        <v>0</v>
      </c>
      <c r="BV50">
        <f>Linker_ZHist!BV50-Nominal_ZHist!BV50</f>
        <v>0</v>
      </c>
      <c r="BW50">
        <f>Linker_ZHist!BW50-Nominal_ZHist!BW50</f>
        <v>0</v>
      </c>
      <c r="BX50">
        <f>Linker_ZHist!BX50-Nominal_ZHist!BX50</f>
        <v>0</v>
      </c>
      <c r="BY50">
        <f>Linker_ZHist!BY50-Nominal_ZHist!BY50</f>
        <v>0</v>
      </c>
      <c r="BZ50">
        <f>Linker_ZHist!BZ50-Nominal_ZHist!BZ50</f>
        <v>0</v>
      </c>
    </row>
    <row r="51" spans="3:78" x14ac:dyDescent="0.35">
      <c r="C51" s="46"/>
      <c r="D51">
        <f>Linker_ZHist!D51-Nominal_ZHist!D51</f>
        <v>53.076999999999998</v>
      </c>
      <c r="E51">
        <f>Linker_ZHist!E51-Nominal_ZHist!E51</f>
        <v>0</v>
      </c>
      <c r="F51">
        <f>Linker_ZHist!F51-Nominal_ZHist!F51</f>
        <v>46.356999999999999</v>
      </c>
      <c r="G51">
        <f>Linker_ZHist!G51-Nominal_ZHist!G51</f>
        <v>0</v>
      </c>
      <c r="H51">
        <f>Linker_ZHist!H51-Nominal_ZHist!H51</f>
        <v>13.662000000000001</v>
      </c>
      <c r="I51">
        <f>Linker_ZHist!I51-Nominal_ZHist!I51</f>
        <v>0</v>
      </c>
      <c r="J51">
        <f>Linker_ZHist!J51-Nominal_ZHist!J51</f>
        <v>13.298999999999999</v>
      </c>
      <c r="K51">
        <f>Linker_ZHist!K51-Nominal_ZHist!K51</f>
        <v>0</v>
      </c>
      <c r="L51">
        <f>Linker_ZHist!L51-Nominal_ZHist!L51</f>
        <v>25.106000000000002</v>
      </c>
      <c r="M51">
        <f>Linker_ZHist!M51-Nominal_ZHist!M51</f>
        <v>0</v>
      </c>
      <c r="N51">
        <f>Linker_ZHist!N51-Nominal_ZHist!N51</f>
        <v>14.65</v>
      </c>
      <c r="O51">
        <f>Linker_ZHist!O51-Nominal_ZHist!O51</f>
        <v>0</v>
      </c>
      <c r="P51">
        <f>Linker_ZHist!P51-Nominal_ZHist!P51</f>
        <v>18.494999999999997</v>
      </c>
      <c r="Q51">
        <f>Linker_ZHist!Q51-Nominal_ZHist!Q51</f>
        <v>0</v>
      </c>
      <c r="R51">
        <f>Linker_ZHist!R51-Nominal_ZHist!R51</f>
        <v>16.837000000000003</v>
      </c>
      <c r="S51">
        <f>Linker_ZHist!S51-Nominal_ZHist!S51</f>
        <v>0</v>
      </c>
      <c r="T51">
        <f>Linker_ZHist!T51-Nominal_ZHist!T51</f>
        <v>17.268999999999998</v>
      </c>
      <c r="U51">
        <f>Linker_ZHist!U51-Nominal_ZHist!U51</f>
        <v>0</v>
      </c>
      <c r="V51">
        <f>Linker_ZHist!V51-Nominal_ZHist!V51</f>
        <v>22.310000000000002</v>
      </c>
      <c r="W51">
        <f>Linker_ZHist!W51-Nominal_ZHist!W51</f>
        <v>0</v>
      </c>
      <c r="X51">
        <f>Linker_ZHist!X51-Nominal_ZHist!X51</f>
        <v>6.4390000000000001</v>
      </c>
      <c r="Y51">
        <f>Linker_ZHist!Y51-Nominal_ZHist!Y51</f>
        <v>0</v>
      </c>
      <c r="Z51">
        <f>Linker_ZHist!Z51-Nominal_ZHist!Z51</f>
        <v>12.143000000000001</v>
      </c>
      <c r="AA51">
        <f>Linker_ZHist!AA51-Nominal_ZHist!AA51</f>
        <v>0</v>
      </c>
      <c r="AB51">
        <f>Linker_ZHist!AB51-Nominal_ZHist!AB51</f>
        <v>7.4040000000000035</v>
      </c>
      <c r="AC51">
        <f>Linker_ZHist!AC51-Nominal_ZHist!AC51</f>
        <v>0</v>
      </c>
      <c r="AD51">
        <f>Linker_ZHist!AD51-Nominal_ZHist!AD51</f>
        <v>3.5389999999999944</v>
      </c>
      <c r="AE51">
        <f>Linker_ZHist!AE51-Nominal_ZHist!AE51</f>
        <v>0</v>
      </c>
      <c r="AF51">
        <f>Linker_ZHist!AF51-Nominal_ZHist!AF51</f>
        <v>-0.46300000000000097</v>
      </c>
      <c r="AG51">
        <f>Linker_ZHist!AG51-Nominal_ZHist!AG51</f>
        <v>0</v>
      </c>
      <c r="AH51">
        <f>Linker_ZHist!AH51-Nominal_ZHist!AH51</f>
        <v>1.3419999999999987</v>
      </c>
      <c r="AI51">
        <f>Linker_ZHist!AI51-Nominal_ZHist!AI51</f>
        <v>0</v>
      </c>
      <c r="AJ51">
        <f>Linker_ZHist!AJ51-Nominal_ZHist!AJ51</f>
        <v>6.5759999999999934</v>
      </c>
      <c r="AK51">
        <f>Linker_ZHist!AK51-Nominal_ZHist!AK51</f>
        <v>0</v>
      </c>
      <c r="AL51">
        <f>Linker_ZHist!AL51-Nominal_ZHist!AL51</f>
        <v>5.0210000000000008</v>
      </c>
      <c r="AM51">
        <f>Linker_ZHist!AM51-Nominal_ZHist!AM51</f>
        <v>0</v>
      </c>
      <c r="AN51">
        <f>Linker_ZHist!AN51-Nominal_ZHist!AN51</f>
        <v>5.1580000000000013</v>
      </c>
      <c r="AO51">
        <f>Linker_ZHist!AO51-Nominal_ZHist!AO51</f>
        <v>0</v>
      </c>
      <c r="AP51">
        <f>Linker_ZHist!AP51-Nominal_ZHist!AP51</f>
        <v>7.3389999999999986</v>
      </c>
      <c r="AQ51">
        <f>Linker_ZHist!AQ51-Nominal_ZHist!AQ51</f>
        <v>0</v>
      </c>
      <c r="AR51">
        <f>Linker_ZHist!AR51-Nominal_ZHist!AR51</f>
        <v>5.6199999999999903</v>
      </c>
      <c r="AS51">
        <f>Linker_ZHist!AS51-Nominal_ZHist!AS51</f>
        <v>0</v>
      </c>
      <c r="AT51">
        <f>Linker_ZHist!AT51-Nominal_ZHist!AT51</f>
        <v>7.4239999999999924</v>
      </c>
      <c r="AU51">
        <f>Linker_ZHist!AU51-Nominal_ZHist!AU51</f>
        <v>0</v>
      </c>
      <c r="AV51">
        <f>Linker_ZHist!AV51-Nominal_ZHist!AV51</f>
        <v>10.866</v>
      </c>
      <c r="AW51">
        <f>Linker_ZHist!AW51-Nominal_ZHist!AW51</f>
        <v>0</v>
      </c>
      <c r="AX51">
        <f>Linker_ZHist!AX51-Nominal_ZHist!AX51</f>
        <v>8.7989999999999924</v>
      </c>
      <c r="AY51">
        <f>Linker_ZHist!AY51-Nominal_ZHist!AY51</f>
        <v>0</v>
      </c>
      <c r="AZ51">
        <f>Linker_ZHist!AZ51-Nominal_ZHist!AZ51</f>
        <v>5.2430000000000092</v>
      </c>
      <c r="BA51">
        <f>Linker_ZHist!BA51-Nominal_ZHist!BA51</f>
        <v>0</v>
      </c>
      <c r="BB51">
        <f>Linker_ZHist!BB51-Nominal_ZHist!BB51</f>
        <v>3.4150000000000063</v>
      </c>
      <c r="BC51">
        <f>Linker_ZHist!BC51-Nominal_ZHist!BC51</f>
        <v>0</v>
      </c>
      <c r="BD51">
        <f>Linker_ZHist!BD51-Nominal_ZHist!BD51</f>
        <v>4.6099999999999994</v>
      </c>
      <c r="BE51">
        <f>Linker_ZHist!BE51-Nominal_ZHist!BE51</f>
        <v>0</v>
      </c>
      <c r="BF51">
        <f>Linker_ZHist!BF51-Nominal_ZHist!BF51</f>
        <v>4.333999999999989</v>
      </c>
      <c r="BG51">
        <f>Linker_ZHist!BG51-Nominal_ZHist!BG51</f>
        <v>0</v>
      </c>
      <c r="BH51">
        <f>Linker_ZHist!BH51-Nominal_ZHist!BH51</f>
        <v>1.1319999999999908</v>
      </c>
      <c r="BI51">
        <f>Linker_ZHist!BI51-Nominal_ZHist!BI51</f>
        <v>0</v>
      </c>
      <c r="BJ51">
        <f>Linker_ZHist!BJ51-Nominal_ZHist!BJ51</f>
        <v>15.709000000000003</v>
      </c>
      <c r="BK51">
        <f>Linker_ZHist!BK51-Nominal_ZHist!BK51</f>
        <v>0</v>
      </c>
      <c r="BL51">
        <f>Linker_ZHist!BL51-Nominal_ZHist!BL51</f>
        <v>0.39300000000000068</v>
      </c>
      <c r="BM51">
        <f>Linker_ZHist!BM51-Nominal_ZHist!BM51</f>
        <v>0</v>
      </c>
      <c r="BN51">
        <f>Linker_ZHist!BN51-Nominal_ZHist!BN51</f>
        <v>6.1659999999999968</v>
      </c>
      <c r="BO51">
        <f>Linker_ZHist!BO51-Nominal_ZHist!BO51</f>
        <v>0</v>
      </c>
      <c r="BP51">
        <f>Linker_ZHist!BP51-Nominal_ZHist!BP51</f>
        <v>2.1430000000000007</v>
      </c>
      <c r="BQ51">
        <f>Linker_ZHist!BQ51-Nominal_ZHist!BQ51</f>
        <v>-45365</v>
      </c>
      <c r="BR51">
        <f>Linker_ZHist!BR51-Nominal_ZHist!BR51</f>
        <v>-53.351999999999997</v>
      </c>
      <c r="BS51">
        <f>Linker_ZHist!BS51-Nominal_ZHist!BS51</f>
        <v>0</v>
      </c>
      <c r="BT51">
        <f>Linker_ZHist!BT51-Nominal_ZHist!BT51</f>
        <v>0</v>
      </c>
      <c r="BU51">
        <f>Linker_ZHist!BU51-Nominal_ZHist!BU51</f>
        <v>0</v>
      </c>
      <c r="BV51">
        <f>Linker_ZHist!BV51-Nominal_ZHist!BV51</f>
        <v>0</v>
      </c>
      <c r="BW51">
        <f>Linker_ZHist!BW51-Nominal_ZHist!BW51</f>
        <v>0</v>
      </c>
      <c r="BX51">
        <f>Linker_ZHist!BX51-Nominal_ZHist!BX51</f>
        <v>0</v>
      </c>
      <c r="BY51">
        <f>Linker_ZHist!BY51-Nominal_ZHist!BY51</f>
        <v>0</v>
      </c>
      <c r="BZ51">
        <f>Linker_ZHist!BZ51-Nominal_ZHist!BZ51</f>
        <v>0</v>
      </c>
    </row>
    <row r="52" spans="3:78" x14ac:dyDescent="0.35">
      <c r="C52" s="46"/>
      <c r="D52">
        <f>Linker_ZHist!D52-Nominal_ZHist!D52</f>
        <v>33.909999999999997</v>
      </c>
      <c r="E52">
        <f>Linker_ZHist!E52-Nominal_ZHist!E52</f>
        <v>0</v>
      </c>
      <c r="F52">
        <f>Linker_ZHist!F52-Nominal_ZHist!F52</f>
        <v>30.175999999999995</v>
      </c>
      <c r="G52">
        <f>Linker_ZHist!G52-Nominal_ZHist!G52</f>
        <v>0</v>
      </c>
      <c r="H52">
        <f>Linker_ZHist!H52-Nominal_ZHist!H52</f>
        <v>19.042999999999999</v>
      </c>
      <c r="I52">
        <f>Linker_ZHist!I52-Nominal_ZHist!I52</f>
        <v>0</v>
      </c>
      <c r="J52">
        <f>Linker_ZHist!J52-Nominal_ZHist!J52</f>
        <v>15.975000000000001</v>
      </c>
      <c r="K52">
        <f>Linker_ZHist!K52-Nominal_ZHist!K52</f>
        <v>0</v>
      </c>
      <c r="L52">
        <f>Linker_ZHist!L52-Nominal_ZHist!L52</f>
        <v>27.656000000000002</v>
      </c>
      <c r="M52">
        <f>Linker_ZHist!M52-Nominal_ZHist!M52</f>
        <v>0</v>
      </c>
      <c r="N52">
        <f>Linker_ZHist!N52-Nominal_ZHist!N52</f>
        <v>16.873000000000001</v>
      </c>
      <c r="O52">
        <f>Linker_ZHist!O52-Nominal_ZHist!O52</f>
        <v>0</v>
      </c>
      <c r="P52">
        <f>Linker_ZHist!P52-Nominal_ZHist!P52</f>
        <v>21.058</v>
      </c>
      <c r="Q52">
        <f>Linker_ZHist!Q52-Nominal_ZHist!Q52</f>
        <v>0</v>
      </c>
      <c r="R52">
        <f>Linker_ZHist!R52-Nominal_ZHist!R52</f>
        <v>18.459</v>
      </c>
      <c r="S52">
        <f>Linker_ZHist!S52-Nominal_ZHist!S52</f>
        <v>0</v>
      </c>
      <c r="T52">
        <f>Linker_ZHist!T52-Nominal_ZHist!T52</f>
        <v>19.104000000000003</v>
      </c>
      <c r="U52">
        <f>Linker_ZHist!U52-Nominal_ZHist!U52</f>
        <v>0</v>
      </c>
      <c r="V52">
        <f>Linker_ZHist!V52-Nominal_ZHist!V52</f>
        <v>24.614000000000001</v>
      </c>
      <c r="W52">
        <f>Linker_ZHist!W52-Nominal_ZHist!W52</f>
        <v>0</v>
      </c>
      <c r="X52">
        <f>Linker_ZHist!X52-Nominal_ZHist!X52</f>
        <v>8.4089999999999989</v>
      </c>
      <c r="Y52">
        <f>Linker_ZHist!Y52-Nominal_ZHist!Y52</f>
        <v>0</v>
      </c>
      <c r="Z52">
        <f>Linker_ZHist!Z52-Nominal_ZHist!Z52</f>
        <v>13.764000000000003</v>
      </c>
      <c r="AA52">
        <f>Linker_ZHist!AA52-Nominal_ZHist!AA52</f>
        <v>0</v>
      </c>
      <c r="AB52">
        <f>Linker_ZHist!AB52-Nominal_ZHist!AB52</f>
        <v>9.1009999999999991</v>
      </c>
      <c r="AC52">
        <f>Linker_ZHist!AC52-Nominal_ZHist!AC52</f>
        <v>0</v>
      </c>
      <c r="AD52">
        <f>Linker_ZHist!AD52-Nominal_ZHist!AD52</f>
        <v>5.1890000000000001</v>
      </c>
      <c r="AE52">
        <f>Linker_ZHist!AE52-Nominal_ZHist!AE52</f>
        <v>0</v>
      </c>
      <c r="AF52">
        <f>Linker_ZHist!AF52-Nominal_ZHist!AF52</f>
        <v>0.70100000000000051</v>
      </c>
      <c r="AG52">
        <f>Linker_ZHist!AG52-Nominal_ZHist!AG52</f>
        <v>0</v>
      </c>
      <c r="AH52">
        <f>Linker_ZHist!AH52-Nominal_ZHist!AH52</f>
        <v>2.5399999999999991</v>
      </c>
      <c r="AI52">
        <f>Linker_ZHist!AI52-Nominal_ZHist!AI52</f>
        <v>0</v>
      </c>
      <c r="AJ52">
        <f>Linker_ZHist!AJ52-Nominal_ZHist!AJ52</f>
        <v>7.8179999999999978</v>
      </c>
      <c r="AK52">
        <f>Linker_ZHist!AK52-Nominal_ZHist!AK52</f>
        <v>0</v>
      </c>
      <c r="AL52">
        <f>Linker_ZHist!AL52-Nominal_ZHist!AL52</f>
        <v>5.9410000000000025</v>
      </c>
      <c r="AM52">
        <f>Linker_ZHist!AM52-Nominal_ZHist!AM52</f>
        <v>0</v>
      </c>
      <c r="AN52">
        <f>Linker_ZHist!AN52-Nominal_ZHist!AN52</f>
        <v>6.375</v>
      </c>
      <c r="AO52">
        <f>Linker_ZHist!AO52-Nominal_ZHist!AO52</f>
        <v>0</v>
      </c>
      <c r="AP52">
        <f>Linker_ZHist!AP52-Nominal_ZHist!AP52</f>
        <v>8.8429999999999893</v>
      </c>
      <c r="AQ52">
        <f>Linker_ZHist!AQ52-Nominal_ZHist!AQ52</f>
        <v>0</v>
      </c>
      <c r="AR52">
        <f>Linker_ZHist!AR52-Nominal_ZHist!AR52</f>
        <v>7.0840000000000032</v>
      </c>
      <c r="AS52">
        <f>Linker_ZHist!AS52-Nominal_ZHist!AS52</f>
        <v>0</v>
      </c>
      <c r="AT52">
        <f>Linker_ZHist!AT52-Nominal_ZHist!AT52</f>
        <v>8.8740000000000094</v>
      </c>
      <c r="AU52">
        <f>Linker_ZHist!AU52-Nominal_ZHist!AU52</f>
        <v>0</v>
      </c>
      <c r="AV52">
        <f>Linker_ZHist!AV52-Nominal_ZHist!AV52</f>
        <v>12.298999999999992</v>
      </c>
      <c r="AW52">
        <f>Linker_ZHist!AW52-Nominal_ZHist!AW52</f>
        <v>0</v>
      </c>
      <c r="AX52">
        <f>Linker_ZHist!AX52-Nominal_ZHist!AX52</f>
        <v>10.472999999999999</v>
      </c>
      <c r="AY52">
        <f>Linker_ZHist!AY52-Nominal_ZHist!AY52</f>
        <v>0</v>
      </c>
      <c r="AZ52">
        <f>Linker_ZHist!AZ52-Nominal_ZHist!AZ52</f>
        <v>6.8400000000000034</v>
      </c>
      <c r="BA52">
        <f>Linker_ZHist!BA52-Nominal_ZHist!BA52</f>
        <v>0</v>
      </c>
      <c r="BB52">
        <f>Linker_ZHist!BB52-Nominal_ZHist!BB52</f>
        <v>5.2199999999999989</v>
      </c>
      <c r="BC52">
        <f>Linker_ZHist!BC52-Nominal_ZHist!BC52</f>
        <v>0</v>
      </c>
      <c r="BD52">
        <f>Linker_ZHist!BD52-Nominal_ZHist!BD52</f>
        <v>6.195999999999998</v>
      </c>
      <c r="BE52">
        <f>Linker_ZHist!BE52-Nominal_ZHist!BE52</f>
        <v>0</v>
      </c>
      <c r="BF52">
        <f>Linker_ZHist!BF52-Nominal_ZHist!BF52</f>
        <v>6.2510000000000048</v>
      </c>
      <c r="BG52">
        <f>Linker_ZHist!BG52-Nominal_ZHist!BG52</f>
        <v>0</v>
      </c>
      <c r="BH52">
        <f>Linker_ZHist!BH52-Nominal_ZHist!BH52</f>
        <v>3.1850000000000023</v>
      </c>
      <c r="BI52">
        <f>Linker_ZHist!BI52-Nominal_ZHist!BI52</f>
        <v>0</v>
      </c>
      <c r="BJ52">
        <f>Linker_ZHist!BJ52-Nominal_ZHist!BJ52</f>
        <v>17.851000000000006</v>
      </c>
      <c r="BK52">
        <f>Linker_ZHist!BK52-Nominal_ZHist!BK52</f>
        <v>0</v>
      </c>
      <c r="BL52">
        <f>Linker_ZHist!BL52-Nominal_ZHist!BL52</f>
        <v>2.7330000000000041</v>
      </c>
      <c r="BM52">
        <f>Linker_ZHist!BM52-Nominal_ZHist!BM52</f>
        <v>0</v>
      </c>
      <c r="BN52">
        <f>Linker_ZHist!BN52-Nominal_ZHist!BN52</f>
        <v>8.5849999999999937</v>
      </c>
      <c r="BO52">
        <f>Linker_ZHist!BO52-Nominal_ZHist!BO52</f>
        <v>0</v>
      </c>
      <c r="BP52">
        <f>Linker_ZHist!BP52-Nominal_ZHist!BP52</f>
        <v>4.9329999999999927</v>
      </c>
      <c r="BQ52">
        <f>Linker_ZHist!BQ52-Nominal_ZHist!BQ52</f>
        <v>-45366</v>
      </c>
      <c r="BR52">
        <f>Linker_ZHist!BR52-Nominal_ZHist!BR52</f>
        <v>-52.085999999999999</v>
      </c>
      <c r="BS52">
        <f>Linker_ZHist!BS52-Nominal_ZHist!BS52</f>
        <v>0</v>
      </c>
      <c r="BT52">
        <f>Linker_ZHist!BT52-Nominal_ZHist!BT52</f>
        <v>0</v>
      </c>
      <c r="BU52">
        <f>Linker_ZHist!BU52-Nominal_ZHist!BU52</f>
        <v>0</v>
      </c>
      <c r="BV52">
        <f>Linker_ZHist!BV52-Nominal_ZHist!BV52</f>
        <v>0</v>
      </c>
      <c r="BW52">
        <f>Linker_ZHist!BW52-Nominal_ZHist!BW52</f>
        <v>0</v>
      </c>
      <c r="BX52">
        <f>Linker_ZHist!BX52-Nominal_ZHist!BX52</f>
        <v>0</v>
      </c>
      <c r="BY52">
        <f>Linker_ZHist!BY52-Nominal_ZHist!BY52</f>
        <v>0</v>
      </c>
      <c r="BZ52">
        <f>Linker_ZHist!BZ52-Nominal_ZHist!BZ52</f>
        <v>0</v>
      </c>
    </row>
    <row r="53" spans="3:78" x14ac:dyDescent="0.35">
      <c r="C53" s="46"/>
      <c r="D53">
        <f>Linker_ZHist!D53-Nominal_ZHist!D53</f>
        <v>35.244</v>
      </c>
      <c r="E53">
        <f>Linker_ZHist!E53-Nominal_ZHist!E53</f>
        <v>0</v>
      </c>
      <c r="F53">
        <f>Linker_ZHist!F53-Nominal_ZHist!F53</f>
        <v>27.841999999999999</v>
      </c>
      <c r="G53">
        <f>Linker_ZHist!G53-Nominal_ZHist!G53</f>
        <v>0</v>
      </c>
      <c r="H53">
        <f>Linker_ZHist!H53-Nominal_ZHist!H53</f>
        <v>20.995999999999999</v>
      </c>
      <c r="I53">
        <f>Linker_ZHist!I53-Nominal_ZHist!I53</f>
        <v>0</v>
      </c>
      <c r="J53">
        <f>Linker_ZHist!J53-Nominal_ZHist!J53</f>
        <v>17.898</v>
      </c>
      <c r="K53">
        <f>Linker_ZHist!K53-Nominal_ZHist!K53</f>
        <v>0</v>
      </c>
      <c r="L53">
        <f>Linker_ZHist!L53-Nominal_ZHist!L53</f>
        <v>28.497</v>
      </c>
      <c r="M53">
        <f>Linker_ZHist!M53-Nominal_ZHist!M53</f>
        <v>0</v>
      </c>
      <c r="N53">
        <f>Linker_ZHist!N53-Nominal_ZHist!N53</f>
        <v>17.352999999999998</v>
      </c>
      <c r="O53">
        <f>Linker_ZHist!O53-Nominal_ZHist!O53</f>
        <v>0</v>
      </c>
      <c r="P53">
        <f>Linker_ZHist!P53-Nominal_ZHist!P53</f>
        <v>19.905999999999999</v>
      </c>
      <c r="Q53">
        <f>Linker_ZHist!Q53-Nominal_ZHist!Q53</f>
        <v>0</v>
      </c>
      <c r="R53">
        <f>Linker_ZHist!R53-Nominal_ZHist!R53</f>
        <v>17.441000000000003</v>
      </c>
      <c r="S53">
        <f>Linker_ZHist!S53-Nominal_ZHist!S53</f>
        <v>0</v>
      </c>
      <c r="T53">
        <f>Linker_ZHist!T53-Nominal_ZHist!T53</f>
        <v>18.313000000000002</v>
      </c>
      <c r="U53">
        <f>Linker_ZHist!U53-Nominal_ZHist!U53</f>
        <v>0</v>
      </c>
      <c r="V53">
        <f>Linker_ZHist!V53-Nominal_ZHist!V53</f>
        <v>23.79</v>
      </c>
      <c r="W53">
        <f>Linker_ZHist!W53-Nominal_ZHist!W53</f>
        <v>0</v>
      </c>
      <c r="X53">
        <f>Linker_ZHist!X53-Nominal_ZHist!X53</f>
        <v>7.6280000000000001</v>
      </c>
      <c r="Y53">
        <f>Linker_ZHist!Y53-Nominal_ZHist!Y53</f>
        <v>0</v>
      </c>
      <c r="Z53">
        <f>Linker_ZHist!Z53-Nominal_ZHist!Z53</f>
        <v>12.900000000000006</v>
      </c>
      <c r="AA53">
        <f>Linker_ZHist!AA53-Nominal_ZHist!AA53</f>
        <v>0</v>
      </c>
      <c r="AB53">
        <f>Linker_ZHist!AB53-Nominal_ZHist!AB53</f>
        <v>8.480000000000004</v>
      </c>
      <c r="AC53">
        <f>Linker_ZHist!AC53-Nominal_ZHist!AC53</f>
        <v>0</v>
      </c>
      <c r="AD53">
        <f>Linker_ZHist!AD53-Nominal_ZHist!AD53</f>
        <v>4.0790000000000006</v>
      </c>
      <c r="AE53">
        <f>Linker_ZHist!AE53-Nominal_ZHist!AE53</f>
        <v>0</v>
      </c>
      <c r="AF53">
        <f>Linker_ZHist!AF53-Nominal_ZHist!AF53</f>
        <v>-0.16300000000000381</v>
      </c>
      <c r="AG53">
        <f>Linker_ZHist!AG53-Nominal_ZHist!AG53</f>
        <v>0</v>
      </c>
      <c r="AH53">
        <f>Linker_ZHist!AH53-Nominal_ZHist!AH53</f>
        <v>1.6169999999999973</v>
      </c>
      <c r="AI53">
        <f>Linker_ZHist!AI53-Nominal_ZHist!AI53</f>
        <v>0</v>
      </c>
      <c r="AJ53">
        <f>Linker_ZHist!AJ53-Nominal_ZHist!AJ53</f>
        <v>6.8149999999999906</v>
      </c>
      <c r="AK53">
        <f>Linker_ZHist!AK53-Nominal_ZHist!AK53</f>
        <v>0</v>
      </c>
      <c r="AL53">
        <f>Linker_ZHist!AL53-Nominal_ZHist!AL53</f>
        <v>5.0579999999999998</v>
      </c>
      <c r="AM53">
        <f>Linker_ZHist!AM53-Nominal_ZHist!AM53</f>
        <v>0</v>
      </c>
      <c r="AN53">
        <f>Linker_ZHist!AN53-Nominal_ZHist!AN53</f>
        <v>5.5370000000000061</v>
      </c>
      <c r="AO53">
        <f>Linker_ZHist!AO53-Nominal_ZHist!AO53</f>
        <v>0</v>
      </c>
      <c r="AP53">
        <f>Linker_ZHist!AP53-Nominal_ZHist!AP53</f>
        <v>7.8380000000000081</v>
      </c>
      <c r="AQ53">
        <f>Linker_ZHist!AQ53-Nominal_ZHist!AQ53</f>
        <v>0</v>
      </c>
      <c r="AR53">
        <f>Linker_ZHist!AR53-Nominal_ZHist!AR53</f>
        <v>6.2090000000000032</v>
      </c>
      <c r="AS53">
        <f>Linker_ZHist!AS53-Nominal_ZHist!AS53</f>
        <v>0</v>
      </c>
      <c r="AT53">
        <f>Linker_ZHist!AT53-Nominal_ZHist!AT53</f>
        <v>7.7870000000000061</v>
      </c>
      <c r="AU53">
        <f>Linker_ZHist!AU53-Nominal_ZHist!AU53</f>
        <v>0</v>
      </c>
      <c r="AV53">
        <f>Linker_ZHist!AV53-Nominal_ZHist!AV53</f>
        <v>10.904000000000011</v>
      </c>
      <c r="AW53">
        <f>Linker_ZHist!AW53-Nominal_ZHist!AW53</f>
        <v>0</v>
      </c>
      <c r="AX53">
        <f>Linker_ZHist!AX53-Nominal_ZHist!AX53</f>
        <v>9.0390000000000015</v>
      </c>
      <c r="AY53">
        <f>Linker_ZHist!AY53-Nominal_ZHist!AY53</f>
        <v>0</v>
      </c>
      <c r="AZ53">
        <f>Linker_ZHist!AZ53-Nominal_ZHist!AZ53</f>
        <v>5.637999999999991</v>
      </c>
      <c r="BA53">
        <f>Linker_ZHist!BA53-Nominal_ZHist!BA53</f>
        <v>0</v>
      </c>
      <c r="BB53">
        <f>Linker_ZHist!BB53-Nominal_ZHist!BB53</f>
        <v>3.965999999999994</v>
      </c>
      <c r="BC53">
        <f>Linker_ZHist!BC53-Nominal_ZHist!BC53</f>
        <v>0</v>
      </c>
      <c r="BD53">
        <f>Linker_ZHist!BD53-Nominal_ZHist!BD53</f>
        <v>4.9319999999999879</v>
      </c>
      <c r="BE53">
        <f>Linker_ZHist!BE53-Nominal_ZHist!BE53</f>
        <v>0</v>
      </c>
      <c r="BF53">
        <f>Linker_ZHist!BF53-Nominal_ZHist!BF53</f>
        <v>4.972999999999999</v>
      </c>
      <c r="BG53">
        <f>Linker_ZHist!BG53-Nominal_ZHist!BG53</f>
        <v>0</v>
      </c>
      <c r="BH53">
        <f>Linker_ZHist!BH53-Nominal_ZHist!BH53</f>
        <v>1.7710000000000008</v>
      </c>
      <c r="BI53">
        <f>Linker_ZHist!BI53-Nominal_ZHist!BI53</f>
        <v>0</v>
      </c>
      <c r="BJ53">
        <f>Linker_ZHist!BJ53-Nominal_ZHist!BJ53</f>
        <v>16.317999999999998</v>
      </c>
      <c r="BK53">
        <f>Linker_ZHist!BK53-Nominal_ZHist!BK53</f>
        <v>0</v>
      </c>
      <c r="BL53">
        <f>Linker_ZHist!BL53-Nominal_ZHist!BL53</f>
        <v>1.3340000000000032</v>
      </c>
      <c r="BM53">
        <f>Linker_ZHist!BM53-Nominal_ZHist!BM53</f>
        <v>0</v>
      </c>
      <c r="BN53">
        <f>Linker_ZHist!BN53-Nominal_ZHist!BN53</f>
        <v>6.9480000000000075</v>
      </c>
      <c r="BO53">
        <f>Linker_ZHist!BO53-Nominal_ZHist!BO53</f>
        <v>0</v>
      </c>
      <c r="BP53">
        <f>Linker_ZHist!BP53-Nominal_ZHist!BP53</f>
        <v>3.1000000000000085</v>
      </c>
      <c r="BQ53">
        <f>Linker_ZHist!BQ53-Nominal_ZHist!BQ53</f>
        <v>-45369</v>
      </c>
      <c r="BR53">
        <f>Linker_ZHist!BR53-Nominal_ZHist!BR53</f>
        <v>-51.972999999999999</v>
      </c>
      <c r="BS53">
        <f>Linker_ZHist!BS53-Nominal_ZHist!BS53</f>
        <v>0</v>
      </c>
      <c r="BT53">
        <f>Linker_ZHist!BT53-Nominal_ZHist!BT53</f>
        <v>0</v>
      </c>
      <c r="BU53">
        <f>Linker_ZHist!BU53-Nominal_ZHist!BU53</f>
        <v>0</v>
      </c>
      <c r="BV53">
        <f>Linker_ZHist!BV53-Nominal_ZHist!BV53</f>
        <v>0</v>
      </c>
      <c r="BW53">
        <f>Linker_ZHist!BW53-Nominal_ZHist!BW53</f>
        <v>0</v>
      </c>
      <c r="BX53">
        <f>Linker_ZHist!BX53-Nominal_ZHist!BX53</f>
        <v>0</v>
      </c>
      <c r="BY53">
        <f>Linker_ZHist!BY53-Nominal_ZHist!BY53</f>
        <v>0</v>
      </c>
      <c r="BZ53">
        <f>Linker_ZHist!BZ53-Nominal_ZHist!BZ53</f>
        <v>0</v>
      </c>
    </row>
    <row r="54" spans="3:78" x14ac:dyDescent="0.35">
      <c r="C54" s="46"/>
      <c r="D54">
        <f>Linker_ZHist!D54-Nominal_ZHist!D54</f>
        <v>36.962000000000003</v>
      </c>
      <c r="E54">
        <f>Linker_ZHist!E54-Nominal_ZHist!E54</f>
        <v>0</v>
      </c>
      <c r="F54">
        <f>Linker_ZHist!F54-Nominal_ZHist!F54</f>
        <v>25.706000000000003</v>
      </c>
      <c r="G54">
        <f>Linker_ZHist!G54-Nominal_ZHist!G54</f>
        <v>0</v>
      </c>
      <c r="H54">
        <f>Linker_ZHist!H54-Nominal_ZHist!H54</f>
        <v>21.448</v>
      </c>
      <c r="I54">
        <f>Linker_ZHist!I54-Nominal_ZHist!I54</f>
        <v>0</v>
      </c>
      <c r="J54">
        <f>Linker_ZHist!J54-Nominal_ZHist!J54</f>
        <v>18.603999999999999</v>
      </c>
      <c r="K54">
        <f>Linker_ZHist!K54-Nominal_ZHist!K54</f>
        <v>0</v>
      </c>
      <c r="L54">
        <f>Linker_ZHist!L54-Nominal_ZHist!L54</f>
        <v>29.603999999999999</v>
      </c>
      <c r="M54">
        <f>Linker_ZHist!M54-Nominal_ZHist!M54</f>
        <v>0</v>
      </c>
      <c r="N54">
        <f>Linker_ZHist!N54-Nominal_ZHist!N54</f>
        <v>18.837</v>
      </c>
      <c r="O54">
        <f>Linker_ZHist!O54-Nominal_ZHist!O54</f>
        <v>0</v>
      </c>
      <c r="P54">
        <f>Linker_ZHist!P54-Nominal_ZHist!P54</f>
        <v>21.087</v>
      </c>
      <c r="Q54">
        <f>Linker_ZHist!Q54-Nominal_ZHist!Q54</f>
        <v>0</v>
      </c>
      <c r="R54">
        <f>Linker_ZHist!R54-Nominal_ZHist!R54</f>
        <v>17.384</v>
      </c>
      <c r="S54">
        <f>Linker_ZHist!S54-Nominal_ZHist!S54</f>
        <v>0</v>
      </c>
      <c r="T54">
        <f>Linker_ZHist!T54-Nominal_ZHist!T54</f>
        <v>18.141999999999996</v>
      </c>
      <c r="U54">
        <f>Linker_ZHist!U54-Nominal_ZHist!U54</f>
        <v>0</v>
      </c>
      <c r="V54">
        <f>Linker_ZHist!V54-Nominal_ZHist!V54</f>
        <v>23.745999999999995</v>
      </c>
      <c r="W54">
        <f>Linker_ZHist!W54-Nominal_ZHist!W54</f>
        <v>0</v>
      </c>
      <c r="X54">
        <f>Linker_ZHist!X54-Nominal_ZHist!X54</f>
        <v>7.659000000000006</v>
      </c>
      <c r="Y54">
        <f>Linker_ZHist!Y54-Nominal_ZHist!Y54</f>
        <v>0</v>
      </c>
      <c r="Z54">
        <f>Linker_ZHist!Z54-Nominal_ZHist!Z54</f>
        <v>13.265000000000001</v>
      </c>
      <c r="AA54">
        <f>Linker_ZHist!AA54-Nominal_ZHist!AA54</f>
        <v>0</v>
      </c>
      <c r="AB54">
        <f>Linker_ZHist!AB54-Nominal_ZHist!AB54</f>
        <v>8.5480000000000018</v>
      </c>
      <c r="AC54">
        <f>Linker_ZHist!AC54-Nominal_ZHist!AC54</f>
        <v>0</v>
      </c>
      <c r="AD54">
        <f>Linker_ZHist!AD54-Nominal_ZHist!AD54</f>
        <v>4.5390000000000015</v>
      </c>
      <c r="AE54">
        <f>Linker_ZHist!AE54-Nominal_ZHist!AE54</f>
        <v>0</v>
      </c>
      <c r="AF54">
        <f>Linker_ZHist!AF54-Nominal_ZHist!AF54</f>
        <v>-0.30499999999999972</v>
      </c>
      <c r="AG54">
        <f>Linker_ZHist!AG54-Nominal_ZHist!AG54</f>
        <v>0</v>
      </c>
      <c r="AH54">
        <f>Linker_ZHist!AH54-Nominal_ZHist!AH54</f>
        <v>1.713000000000001</v>
      </c>
      <c r="AI54">
        <f>Linker_ZHist!AI54-Nominal_ZHist!AI54</f>
        <v>0</v>
      </c>
      <c r="AJ54">
        <f>Linker_ZHist!AJ54-Nominal_ZHist!AJ54</f>
        <v>6.9300000000000068</v>
      </c>
      <c r="AK54">
        <f>Linker_ZHist!AK54-Nominal_ZHist!AK54</f>
        <v>0</v>
      </c>
      <c r="AL54">
        <f>Linker_ZHist!AL54-Nominal_ZHist!AL54</f>
        <v>5.0680000000000049</v>
      </c>
      <c r="AM54">
        <f>Linker_ZHist!AM54-Nominal_ZHist!AM54</f>
        <v>0</v>
      </c>
      <c r="AN54">
        <f>Linker_ZHist!AN54-Nominal_ZHist!AN54</f>
        <v>5.632000000000005</v>
      </c>
      <c r="AO54">
        <f>Linker_ZHist!AO54-Nominal_ZHist!AO54</f>
        <v>0</v>
      </c>
      <c r="AP54">
        <f>Linker_ZHist!AP54-Nominal_ZHist!AP54</f>
        <v>8.2379999999999995</v>
      </c>
      <c r="AQ54">
        <f>Linker_ZHist!AQ54-Nominal_ZHist!AQ54</f>
        <v>0</v>
      </c>
      <c r="AR54">
        <f>Linker_ZHist!AR54-Nominal_ZHist!AR54</f>
        <v>6.1859999999999928</v>
      </c>
      <c r="AS54">
        <f>Linker_ZHist!AS54-Nominal_ZHist!AS54</f>
        <v>0</v>
      </c>
      <c r="AT54">
        <f>Linker_ZHist!AT54-Nominal_ZHist!AT54</f>
        <v>7.9199999999999875</v>
      </c>
      <c r="AU54">
        <f>Linker_ZHist!AU54-Nominal_ZHist!AU54</f>
        <v>0</v>
      </c>
      <c r="AV54">
        <f>Linker_ZHist!AV54-Nominal_ZHist!AV54</f>
        <v>11.600999999999999</v>
      </c>
      <c r="AW54">
        <f>Linker_ZHist!AW54-Nominal_ZHist!AW54</f>
        <v>0</v>
      </c>
      <c r="AX54">
        <f>Linker_ZHist!AX54-Nominal_ZHist!AX54</f>
        <v>9.8580000000000041</v>
      </c>
      <c r="AY54">
        <f>Linker_ZHist!AY54-Nominal_ZHist!AY54</f>
        <v>0</v>
      </c>
      <c r="AZ54">
        <f>Linker_ZHist!AZ54-Nominal_ZHist!AZ54</f>
        <v>6.5169999999999959</v>
      </c>
      <c r="BA54">
        <f>Linker_ZHist!BA54-Nominal_ZHist!BA54</f>
        <v>0</v>
      </c>
      <c r="BB54">
        <f>Linker_ZHist!BB54-Nominal_ZHist!BB54</f>
        <v>4.1020000000000039</v>
      </c>
      <c r="BC54">
        <f>Linker_ZHist!BC54-Nominal_ZHist!BC54</f>
        <v>0</v>
      </c>
      <c r="BD54">
        <f>Linker_ZHist!BD54-Nominal_ZHist!BD54</f>
        <v>5.4260000000000019</v>
      </c>
      <c r="BE54">
        <f>Linker_ZHist!BE54-Nominal_ZHist!BE54</f>
        <v>0</v>
      </c>
      <c r="BF54">
        <f>Linker_ZHist!BF54-Nominal_ZHist!BF54</f>
        <v>5.7150000000000034</v>
      </c>
      <c r="BG54">
        <f>Linker_ZHist!BG54-Nominal_ZHist!BG54</f>
        <v>0</v>
      </c>
      <c r="BH54">
        <f>Linker_ZHist!BH54-Nominal_ZHist!BH54</f>
        <v>2.5020000000000095</v>
      </c>
      <c r="BI54">
        <f>Linker_ZHist!BI54-Nominal_ZHist!BI54</f>
        <v>0</v>
      </c>
      <c r="BJ54">
        <f>Linker_ZHist!BJ54-Nominal_ZHist!BJ54</f>
        <v>17.810000000000002</v>
      </c>
      <c r="BK54">
        <f>Linker_ZHist!BK54-Nominal_ZHist!BK54</f>
        <v>0</v>
      </c>
      <c r="BL54">
        <f>Linker_ZHist!BL54-Nominal_ZHist!BL54</f>
        <v>3.2019999999999982</v>
      </c>
      <c r="BM54">
        <f>Linker_ZHist!BM54-Nominal_ZHist!BM54</f>
        <v>0</v>
      </c>
      <c r="BN54">
        <f>Linker_ZHist!BN54-Nominal_ZHist!BN54</f>
        <v>8.9380000000000024</v>
      </c>
      <c r="BO54">
        <f>Linker_ZHist!BO54-Nominal_ZHist!BO54</f>
        <v>0</v>
      </c>
      <c r="BP54">
        <f>Linker_ZHist!BP54-Nominal_ZHist!BP54</f>
        <v>5.7489999999999952</v>
      </c>
      <c r="BQ54">
        <f>Linker_ZHist!BQ54-Nominal_ZHist!BQ54</f>
        <v>-45370</v>
      </c>
      <c r="BR54">
        <f>Linker_ZHist!BR54-Nominal_ZHist!BR54</f>
        <v>-50.628999999999998</v>
      </c>
      <c r="BS54">
        <f>Linker_ZHist!BS54-Nominal_ZHist!BS54</f>
        <v>0</v>
      </c>
      <c r="BT54">
        <f>Linker_ZHist!BT54-Nominal_ZHist!BT54</f>
        <v>0</v>
      </c>
      <c r="BU54">
        <f>Linker_ZHist!BU54-Nominal_ZHist!BU54</f>
        <v>0</v>
      </c>
      <c r="BV54">
        <f>Linker_ZHist!BV54-Nominal_ZHist!BV54</f>
        <v>0</v>
      </c>
      <c r="BW54">
        <f>Linker_ZHist!BW54-Nominal_ZHist!BW54</f>
        <v>0</v>
      </c>
      <c r="BX54">
        <f>Linker_ZHist!BX54-Nominal_ZHist!BX54</f>
        <v>0</v>
      </c>
      <c r="BY54">
        <f>Linker_ZHist!BY54-Nominal_ZHist!BY54</f>
        <v>0</v>
      </c>
      <c r="BZ54">
        <f>Linker_ZHist!BZ54-Nominal_ZHist!BZ54</f>
        <v>0</v>
      </c>
    </row>
    <row r="55" spans="3:78" x14ac:dyDescent="0.35">
      <c r="C55" s="46"/>
      <c r="D55">
        <f>Linker_ZHist!D55-Nominal_ZHist!D55</f>
        <v>38.011000000000003</v>
      </c>
      <c r="E55">
        <f>Linker_ZHist!E55-Nominal_ZHist!E55</f>
        <v>0</v>
      </c>
      <c r="F55">
        <f>Linker_ZHist!F55-Nominal_ZHist!F55</f>
        <v>22.297000000000004</v>
      </c>
      <c r="G55">
        <f>Linker_ZHist!G55-Nominal_ZHist!G55</f>
        <v>0</v>
      </c>
      <c r="H55">
        <f>Linker_ZHist!H55-Nominal_ZHist!H55</f>
        <v>18.438000000000002</v>
      </c>
      <c r="I55">
        <f>Linker_ZHist!I55-Nominal_ZHist!I55</f>
        <v>0</v>
      </c>
      <c r="J55">
        <f>Linker_ZHist!J55-Nominal_ZHist!J55</f>
        <v>18.376999999999999</v>
      </c>
      <c r="K55">
        <f>Linker_ZHist!K55-Nominal_ZHist!K55</f>
        <v>0</v>
      </c>
      <c r="L55">
        <f>Linker_ZHist!L55-Nominal_ZHist!L55</f>
        <v>29.904</v>
      </c>
      <c r="M55">
        <f>Linker_ZHist!M55-Nominal_ZHist!M55</f>
        <v>0</v>
      </c>
      <c r="N55">
        <f>Linker_ZHist!N55-Nominal_ZHist!N55</f>
        <v>19.027000000000001</v>
      </c>
      <c r="O55">
        <f>Linker_ZHist!O55-Nominal_ZHist!O55</f>
        <v>0</v>
      </c>
      <c r="P55">
        <f>Linker_ZHist!P55-Nominal_ZHist!P55</f>
        <v>21.414000000000001</v>
      </c>
      <c r="Q55">
        <f>Linker_ZHist!Q55-Nominal_ZHist!Q55</f>
        <v>0</v>
      </c>
      <c r="R55">
        <f>Linker_ZHist!R55-Nominal_ZHist!R55</f>
        <v>17.558</v>
      </c>
      <c r="S55">
        <f>Linker_ZHist!S55-Nominal_ZHist!S55</f>
        <v>0</v>
      </c>
      <c r="T55">
        <f>Linker_ZHist!T55-Nominal_ZHist!T55</f>
        <v>17.840000000000003</v>
      </c>
      <c r="U55">
        <f>Linker_ZHist!U55-Nominal_ZHist!U55</f>
        <v>0</v>
      </c>
      <c r="V55">
        <f>Linker_ZHist!V55-Nominal_ZHist!V55</f>
        <v>23.557000000000002</v>
      </c>
      <c r="W55">
        <f>Linker_ZHist!W55-Nominal_ZHist!W55</f>
        <v>0</v>
      </c>
      <c r="X55">
        <f>Linker_ZHist!X55-Nominal_ZHist!X55</f>
        <v>7.9520000000000017</v>
      </c>
      <c r="Y55">
        <f>Linker_ZHist!Y55-Nominal_ZHist!Y55</f>
        <v>0</v>
      </c>
      <c r="Z55">
        <f>Linker_ZHist!Z55-Nominal_ZHist!Z55</f>
        <v>13.439999999999998</v>
      </c>
      <c r="AA55">
        <f>Linker_ZHist!AA55-Nominal_ZHist!AA55</f>
        <v>0</v>
      </c>
      <c r="AB55">
        <f>Linker_ZHist!AB55-Nominal_ZHist!AB55</f>
        <v>8.9420000000000002</v>
      </c>
      <c r="AC55">
        <f>Linker_ZHist!AC55-Nominal_ZHist!AC55</f>
        <v>0</v>
      </c>
      <c r="AD55">
        <f>Linker_ZHist!AD55-Nominal_ZHist!AD55</f>
        <v>4.732999999999997</v>
      </c>
      <c r="AE55">
        <f>Linker_ZHist!AE55-Nominal_ZHist!AE55</f>
        <v>0</v>
      </c>
      <c r="AF55">
        <f>Linker_ZHist!AF55-Nominal_ZHist!AF55</f>
        <v>0.73300000000000409</v>
      </c>
      <c r="AG55">
        <f>Linker_ZHist!AG55-Nominal_ZHist!AG55</f>
        <v>0</v>
      </c>
      <c r="AH55">
        <f>Linker_ZHist!AH55-Nominal_ZHist!AH55</f>
        <v>2.5609999999999999</v>
      </c>
      <c r="AI55">
        <f>Linker_ZHist!AI55-Nominal_ZHist!AI55</f>
        <v>0</v>
      </c>
      <c r="AJ55">
        <f>Linker_ZHist!AJ55-Nominal_ZHist!AJ55</f>
        <v>7.7420000000000044</v>
      </c>
      <c r="AK55">
        <f>Linker_ZHist!AK55-Nominal_ZHist!AK55</f>
        <v>0</v>
      </c>
      <c r="AL55">
        <f>Linker_ZHist!AL55-Nominal_ZHist!AL55</f>
        <v>5.7859999999999943</v>
      </c>
      <c r="AM55">
        <f>Linker_ZHist!AM55-Nominal_ZHist!AM55</f>
        <v>0</v>
      </c>
      <c r="AN55">
        <f>Linker_ZHist!AN55-Nominal_ZHist!AN55</f>
        <v>5.9110000000000014</v>
      </c>
      <c r="AO55">
        <f>Linker_ZHist!AO55-Nominal_ZHist!AO55</f>
        <v>0</v>
      </c>
      <c r="AP55">
        <f>Linker_ZHist!AP55-Nominal_ZHist!AP55</f>
        <v>8.6609999999999872</v>
      </c>
      <c r="AQ55">
        <f>Linker_ZHist!AQ55-Nominal_ZHist!AQ55</f>
        <v>0</v>
      </c>
      <c r="AR55">
        <f>Linker_ZHist!AR55-Nominal_ZHist!AR55</f>
        <v>6.7930000000000064</v>
      </c>
      <c r="AS55">
        <f>Linker_ZHist!AS55-Nominal_ZHist!AS55</f>
        <v>0</v>
      </c>
      <c r="AT55">
        <f>Linker_ZHist!AT55-Nominal_ZHist!AT55</f>
        <v>8.4080000000000013</v>
      </c>
      <c r="AU55">
        <f>Linker_ZHist!AU55-Nominal_ZHist!AU55</f>
        <v>0</v>
      </c>
      <c r="AV55">
        <f>Linker_ZHist!AV55-Nominal_ZHist!AV55</f>
        <v>11.579999999999998</v>
      </c>
      <c r="AW55">
        <f>Linker_ZHist!AW55-Nominal_ZHist!AW55</f>
        <v>0</v>
      </c>
      <c r="AX55">
        <f>Linker_ZHist!AX55-Nominal_ZHist!AX55</f>
        <v>9.715999999999994</v>
      </c>
      <c r="AY55">
        <f>Linker_ZHist!AY55-Nominal_ZHist!AY55</f>
        <v>0</v>
      </c>
      <c r="AZ55">
        <f>Linker_ZHist!AZ55-Nominal_ZHist!AZ55</f>
        <v>6.1940000000000026</v>
      </c>
      <c r="BA55">
        <f>Linker_ZHist!BA55-Nominal_ZHist!BA55</f>
        <v>0</v>
      </c>
      <c r="BB55">
        <f>Linker_ZHist!BB55-Nominal_ZHist!BB55</f>
        <v>4.1480000000000103</v>
      </c>
      <c r="BC55">
        <f>Linker_ZHist!BC55-Nominal_ZHist!BC55</f>
        <v>0</v>
      </c>
      <c r="BD55">
        <f>Linker_ZHist!BD55-Nominal_ZHist!BD55</f>
        <v>4.8069999999999879</v>
      </c>
      <c r="BE55">
        <f>Linker_ZHist!BE55-Nominal_ZHist!BE55</f>
        <v>0</v>
      </c>
      <c r="BF55">
        <f>Linker_ZHist!BF55-Nominal_ZHist!BF55</f>
        <v>4.9500000000000028</v>
      </c>
      <c r="BG55">
        <f>Linker_ZHist!BG55-Nominal_ZHist!BG55</f>
        <v>0</v>
      </c>
      <c r="BH55">
        <f>Linker_ZHist!BH55-Nominal_ZHist!BH55</f>
        <v>1.8220000000000027</v>
      </c>
      <c r="BI55">
        <f>Linker_ZHist!BI55-Nominal_ZHist!BI55</f>
        <v>0</v>
      </c>
      <c r="BJ55">
        <f>Linker_ZHist!BJ55-Nominal_ZHist!BJ55</f>
        <v>16.738999999999997</v>
      </c>
      <c r="BK55">
        <f>Linker_ZHist!BK55-Nominal_ZHist!BK55</f>
        <v>0</v>
      </c>
      <c r="BL55">
        <f>Linker_ZHist!BL55-Nominal_ZHist!BL55</f>
        <v>1.2579999999999956</v>
      </c>
      <c r="BM55">
        <f>Linker_ZHist!BM55-Nominal_ZHist!BM55</f>
        <v>0</v>
      </c>
      <c r="BN55">
        <f>Linker_ZHist!BN55-Nominal_ZHist!BN55</f>
        <v>6.9799999999999898</v>
      </c>
      <c r="BO55">
        <f>Linker_ZHist!BO55-Nominal_ZHist!BO55</f>
        <v>0</v>
      </c>
      <c r="BP55">
        <f>Linker_ZHist!BP55-Nominal_ZHist!BP55</f>
        <v>3.6000000000000014</v>
      </c>
      <c r="BQ55">
        <f>Linker_ZHist!BQ55-Nominal_ZHist!BQ55</f>
        <v>-45371</v>
      </c>
      <c r="BR55">
        <f>Linker_ZHist!BR55-Nominal_ZHist!BR55</f>
        <v>-50.545999999999999</v>
      </c>
      <c r="BS55">
        <f>Linker_ZHist!BS55-Nominal_ZHist!BS55</f>
        <v>0</v>
      </c>
      <c r="BT55">
        <f>Linker_ZHist!BT55-Nominal_ZHist!BT55</f>
        <v>0</v>
      </c>
      <c r="BU55">
        <f>Linker_ZHist!BU55-Nominal_ZHist!BU55</f>
        <v>0</v>
      </c>
      <c r="BV55">
        <f>Linker_ZHist!BV55-Nominal_ZHist!BV55</f>
        <v>0</v>
      </c>
      <c r="BW55">
        <f>Linker_ZHist!BW55-Nominal_ZHist!BW55</f>
        <v>0</v>
      </c>
      <c r="BX55">
        <f>Linker_ZHist!BX55-Nominal_ZHist!BX55</f>
        <v>0</v>
      </c>
      <c r="BY55">
        <f>Linker_ZHist!BY55-Nominal_ZHist!BY55</f>
        <v>0</v>
      </c>
      <c r="BZ55">
        <f>Linker_ZHist!BZ55-Nominal_ZHist!BZ55</f>
        <v>0</v>
      </c>
    </row>
    <row r="56" spans="3:78" x14ac:dyDescent="0.35">
      <c r="C56" s="46"/>
      <c r="D56">
        <f>Linker_ZHist!D56-Nominal_ZHist!D56</f>
        <v>35.896000000000001</v>
      </c>
      <c r="E56">
        <f>Linker_ZHist!E56-Nominal_ZHist!E56</f>
        <v>0</v>
      </c>
      <c r="F56">
        <f>Linker_ZHist!F56-Nominal_ZHist!F56</f>
        <v>25.993000000000002</v>
      </c>
      <c r="G56">
        <f>Linker_ZHist!G56-Nominal_ZHist!G56</f>
        <v>0</v>
      </c>
      <c r="H56">
        <f>Linker_ZHist!H56-Nominal_ZHist!H56</f>
        <v>16.400000000000002</v>
      </c>
      <c r="I56">
        <f>Linker_ZHist!I56-Nominal_ZHist!I56</f>
        <v>0</v>
      </c>
      <c r="J56">
        <f>Linker_ZHist!J56-Nominal_ZHist!J56</f>
        <v>17.523</v>
      </c>
      <c r="K56">
        <f>Linker_ZHist!K56-Nominal_ZHist!K56</f>
        <v>0</v>
      </c>
      <c r="L56">
        <f>Linker_ZHist!L56-Nominal_ZHist!L56</f>
        <v>28.541</v>
      </c>
      <c r="M56">
        <f>Linker_ZHist!M56-Nominal_ZHist!M56</f>
        <v>0</v>
      </c>
      <c r="N56">
        <f>Linker_ZHist!N56-Nominal_ZHist!N56</f>
        <v>17.385000000000002</v>
      </c>
      <c r="O56">
        <f>Linker_ZHist!O56-Nominal_ZHist!O56</f>
        <v>0</v>
      </c>
      <c r="P56">
        <f>Linker_ZHist!P56-Nominal_ZHist!P56</f>
        <v>20.756999999999998</v>
      </c>
      <c r="Q56">
        <f>Linker_ZHist!Q56-Nominal_ZHist!Q56</f>
        <v>0</v>
      </c>
      <c r="R56">
        <f>Linker_ZHist!R56-Nominal_ZHist!R56</f>
        <v>16.358000000000001</v>
      </c>
      <c r="S56">
        <f>Linker_ZHist!S56-Nominal_ZHist!S56</f>
        <v>0</v>
      </c>
      <c r="T56">
        <f>Linker_ZHist!T56-Nominal_ZHist!T56</f>
        <v>16.605999999999998</v>
      </c>
      <c r="U56">
        <f>Linker_ZHist!U56-Nominal_ZHist!U56</f>
        <v>0</v>
      </c>
      <c r="V56">
        <f>Linker_ZHist!V56-Nominal_ZHist!V56</f>
        <v>22.382999999999999</v>
      </c>
      <c r="W56">
        <f>Linker_ZHist!W56-Nominal_ZHist!W56</f>
        <v>0</v>
      </c>
      <c r="X56">
        <f>Linker_ZHist!X56-Nominal_ZHist!X56</f>
        <v>7.6660000000000039</v>
      </c>
      <c r="Y56">
        <f>Linker_ZHist!Y56-Nominal_ZHist!Y56</f>
        <v>0</v>
      </c>
      <c r="Z56">
        <f>Linker_ZHist!Z56-Nominal_ZHist!Z56</f>
        <v>12.911000000000001</v>
      </c>
      <c r="AA56">
        <f>Linker_ZHist!AA56-Nominal_ZHist!AA56</f>
        <v>0</v>
      </c>
      <c r="AB56">
        <f>Linker_ZHist!AB56-Nominal_ZHist!AB56</f>
        <v>7.828000000000003</v>
      </c>
      <c r="AC56">
        <f>Linker_ZHist!AC56-Nominal_ZHist!AC56</f>
        <v>0</v>
      </c>
      <c r="AD56">
        <f>Linker_ZHist!AD56-Nominal_ZHist!AD56</f>
        <v>3.7169999999999987</v>
      </c>
      <c r="AE56">
        <f>Linker_ZHist!AE56-Nominal_ZHist!AE56</f>
        <v>0</v>
      </c>
      <c r="AF56">
        <f>Linker_ZHist!AF56-Nominal_ZHist!AF56</f>
        <v>-0.46399999999999864</v>
      </c>
      <c r="AG56">
        <f>Linker_ZHist!AG56-Nominal_ZHist!AG56</f>
        <v>0</v>
      </c>
      <c r="AH56">
        <f>Linker_ZHist!AH56-Nominal_ZHist!AH56</f>
        <v>1.5429999999999993</v>
      </c>
      <c r="AI56">
        <f>Linker_ZHist!AI56-Nominal_ZHist!AI56</f>
        <v>0</v>
      </c>
      <c r="AJ56">
        <f>Linker_ZHist!AJ56-Nominal_ZHist!AJ56</f>
        <v>6.3529999999999944</v>
      </c>
      <c r="AK56">
        <f>Linker_ZHist!AK56-Nominal_ZHist!AK56</f>
        <v>0</v>
      </c>
      <c r="AL56">
        <f>Linker_ZHist!AL56-Nominal_ZHist!AL56</f>
        <v>4.320999999999998</v>
      </c>
      <c r="AM56">
        <f>Linker_ZHist!AM56-Nominal_ZHist!AM56</f>
        <v>0</v>
      </c>
      <c r="AN56">
        <f>Linker_ZHist!AN56-Nominal_ZHist!AN56</f>
        <v>4.2600000000000051</v>
      </c>
      <c r="AO56">
        <f>Linker_ZHist!AO56-Nominal_ZHist!AO56</f>
        <v>0</v>
      </c>
      <c r="AP56">
        <f>Linker_ZHist!AP56-Nominal_ZHist!AP56</f>
        <v>7.3740000000000094</v>
      </c>
      <c r="AQ56">
        <f>Linker_ZHist!AQ56-Nominal_ZHist!AQ56</f>
        <v>0</v>
      </c>
      <c r="AR56">
        <f>Linker_ZHist!AR56-Nominal_ZHist!AR56</f>
        <v>5.1430000000000007</v>
      </c>
      <c r="AS56">
        <f>Linker_ZHist!AS56-Nominal_ZHist!AS56</f>
        <v>0</v>
      </c>
      <c r="AT56">
        <f>Linker_ZHist!AT56-Nominal_ZHist!AT56</f>
        <v>7.2240000000000038</v>
      </c>
      <c r="AU56">
        <f>Linker_ZHist!AU56-Nominal_ZHist!AU56</f>
        <v>0</v>
      </c>
      <c r="AV56">
        <f>Linker_ZHist!AV56-Nominal_ZHist!AV56</f>
        <v>11.111000000000004</v>
      </c>
      <c r="AW56">
        <f>Linker_ZHist!AW56-Nominal_ZHist!AW56</f>
        <v>0</v>
      </c>
      <c r="AX56">
        <f>Linker_ZHist!AX56-Nominal_ZHist!AX56</f>
        <v>9.3739999999999952</v>
      </c>
      <c r="AY56">
        <f>Linker_ZHist!AY56-Nominal_ZHist!AY56</f>
        <v>0</v>
      </c>
      <c r="AZ56">
        <f>Linker_ZHist!AZ56-Nominal_ZHist!AZ56</f>
        <v>5.7989999999999924</v>
      </c>
      <c r="BA56">
        <f>Linker_ZHist!BA56-Nominal_ZHist!BA56</f>
        <v>0</v>
      </c>
      <c r="BB56">
        <f>Linker_ZHist!BB56-Nominal_ZHist!BB56</f>
        <v>3.0379999999999967</v>
      </c>
      <c r="BC56">
        <f>Linker_ZHist!BC56-Nominal_ZHist!BC56</f>
        <v>0</v>
      </c>
      <c r="BD56">
        <f>Linker_ZHist!BD56-Nominal_ZHist!BD56</f>
        <v>3.6329999999999956</v>
      </c>
      <c r="BE56">
        <f>Linker_ZHist!BE56-Nominal_ZHist!BE56</f>
        <v>0</v>
      </c>
      <c r="BF56">
        <f>Linker_ZHist!BF56-Nominal_ZHist!BF56</f>
        <v>3.8079999999999927</v>
      </c>
      <c r="BG56">
        <f>Linker_ZHist!BG56-Nominal_ZHist!BG56</f>
        <v>0</v>
      </c>
      <c r="BH56">
        <f>Linker_ZHist!BH56-Nominal_ZHist!BH56</f>
        <v>0.15399999999999636</v>
      </c>
      <c r="BI56">
        <f>Linker_ZHist!BI56-Nominal_ZHist!BI56</f>
        <v>0</v>
      </c>
      <c r="BJ56">
        <f>Linker_ZHist!BJ56-Nominal_ZHist!BJ56</f>
        <v>15.754000000000005</v>
      </c>
      <c r="BK56">
        <f>Linker_ZHist!BK56-Nominal_ZHist!BK56</f>
        <v>0</v>
      </c>
      <c r="BL56">
        <f>Linker_ZHist!BL56-Nominal_ZHist!BL56</f>
        <v>-0.31599999999998829</v>
      </c>
      <c r="BM56">
        <f>Linker_ZHist!BM56-Nominal_ZHist!BM56</f>
        <v>0</v>
      </c>
      <c r="BN56">
        <f>Linker_ZHist!BN56-Nominal_ZHist!BN56</f>
        <v>6.090999999999994</v>
      </c>
      <c r="BO56">
        <f>Linker_ZHist!BO56-Nominal_ZHist!BO56</f>
        <v>0</v>
      </c>
      <c r="BP56">
        <f>Linker_ZHist!BP56-Nominal_ZHist!BP56</f>
        <v>2.8079999999999998</v>
      </c>
      <c r="BQ56">
        <f>Linker_ZHist!BQ56-Nominal_ZHist!BQ56</f>
        <v>-45372</v>
      </c>
      <c r="BR56">
        <f>Linker_ZHist!BR56-Nominal_ZHist!BR56</f>
        <v>-51.04</v>
      </c>
      <c r="BS56">
        <f>Linker_ZHist!BS56-Nominal_ZHist!BS56</f>
        <v>0</v>
      </c>
      <c r="BT56">
        <f>Linker_ZHist!BT56-Nominal_ZHist!BT56</f>
        <v>0</v>
      </c>
      <c r="BU56">
        <f>Linker_ZHist!BU56-Nominal_ZHist!BU56</f>
        <v>0</v>
      </c>
      <c r="BV56">
        <f>Linker_ZHist!BV56-Nominal_ZHist!BV56</f>
        <v>0</v>
      </c>
      <c r="BW56">
        <f>Linker_ZHist!BW56-Nominal_ZHist!BW56</f>
        <v>0</v>
      </c>
      <c r="BX56">
        <f>Linker_ZHist!BX56-Nominal_ZHist!BX56</f>
        <v>0</v>
      </c>
      <c r="BY56">
        <f>Linker_ZHist!BY56-Nominal_ZHist!BY56</f>
        <v>0</v>
      </c>
      <c r="BZ56">
        <f>Linker_ZHist!BZ56-Nominal_ZHist!BZ56</f>
        <v>0</v>
      </c>
    </row>
    <row r="57" spans="3:78" x14ac:dyDescent="0.35">
      <c r="C57" s="46"/>
      <c r="D57">
        <f>Linker_ZHist!D57-Nominal_ZHist!D57</f>
        <v>39.017000000000003</v>
      </c>
      <c r="E57">
        <f>Linker_ZHist!E57-Nominal_ZHist!E57</f>
        <v>0</v>
      </c>
      <c r="F57">
        <f>Linker_ZHist!F57-Nominal_ZHist!F57</f>
        <v>27.998000000000005</v>
      </c>
      <c r="G57">
        <f>Linker_ZHist!G57-Nominal_ZHist!G57</f>
        <v>0</v>
      </c>
      <c r="H57">
        <f>Linker_ZHist!H57-Nominal_ZHist!H57</f>
        <v>20.400999999999996</v>
      </c>
      <c r="I57">
        <f>Linker_ZHist!I57-Nominal_ZHist!I57</f>
        <v>0</v>
      </c>
      <c r="J57">
        <f>Linker_ZHist!J57-Nominal_ZHist!J57</f>
        <v>17.402000000000001</v>
      </c>
      <c r="K57">
        <f>Linker_ZHist!K57-Nominal_ZHist!K57</f>
        <v>0</v>
      </c>
      <c r="L57">
        <f>Linker_ZHist!L57-Nominal_ZHist!L57</f>
        <v>28.260999999999999</v>
      </c>
      <c r="M57">
        <f>Linker_ZHist!M57-Nominal_ZHist!M57</f>
        <v>0</v>
      </c>
      <c r="N57">
        <f>Linker_ZHist!N57-Nominal_ZHist!N57</f>
        <v>17.321999999999999</v>
      </c>
      <c r="O57">
        <f>Linker_ZHist!O57-Nominal_ZHist!O57</f>
        <v>0</v>
      </c>
      <c r="P57">
        <f>Linker_ZHist!P57-Nominal_ZHist!P57</f>
        <v>20.869</v>
      </c>
      <c r="Q57">
        <f>Linker_ZHist!Q57-Nominal_ZHist!Q57</f>
        <v>0</v>
      </c>
      <c r="R57">
        <f>Linker_ZHist!R57-Nominal_ZHist!R57</f>
        <v>17.120999999999995</v>
      </c>
      <c r="S57">
        <f>Linker_ZHist!S57-Nominal_ZHist!S57</f>
        <v>0</v>
      </c>
      <c r="T57">
        <f>Linker_ZHist!T57-Nominal_ZHist!T57</f>
        <v>17.28</v>
      </c>
      <c r="U57">
        <f>Linker_ZHist!U57-Nominal_ZHist!U57</f>
        <v>0</v>
      </c>
      <c r="V57">
        <f>Linker_ZHist!V57-Nominal_ZHist!V57</f>
        <v>22.644999999999996</v>
      </c>
      <c r="W57">
        <f>Linker_ZHist!W57-Nominal_ZHist!W57</f>
        <v>0</v>
      </c>
      <c r="X57">
        <f>Linker_ZHist!X57-Nominal_ZHist!X57</f>
        <v>8.3020000000000032</v>
      </c>
      <c r="Y57">
        <f>Linker_ZHist!Y57-Nominal_ZHist!Y57</f>
        <v>0</v>
      </c>
      <c r="Z57">
        <f>Linker_ZHist!Z57-Nominal_ZHist!Z57</f>
        <v>13.967999999999996</v>
      </c>
      <c r="AA57">
        <f>Linker_ZHist!AA57-Nominal_ZHist!AA57</f>
        <v>0</v>
      </c>
      <c r="AB57">
        <f>Linker_ZHist!AB57-Nominal_ZHist!AB57</f>
        <v>9.5679999999999978</v>
      </c>
      <c r="AC57">
        <f>Linker_ZHist!AC57-Nominal_ZHist!AC57</f>
        <v>0</v>
      </c>
      <c r="AD57">
        <f>Linker_ZHist!AD57-Nominal_ZHist!AD57</f>
        <v>5.3660000000000068</v>
      </c>
      <c r="AE57">
        <f>Linker_ZHist!AE57-Nominal_ZHist!AE57</f>
        <v>0</v>
      </c>
      <c r="AF57">
        <f>Linker_ZHist!AF57-Nominal_ZHist!AF57</f>
        <v>1.0020000000000024</v>
      </c>
      <c r="AG57">
        <f>Linker_ZHist!AG57-Nominal_ZHist!AG57</f>
        <v>0</v>
      </c>
      <c r="AH57">
        <f>Linker_ZHist!AH57-Nominal_ZHist!AH57</f>
        <v>2.9420000000000002</v>
      </c>
      <c r="AI57">
        <f>Linker_ZHist!AI57-Nominal_ZHist!AI57</f>
        <v>0</v>
      </c>
      <c r="AJ57">
        <f>Linker_ZHist!AJ57-Nominal_ZHist!AJ57</f>
        <v>7.3599999999999994</v>
      </c>
      <c r="AK57">
        <f>Linker_ZHist!AK57-Nominal_ZHist!AK57</f>
        <v>0</v>
      </c>
      <c r="AL57">
        <f>Linker_ZHist!AL57-Nominal_ZHist!AL57</f>
        <v>5.0849999999999937</v>
      </c>
      <c r="AM57">
        <f>Linker_ZHist!AM57-Nominal_ZHist!AM57</f>
        <v>0</v>
      </c>
      <c r="AN57">
        <f>Linker_ZHist!AN57-Nominal_ZHist!AN57</f>
        <v>4.804000000000002</v>
      </c>
      <c r="AO57">
        <f>Linker_ZHist!AO57-Nominal_ZHist!AO57</f>
        <v>0</v>
      </c>
      <c r="AP57">
        <f>Linker_ZHist!AP57-Nominal_ZHist!AP57</f>
        <v>8.4449999999999932</v>
      </c>
      <c r="AQ57">
        <f>Linker_ZHist!AQ57-Nominal_ZHist!AQ57</f>
        <v>0</v>
      </c>
      <c r="AR57">
        <f>Linker_ZHist!AR57-Nominal_ZHist!AR57</f>
        <v>6.2150000000000034</v>
      </c>
      <c r="AS57">
        <f>Linker_ZHist!AS57-Nominal_ZHist!AS57</f>
        <v>0</v>
      </c>
      <c r="AT57">
        <f>Linker_ZHist!AT57-Nominal_ZHist!AT57</f>
        <v>8.2939999999999969</v>
      </c>
      <c r="AU57">
        <f>Linker_ZHist!AU57-Nominal_ZHist!AU57</f>
        <v>0</v>
      </c>
      <c r="AV57">
        <f>Linker_ZHist!AV57-Nominal_ZHist!AV57</f>
        <v>12.318999999999988</v>
      </c>
      <c r="AW57">
        <f>Linker_ZHist!AW57-Nominal_ZHist!AW57</f>
        <v>0</v>
      </c>
      <c r="AX57">
        <f>Linker_ZHist!AX57-Nominal_ZHist!AX57</f>
        <v>10.634</v>
      </c>
      <c r="AY57">
        <f>Linker_ZHist!AY57-Nominal_ZHist!AY57</f>
        <v>0</v>
      </c>
      <c r="AZ57">
        <f>Linker_ZHist!AZ57-Nominal_ZHist!AZ57</f>
        <v>6.6169999999999902</v>
      </c>
      <c r="BA57">
        <f>Linker_ZHist!BA57-Nominal_ZHist!BA57</f>
        <v>0</v>
      </c>
      <c r="BB57">
        <f>Linker_ZHist!BB57-Nominal_ZHist!BB57</f>
        <v>3.7610000000000099</v>
      </c>
      <c r="BC57">
        <f>Linker_ZHist!BC57-Nominal_ZHist!BC57</f>
        <v>0</v>
      </c>
      <c r="BD57">
        <f>Linker_ZHist!BD57-Nominal_ZHist!BD57</f>
        <v>4.4990000000000094</v>
      </c>
      <c r="BE57">
        <f>Linker_ZHist!BE57-Nominal_ZHist!BE57</f>
        <v>0</v>
      </c>
      <c r="BF57">
        <f>Linker_ZHist!BF57-Nominal_ZHist!BF57</f>
        <v>4.6300000000000097</v>
      </c>
      <c r="BG57">
        <f>Linker_ZHist!BG57-Nominal_ZHist!BG57</f>
        <v>0</v>
      </c>
      <c r="BH57">
        <f>Linker_ZHist!BH57-Nominal_ZHist!BH57</f>
        <v>0.72400000000000375</v>
      </c>
      <c r="BI57">
        <f>Linker_ZHist!BI57-Nominal_ZHist!BI57</f>
        <v>0</v>
      </c>
      <c r="BJ57">
        <f>Linker_ZHist!BJ57-Nominal_ZHist!BJ57</f>
        <v>16.281000000000006</v>
      </c>
      <c r="BK57">
        <f>Linker_ZHist!BK57-Nominal_ZHist!BK57</f>
        <v>0</v>
      </c>
      <c r="BL57">
        <f>Linker_ZHist!BL57-Nominal_ZHist!BL57</f>
        <v>0.31400000000000716</v>
      </c>
      <c r="BM57">
        <f>Linker_ZHist!BM57-Nominal_ZHist!BM57</f>
        <v>0</v>
      </c>
      <c r="BN57">
        <f>Linker_ZHist!BN57-Nominal_ZHist!BN57</f>
        <v>6.7849999999999966</v>
      </c>
      <c r="BO57">
        <f>Linker_ZHist!BO57-Nominal_ZHist!BO57</f>
        <v>0</v>
      </c>
      <c r="BP57">
        <f>Linker_ZHist!BP57-Nominal_ZHist!BP57</f>
        <v>4.3569999999999993</v>
      </c>
      <c r="BQ57">
        <f>Linker_ZHist!BQ57-Nominal_ZHist!BQ57</f>
        <v>-45373</v>
      </c>
      <c r="BR57">
        <f>Linker_ZHist!BR57-Nominal_ZHist!BR57</f>
        <v>-49.905000000000001</v>
      </c>
      <c r="BS57">
        <f>Linker_ZHist!BS57-Nominal_ZHist!BS57</f>
        <v>0</v>
      </c>
      <c r="BT57">
        <f>Linker_ZHist!BT57-Nominal_ZHist!BT57</f>
        <v>0</v>
      </c>
      <c r="BU57">
        <f>Linker_ZHist!BU57-Nominal_ZHist!BU57</f>
        <v>0</v>
      </c>
      <c r="BV57">
        <f>Linker_ZHist!BV57-Nominal_ZHist!BV57</f>
        <v>0</v>
      </c>
      <c r="BW57">
        <f>Linker_ZHist!BW57-Nominal_ZHist!BW57</f>
        <v>0</v>
      </c>
      <c r="BX57">
        <f>Linker_ZHist!BX57-Nominal_ZHist!BX57</f>
        <v>0</v>
      </c>
      <c r="BY57">
        <f>Linker_ZHist!BY57-Nominal_ZHist!BY57</f>
        <v>0</v>
      </c>
      <c r="BZ57">
        <f>Linker_ZHist!BZ57-Nominal_ZHist!BZ57</f>
        <v>0</v>
      </c>
    </row>
    <row r="58" spans="3:78" x14ac:dyDescent="0.35">
      <c r="C58" s="46"/>
      <c r="D58">
        <f>Linker_ZHist!D58-Nominal_ZHist!D58</f>
        <v>35.637</v>
      </c>
      <c r="E58">
        <f>Linker_ZHist!E58-Nominal_ZHist!E58</f>
        <v>0</v>
      </c>
      <c r="F58">
        <f>Linker_ZHist!F58-Nominal_ZHist!F58</f>
        <v>23.02</v>
      </c>
      <c r="G58">
        <f>Linker_ZHist!G58-Nominal_ZHist!G58</f>
        <v>0</v>
      </c>
      <c r="H58">
        <f>Linker_ZHist!H58-Nominal_ZHist!H58</f>
        <v>18.692</v>
      </c>
      <c r="I58">
        <f>Linker_ZHist!I58-Nominal_ZHist!I58</f>
        <v>0</v>
      </c>
      <c r="J58">
        <f>Linker_ZHist!J58-Nominal_ZHist!J58</f>
        <v>17.006999999999998</v>
      </c>
      <c r="K58">
        <f>Linker_ZHist!K58-Nominal_ZHist!K58</f>
        <v>0</v>
      </c>
      <c r="L58">
        <f>Linker_ZHist!L58-Nominal_ZHist!L58</f>
        <v>28.657</v>
      </c>
      <c r="M58">
        <f>Linker_ZHist!M58-Nominal_ZHist!M58</f>
        <v>0</v>
      </c>
      <c r="N58">
        <f>Linker_ZHist!N58-Nominal_ZHist!N58</f>
        <v>19.821999999999999</v>
      </c>
      <c r="O58">
        <f>Linker_ZHist!O58-Nominal_ZHist!O58</f>
        <v>0</v>
      </c>
      <c r="P58">
        <f>Linker_ZHist!P58-Nominal_ZHist!P58</f>
        <v>22.516999999999999</v>
      </c>
      <c r="Q58">
        <f>Linker_ZHist!Q58-Nominal_ZHist!Q58</f>
        <v>0</v>
      </c>
      <c r="R58">
        <f>Linker_ZHist!R58-Nominal_ZHist!R58</f>
        <v>18.441000000000003</v>
      </c>
      <c r="S58">
        <f>Linker_ZHist!S58-Nominal_ZHist!S58</f>
        <v>0</v>
      </c>
      <c r="T58">
        <f>Linker_ZHist!T58-Nominal_ZHist!T58</f>
        <v>18.488999999999997</v>
      </c>
      <c r="U58">
        <f>Linker_ZHist!U58-Nominal_ZHist!U58</f>
        <v>0</v>
      </c>
      <c r="V58">
        <f>Linker_ZHist!V58-Nominal_ZHist!V58</f>
        <v>24.332999999999998</v>
      </c>
      <c r="W58">
        <f>Linker_ZHist!W58-Nominal_ZHist!W58</f>
        <v>0</v>
      </c>
      <c r="X58">
        <f>Linker_ZHist!X58-Nominal_ZHist!X58</f>
        <v>9.1760000000000019</v>
      </c>
      <c r="Y58">
        <f>Linker_ZHist!Y58-Nominal_ZHist!Y58</f>
        <v>0</v>
      </c>
      <c r="Z58">
        <f>Linker_ZHist!Z58-Nominal_ZHist!Z58</f>
        <v>14.676000000000002</v>
      </c>
      <c r="AA58">
        <f>Linker_ZHist!AA58-Nominal_ZHist!AA58</f>
        <v>0</v>
      </c>
      <c r="AB58">
        <f>Linker_ZHist!AB58-Nominal_ZHist!AB58</f>
        <v>9.8990000000000009</v>
      </c>
      <c r="AC58">
        <f>Linker_ZHist!AC58-Nominal_ZHist!AC58</f>
        <v>0</v>
      </c>
      <c r="AD58">
        <f>Linker_ZHist!AD58-Nominal_ZHist!AD58</f>
        <v>5.713000000000001</v>
      </c>
      <c r="AE58">
        <f>Linker_ZHist!AE58-Nominal_ZHist!AE58</f>
        <v>0</v>
      </c>
      <c r="AF58">
        <f>Linker_ZHist!AF58-Nominal_ZHist!AF58</f>
        <v>0.98499999999999943</v>
      </c>
      <c r="AG58">
        <f>Linker_ZHist!AG58-Nominal_ZHist!AG58</f>
        <v>0</v>
      </c>
      <c r="AH58">
        <f>Linker_ZHist!AH58-Nominal_ZHist!AH58</f>
        <v>3.0160000000000053</v>
      </c>
      <c r="AI58">
        <f>Linker_ZHist!AI58-Nominal_ZHist!AI58</f>
        <v>0</v>
      </c>
      <c r="AJ58">
        <f>Linker_ZHist!AJ58-Nominal_ZHist!AJ58</f>
        <v>7.8360000000000056</v>
      </c>
      <c r="AK58">
        <f>Linker_ZHist!AK58-Nominal_ZHist!AK58</f>
        <v>0</v>
      </c>
      <c r="AL58">
        <f>Linker_ZHist!AL58-Nominal_ZHist!AL58</f>
        <v>5.75</v>
      </c>
      <c r="AM58">
        <f>Linker_ZHist!AM58-Nominal_ZHist!AM58</f>
        <v>0</v>
      </c>
      <c r="AN58">
        <f>Linker_ZHist!AN58-Nominal_ZHist!AN58</f>
        <v>5.835000000000008</v>
      </c>
      <c r="AO58">
        <f>Linker_ZHist!AO58-Nominal_ZHist!AO58</f>
        <v>0</v>
      </c>
      <c r="AP58">
        <f>Linker_ZHist!AP58-Nominal_ZHist!AP58</f>
        <v>9.2379999999999995</v>
      </c>
      <c r="AQ58">
        <f>Linker_ZHist!AQ58-Nominal_ZHist!AQ58</f>
        <v>0</v>
      </c>
      <c r="AR58">
        <f>Linker_ZHist!AR58-Nominal_ZHist!AR58</f>
        <v>7.3730000000000047</v>
      </c>
      <c r="AS58">
        <f>Linker_ZHist!AS58-Nominal_ZHist!AS58</f>
        <v>0</v>
      </c>
      <c r="AT58">
        <f>Linker_ZHist!AT58-Nominal_ZHist!AT58</f>
        <v>9.0939999999999941</v>
      </c>
      <c r="AU58">
        <f>Linker_ZHist!AU58-Nominal_ZHist!AU58</f>
        <v>0</v>
      </c>
      <c r="AV58">
        <f>Linker_ZHist!AV58-Nominal_ZHist!AV58</f>
        <v>12.701000000000008</v>
      </c>
      <c r="AW58">
        <f>Linker_ZHist!AW58-Nominal_ZHist!AW58</f>
        <v>0</v>
      </c>
      <c r="AX58">
        <f>Linker_ZHist!AX58-Nominal_ZHist!AX58</f>
        <v>10.915000000000006</v>
      </c>
      <c r="AY58">
        <f>Linker_ZHist!AY58-Nominal_ZHist!AY58</f>
        <v>0</v>
      </c>
      <c r="AZ58">
        <f>Linker_ZHist!AZ58-Nominal_ZHist!AZ58</f>
        <v>7.1259999999999906</v>
      </c>
      <c r="BA58">
        <f>Linker_ZHist!BA58-Nominal_ZHist!BA58</f>
        <v>0</v>
      </c>
      <c r="BB58">
        <f>Linker_ZHist!BB58-Nominal_ZHist!BB58</f>
        <v>4.3670000000000044</v>
      </c>
      <c r="BC58">
        <f>Linker_ZHist!BC58-Nominal_ZHist!BC58</f>
        <v>0</v>
      </c>
      <c r="BD58">
        <f>Linker_ZHist!BD58-Nominal_ZHist!BD58</f>
        <v>5.070999999999998</v>
      </c>
      <c r="BE58">
        <f>Linker_ZHist!BE58-Nominal_ZHist!BE58</f>
        <v>0</v>
      </c>
      <c r="BF58">
        <f>Linker_ZHist!BF58-Nominal_ZHist!BF58</f>
        <v>4.8960000000000008</v>
      </c>
      <c r="BG58">
        <f>Linker_ZHist!BG58-Nominal_ZHist!BG58</f>
        <v>0</v>
      </c>
      <c r="BH58">
        <f>Linker_ZHist!BH58-Nominal_ZHist!BH58</f>
        <v>1.1740000000000066</v>
      </c>
      <c r="BI58">
        <f>Linker_ZHist!BI58-Nominal_ZHist!BI58</f>
        <v>0</v>
      </c>
      <c r="BJ58">
        <f>Linker_ZHist!BJ58-Nominal_ZHist!BJ58</f>
        <v>16.616</v>
      </c>
      <c r="BK58">
        <f>Linker_ZHist!BK58-Nominal_ZHist!BK58</f>
        <v>0</v>
      </c>
      <c r="BL58">
        <f>Linker_ZHist!BL58-Nominal_ZHist!BL58</f>
        <v>1.1800000000000068</v>
      </c>
      <c r="BM58">
        <f>Linker_ZHist!BM58-Nominal_ZHist!BM58</f>
        <v>0</v>
      </c>
      <c r="BN58">
        <f>Linker_ZHist!BN58-Nominal_ZHist!BN58</f>
        <v>7.4599999999999937</v>
      </c>
      <c r="BO58">
        <f>Linker_ZHist!BO58-Nominal_ZHist!BO58</f>
        <v>0</v>
      </c>
      <c r="BP58">
        <f>Linker_ZHist!BP58-Nominal_ZHist!BP58</f>
        <v>5.392000000000003</v>
      </c>
      <c r="BQ58">
        <f>Linker_ZHist!BQ58-Nominal_ZHist!BQ58</f>
        <v>-45376</v>
      </c>
      <c r="BR58">
        <f>Linker_ZHist!BR58-Nominal_ZHist!BR58</f>
        <v>-50.274000000000001</v>
      </c>
      <c r="BS58">
        <f>Linker_ZHist!BS58-Nominal_ZHist!BS58</f>
        <v>0</v>
      </c>
      <c r="BT58">
        <f>Linker_ZHist!BT58-Nominal_ZHist!BT58</f>
        <v>0</v>
      </c>
      <c r="BU58">
        <f>Linker_ZHist!BU58-Nominal_ZHist!BU58</f>
        <v>0</v>
      </c>
      <c r="BV58">
        <f>Linker_ZHist!BV58-Nominal_ZHist!BV58</f>
        <v>0</v>
      </c>
      <c r="BW58">
        <f>Linker_ZHist!BW58-Nominal_ZHist!BW58</f>
        <v>0</v>
      </c>
      <c r="BX58">
        <f>Linker_ZHist!BX58-Nominal_ZHist!BX58</f>
        <v>0</v>
      </c>
      <c r="BY58">
        <f>Linker_ZHist!BY58-Nominal_ZHist!BY58</f>
        <v>0</v>
      </c>
      <c r="BZ58">
        <f>Linker_ZHist!BZ58-Nominal_ZHist!BZ58</f>
        <v>0</v>
      </c>
    </row>
    <row r="59" spans="3:78" x14ac:dyDescent="0.35">
      <c r="C59" s="46"/>
      <c r="D59">
        <f>Linker_ZHist!D59-Nominal_ZHist!D59</f>
        <v>34.984999999999999</v>
      </c>
      <c r="E59">
        <f>Linker_ZHist!E59-Nominal_ZHist!E59</f>
        <v>0</v>
      </c>
      <c r="F59">
        <f>Linker_ZHist!F59-Nominal_ZHist!F59</f>
        <v>19.732999999999997</v>
      </c>
      <c r="G59">
        <f>Linker_ZHist!G59-Nominal_ZHist!G59</f>
        <v>0</v>
      </c>
      <c r="H59">
        <f>Linker_ZHist!H59-Nominal_ZHist!H59</f>
        <v>14.82</v>
      </c>
      <c r="I59">
        <f>Linker_ZHist!I59-Nominal_ZHist!I59</f>
        <v>0</v>
      </c>
      <c r="J59">
        <f>Linker_ZHist!J59-Nominal_ZHist!J59</f>
        <v>17.257000000000001</v>
      </c>
      <c r="K59">
        <f>Linker_ZHist!K59-Nominal_ZHist!K59</f>
        <v>0</v>
      </c>
      <c r="L59">
        <f>Linker_ZHist!L59-Nominal_ZHist!L59</f>
        <v>29.858000000000001</v>
      </c>
      <c r="M59">
        <f>Linker_ZHist!M59-Nominal_ZHist!M59</f>
        <v>0</v>
      </c>
      <c r="N59">
        <f>Linker_ZHist!N59-Nominal_ZHist!N59</f>
        <v>20.897000000000002</v>
      </c>
      <c r="O59">
        <f>Linker_ZHist!O59-Nominal_ZHist!O59</f>
        <v>0</v>
      </c>
      <c r="P59">
        <f>Linker_ZHist!P59-Nominal_ZHist!P59</f>
        <v>24.22</v>
      </c>
      <c r="Q59">
        <f>Linker_ZHist!Q59-Nominal_ZHist!Q59</f>
        <v>0</v>
      </c>
      <c r="R59">
        <f>Linker_ZHist!R59-Nominal_ZHist!R59</f>
        <v>19.031000000000002</v>
      </c>
      <c r="S59">
        <f>Linker_ZHist!S59-Nominal_ZHist!S59</f>
        <v>0</v>
      </c>
      <c r="T59">
        <f>Linker_ZHist!T59-Nominal_ZHist!T59</f>
        <v>19.196999999999999</v>
      </c>
      <c r="U59">
        <f>Linker_ZHist!U59-Nominal_ZHist!U59</f>
        <v>0</v>
      </c>
      <c r="V59">
        <f>Linker_ZHist!V59-Nominal_ZHist!V59</f>
        <v>25.489000000000001</v>
      </c>
      <c r="W59">
        <f>Linker_ZHist!W59-Nominal_ZHist!W59</f>
        <v>0</v>
      </c>
      <c r="X59">
        <f>Linker_ZHist!X59-Nominal_ZHist!X59</f>
        <v>9.9619999999999997</v>
      </c>
      <c r="Y59">
        <f>Linker_ZHist!Y59-Nominal_ZHist!Y59</f>
        <v>0</v>
      </c>
      <c r="Z59">
        <f>Linker_ZHist!Z59-Nominal_ZHist!Z59</f>
        <v>15.116</v>
      </c>
      <c r="AA59">
        <f>Linker_ZHist!AA59-Nominal_ZHist!AA59</f>
        <v>0</v>
      </c>
      <c r="AB59">
        <f>Linker_ZHist!AB59-Nominal_ZHist!AB59</f>
        <v>10.070999999999998</v>
      </c>
      <c r="AC59">
        <f>Linker_ZHist!AC59-Nominal_ZHist!AC59</f>
        <v>0</v>
      </c>
      <c r="AD59">
        <f>Linker_ZHist!AD59-Nominal_ZHist!AD59</f>
        <v>6.1990000000000052</v>
      </c>
      <c r="AE59">
        <f>Linker_ZHist!AE59-Nominal_ZHist!AE59</f>
        <v>0</v>
      </c>
      <c r="AF59">
        <f>Linker_ZHist!AF59-Nominal_ZHist!AF59</f>
        <v>0.83899999999999864</v>
      </c>
      <c r="AG59">
        <f>Linker_ZHist!AG59-Nominal_ZHist!AG59</f>
        <v>0</v>
      </c>
      <c r="AH59">
        <f>Linker_ZHist!AH59-Nominal_ZHist!AH59</f>
        <v>2.9499999999999957</v>
      </c>
      <c r="AI59">
        <f>Linker_ZHist!AI59-Nominal_ZHist!AI59</f>
        <v>0</v>
      </c>
      <c r="AJ59">
        <f>Linker_ZHist!AJ59-Nominal_ZHist!AJ59</f>
        <v>7.8639999999999972</v>
      </c>
      <c r="AK59">
        <f>Linker_ZHist!AK59-Nominal_ZHist!AK59</f>
        <v>0</v>
      </c>
      <c r="AL59">
        <f>Linker_ZHist!AL59-Nominal_ZHist!AL59</f>
        <v>5.7320000000000064</v>
      </c>
      <c r="AM59">
        <f>Linker_ZHist!AM59-Nominal_ZHist!AM59</f>
        <v>0</v>
      </c>
      <c r="AN59">
        <f>Linker_ZHist!AN59-Nominal_ZHist!AN59</f>
        <v>5.7590000000000003</v>
      </c>
      <c r="AO59">
        <f>Linker_ZHist!AO59-Nominal_ZHist!AO59</f>
        <v>0</v>
      </c>
      <c r="AP59">
        <f>Linker_ZHist!AP59-Nominal_ZHist!AP59</f>
        <v>9.0459999999999923</v>
      </c>
      <c r="AQ59">
        <f>Linker_ZHist!AQ59-Nominal_ZHist!AQ59</f>
        <v>0</v>
      </c>
      <c r="AR59">
        <f>Linker_ZHist!AR59-Nominal_ZHist!AR59</f>
        <v>7.3760000000000048</v>
      </c>
      <c r="AS59">
        <f>Linker_ZHist!AS59-Nominal_ZHist!AS59</f>
        <v>0</v>
      </c>
      <c r="AT59">
        <f>Linker_ZHist!AT59-Nominal_ZHist!AT59</f>
        <v>8.7780000000000058</v>
      </c>
      <c r="AU59">
        <f>Linker_ZHist!AU59-Nominal_ZHist!AU59</f>
        <v>0</v>
      </c>
      <c r="AV59">
        <f>Linker_ZHist!AV59-Nominal_ZHist!AV59</f>
        <v>12.272999999999996</v>
      </c>
      <c r="AW59">
        <f>Linker_ZHist!AW59-Nominal_ZHist!AW59</f>
        <v>0</v>
      </c>
      <c r="AX59">
        <f>Linker_ZHist!AX59-Nominal_ZHist!AX59</f>
        <v>10.924999999999997</v>
      </c>
      <c r="AY59">
        <f>Linker_ZHist!AY59-Nominal_ZHist!AY59</f>
        <v>0</v>
      </c>
      <c r="AZ59">
        <f>Linker_ZHist!AZ59-Nominal_ZHist!AZ59</f>
        <v>7.367999999999995</v>
      </c>
      <c r="BA59">
        <f>Linker_ZHist!BA59-Nominal_ZHist!BA59</f>
        <v>0</v>
      </c>
      <c r="BB59">
        <f>Linker_ZHist!BB59-Nominal_ZHist!BB59</f>
        <v>4.6239999999999952</v>
      </c>
      <c r="BC59">
        <f>Linker_ZHist!BC59-Nominal_ZHist!BC59</f>
        <v>0</v>
      </c>
      <c r="BD59">
        <f>Linker_ZHist!BD59-Nominal_ZHist!BD59</f>
        <v>5.6739999999999924</v>
      </c>
      <c r="BE59">
        <f>Linker_ZHist!BE59-Nominal_ZHist!BE59</f>
        <v>0</v>
      </c>
      <c r="BF59">
        <f>Linker_ZHist!BF59-Nominal_ZHist!BF59</f>
        <v>5.0370000000000061</v>
      </c>
      <c r="BG59">
        <f>Linker_ZHist!BG59-Nominal_ZHist!BG59</f>
        <v>0</v>
      </c>
      <c r="BH59">
        <f>Linker_ZHist!BH59-Nominal_ZHist!BH59</f>
        <v>1.7890000000000015</v>
      </c>
      <c r="BI59">
        <f>Linker_ZHist!BI59-Nominal_ZHist!BI59</f>
        <v>0</v>
      </c>
      <c r="BJ59">
        <f>Linker_ZHist!BJ59-Nominal_ZHist!BJ59</f>
        <v>17.052</v>
      </c>
      <c r="BK59">
        <f>Linker_ZHist!BK59-Nominal_ZHist!BK59</f>
        <v>0</v>
      </c>
      <c r="BL59">
        <f>Linker_ZHist!BL59-Nominal_ZHist!BL59</f>
        <v>1.3120000000000118</v>
      </c>
      <c r="BM59">
        <f>Linker_ZHist!BM59-Nominal_ZHist!BM59</f>
        <v>0</v>
      </c>
      <c r="BN59">
        <f>Linker_ZHist!BN59-Nominal_ZHist!BN59</f>
        <v>7.8960000000000008</v>
      </c>
      <c r="BO59">
        <f>Linker_ZHist!BO59-Nominal_ZHist!BO59</f>
        <v>0</v>
      </c>
      <c r="BP59">
        <f>Linker_ZHist!BP59-Nominal_ZHist!BP59</f>
        <v>5.6569999999999965</v>
      </c>
      <c r="BQ59">
        <f>Linker_ZHist!BQ59-Nominal_ZHist!BQ59</f>
        <v>-45377</v>
      </c>
      <c r="BR59">
        <f>Linker_ZHist!BR59-Nominal_ZHist!BR59</f>
        <v>-50.051000000000002</v>
      </c>
      <c r="BS59">
        <f>Linker_ZHist!BS59-Nominal_ZHist!BS59</f>
        <v>0</v>
      </c>
      <c r="BT59">
        <f>Linker_ZHist!BT59-Nominal_ZHist!BT59</f>
        <v>0</v>
      </c>
      <c r="BU59">
        <f>Linker_ZHist!BU59-Nominal_ZHist!BU59</f>
        <v>0</v>
      </c>
      <c r="BV59">
        <f>Linker_ZHist!BV59-Nominal_ZHist!BV59</f>
        <v>0</v>
      </c>
      <c r="BW59">
        <f>Linker_ZHist!BW59-Nominal_ZHist!BW59</f>
        <v>0</v>
      </c>
      <c r="BX59">
        <f>Linker_ZHist!BX59-Nominal_ZHist!BX59</f>
        <v>0</v>
      </c>
      <c r="BY59">
        <f>Linker_ZHist!BY59-Nominal_ZHist!BY59</f>
        <v>0</v>
      </c>
      <c r="BZ59">
        <f>Linker_ZHist!BZ59-Nominal_ZHist!BZ59</f>
        <v>0</v>
      </c>
    </row>
    <row r="60" spans="3:78" x14ac:dyDescent="0.35">
      <c r="C60" s="46"/>
      <c r="D60">
        <f>Linker_ZHist!D60-Nominal_ZHist!D60</f>
        <v>34.688000000000002</v>
      </c>
      <c r="E60">
        <f>Linker_ZHist!E60-Nominal_ZHist!E60</f>
        <v>0</v>
      </c>
      <c r="F60">
        <f>Linker_ZHist!F60-Nominal_ZHist!F60</f>
        <v>19.297000000000004</v>
      </c>
      <c r="G60">
        <f>Linker_ZHist!G60-Nominal_ZHist!G60</f>
        <v>0</v>
      </c>
      <c r="H60">
        <f>Linker_ZHist!H60-Nominal_ZHist!H60</f>
        <v>13.147</v>
      </c>
      <c r="I60">
        <f>Linker_ZHist!I60-Nominal_ZHist!I60</f>
        <v>0</v>
      </c>
      <c r="J60">
        <f>Linker_ZHist!J60-Nominal_ZHist!J60</f>
        <v>15.842000000000001</v>
      </c>
      <c r="K60">
        <f>Linker_ZHist!K60-Nominal_ZHist!K60</f>
        <v>0</v>
      </c>
      <c r="L60">
        <f>Linker_ZHist!L60-Nominal_ZHist!L60</f>
        <v>28.939</v>
      </c>
      <c r="M60">
        <f>Linker_ZHist!M60-Nominal_ZHist!M60</f>
        <v>0</v>
      </c>
      <c r="N60">
        <f>Linker_ZHist!N60-Nominal_ZHist!N60</f>
        <v>20.629000000000001</v>
      </c>
      <c r="O60">
        <f>Linker_ZHist!O60-Nominal_ZHist!O60</f>
        <v>0</v>
      </c>
      <c r="P60">
        <f>Linker_ZHist!P60-Nominal_ZHist!P60</f>
        <v>24.116</v>
      </c>
      <c r="Q60">
        <f>Linker_ZHist!Q60-Nominal_ZHist!Q60</f>
        <v>0</v>
      </c>
      <c r="R60">
        <f>Linker_ZHist!R60-Nominal_ZHist!R60</f>
        <v>17.814999999999998</v>
      </c>
      <c r="S60">
        <f>Linker_ZHist!S60-Nominal_ZHist!S60</f>
        <v>0</v>
      </c>
      <c r="T60">
        <f>Linker_ZHist!T60-Nominal_ZHist!T60</f>
        <v>17.957000000000001</v>
      </c>
      <c r="U60">
        <f>Linker_ZHist!U60-Nominal_ZHist!U60</f>
        <v>0</v>
      </c>
      <c r="V60">
        <f>Linker_ZHist!V60-Nominal_ZHist!V60</f>
        <v>24.790999999999997</v>
      </c>
      <c r="W60">
        <f>Linker_ZHist!W60-Nominal_ZHist!W60</f>
        <v>0</v>
      </c>
      <c r="X60">
        <f>Linker_ZHist!X60-Nominal_ZHist!X60</f>
        <v>9.2530000000000037</v>
      </c>
      <c r="Y60">
        <f>Linker_ZHist!Y60-Nominal_ZHist!Y60</f>
        <v>0</v>
      </c>
      <c r="Z60">
        <f>Linker_ZHist!Z60-Nominal_ZHist!Z60</f>
        <v>14.619999999999997</v>
      </c>
      <c r="AA60">
        <f>Linker_ZHist!AA60-Nominal_ZHist!AA60</f>
        <v>0</v>
      </c>
      <c r="AB60">
        <f>Linker_ZHist!AB60-Nominal_ZHist!AB60</f>
        <v>9.5810000000000031</v>
      </c>
      <c r="AC60">
        <f>Linker_ZHist!AC60-Nominal_ZHist!AC60</f>
        <v>0</v>
      </c>
      <c r="AD60">
        <f>Linker_ZHist!AD60-Nominal_ZHist!AD60</f>
        <v>5.8870000000000005</v>
      </c>
      <c r="AE60">
        <f>Linker_ZHist!AE60-Nominal_ZHist!AE60</f>
        <v>0</v>
      </c>
      <c r="AF60">
        <f>Linker_ZHist!AF60-Nominal_ZHist!AF60</f>
        <v>-0.28999999999999915</v>
      </c>
      <c r="AG60">
        <f>Linker_ZHist!AG60-Nominal_ZHist!AG60</f>
        <v>0</v>
      </c>
      <c r="AH60">
        <f>Linker_ZHist!AH60-Nominal_ZHist!AH60</f>
        <v>1.7569999999999979</v>
      </c>
      <c r="AI60">
        <f>Linker_ZHist!AI60-Nominal_ZHist!AI60</f>
        <v>0</v>
      </c>
      <c r="AJ60">
        <f>Linker_ZHist!AJ60-Nominal_ZHist!AJ60</f>
        <v>6.982999999999997</v>
      </c>
      <c r="AK60">
        <f>Linker_ZHist!AK60-Nominal_ZHist!AK60</f>
        <v>0</v>
      </c>
      <c r="AL60">
        <f>Linker_ZHist!AL60-Nominal_ZHist!AL60</f>
        <v>4.9920000000000044</v>
      </c>
      <c r="AM60">
        <f>Linker_ZHist!AM60-Nominal_ZHist!AM60</f>
        <v>0</v>
      </c>
      <c r="AN60">
        <f>Linker_ZHist!AN60-Nominal_ZHist!AN60</f>
        <v>5.4669999999999987</v>
      </c>
      <c r="AO60">
        <f>Linker_ZHist!AO60-Nominal_ZHist!AO60</f>
        <v>0</v>
      </c>
      <c r="AP60">
        <f>Linker_ZHist!AP60-Nominal_ZHist!AP60</f>
        <v>8.5520000000000067</v>
      </c>
      <c r="AQ60">
        <f>Linker_ZHist!AQ60-Nominal_ZHist!AQ60</f>
        <v>0</v>
      </c>
      <c r="AR60">
        <f>Linker_ZHist!AR60-Nominal_ZHist!AR60</f>
        <v>6.7199999999999989</v>
      </c>
      <c r="AS60">
        <f>Linker_ZHist!AS60-Nominal_ZHist!AS60</f>
        <v>0</v>
      </c>
      <c r="AT60">
        <f>Linker_ZHist!AT60-Nominal_ZHist!AT60</f>
        <v>8.2070000000000078</v>
      </c>
      <c r="AU60">
        <f>Linker_ZHist!AU60-Nominal_ZHist!AU60</f>
        <v>0</v>
      </c>
      <c r="AV60">
        <f>Linker_ZHist!AV60-Nominal_ZHist!AV60</f>
        <v>11.866</v>
      </c>
      <c r="AW60">
        <f>Linker_ZHist!AW60-Nominal_ZHist!AW60</f>
        <v>0</v>
      </c>
      <c r="AX60">
        <f>Linker_ZHist!AX60-Nominal_ZHist!AX60</f>
        <v>10.439999999999998</v>
      </c>
      <c r="AY60">
        <f>Linker_ZHist!AY60-Nominal_ZHist!AY60</f>
        <v>0</v>
      </c>
      <c r="AZ60">
        <f>Linker_ZHist!AZ60-Nominal_ZHist!AZ60</f>
        <v>6.8769999999999953</v>
      </c>
      <c r="BA60">
        <f>Linker_ZHist!BA60-Nominal_ZHist!BA60</f>
        <v>0</v>
      </c>
      <c r="BB60">
        <f>Linker_ZHist!BB60-Nominal_ZHist!BB60</f>
        <v>4.2210000000000036</v>
      </c>
      <c r="BC60">
        <f>Linker_ZHist!BC60-Nominal_ZHist!BC60</f>
        <v>0</v>
      </c>
      <c r="BD60">
        <f>Linker_ZHist!BD60-Nominal_ZHist!BD60</f>
        <v>4.9540000000000077</v>
      </c>
      <c r="BE60">
        <f>Linker_ZHist!BE60-Nominal_ZHist!BE60</f>
        <v>0</v>
      </c>
      <c r="BF60">
        <f>Linker_ZHist!BF60-Nominal_ZHist!BF60</f>
        <v>4.5190000000000055</v>
      </c>
      <c r="BG60">
        <f>Linker_ZHist!BG60-Nominal_ZHist!BG60</f>
        <v>0</v>
      </c>
      <c r="BH60">
        <f>Linker_ZHist!BH60-Nominal_ZHist!BH60</f>
        <v>0.99200000000000443</v>
      </c>
      <c r="BI60">
        <f>Linker_ZHist!BI60-Nominal_ZHist!BI60</f>
        <v>0</v>
      </c>
      <c r="BJ60">
        <f>Linker_ZHist!BJ60-Nominal_ZHist!BJ60</f>
        <v>15.991000000000007</v>
      </c>
      <c r="BK60">
        <f>Linker_ZHist!BK60-Nominal_ZHist!BK60</f>
        <v>0</v>
      </c>
      <c r="BL60">
        <f>Linker_ZHist!BL60-Nominal_ZHist!BL60</f>
        <v>0.40500000000000114</v>
      </c>
      <c r="BM60">
        <f>Linker_ZHist!BM60-Nominal_ZHist!BM60</f>
        <v>0</v>
      </c>
      <c r="BN60">
        <f>Linker_ZHist!BN60-Nominal_ZHist!BN60</f>
        <v>6.5330000000000013</v>
      </c>
      <c r="BO60">
        <f>Linker_ZHist!BO60-Nominal_ZHist!BO60</f>
        <v>0</v>
      </c>
      <c r="BP60">
        <f>Linker_ZHist!BP60-Nominal_ZHist!BP60</f>
        <v>4.5900000000000034</v>
      </c>
      <c r="BQ60">
        <f>Linker_ZHist!BQ60-Nominal_ZHist!BQ60</f>
        <v>-45378</v>
      </c>
      <c r="BR60">
        <f>Linker_ZHist!BR60-Nominal_ZHist!BR60</f>
        <v>-49.984000000000002</v>
      </c>
      <c r="BS60">
        <f>Linker_ZHist!BS60-Nominal_ZHist!BS60</f>
        <v>0</v>
      </c>
      <c r="BT60">
        <f>Linker_ZHist!BT60-Nominal_ZHist!BT60</f>
        <v>0</v>
      </c>
      <c r="BU60">
        <f>Linker_ZHist!BU60-Nominal_ZHist!BU60</f>
        <v>0</v>
      </c>
      <c r="BV60">
        <f>Linker_ZHist!BV60-Nominal_ZHist!BV60</f>
        <v>0</v>
      </c>
      <c r="BW60">
        <f>Linker_ZHist!BW60-Nominal_ZHist!BW60</f>
        <v>0</v>
      </c>
      <c r="BX60">
        <f>Linker_ZHist!BX60-Nominal_ZHist!BX60</f>
        <v>0</v>
      </c>
      <c r="BY60">
        <f>Linker_ZHist!BY60-Nominal_ZHist!BY60</f>
        <v>0</v>
      </c>
      <c r="BZ60">
        <f>Linker_ZHist!BZ60-Nominal_ZHist!BZ60</f>
        <v>0</v>
      </c>
    </row>
    <row r="61" spans="3:78" x14ac:dyDescent="0.35">
      <c r="C61" s="46"/>
      <c r="D61">
        <f>Linker_ZHist!D61-Nominal_ZHist!D61</f>
        <v>33.826999999999998</v>
      </c>
      <c r="E61">
        <f>Linker_ZHist!E61-Nominal_ZHist!E61</f>
        <v>0</v>
      </c>
      <c r="F61">
        <f>Linker_ZHist!F61-Nominal_ZHist!F61</f>
        <v>16.452999999999999</v>
      </c>
      <c r="G61">
        <f>Linker_ZHist!G61-Nominal_ZHist!G61</f>
        <v>0</v>
      </c>
      <c r="H61">
        <f>Linker_ZHist!H61-Nominal_ZHist!H61</f>
        <v>18.095999999999997</v>
      </c>
      <c r="I61">
        <f>Linker_ZHist!I61-Nominal_ZHist!I61</f>
        <v>0</v>
      </c>
      <c r="J61">
        <f>Linker_ZHist!J61-Nominal_ZHist!J61</f>
        <v>18.401</v>
      </c>
      <c r="K61">
        <f>Linker_ZHist!K61-Nominal_ZHist!K61</f>
        <v>0</v>
      </c>
      <c r="L61">
        <f>Linker_ZHist!L61-Nominal_ZHist!L61</f>
        <v>30.463000000000001</v>
      </c>
      <c r="M61">
        <f>Linker_ZHist!M61-Nominal_ZHist!M61</f>
        <v>0</v>
      </c>
      <c r="N61">
        <f>Linker_ZHist!N61-Nominal_ZHist!N61</f>
        <v>22.23</v>
      </c>
      <c r="O61">
        <f>Linker_ZHist!O61-Nominal_ZHist!O61</f>
        <v>0</v>
      </c>
      <c r="P61">
        <f>Linker_ZHist!P61-Nominal_ZHist!P61</f>
        <v>25.492999999999999</v>
      </c>
      <c r="Q61">
        <f>Linker_ZHist!Q61-Nominal_ZHist!Q61</f>
        <v>0</v>
      </c>
      <c r="R61">
        <f>Linker_ZHist!R61-Nominal_ZHist!R61</f>
        <v>18.934999999999999</v>
      </c>
      <c r="S61">
        <f>Linker_ZHist!S61-Nominal_ZHist!S61</f>
        <v>0</v>
      </c>
      <c r="T61">
        <f>Linker_ZHist!T61-Nominal_ZHist!T61</f>
        <v>19.172999999999998</v>
      </c>
      <c r="U61">
        <f>Linker_ZHist!U61-Nominal_ZHist!U61</f>
        <v>0</v>
      </c>
      <c r="V61">
        <f>Linker_ZHist!V61-Nominal_ZHist!V61</f>
        <v>25.27</v>
      </c>
      <c r="W61">
        <f>Linker_ZHist!W61-Nominal_ZHist!W61</f>
        <v>0</v>
      </c>
      <c r="X61">
        <f>Linker_ZHist!X61-Nominal_ZHist!X61</f>
        <v>9.6580000000000013</v>
      </c>
      <c r="Y61">
        <f>Linker_ZHist!Y61-Nominal_ZHist!Y61</f>
        <v>0</v>
      </c>
      <c r="Z61">
        <f>Linker_ZHist!Z61-Nominal_ZHist!Z61</f>
        <v>15.278999999999996</v>
      </c>
      <c r="AA61">
        <f>Linker_ZHist!AA61-Nominal_ZHist!AA61</f>
        <v>0</v>
      </c>
      <c r="AB61">
        <f>Linker_ZHist!AB61-Nominal_ZHist!AB61</f>
        <v>10.775999999999996</v>
      </c>
      <c r="AC61">
        <f>Linker_ZHist!AC61-Nominal_ZHist!AC61</f>
        <v>0</v>
      </c>
      <c r="AD61">
        <f>Linker_ZHist!AD61-Nominal_ZHist!AD61</f>
        <v>6.9030000000000058</v>
      </c>
      <c r="AE61">
        <f>Linker_ZHist!AE61-Nominal_ZHist!AE61</f>
        <v>0</v>
      </c>
      <c r="AF61">
        <f>Linker_ZHist!AF61-Nominal_ZHist!AF61</f>
        <v>0.89000000000000057</v>
      </c>
      <c r="AG61">
        <f>Linker_ZHist!AG61-Nominal_ZHist!AG61</f>
        <v>0</v>
      </c>
      <c r="AH61">
        <f>Linker_ZHist!AH61-Nominal_ZHist!AH61</f>
        <v>2.7409999999999997</v>
      </c>
      <c r="AI61">
        <f>Linker_ZHist!AI61-Nominal_ZHist!AI61</f>
        <v>0</v>
      </c>
      <c r="AJ61">
        <f>Linker_ZHist!AJ61-Nominal_ZHist!AJ61</f>
        <v>7.5409999999999968</v>
      </c>
      <c r="AK61">
        <f>Linker_ZHist!AK61-Nominal_ZHist!AK61</f>
        <v>0</v>
      </c>
      <c r="AL61">
        <f>Linker_ZHist!AL61-Nominal_ZHist!AL61</f>
        <v>5.3629999999999995</v>
      </c>
      <c r="AM61">
        <f>Linker_ZHist!AM61-Nominal_ZHist!AM61</f>
        <v>0</v>
      </c>
      <c r="AN61">
        <f>Linker_ZHist!AN61-Nominal_ZHist!AN61</f>
        <v>5.8469999999999942</v>
      </c>
      <c r="AO61">
        <f>Linker_ZHist!AO61-Nominal_ZHist!AO61</f>
        <v>0</v>
      </c>
      <c r="AP61">
        <f>Linker_ZHist!AP61-Nominal_ZHist!AP61</f>
        <v>8.7809999999999917</v>
      </c>
      <c r="AQ61">
        <f>Linker_ZHist!AQ61-Nominal_ZHist!AQ61</f>
        <v>0</v>
      </c>
      <c r="AR61">
        <f>Linker_ZHist!AR61-Nominal_ZHist!AR61</f>
        <v>6.7389999999999901</v>
      </c>
      <c r="AS61">
        <f>Linker_ZHist!AS61-Nominal_ZHist!AS61</f>
        <v>0</v>
      </c>
      <c r="AT61">
        <f>Linker_ZHist!AT61-Nominal_ZHist!AT61</f>
        <v>8.0569999999999879</v>
      </c>
      <c r="AU61">
        <f>Linker_ZHist!AU61-Nominal_ZHist!AU61</f>
        <v>0</v>
      </c>
      <c r="AV61">
        <f>Linker_ZHist!AV61-Nominal_ZHist!AV61</f>
        <v>11.778000000000006</v>
      </c>
      <c r="AW61">
        <f>Linker_ZHist!AW61-Nominal_ZHist!AW61</f>
        <v>0</v>
      </c>
      <c r="AX61">
        <f>Linker_ZHist!AX61-Nominal_ZHist!AX61</f>
        <v>10.658000000000001</v>
      </c>
      <c r="AY61">
        <f>Linker_ZHist!AY61-Nominal_ZHist!AY61</f>
        <v>0</v>
      </c>
      <c r="AZ61">
        <f>Linker_ZHist!AZ61-Nominal_ZHist!AZ61</f>
        <v>6.8889999999999958</v>
      </c>
      <c r="BA61">
        <f>Linker_ZHist!BA61-Nominal_ZHist!BA61</f>
        <v>0</v>
      </c>
      <c r="BB61">
        <f>Linker_ZHist!BB61-Nominal_ZHist!BB61</f>
        <v>4.2450000000000045</v>
      </c>
      <c r="BC61">
        <f>Linker_ZHist!BC61-Nominal_ZHist!BC61</f>
        <v>0</v>
      </c>
      <c r="BD61">
        <f>Linker_ZHist!BD61-Nominal_ZHist!BD61</f>
        <v>4.9639999999999986</v>
      </c>
      <c r="BE61">
        <f>Linker_ZHist!BE61-Nominal_ZHist!BE61</f>
        <v>0</v>
      </c>
      <c r="BF61">
        <f>Linker_ZHist!BF61-Nominal_ZHist!BF61</f>
        <v>4.2940000000000111</v>
      </c>
      <c r="BG61">
        <f>Linker_ZHist!BG61-Nominal_ZHist!BG61</f>
        <v>0</v>
      </c>
      <c r="BH61">
        <f>Linker_ZHist!BH61-Nominal_ZHist!BH61</f>
        <v>1.1940000000000026</v>
      </c>
      <c r="BI61">
        <f>Linker_ZHist!BI61-Nominal_ZHist!BI61</f>
        <v>0</v>
      </c>
      <c r="BJ61">
        <f>Linker_ZHist!BJ61-Nominal_ZHist!BJ61</f>
        <v>15.413000000000004</v>
      </c>
      <c r="BK61">
        <f>Linker_ZHist!BK61-Nominal_ZHist!BK61</f>
        <v>0</v>
      </c>
      <c r="BL61">
        <f>Linker_ZHist!BL61-Nominal_ZHist!BL61</f>
        <v>1.0919999999999987</v>
      </c>
      <c r="BM61">
        <f>Linker_ZHist!BM61-Nominal_ZHist!BM61</f>
        <v>0</v>
      </c>
      <c r="BN61">
        <f>Linker_ZHist!BN61-Nominal_ZHist!BN61</f>
        <v>6.1940000000000026</v>
      </c>
      <c r="BO61">
        <f>Linker_ZHist!BO61-Nominal_ZHist!BO61</f>
        <v>0</v>
      </c>
      <c r="BP61">
        <f>Linker_ZHist!BP61-Nominal_ZHist!BP61</f>
        <v>3.8829999999999956</v>
      </c>
      <c r="BQ61">
        <f>Linker_ZHist!BQ61-Nominal_ZHist!BQ61</f>
        <v>-45379</v>
      </c>
      <c r="BR61">
        <f>Linker_ZHist!BR61-Nominal_ZHist!BR61</f>
        <v>-50.673000000000002</v>
      </c>
      <c r="BS61">
        <f>Linker_ZHist!BS61-Nominal_ZHist!BS61</f>
        <v>0</v>
      </c>
      <c r="BT61">
        <f>Linker_ZHist!BT61-Nominal_ZHist!BT61</f>
        <v>0</v>
      </c>
      <c r="BU61">
        <f>Linker_ZHist!BU61-Nominal_ZHist!BU61</f>
        <v>0</v>
      </c>
      <c r="BV61">
        <f>Linker_ZHist!BV61-Nominal_ZHist!BV61</f>
        <v>0</v>
      </c>
      <c r="BW61">
        <f>Linker_ZHist!BW61-Nominal_ZHist!BW61</f>
        <v>0</v>
      </c>
      <c r="BX61">
        <f>Linker_ZHist!BX61-Nominal_ZHist!BX61</f>
        <v>0</v>
      </c>
      <c r="BY61">
        <f>Linker_ZHist!BY61-Nominal_ZHist!BY61</f>
        <v>0</v>
      </c>
      <c r="BZ61">
        <f>Linker_ZHist!BZ61-Nominal_ZHist!BZ61</f>
        <v>0</v>
      </c>
    </row>
    <row r="62" spans="3:78" x14ac:dyDescent="0.35">
      <c r="C62" s="46"/>
      <c r="D62">
        <f>Linker_ZHist!D62-Nominal_ZHist!D62</f>
        <v>32.996000000000002</v>
      </c>
      <c r="E62">
        <f>Linker_ZHist!E62-Nominal_ZHist!E62</f>
        <v>0</v>
      </c>
      <c r="F62">
        <f>Linker_ZHist!F62-Nominal_ZHist!F62</f>
        <v>14.854000000000003</v>
      </c>
      <c r="G62">
        <f>Linker_ZHist!G62-Nominal_ZHist!G62</f>
        <v>0</v>
      </c>
      <c r="H62">
        <f>Linker_ZHist!H62-Nominal_ZHist!H62</f>
        <v>-1.4720000000000013</v>
      </c>
      <c r="I62">
        <f>Linker_ZHist!I62-Nominal_ZHist!I62</f>
        <v>0</v>
      </c>
      <c r="J62">
        <f>Linker_ZHist!J62-Nominal_ZHist!J62</f>
        <v>18.200000000000003</v>
      </c>
      <c r="K62">
        <f>Linker_ZHist!K62-Nominal_ZHist!K62</f>
        <v>0</v>
      </c>
      <c r="L62">
        <f>Linker_ZHist!L62-Nominal_ZHist!L62</f>
        <v>30.533000000000001</v>
      </c>
      <c r="M62">
        <f>Linker_ZHist!M62-Nominal_ZHist!M62</f>
        <v>0</v>
      </c>
      <c r="N62">
        <f>Linker_ZHist!N62-Nominal_ZHist!N62</f>
        <v>22.508000000000003</v>
      </c>
      <c r="O62">
        <f>Linker_ZHist!O62-Nominal_ZHist!O62</f>
        <v>0</v>
      </c>
      <c r="P62">
        <f>Linker_ZHist!P62-Nominal_ZHist!P62</f>
        <v>25.778000000000002</v>
      </c>
      <c r="Q62">
        <f>Linker_ZHist!Q62-Nominal_ZHist!Q62</f>
        <v>0</v>
      </c>
      <c r="R62">
        <f>Linker_ZHist!R62-Nominal_ZHist!R62</f>
        <v>19.284000000000002</v>
      </c>
      <c r="S62">
        <f>Linker_ZHist!S62-Nominal_ZHist!S62</f>
        <v>0</v>
      </c>
      <c r="T62">
        <f>Linker_ZHist!T62-Nominal_ZHist!T62</f>
        <v>19.516999999999999</v>
      </c>
      <c r="U62">
        <f>Linker_ZHist!U62-Nominal_ZHist!U62</f>
        <v>0</v>
      </c>
      <c r="V62">
        <f>Linker_ZHist!V62-Nominal_ZHist!V62</f>
        <v>25.700999999999997</v>
      </c>
      <c r="W62">
        <f>Linker_ZHist!W62-Nominal_ZHist!W62</f>
        <v>0</v>
      </c>
      <c r="X62">
        <f>Linker_ZHist!X62-Nominal_ZHist!X62</f>
        <v>10.384</v>
      </c>
      <c r="Y62">
        <f>Linker_ZHist!Y62-Nominal_ZHist!Y62</f>
        <v>0</v>
      </c>
      <c r="Z62">
        <f>Linker_ZHist!Z62-Nominal_ZHist!Z62</f>
        <v>15.856000000000002</v>
      </c>
      <c r="AA62">
        <f>Linker_ZHist!AA62-Nominal_ZHist!AA62</f>
        <v>0</v>
      </c>
      <c r="AB62">
        <f>Linker_ZHist!AB62-Nominal_ZHist!AB62</f>
        <v>11.274999999999999</v>
      </c>
      <c r="AC62">
        <f>Linker_ZHist!AC62-Nominal_ZHist!AC62</f>
        <v>0</v>
      </c>
      <c r="AD62">
        <f>Linker_ZHist!AD62-Nominal_ZHist!AD62</f>
        <v>7.357999999999997</v>
      </c>
      <c r="AE62">
        <f>Linker_ZHist!AE62-Nominal_ZHist!AE62</f>
        <v>0</v>
      </c>
      <c r="AF62">
        <f>Linker_ZHist!AF62-Nominal_ZHist!AF62</f>
        <v>1.0230000000000032</v>
      </c>
      <c r="AG62">
        <f>Linker_ZHist!AG62-Nominal_ZHist!AG62</f>
        <v>0</v>
      </c>
      <c r="AH62">
        <f>Linker_ZHist!AH62-Nominal_ZHist!AH62</f>
        <v>2.9150000000000063</v>
      </c>
      <c r="AI62">
        <f>Linker_ZHist!AI62-Nominal_ZHist!AI62</f>
        <v>0</v>
      </c>
      <c r="AJ62">
        <f>Linker_ZHist!AJ62-Nominal_ZHist!AJ62</f>
        <v>7.7849999999999966</v>
      </c>
      <c r="AK62">
        <f>Linker_ZHist!AK62-Nominal_ZHist!AK62</f>
        <v>0</v>
      </c>
      <c r="AL62">
        <f>Linker_ZHist!AL62-Nominal_ZHist!AL62</f>
        <v>5.4759999999999991</v>
      </c>
      <c r="AM62">
        <f>Linker_ZHist!AM62-Nominal_ZHist!AM62</f>
        <v>0</v>
      </c>
      <c r="AN62">
        <f>Linker_ZHist!AN62-Nominal_ZHist!AN62</f>
        <v>6.144999999999996</v>
      </c>
      <c r="AO62">
        <f>Linker_ZHist!AO62-Nominal_ZHist!AO62</f>
        <v>0</v>
      </c>
      <c r="AP62">
        <f>Linker_ZHist!AP62-Nominal_ZHist!AP62</f>
        <v>9.2039999999999935</v>
      </c>
      <c r="AQ62">
        <f>Linker_ZHist!AQ62-Nominal_ZHist!AQ62</f>
        <v>0</v>
      </c>
      <c r="AR62">
        <f>Linker_ZHist!AR62-Nominal_ZHist!AR62</f>
        <v>7.3519999999999897</v>
      </c>
      <c r="AS62">
        <f>Linker_ZHist!AS62-Nominal_ZHist!AS62</f>
        <v>0</v>
      </c>
      <c r="AT62">
        <f>Linker_ZHist!AT62-Nominal_ZHist!AT62</f>
        <v>8.7439999999999998</v>
      </c>
      <c r="AU62">
        <f>Linker_ZHist!AU62-Nominal_ZHist!AU62</f>
        <v>0</v>
      </c>
      <c r="AV62">
        <f>Linker_ZHist!AV62-Nominal_ZHist!AV62</f>
        <v>12.286000000000001</v>
      </c>
      <c r="AW62">
        <f>Linker_ZHist!AW62-Nominal_ZHist!AW62</f>
        <v>0</v>
      </c>
      <c r="AX62">
        <f>Linker_ZHist!AX62-Nominal_ZHist!AX62</f>
        <v>11.103999999999999</v>
      </c>
      <c r="AY62">
        <f>Linker_ZHist!AY62-Nominal_ZHist!AY62</f>
        <v>0</v>
      </c>
      <c r="AZ62">
        <f>Linker_ZHist!AZ62-Nominal_ZHist!AZ62</f>
        <v>7.4180000000000064</v>
      </c>
      <c r="BA62">
        <f>Linker_ZHist!BA62-Nominal_ZHist!BA62</f>
        <v>0</v>
      </c>
      <c r="BB62">
        <f>Linker_ZHist!BB62-Nominal_ZHist!BB62</f>
        <v>4.784000000000006</v>
      </c>
      <c r="BC62">
        <f>Linker_ZHist!BC62-Nominal_ZHist!BC62</f>
        <v>0</v>
      </c>
      <c r="BD62">
        <f>Linker_ZHist!BD62-Nominal_ZHist!BD62</f>
        <v>5.2379999999999995</v>
      </c>
      <c r="BE62">
        <f>Linker_ZHist!BE62-Nominal_ZHist!BE62</f>
        <v>0</v>
      </c>
      <c r="BF62">
        <f>Linker_ZHist!BF62-Nominal_ZHist!BF62</f>
        <v>4.6749999999999972</v>
      </c>
      <c r="BG62">
        <f>Linker_ZHist!BG62-Nominal_ZHist!BG62</f>
        <v>0</v>
      </c>
      <c r="BH62">
        <f>Linker_ZHist!BH62-Nominal_ZHist!BH62</f>
        <v>1.7010000000000076</v>
      </c>
      <c r="BI62">
        <f>Linker_ZHist!BI62-Nominal_ZHist!BI62</f>
        <v>0</v>
      </c>
      <c r="BJ62">
        <f>Linker_ZHist!BJ62-Nominal_ZHist!BJ62</f>
        <v>15.758999999999993</v>
      </c>
      <c r="BK62">
        <f>Linker_ZHist!BK62-Nominal_ZHist!BK62</f>
        <v>0</v>
      </c>
      <c r="BL62">
        <f>Linker_ZHist!BL62-Nominal_ZHist!BL62</f>
        <v>1.7250000000000085</v>
      </c>
      <c r="BM62">
        <f>Linker_ZHist!BM62-Nominal_ZHist!BM62</f>
        <v>0</v>
      </c>
      <c r="BN62">
        <f>Linker_ZHist!BN62-Nominal_ZHist!BN62</f>
        <v>6.7690000000000055</v>
      </c>
      <c r="BO62">
        <f>Linker_ZHist!BO62-Nominal_ZHist!BO62</f>
        <v>0</v>
      </c>
      <c r="BP62">
        <f>Linker_ZHist!BP62-Nominal_ZHist!BP62</f>
        <v>4.6989999999999981</v>
      </c>
      <c r="BQ62">
        <f>Linker_ZHist!BQ62-Nominal_ZHist!BQ62</f>
        <v>-45380</v>
      </c>
      <c r="BR62">
        <f>Linker_ZHist!BR62-Nominal_ZHist!BR62</f>
        <v>-49.776000000000003</v>
      </c>
      <c r="BS62">
        <f>Linker_ZHist!BS62-Nominal_ZHist!BS62</f>
        <v>0</v>
      </c>
      <c r="BT62">
        <f>Linker_ZHist!BT62-Nominal_ZHist!BT62</f>
        <v>0</v>
      </c>
      <c r="BU62">
        <f>Linker_ZHist!BU62-Nominal_ZHist!BU62</f>
        <v>0</v>
      </c>
      <c r="BV62">
        <f>Linker_ZHist!BV62-Nominal_ZHist!BV62</f>
        <v>0</v>
      </c>
      <c r="BW62">
        <f>Linker_ZHist!BW62-Nominal_ZHist!BW62</f>
        <v>0</v>
      </c>
      <c r="BX62">
        <f>Linker_ZHist!BX62-Nominal_ZHist!BX62</f>
        <v>0</v>
      </c>
      <c r="BY62">
        <f>Linker_ZHist!BY62-Nominal_ZHist!BY62</f>
        <v>0</v>
      </c>
      <c r="BZ62">
        <f>Linker_ZHist!BZ62-Nominal_ZHist!BZ62</f>
        <v>0</v>
      </c>
    </row>
    <row r="63" spans="3:78" x14ac:dyDescent="0.35">
      <c r="C63" s="46"/>
      <c r="D63">
        <f>Linker_ZHist!D63-Nominal_ZHist!D63</f>
        <v>35.253999999999998</v>
      </c>
      <c r="E63">
        <f>Linker_ZHist!E63-Nominal_ZHist!E63</f>
        <v>0</v>
      </c>
      <c r="F63">
        <f>Linker_ZHist!F63-Nominal_ZHist!F63</f>
        <v>21.866999999999997</v>
      </c>
      <c r="G63">
        <f>Linker_ZHist!G63-Nominal_ZHist!G63</f>
        <v>0</v>
      </c>
      <c r="H63">
        <f>Linker_ZHist!H63-Nominal_ZHist!H63</f>
        <v>19.429000000000002</v>
      </c>
      <c r="I63">
        <f>Linker_ZHist!I63-Nominal_ZHist!I63</f>
        <v>0</v>
      </c>
      <c r="J63">
        <f>Linker_ZHist!J63-Nominal_ZHist!J63</f>
        <v>21.556000000000001</v>
      </c>
      <c r="K63">
        <f>Linker_ZHist!K63-Nominal_ZHist!K63</f>
        <v>0</v>
      </c>
      <c r="L63">
        <f>Linker_ZHist!L63-Nominal_ZHist!L63</f>
        <v>33.557000000000002</v>
      </c>
      <c r="M63">
        <f>Linker_ZHist!M63-Nominal_ZHist!M63</f>
        <v>0</v>
      </c>
      <c r="N63">
        <f>Linker_ZHist!N63-Nominal_ZHist!N63</f>
        <v>25.722000000000001</v>
      </c>
      <c r="O63">
        <f>Linker_ZHist!O63-Nominal_ZHist!O63</f>
        <v>0</v>
      </c>
      <c r="P63">
        <f>Linker_ZHist!P63-Nominal_ZHist!P63</f>
        <v>28.332000000000001</v>
      </c>
      <c r="Q63">
        <f>Linker_ZHist!Q63-Nominal_ZHist!Q63</f>
        <v>0</v>
      </c>
      <c r="R63">
        <f>Linker_ZHist!R63-Nominal_ZHist!R63</f>
        <v>21.314999999999998</v>
      </c>
      <c r="S63">
        <f>Linker_ZHist!S63-Nominal_ZHist!S63</f>
        <v>0</v>
      </c>
      <c r="T63">
        <f>Linker_ZHist!T63-Nominal_ZHist!T63</f>
        <v>20.706000000000003</v>
      </c>
      <c r="U63">
        <f>Linker_ZHist!U63-Nominal_ZHist!U63</f>
        <v>0</v>
      </c>
      <c r="V63">
        <f>Linker_ZHist!V63-Nominal_ZHist!V63</f>
        <v>26.511000000000003</v>
      </c>
      <c r="W63">
        <f>Linker_ZHist!W63-Nominal_ZHist!W63</f>
        <v>0</v>
      </c>
      <c r="X63">
        <f>Linker_ZHist!X63-Nominal_ZHist!X63</f>
        <v>10.997</v>
      </c>
      <c r="Y63">
        <f>Linker_ZHist!Y63-Nominal_ZHist!Y63</f>
        <v>0</v>
      </c>
      <c r="Z63">
        <f>Linker_ZHist!Z63-Nominal_ZHist!Z63</f>
        <v>16.923999999999999</v>
      </c>
      <c r="AA63">
        <f>Linker_ZHist!AA63-Nominal_ZHist!AA63</f>
        <v>0</v>
      </c>
      <c r="AB63">
        <f>Linker_ZHist!AB63-Nominal_ZHist!AB63</f>
        <v>10.288000000000004</v>
      </c>
      <c r="AC63">
        <f>Linker_ZHist!AC63-Nominal_ZHist!AC63</f>
        <v>0</v>
      </c>
      <c r="AD63">
        <f>Linker_ZHist!AD63-Nominal_ZHist!AD63</f>
        <v>7.4159999999999968</v>
      </c>
      <c r="AE63">
        <f>Linker_ZHist!AE63-Nominal_ZHist!AE63</f>
        <v>0</v>
      </c>
      <c r="AF63">
        <f>Linker_ZHist!AF63-Nominal_ZHist!AF63</f>
        <v>1.5690000000000026</v>
      </c>
      <c r="AG63">
        <f>Linker_ZHist!AG63-Nominal_ZHist!AG63</f>
        <v>0</v>
      </c>
      <c r="AH63">
        <f>Linker_ZHist!AH63-Nominal_ZHist!AH63</f>
        <v>3.5940000000000012</v>
      </c>
      <c r="AI63">
        <f>Linker_ZHist!AI63-Nominal_ZHist!AI63</f>
        <v>0</v>
      </c>
      <c r="AJ63">
        <f>Linker_ZHist!AJ63-Nominal_ZHist!AJ63</f>
        <v>8.232999999999997</v>
      </c>
      <c r="AK63">
        <f>Linker_ZHist!AK63-Nominal_ZHist!AK63</f>
        <v>0</v>
      </c>
      <c r="AL63">
        <f>Linker_ZHist!AL63-Nominal_ZHist!AL63</f>
        <v>5.7789999999999964</v>
      </c>
      <c r="AM63">
        <f>Linker_ZHist!AM63-Nominal_ZHist!AM63</f>
        <v>0</v>
      </c>
      <c r="AN63">
        <f>Linker_ZHist!AN63-Nominal_ZHist!AN63</f>
        <v>6.4819999999999993</v>
      </c>
      <c r="AO63">
        <f>Linker_ZHist!AO63-Nominal_ZHist!AO63</f>
        <v>0</v>
      </c>
      <c r="AP63">
        <f>Linker_ZHist!AP63-Nominal_ZHist!AP63</f>
        <v>9.7130000000000081</v>
      </c>
      <c r="AQ63">
        <f>Linker_ZHist!AQ63-Nominal_ZHist!AQ63</f>
        <v>0</v>
      </c>
      <c r="AR63">
        <f>Linker_ZHist!AR63-Nominal_ZHist!AR63</f>
        <v>7.6899999999999977</v>
      </c>
      <c r="AS63">
        <f>Linker_ZHist!AS63-Nominal_ZHist!AS63</f>
        <v>0</v>
      </c>
      <c r="AT63">
        <f>Linker_ZHist!AT63-Nominal_ZHist!AT63</f>
        <v>9.0150000000000006</v>
      </c>
      <c r="AU63">
        <f>Linker_ZHist!AU63-Nominal_ZHist!AU63</f>
        <v>0</v>
      </c>
      <c r="AV63">
        <f>Linker_ZHist!AV63-Nominal_ZHist!AV63</f>
        <v>12.910999999999987</v>
      </c>
      <c r="AW63">
        <f>Linker_ZHist!AW63-Nominal_ZHist!AW63</f>
        <v>0</v>
      </c>
      <c r="AX63">
        <f>Linker_ZHist!AX63-Nominal_ZHist!AX63</f>
        <v>11.61699999999999</v>
      </c>
      <c r="AY63">
        <f>Linker_ZHist!AY63-Nominal_ZHist!AY63</f>
        <v>0</v>
      </c>
      <c r="AZ63">
        <f>Linker_ZHist!AZ63-Nominal_ZHist!AZ63</f>
        <v>7.4440000000000026</v>
      </c>
      <c r="BA63">
        <f>Linker_ZHist!BA63-Nominal_ZHist!BA63</f>
        <v>0</v>
      </c>
      <c r="BB63">
        <f>Linker_ZHist!BB63-Nominal_ZHist!BB63</f>
        <v>4.5259999999999962</v>
      </c>
      <c r="BC63">
        <f>Linker_ZHist!BC63-Nominal_ZHist!BC63</f>
        <v>0</v>
      </c>
      <c r="BD63">
        <f>Linker_ZHist!BD63-Nominal_ZHist!BD63</f>
        <v>5.8079999999999927</v>
      </c>
      <c r="BE63">
        <f>Linker_ZHist!BE63-Nominal_ZHist!BE63</f>
        <v>0</v>
      </c>
      <c r="BF63">
        <f>Linker_ZHist!BF63-Nominal_ZHist!BF63</f>
        <v>5.703000000000003</v>
      </c>
      <c r="BG63">
        <f>Linker_ZHist!BG63-Nominal_ZHist!BG63</f>
        <v>0</v>
      </c>
      <c r="BH63">
        <f>Linker_ZHist!BH63-Nominal_ZHist!BH63</f>
        <v>2.6490000000000009</v>
      </c>
      <c r="BI63">
        <f>Linker_ZHist!BI63-Nominal_ZHist!BI63</f>
        <v>0</v>
      </c>
      <c r="BJ63">
        <f>Linker_ZHist!BJ63-Nominal_ZHist!BJ63</f>
        <v>17.339999999999996</v>
      </c>
      <c r="BK63">
        <f>Linker_ZHist!BK63-Nominal_ZHist!BK63</f>
        <v>0</v>
      </c>
      <c r="BL63">
        <f>Linker_ZHist!BL63-Nominal_ZHist!BL63</f>
        <v>3.0810000000000031</v>
      </c>
      <c r="BM63">
        <f>Linker_ZHist!BM63-Nominal_ZHist!BM63</f>
        <v>0</v>
      </c>
      <c r="BN63">
        <f>Linker_ZHist!BN63-Nominal_ZHist!BN63</f>
        <v>8.5930000000000035</v>
      </c>
      <c r="BO63">
        <f>Linker_ZHist!BO63-Nominal_ZHist!BO63</f>
        <v>0</v>
      </c>
      <c r="BP63">
        <f>Linker_ZHist!BP63-Nominal_ZHist!BP63</f>
        <v>7.0290000000000035</v>
      </c>
      <c r="BQ63">
        <f>Linker_ZHist!BQ63-Nominal_ZHist!BQ63</f>
        <v>-45384</v>
      </c>
      <c r="BR63">
        <f>Linker_ZHist!BR63-Nominal_ZHist!BR63</f>
        <v>-52.326000000000001</v>
      </c>
      <c r="BS63">
        <f>Linker_ZHist!BS63-Nominal_ZHist!BS63</f>
        <v>0</v>
      </c>
      <c r="BT63">
        <f>Linker_ZHist!BT63-Nominal_ZHist!BT63</f>
        <v>0</v>
      </c>
      <c r="BU63">
        <f>Linker_ZHist!BU63-Nominal_ZHist!BU63</f>
        <v>0</v>
      </c>
      <c r="BV63">
        <f>Linker_ZHist!BV63-Nominal_ZHist!BV63</f>
        <v>0</v>
      </c>
      <c r="BW63">
        <f>Linker_ZHist!BW63-Nominal_ZHist!BW63</f>
        <v>0</v>
      </c>
      <c r="BX63">
        <f>Linker_ZHist!BX63-Nominal_ZHist!BX63</f>
        <v>0</v>
      </c>
      <c r="BY63">
        <f>Linker_ZHist!BY63-Nominal_ZHist!BY63</f>
        <v>0</v>
      </c>
      <c r="BZ63">
        <f>Linker_ZHist!BZ63-Nominal_ZHist!BZ63</f>
        <v>0</v>
      </c>
    </row>
    <row r="64" spans="3:78" x14ac:dyDescent="0.35">
      <c r="C64" s="46"/>
      <c r="D64">
        <f>Linker_ZHist!D64-Nominal_ZHist!D64</f>
        <v>38.079000000000001</v>
      </c>
      <c r="E64">
        <f>Linker_ZHist!E64-Nominal_ZHist!E64</f>
        <v>0</v>
      </c>
      <c r="F64">
        <f>Linker_ZHist!F64-Nominal_ZHist!F64</f>
        <v>20.628</v>
      </c>
      <c r="G64">
        <f>Linker_ZHist!G64-Nominal_ZHist!G64</f>
        <v>0</v>
      </c>
      <c r="H64">
        <f>Linker_ZHist!H64-Nominal_ZHist!H64</f>
        <v>18.518999999999998</v>
      </c>
      <c r="I64">
        <f>Linker_ZHist!I64-Nominal_ZHist!I64</f>
        <v>0</v>
      </c>
      <c r="J64">
        <f>Linker_ZHist!J64-Nominal_ZHist!J64</f>
        <v>21.053000000000001</v>
      </c>
      <c r="K64">
        <f>Linker_ZHist!K64-Nominal_ZHist!K64</f>
        <v>0</v>
      </c>
      <c r="L64">
        <f>Linker_ZHist!L64-Nominal_ZHist!L64</f>
        <v>33.402999999999999</v>
      </c>
      <c r="M64">
        <f>Linker_ZHist!M64-Nominal_ZHist!M64</f>
        <v>0</v>
      </c>
      <c r="N64">
        <f>Linker_ZHist!N64-Nominal_ZHist!N64</f>
        <v>25.323999999999998</v>
      </c>
      <c r="O64">
        <f>Linker_ZHist!O64-Nominal_ZHist!O64</f>
        <v>0</v>
      </c>
      <c r="P64">
        <f>Linker_ZHist!P64-Nominal_ZHist!P64</f>
        <v>29.391999999999996</v>
      </c>
      <c r="Q64">
        <f>Linker_ZHist!Q64-Nominal_ZHist!Q64</f>
        <v>0</v>
      </c>
      <c r="R64">
        <f>Linker_ZHist!R64-Nominal_ZHist!R64</f>
        <v>21.846999999999998</v>
      </c>
      <c r="S64">
        <f>Linker_ZHist!S64-Nominal_ZHist!S64</f>
        <v>0</v>
      </c>
      <c r="T64">
        <f>Linker_ZHist!T64-Nominal_ZHist!T64</f>
        <v>21.251999999999999</v>
      </c>
      <c r="U64">
        <f>Linker_ZHist!U64-Nominal_ZHist!U64</f>
        <v>0</v>
      </c>
      <c r="V64">
        <f>Linker_ZHist!V64-Nominal_ZHist!V64</f>
        <v>27.044999999999998</v>
      </c>
      <c r="W64">
        <f>Linker_ZHist!W64-Nominal_ZHist!W64</f>
        <v>0</v>
      </c>
      <c r="X64">
        <f>Linker_ZHist!X64-Nominal_ZHist!X64</f>
        <v>11.530000000000001</v>
      </c>
      <c r="Y64">
        <f>Linker_ZHist!Y64-Nominal_ZHist!Y64</f>
        <v>0</v>
      </c>
      <c r="Z64">
        <f>Linker_ZHist!Z64-Nominal_ZHist!Z64</f>
        <v>18.042999999999999</v>
      </c>
      <c r="AA64">
        <f>Linker_ZHist!AA64-Nominal_ZHist!AA64</f>
        <v>0</v>
      </c>
      <c r="AB64">
        <f>Linker_ZHist!AB64-Nominal_ZHist!AB64</f>
        <v>12.388999999999996</v>
      </c>
      <c r="AC64">
        <f>Linker_ZHist!AC64-Nominal_ZHist!AC64</f>
        <v>0</v>
      </c>
      <c r="AD64">
        <f>Linker_ZHist!AD64-Nominal_ZHist!AD64</f>
        <v>9.5449999999999946</v>
      </c>
      <c r="AE64">
        <f>Linker_ZHist!AE64-Nominal_ZHist!AE64</f>
        <v>0</v>
      </c>
      <c r="AF64">
        <f>Linker_ZHist!AF64-Nominal_ZHist!AF64</f>
        <v>3.8279999999999959</v>
      </c>
      <c r="AG64">
        <f>Linker_ZHist!AG64-Nominal_ZHist!AG64</f>
        <v>0</v>
      </c>
      <c r="AH64">
        <f>Linker_ZHist!AH64-Nominal_ZHist!AH64</f>
        <v>6.0570000000000093</v>
      </c>
      <c r="AI64">
        <f>Linker_ZHist!AI64-Nominal_ZHist!AI64</f>
        <v>0</v>
      </c>
      <c r="AJ64">
        <f>Linker_ZHist!AJ64-Nominal_ZHist!AJ64</f>
        <v>10.580000000000005</v>
      </c>
      <c r="AK64">
        <f>Linker_ZHist!AK64-Nominal_ZHist!AK64</f>
        <v>0</v>
      </c>
      <c r="AL64">
        <f>Linker_ZHist!AL64-Nominal_ZHist!AL64</f>
        <v>7.7749999999999915</v>
      </c>
      <c r="AM64">
        <f>Linker_ZHist!AM64-Nominal_ZHist!AM64</f>
        <v>0</v>
      </c>
      <c r="AN64">
        <f>Linker_ZHist!AN64-Nominal_ZHist!AN64</f>
        <v>8.6199999999999903</v>
      </c>
      <c r="AO64">
        <f>Linker_ZHist!AO64-Nominal_ZHist!AO64</f>
        <v>0</v>
      </c>
      <c r="AP64">
        <f>Linker_ZHist!AP64-Nominal_ZHist!AP64</f>
        <v>11.900999999999996</v>
      </c>
      <c r="AQ64">
        <f>Linker_ZHist!AQ64-Nominal_ZHist!AQ64</f>
        <v>0</v>
      </c>
      <c r="AR64">
        <f>Linker_ZHist!AR64-Nominal_ZHist!AR64</f>
        <v>9.8370000000000033</v>
      </c>
      <c r="AS64">
        <f>Linker_ZHist!AS64-Nominal_ZHist!AS64</f>
        <v>0</v>
      </c>
      <c r="AT64">
        <f>Linker_ZHist!AT64-Nominal_ZHist!AT64</f>
        <v>10.822999999999993</v>
      </c>
      <c r="AU64">
        <f>Linker_ZHist!AU64-Nominal_ZHist!AU64</f>
        <v>0</v>
      </c>
      <c r="AV64">
        <f>Linker_ZHist!AV64-Nominal_ZHist!AV64</f>
        <v>14.688000000000002</v>
      </c>
      <c r="AW64">
        <f>Linker_ZHist!AW64-Nominal_ZHist!AW64</f>
        <v>0</v>
      </c>
      <c r="AX64">
        <f>Linker_ZHist!AX64-Nominal_ZHist!AX64</f>
        <v>13.337999999999994</v>
      </c>
      <c r="AY64">
        <f>Linker_ZHist!AY64-Nominal_ZHist!AY64</f>
        <v>0</v>
      </c>
      <c r="AZ64">
        <f>Linker_ZHist!AZ64-Nominal_ZHist!AZ64</f>
        <v>9.2079999999999984</v>
      </c>
      <c r="BA64">
        <f>Linker_ZHist!BA64-Nominal_ZHist!BA64</f>
        <v>0</v>
      </c>
      <c r="BB64">
        <f>Linker_ZHist!BB64-Nominal_ZHist!BB64</f>
        <v>6.152000000000001</v>
      </c>
      <c r="BC64">
        <f>Linker_ZHist!BC64-Nominal_ZHist!BC64</f>
        <v>0</v>
      </c>
      <c r="BD64">
        <f>Linker_ZHist!BD64-Nominal_ZHist!BD64</f>
        <v>7.7609999999999957</v>
      </c>
      <c r="BE64">
        <f>Linker_ZHist!BE64-Nominal_ZHist!BE64</f>
        <v>0</v>
      </c>
      <c r="BF64">
        <f>Linker_ZHist!BF64-Nominal_ZHist!BF64</f>
        <v>7.2460000000000093</v>
      </c>
      <c r="BG64">
        <f>Linker_ZHist!BG64-Nominal_ZHist!BG64</f>
        <v>0</v>
      </c>
      <c r="BH64">
        <f>Linker_ZHist!BH64-Nominal_ZHist!BH64</f>
        <v>3.9519999999999982</v>
      </c>
      <c r="BI64">
        <f>Linker_ZHist!BI64-Nominal_ZHist!BI64</f>
        <v>0</v>
      </c>
      <c r="BJ64">
        <f>Linker_ZHist!BJ64-Nominal_ZHist!BJ64</f>
        <v>19.013000000000005</v>
      </c>
      <c r="BK64">
        <f>Linker_ZHist!BK64-Nominal_ZHist!BK64</f>
        <v>0</v>
      </c>
      <c r="BL64">
        <f>Linker_ZHist!BL64-Nominal_ZHist!BL64</f>
        <v>3.7560000000000002</v>
      </c>
      <c r="BM64">
        <f>Linker_ZHist!BM64-Nominal_ZHist!BM64</f>
        <v>0</v>
      </c>
      <c r="BN64">
        <f>Linker_ZHist!BN64-Nominal_ZHist!BN64</f>
        <v>9.5460000000000065</v>
      </c>
      <c r="BO64">
        <f>Linker_ZHist!BO64-Nominal_ZHist!BO64</f>
        <v>0</v>
      </c>
      <c r="BP64">
        <f>Linker_ZHist!BP64-Nominal_ZHist!BP64</f>
        <v>7.4109999999999943</v>
      </c>
      <c r="BQ64">
        <f>Linker_ZHist!BQ64-Nominal_ZHist!BQ64</f>
        <v>-45385</v>
      </c>
      <c r="BR64">
        <f>Linker_ZHist!BR64-Nominal_ZHist!BR64</f>
        <v>-51.188000000000002</v>
      </c>
      <c r="BS64">
        <f>Linker_ZHist!BS64-Nominal_ZHist!BS64</f>
        <v>0</v>
      </c>
      <c r="BT64">
        <f>Linker_ZHist!BT64-Nominal_ZHist!BT64</f>
        <v>0</v>
      </c>
      <c r="BU64">
        <f>Linker_ZHist!BU64-Nominal_ZHist!BU64</f>
        <v>0</v>
      </c>
      <c r="BV64">
        <f>Linker_ZHist!BV64-Nominal_ZHist!BV64</f>
        <v>0</v>
      </c>
      <c r="BW64">
        <f>Linker_ZHist!BW64-Nominal_ZHist!BW64</f>
        <v>0</v>
      </c>
      <c r="BX64">
        <f>Linker_ZHist!BX64-Nominal_ZHist!BX64</f>
        <v>0</v>
      </c>
      <c r="BY64">
        <f>Linker_ZHist!BY64-Nominal_ZHist!BY64</f>
        <v>0</v>
      </c>
      <c r="BZ64">
        <f>Linker_ZHist!BZ64-Nominal_ZHist!BZ64</f>
        <v>0</v>
      </c>
    </row>
    <row r="65" spans="3:78" x14ac:dyDescent="0.35">
      <c r="C65" s="46"/>
      <c r="D65">
        <f>Linker_ZHist!D65-Nominal_ZHist!D65</f>
        <v>46.341999999999999</v>
      </c>
      <c r="E65">
        <f>Linker_ZHist!E65-Nominal_ZHist!E65</f>
        <v>0</v>
      </c>
      <c r="F65">
        <f>Linker_ZHist!F65-Nominal_ZHist!F65</f>
        <v>32.851999999999997</v>
      </c>
      <c r="G65">
        <f>Linker_ZHist!G65-Nominal_ZHist!G65</f>
        <v>0</v>
      </c>
      <c r="H65">
        <f>Linker_ZHist!H65-Nominal_ZHist!H65</f>
        <v>13.665999999999999</v>
      </c>
      <c r="I65">
        <f>Linker_ZHist!I65-Nominal_ZHist!I65</f>
        <v>0</v>
      </c>
      <c r="J65">
        <f>Linker_ZHist!J65-Nominal_ZHist!J65</f>
        <v>19.462</v>
      </c>
      <c r="K65">
        <f>Linker_ZHist!K65-Nominal_ZHist!K65</f>
        <v>0</v>
      </c>
      <c r="L65">
        <f>Linker_ZHist!L65-Nominal_ZHist!L65</f>
        <v>31.542999999999999</v>
      </c>
      <c r="M65">
        <f>Linker_ZHist!M65-Nominal_ZHist!M65</f>
        <v>0</v>
      </c>
      <c r="N65">
        <f>Linker_ZHist!N65-Nominal_ZHist!N65</f>
        <v>23.283000000000001</v>
      </c>
      <c r="O65">
        <f>Linker_ZHist!O65-Nominal_ZHist!O65</f>
        <v>0</v>
      </c>
      <c r="P65">
        <f>Linker_ZHist!P65-Nominal_ZHist!P65</f>
        <v>27.933999999999997</v>
      </c>
      <c r="Q65">
        <f>Linker_ZHist!Q65-Nominal_ZHist!Q65</f>
        <v>0</v>
      </c>
      <c r="R65">
        <f>Linker_ZHist!R65-Nominal_ZHist!R65</f>
        <v>19.220000000000002</v>
      </c>
      <c r="S65">
        <f>Linker_ZHist!S65-Nominal_ZHist!S65</f>
        <v>0</v>
      </c>
      <c r="T65">
        <f>Linker_ZHist!T65-Nominal_ZHist!T65</f>
        <v>18.751999999999999</v>
      </c>
      <c r="U65">
        <f>Linker_ZHist!U65-Nominal_ZHist!U65</f>
        <v>0</v>
      </c>
      <c r="V65">
        <f>Linker_ZHist!V65-Nominal_ZHist!V65</f>
        <v>24.574000000000002</v>
      </c>
      <c r="W65">
        <f>Linker_ZHist!W65-Nominal_ZHist!W65</f>
        <v>0</v>
      </c>
      <c r="X65">
        <f>Linker_ZHist!X65-Nominal_ZHist!X65</f>
        <v>9.1490000000000009</v>
      </c>
      <c r="Y65">
        <f>Linker_ZHist!Y65-Nominal_ZHist!Y65</f>
        <v>0</v>
      </c>
      <c r="Z65">
        <f>Linker_ZHist!Z65-Nominal_ZHist!Z65</f>
        <v>15.850999999999999</v>
      </c>
      <c r="AA65">
        <f>Linker_ZHist!AA65-Nominal_ZHist!AA65</f>
        <v>0</v>
      </c>
      <c r="AB65">
        <f>Linker_ZHist!AB65-Nominal_ZHist!AB65</f>
        <v>10.178000000000004</v>
      </c>
      <c r="AC65">
        <f>Linker_ZHist!AC65-Nominal_ZHist!AC65</f>
        <v>0</v>
      </c>
      <c r="AD65">
        <f>Linker_ZHist!AD65-Nominal_ZHist!AD65</f>
        <v>6.982999999999997</v>
      </c>
      <c r="AE65">
        <f>Linker_ZHist!AE65-Nominal_ZHist!AE65</f>
        <v>0</v>
      </c>
      <c r="AF65">
        <f>Linker_ZHist!AF65-Nominal_ZHist!AF65</f>
        <v>1.7749999999999986</v>
      </c>
      <c r="AG65">
        <f>Linker_ZHist!AG65-Nominal_ZHist!AG65</f>
        <v>0</v>
      </c>
      <c r="AH65">
        <f>Linker_ZHist!AH65-Nominal_ZHist!AH65</f>
        <v>4.0710000000000051</v>
      </c>
      <c r="AI65">
        <f>Linker_ZHist!AI65-Nominal_ZHist!AI65</f>
        <v>0</v>
      </c>
      <c r="AJ65">
        <f>Linker_ZHist!AJ65-Nominal_ZHist!AJ65</f>
        <v>8.8360000000000056</v>
      </c>
      <c r="AK65">
        <f>Linker_ZHist!AK65-Nominal_ZHist!AK65</f>
        <v>0</v>
      </c>
      <c r="AL65">
        <f>Linker_ZHist!AL65-Nominal_ZHist!AL65</f>
        <v>6.4840000000000089</v>
      </c>
      <c r="AM65">
        <f>Linker_ZHist!AM65-Nominal_ZHist!AM65</f>
        <v>0</v>
      </c>
      <c r="AN65">
        <f>Linker_ZHist!AN65-Nominal_ZHist!AN65</f>
        <v>6.9030000000000058</v>
      </c>
      <c r="AO65">
        <f>Linker_ZHist!AO65-Nominal_ZHist!AO65</f>
        <v>0</v>
      </c>
      <c r="AP65">
        <f>Linker_ZHist!AP65-Nominal_ZHist!AP65</f>
        <v>10.123000000000005</v>
      </c>
      <c r="AQ65">
        <f>Linker_ZHist!AQ65-Nominal_ZHist!AQ65</f>
        <v>0</v>
      </c>
      <c r="AR65">
        <f>Linker_ZHist!AR65-Nominal_ZHist!AR65</f>
        <v>7.929000000000002</v>
      </c>
      <c r="AS65">
        <f>Linker_ZHist!AS65-Nominal_ZHist!AS65</f>
        <v>0</v>
      </c>
      <c r="AT65">
        <f>Linker_ZHist!AT65-Nominal_ZHist!AT65</f>
        <v>8.9369999999999976</v>
      </c>
      <c r="AU65">
        <f>Linker_ZHist!AU65-Nominal_ZHist!AU65</f>
        <v>0</v>
      </c>
      <c r="AV65">
        <f>Linker_ZHist!AV65-Nominal_ZHist!AV65</f>
        <v>12.692000000000007</v>
      </c>
      <c r="AW65">
        <f>Linker_ZHist!AW65-Nominal_ZHist!AW65</f>
        <v>0</v>
      </c>
      <c r="AX65">
        <f>Linker_ZHist!AX65-Nominal_ZHist!AX65</f>
        <v>11.293999999999997</v>
      </c>
      <c r="AY65">
        <f>Linker_ZHist!AY65-Nominal_ZHist!AY65</f>
        <v>0</v>
      </c>
      <c r="AZ65">
        <f>Linker_ZHist!AZ65-Nominal_ZHist!AZ65</f>
        <v>7.5779999999999887</v>
      </c>
      <c r="BA65">
        <f>Linker_ZHist!BA65-Nominal_ZHist!BA65</f>
        <v>0</v>
      </c>
      <c r="BB65">
        <f>Linker_ZHist!BB65-Nominal_ZHist!BB65</f>
        <v>4.3439999999999941</v>
      </c>
      <c r="BC65">
        <f>Linker_ZHist!BC65-Nominal_ZHist!BC65</f>
        <v>0</v>
      </c>
      <c r="BD65">
        <f>Linker_ZHist!BD65-Nominal_ZHist!BD65</f>
        <v>6.1119999999999948</v>
      </c>
      <c r="BE65">
        <f>Linker_ZHist!BE65-Nominal_ZHist!BE65</f>
        <v>0</v>
      </c>
      <c r="BF65">
        <f>Linker_ZHist!BF65-Nominal_ZHist!BF65</f>
        <v>5.5990000000000038</v>
      </c>
      <c r="BG65">
        <f>Linker_ZHist!BG65-Nominal_ZHist!BG65</f>
        <v>0</v>
      </c>
      <c r="BH65">
        <f>Linker_ZHist!BH65-Nominal_ZHist!BH65</f>
        <v>2.3960000000000008</v>
      </c>
      <c r="BI65">
        <f>Linker_ZHist!BI65-Nominal_ZHist!BI65</f>
        <v>0</v>
      </c>
      <c r="BJ65">
        <f>Linker_ZHist!BJ65-Nominal_ZHist!BJ65</f>
        <v>17.555999999999997</v>
      </c>
      <c r="BK65">
        <f>Linker_ZHist!BK65-Nominal_ZHist!BK65</f>
        <v>0</v>
      </c>
      <c r="BL65">
        <f>Linker_ZHist!BL65-Nominal_ZHist!BL65</f>
        <v>2.6260000000000048</v>
      </c>
      <c r="BM65">
        <f>Linker_ZHist!BM65-Nominal_ZHist!BM65</f>
        <v>0</v>
      </c>
      <c r="BN65">
        <f>Linker_ZHist!BN65-Nominal_ZHist!BN65</f>
        <v>8.3569999999999993</v>
      </c>
      <c r="BO65">
        <f>Linker_ZHist!BO65-Nominal_ZHist!BO65</f>
        <v>0</v>
      </c>
      <c r="BP65">
        <f>Linker_ZHist!BP65-Nominal_ZHist!BP65</f>
        <v>6.1800000000000068</v>
      </c>
      <c r="BQ65">
        <f>Linker_ZHist!BQ65-Nominal_ZHist!BQ65</f>
        <v>-45386</v>
      </c>
      <c r="BR65">
        <f>Linker_ZHist!BR65-Nominal_ZHist!BR65</f>
        <v>-50.372</v>
      </c>
      <c r="BS65">
        <f>Linker_ZHist!BS65-Nominal_ZHist!BS65</f>
        <v>0</v>
      </c>
      <c r="BT65">
        <f>Linker_ZHist!BT65-Nominal_ZHist!BT65</f>
        <v>0</v>
      </c>
      <c r="BU65">
        <f>Linker_ZHist!BU65-Nominal_ZHist!BU65</f>
        <v>0</v>
      </c>
      <c r="BV65">
        <f>Linker_ZHist!BV65-Nominal_ZHist!BV65</f>
        <v>0</v>
      </c>
      <c r="BW65">
        <f>Linker_ZHist!BW65-Nominal_ZHist!BW65</f>
        <v>0</v>
      </c>
      <c r="BX65">
        <f>Linker_ZHist!BX65-Nominal_ZHist!BX65</f>
        <v>0</v>
      </c>
      <c r="BY65">
        <f>Linker_ZHist!BY65-Nominal_ZHist!BY65</f>
        <v>0</v>
      </c>
      <c r="BZ65">
        <f>Linker_ZHist!BZ65-Nominal_ZHist!BZ65</f>
        <v>0</v>
      </c>
    </row>
    <row r="66" spans="3:78" x14ac:dyDescent="0.35">
      <c r="C66" s="46"/>
      <c r="D66">
        <f>Linker_ZHist!D66-Nominal_ZHist!D66</f>
        <v>46.667999999999999</v>
      </c>
      <c r="E66">
        <f>Linker_ZHist!E66-Nominal_ZHist!E66</f>
        <v>0</v>
      </c>
      <c r="F66">
        <f>Linker_ZHist!F66-Nominal_ZHist!F66</f>
        <v>32.881999999999998</v>
      </c>
      <c r="G66">
        <f>Linker_ZHist!G66-Nominal_ZHist!G66</f>
        <v>0</v>
      </c>
      <c r="H66">
        <f>Linker_ZHist!H66-Nominal_ZHist!H66</f>
        <v>16.206</v>
      </c>
      <c r="I66">
        <f>Linker_ZHist!I66-Nominal_ZHist!I66</f>
        <v>0</v>
      </c>
      <c r="J66">
        <f>Linker_ZHist!J66-Nominal_ZHist!J66</f>
        <v>18.651</v>
      </c>
      <c r="K66">
        <f>Linker_ZHist!K66-Nominal_ZHist!K66</f>
        <v>0</v>
      </c>
      <c r="L66">
        <f>Linker_ZHist!L66-Nominal_ZHist!L66</f>
        <v>30.745999999999999</v>
      </c>
      <c r="M66">
        <f>Linker_ZHist!M66-Nominal_ZHist!M66</f>
        <v>0</v>
      </c>
      <c r="N66">
        <f>Linker_ZHist!N66-Nominal_ZHist!N66</f>
        <v>22.824999999999999</v>
      </c>
      <c r="O66">
        <f>Linker_ZHist!O66-Nominal_ZHist!O66</f>
        <v>0</v>
      </c>
      <c r="P66">
        <f>Linker_ZHist!P66-Nominal_ZHist!P66</f>
        <v>27.78</v>
      </c>
      <c r="Q66">
        <f>Linker_ZHist!Q66-Nominal_ZHist!Q66</f>
        <v>0</v>
      </c>
      <c r="R66">
        <f>Linker_ZHist!R66-Nominal_ZHist!R66</f>
        <v>19.468999999999998</v>
      </c>
      <c r="S66">
        <f>Linker_ZHist!S66-Nominal_ZHist!S66</f>
        <v>0</v>
      </c>
      <c r="T66">
        <f>Linker_ZHist!T66-Nominal_ZHist!T66</f>
        <v>18.987999999999996</v>
      </c>
      <c r="U66">
        <f>Linker_ZHist!U66-Nominal_ZHist!U66</f>
        <v>0</v>
      </c>
      <c r="V66">
        <f>Linker_ZHist!V66-Nominal_ZHist!V66</f>
        <v>24.587</v>
      </c>
      <c r="W66">
        <f>Linker_ZHist!W66-Nominal_ZHist!W66</f>
        <v>0</v>
      </c>
      <c r="X66">
        <f>Linker_ZHist!X66-Nominal_ZHist!X66</f>
        <v>9.0649999999999977</v>
      </c>
      <c r="Y66">
        <f>Linker_ZHist!Y66-Nominal_ZHist!Y66</f>
        <v>0</v>
      </c>
      <c r="Z66">
        <f>Linker_ZHist!Z66-Nominal_ZHist!Z66</f>
        <v>15.973999999999997</v>
      </c>
      <c r="AA66">
        <f>Linker_ZHist!AA66-Nominal_ZHist!AA66</f>
        <v>0</v>
      </c>
      <c r="AB66">
        <f>Linker_ZHist!AB66-Nominal_ZHist!AB66</f>
        <v>10.027999999999999</v>
      </c>
      <c r="AC66">
        <f>Linker_ZHist!AC66-Nominal_ZHist!AC66</f>
        <v>0</v>
      </c>
      <c r="AD66">
        <f>Linker_ZHist!AD66-Nominal_ZHist!AD66</f>
        <v>6.847999999999999</v>
      </c>
      <c r="AE66">
        <f>Linker_ZHist!AE66-Nominal_ZHist!AE66</f>
        <v>0</v>
      </c>
      <c r="AF66">
        <f>Linker_ZHist!AF66-Nominal_ZHist!AF66</f>
        <v>2.3329999999999984</v>
      </c>
      <c r="AG66">
        <f>Linker_ZHist!AG66-Nominal_ZHist!AG66</f>
        <v>0</v>
      </c>
      <c r="AH66">
        <f>Linker_ZHist!AH66-Nominal_ZHist!AH66</f>
        <v>4.4720000000000084</v>
      </c>
      <c r="AI66">
        <f>Linker_ZHist!AI66-Nominal_ZHist!AI66</f>
        <v>0</v>
      </c>
      <c r="AJ66">
        <f>Linker_ZHist!AJ66-Nominal_ZHist!AJ66</f>
        <v>9.1329999999999956</v>
      </c>
      <c r="AK66">
        <f>Linker_ZHist!AK66-Nominal_ZHist!AK66</f>
        <v>0</v>
      </c>
      <c r="AL66">
        <f>Linker_ZHist!AL66-Nominal_ZHist!AL66</f>
        <v>6.5450000000000017</v>
      </c>
      <c r="AM66">
        <f>Linker_ZHist!AM66-Nominal_ZHist!AM66</f>
        <v>0</v>
      </c>
      <c r="AN66">
        <f>Linker_ZHist!AN66-Nominal_ZHist!AN66</f>
        <v>7.380999999999986</v>
      </c>
      <c r="AO66">
        <f>Linker_ZHist!AO66-Nominal_ZHist!AO66</f>
        <v>0</v>
      </c>
      <c r="AP66">
        <f>Linker_ZHist!AP66-Nominal_ZHist!AP66</f>
        <v>10.233999999999995</v>
      </c>
      <c r="AQ66">
        <f>Linker_ZHist!AQ66-Nominal_ZHist!AQ66</f>
        <v>0</v>
      </c>
      <c r="AR66">
        <f>Linker_ZHist!AR66-Nominal_ZHist!AR66</f>
        <v>8.0949999999999989</v>
      </c>
      <c r="AS66">
        <f>Linker_ZHist!AS66-Nominal_ZHist!AS66</f>
        <v>0</v>
      </c>
      <c r="AT66">
        <f>Linker_ZHist!AT66-Nominal_ZHist!AT66</f>
        <v>8.914999999999992</v>
      </c>
      <c r="AU66">
        <f>Linker_ZHist!AU66-Nominal_ZHist!AU66</f>
        <v>0</v>
      </c>
      <c r="AV66">
        <f>Linker_ZHist!AV66-Nominal_ZHist!AV66</f>
        <v>12.478999999999999</v>
      </c>
      <c r="AW66">
        <f>Linker_ZHist!AW66-Nominal_ZHist!AW66</f>
        <v>0</v>
      </c>
      <c r="AX66">
        <f>Linker_ZHist!AX66-Nominal_ZHist!AX66</f>
        <v>11.317000000000007</v>
      </c>
      <c r="AY66">
        <f>Linker_ZHist!AY66-Nominal_ZHist!AY66</f>
        <v>0</v>
      </c>
      <c r="AZ66">
        <f>Linker_ZHist!AZ66-Nominal_ZHist!AZ66</f>
        <v>7.8739999999999952</v>
      </c>
      <c r="BA66">
        <f>Linker_ZHist!BA66-Nominal_ZHist!BA66</f>
        <v>0</v>
      </c>
      <c r="BB66">
        <f>Linker_ZHist!BB66-Nominal_ZHist!BB66</f>
        <v>4.2950000000000017</v>
      </c>
      <c r="BC66">
        <f>Linker_ZHist!BC66-Nominal_ZHist!BC66</f>
        <v>0</v>
      </c>
      <c r="BD66">
        <f>Linker_ZHist!BD66-Nominal_ZHist!BD66</f>
        <v>6.460000000000008</v>
      </c>
      <c r="BE66">
        <f>Linker_ZHist!BE66-Nominal_ZHist!BE66</f>
        <v>0</v>
      </c>
      <c r="BF66">
        <f>Linker_ZHist!BF66-Nominal_ZHist!BF66</f>
        <v>5.9419999999999931</v>
      </c>
      <c r="BG66">
        <f>Linker_ZHist!BG66-Nominal_ZHist!BG66</f>
        <v>0</v>
      </c>
      <c r="BH66">
        <f>Linker_ZHist!BH66-Nominal_ZHist!BH66</f>
        <v>2.7049999999999983</v>
      </c>
      <c r="BI66">
        <f>Linker_ZHist!BI66-Nominal_ZHist!BI66</f>
        <v>0</v>
      </c>
      <c r="BJ66">
        <f>Linker_ZHist!BJ66-Nominal_ZHist!BJ66</f>
        <v>17.730000000000004</v>
      </c>
      <c r="BK66">
        <f>Linker_ZHist!BK66-Nominal_ZHist!BK66</f>
        <v>0</v>
      </c>
      <c r="BL66">
        <f>Linker_ZHist!BL66-Nominal_ZHist!BL66</f>
        <v>3.2369999999999948</v>
      </c>
      <c r="BM66">
        <f>Linker_ZHist!BM66-Nominal_ZHist!BM66</f>
        <v>0</v>
      </c>
      <c r="BN66">
        <f>Linker_ZHist!BN66-Nominal_ZHist!BN66</f>
        <v>8.7210000000000036</v>
      </c>
      <c r="BO66">
        <f>Linker_ZHist!BO66-Nominal_ZHist!BO66</f>
        <v>0</v>
      </c>
      <c r="BP66">
        <f>Linker_ZHist!BP66-Nominal_ZHist!BP66</f>
        <v>6.6739999999999995</v>
      </c>
      <c r="BQ66">
        <f>Linker_ZHist!BQ66-Nominal_ZHist!BQ66</f>
        <v>-45387</v>
      </c>
      <c r="BR66">
        <f>Linker_ZHist!BR66-Nominal_ZHist!BR66</f>
        <v>-51.021000000000001</v>
      </c>
      <c r="BS66">
        <f>Linker_ZHist!BS66-Nominal_ZHist!BS66</f>
        <v>0</v>
      </c>
      <c r="BT66">
        <f>Linker_ZHist!BT66-Nominal_ZHist!BT66</f>
        <v>0</v>
      </c>
      <c r="BU66">
        <f>Linker_ZHist!BU66-Nominal_ZHist!BU66</f>
        <v>0</v>
      </c>
      <c r="BV66">
        <f>Linker_ZHist!BV66-Nominal_ZHist!BV66</f>
        <v>0</v>
      </c>
      <c r="BW66">
        <f>Linker_ZHist!BW66-Nominal_ZHist!BW66</f>
        <v>0</v>
      </c>
      <c r="BX66">
        <f>Linker_ZHist!BX66-Nominal_ZHist!BX66</f>
        <v>0</v>
      </c>
      <c r="BY66">
        <f>Linker_ZHist!BY66-Nominal_ZHist!BY66</f>
        <v>0</v>
      </c>
      <c r="BZ66">
        <f>Linker_ZHist!BZ66-Nominal_ZHist!BZ66</f>
        <v>0</v>
      </c>
    </row>
    <row r="67" spans="3:78" x14ac:dyDescent="0.35">
      <c r="C67" s="46"/>
      <c r="D67">
        <f>Linker_ZHist!D67-Nominal_ZHist!D67</f>
        <v>58.457000000000001</v>
      </c>
      <c r="E67">
        <f>Linker_ZHist!E67-Nominal_ZHist!E67</f>
        <v>0</v>
      </c>
      <c r="F67">
        <f>Linker_ZHist!F67-Nominal_ZHist!F67</f>
        <v>43.536999999999999</v>
      </c>
      <c r="G67">
        <f>Linker_ZHist!G67-Nominal_ZHist!G67</f>
        <v>0</v>
      </c>
      <c r="H67">
        <f>Linker_ZHist!H67-Nominal_ZHist!H67</f>
        <v>15.712999999999999</v>
      </c>
      <c r="I67">
        <f>Linker_ZHist!I67-Nominal_ZHist!I67</f>
        <v>0</v>
      </c>
      <c r="J67">
        <f>Linker_ZHist!J67-Nominal_ZHist!J67</f>
        <v>17.795000000000002</v>
      </c>
      <c r="K67">
        <f>Linker_ZHist!K67-Nominal_ZHist!K67</f>
        <v>0</v>
      </c>
      <c r="L67">
        <f>Linker_ZHist!L67-Nominal_ZHist!L67</f>
        <v>29.831</v>
      </c>
      <c r="M67">
        <f>Linker_ZHist!M67-Nominal_ZHist!M67</f>
        <v>0</v>
      </c>
      <c r="N67">
        <f>Linker_ZHist!N67-Nominal_ZHist!N67</f>
        <v>21.606999999999999</v>
      </c>
      <c r="O67">
        <f>Linker_ZHist!O67-Nominal_ZHist!O67</f>
        <v>0</v>
      </c>
      <c r="P67">
        <f>Linker_ZHist!P67-Nominal_ZHist!P67</f>
        <v>26.759999999999998</v>
      </c>
      <c r="Q67">
        <f>Linker_ZHist!Q67-Nominal_ZHist!Q67</f>
        <v>0</v>
      </c>
      <c r="R67">
        <f>Linker_ZHist!R67-Nominal_ZHist!R67</f>
        <v>18.508000000000003</v>
      </c>
      <c r="S67">
        <f>Linker_ZHist!S67-Nominal_ZHist!S67</f>
        <v>0</v>
      </c>
      <c r="T67">
        <f>Linker_ZHist!T67-Nominal_ZHist!T67</f>
        <v>17.928000000000004</v>
      </c>
      <c r="U67">
        <f>Linker_ZHist!U67-Nominal_ZHist!U67</f>
        <v>0</v>
      </c>
      <c r="V67">
        <f>Linker_ZHist!V67-Nominal_ZHist!V67</f>
        <v>23.968000000000004</v>
      </c>
      <c r="W67">
        <f>Linker_ZHist!W67-Nominal_ZHist!W67</f>
        <v>0</v>
      </c>
      <c r="X67">
        <f>Linker_ZHist!X67-Nominal_ZHist!X67</f>
        <v>7.9549999999999983</v>
      </c>
      <c r="Y67">
        <f>Linker_ZHist!Y67-Nominal_ZHist!Y67</f>
        <v>0</v>
      </c>
      <c r="Z67">
        <f>Linker_ZHist!Z67-Nominal_ZHist!Z67</f>
        <v>14.885000000000005</v>
      </c>
      <c r="AA67">
        <f>Linker_ZHist!AA67-Nominal_ZHist!AA67</f>
        <v>0</v>
      </c>
      <c r="AB67">
        <f>Linker_ZHist!AB67-Nominal_ZHist!AB67</f>
        <v>8.6020000000000039</v>
      </c>
      <c r="AC67">
        <f>Linker_ZHist!AC67-Nominal_ZHist!AC67</f>
        <v>0</v>
      </c>
      <c r="AD67">
        <f>Linker_ZHist!AD67-Nominal_ZHist!AD67</f>
        <v>5.8000000000000043</v>
      </c>
      <c r="AE67">
        <f>Linker_ZHist!AE67-Nominal_ZHist!AE67</f>
        <v>0</v>
      </c>
      <c r="AF67">
        <f>Linker_ZHist!AF67-Nominal_ZHist!AF67</f>
        <v>1.0470000000000041</v>
      </c>
      <c r="AG67">
        <f>Linker_ZHist!AG67-Nominal_ZHist!AG67</f>
        <v>0</v>
      </c>
      <c r="AH67">
        <f>Linker_ZHist!AH67-Nominal_ZHist!AH67</f>
        <v>3.4640000000000057</v>
      </c>
      <c r="AI67">
        <f>Linker_ZHist!AI67-Nominal_ZHist!AI67</f>
        <v>0</v>
      </c>
      <c r="AJ67">
        <f>Linker_ZHist!AJ67-Nominal_ZHist!AJ67</f>
        <v>8.2280000000000015</v>
      </c>
      <c r="AK67">
        <f>Linker_ZHist!AK67-Nominal_ZHist!AK67</f>
        <v>0</v>
      </c>
      <c r="AL67">
        <f>Linker_ZHist!AL67-Nominal_ZHist!AL67</f>
        <v>5.7950000000000017</v>
      </c>
      <c r="AM67">
        <f>Linker_ZHist!AM67-Nominal_ZHist!AM67</f>
        <v>0</v>
      </c>
      <c r="AN67">
        <f>Linker_ZHist!AN67-Nominal_ZHist!AN67</f>
        <v>6.4570000000000078</v>
      </c>
      <c r="AO67">
        <f>Linker_ZHist!AO67-Nominal_ZHist!AO67</f>
        <v>0</v>
      </c>
      <c r="AP67">
        <f>Linker_ZHist!AP67-Nominal_ZHist!AP67</f>
        <v>9.5290000000000106</v>
      </c>
      <c r="AQ67">
        <f>Linker_ZHist!AQ67-Nominal_ZHist!AQ67</f>
        <v>0</v>
      </c>
      <c r="AR67">
        <f>Linker_ZHist!AR67-Nominal_ZHist!AR67</f>
        <v>7.5210000000000008</v>
      </c>
      <c r="AS67">
        <f>Linker_ZHist!AS67-Nominal_ZHist!AS67</f>
        <v>0</v>
      </c>
      <c r="AT67">
        <f>Linker_ZHist!AT67-Nominal_ZHist!AT67</f>
        <v>8.436000000000007</v>
      </c>
      <c r="AU67">
        <f>Linker_ZHist!AU67-Nominal_ZHist!AU67</f>
        <v>0</v>
      </c>
      <c r="AV67">
        <f>Linker_ZHist!AV67-Nominal_ZHist!AV67</f>
        <v>11.97999999999999</v>
      </c>
      <c r="AW67">
        <f>Linker_ZHist!AW67-Nominal_ZHist!AW67</f>
        <v>0</v>
      </c>
      <c r="AX67">
        <f>Linker_ZHist!AX67-Nominal_ZHist!AX67</f>
        <v>10.965999999999994</v>
      </c>
      <c r="AY67">
        <f>Linker_ZHist!AY67-Nominal_ZHist!AY67</f>
        <v>0</v>
      </c>
      <c r="AZ67">
        <f>Linker_ZHist!AZ67-Nominal_ZHist!AZ67</f>
        <v>7.7279999999999944</v>
      </c>
      <c r="BA67">
        <f>Linker_ZHist!BA67-Nominal_ZHist!BA67</f>
        <v>0</v>
      </c>
      <c r="BB67">
        <f>Linker_ZHist!BB67-Nominal_ZHist!BB67</f>
        <v>4.5579999999999927</v>
      </c>
      <c r="BC67">
        <f>Linker_ZHist!BC67-Nominal_ZHist!BC67</f>
        <v>0</v>
      </c>
      <c r="BD67">
        <f>Linker_ZHist!BD67-Nominal_ZHist!BD67</f>
        <v>6.4879999999999995</v>
      </c>
      <c r="BE67">
        <f>Linker_ZHist!BE67-Nominal_ZHist!BE67</f>
        <v>0</v>
      </c>
      <c r="BF67">
        <f>Linker_ZHist!BF67-Nominal_ZHist!BF67</f>
        <v>5.7620000000000005</v>
      </c>
      <c r="BG67">
        <f>Linker_ZHist!BG67-Nominal_ZHist!BG67</f>
        <v>0</v>
      </c>
      <c r="BH67">
        <f>Linker_ZHist!BH67-Nominal_ZHist!BH67</f>
        <v>2.429000000000002</v>
      </c>
      <c r="BI67">
        <f>Linker_ZHist!BI67-Nominal_ZHist!BI67</f>
        <v>0</v>
      </c>
      <c r="BJ67">
        <f>Linker_ZHist!BJ67-Nominal_ZHist!BJ67</f>
        <v>17.18</v>
      </c>
      <c r="BK67">
        <f>Linker_ZHist!BK67-Nominal_ZHist!BK67</f>
        <v>0</v>
      </c>
      <c r="BL67">
        <f>Linker_ZHist!BL67-Nominal_ZHist!BL67</f>
        <v>2.8229999999999933</v>
      </c>
      <c r="BM67">
        <f>Linker_ZHist!BM67-Nominal_ZHist!BM67</f>
        <v>0</v>
      </c>
      <c r="BN67">
        <f>Linker_ZHist!BN67-Nominal_ZHist!BN67</f>
        <v>8.1679999999999922</v>
      </c>
      <c r="BO67">
        <f>Linker_ZHist!BO67-Nominal_ZHist!BO67</f>
        <v>0</v>
      </c>
      <c r="BP67">
        <f>Linker_ZHist!BP67-Nominal_ZHist!BP67</f>
        <v>5.990000000000002</v>
      </c>
      <c r="BQ67">
        <f>Linker_ZHist!BQ67-Nominal_ZHist!BQ67</f>
        <v>-45390</v>
      </c>
      <c r="BR67">
        <f>Linker_ZHist!BR67-Nominal_ZHist!BR67</f>
        <v>-51.348999999999997</v>
      </c>
      <c r="BS67">
        <f>Linker_ZHist!BS67-Nominal_ZHist!BS67</f>
        <v>0</v>
      </c>
      <c r="BT67">
        <f>Linker_ZHist!BT67-Nominal_ZHist!BT67</f>
        <v>0</v>
      </c>
      <c r="BU67">
        <f>Linker_ZHist!BU67-Nominal_ZHist!BU67</f>
        <v>0</v>
      </c>
      <c r="BV67">
        <f>Linker_ZHist!BV67-Nominal_ZHist!BV67</f>
        <v>0</v>
      </c>
      <c r="BW67">
        <f>Linker_ZHist!BW67-Nominal_ZHist!BW67</f>
        <v>0</v>
      </c>
      <c r="BX67">
        <f>Linker_ZHist!BX67-Nominal_ZHist!BX67</f>
        <v>0</v>
      </c>
      <c r="BY67">
        <f>Linker_ZHist!BY67-Nominal_ZHist!BY67</f>
        <v>0</v>
      </c>
      <c r="BZ67">
        <f>Linker_ZHist!BZ67-Nominal_ZHist!BZ67</f>
        <v>0</v>
      </c>
    </row>
    <row r="68" spans="3:78" x14ac:dyDescent="0.35">
      <c r="C68" s="46"/>
      <c r="D68">
        <f>Linker_ZHist!D68-Nominal_ZHist!D68</f>
        <v>72.138000000000005</v>
      </c>
      <c r="E68">
        <f>Linker_ZHist!E68-Nominal_ZHist!E68</f>
        <v>0</v>
      </c>
      <c r="F68">
        <f>Linker_ZHist!F68-Nominal_ZHist!F68</f>
        <v>56.501000000000005</v>
      </c>
      <c r="G68">
        <f>Linker_ZHist!G68-Nominal_ZHist!G68</f>
        <v>0</v>
      </c>
      <c r="H68">
        <f>Linker_ZHist!H68-Nominal_ZHist!H68</f>
        <v>-26.501000000000001</v>
      </c>
      <c r="I68">
        <f>Linker_ZHist!I68-Nominal_ZHist!I68</f>
        <v>0</v>
      </c>
      <c r="J68">
        <f>Linker_ZHist!J68-Nominal_ZHist!J68</f>
        <v>17.501000000000001</v>
      </c>
      <c r="K68">
        <f>Linker_ZHist!K68-Nominal_ZHist!K68</f>
        <v>0</v>
      </c>
      <c r="L68">
        <f>Linker_ZHist!L68-Nominal_ZHist!L68</f>
        <v>30.452999999999999</v>
      </c>
      <c r="M68">
        <f>Linker_ZHist!M68-Nominal_ZHist!M68</f>
        <v>0</v>
      </c>
      <c r="N68">
        <f>Linker_ZHist!N68-Nominal_ZHist!N68</f>
        <v>22.247999999999998</v>
      </c>
      <c r="O68">
        <f>Linker_ZHist!O68-Nominal_ZHist!O68</f>
        <v>0</v>
      </c>
      <c r="P68">
        <f>Linker_ZHist!P68-Nominal_ZHist!P68</f>
        <v>27.996000000000002</v>
      </c>
      <c r="Q68">
        <f>Linker_ZHist!Q68-Nominal_ZHist!Q68</f>
        <v>0</v>
      </c>
      <c r="R68">
        <f>Linker_ZHist!R68-Nominal_ZHist!R68</f>
        <v>20.479000000000003</v>
      </c>
      <c r="S68">
        <f>Linker_ZHist!S68-Nominal_ZHist!S68</f>
        <v>0</v>
      </c>
      <c r="T68">
        <f>Linker_ZHist!T68-Nominal_ZHist!T68</f>
        <v>19.818000000000001</v>
      </c>
      <c r="U68">
        <f>Linker_ZHist!U68-Nominal_ZHist!U68</f>
        <v>0</v>
      </c>
      <c r="V68">
        <f>Linker_ZHist!V68-Nominal_ZHist!V68</f>
        <v>26.186000000000003</v>
      </c>
      <c r="W68">
        <f>Linker_ZHist!W68-Nominal_ZHist!W68</f>
        <v>0</v>
      </c>
      <c r="X68">
        <f>Linker_ZHist!X68-Nominal_ZHist!X68</f>
        <v>9.8799999999999955</v>
      </c>
      <c r="Y68">
        <f>Linker_ZHist!Y68-Nominal_ZHist!Y68</f>
        <v>0</v>
      </c>
      <c r="Z68">
        <f>Linker_ZHist!Z68-Nominal_ZHist!Z68</f>
        <v>17.118000000000002</v>
      </c>
      <c r="AA68">
        <f>Linker_ZHist!AA68-Nominal_ZHist!AA68</f>
        <v>0</v>
      </c>
      <c r="AB68">
        <f>Linker_ZHist!AB68-Nominal_ZHist!AB68</f>
        <v>10.336000000000006</v>
      </c>
      <c r="AC68">
        <f>Linker_ZHist!AC68-Nominal_ZHist!AC68</f>
        <v>0</v>
      </c>
      <c r="AD68">
        <f>Linker_ZHist!AD68-Nominal_ZHist!AD68</f>
        <v>7.0790000000000006</v>
      </c>
      <c r="AE68">
        <f>Linker_ZHist!AE68-Nominal_ZHist!AE68</f>
        <v>0</v>
      </c>
      <c r="AF68">
        <f>Linker_ZHist!AF68-Nominal_ZHist!AF68</f>
        <v>2.3619999999999948</v>
      </c>
      <c r="AG68">
        <f>Linker_ZHist!AG68-Nominal_ZHist!AG68</f>
        <v>0</v>
      </c>
      <c r="AH68">
        <f>Linker_ZHist!AH68-Nominal_ZHist!AH68</f>
        <v>4.8640000000000043</v>
      </c>
      <c r="AI68">
        <f>Linker_ZHist!AI68-Nominal_ZHist!AI68</f>
        <v>0</v>
      </c>
      <c r="AJ68">
        <f>Linker_ZHist!AJ68-Nominal_ZHist!AJ68</f>
        <v>9.7959999999999923</v>
      </c>
      <c r="AK68">
        <f>Linker_ZHist!AK68-Nominal_ZHist!AK68</f>
        <v>0</v>
      </c>
      <c r="AL68">
        <f>Linker_ZHist!AL68-Nominal_ZHist!AL68</f>
        <v>7.4900000000000091</v>
      </c>
      <c r="AM68">
        <f>Linker_ZHist!AM68-Nominal_ZHist!AM68</f>
        <v>0</v>
      </c>
      <c r="AN68">
        <f>Linker_ZHist!AN68-Nominal_ZHist!AN68</f>
        <v>8.2650000000000006</v>
      </c>
      <c r="AO68">
        <f>Linker_ZHist!AO68-Nominal_ZHist!AO68</f>
        <v>0</v>
      </c>
      <c r="AP68">
        <f>Linker_ZHist!AP68-Nominal_ZHist!AP68</f>
        <v>10.867000000000004</v>
      </c>
      <c r="AQ68">
        <f>Linker_ZHist!AQ68-Nominal_ZHist!AQ68</f>
        <v>0</v>
      </c>
      <c r="AR68">
        <f>Linker_ZHist!AR68-Nominal_ZHist!AR68</f>
        <v>8.688999999999993</v>
      </c>
      <c r="AS68">
        <f>Linker_ZHist!AS68-Nominal_ZHist!AS68</f>
        <v>0</v>
      </c>
      <c r="AT68">
        <f>Linker_ZHist!AT68-Nominal_ZHist!AT68</f>
        <v>9.6610000000000014</v>
      </c>
      <c r="AU68">
        <f>Linker_ZHist!AU68-Nominal_ZHist!AU68</f>
        <v>0</v>
      </c>
      <c r="AV68">
        <f>Linker_ZHist!AV68-Nominal_ZHist!AV68</f>
        <v>13.449999999999989</v>
      </c>
      <c r="AW68">
        <f>Linker_ZHist!AW68-Nominal_ZHist!AW68</f>
        <v>0</v>
      </c>
      <c r="AX68">
        <f>Linker_ZHist!AX68-Nominal_ZHist!AX68</f>
        <v>12.274000000000001</v>
      </c>
      <c r="AY68">
        <f>Linker_ZHist!AY68-Nominal_ZHist!AY68</f>
        <v>0</v>
      </c>
      <c r="AZ68">
        <f>Linker_ZHist!AZ68-Nominal_ZHist!AZ68</f>
        <v>8.6380000000000052</v>
      </c>
      <c r="BA68">
        <f>Linker_ZHist!BA68-Nominal_ZHist!BA68</f>
        <v>0</v>
      </c>
      <c r="BB68">
        <f>Linker_ZHist!BB68-Nominal_ZHist!BB68</f>
        <v>5.5230000000000103</v>
      </c>
      <c r="BC68">
        <f>Linker_ZHist!BC68-Nominal_ZHist!BC68</f>
        <v>0</v>
      </c>
      <c r="BD68">
        <f>Linker_ZHist!BD68-Nominal_ZHist!BD68</f>
        <v>7.5060000000000002</v>
      </c>
      <c r="BE68">
        <f>Linker_ZHist!BE68-Nominal_ZHist!BE68</f>
        <v>0</v>
      </c>
      <c r="BF68">
        <f>Linker_ZHist!BF68-Nominal_ZHist!BF68</f>
        <v>6.9749999999999943</v>
      </c>
      <c r="BG68">
        <f>Linker_ZHist!BG68-Nominal_ZHist!BG68</f>
        <v>0</v>
      </c>
      <c r="BH68">
        <f>Linker_ZHist!BH68-Nominal_ZHist!BH68</f>
        <v>3.8529999999999944</v>
      </c>
      <c r="BI68">
        <f>Linker_ZHist!BI68-Nominal_ZHist!BI68</f>
        <v>0</v>
      </c>
      <c r="BJ68">
        <f>Linker_ZHist!BJ68-Nominal_ZHist!BJ68</f>
        <v>19.038000000000004</v>
      </c>
      <c r="BK68">
        <f>Linker_ZHist!BK68-Nominal_ZHist!BK68</f>
        <v>0</v>
      </c>
      <c r="BL68">
        <f>Linker_ZHist!BL68-Nominal_ZHist!BL68</f>
        <v>3.8070000000000022</v>
      </c>
      <c r="BM68">
        <f>Linker_ZHist!BM68-Nominal_ZHist!BM68</f>
        <v>0</v>
      </c>
      <c r="BN68">
        <f>Linker_ZHist!BN68-Nominal_ZHist!BN68</f>
        <v>9.3539999999999992</v>
      </c>
      <c r="BO68">
        <f>Linker_ZHist!BO68-Nominal_ZHist!BO68</f>
        <v>0</v>
      </c>
      <c r="BP68">
        <f>Linker_ZHist!BP68-Nominal_ZHist!BP68</f>
        <v>6.945999999999998</v>
      </c>
      <c r="BQ68">
        <f>Linker_ZHist!BQ68-Nominal_ZHist!BQ68</f>
        <v>-45391</v>
      </c>
      <c r="BR68">
        <f>Linker_ZHist!BR68-Nominal_ZHist!BR68</f>
        <v>-50.95</v>
      </c>
      <c r="BS68">
        <f>Linker_ZHist!BS68-Nominal_ZHist!BS68</f>
        <v>0</v>
      </c>
      <c r="BT68">
        <f>Linker_ZHist!BT68-Nominal_ZHist!BT68</f>
        <v>0</v>
      </c>
      <c r="BU68">
        <f>Linker_ZHist!BU68-Nominal_ZHist!BU68</f>
        <v>0</v>
      </c>
      <c r="BV68">
        <f>Linker_ZHist!BV68-Nominal_ZHist!BV68</f>
        <v>0</v>
      </c>
      <c r="BW68">
        <f>Linker_ZHist!BW68-Nominal_ZHist!BW68</f>
        <v>0</v>
      </c>
      <c r="BX68">
        <f>Linker_ZHist!BX68-Nominal_ZHist!BX68</f>
        <v>0</v>
      </c>
      <c r="BY68">
        <f>Linker_ZHist!BY68-Nominal_ZHist!BY68</f>
        <v>0</v>
      </c>
      <c r="BZ68">
        <f>Linker_ZHist!BZ68-Nominal_ZHist!BZ68</f>
        <v>0</v>
      </c>
    </row>
    <row r="69" spans="3:78" x14ac:dyDescent="0.35">
      <c r="C69" s="46"/>
      <c r="D69">
        <f>Linker_ZHist!D69-Nominal_ZHist!D69</f>
        <v>58.23</v>
      </c>
      <c r="E69">
        <f>Linker_ZHist!E69-Nominal_ZHist!E69</f>
        <v>0</v>
      </c>
      <c r="F69">
        <f>Linker_ZHist!F69-Nominal_ZHist!F69</f>
        <v>48.060999999999993</v>
      </c>
      <c r="G69">
        <f>Linker_ZHist!G69-Nominal_ZHist!G69</f>
        <v>0</v>
      </c>
      <c r="H69">
        <f>Linker_ZHist!H69-Nominal_ZHist!H69</f>
        <v>7.3460000000000001</v>
      </c>
      <c r="I69">
        <f>Linker_ZHist!I69-Nominal_ZHist!I69</f>
        <v>0</v>
      </c>
      <c r="J69">
        <f>Linker_ZHist!J69-Nominal_ZHist!J69</f>
        <v>17.721</v>
      </c>
      <c r="K69">
        <f>Linker_ZHist!K69-Nominal_ZHist!K69</f>
        <v>0</v>
      </c>
      <c r="L69">
        <f>Linker_ZHist!L69-Nominal_ZHist!L69</f>
        <v>30.645</v>
      </c>
      <c r="M69">
        <f>Linker_ZHist!M69-Nominal_ZHist!M69</f>
        <v>0</v>
      </c>
      <c r="N69">
        <f>Linker_ZHist!N69-Nominal_ZHist!N69</f>
        <v>22.114000000000001</v>
      </c>
      <c r="O69">
        <f>Linker_ZHist!O69-Nominal_ZHist!O69</f>
        <v>0</v>
      </c>
      <c r="P69">
        <f>Linker_ZHist!P69-Nominal_ZHist!P69</f>
        <v>28.455000000000005</v>
      </c>
      <c r="Q69">
        <f>Linker_ZHist!Q69-Nominal_ZHist!Q69</f>
        <v>0</v>
      </c>
      <c r="R69">
        <f>Linker_ZHist!R69-Nominal_ZHist!R69</f>
        <v>20.442</v>
      </c>
      <c r="S69">
        <f>Linker_ZHist!S69-Nominal_ZHist!S69</f>
        <v>0</v>
      </c>
      <c r="T69">
        <f>Linker_ZHist!T69-Nominal_ZHist!T69</f>
        <v>20.692</v>
      </c>
      <c r="U69">
        <f>Linker_ZHist!U69-Nominal_ZHist!U69</f>
        <v>0</v>
      </c>
      <c r="V69">
        <f>Linker_ZHist!V69-Nominal_ZHist!V69</f>
        <v>27.389000000000003</v>
      </c>
      <c r="W69">
        <f>Linker_ZHist!W69-Nominal_ZHist!W69</f>
        <v>0</v>
      </c>
      <c r="X69">
        <f>Linker_ZHist!X69-Nominal_ZHist!X69</f>
        <v>10.860999999999997</v>
      </c>
      <c r="Y69">
        <f>Linker_ZHist!Y69-Nominal_ZHist!Y69</f>
        <v>0</v>
      </c>
      <c r="Z69">
        <f>Linker_ZHist!Z69-Nominal_ZHist!Z69</f>
        <v>17.571999999999996</v>
      </c>
      <c r="AA69">
        <f>Linker_ZHist!AA69-Nominal_ZHist!AA69</f>
        <v>0</v>
      </c>
      <c r="AB69">
        <f>Linker_ZHist!AB69-Nominal_ZHist!AB69</f>
        <v>10.564999999999998</v>
      </c>
      <c r="AC69">
        <f>Linker_ZHist!AC69-Nominal_ZHist!AC69</f>
        <v>0</v>
      </c>
      <c r="AD69">
        <f>Linker_ZHist!AD69-Nominal_ZHist!AD69</f>
        <v>6.7929999999999993</v>
      </c>
      <c r="AE69">
        <f>Linker_ZHist!AE69-Nominal_ZHist!AE69</f>
        <v>0</v>
      </c>
      <c r="AF69">
        <f>Linker_ZHist!AF69-Nominal_ZHist!AF69</f>
        <v>2.7139999999999986</v>
      </c>
      <c r="AG69">
        <f>Linker_ZHist!AG69-Nominal_ZHist!AG69</f>
        <v>0</v>
      </c>
      <c r="AH69">
        <f>Linker_ZHist!AH69-Nominal_ZHist!AH69</f>
        <v>5.4159999999999968</v>
      </c>
      <c r="AI69">
        <f>Linker_ZHist!AI69-Nominal_ZHist!AI69</f>
        <v>0</v>
      </c>
      <c r="AJ69">
        <f>Linker_ZHist!AJ69-Nominal_ZHist!AJ69</f>
        <v>10.486000000000004</v>
      </c>
      <c r="AK69">
        <f>Linker_ZHist!AK69-Nominal_ZHist!AK69</f>
        <v>0</v>
      </c>
      <c r="AL69">
        <f>Linker_ZHist!AL69-Nominal_ZHist!AL69</f>
        <v>8.4300000000000068</v>
      </c>
      <c r="AM69">
        <f>Linker_ZHist!AM69-Nominal_ZHist!AM69</f>
        <v>0</v>
      </c>
      <c r="AN69">
        <f>Linker_ZHist!AN69-Nominal_ZHist!AN69</f>
        <v>9.7659999999999911</v>
      </c>
      <c r="AO69">
        <f>Linker_ZHist!AO69-Nominal_ZHist!AO69</f>
        <v>0</v>
      </c>
      <c r="AP69">
        <f>Linker_ZHist!AP69-Nominal_ZHist!AP69</f>
        <v>11.950999999999993</v>
      </c>
      <c r="AQ69">
        <f>Linker_ZHist!AQ69-Nominal_ZHist!AQ69</f>
        <v>0</v>
      </c>
      <c r="AR69">
        <f>Linker_ZHist!AR69-Nominal_ZHist!AR69</f>
        <v>9.7450000000000045</v>
      </c>
      <c r="AS69">
        <f>Linker_ZHist!AS69-Nominal_ZHist!AS69</f>
        <v>0</v>
      </c>
      <c r="AT69">
        <f>Linker_ZHist!AT69-Nominal_ZHist!AT69</f>
        <v>10.682999999999993</v>
      </c>
      <c r="AU69">
        <f>Linker_ZHist!AU69-Nominal_ZHist!AU69</f>
        <v>0</v>
      </c>
      <c r="AV69">
        <f>Linker_ZHist!AV69-Nominal_ZHist!AV69</f>
        <v>14.051000000000002</v>
      </c>
      <c r="AW69">
        <f>Linker_ZHist!AW69-Nominal_ZHist!AW69</f>
        <v>0</v>
      </c>
      <c r="AX69">
        <f>Linker_ZHist!AX69-Nominal_ZHist!AX69</f>
        <v>13.015000000000001</v>
      </c>
      <c r="AY69">
        <f>Linker_ZHist!AY69-Nominal_ZHist!AY69</f>
        <v>0</v>
      </c>
      <c r="AZ69">
        <f>Linker_ZHist!AZ69-Nominal_ZHist!AZ69</f>
        <v>9.5310000000000059</v>
      </c>
      <c r="BA69">
        <f>Linker_ZHist!BA69-Nominal_ZHist!BA69</f>
        <v>0</v>
      </c>
      <c r="BB69">
        <f>Linker_ZHist!BB69-Nominal_ZHist!BB69</f>
        <v>6.688999999999993</v>
      </c>
      <c r="BC69">
        <f>Linker_ZHist!BC69-Nominal_ZHist!BC69</f>
        <v>0</v>
      </c>
      <c r="BD69">
        <f>Linker_ZHist!BD69-Nominal_ZHist!BD69</f>
        <v>8.9180000000000064</v>
      </c>
      <c r="BE69">
        <f>Linker_ZHist!BE69-Nominal_ZHist!BE69</f>
        <v>0</v>
      </c>
      <c r="BF69">
        <f>Linker_ZHist!BF69-Nominal_ZHist!BF69</f>
        <v>8.105000000000004</v>
      </c>
      <c r="BG69">
        <f>Linker_ZHist!BG69-Nominal_ZHist!BG69</f>
        <v>0</v>
      </c>
      <c r="BH69">
        <f>Linker_ZHist!BH69-Nominal_ZHist!BH69</f>
        <v>5.6209999999999951</v>
      </c>
      <c r="BI69">
        <f>Linker_ZHist!BI69-Nominal_ZHist!BI69</f>
        <v>0</v>
      </c>
      <c r="BJ69">
        <f>Linker_ZHist!BJ69-Nominal_ZHist!BJ69</f>
        <v>19.961999999999996</v>
      </c>
      <c r="BK69">
        <f>Linker_ZHist!BK69-Nominal_ZHist!BK69</f>
        <v>0</v>
      </c>
      <c r="BL69">
        <f>Linker_ZHist!BL69-Nominal_ZHist!BL69</f>
        <v>5.5630000000000024</v>
      </c>
      <c r="BM69">
        <f>Linker_ZHist!BM69-Nominal_ZHist!BM69</f>
        <v>0</v>
      </c>
      <c r="BN69">
        <f>Linker_ZHist!BN69-Nominal_ZHist!BN69</f>
        <v>11.070000000000007</v>
      </c>
      <c r="BO69">
        <f>Linker_ZHist!BO69-Nominal_ZHist!BO69</f>
        <v>0</v>
      </c>
      <c r="BP69">
        <f>Linker_ZHist!BP69-Nominal_ZHist!BP69</f>
        <v>8.3990000000000009</v>
      </c>
      <c r="BQ69">
        <f>Linker_ZHist!BQ69-Nominal_ZHist!BQ69</f>
        <v>-45392</v>
      </c>
      <c r="BR69">
        <f>Linker_ZHist!BR69-Nominal_ZHist!BR69</f>
        <v>-51.459000000000003</v>
      </c>
      <c r="BS69">
        <f>Linker_ZHist!BS69-Nominal_ZHist!BS69</f>
        <v>0</v>
      </c>
      <c r="BT69">
        <f>Linker_ZHist!BT69-Nominal_ZHist!BT69</f>
        <v>0</v>
      </c>
      <c r="BU69">
        <f>Linker_ZHist!BU69-Nominal_ZHist!BU69</f>
        <v>0</v>
      </c>
      <c r="BV69">
        <f>Linker_ZHist!BV69-Nominal_ZHist!BV69</f>
        <v>0</v>
      </c>
      <c r="BW69">
        <f>Linker_ZHist!BW69-Nominal_ZHist!BW69</f>
        <v>0</v>
      </c>
      <c r="BX69">
        <f>Linker_ZHist!BX69-Nominal_ZHist!BX69</f>
        <v>0</v>
      </c>
      <c r="BY69">
        <f>Linker_ZHist!BY69-Nominal_ZHist!BY69</f>
        <v>0</v>
      </c>
      <c r="BZ69">
        <f>Linker_ZHist!BZ69-Nominal_ZHist!BZ69</f>
        <v>0</v>
      </c>
    </row>
    <row r="70" spans="3:78" x14ac:dyDescent="0.35">
      <c r="C70" s="46"/>
      <c r="D70">
        <f>Linker_ZHist!D70-Nominal_ZHist!D70</f>
        <v>51.125</v>
      </c>
      <c r="E70">
        <f>Linker_ZHist!E70-Nominal_ZHist!E70</f>
        <v>0</v>
      </c>
      <c r="F70">
        <f>Linker_ZHist!F70-Nominal_ZHist!F70</f>
        <v>40.084000000000003</v>
      </c>
      <c r="G70">
        <f>Linker_ZHist!G70-Nominal_ZHist!G70</f>
        <v>0</v>
      </c>
      <c r="H70">
        <f>Linker_ZHist!H70-Nominal_ZHist!H70</f>
        <v>5.0890000000000022</v>
      </c>
      <c r="I70">
        <f>Linker_ZHist!I70-Nominal_ZHist!I70</f>
        <v>0</v>
      </c>
      <c r="J70">
        <f>Linker_ZHist!J70-Nominal_ZHist!J70</f>
        <v>17.555</v>
      </c>
      <c r="K70">
        <f>Linker_ZHist!K70-Nominal_ZHist!K70</f>
        <v>0</v>
      </c>
      <c r="L70">
        <f>Linker_ZHist!L70-Nominal_ZHist!L70</f>
        <v>30.523</v>
      </c>
      <c r="M70">
        <f>Linker_ZHist!M70-Nominal_ZHist!M70</f>
        <v>0</v>
      </c>
      <c r="N70">
        <f>Linker_ZHist!N70-Nominal_ZHist!N70</f>
        <v>21.799999999999997</v>
      </c>
      <c r="O70">
        <f>Linker_ZHist!O70-Nominal_ZHist!O70</f>
        <v>0</v>
      </c>
      <c r="P70">
        <f>Linker_ZHist!P70-Nominal_ZHist!P70</f>
        <v>28.771999999999998</v>
      </c>
      <c r="Q70">
        <f>Linker_ZHist!Q70-Nominal_ZHist!Q70</f>
        <v>0</v>
      </c>
      <c r="R70">
        <f>Linker_ZHist!R70-Nominal_ZHist!R70</f>
        <v>21.061</v>
      </c>
      <c r="S70">
        <f>Linker_ZHist!S70-Nominal_ZHist!S70</f>
        <v>0</v>
      </c>
      <c r="T70">
        <f>Linker_ZHist!T70-Nominal_ZHist!T70</f>
        <v>21.245000000000005</v>
      </c>
      <c r="U70">
        <f>Linker_ZHist!U70-Nominal_ZHist!U70</f>
        <v>0</v>
      </c>
      <c r="V70">
        <f>Linker_ZHist!V70-Nominal_ZHist!V70</f>
        <v>27.841000000000001</v>
      </c>
      <c r="W70">
        <f>Linker_ZHist!W70-Nominal_ZHist!W70</f>
        <v>0</v>
      </c>
      <c r="X70">
        <f>Linker_ZHist!X70-Nominal_ZHist!X70</f>
        <v>11.859000000000002</v>
      </c>
      <c r="Y70">
        <f>Linker_ZHist!Y70-Nominal_ZHist!Y70</f>
        <v>0</v>
      </c>
      <c r="Z70">
        <f>Linker_ZHist!Z70-Nominal_ZHist!Z70</f>
        <v>18.077000000000005</v>
      </c>
      <c r="AA70">
        <f>Linker_ZHist!AA70-Nominal_ZHist!AA70</f>
        <v>0</v>
      </c>
      <c r="AB70">
        <f>Linker_ZHist!AB70-Nominal_ZHist!AB70</f>
        <v>11.571000000000005</v>
      </c>
      <c r="AC70">
        <f>Linker_ZHist!AC70-Nominal_ZHist!AC70</f>
        <v>0</v>
      </c>
      <c r="AD70">
        <f>Linker_ZHist!AD70-Nominal_ZHist!AD70</f>
        <v>8.1769999999999996</v>
      </c>
      <c r="AE70">
        <f>Linker_ZHist!AE70-Nominal_ZHist!AE70</f>
        <v>0</v>
      </c>
      <c r="AF70">
        <f>Linker_ZHist!AF70-Nominal_ZHist!AF70</f>
        <v>3.8329999999999984</v>
      </c>
      <c r="AG70">
        <f>Linker_ZHist!AG70-Nominal_ZHist!AG70</f>
        <v>0</v>
      </c>
      <c r="AH70">
        <f>Linker_ZHist!AH70-Nominal_ZHist!AH70</f>
        <v>6.4399999999999977</v>
      </c>
      <c r="AI70">
        <f>Linker_ZHist!AI70-Nominal_ZHist!AI70</f>
        <v>0</v>
      </c>
      <c r="AJ70">
        <f>Linker_ZHist!AJ70-Nominal_ZHist!AJ70</f>
        <v>11.350999999999999</v>
      </c>
      <c r="AK70">
        <f>Linker_ZHist!AK70-Nominal_ZHist!AK70</f>
        <v>0</v>
      </c>
      <c r="AL70">
        <f>Linker_ZHist!AL70-Nominal_ZHist!AL70</f>
        <v>9.4689999999999941</v>
      </c>
      <c r="AM70">
        <f>Linker_ZHist!AM70-Nominal_ZHist!AM70</f>
        <v>0</v>
      </c>
      <c r="AN70">
        <f>Linker_ZHist!AN70-Nominal_ZHist!AN70</f>
        <v>10.457999999999998</v>
      </c>
      <c r="AO70">
        <f>Linker_ZHist!AO70-Nominal_ZHist!AO70</f>
        <v>0</v>
      </c>
      <c r="AP70">
        <f>Linker_ZHist!AP70-Nominal_ZHist!AP70</f>
        <v>12.326999999999998</v>
      </c>
      <c r="AQ70">
        <f>Linker_ZHist!AQ70-Nominal_ZHist!AQ70</f>
        <v>0</v>
      </c>
      <c r="AR70">
        <f>Linker_ZHist!AR70-Nominal_ZHist!AR70</f>
        <v>10.358999999999995</v>
      </c>
      <c r="AS70">
        <f>Linker_ZHist!AS70-Nominal_ZHist!AS70</f>
        <v>0</v>
      </c>
      <c r="AT70">
        <f>Linker_ZHist!AT70-Nominal_ZHist!AT70</f>
        <v>11.272999999999996</v>
      </c>
      <c r="AU70">
        <f>Linker_ZHist!AU70-Nominal_ZHist!AU70</f>
        <v>0</v>
      </c>
      <c r="AV70">
        <f>Linker_ZHist!AV70-Nominal_ZHist!AV70</f>
        <v>14.257000000000005</v>
      </c>
      <c r="AW70">
        <f>Linker_ZHist!AW70-Nominal_ZHist!AW70</f>
        <v>0</v>
      </c>
      <c r="AX70">
        <f>Linker_ZHist!AX70-Nominal_ZHist!AX70</f>
        <v>13.100000000000009</v>
      </c>
      <c r="AY70">
        <f>Linker_ZHist!AY70-Nominal_ZHist!AY70</f>
        <v>0</v>
      </c>
      <c r="AZ70">
        <f>Linker_ZHist!AZ70-Nominal_ZHist!AZ70</f>
        <v>9.5280000000000058</v>
      </c>
      <c r="BA70">
        <f>Linker_ZHist!BA70-Nominal_ZHist!BA70</f>
        <v>0</v>
      </c>
      <c r="BB70">
        <f>Linker_ZHist!BB70-Nominal_ZHist!BB70</f>
        <v>7.3239999999999981</v>
      </c>
      <c r="BC70">
        <f>Linker_ZHist!BC70-Nominal_ZHist!BC70</f>
        <v>0</v>
      </c>
      <c r="BD70">
        <f>Linker_ZHist!BD70-Nominal_ZHist!BD70</f>
        <v>9.2639999999999958</v>
      </c>
      <c r="BE70">
        <f>Linker_ZHist!BE70-Nominal_ZHist!BE70</f>
        <v>0</v>
      </c>
      <c r="BF70">
        <f>Linker_ZHist!BF70-Nominal_ZHist!BF70</f>
        <v>8.7740000000000009</v>
      </c>
      <c r="BG70">
        <f>Linker_ZHist!BG70-Nominal_ZHist!BG70</f>
        <v>0</v>
      </c>
      <c r="BH70">
        <f>Linker_ZHist!BH70-Nominal_ZHist!BH70</f>
        <v>6.3259999999999934</v>
      </c>
      <c r="BI70">
        <f>Linker_ZHist!BI70-Nominal_ZHist!BI70</f>
        <v>0</v>
      </c>
      <c r="BJ70">
        <f>Linker_ZHist!BJ70-Nominal_ZHist!BJ70</f>
        <v>20.801999999999992</v>
      </c>
      <c r="BK70">
        <f>Linker_ZHist!BK70-Nominal_ZHist!BK70</f>
        <v>0</v>
      </c>
      <c r="BL70">
        <f>Linker_ZHist!BL70-Nominal_ZHist!BL70</f>
        <v>6.453000000000003</v>
      </c>
      <c r="BM70">
        <f>Linker_ZHist!BM70-Nominal_ZHist!BM70</f>
        <v>0</v>
      </c>
      <c r="BN70">
        <f>Linker_ZHist!BN70-Nominal_ZHist!BN70</f>
        <v>11.853999999999999</v>
      </c>
      <c r="BO70">
        <f>Linker_ZHist!BO70-Nominal_ZHist!BO70</f>
        <v>0</v>
      </c>
      <c r="BP70">
        <f>Linker_ZHist!BP70-Nominal_ZHist!BP70</f>
        <v>9.409000000000006</v>
      </c>
      <c r="BQ70">
        <f>Linker_ZHist!BQ70-Nominal_ZHist!BQ70</f>
        <v>-45393</v>
      </c>
      <c r="BR70">
        <f>Linker_ZHist!BR70-Nominal_ZHist!BR70</f>
        <v>-51.497999999999998</v>
      </c>
      <c r="BS70">
        <f>Linker_ZHist!BS70-Nominal_ZHist!BS70</f>
        <v>0</v>
      </c>
      <c r="BT70">
        <f>Linker_ZHist!BT70-Nominal_ZHist!BT70</f>
        <v>0</v>
      </c>
      <c r="BU70">
        <f>Linker_ZHist!BU70-Nominal_ZHist!BU70</f>
        <v>0</v>
      </c>
      <c r="BV70">
        <f>Linker_ZHist!BV70-Nominal_ZHist!BV70</f>
        <v>0</v>
      </c>
      <c r="BW70">
        <f>Linker_ZHist!BW70-Nominal_ZHist!BW70</f>
        <v>0</v>
      </c>
      <c r="BX70">
        <f>Linker_ZHist!BX70-Nominal_ZHist!BX70</f>
        <v>0</v>
      </c>
      <c r="BY70">
        <f>Linker_ZHist!BY70-Nominal_ZHist!BY70</f>
        <v>0</v>
      </c>
      <c r="BZ70">
        <f>Linker_ZHist!BZ70-Nominal_ZHist!BZ70</f>
        <v>0</v>
      </c>
    </row>
    <row r="71" spans="3:78" x14ac:dyDescent="0.35">
      <c r="C71" s="46"/>
      <c r="D71">
        <f>Linker_ZHist!D71-Nominal_ZHist!D71</f>
        <v>42.539000000000001</v>
      </c>
      <c r="E71">
        <f>Linker_ZHist!E71-Nominal_ZHist!E71</f>
        <v>0</v>
      </c>
      <c r="F71">
        <f>Linker_ZHist!F71-Nominal_ZHist!F71</f>
        <v>26.302000000000003</v>
      </c>
      <c r="G71">
        <f>Linker_ZHist!G71-Nominal_ZHist!G71</f>
        <v>0</v>
      </c>
      <c r="H71">
        <f>Linker_ZHist!H71-Nominal_ZHist!H71</f>
        <v>4.634999999999998</v>
      </c>
      <c r="I71">
        <f>Linker_ZHist!I71-Nominal_ZHist!I71</f>
        <v>0</v>
      </c>
      <c r="J71">
        <f>Linker_ZHist!J71-Nominal_ZHist!J71</f>
        <v>17.965</v>
      </c>
      <c r="K71">
        <f>Linker_ZHist!K71-Nominal_ZHist!K71</f>
        <v>0</v>
      </c>
      <c r="L71">
        <f>Linker_ZHist!L71-Nominal_ZHist!L71</f>
        <v>30.732999999999997</v>
      </c>
      <c r="M71">
        <f>Linker_ZHist!M71-Nominal_ZHist!M71</f>
        <v>0</v>
      </c>
      <c r="N71">
        <f>Linker_ZHist!N71-Nominal_ZHist!N71</f>
        <v>22.112000000000002</v>
      </c>
      <c r="O71">
        <f>Linker_ZHist!O71-Nominal_ZHist!O71</f>
        <v>0</v>
      </c>
      <c r="P71">
        <f>Linker_ZHist!P71-Nominal_ZHist!P71</f>
        <v>27.816000000000003</v>
      </c>
      <c r="Q71">
        <f>Linker_ZHist!Q71-Nominal_ZHist!Q71</f>
        <v>0</v>
      </c>
      <c r="R71">
        <f>Linker_ZHist!R71-Nominal_ZHist!R71</f>
        <v>20.638999999999999</v>
      </c>
      <c r="S71">
        <f>Linker_ZHist!S71-Nominal_ZHist!S71</f>
        <v>0</v>
      </c>
      <c r="T71">
        <f>Linker_ZHist!T71-Nominal_ZHist!T71</f>
        <v>20.251999999999999</v>
      </c>
      <c r="U71">
        <f>Linker_ZHist!U71-Nominal_ZHist!U71</f>
        <v>0</v>
      </c>
      <c r="V71">
        <f>Linker_ZHist!V71-Nominal_ZHist!V71</f>
        <v>26.773999999999997</v>
      </c>
      <c r="W71">
        <f>Linker_ZHist!W71-Nominal_ZHist!W71</f>
        <v>0</v>
      </c>
      <c r="X71">
        <f>Linker_ZHist!X71-Nominal_ZHist!X71</f>
        <v>11.377000000000002</v>
      </c>
      <c r="Y71">
        <f>Linker_ZHist!Y71-Nominal_ZHist!Y71</f>
        <v>0</v>
      </c>
      <c r="Z71">
        <f>Linker_ZHist!Z71-Nominal_ZHist!Z71</f>
        <v>18.116999999999997</v>
      </c>
      <c r="AA71">
        <f>Linker_ZHist!AA71-Nominal_ZHist!AA71</f>
        <v>0</v>
      </c>
      <c r="AB71">
        <f>Linker_ZHist!AB71-Nominal_ZHist!AB71</f>
        <v>10.844000000000001</v>
      </c>
      <c r="AC71">
        <f>Linker_ZHist!AC71-Nominal_ZHist!AC71</f>
        <v>0</v>
      </c>
      <c r="AD71">
        <f>Linker_ZHist!AD71-Nominal_ZHist!AD71</f>
        <v>7.4540000000000006</v>
      </c>
      <c r="AE71">
        <f>Linker_ZHist!AE71-Nominal_ZHist!AE71</f>
        <v>0</v>
      </c>
      <c r="AF71">
        <f>Linker_ZHist!AF71-Nominal_ZHist!AF71</f>
        <v>2.6769999999999996</v>
      </c>
      <c r="AG71">
        <f>Linker_ZHist!AG71-Nominal_ZHist!AG71</f>
        <v>0</v>
      </c>
      <c r="AH71">
        <f>Linker_ZHist!AH71-Nominal_ZHist!AH71</f>
        <v>5.4069999999999965</v>
      </c>
      <c r="AI71">
        <f>Linker_ZHist!AI71-Nominal_ZHist!AI71</f>
        <v>0</v>
      </c>
      <c r="AJ71">
        <f>Linker_ZHist!AJ71-Nominal_ZHist!AJ71</f>
        <v>10.421999999999997</v>
      </c>
      <c r="AK71">
        <f>Linker_ZHist!AK71-Nominal_ZHist!AK71</f>
        <v>0</v>
      </c>
      <c r="AL71">
        <f>Linker_ZHist!AL71-Nominal_ZHist!AL71</f>
        <v>8.6929999999999978</v>
      </c>
      <c r="AM71">
        <f>Linker_ZHist!AM71-Nominal_ZHist!AM71</f>
        <v>0</v>
      </c>
      <c r="AN71">
        <f>Linker_ZHist!AN71-Nominal_ZHist!AN71</f>
        <v>9.6559999999999917</v>
      </c>
      <c r="AO71">
        <f>Linker_ZHist!AO71-Nominal_ZHist!AO71</f>
        <v>0</v>
      </c>
      <c r="AP71">
        <f>Linker_ZHist!AP71-Nominal_ZHist!AP71</f>
        <v>11.968000000000004</v>
      </c>
      <c r="AQ71">
        <f>Linker_ZHist!AQ71-Nominal_ZHist!AQ71</f>
        <v>0</v>
      </c>
      <c r="AR71">
        <f>Linker_ZHist!AR71-Nominal_ZHist!AR71</f>
        <v>9.8410000000000082</v>
      </c>
      <c r="AS71">
        <f>Linker_ZHist!AS71-Nominal_ZHist!AS71</f>
        <v>0</v>
      </c>
      <c r="AT71">
        <f>Linker_ZHist!AT71-Nominal_ZHist!AT71</f>
        <v>10.679000000000002</v>
      </c>
      <c r="AU71">
        <f>Linker_ZHist!AU71-Nominal_ZHist!AU71</f>
        <v>0</v>
      </c>
      <c r="AV71">
        <f>Linker_ZHist!AV71-Nominal_ZHist!AV71</f>
        <v>14.27300000000001</v>
      </c>
      <c r="AW71">
        <f>Linker_ZHist!AW71-Nominal_ZHist!AW71</f>
        <v>0</v>
      </c>
      <c r="AX71">
        <f>Linker_ZHist!AX71-Nominal_ZHist!AX71</f>
        <v>13.032000000000011</v>
      </c>
      <c r="AY71">
        <f>Linker_ZHist!AY71-Nominal_ZHist!AY71</f>
        <v>0</v>
      </c>
      <c r="AZ71">
        <f>Linker_ZHist!AZ71-Nominal_ZHist!AZ71</f>
        <v>9.2049999999999983</v>
      </c>
      <c r="BA71">
        <f>Linker_ZHist!BA71-Nominal_ZHist!BA71</f>
        <v>0</v>
      </c>
      <c r="BB71">
        <f>Linker_ZHist!BB71-Nominal_ZHist!BB71</f>
        <v>6.132000000000005</v>
      </c>
      <c r="BC71">
        <f>Linker_ZHist!BC71-Nominal_ZHist!BC71</f>
        <v>0</v>
      </c>
      <c r="BD71">
        <f>Linker_ZHist!BD71-Nominal_ZHist!BD71</f>
        <v>8.105000000000004</v>
      </c>
      <c r="BE71">
        <f>Linker_ZHist!BE71-Nominal_ZHist!BE71</f>
        <v>0</v>
      </c>
      <c r="BF71">
        <f>Linker_ZHist!BF71-Nominal_ZHist!BF71</f>
        <v>6.9609999999999985</v>
      </c>
      <c r="BG71">
        <f>Linker_ZHist!BG71-Nominal_ZHist!BG71</f>
        <v>0</v>
      </c>
      <c r="BH71">
        <f>Linker_ZHist!BH71-Nominal_ZHist!BH71</f>
        <v>4.1919999999999931</v>
      </c>
      <c r="BI71">
        <f>Linker_ZHist!BI71-Nominal_ZHist!BI71</f>
        <v>0</v>
      </c>
      <c r="BJ71">
        <f>Linker_ZHist!BJ71-Nominal_ZHist!BJ71</f>
        <v>19.521000000000001</v>
      </c>
      <c r="BK71">
        <f>Linker_ZHist!BK71-Nominal_ZHist!BK71</f>
        <v>0</v>
      </c>
      <c r="BL71">
        <f>Linker_ZHist!BL71-Nominal_ZHist!BL71</f>
        <v>4.4889999999999901</v>
      </c>
      <c r="BM71">
        <f>Linker_ZHist!BM71-Nominal_ZHist!BM71</f>
        <v>0</v>
      </c>
      <c r="BN71">
        <f>Linker_ZHist!BN71-Nominal_ZHist!BN71</f>
        <v>9.782999999999987</v>
      </c>
      <c r="BO71">
        <f>Linker_ZHist!BO71-Nominal_ZHist!BO71</f>
        <v>0</v>
      </c>
      <c r="BP71">
        <f>Linker_ZHist!BP71-Nominal_ZHist!BP71</f>
        <v>7.269999999999996</v>
      </c>
      <c r="BQ71">
        <f>Linker_ZHist!BQ71-Nominal_ZHist!BQ71</f>
        <v>-45394</v>
      </c>
      <c r="BR71">
        <f>Linker_ZHist!BR71-Nominal_ZHist!BR71</f>
        <v>-50.905999999999999</v>
      </c>
      <c r="BS71">
        <f>Linker_ZHist!BS71-Nominal_ZHist!BS71</f>
        <v>0</v>
      </c>
      <c r="BT71">
        <f>Linker_ZHist!BT71-Nominal_ZHist!BT71</f>
        <v>0</v>
      </c>
      <c r="BU71">
        <f>Linker_ZHist!BU71-Nominal_ZHist!BU71</f>
        <v>0</v>
      </c>
      <c r="BV71">
        <f>Linker_ZHist!BV71-Nominal_ZHist!BV71</f>
        <v>0</v>
      </c>
      <c r="BW71">
        <f>Linker_ZHist!BW71-Nominal_ZHist!BW71</f>
        <v>0</v>
      </c>
      <c r="BX71">
        <f>Linker_ZHist!BX71-Nominal_ZHist!BX71</f>
        <v>0</v>
      </c>
      <c r="BY71">
        <f>Linker_ZHist!BY71-Nominal_ZHist!BY71</f>
        <v>0</v>
      </c>
      <c r="BZ71">
        <f>Linker_ZHist!BZ71-Nominal_ZHist!BZ71</f>
        <v>0</v>
      </c>
    </row>
    <row r="72" spans="3:78" x14ac:dyDescent="0.35">
      <c r="C72" s="46"/>
      <c r="D72">
        <f>Linker_ZHist!D72-Nominal_ZHist!D72</f>
        <v>58.194000000000003</v>
      </c>
      <c r="E72">
        <f>Linker_ZHist!E72-Nominal_ZHist!E72</f>
        <v>0</v>
      </c>
      <c r="F72">
        <f>Linker_ZHist!F72-Nominal_ZHist!F72</f>
        <v>38.442000000000007</v>
      </c>
      <c r="G72">
        <f>Linker_ZHist!G72-Nominal_ZHist!G72</f>
        <v>0</v>
      </c>
      <c r="H72">
        <f>Linker_ZHist!H72-Nominal_ZHist!H72</f>
        <v>4.6080000000000005</v>
      </c>
      <c r="I72">
        <f>Linker_ZHist!I72-Nominal_ZHist!I72</f>
        <v>0</v>
      </c>
      <c r="J72">
        <f>Linker_ZHist!J72-Nominal_ZHist!J72</f>
        <v>15.875</v>
      </c>
      <c r="K72">
        <f>Linker_ZHist!K72-Nominal_ZHist!K72</f>
        <v>0</v>
      </c>
      <c r="L72">
        <f>Linker_ZHist!L72-Nominal_ZHist!L72</f>
        <v>29.091999999999999</v>
      </c>
      <c r="M72">
        <f>Linker_ZHist!M72-Nominal_ZHist!M72</f>
        <v>0</v>
      </c>
      <c r="N72">
        <f>Linker_ZHist!N72-Nominal_ZHist!N72</f>
        <v>20.742000000000001</v>
      </c>
      <c r="O72">
        <f>Linker_ZHist!O72-Nominal_ZHist!O72</f>
        <v>0</v>
      </c>
      <c r="P72">
        <f>Linker_ZHist!P72-Nominal_ZHist!P72</f>
        <v>26.026999999999997</v>
      </c>
      <c r="Q72">
        <f>Linker_ZHist!Q72-Nominal_ZHist!Q72</f>
        <v>0</v>
      </c>
      <c r="R72">
        <f>Linker_ZHist!R72-Nominal_ZHist!R72</f>
        <v>20.750999999999998</v>
      </c>
      <c r="S72">
        <f>Linker_ZHist!S72-Nominal_ZHist!S72</f>
        <v>0</v>
      </c>
      <c r="T72">
        <f>Linker_ZHist!T72-Nominal_ZHist!T72</f>
        <v>20.515999999999998</v>
      </c>
      <c r="U72">
        <f>Linker_ZHist!U72-Nominal_ZHist!U72</f>
        <v>0</v>
      </c>
      <c r="V72">
        <f>Linker_ZHist!V72-Nominal_ZHist!V72</f>
        <v>26.564</v>
      </c>
      <c r="W72">
        <f>Linker_ZHist!W72-Nominal_ZHist!W72</f>
        <v>0</v>
      </c>
      <c r="X72">
        <f>Linker_ZHist!X72-Nominal_ZHist!X72</f>
        <v>10.854999999999997</v>
      </c>
      <c r="Y72">
        <f>Linker_ZHist!Y72-Nominal_ZHist!Y72</f>
        <v>0</v>
      </c>
      <c r="Z72">
        <f>Linker_ZHist!Z72-Nominal_ZHist!Z72</f>
        <v>17.892000000000003</v>
      </c>
      <c r="AA72">
        <f>Linker_ZHist!AA72-Nominal_ZHist!AA72</f>
        <v>0</v>
      </c>
      <c r="AB72">
        <f>Linker_ZHist!AB72-Nominal_ZHist!AB72</f>
        <v>10.204000000000001</v>
      </c>
      <c r="AC72">
        <f>Linker_ZHist!AC72-Nominal_ZHist!AC72</f>
        <v>0</v>
      </c>
      <c r="AD72">
        <f>Linker_ZHist!AD72-Nominal_ZHist!AD72</f>
        <v>7.7760000000000034</v>
      </c>
      <c r="AE72">
        <f>Linker_ZHist!AE72-Nominal_ZHist!AE72</f>
        <v>0</v>
      </c>
      <c r="AF72">
        <f>Linker_ZHist!AF72-Nominal_ZHist!AF72</f>
        <v>3.7219999999999942</v>
      </c>
      <c r="AG72">
        <f>Linker_ZHist!AG72-Nominal_ZHist!AG72</f>
        <v>0</v>
      </c>
      <c r="AH72">
        <f>Linker_ZHist!AH72-Nominal_ZHist!AH72</f>
        <v>6.4620000000000033</v>
      </c>
      <c r="AI72">
        <f>Linker_ZHist!AI72-Nominal_ZHist!AI72</f>
        <v>0</v>
      </c>
      <c r="AJ72">
        <f>Linker_ZHist!AJ72-Nominal_ZHist!AJ72</f>
        <v>11.448999999999998</v>
      </c>
      <c r="AK72">
        <f>Linker_ZHist!AK72-Nominal_ZHist!AK72</f>
        <v>0</v>
      </c>
      <c r="AL72">
        <f>Linker_ZHist!AL72-Nominal_ZHist!AL72</f>
        <v>9.9479999999999933</v>
      </c>
      <c r="AM72">
        <f>Linker_ZHist!AM72-Nominal_ZHist!AM72</f>
        <v>0</v>
      </c>
      <c r="AN72">
        <f>Linker_ZHist!AN72-Nominal_ZHist!AN72</f>
        <v>11.25500000000001</v>
      </c>
      <c r="AO72">
        <f>Linker_ZHist!AO72-Nominal_ZHist!AO72</f>
        <v>0</v>
      </c>
      <c r="AP72">
        <f>Linker_ZHist!AP72-Nominal_ZHist!AP72</f>
        <v>13.131</v>
      </c>
      <c r="AQ72">
        <f>Linker_ZHist!AQ72-Nominal_ZHist!AQ72</f>
        <v>0</v>
      </c>
      <c r="AR72">
        <f>Linker_ZHist!AR72-Nominal_ZHist!AR72</f>
        <v>10.533000000000001</v>
      </c>
      <c r="AS72">
        <f>Linker_ZHist!AS72-Nominal_ZHist!AS72</f>
        <v>0</v>
      </c>
      <c r="AT72">
        <f>Linker_ZHist!AT72-Nominal_ZHist!AT72</f>
        <v>11.353000000000009</v>
      </c>
      <c r="AU72">
        <f>Linker_ZHist!AU72-Nominal_ZHist!AU72</f>
        <v>0</v>
      </c>
      <c r="AV72">
        <f>Linker_ZHist!AV72-Nominal_ZHist!AV72</f>
        <v>14.619</v>
      </c>
      <c r="AW72">
        <f>Linker_ZHist!AW72-Nominal_ZHist!AW72</f>
        <v>0</v>
      </c>
      <c r="AX72">
        <f>Linker_ZHist!AX72-Nominal_ZHist!AX72</f>
        <v>13.637</v>
      </c>
      <c r="AY72">
        <f>Linker_ZHist!AY72-Nominal_ZHist!AY72</f>
        <v>0</v>
      </c>
      <c r="AZ72">
        <f>Linker_ZHist!AZ72-Nominal_ZHist!AZ72</f>
        <v>10.549999999999997</v>
      </c>
      <c r="BA72">
        <f>Linker_ZHist!BA72-Nominal_ZHist!BA72</f>
        <v>0</v>
      </c>
      <c r="BB72">
        <f>Linker_ZHist!BB72-Nominal_ZHist!BB72</f>
        <v>7.2830000000000013</v>
      </c>
      <c r="BC72">
        <f>Linker_ZHist!BC72-Nominal_ZHist!BC72</f>
        <v>0</v>
      </c>
      <c r="BD72">
        <f>Linker_ZHist!BD72-Nominal_ZHist!BD72</f>
        <v>9.6940000000000026</v>
      </c>
      <c r="BE72">
        <f>Linker_ZHist!BE72-Nominal_ZHist!BE72</f>
        <v>0</v>
      </c>
      <c r="BF72">
        <f>Linker_ZHist!BF72-Nominal_ZHist!BF72</f>
        <v>8.9819999999999993</v>
      </c>
      <c r="BG72">
        <f>Linker_ZHist!BG72-Nominal_ZHist!BG72</f>
        <v>0</v>
      </c>
      <c r="BH72">
        <f>Linker_ZHist!BH72-Nominal_ZHist!BH72</f>
        <v>6.367999999999995</v>
      </c>
      <c r="BI72">
        <f>Linker_ZHist!BI72-Nominal_ZHist!BI72</f>
        <v>0</v>
      </c>
      <c r="BJ72">
        <f>Linker_ZHist!BJ72-Nominal_ZHist!BJ72</f>
        <v>21.288000000000004</v>
      </c>
      <c r="BK72">
        <f>Linker_ZHist!BK72-Nominal_ZHist!BK72</f>
        <v>0</v>
      </c>
      <c r="BL72">
        <f>Linker_ZHist!BL72-Nominal_ZHist!BL72</f>
        <v>5.7800000000000011</v>
      </c>
      <c r="BM72">
        <f>Linker_ZHist!BM72-Nominal_ZHist!BM72</f>
        <v>0</v>
      </c>
      <c r="BN72">
        <f>Linker_ZHist!BN72-Nominal_ZHist!BN72</f>
        <v>11.313999999999993</v>
      </c>
      <c r="BO72">
        <f>Linker_ZHist!BO72-Nominal_ZHist!BO72</f>
        <v>0</v>
      </c>
      <c r="BP72">
        <f>Linker_ZHist!BP72-Nominal_ZHist!BP72</f>
        <v>8.7719999999999985</v>
      </c>
      <c r="BQ72">
        <f>Linker_ZHist!BQ72-Nominal_ZHist!BQ72</f>
        <v>-45397</v>
      </c>
      <c r="BR72">
        <f>Linker_ZHist!BR72-Nominal_ZHist!BR72</f>
        <v>-50.508000000000003</v>
      </c>
      <c r="BS72">
        <f>Linker_ZHist!BS72-Nominal_ZHist!BS72</f>
        <v>0</v>
      </c>
      <c r="BT72">
        <f>Linker_ZHist!BT72-Nominal_ZHist!BT72</f>
        <v>0</v>
      </c>
      <c r="BU72">
        <f>Linker_ZHist!BU72-Nominal_ZHist!BU72</f>
        <v>0</v>
      </c>
      <c r="BV72">
        <f>Linker_ZHist!BV72-Nominal_ZHist!BV72</f>
        <v>0</v>
      </c>
      <c r="BW72">
        <f>Linker_ZHist!BW72-Nominal_ZHist!BW72</f>
        <v>0</v>
      </c>
      <c r="BX72">
        <f>Linker_ZHist!BX72-Nominal_ZHist!BX72</f>
        <v>0</v>
      </c>
      <c r="BY72">
        <f>Linker_ZHist!BY72-Nominal_ZHist!BY72</f>
        <v>0</v>
      </c>
      <c r="BZ72">
        <f>Linker_ZHist!BZ72-Nominal_ZHist!BZ72</f>
        <v>0</v>
      </c>
    </row>
    <row r="73" spans="3:78" x14ac:dyDescent="0.35">
      <c r="C73" s="46"/>
      <c r="D73">
        <f>Linker_ZHist!D73-Nominal_ZHist!D73</f>
        <v>50.03</v>
      </c>
      <c r="E73">
        <f>Linker_ZHist!E73-Nominal_ZHist!E73</f>
        <v>0</v>
      </c>
      <c r="F73">
        <f>Linker_ZHist!F73-Nominal_ZHist!F73</f>
        <v>29.598000000000003</v>
      </c>
      <c r="G73">
        <f>Linker_ZHist!G73-Nominal_ZHist!G73</f>
        <v>0</v>
      </c>
      <c r="H73">
        <f>Linker_ZHist!H73-Nominal_ZHist!H73</f>
        <v>3.5240000000000009</v>
      </c>
      <c r="I73">
        <f>Linker_ZHist!I73-Nominal_ZHist!I73</f>
        <v>0</v>
      </c>
      <c r="J73">
        <f>Linker_ZHist!J73-Nominal_ZHist!J73</f>
        <v>14.265999999999998</v>
      </c>
      <c r="K73">
        <f>Linker_ZHist!K73-Nominal_ZHist!K73</f>
        <v>0</v>
      </c>
      <c r="L73">
        <f>Linker_ZHist!L73-Nominal_ZHist!L73</f>
        <v>27.554000000000002</v>
      </c>
      <c r="M73">
        <f>Linker_ZHist!M73-Nominal_ZHist!M73</f>
        <v>0</v>
      </c>
      <c r="N73">
        <f>Linker_ZHist!N73-Nominal_ZHist!N73</f>
        <v>18.814999999999998</v>
      </c>
      <c r="O73">
        <f>Linker_ZHist!O73-Nominal_ZHist!O73</f>
        <v>0</v>
      </c>
      <c r="P73">
        <f>Linker_ZHist!P73-Nominal_ZHist!P73</f>
        <v>23.65</v>
      </c>
      <c r="Q73">
        <f>Linker_ZHist!Q73-Nominal_ZHist!Q73</f>
        <v>0</v>
      </c>
      <c r="R73">
        <f>Linker_ZHist!R73-Nominal_ZHist!R73</f>
        <v>20.507999999999999</v>
      </c>
      <c r="S73">
        <f>Linker_ZHist!S73-Nominal_ZHist!S73</f>
        <v>0</v>
      </c>
      <c r="T73">
        <f>Linker_ZHist!T73-Nominal_ZHist!T73</f>
        <v>20.407</v>
      </c>
      <c r="U73">
        <f>Linker_ZHist!U73-Nominal_ZHist!U73</f>
        <v>0</v>
      </c>
      <c r="V73">
        <f>Linker_ZHist!V73-Nominal_ZHist!V73</f>
        <v>26.395</v>
      </c>
      <c r="W73">
        <f>Linker_ZHist!W73-Nominal_ZHist!W73</f>
        <v>0</v>
      </c>
      <c r="X73">
        <f>Linker_ZHist!X73-Nominal_ZHist!X73</f>
        <v>9.779999999999994</v>
      </c>
      <c r="Y73">
        <f>Linker_ZHist!Y73-Nominal_ZHist!Y73</f>
        <v>0</v>
      </c>
      <c r="Z73">
        <f>Linker_ZHist!Z73-Nominal_ZHist!Z73</f>
        <v>16.746000000000002</v>
      </c>
      <c r="AA73">
        <f>Linker_ZHist!AA73-Nominal_ZHist!AA73</f>
        <v>0</v>
      </c>
      <c r="AB73">
        <f>Linker_ZHist!AB73-Nominal_ZHist!AB73</f>
        <v>8.6189999999999998</v>
      </c>
      <c r="AC73">
        <f>Linker_ZHist!AC73-Nominal_ZHist!AC73</f>
        <v>0</v>
      </c>
      <c r="AD73">
        <f>Linker_ZHist!AD73-Nominal_ZHist!AD73</f>
        <v>5.8780000000000001</v>
      </c>
      <c r="AE73">
        <f>Linker_ZHist!AE73-Nominal_ZHist!AE73</f>
        <v>0</v>
      </c>
      <c r="AF73">
        <f>Linker_ZHist!AF73-Nominal_ZHist!AF73</f>
        <v>1.8360000000000056</v>
      </c>
      <c r="AG73">
        <f>Linker_ZHist!AG73-Nominal_ZHist!AG73</f>
        <v>0</v>
      </c>
      <c r="AH73">
        <f>Linker_ZHist!AH73-Nominal_ZHist!AH73</f>
        <v>5.107999999999997</v>
      </c>
      <c r="AI73">
        <f>Linker_ZHist!AI73-Nominal_ZHist!AI73</f>
        <v>0</v>
      </c>
      <c r="AJ73">
        <f>Linker_ZHist!AJ73-Nominal_ZHist!AJ73</f>
        <v>10.015999999999998</v>
      </c>
      <c r="AK73">
        <f>Linker_ZHist!AK73-Nominal_ZHist!AK73</f>
        <v>0</v>
      </c>
      <c r="AL73">
        <f>Linker_ZHist!AL73-Nominal_ZHist!AL73</f>
        <v>8.7180000000000035</v>
      </c>
      <c r="AM73">
        <f>Linker_ZHist!AM73-Nominal_ZHist!AM73</f>
        <v>0</v>
      </c>
      <c r="AN73">
        <f>Linker_ZHist!AN73-Nominal_ZHist!AN73</f>
        <v>9.6899999999999977</v>
      </c>
      <c r="AO73">
        <f>Linker_ZHist!AO73-Nominal_ZHist!AO73</f>
        <v>0</v>
      </c>
      <c r="AP73">
        <f>Linker_ZHist!AP73-Nominal_ZHist!AP73</f>
        <v>11.801000000000002</v>
      </c>
      <c r="AQ73">
        <f>Linker_ZHist!AQ73-Nominal_ZHist!AQ73</f>
        <v>0</v>
      </c>
      <c r="AR73">
        <f>Linker_ZHist!AR73-Nominal_ZHist!AR73</f>
        <v>9.8370000000000033</v>
      </c>
      <c r="AS73">
        <f>Linker_ZHist!AS73-Nominal_ZHist!AS73</f>
        <v>0</v>
      </c>
      <c r="AT73">
        <f>Linker_ZHist!AT73-Nominal_ZHist!AT73</f>
        <v>10.837000000000003</v>
      </c>
      <c r="AU73">
        <f>Linker_ZHist!AU73-Nominal_ZHist!AU73</f>
        <v>0</v>
      </c>
      <c r="AV73">
        <f>Linker_ZHist!AV73-Nominal_ZHist!AV73</f>
        <v>13.844000000000008</v>
      </c>
      <c r="AW73">
        <f>Linker_ZHist!AW73-Nominal_ZHist!AW73</f>
        <v>0</v>
      </c>
      <c r="AX73">
        <f>Linker_ZHist!AX73-Nominal_ZHist!AX73</f>
        <v>12.981999999999999</v>
      </c>
      <c r="AY73">
        <f>Linker_ZHist!AY73-Nominal_ZHist!AY73</f>
        <v>0</v>
      </c>
      <c r="AZ73">
        <f>Linker_ZHist!AZ73-Nominal_ZHist!AZ73</f>
        <v>9.7019999999999982</v>
      </c>
      <c r="BA73">
        <f>Linker_ZHist!BA73-Nominal_ZHist!BA73</f>
        <v>0</v>
      </c>
      <c r="BB73">
        <f>Linker_ZHist!BB73-Nominal_ZHist!BB73</f>
        <v>6.5579999999999927</v>
      </c>
      <c r="BC73">
        <f>Linker_ZHist!BC73-Nominal_ZHist!BC73</f>
        <v>0</v>
      </c>
      <c r="BD73">
        <f>Linker_ZHist!BD73-Nominal_ZHist!BD73</f>
        <v>8.9399999999999977</v>
      </c>
      <c r="BE73">
        <f>Linker_ZHist!BE73-Nominal_ZHist!BE73</f>
        <v>0</v>
      </c>
      <c r="BF73">
        <f>Linker_ZHist!BF73-Nominal_ZHist!BF73</f>
        <v>7.429000000000002</v>
      </c>
      <c r="BG73">
        <f>Linker_ZHist!BG73-Nominal_ZHist!BG73</f>
        <v>0</v>
      </c>
      <c r="BH73">
        <f>Linker_ZHist!BH73-Nominal_ZHist!BH73</f>
        <v>5.5180000000000007</v>
      </c>
      <c r="BI73">
        <f>Linker_ZHist!BI73-Nominal_ZHist!BI73</f>
        <v>0</v>
      </c>
      <c r="BJ73">
        <f>Linker_ZHist!BJ73-Nominal_ZHist!BJ73</f>
        <v>19.841000000000001</v>
      </c>
      <c r="BK73">
        <f>Linker_ZHist!BK73-Nominal_ZHist!BK73</f>
        <v>0</v>
      </c>
      <c r="BL73">
        <f>Linker_ZHist!BL73-Nominal_ZHist!BL73</f>
        <v>4.9949999999999903</v>
      </c>
      <c r="BM73">
        <f>Linker_ZHist!BM73-Nominal_ZHist!BM73</f>
        <v>0</v>
      </c>
      <c r="BN73">
        <f>Linker_ZHist!BN73-Nominal_ZHist!BN73</f>
        <v>9.953000000000003</v>
      </c>
      <c r="BO73">
        <f>Linker_ZHist!BO73-Nominal_ZHist!BO73</f>
        <v>0</v>
      </c>
      <c r="BP73">
        <f>Linker_ZHist!BP73-Nominal_ZHist!BP73</f>
        <v>7.8790000000000049</v>
      </c>
      <c r="BQ73">
        <f>Linker_ZHist!BQ73-Nominal_ZHist!BQ73</f>
        <v>-45398</v>
      </c>
      <c r="BR73">
        <f>Linker_ZHist!BR73-Nominal_ZHist!BR73</f>
        <v>-51.981999999999999</v>
      </c>
      <c r="BS73">
        <f>Linker_ZHist!BS73-Nominal_ZHist!BS73</f>
        <v>0</v>
      </c>
      <c r="BT73">
        <f>Linker_ZHist!BT73-Nominal_ZHist!BT73</f>
        <v>0</v>
      </c>
      <c r="BU73">
        <f>Linker_ZHist!BU73-Nominal_ZHist!BU73</f>
        <v>0</v>
      </c>
      <c r="BV73">
        <f>Linker_ZHist!BV73-Nominal_ZHist!BV73</f>
        <v>0</v>
      </c>
      <c r="BW73">
        <f>Linker_ZHist!BW73-Nominal_ZHist!BW73</f>
        <v>0</v>
      </c>
      <c r="BX73">
        <f>Linker_ZHist!BX73-Nominal_ZHist!BX73</f>
        <v>0</v>
      </c>
      <c r="BY73">
        <f>Linker_ZHist!BY73-Nominal_ZHist!BY73</f>
        <v>0</v>
      </c>
      <c r="BZ73">
        <f>Linker_ZHist!BZ73-Nominal_ZHist!BZ73</f>
        <v>0</v>
      </c>
    </row>
    <row r="74" spans="3:78" x14ac:dyDescent="0.35">
      <c r="C74" s="46"/>
      <c r="D74">
        <f>Linker_ZHist!D74-Nominal_ZHist!D74</f>
        <v>-50.787999999999997</v>
      </c>
      <c r="E74">
        <f>Linker_ZHist!E74-Nominal_ZHist!E74</f>
        <v>0</v>
      </c>
      <c r="F74">
        <f>Linker_ZHist!F74-Nominal_ZHist!F74</f>
        <v>-64.082999999999998</v>
      </c>
      <c r="G74">
        <f>Linker_ZHist!G74-Nominal_ZHist!G74</f>
        <v>0</v>
      </c>
      <c r="H74">
        <f>Linker_ZHist!H74-Nominal_ZHist!H74</f>
        <v>0.93199999999999861</v>
      </c>
      <c r="I74">
        <f>Linker_ZHist!I74-Nominal_ZHist!I74</f>
        <v>0</v>
      </c>
      <c r="J74">
        <f>Linker_ZHist!J74-Nominal_ZHist!J74</f>
        <v>18.914000000000001</v>
      </c>
      <c r="K74">
        <f>Linker_ZHist!K74-Nominal_ZHist!K74</f>
        <v>0</v>
      </c>
      <c r="L74">
        <f>Linker_ZHist!L74-Nominal_ZHist!L74</f>
        <v>32.932000000000002</v>
      </c>
      <c r="M74">
        <f>Linker_ZHist!M74-Nominal_ZHist!M74</f>
        <v>0</v>
      </c>
      <c r="N74">
        <f>Linker_ZHist!N74-Nominal_ZHist!N74</f>
        <v>22.173999999999999</v>
      </c>
      <c r="O74">
        <f>Linker_ZHist!O74-Nominal_ZHist!O74</f>
        <v>0</v>
      </c>
      <c r="P74">
        <f>Linker_ZHist!P74-Nominal_ZHist!P74</f>
        <v>27.740000000000002</v>
      </c>
      <c r="Q74">
        <f>Linker_ZHist!Q74-Nominal_ZHist!Q74</f>
        <v>0</v>
      </c>
      <c r="R74">
        <f>Linker_ZHist!R74-Nominal_ZHist!R74</f>
        <v>22.637999999999998</v>
      </c>
      <c r="S74">
        <f>Linker_ZHist!S74-Nominal_ZHist!S74</f>
        <v>0</v>
      </c>
      <c r="T74">
        <f>Linker_ZHist!T74-Nominal_ZHist!T74</f>
        <v>22.103000000000002</v>
      </c>
      <c r="U74">
        <f>Linker_ZHist!U74-Nominal_ZHist!U74</f>
        <v>0</v>
      </c>
      <c r="V74">
        <f>Linker_ZHist!V74-Nominal_ZHist!V74</f>
        <v>28.098999999999997</v>
      </c>
      <c r="W74">
        <f>Linker_ZHist!W74-Nominal_ZHist!W74</f>
        <v>0</v>
      </c>
      <c r="X74">
        <f>Linker_ZHist!X74-Nominal_ZHist!X74</f>
        <v>10.612000000000002</v>
      </c>
      <c r="Y74">
        <f>Linker_ZHist!Y74-Nominal_ZHist!Y74</f>
        <v>0</v>
      </c>
      <c r="Z74">
        <f>Linker_ZHist!Z74-Nominal_ZHist!Z74</f>
        <v>18.590000000000003</v>
      </c>
      <c r="AA74">
        <f>Linker_ZHist!AA74-Nominal_ZHist!AA74</f>
        <v>0</v>
      </c>
      <c r="AB74">
        <f>Linker_ZHist!AB74-Nominal_ZHist!AB74</f>
        <v>9.1559999999999988</v>
      </c>
      <c r="AC74">
        <f>Linker_ZHist!AC74-Nominal_ZHist!AC74</f>
        <v>0</v>
      </c>
      <c r="AD74">
        <f>Linker_ZHist!AD74-Nominal_ZHist!AD74</f>
        <v>6.2349999999999994</v>
      </c>
      <c r="AE74">
        <f>Linker_ZHist!AE74-Nominal_ZHist!AE74</f>
        <v>0</v>
      </c>
      <c r="AF74">
        <f>Linker_ZHist!AF74-Nominal_ZHist!AF74</f>
        <v>1.6049999999999969</v>
      </c>
      <c r="AG74">
        <f>Linker_ZHist!AG74-Nominal_ZHist!AG74</f>
        <v>0</v>
      </c>
      <c r="AH74">
        <f>Linker_ZHist!AH74-Nominal_ZHist!AH74</f>
        <v>4.786999999999999</v>
      </c>
      <c r="AI74">
        <f>Linker_ZHist!AI74-Nominal_ZHist!AI74</f>
        <v>0</v>
      </c>
      <c r="AJ74">
        <f>Linker_ZHist!AJ74-Nominal_ZHist!AJ74</f>
        <v>10.420999999999999</v>
      </c>
      <c r="AK74">
        <f>Linker_ZHist!AK74-Nominal_ZHist!AK74</f>
        <v>0</v>
      </c>
      <c r="AL74">
        <f>Linker_ZHist!AL74-Nominal_ZHist!AL74</f>
        <v>8.9350000000000023</v>
      </c>
      <c r="AM74">
        <f>Linker_ZHist!AM74-Nominal_ZHist!AM74</f>
        <v>0</v>
      </c>
      <c r="AN74">
        <f>Linker_ZHist!AN74-Nominal_ZHist!AN74</f>
        <v>10.052000000000007</v>
      </c>
      <c r="AO74">
        <f>Linker_ZHist!AO74-Nominal_ZHist!AO74</f>
        <v>0</v>
      </c>
      <c r="AP74">
        <f>Linker_ZHist!AP74-Nominal_ZHist!AP74</f>
        <v>12.245999999999995</v>
      </c>
      <c r="AQ74">
        <f>Linker_ZHist!AQ74-Nominal_ZHist!AQ74</f>
        <v>0</v>
      </c>
      <c r="AR74">
        <f>Linker_ZHist!AR74-Nominal_ZHist!AR74</f>
        <v>9.8739999999999952</v>
      </c>
      <c r="AS74">
        <f>Linker_ZHist!AS74-Nominal_ZHist!AS74</f>
        <v>0</v>
      </c>
      <c r="AT74">
        <f>Linker_ZHist!AT74-Nominal_ZHist!AT74</f>
        <v>10.772999999999996</v>
      </c>
      <c r="AU74">
        <f>Linker_ZHist!AU74-Nominal_ZHist!AU74</f>
        <v>0</v>
      </c>
      <c r="AV74">
        <f>Linker_ZHist!AV74-Nominal_ZHist!AV74</f>
        <v>13.86999999999999</v>
      </c>
      <c r="AW74">
        <f>Linker_ZHist!AW74-Nominal_ZHist!AW74</f>
        <v>0</v>
      </c>
      <c r="AX74">
        <f>Linker_ZHist!AX74-Nominal_ZHist!AX74</f>
        <v>13.24199999999999</v>
      </c>
      <c r="AY74">
        <f>Linker_ZHist!AY74-Nominal_ZHist!AY74</f>
        <v>0</v>
      </c>
      <c r="AZ74">
        <f>Linker_ZHist!AZ74-Nominal_ZHist!AZ74</f>
        <v>9.8739999999999952</v>
      </c>
      <c r="BA74">
        <f>Linker_ZHist!BA74-Nominal_ZHist!BA74</f>
        <v>0</v>
      </c>
      <c r="BB74">
        <f>Linker_ZHist!BB74-Nominal_ZHist!BB74</f>
        <v>6.9100000000000108</v>
      </c>
      <c r="BC74">
        <f>Linker_ZHist!BC74-Nominal_ZHist!BC74</f>
        <v>0</v>
      </c>
      <c r="BD74">
        <f>Linker_ZHist!BD74-Nominal_ZHist!BD74</f>
        <v>9.6659999999999968</v>
      </c>
      <c r="BE74">
        <f>Linker_ZHist!BE74-Nominal_ZHist!BE74</f>
        <v>0</v>
      </c>
      <c r="BF74">
        <f>Linker_ZHist!BF74-Nominal_ZHist!BF74</f>
        <v>8.6909999999999883</v>
      </c>
      <c r="BG74">
        <f>Linker_ZHist!BG74-Nominal_ZHist!BG74</f>
        <v>0</v>
      </c>
      <c r="BH74">
        <f>Linker_ZHist!BH74-Nominal_ZHist!BH74</f>
        <v>6.1510000000000105</v>
      </c>
      <c r="BI74">
        <f>Linker_ZHist!BI74-Nominal_ZHist!BI74</f>
        <v>0</v>
      </c>
      <c r="BJ74">
        <f>Linker_ZHist!BJ74-Nominal_ZHist!BJ74</f>
        <v>21.217000000000006</v>
      </c>
      <c r="BK74">
        <f>Linker_ZHist!BK74-Nominal_ZHist!BK74</f>
        <v>0</v>
      </c>
      <c r="BL74">
        <f>Linker_ZHist!BL74-Nominal_ZHist!BL74</f>
        <v>5.835000000000008</v>
      </c>
      <c r="BM74">
        <f>Linker_ZHist!BM74-Nominal_ZHist!BM74</f>
        <v>0</v>
      </c>
      <c r="BN74">
        <f>Linker_ZHist!BN74-Nominal_ZHist!BN74</f>
        <v>10.697000000000003</v>
      </c>
      <c r="BO74">
        <f>Linker_ZHist!BO74-Nominal_ZHist!BO74</f>
        <v>0</v>
      </c>
      <c r="BP74">
        <f>Linker_ZHist!BP74-Nominal_ZHist!BP74</f>
        <v>8.1740000000000066</v>
      </c>
      <c r="BQ74">
        <f>Linker_ZHist!BQ74-Nominal_ZHist!BQ74</f>
        <v>-45399</v>
      </c>
      <c r="BR74">
        <f>Linker_ZHist!BR74-Nominal_ZHist!BR74</f>
        <v>-50.671999999999997</v>
      </c>
      <c r="BS74">
        <f>Linker_ZHist!BS74-Nominal_ZHist!BS74</f>
        <v>0</v>
      </c>
      <c r="BT74">
        <f>Linker_ZHist!BT74-Nominal_ZHist!BT74</f>
        <v>0</v>
      </c>
      <c r="BU74">
        <f>Linker_ZHist!BU74-Nominal_ZHist!BU74</f>
        <v>0</v>
      </c>
      <c r="BV74">
        <f>Linker_ZHist!BV74-Nominal_ZHist!BV74</f>
        <v>0</v>
      </c>
      <c r="BW74">
        <f>Linker_ZHist!BW74-Nominal_ZHist!BW74</f>
        <v>0</v>
      </c>
      <c r="BX74">
        <f>Linker_ZHist!BX74-Nominal_ZHist!BX74</f>
        <v>0</v>
      </c>
      <c r="BY74">
        <f>Linker_ZHist!BY74-Nominal_ZHist!BY74</f>
        <v>0</v>
      </c>
      <c r="BZ74">
        <f>Linker_ZHist!BZ74-Nominal_ZHist!BZ74</f>
        <v>0</v>
      </c>
    </row>
    <row r="75" spans="3:78" x14ac:dyDescent="0.35">
      <c r="C75" s="46"/>
      <c r="D75">
        <f>Linker_ZHist!D75-Nominal_ZHist!D75</f>
        <v>14.978</v>
      </c>
      <c r="E75">
        <f>Linker_ZHist!E75-Nominal_ZHist!E75</f>
        <v>0</v>
      </c>
      <c r="F75">
        <f>Linker_ZHist!F75-Nominal_ZHist!F75</f>
        <v>8.3659999999999997</v>
      </c>
      <c r="G75">
        <f>Linker_ZHist!G75-Nominal_ZHist!G75</f>
        <v>0</v>
      </c>
      <c r="H75">
        <f>Linker_ZHist!H75-Nominal_ZHist!H75</f>
        <v>4.0520000000000032</v>
      </c>
      <c r="I75">
        <f>Linker_ZHist!I75-Nominal_ZHist!I75</f>
        <v>0</v>
      </c>
      <c r="J75">
        <f>Linker_ZHist!J75-Nominal_ZHist!J75</f>
        <v>20.100999999999999</v>
      </c>
      <c r="K75">
        <f>Linker_ZHist!K75-Nominal_ZHist!K75</f>
        <v>0</v>
      </c>
      <c r="L75">
        <f>Linker_ZHist!L75-Nominal_ZHist!L75</f>
        <v>32.201000000000001</v>
      </c>
      <c r="M75">
        <f>Linker_ZHist!M75-Nominal_ZHist!M75</f>
        <v>0</v>
      </c>
      <c r="N75">
        <f>Linker_ZHist!N75-Nominal_ZHist!N75</f>
        <v>20.954999999999998</v>
      </c>
      <c r="O75">
        <f>Linker_ZHist!O75-Nominal_ZHist!O75</f>
        <v>0</v>
      </c>
      <c r="P75">
        <f>Linker_ZHist!P75-Nominal_ZHist!P75</f>
        <v>27.097999999999999</v>
      </c>
      <c r="Q75">
        <f>Linker_ZHist!Q75-Nominal_ZHist!Q75</f>
        <v>0</v>
      </c>
      <c r="R75">
        <f>Linker_ZHist!R75-Nominal_ZHist!R75</f>
        <v>21.196000000000002</v>
      </c>
      <c r="S75">
        <f>Linker_ZHist!S75-Nominal_ZHist!S75</f>
        <v>0</v>
      </c>
      <c r="T75">
        <f>Linker_ZHist!T75-Nominal_ZHist!T75</f>
        <v>20.717000000000002</v>
      </c>
      <c r="U75">
        <f>Linker_ZHist!U75-Nominal_ZHist!U75</f>
        <v>0</v>
      </c>
      <c r="V75">
        <f>Linker_ZHist!V75-Nominal_ZHist!V75</f>
        <v>26.400000000000002</v>
      </c>
      <c r="W75">
        <f>Linker_ZHist!W75-Nominal_ZHist!W75</f>
        <v>0</v>
      </c>
      <c r="X75">
        <f>Linker_ZHist!X75-Nominal_ZHist!X75</f>
        <v>9.1219999999999999</v>
      </c>
      <c r="Y75">
        <f>Linker_ZHist!Y75-Nominal_ZHist!Y75</f>
        <v>0</v>
      </c>
      <c r="Z75">
        <f>Linker_ZHist!Z75-Nominal_ZHist!Z75</f>
        <v>16.800000000000004</v>
      </c>
      <c r="AA75">
        <f>Linker_ZHist!AA75-Nominal_ZHist!AA75</f>
        <v>0</v>
      </c>
      <c r="AB75">
        <f>Linker_ZHist!AB75-Nominal_ZHist!AB75</f>
        <v>8.6640000000000015</v>
      </c>
      <c r="AC75">
        <f>Linker_ZHist!AC75-Nominal_ZHist!AC75</f>
        <v>0</v>
      </c>
      <c r="AD75">
        <f>Linker_ZHist!AD75-Nominal_ZHist!AD75</f>
        <v>5.953000000000003</v>
      </c>
      <c r="AE75">
        <f>Linker_ZHist!AE75-Nominal_ZHist!AE75</f>
        <v>0</v>
      </c>
      <c r="AF75">
        <f>Linker_ZHist!AF75-Nominal_ZHist!AF75</f>
        <v>-0.18799999999999528</v>
      </c>
      <c r="AG75">
        <f>Linker_ZHist!AG75-Nominal_ZHist!AG75</f>
        <v>0</v>
      </c>
      <c r="AH75">
        <f>Linker_ZHist!AH75-Nominal_ZHist!AH75</f>
        <v>2.7450000000000045</v>
      </c>
      <c r="AI75">
        <f>Linker_ZHist!AI75-Nominal_ZHist!AI75</f>
        <v>0</v>
      </c>
      <c r="AJ75">
        <f>Linker_ZHist!AJ75-Nominal_ZHist!AJ75</f>
        <v>8.1250000000000071</v>
      </c>
      <c r="AK75">
        <f>Linker_ZHist!AK75-Nominal_ZHist!AK75</f>
        <v>0</v>
      </c>
      <c r="AL75">
        <f>Linker_ZHist!AL75-Nominal_ZHist!AL75</f>
        <v>6.3179999999999978</v>
      </c>
      <c r="AM75">
        <f>Linker_ZHist!AM75-Nominal_ZHist!AM75</f>
        <v>0</v>
      </c>
      <c r="AN75">
        <f>Linker_ZHist!AN75-Nominal_ZHist!AN75</f>
        <v>7.296999999999997</v>
      </c>
      <c r="AO75">
        <f>Linker_ZHist!AO75-Nominal_ZHist!AO75</f>
        <v>0</v>
      </c>
      <c r="AP75">
        <f>Linker_ZHist!AP75-Nominal_ZHist!AP75</f>
        <v>9.6869999999999976</v>
      </c>
      <c r="AQ75">
        <f>Linker_ZHist!AQ75-Nominal_ZHist!AQ75</f>
        <v>0</v>
      </c>
      <c r="AR75">
        <f>Linker_ZHist!AR75-Nominal_ZHist!AR75</f>
        <v>7.6110000000000042</v>
      </c>
      <c r="AS75">
        <f>Linker_ZHist!AS75-Nominal_ZHist!AS75</f>
        <v>0</v>
      </c>
      <c r="AT75">
        <f>Linker_ZHist!AT75-Nominal_ZHist!AT75</f>
        <v>8.3310000000000031</v>
      </c>
      <c r="AU75">
        <f>Linker_ZHist!AU75-Nominal_ZHist!AU75</f>
        <v>0</v>
      </c>
      <c r="AV75">
        <f>Linker_ZHist!AV75-Nominal_ZHist!AV75</f>
        <v>11.920999999999992</v>
      </c>
      <c r="AW75">
        <f>Linker_ZHist!AW75-Nominal_ZHist!AW75</f>
        <v>0</v>
      </c>
      <c r="AX75">
        <f>Linker_ZHist!AX75-Nominal_ZHist!AX75</f>
        <v>11.221999999999994</v>
      </c>
      <c r="AY75">
        <f>Linker_ZHist!AY75-Nominal_ZHist!AY75</f>
        <v>0</v>
      </c>
      <c r="AZ75">
        <f>Linker_ZHist!AZ75-Nominal_ZHist!AZ75</f>
        <v>7.7349999999999994</v>
      </c>
      <c r="BA75">
        <f>Linker_ZHist!BA75-Nominal_ZHist!BA75</f>
        <v>0</v>
      </c>
      <c r="BB75">
        <f>Linker_ZHist!BB75-Nominal_ZHist!BB75</f>
        <v>4.8059999999999974</v>
      </c>
      <c r="BC75">
        <f>Linker_ZHist!BC75-Nominal_ZHist!BC75</f>
        <v>0</v>
      </c>
      <c r="BD75">
        <f>Linker_ZHist!BD75-Nominal_ZHist!BD75</f>
        <v>7.3319999999999936</v>
      </c>
      <c r="BE75">
        <f>Linker_ZHist!BE75-Nominal_ZHist!BE75</f>
        <v>0</v>
      </c>
      <c r="BF75">
        <f>Linker_ZHist!BF75-Nominal_ZHist!BF75</f>
        <v>6.8080000000000069</v>
      </c>
      <c r="BG75">
        <f>Linker_ZHist!BG75-Nominal_ZHist!BG75</f>
        <v>0</v>
      </c>
      <c r="BH75">
        <f>Linker_ZHist!BH75-Nominal_ZHist!BH75</f>
        <v>4.289999999999992</v>
      </c>
      <c r="BI75">
        <f>Linker_ZHist!BI75-Nominal_ZHist!BI75</f>
        <v>0</v>
      </c>
      <c r="BJ75">
        <f>Linker_ZHist!BJ75-Nominal_ZHist!BJ75</f>
        <v>19.753999999999998</v>
      </c>
      <c r="BK75">
        <f>Linker_ZHist!BK75-Nominal_ZHist!BK75</f>
        <v>0</v>
      </c>
      <c r="BL75">
        <f>Linker_ZHist!BL75-Nominal_ZHist!BL75</f>
        <v>4.3090000000000117</v>
      </c>
      <c r="BM75">
        <f>Linker_ZHist!BM75-Nominal_ZHist!BM75</f>
        <v>0</v>
      </c>
      <c r="BN75">
        <f>Linker_ZHist!BN75-Nominal_ZHist!BN75</f>
        <v>9.0269999999999868</v>
      </c>
      <c r="BO75">
        <f>Linker_ZHist!BO75-Nominal_ZHist!BO75</f>
        <v>0</v>
      </c>
      <c r="BP75">
        <f>Linker_ZHist!BP75-Nominal_ZHist!BP75</f>
        <v>7.1619999999999919</v>
      </c>
      <c r="BQ75">
        <f>Linker_ZHist!BQ75-Nominal_ZHist!BQ75</f>
        <v>-45400</v>
      </c>
      <c r="BR75">
        <f>Linker_ZHist!BR75-Nominal_ZHist!BR75</f>
        <v>-50.154000000000003</v>
      </c>
      <c r="BS75">
        <f>Linker_ZHist!BS75-Nominal_ZHist!BS75</f>
        <v>0</v>
      </c>
      <c r="BT75">
        <f>Linker_ZHist!BT75-Nominal_ZHist!BT75</f>
        <v>0</v>
      </c>
      <c r="BU75">
        <f>Linker_ZHist!BU75-Nominal_ZHist!BU75</f>
        <v>0</v>
      </c>
      <c r="BV75">
        <f>Linker_ZHist!BV75-Nominal_ZHist!BV75</f>
        <v>0</v>
      </c>
      <c r="BW75">
        <f>Linker_ZHist!BW75-Nominal_ZHist!BW75</f>
        <v>0</v>
      </c>
      <c r="BX75">
        <f>Linker_ZHist!BX75-Nominal_ZHist!BX75</f>
        <v>0</v>
      </c>
      <c r="BY75">
        <f>Linker_ZHist!BY75-Nominal_ZHist!BY75</f>
        <v>0</v>
      </c>
      <c r="BZ75">
        <f>Linker_ZHist!BZ75-Nominal_ZHist!BZ75</f>
        <v>0</v>
      </c>
    </row>
    <row r="76" spans="3:78" x14ac:dyDescent="0.35">
      <c r="C76" s="46"/>
      <c r="D76">
        <f>Linker_ZHist!D76-Nominal_ZHist!D76</f>
        <v>0</v>
      </c>
      <c r="E76">
        <f>Linker_ZHist!E76-Nominal_ZHist!E76</f>
        <v>45401</v>
      </c>
      <c r="F76">
        <f>Linker_ZHist!F76-Nominal_ZHist!F76</f>
        <v>-11.243</v>
      </c>
      <c r="G76">
        <f>Linker_ZHist!G76-Nominal_ZHist!G76</f>
        <v>0</v>
      </c>
      <c r="H76">
        <f>Linker_ZHist!H76-Nominal_ZHist!H76</f>
        <v>6.032</v>
      </c>
      <c r="I76">
        <f>Linker_ZHist!I76-Nominal_ZHist!I76</f>
        <v>0</v>
      </c>
      <c r="J76">
        <f>Linker_ZHist!J76-Nominal_ZHist!J76</f>
        <v>20.671999999999997</v>
      </c>
      <c r="K76">
        <f>Linker_ZHist!K76-Nominal_ZHist!K76</f>
        <v>0</v>
      </c>
      <c r="L76">
        <f>Linker_ZHist!L76-Nominal_ZHist!L76</f>
        <v>32.493000000000002</v>
      </c>
      <c r="M76">
        <f>Linker_ZHist!M76-Nominal_ZHist!M76</f>
        <v>0</v>
      </c>
      <c r="N76">
        <f>Linker_ZHist!N76-Nominal_ZHist!N76</f>
        <v>20.542999999999999</v>
      </c>
      <c r="O76">
        <f>Linker_ZHist!O76-Nominal_ZHist!O76</f>
        <v>0</v>
      </c>
      <c r="P76">
        <f>Linker_ZHist!P76-Nominal_ZHist!P76</f>
        <v>25.256</v>
      </c>
      <c r="Q76">
        <f>Linker_ZHist!Q76-Nominal_ZHist!Q76</f>
        <v>0</v>
      </c>
      <c r="R76">
        <f>Linker_ZHist!R76-Nominal_ZHist!R76</f>
        <v>20.826000000000001</v>
      </c>
      <c r="S76">
        <f>Linker_ZHist!S76-Nominal_ZHist!S76</f>
        <v>0</v>
      </c>
      <c r="T76">
        <f>Linker_ZHist!T76-Nominal_ZHist!T76</f>
        <v>19.993000000000002</v>
      </c>
      <c r="U76">
        <f>Linker_ZHist!U76-Nominal_ZHist!U76</f>
        <v>0</v>
      </c>
      <c r="V76">
        <f>Linker_ZHist!V76-Nominal_ZHist!V76</f>
        <v>25.311</v>
      </c>
      <c r="W76">
        <f>Linker_ZHist!W76-Nominal_ZHist!W76</f>
        <v>0</v>
      </c>
      <c r="X76">
        <f>Linker_ZHist!X76-Nominal_ZHist!X76</f>
        <v>8.7190000000000012</v>
      </c>
      <c r="Y76">
        <f>Linker_ZHist!Y76-Nominal_ZHist!Y76</f>
        <v>0</v>
      </c>
      <c r="Z76">
        <f>Linker_ZHist!Z76-Nominal_ZHist!Z76</f>
        <v>17.117999999999995</v>
      </c>
      <c r="AA76">
        <f>Linker_ZHist!AA76-Nominal_ZHist!AA76</f>
        <v>0</v>
      </c>
      <c r="AB76">
        <f>Linker_ZHist!AB76-Nominal_ZHist!AB76</f>
        <v>8.4709999999999965</v>
      </c>
      <c r="AC76">
        <f>Linker_ZHist!AC76-Nominal_ZHist!AC76</f>
        <v>0</v>
      </c>
      <c r="AD76">
        <f>Linker_ZHist!AD76-Nominal_ZHist!AD76</f>
        <v>5.644999999999996</v>
      </c>
      <c r="AE76">
        <f>Linker_ZHist!AE76-Nominal_ZHist!AE76</f>
        <v>0</v>
      </c>
      <c r="AF76">
        <f>Linker_ZHist!AF76-Nominal_ZHist!AF76</f>
        <v>-1.5039999999999978</v>
      </c>
      <c r="AG76">
        <f>Linker_ZHist!AG76-Nominal_ZHist!AG76</f>
        <v>0</v>
      </c>
      <c r="AH76">
        <f>Linker_ZHist!AH76-Nominal_ZHist!AH76</f>
        <v>1.6670000000000016</v>
      </c>
      <c r="AI76">
        <f>Linker_ZHist!AI76-Nominal_ZHist!AI76</f>
        <v>0</v>
      </c>
      <c r="AJ76">
        <f>Linker_ZHist!AJ76-Nominal_ZHist!AJ76</f>
        <v>7.5480000000000018</v>
      </c>
      <c r="AK76">
        <f>Linker_ZHist!AK76-Nominal_ZHist!AK76</f>
        <v>0</v>
      </c>
      <c r="AL76">
        <f>Linker_ZHist!AL76-Nominal_ZHist!AL76</f>
        <v>5.612000000000009</v>
      </c>
      <c r="AM76">
        <f>Linker_ZHist!AM76-Nominal_ZHist!AM76</f>
        <v>0</v>
      </c>
      <c r="AN76">
        <f>Linker_ZHist!AN76-Nominal_ZHist!AN76</f>
        <v>6.4549999999999983</v>
      </c>
      <c r="AO76">
        <f>Linker_ZHist!AO76-Nominal_ZHist!AO76</f>
        <v>0</v>
      </c>
      <c r="AP76">
        <f>Linker_ZHist!AP76-Nominal_ZHist!AP76</f>
        <v>9.3310000000000031</v>
      </c>
      <c r="AQ76">
        <f>Linker_ZHist!AQ76-Nominal_ZHist!AQ76</f>
        <v>0</v>
      </c>
      <c r="AR76">
        <f>Linker_ZHist!AR76-Nominal_ZHist!AR76</f>
        <v>7.0110000000000099</v>
      </c>
      <c r="AS76">
        <f>Linker_ZHist!AS76-Nominal_ZHist!AS76</f>
        <v>0</v>
      </c>
      <c r="AT76">
        <f>Linker_ZHist!AT76-Nominal_ZHist!AT76</f>
        <v>7.612000000000009</v>
      </c>
      <c r="AU76">
        <f>Linker_ZHist!AU76-Nominal_ZHist!AU76</f>
        <v>0</v>
      </c>
      <c r="AV76">
        <f>Linker_ZHist!AV76-Nominal_ZHist!AV76</f>
        <v>11.622</v>
      </c>
      <c r="AW76">
        <f>Linker_ZHist!AW76-Nominal_ZHist!AW76</f>
        <v>0</v>
      </c>
      <c r="AX76">
        <f>Linker_ZHist!AX76-Nominal_ZHist!AX76</f>
        <v>10.652000000000001</v>
      </c>
      <c r="AY76">
        <f>Linker_ZHist!AY76-Nominal_ZHist!AY76</f>
        <v>0</v>
      </c>
      <c r="AZ76">
        <f>Linker_ZHist!AZ76-Nominal_ZHist!AZ76</f>
        <v>7.0959999999999894</v>
      </c>
      <c r="BA76">
        <f>Linker_ZHist!BA76-Nominal_ZHist!BA76</f>
        <v>0</v>
      </c>
      <c r="BB76">
        <f>Linker_ZHist!BB76-Nominal_ZHist!BB76</f>
        <v>3.5379999999999967</v>
      </c>
      <c r="BC76">
        <f>Linker_ZHist!BC76-Nominal_ZHist!BC76</f>
        <v>0</v>
      </c>
      <c r="BD76">
        <f>Linker_ZHist!BD76-Nominal_ZHist!BD76</f>
        <v>5.8680000000000092</v>
      </c>
      <c r="BE76">
        <f>Linker_ZHist!BE76-Nominal_ZHist!BE76</f>
        <v>0</v>
      </c>
      <c r="BF76">
        <f>Linker_ZHist!BF76-Nominal_ZHist!BF76</f>
        <v>5.1730000000000018</v>
      </c>
      <c r="BG76">
        <f>Linker_ZHist!BG76-Nominal_ZHist!BG76</f>
        <v>0</v>
      </c>
      <c r="BH76">
        <f>Linker_ZHist!BH76-Nominal_ZHist!BH76</f>
        <v>2.0859999999999985</v>
      </c>
      <c r="BI76">
        <f>Linker_ZHist!BI76-Nominal_ZHist!BI76</f>
        <v>0</v>
      </c>
      <c r="BJ76">
        <f>Linker_ZHist!BJ76-Nominal_ZHist!BJ76</f>
        <v>18.266999999999996</v>
      </c>
      <c r="BK76">
        <f>Linker_ZHist!BK76-Nominal_ZHist!BK76</f>
        <v>0</v>
      </c>
      <c r="BL76">
        <f>Linker_ZHist!BL76-Nominal_ZHist!BL76</f>
        <v>1.4330000000000069</v>
      </c>
      <c r="BM76">
        <f>Linker_ZHist!BM76-Nominal_ZHist!BM76</f>
        <v>0</v>
      </c>
      <c r="BN76">
        <f>Linker_ZHist!BN76-Nominal_ZHist!BN76</f>
        <v>7.0570000000000022</v>
      </c>
      <c r="BO76">
        <f>Linker_ZHist!BO76-Nominal_ZHist!BO76</f>
        <v>0</v>
      </c>
      <c r="BP76">
        <f>Linker_ZHist!BP76-Nominal_ZHist!BP76</f>
        <v>5.3019999999999925</v>
      </c>
      <c r="BQ76">
        <f>Linker_ZHist!BQ76-Nominal_ZHist!BQ76</f>
        <v>-45401</v>
      </c>
      <c r="BR76">
        <f>Linker_ZHist!BR76-Nominal_ZHist!BR76</f>
        <v>-50.151000000000003</v>
      </c>
      <c r="BS76">
        <f>Linker_ZHist!BS76-Nominal_ZHist!BS76</f>
        <v>0</v>
      </c>
      <c r="BT76">
        <f>Linker_ZHist!BT76-Nominal_ZHist!BT76</f>
        <v>0</v>
      </c>
      <c r="BU76">
        <f>Linker_ZHist!BU76-Nominal_ZHist!BU76</f>
        <v>0</v>
      </c>
      <c r="BV76">
        <f>Linker_ZHist!BV76-Nominal_ZHist!BV76</f>
        <v>0</v>
      </c>
      <c r="BW76">
        <f>Linker_ZHist!BW76-Nominal_ZHist!BW76</f>
        <v>0</v>
      </c>
      <c r="BX76">
        <f>Linker_ZHist!BX76-Nominal_ZHist!BX76</f>
        <v>0</v>
      </c>
      <c r="BY76">
        <f>Linker_ZHist!BY76-Nominal_ZHist!BY76</f>
        <v>0</v>
      </c>
      <c r="BZ76">
        <f>Linker_ZHist!BZ76-Nominal_ZHist!BZ76</f>
        <v>0</v>
      </c>
    </row>
    <row r="77" spans="3:78" x14ac:dyDescent="0.35">
      <c r="C77" s="46"/>
      <c r="D77">
        <f>Linker_ZHist!D77-Nominal_ZHist!D77</f>
        <v>0</v>
      </c>
      <c r="E77">
        <f>Linker_ZHist!E77-Nominal_ZHist!E77</f>
        <v>45404</v>
      </c>
      <c r="F77">
        <f>Linker_ZHist!F77-Nominal_ZHist!F77</f>
        <v>-12.984999999999999</v>
      </c>
      <c r="G77">
        <f>Linker_ZHist!G77-Nominal_ZHist!G77</f>
        <v>0</v>
      </c>
      <c r="H77">
        <f>Linker_ZHist!H77-Nominal_ZHist!H77</f>
        <v>2.4670000000000023</v>
      </c>
      <c r="I77">
        <f>Linker_ZHist!I77-Nominal_ZHist!I77</f>
        <v>0</v>
      </c>
      <c r="J77">
        <f>Linker_ZHist!J77-Nominal_ZHist!J77</f>
        <v>19.53</v>
      </c>
      <c r="K77">
        <f>Linker_ZHist!K77-Nominal_ZHist!K77</f>
        <v>0</v>
      </c>
      <c r="L77">
        <f>Linker_ZHist!L77-Nominal_ZHist!L77</f>
        <v>30.893000000000001</v>
      </c>
      <c r="M77">
        <f>Linker_ZHist!M77-Nominal_ZHist!M77</f>
        <v>0</v>
      </c>
      <c r="N77">
        <f>Linker_ZHist!N77-Nominal_ZHist!N77</f>
        <v>19.282</v>
      </c>
      <c r="O77">
        <f>Linker_ZHist!O77-Nominal_ZHist!O77</f>
        <v>0</v>
      </c>
      <c r="P77">
        <f>Linker_ZHist!P77-Nominal_ZHist!P77</f>
        <v>23.771999999999998</v>
      </c>
      <c r="Q77">
        <f>Linker_ZHist!Q77-Nominal_ZHist!Q77</f>
        <v>0</v>
      </c>
      <c r="R77">
        <f>Linker_ZHist!R77-Nominal_ZHist!R77</f>
        <v>19.394000000000002</v>
      </c>
      <c r="S77">
        <f>Linker_ZHist!S77-Nominal_ZHist!S77</f>
        <v>0</v>
      </c>
      <c r="T77">
        <f>Linker_ZHist!T77-Nominal_ZHist!T77</f>
        <v>18.334</v>
      </c>
      <c r="U77">
        <f>Linker_ZHist!U77-Nominal_ZHist!U77</f>
        <v>0</v>
      </c>
      <c r="V77">
        <f>Linker_ZHist!V77-Nominal_ZHist!V77</f>
        <v>24.485000000000003</v>
      </c>
      <c r="W77">
        <f>Linker_ZHist!W77-Nominal_ZHist!W77</f>
        <v>0</v>
      </c>
      <c r="X77">
        <f>Linker_ZHist!X77-Nominal_ZHist!X77</f>
        <v>8.3389999999999986</v>
      </c>
      <c r="Y77">
        <f>Linker_ZHist!Y77-Nominal_ZHist!Y77</f>
        <v>0</v>
      </c>
      <c r="Z77">
        <f>Linker_ZHist!Z77-Nominal_ZHist!Z77</f>
        <v>17.021999999999998</v>
      </c>
      <c r="AA77">
        <f>Linker_ZHist!AA77-Nominal_ZHist!AA77</f>
        <v>0</v>
      </c>
      <c r="AB77">
        <f>Linker_ZHist!AB77-Nominal_ZHist!AB77</f>
        <v>8.5009999999999977</v>
      </c>
      <c r="AC77">
        <f>Linker_ZHist!AC77-Nominal_ZHist!AC77</f>
        <v>0</v>
      </c>
      <c r="AD77">
        <f>Linker_ZHist!AD77-Nominal_ZHist!AD77</f>
        <v>6.3700000000000045</v>
      </c>
      <c r="AE77">
        <f>Linker_ZHist!AE77-Nominal_ZHist!AE77</f>
        <v>0</v>
      </c>
      <c r="AF77">
        <f>Linker_ZHist!AF77-Nominal_ZHist!AF77</f>
        <v>0.48099999999999454</v>
      </c>
      <c r="AG77">
        <f>Linker_ZHist!AG77-Nominal_ZHist!AG77</f>
        <v>0</v>
      </c>
      <c r="AH77">
        <f>Linker_ZHist!AH77-Nominal_ZHist!AH77</f>
        <v>3.0189999999999984</v>
      </c>
      <c r="AI77">
        <f>Linker_ZHist!AI77-Nominal_ZHist!AI77</f>
        <v>0</v>
      </c>
      <c r="AJ77">
        <f>Linker_ZHist!AJ77-Nominal_ZHist!AJ77</f>
        <v>8.0519999999999925</v>
      </c>
      <c r="AK77">
        <f>Linker_ZHist!AK77-Nominal_ZHist!AK77</f>
        <v>0</v>
      </c>
      <c r="AL77">
        <f>Linker_ZHist!AL77-Nominal_ZHist!AL77</f>
        <v>5.8690000000000069</v>
      </c>
      <c r="AM77">
        <f>Linker_ZHist!AM77-Nominal_ZHist!AM77</f>
        <v>0</v>
      </c>
      <c r="AN77">
        <f>Linker_ZHist!AN77-Nominal_ZHist!AN77</f>
        <v>6.2090000000000032</v>
      </c>
      <c r="AO77">
        <f>Linker_ZHist!AO77-Nominal_ZHist!AO77</f>
        <v>0</v>
      </c>
      <c r="AP77">
        <f>Linker_ZHist!AP77-Nominal_ZHist!AP77</f>
        <v>9.0769999999999982</v>
      </c>
      <c r="AQ77">
        <f>Linker_ZHist!AQ77-Nominal_ZHist!AQ77</f>
        <v>0</v>
      </c>
      <c r="AR77">
        <f>Linker_ZHist!AR77-Nominal_ZHist!AR77</f>
        <v>6.7020000000000124</v>
      </c>
      <c r="AS77">
        <f>Linker_ZHist!AS77-Nominal_ZHist!AS77</f>
        <v>0</v>
      </c>
      <c r="AT77">
        <f>Linker_ZHist!AT77-Nominal_ZHist!AT77</f>
        <v>7.7520000000000095</v>
      </c>
      <c r="AU77">
        <f>Linker_ZHist!AU77-Nominal_ZHist!AU77</f>
        <v>0</v>
      </c>
      <c r="AV77">
        <f>Linker_ZHist!AV77-Nominal_ZHist!AV77</f>
        <v>11.884</v>
      </c>
      <c r="AW77">
        <f>Linker_ZHist!AW77-Nominal_ZHist!AW77</f>
        <v>0</v>
      </c>
      <c r="AX77">
        <f>Linker_ZHist!AX77-Nominal_ZHist!AX77</f>
        <v>11.167000000000002</v>
      </c>
      <c r="AY77">
        <f>Linker_ZHist!AY77-Nominal_ZHist!AY77</f>
        <v>0</v>
      </c>
      <c r="AZ77">
        <f>Linker_ZHist!AZ77-Nominal_ZHist!AZ77</f>
        <v>7.6440000000000055</v>
      </c>
      <c r="BA77">
        <f>Linker_ZHist!BA77-Nominal_ZHist!BA77</f>
        <v>0</v>
      </c>
      <c r="BB77">
        <f>Linker_ZHist!BB77-Nominal_ZHist!BB77</f>
        <v>4.3419999999999987</v>
      </c>
      <c r="BC77">
        <f>Linker_ZHist!BC77-Nominal_ZHist!BC77</f>
        <v>0</v>
      </c>
      <c r="BD77">
        <f>Linker_ZHist!BD77-Nominal_ZHist!BD77</f>
        <v>7.2099999999999937</v>
      </c>
      <c r="BE77">
        <f>Linker_ZHist!BE77-Nominal_ZHist!BE77</f>
        <v>0</v>
      </c>
      <c r="BF77">
        <f>Linker_ZHist!BF77-Nominal_ZHist!BF77</f>
        <v>6.6069999999999993</v>
      </c>
      <c r="BG77">
        <f>Linker_ZHist!BG77-Nominal_ZHist!BG77</f>
        <v>0</v>
      </c>
      <c r="BH77">
        <f>Linker_ZHist!BH77-Nominal_ZHist!BH77</f>
        <v>3.7459999999999951</v>
      </c>
      <c r="BI77">
        <f>Linker_ZHist!BI77-Nominal_ZHist!BI77</f>
        <v>0</v>
      </c>
      <c r="BJ77">
        <f>Linker_ZHist!BJ77-Nominal_ZHist!BJ77</f>
        <v>20.887000000000008</v>
      </c>
      <c r="BK77">
        <f>Linker_ZHist!BK77-Nominal_ZHist!BK77</f>
        <v>0</v>
      </c>
      <c r="BL77">
        <f>Linker_ZHist!BL77-Nominal_ZHist!BL77</f>
        <v>3.6350000000000051</v>
      </c>
      <c r="BM77">
        <f>Linker_ZHist!BM77-Nominal_ZHist!BM77</f>
        <v>0</v>
      </c>
      <c r="BN77">
        <f>Linker_ZHist!BN77-Nominal_ZHist!BN77</f>
        <v>8.2909999999999968</v>
      </c>
      <c r="BO77">
        <f>Linker_ZHist!BO77-Nominal_ZHist!BO77</f>
        <v>0</v>
      </c>
      <c r="BP77">
        <f>Linker_ZHist!BP77-Nominal_ZHist!BP77</f>
        <v>6.1999999999999957</v>
      </c>
      <c r="BQ77">
        <f>Linker_ZHist!BQ77-Nominal_ZHist!BQ77</f>
        <v>-45404</v>
      </c>
      <c r="BR77">
        <f>Linker_ZHist!BR77-Nominal_ZHist!BR77</f>
        <v>-49.613</v>
      </c>
      <c r="BS77">
        <f>Linker_ZHist!BS77-Nominal_ZHist!BS77</f>
        <v>0</v>
      </c>
      <c r="BT77">
        <f>Linker_ZHist!BT77-Nominal_ZHist!BT77</f>
        <v>0</v>
      </c>
      <c r="BU77">
        <f>Linker_ZHist!BU77-Nominal_ZHist!BU77</f>
        <v>0</v>
      </c>
      <c r="BV77">
        <f>Linker_ZHist!BV77-Nominal_ZHist!BV77</f>
        <v>0</v>
      </c>
      <c r="BW77">
        <f>Linker_ZHist!BW77-Nominal_ZHist!BW77</f>
        <v>0</v>
      </c>
      <c r="BX77">
        <f>Linker_ZHist!BX77-Nominal_ZHist!BX77</f>
        <v>0</v>
      </c>
      <c r="BY77">
        <f>Linker_ZHist!BY77-Nominal_ZHist!BY77</f>
        <v>0</v>
      </c>
      <c r="BZ77">
        <f>Linker_ZHist!BZ77-Nominal_ZHist!BZ77</f>
        <v>0</v>
      </c>
    </row>
    <row r="78" spans="3:78" x14ac:dyDescent="0.35">
      <c r="C78" s="46"/>
      <c r="D78">
        <f>Linker_ZHist!D78-Nominal_ZHist!D78</f>
        <v>0</v>
      </c>
      <c r="E78">
        <f>Linker_ZHist!E78-Nominal_ZHist!E78</f>
        <v>45405</v>
      </c>
      <c r="F78">
        <f>Linker_ZHist!F78-Nominal_ZHist!F78</f>
        <v>-12.843999999999999</v>
      </c>
      <c r="G78">
        <f>Linker_ZHist!G78-Nominal_ZHist!G78</f>
        <v>0</v>
      </c>
      <c r="H78">
        <f>Linker_ZHist!H78-Nominal_ZHist!H78</f>
        <v>2.8719999999999999</v>
      </c>
      <c r="I78">
        <f>Linker_ZHist!I78-Nominal_ZHist!I78</f>
        <v>0</v>
      </c>
      <c r="J78">
        <f>Linker_ZHist!J78-Nominal_ZHist!J78</f>
        <v>18.221</v>
      </c>
      <c r="K78">
        <f>Linker_ZHist!K78-Nominal_ZHist!K78</f>
        <v>0</v>
      </c>
      <c r="L78">
        <f>Linker_ZHist!L78-Nominal_ZHist!L78</f>
        <v>30.600999999999999</v>
      </c>
      <c r="M78">
        <f>Linker_ZHist!M78-Nominal_ZHist!M78</f>
        <v>0</v>
      </c>
      <c r="N78">
        <f>Linker_ZHist!N78-Nominal_ZHist!N78</f>
        <v>19.664000000000001</v>
      </c>
      <c r="O78">
        <f>Linker_ZHist!O78-Nominal_ZHist!O78</f>
        <v>0</v>
      </c>
      <c r="P78">
        <f>Linker_ZHist!P78-Nominal_ZHist!P78</f>
        <v>25.849999999999994</v>
      </c>
      <c r="Q78">
        <f>Linker_ZHist!Q78-Nominal_ZHist!Q78</f>
        <v>0</v>
      </c>
      <c r="R78">
        <f>Linker_ZHist!R78-Nominal_ZHist!R78</f>
        <v>20.826000000000001</v>
      </c>
      <c r="S78">
        <f>Linker_ZHist!S78-Nominal_ZHist!S78</f>
        <v>0</v>
      </c>
      <c r="T78">
        <f>Linker_ZHist!T78-Nominal_ZHist!T78</f>
        <v>19.344000000000001</v>
      </c>
      <c r="U78">
        <f>Linker_ZHist!U78-Nominal_ZHist!U78</f>
        <v>0</v>
      </c>
      <c r="V78">
        <f>Linker_ZHist!V78-Nominal_ZHist!V78</f>
        <v>25.573</v>
      </c>
      <c r="W78">
        <f>Linker_ZHist!W78-Nominal_ZHist!W78</f>
        <v>0</v>
      </c>
      <c r="X78">
        <f>Linker_ZHist!X78-Nominal_ZHist!X78</f>
        <v>8.8950000000000031</v>
      </c>
      <c r="Y78">
        <f>Linker_ZHist!Y78-Nominal_ZHist!Y78</f>
        <v>0</v>
      </c>
      <c r="Z78">
        <f>Linker_ZHist!Z78-Nominal_ZHist!Z78</f>
        <v>17.890999999999998</v>
      </c>
      <c r="AA78">
        <f>Linker_ZHist!AA78-Nominal_ZHist!AA78</f>
        <v>0</v>
      </c>
      <c r="AB78">
        <f>Linker_ZHist!AB78-Nominal_ZHist!AB78</f>
        <v>9.6000000000000014</v>
      </c>
      <c r="AC78">
        <f>Linker_ZHist!AC78-Nominal_ZHist!AC78</f>
        <v>0</v>
      </c>
      <c r="AD78">
        <f>Linker_ZHist!AD78-Nominal_ZHist!AD78</f>
        <v>6.652000000000001</v>
      </c>
      <c r="AE78">
        <f>Linker_ZHist!AE78-Nominal_ZHist!AE78</f>
        <v>0</v>
      </c>
      <c r="AF78">
        <f>Linker_ZHist!AF78-Nominal_ZHist!AF78</f>
        <v>0.84400000000000119</v>
      </c>
      <c r="AG78">
        <f>Linker_ZHist!AG78-Nominal_ZHist!AG78</f>
        <v>0</v>
      </c>
      <c r="AH78">
        <f>Linker_ZHist!AH78-Nominal_ZHist!AH78</f>
        <v>3.5289999999999964</v>
      </c>
      <c r="AI78">
        <f>Linker_ZHist!AI78-Nominal_ZHist!AI78</f>
        <v>0</v>
      </c>
      <c r="AJ78">
        <f>Linker_ZHist!AJ78-Nominal_ZHist!AJ78</f>
        <v>8.7710000000000008</v>
      </c>
      <c r="AK78">
        <f>Linker_ZHist!AK78-Nominal_ZHist!AK78</f>
        <v>0</v>
      </c>
      <c r="AL78">
        <f>Linker_ZHist!AL78-Nominal_ZHist!AL78</f>
        <v>6.9349999999999952</v>
      </c>
      <c r="AM78">
        <f>Linker_ZHist!AM78-Nominal_ZHist!AM78</f>
        <v>0</v>
      </c>
      <c r="AN78">
        <f>Linker_ZHist!AN78-Nominal_ZHist!AN78</f>
        <v>7.8499999999999943</v>
      </c>
      <c r="AO78">
        <f>Linker_ZHist!AO78-Nominal_ZHist!AO78</f>
        <v>0</v>
      </c>
      <c r="AP78">
        <f>Linker_ZHist!AP78-Nominal_ZHist!AP78</f>
        <v>10.305999999999997</v>
      </c>
      <c r="AQ78">
        <f>Linker_ZHist!AQ78-Nominal_ZHist!AQ78</f>
        <v>0</v>
      </c>
      <c r="AR78">
        <f>Linker_ZHist!AR78-Nominal_ZHist!AR78</f>
        <v>7.8559999999999945</v>
      </c>
      <c r="AS78">
        <f>Linker_ZHist!AS78-Nominal_ZHist!AS78</f>
        <v>0</v>
      </c>
      <c r="AT78">
        <f>Linker_ZHist!AT78-Nominal_ZHist!AT78</f>
        <v>8.554000000000002</v>
      </c>
      <c r="AU78">
        <f>Linker_ZHist!AU78-Nominal_ZHist!AU78</f>
        <v>0</v>
      </c>
      <c r="AV78">
        <f>Linker_ZHist!AV78-Nominal_ZHist!AV78</f>
        <v>12.451999999999998</v>
      </c>
      <c r="AW78">
        <f>Linker_ZHist!AW78-Nominal_ZHist!AW78</f>
        <v>0</v>
      </c>
      <c r="AX78">
        <f>Linker_ZHist!AX78-Nominal_ZHist!AX78</f>
        <v>11.587000000000003</v>
      </c>
      <c r="AY78">
        <f>Linker_ZHist!AY78-Nominal_ZHist!AY78</f>
        <v>0</v>
      </c>
      <c r="AZ78">
        <f>Linker_ZHist!AZ78-Nominal_ZHist!AZ78</f>
        <v>7.7540000000000049</v>
      </c>
      <c r="BA78">
        <f>Linker_ZHist!BA78-Nominal_ZHist!BA78</f>
        <v>0</v>
      </c>
      <c r="BB78">
        <f>Linker_ZHist!BB78-Nominal_ZHist!BB78</f>
        <v>4.2519999999999953</v>
      </c>
      <c r="BC78">
        <f>Linker_ZHist!BC78-Nominal_ZHist!BC78</f>
        <v>0</v>
      </c>
      <c r="BD78">
        <f>Linker_ZHist!BD78-Nominal_ZHist!BD78</f>
        <v>7.0900000000000034</v>
      </c>
      <c r="BE78">
        <f>Linker_ZHist!BE78-Nominal_ZHist!BE78</f>
        <v>0</v>
      </c>
      <c r="BF78">
        <f>Linker_ZHist!BF78-Nominal_ZHist!BF78</f>
        <v>6.2450000000000045</v>
      </c>
      <c r="BG78">
        <f>Linker_ZHist!BG78-Nominal_ZHist!BG78</f>
        <v>0</v>
      </c>
      <c r="BH78">
        <f>Linker_ZHist!BH78-Nominal_ZHist!BH78</f>
        <v>3.4440000000000026</v>
      </c>
      <c r="BI78">
        <f>Linker_ZHist!BI78-Nominal_ZHist!BI78</f>
        <v>0</v>
      </c>
      <c r="BJ78">
        <f>Linker_ZHist!BJ78-Nominal_ZHist!BJ78</f>
        <v>21.013000000000005</v>
      </c>
      <c r="BK78">
        <f>Linker_ZHist!BK78-Nominal_ZHist!BK78</f>
        <v>0</v>
      </c>
      <c r="BL78">
        <f>Linker_ZHist!BL78-Nominal_ZHist!BL78</f>
        <v>3.7900000000000063</v>
      </c>
      <c r="BM78">
        <f>Linker_ZHist!BM78-Nominal_ZHist!BM78</f>
        <v>0</v>
      </c>
      <c r="BN78">
        <f>Linker_ZHist!BN78-Nominal_ZHist!BN78</f>
        <v>9.1800000000000068</v>
      </c>
      <c r="BO78">
        <f>Linker_ZHist!BO78-Nominal_ZHist!BO78</f>
        <v>0</v>
      </c>
      <c r="BP78">
        <f>Linker_ZHist!BP78-Nominal_ZHist!BP78</f>
        <v>7.7779999999999987</v>
      </c>
      <c r="BQ78">
        <f>Linker_ZHist!BQ78-Nominal_ZHist!BQ78</f>
        <v>-45405</v>
      </c>
      <c r="BR78">
        <f>Linker_ZHist!BR78-Nominal_ZHist!BR78</f>
        <v>-49.720999999999997</v>
      </c>
      <c r="BS78">
        <f>Linker_ZHist!BS78-Nominal_ZHist!BS78</f>
        <v>0</v>
      </c>
      <c r="BT78">
        <f>Linker_ZHist!BT78-Nominal_ZHist!BT78</f>
        <v>0</v>
      </c>
      <c r="BU78">
        <f>Linker_ZHist!BU78-Nominal_ZHist!BU78</f>
        <v>0</v>
      </c>
      <c r="BV78">
        <f>Linker_ZHist!BV78-Nominal_ZHist!BV78</f>
        <v>0</v>
      </c>
      <c r="BW78">
        <f>Linker_ZHist!BW78-Nominal_ZHist!BW78</f>
        <v>0</v>
      </c>
      <c r="BX78">
        <f>Linker_ZHist!BX78-Nominal_ZHist!BX78</f>
        <v>0</v>
      </c>
      <c r="BY78">
        <f>Linker_ZHist!BY78-Nominal_ZHist!BY78</f>
        <v>0</v>
      </c>
      <c r="BZ78">
        <f>Linker_ZHist!BZ78-Nominal_ZHist!BZ78</f>
        <v>0</v>
      </c>
    </row>
    <row r="79" spans="3:78" x14ac:dyDescent="0.35">
      <c r="C79" s="46"/>
      <c r="D79">
        <f>Linker_ZHist!D79-Nominal_ZHist!D79</f>
        <v>0</v>
      </c>
      <c r="E79">
        <f>Linker_ZHist!E79-Nominal_ZHist!E79</f>
        <v>45406</v>
      </c>
      <c r="F79">
        <f>Linker_ZHist!F79-Nominal_ZHist!F79</f>
        <v>-11.153</v>
      </c>
      <c r="G79">
        <f>Linker_ZHist!G79-Nominal_ZHist!G79</f>
        <v>0</v>
      </c>
      <c r="H79">
        <f>Linker_ZHist!H79-Nominal_ZHist!H79</f>
        <v>4.1039999999999992</v>
      </c>
      <c r="I79">
        <f>Linker_ZHist!I79-Nominal_ZHist!I79</f>
        <v>0</v>
      </c>
      <c r="J79">
        <f>Linker_ZHist!J79-Nominal_ZHist!J79</f>
        <v>17.204000000000001</v>
      </c>
      <c r="K79">
        <f>Linker_ZHist!K79-Nominal_ZHist!K79</f>
        <v>0</v>
      </c>
      <c r="L79">
        <f>Linker_ZHist!L79-Nominal_ZHist!L79</f>
        <v>29.867000000000001</v>
      </c>
      <c r="M79">
        <f>Linker_ZHist!M79-Nominal_ZHist!M79</f>
        <v>0</v>
      </c>
      <c r="N79">
        <f>Linker_ZHist!N79-Nominal_ZHist!N79</f>
        <v>18.614000000000001</v>
      </c>
      <c r="O79">
        <f>Linker_ZHist!O79-Nominal_ZHist!O79</f>
        <v>0</v>
      </c>
      <c r="P79">
        <f>Linker_ZHist!P79-Nominal_ZHist!P79</f>
        <v>24.844000000000001</v>
      </c>
      <c r="Q79">
        <f>Linker_ZHist!Q79-Nominal_ZHist!Q79</f>
        <v>0</v>
      </c>
      <c r="R79">
        <f>Linker_ZHist!R79-Nominal_ZHist!R79</f>
        <v>19.988000000000003</v>
      </c>
      <c r="S79">
        <f>Linker_ZHist!S79-Nominal_ZHist!S79</f>
        <v>0</v>
      </c>
      <c r="T79">
        <f>Linker_ZHist!T79-Nominal_ZHist!T79</f>
        <v>18.922999999999998</v>
      </c>
      <c r="U79">
        <f>Linker_ZHist!U79-Nominal_ZHist!U79</f>
        <v>0</v>
      </c>
      <c r="V79">
        <f>Linker_ZHist!V79-Nominal_ZHist!V79</f>
        <v>24.824000000000002</v>
      </c>
      <c r="W79">
        <f>Linker_ZHist!W79-Nominal_ZHist!W79</f>
        <v>0</v>
      </c>
      <c r="X79">
        <f>Linker_ZHist!X79-Nominal_ZHist!X79</f>
        <v>8.6700000000000017</v>
      </c>
      <c r="Y79">
        <f>Linker_ZHist!Y79-Nominal_ZHist!Y79</f>
        <v>0</v>
      </c>
      <c r="Z79">
        <f>Linker_ZHist!Z79-Nominal_ZHist!Z79</f>
        <v>17.509999999999998</v>
      </c>
      <c r="AA79">
        <f>Linker_ZHist!AA79-Nominal_ZHist!AA79</f>
        <v>0</v>
      </c>
      <c r="AB79">
        <f>Linker_ZHist!AB79-Nominal_ZHist!AB79</f>
        <v>9.134999999999998</v>
      </c>
      <c r="AC79">
        <f>Linker_ZHist!AC79-Nominal_ZHist!AC79</f>
        <v>0</v>
      </c>
      <c r="AD79">
        <f>Linker_ZHist!AD79-Nominal_ZHist!AD79</f>
        <v>6.7349999999999994</v>
      </c>
      <c r="AE79">
        <f>Linker_ZHist!AE79-Nominal_ZHist!AE79</f>
        <v>0</v>
      </c>
      <c r="AF79">
        <f>Linker_ZHist!AF79-Nominal_ZHist!AF79</f>
        <v>1.4200000000000017</v>
      </c>
      <c r="AG79">
        <f>Linker_ZHist!AG79-Nominal_ZHist!AG79</f>
        <v>0</v>
      </c>
      <c r="AH79">
        <f>Linker_ZHist!AH79-Nominal_ZHist!AH79</f>
        <v>3.8299999999999983</v>
      </c>
      <c r="AI79">
        <f>Linker_ZHist!AI79-Nominal_ZHist!AI79</f>
        <v>0</v>
      </c>
      <c r="AJ79">
        <f>Linker_ZHist!AJ79-Nominal_ZHist!AJ79</f>
        <v>8.9130000000000038</v>
      </c>
      <c r="AK79">
        <f>Linker_ZHist!AK79-Nominal_ZHist!AK79</f>
        <v>0</v>
      </c>
      <c r="AL79">
        <f>Linker_ZHist!AL79-Nominal_ZHist!AL79</f>
        <v>6.7779999999999916</v>
      </c>
      <c r="AM79">
        <f>Linker_ZHist!AM79-Nominal_ZHist!AM79</f>
        <v>0</v>
      </c>
      <c r="AN79">
        <f>Linker_ZHist!AN79-Nominal_ZHist!AN79</f>
        <v>7.7000000000000028</v>
      </c>
      <c r="AO79">
        <f>Linker_ZHist!AO79-Nominal_ZHist!AO79</f>
        <v>0</v>
      </c>
      <c r="AP79">
        <f>Linker_ZHist!AP79-Nominal_ZHist!AP79</f>
        <v>10.154000000000011</v>
      </c>
      <c r="AQ79">
        <f>Linker_ZHist!AQ79-Nominal_ZHist!AQ79</f>
        <v>0</v>
      </c>
      <c r="AR79">
        <f>Linker_ZHist!AR79-Nominal_ZHist!AR79</f>
        <v>8.2349999999999994</v>
      </c>
      <c r="AS79">
        <f>Linker_ZHist!AS79-Nominal_ZHist!AS79</f>
        <v>0</v>
      </c>
      <c r="AT79">
        <f>Linker_ZHist!AT79-Nominal_ZHist!AT79</f>
        <v>9.097999999999999</v>
      </c>
      <c r="AU79">
        <f>Linker_ZHist!AU79-Nominal_ZHist!AU79</f>
        <v>0</v>
      </c>
      <c r="AV79">
        <f>Linker_ZHist!AV79-Nominal_ZHist!AV79</f>
        <v>13.117999999999995</v>
      </c>
      <c r="AW79">
        <f>Linker_ZHist!AW79-Nominal_ZHist!AW79</f>
        <v>0</v>
      </c>
      <c r="AX79">
        <f>Linker_ZHist!AX79-Nominal_ZHist!AX79</f>
        <v>12.316999999999993</v>
      </c>
      <c r="AY79">
        <f>Linker_ZHist!AY79-Nominal_ZHist!AY79</f>
        <v>0</v>
      </c>
      <c r="AZ79">
        <f>Linker_ZHist!AZ79-Nominal_ZHist!AZ79</f>
        <v>8.5649999999999977</v>
      </c>
      <c r="BA79">
        <f>Linker_ZHist!BA79-Nominal_ZHist!BA79</f>
        <v>0</v>
      </c>
      <c r="BB79">
        <f>Linker_ZHist!BB79-Nominal_ZHist!BB79</f>
        <v>4.9639999999999986</v>
      </c>
      <c r="BC79">
        <f>Linker_ZHist!BC79-Nominal_ZHist!BC79</f>
        <v>0</v>
      </c>
      <c r="BD79">
        <f>Linker_ZHist!BD79-Nominal_ZHist!BD79</f>
        <v>7.4860000000000042</v>
      </c>
      <c r="BE79">
        <f>Linker_ZHist!BE79-Nominal_ZHist!BE79</f>
        <v>0</v>
      </c>
      <c r="BF79">
        <f>Linker_ZHist!BF79-Nominal_ZHist!BF79</f>
        <v>5.9289999999999878</v>
      </c>
      <c r="BG79">
        <f>Linker_ZHist!BG79-Nominal_ZHist!BG79</f>
        <v>0</v>
      </c>
      <c r="BH79">
        <f>Linker_ZHist!BH79-Nominal_ZHist!BH79</f>
        <v>3.4539999999999935</v>
      </c>
      <c r="BI79">
        <f>Linker_ZHist!BI79-Nominal_ZHist!BI79</f>
        <v>0</v>
      </c>
      <c r="BJ79">
        <f>Linker_ZHist!BJ79-Nominal_ZHist!BJ79</f>
        <v>20.997</v>
      </c>
      <c r="BK79">
        <f>Linker_ZHist!BK79-Nominal_ZHist!BK79</f>
        <v>0</v>
      </c>
      <c r="BL79">
        <f>Linker_ZHist!BL79-Nominal_ZHist!BL79</f>
        <v>3.4570000000000078</v>
      </c>
      <c r="BM79">
        <f>Linker_ZHist!BM79-Nominal_ZHist!BM79</f>
        <v>0</v>
      </c>
      <c r="BN79">
        <f>Linker_ZHist!BN79-Nominal_ZHist!BN79</f>
        <v>8.61</v>
      </c>
      <c r="BO79">
        <f>Linker_ZHist!BO79-Nominal_ZHist!BO79</f>
        <v>0</v>
      </c>
      <c r="BP79">
        <f>Linker_ZHist!BP79-Nominal_ZHist!BP79</f>
        <v>7.3239999999999981</v>
      </c>
      <c r="BQ79">
        <f>Linker_ZHist!BQ79-Nominal_ZHist!BQ79</f>
        <v>-45406</v>
      </c>
      <c r="BR79">
        <f>Linker_ZHist!BR79-Nominal_ZHist!BR79</f>
        <v>-49.956000000000003</v>
      </c>
      <c r="BS79">
        <f>Linker_ZHist!BS79-Nominal_ZHist!BS79</f>
        <v>0</v>
      </c>
      <c r="BT79">
        <f>Linker_ZHist!BT79-Nominal_ZHist!BT79</f>
        <v>0</v>
      </c>
      <c r="BU79">
        <f>Linker_ZHist!BU79-Nominal_ZHist!BU79</f>
        <v>0</v>
      </c>
      <c r="BV79">
        <f>Linker_ZHist!BV79-Nominal_ZHist!BV79</f>
        <v>0</v>
      </c>
      <c r="BW79">
        <f>Linker_ZHist!BW79-Nominal_ZHist!BW79</f>
        <v>0</v>
      </c>
      <c r="BX79">
        <f>Linker_ZHist!BX79-Nominal_ZHist!BX79</f>
        <v>0</v>
      </c>
      <c r="BY79">
        <f>Linker_ZHist!BY79-Nominal_ZHist!BY79</f>
        <v>0</v>
      </c>
      <c r="BZ79">
        <f>Linker_ZHist!BZ79-Nominal_ZHist!BZ79</f>
        <v>0</v>
      </c>
    </row>
    <row r="80" spans="3:78" x14ac:dyDescent="0.35">
      <c r="C80" s="46"/>
      <c r="D80">
        <f>Linker_ZHist!D80-Nominal_ZHist!D80</f>
        <v>0</v>
      </c>
      <c r="E80">
        <f>Linker_ZHist!E80-Nominal_ZHist!E80</f>
        <v>45407</v>
      </c>
      <c r="F80">
        <f>Linker_ZHist!F80-Nominal_ZHist!F80</f>
        <v>-13.891</v>
      </c>
      <c r="G80">
        <f>Linker_ZHist!G80-Nominal_ZHist!G80</f>
        <v>0</v>
      </c>
      <c r="H80">
        <f>Linker_ZHist!H80-Nominal_ZHist!H80</f>
        <v>1.0809999999999995</v>
      </c>
      <c r="I80">
        <f>Linker_ZHist!I80-Nominal_ZHist!I80</f>
        <v>0</v>
      </c>
      <c r="J80">
        <f>Linker_ZHist!J80-Nominal_ZHist!J80</f>
        <v>15.81</v>
      </c>
      <c r="K80">
        <f>Linker_ZHist!K80-Nominal_ZHist!K80</f>
        <v>0</v>
      </c>
      <c r="L80">
        <f>Linker_ZHist!L80-Nominal_ZHist!L80</f>
        <v>28.518999999999998</v>
      </c>
      <c r="M80">
        <f>Linker_ZHist!M80-Nominal_ZHist!M80</f>
        <v>0</v>
      </c>
      <c r="N80">
        <f>Linker_ZHist!N80-Nominal_ZHist!N80</f>
        <v>17.945</v>
      </c>
      <c r="O80">
        <f>Linker_ZHist!O80-Nominal_ZHist!O80</f>
        <v>0</v>
      </c>
      <c r="P80">
        <f>Linker_ZHist!P80-Nominal_ZHist!P80</f>
        <v>24.606000000000002</v>
      </c>
      <c r="Q80">
        <f>Linker_ZHist!Q80-Nominal_ZHist!Q80</f>
        <v>0</v>
      </c>
      <c r="R80">
        <f>Linker_ZHist!R80-Nominal_ZHist!R80</f>
        <v>20.068999999999999</v>
      </c>
      <c r="S80">
        <f>Linker_ZHist!S80-Nominal_ZHist!S80</f>
        <v>0</v>
      </c>
      <c r="T80">
        <f>Linker_ZHist!T80-Nominal_ZHist!T80</f>
        <v>19.251999999999999</v>
      </c>
      <c r="U80">
        <f>Linker_ZHist!U80-Nominal_ZHist!U80</f>
        <v>0</v>
      </c>
      <c r="V80">
        <f>Linker_ZHist!V80-Nominal_ZHist!V80</f>
        <v>25.294999999999998</v>
      </c>
      <c r="W80">
        <f>Linker_ZHist!W80-Nominal_ZHist!W80</f>
        <v>0</v>
      </c>
      <c r="X80">
        <f>Linker_ZHist!X80-Nominal_ZHist!X80</f>
        <v>9.0929999999999964</v>
      </c>
      <c r="Y80">
        <f>Linker_ZHist!Y80-Nominal_ZHist!Y80</f>
        <v>0</v>
      </c>
      <c r="Z80">
        <f>Linker_ZHist!Z80-Nominal_ZHist!Z80</f>
        <v>17.064</v>
      </c>
      <c r="AA80">
        <f>Linker_ZHist!AA80-Nominal_ZHist!AA80</f>
        <v>0</v>
      </c>
      <c r="AB80">
        <f>Linker_ZHist!AB80-Nominal_ZHist!AB80</f>
        <v>8.4669999999999987</v>
      </c>
      <c r="AC80">
        <f>Linker_ZHist!AC80-Nominal_ZHist!AC80</f>
        <v>0</v>
      </c>
      <c r="AD80">
        <f>Linker_ZHist!AD80-Nominal_ZHist!AD80</f>
        <v>6.3710000000000022</v>
      </c>
      <c r="AE80">
        <f>Linker_ZHist!AE80-Nominal_ZHist!AE80</f>
        <v>0</v>
      </c>
      <c r="AF80">
        <f>Linker_ZHist!AF80-Nominal_ZHist!AF80</f>
        <v>0.73099999999999454</v>
      </c>
      <c r="AG80">
        <f>Linker_ZHist!AG80-Nominal_ZHist!AG80</f>
        <v>0</v>
      </c>
      <c r="AH80">
        <f>Linker_ZHist!AH80-Nominal_ZHist!AH80</f>
        <v>3.3549999999999969</v>
      </c>
      <c r="AI80">
        <f>Linker_ZHist!AI80-Nominal_ZHist!AI80</f>
        <v>0</v>
      </c>
      <c r="AJ80">
        <f>Linker_ZHist!AJ80-Nominal_ZHist!AJ80</f>
        <v>8.2859999999999943</v>
      </c>
      <c r="AK80">
        <f>Linker_ZHist!AK80-Nominal_ZHist!AK80</f>
        <v>0</v>
      </c>
      <c r="AL80">
        <f>Linker_ZHist!AL80-Nominal_ZHist!AL80</f>
        <v>6.1039999999999921</v>
      </c>
      <c r="AM80">
        <f>Linker_ZHist!AM80-Nominal_ZHist!AM80</f>
        <v>0</v>
      </c>
      <c r="AN80">
        <f>Linker_ZHist!AN80-Nominal_ZHist!AN80</f>
        <v>7.4340000000000117</v>
      </c>
      <c r="AO80">
        <f>Linker_ZHist!AO80-Nominal_ZHist!AO80</f>
        <v>0</v>
      </c>
      <c r="AP80">
        <f>Linker_ZHist!AP80-Nominal_ZHist!AP80</f>
        <v>9.7930000000000064</v>
      </c>
      <c r="AQ80">
        <f>Linker_ZHist!AQ80-Nominal_ZHist!AQ80</f>
        <v>0</v>
      </c>
      <c r="AR80">
        <f>Linker_ZHist!AR80-Nominal_ZHist!AR80</f>
        <v>7.7590000000000003</v>
      </c>
      <c r="AS80">
        <f>Linker_ZHist!AS80-Nominal_ZHist!AS80</f>
        <v>0</v>
      </c>
      <c r="AT80">
        <f>Linker_ZHist!AT80-Nominal_ZHist!AT80</f>
        <v>8.76400000000001</v>
      </c>
      <c r="AU80">
        <f>Linker_ZHist!AU80-Nominal_ZHist!AU80</f>
        <v>0</v>
      </c>
      <c r="AV80">
        <f>Linker_ZHist!AV80-Nominal_ZHist!AV80</f>
        <v>12.481999999999999</v>
      </c>
      <c r="AW80">
        <f>Linker_ZHist!AW80-Nominal_ZHist!AW80</f>
        <v>0</v>
      </c>
      <c r="AX80">
        <f>Linker_ZHist!AX80-Nominal_ZHist!AX80</f>
        <v>11.668000000000006</v>
      </c>
      <c r="AY80">
        <f>Linker_ZHist!AY80-Nominal_ZHist!AY80</f>
        <v>0</v>
      </c>
      <c r="AZ80">
        <f>Linker_ZHist!AZ80-Nominal_ZHist!AZ80</f>
        <v>7.8190000000000026</v>
      </c>
      <c r="BA80">
        <f>Linker_ZHist!BA80-Nominal_ZHist!BA80</f>
        <v>0</v>
      </c>
      <c r="BB80">
        <f>Linker_ZHist!BB80-Nominal_ZHist!BB80</f>
        <v>4.6480000000000103</v>
      </c>
      <c r="BC80">
        <f>Linker_ZHist!BC80-Nominal_ZHist!BC80</f>
        <v>0</v>
      </c>
      <c r="BD80">
        <f>Linker_ZHist!BD80-Nominal_ZHist!BD80</f>
        <v>6.7259999999999991</v>
      </c>
      <c r="BE80">
        <f>Linker_ZHist!BE80-Nominal_ZHist!BE80</f>
        <v>0</v>
      </c>
      <c r="BF80">
        <f>Linker_ZHist!BF80-Nominal_ZHist!BF80</f>
        <v>5.0609999999999928</v>
      </c>
      <c r="BG80">
        <f>Linker_ZHist!BG80-Nominal_ZHist!BG80</f>
        <v>0</v>
      </c>
      <c r="BH80">
        <f>Linker_ZHist!BH80-Nominal_ZHist!BH80</f>
        <v>2.269999999999996</v>
      </c>
      <c r="BI80">
        <f>Linker_ZHist!BI80-Nominal_ZHist!BI80</f>
        <v>0</v>
      </c>
      <c r="BJ80">
        <f>Linker_ZHist!BJ80-Nominal_ZHist!BJ80</f>
        <v>21.786999999999999</v>
      </c>
      <c r="BK80">
        <f>Linker_ZHist!BK80-Nominal_ZHist!BK80</f>
        <v>0</v>
      </c>
      <c r="BL80">
        <f>Linker_ZHist!BL80-Nominal_ZHist!BL80</f>
        <v>2.5120000000000005</v>
      </c>
      <c r="BM80">
        <f>Linker_ZHist!BM80-Nominal_ZHist!BM80</f>
        <v>0</v>
      </c>
      <c r="BN80">
        <f>Linker_ZHist!BN80-Nominal_ZHist!BN80</f>
        <v>7.9649999999999892</v>
      </c>
      <c r="BO80">
        <f>Linker_ZHist!BO80-Nominal_ZHist!BO80</f>
        <v>0</v>
      </c>
      <c r="BP80">
        <f>Linker_ZHist!BP80-Nominal_ZHist!BP80</f>
        <v>6.6020000000000039</v>
      </c>
      <c r="BQ80">
        <f>Linker_ZHist!BQ80-Nominal_ZHist!BQ80</f>
        <v>-45407</v>
      </c>
      <c r="BR80">
        <f>Linker_ZHist!BR80-Nominal_ZHist!BR80</f>
        <v>-49.600999999999999</v>
      </c>
      <c r="BS80">
        <f>Linker_ZHist!BS80-Nominal_ZHist!BS80</f>
        <v>0</v>
      </c>
      <c r="BT80">
        <f>Linker_ZHist!BT80-Nominal_ZHist!BT80</f>
        <v>0</v>
      </c>
      <c r="BU80">
        <f>Linker_ZHist!BU80-Nominal_ZHist!BU80</f>
        <v>0</v>
      </c>
      <c r="BV80">
        <f>Linker_ZHist!BV80-Nominal_ZHist!BV80</f>
        <v>0</v>
      </c>
      <c r="BW80">
        <f>Linker_ZHist!BW80-Nominal_ZHist!BW80</f>
        <v>0</v>
      </c>
      <c r="BX80">
        <f>Linker_ZHist!BX80-Nominal_ZHist!BX80</f>
        <v>0</v>
      </c>
      <c r="BY80">
        <f>Linker_ZHist!BY80-Nominal_ZHist!BY80</f>
        <v>0</v>
      </c>
      <c r="BZ80">
        <f>Linker_ZHist!BZ80-Nominal_ZHist!BZ80</f>
        <v>0</v>
      </c>
    </row>
    <row r="81" spans="3:78" x14ac:dyDescent="0.35">
      <c r="C81" s="46"/>
      <c r="D81">
        <f>Linker_ZHist!D81-Nominal_ZHist!D81</f>
        <v>0</v>
      </c>
      <c r="E81">
        <f>Linker_ZHist!E81-Nominal_ZHist!E81</f>
        <v>45408</v>
      </c>
      <c r="F81">
        <f>Linker_ZHist!F81-Nominal_ZHist!F81</f>
        <v>-12.478999999999999</v>
      </c>
      <c r="G81">
        <f>Linker_ZHist!G81-Nominal_ZHist!G81</f>
        <v>0</v>
      </c>
      <c r="H81">
        <f>Linker_ZHist!H81-Nominal_ZHist!H81</f>
        <v>-2.157</v>
      </c>
      <c r="I81">
        <f>Linker_ZHist!I81-Nominal_ZHist!I81</f>
        <v>0</v>
      </c>
      <c r="J81">
        <f>Linker_ZHist!J81-Nominal_ZHist!J81</f>
        <v>15.686</v>
      </c>
      <c r="K81">
        <f>Linker_ZHist!K81-Nominal_ZHist!K81</f>
        <v>0</v>
      </c>
      <c r="L81">
        <f>Linker_ZHist!L81-Nominal_ZHist!L81</f>
        <v>27.594000000000001</v>
      </c>
      <c r="M81">
        <f>Linker_ZHist!M81-Nominal_ZHist!M81</f>
        <v>0</v>
      </c>
      <c r="N81">
        <f>Linker_ZHist!N81-Nominal_ZHist!N81</f>
        <v>16.672000000000001</v>
      </c>
      <c r="O81">
        <f>Linker_ZHist!O81-Nominal_ZHist!O81</f>
        <v>0</v>
      </c>
      <c r="P81">
        <f>Linker_ZHist!P81-Nominal_ZHist!P81</f>
        <v>23.700000000000003</v>
      </c>
      <c r="Q81">
        <f>Linker_ZHist!Q81-Nominal_ZHist!Q81</f>
        <v>0</v>
      </c>
      <c r="R81">
        <f>Linker_ZHist!R81-Nominal_ZHist!R81</f>
        <v>19.114000000000004</v>
      </c>
      <c r="S81">
        <f>Linker_ZHist!S81-Nominal_ZHist!S81</f>
        <v>0</v>
      </c>
      <c r="T81">
        <f>Linker_ZHist!T81-Nominal_ZHist!T81</f>
        <v>18.384999999999998</v>
      </c>
      <c r="U81">
        <f>Linker_ZHist!U81-Nominal_ZHist!U81</f>
        <v>0</v>
      </c>
      <c r="V81">
        <f>Linker_ZHist!V81-Nominal_ZHist!V81</f>
        <v>24.478000000000002</v>
      </c>
      <c r="W81">
        <f>Linker_ZHist!W81-Nominal_ZHist!W81</f>
        <v>0</v>
      </c>
      <c r="X81">
        <f>Linker_ZHist!X81-Nominal_ZHist!X81</f>
        <v>7.4860000000000042</v>
      </c>
      <c r="Y81">
        <f>Linker_ZHist!Y81-Nominal_ZHist!Y81</f>
        <v>0</v>
      </c>
      <c r="Z81">
        <f>Linker_ZHist!Z81-Nominal_ZHist!Z81</f>
        <v>15.805</v>
      </c>
      <c r="AA81">
        <f>Linker_ZHist!AA81-Nominal_ZHist!AA81</f>
        <v>0</v>
      </c>
      <c r="AB81">
        <f>Linker_ZHist!AB81-Nominal_ZHist!AB81</f>
        <v>7.4560000000000031</v>
      </c>
      <c r="AC81">
        <f>Linker_ZHist!AC81-Nominal_ZHist!AC81</f>
        <v>0</v>
      </c>
      <c r="AD81">
        <f>Linker_ZHist!AD81-Nominal_ZHist!AD81</f>
        <v>5.6230000000000047</v>
      </c>
      <c r="AE81">
        <f>Linker_ZHist!AE81-Nominal_ZHist!AE81</f>
        <v>0</v>
      </c>
      <c r="AF81">
        <f>Linker_ZHist!AF81-Nominal_ZHist!AF81</f>
        <v>0.39099999999999824</v>
      </c>
      <c r="AG81">
        <f>Linker_ZHist!AG81-Nominal_ZHist!AG81</f>
        <v>0</v>
      </c>
      <c r="AH81">
        <f>Linker_ZHist!AH81-Nominal_ZHist!AH81</f>
        <v>2.8829999999999956</v>
      </c>
      <c r="AI81">
        <f>Linker_ZHist!AI81-Nominal_ZHist!AI81</f>
        <v>0</v>
      </c>
      <c r="AJ81">
        <f>Linker_ZHist!AJ81-Nominal_ZHist!AJ81</f>
        <v>7.8559999999999945</v>
      </c>
      <c r="AK81">
        <f>Linker_ZHist!AK81-Nominal_ZHist!AK81</f>
        <v>0</v>
      </c>
      <c r="AL81">
        <f>Linker_ZHist!AL81-Nominal_ZHist!AL81</f>
        <v>5.8049999999999997</v>
      </c>
      <c r="AM81">
        <f>Linker_ZHist!AM81-Nominal_ZHist!AM81</f>
        <v>0</v>
      </c>
      <c r="AN81">
        <f>Linker_ZHist!AN81-Nominal_ZHist!AN81</f>
        <v>6.7710000000000008</v>
      </c>
      <c r="AO81">
        <f>Linker_ZHist!AO81-Nominal_ZHist!AO81</f>
        <v>0</v>
      </c>
      <c r="AP81">
        <f>Linker_ZHist!AP81-Nominal_ZHist!AP81</f>
        <v>9.2609999999999957</v>
      </c>
      <c r="AQ81">
        <f>Linker_ZHist!AQ81-Nominal_ZHist!AQ81</f>
        <v>0</v>
      </c>
      <c r="AR81">
        <f>Linker_ZHist!AR81-Nominal_ZHist!AR81</f>
        <v>7.0819999999999936</v>
      </c>
      <c r="AS81">
        <f>Linker_ZHist!AS81-Nominal_ZHist!AS81</f>
        <v>0</v>
      </c>
      <c r="AT81">
        <f>Linker_ZHist!AT81-Nominal_ZHist!AT81</f>
        <v>8.0139999999999958</v>
      </c>
      <c r="AU81">
        <f>Linker_ZHist!AU81-Nominal_ZHist!AU81</f>
        <v>0</v>
      </c>
      <c r="AV81">
        <f>Linker_ZHist!AV81-Nominal_ZHist!AV81</f>
        <v>12.028000000000006</v>
      </c>
      <c r="AW81">
        <f>Linker_ZHist!AW81-Nominal_ZHist!AW81</f>
        <v>0</v>
      </c>
      <c r="AX81">
        <f>Linker_ZHist!AX81-Nominal_ZHist!AX81</f>
        <v>11.144999999999996</v>
      </c>
      <c r="AY81">
        <f>Linker_ZHist!AY81-Nominal_ZHist!AY81</f>
        <v>0</v>
      </c>
      <c r="AZ81">
        <f>Linker_ZHist!AZ81-Nominal_ZHist!AZ81</f>
        <v>7.4879999999999995</v>
      </c>
      <c r="BA81">
        <f>Linker_ZHist!BA81-Nominal_ZHist!BA81</f>
        <v>0</v>
      </c>
      <c r="BB81">
        <f>Linker_ZHist!BB81-Nominal_ZHist!BB81</f>
        <v>4.3980000000000103</v>
      </c>
      <c r="BC81">
        <f>Linker_ZHist!BC81-Nominal_ZHist!BC81</f>
        <v>0</v>
      </c>
      <c r="BD81">
        <f>Linker_ZHist!BD81-Nominal_ZHist!BD81</f>
        <v>6.3519999999999897</v>
      </c>
      <c r="BE81">
        <f>Linker_ZHist!BE81-Nominal_ZHist!BE81</f>
        <v>0</v>
      </c>
      <c r="BF81">
        <f>Linker_ZHist!BF81-Nominal_ZHist!BF81</f>
        <v>4.9789999999999992</v>
      </c>
      <c r="BG81">
        <f>Linker_ZHist!BG81-Nominal_ZHist!BG81</f>
        <v>0</v>
      </c>
      <c r="BH81">
        <f>Linker_ZHist!BH81-Nominal_ZHist!BH81</f>
        <v>2.2250000000000085</v>
      </c>
      <c r="BI81">
        <f>Linker_ZHist!BI81-Nominal_ZHist!BI81</f>
        <v>0</v>
      </c>
      <c r="BJ81">
        <f>Linker_ZHist!BJ81-Nominal_ZHist!BJ81</f>
        <v>21.822000000000003</v>
      </c>
      <c r="BK81">
        <f>Linker_ZHist!BK81-Nominal_ZHist!BK81</f>
        <v>0</v>
      </c>
      <c r="BL81">
        <f>Linker_ZHist!BL81-Nominal_ZHist!BL81</f>
        <v>2.7759999999999962</v>
      </c>
      <c r="BM81">
        <f>Linker_ZHist!BM81-Nominal_ZHist!BM81</f>
        <v>0</v>
      </c>
      <c r="BN81">
        <f>Linker_ZHist!BN81-Nominal_ZHist!BN81</f>
        <v>8.1350000000000051</v>
      </c>
      <c r="BO81">
        <f>Linker_ZHist!BO81-Nominal_ZHist!BO81</f>
        <v>0</v>
      </c>
      <c r="BP81">
        <f>Linker_ZHist!BP81-Nominal_ZHist!BP81</f>
        <v>6.2500000000000071</v>
      </c>
      <c r="BQ81">
        <f>Linker_ZHist!BQ81-Nominal_ZHist!BQ81</f>
        <v>-45408</v>
      </c>
      <c r="BR81">
        <f>Linker_ZHist!BR81-Nominal_ZHist!BR81</f>
        <v>-49.238999999999997</v>
      </c>
      <c r="BS81">
        <f>Linker_ZHist!BS81-Nominal_ZHist!BS81</f>
        <v>0</v>
      </c>
      <c r="BT81">
        <f>Linker_ZHist!BT81-Nominal_ZHist!BT81</f>
        <v>0</v>
      </c>
      <c r="BU81">
        <f>Linker_ZHist!BU81-Nominal_ZHist!BU81</f>
        <v>0</v>
      </c>
      <c r="BV81">
        <f>Linker_ZHist!BV81-Nominal_ZHist!BV81</f>
        <v>0</v>
      </c>
      <c r="BW81">
        <f>Linker_ZHist!BW81-Nominal_ZHist!BW81</f>
        <v>0</v>
      </c>
      <c r="BX81">
        <f>Linker_ZHist!BX81-Nominal_ZHist!BX81</f>
        <v>0</v>
      </c>
      <c r="BY81">
        <f>Linker_ZHist!BY81-Nominal_ZHist!BY81</f>
        <v>0</v>
      </c>
      <c r="BZ81">
        <f>Linker_ZHist!BZ81-Nominal_ZHist!BZ81</f>
        <v>0</v>
      </c>
    </row>
    <row r="82" spans="3:78" x14ac:dyDescent="0.35">
      <c r="C82" s="46"/>
      <c r="D82">
        <f>Linker_ZHist!D82-Nominal_ZHist!D82</f>
        <v>0</v>
      </c>
      <c r="E82">
        <f>Linker_ZHist!E82-Nominal_ZHist!E82</f>
        <v>45411</v>
      </c>
      <c r="F82">
        <f>Linker_ZHist!F82-Nominal_ZHist!F82</f>
        <v>-12.894</v>
      </c>
      <c r="G82">
        <f>Linker_ZHist!G82-Nominal_ZHist!G82</f>
        <v>0</v>
      </c>
      <c r="H82">
        <f>Linker_ZHist!H82-Nominal_ZHist!H82</f>
        <v>-1.6449999999999996</v>
      </c>
      <c r="I82">
        <f>Linker_ZHist!I82-Nominal_ZHist!I82</f>
        <v>0</v>
      </c>
      <c r="J82">
        <f>Linker_ZHist!J82-Nominal_ZHist!J82</f>
        <v>16.213999999999999</v>
      </c>
      <c r="K82">
        <f>Linker_ZHist!K82-Nominal_ZHist!K82</f>
        <v>0</v>
      </c>
      <c r="L82">
        <f>Linker_ZHist!L82-Nominal_ZHist!L82</f>
        <v>29.344000000000001</v>
      </c>
      <c r="M82">
        <f>Linker_ZHist!M82-Nominal_ZHist!M82</f>
        <v>0</v>
      </c>
      <c r="N82">
        <f>Linker_ZHist!N82-Nominal_ZHist!N82</f>
        <v>19.051000000000002</v>
      </c>
      <c r="O82">
        <f>Linker_ZHist!O82-Nominal_ZHist!O82</f>
        <v>0</v>
      </c>
      <c r="P82">
        <f>Linker_ZHist!P82-Nominal_ZHist!P82</f>
        <v>25.475000000000001</v>
      </c>
      <c r="Q82">
        <f>Linker_ZHist!Q82-Nominal_ZHist!Q82</f>
        <v>0</v>
      </c>
      <c r="R82">
        <f>Linker_ZHist!R82-Nominal_ZHist!R82</f>
        <v>19.722999999999999</v>
      </c>
      <c r="S82">
        <f>Linker_ZHist!S82-Nominal_ZHist!S82</f>
        <v>0</v>
      </c>
      <c r="T82">
        <f>Linker_ZHist!T82-Nominal_ZHist!T82</f>
        <v>19.051000000000002</v>
      </c>
      <c r="U82">
        <f>Linker_ZHist!U82-Nominal_ZHist!U82</f>
        <v>0</v>
      </c>
      <c r="V82">
        <f>Linker_ZHist!V82-Nominal_ZHist!V82</f>
        <v>25.223999999999997</v>
      </c>
      <c r="W82">
        <f>Linker_ZHist!W82-Nominal_ZHist!W82</f>
        <v>0</v>
      </c>
      <c r="X82">
        <f>Linker_ZHist!X82-Nominal_ZHist!X82</f>
        <v>8.7490000000000023</v>
      </c>
      <c r="Y82">
        <f>Linker_ZHist!Y82-Nominal_ZHist!Y82</f>
        <v>0</v>
      </c>
      <c r="Z82">
        <f>Linker_ZHist!Z82-Nominal_ZHist!Z82</f>
        <v>17.476999999999997</v>
      </c>
      <c r="AA82">
        <f>Linker_ZHist!AA82-Nominal_ZHist!AA82</f>
        <v>0</v>
      </c>
      <c r="AB82">
        <f>Linker_ZHist!AB82-Nominal_ZHist!AB82</f>
        <v>8.1819999999999951</v>
      </c>
      <c r="AC82">
        <f>Linker_ZHist!AC82-Nominal_ZHist!AC82</f>
        <v>0</v>
      </c>
      <c r="AD82">
        <f>Linker_ZHist!AD82-Nominal_ZHist!AD82</f>
        <v>6.3840000000000003</v>
      </c>
      <c r="AE82">
        <f>Linker_ZHist!AE82-Nominal_ZHist!AE82</f>
        <v>0</v>
      </c>
      <c r="AF82">
        <f>Linker_ZHist!AF82-Nominal_ZHist!AF82</f>
        <v>0.97800000000000153</v>
      </c>
      <c r="AG82">
        <f>Linker_ZHist!AG82-Nominal_ZHist!AG82</f>
        <v>0</v>
      </c>
      <c r="AH82">
        <f>Linker_ZHist!AH82-Nominal_ZHist!AH82</f>
        <v>3.4450000000000003</v>
      </c>
      <c r="AI82">
        <f>Linker_ZHist!AI82-Nominal_ZHist!AI82</f>
        <v>0</v>
      </c>
      <c r="AJ82">
        <f>Linker_ZHist!AJ82-Nominal_ZHist!AJ82</f>
        <v>8.5020000000000024</v>
      </c>
      <c r="AK82">
        <f>Linker_ZHist!AK82-Nominal_ZHist!AK82</f>
        <v>0</v>
      </c>
      <c r="AL82">
        <f>Linker_ZHist!AL82-Nominal_ZHist!AL82</f>
        <v>5.9709999999999965</v>
      </c>
      <c r="AM82">
        <f>Linker_ZHist!AM82-Nominal_ZHist!AM82</f>
        <v>0</v>
      </c>
      <c r="AN82">
        <f>Linker_ZHist!AN82-Nominal_ZHist!AN82</f>
        <v>7.1430000000000007</v>
      </c>
      <c r="AO82">
        <f>Linker_ZHist!AO82-Nominal_ZHist!AO82</f>
        <v>0</v>
      </c>
      <c r="AP82">
        <f>Linker_ZHist!AP82-Nominal_ZHist!AP82</f>
        <v>9.4570000000000078</v>
      </c>
      <c r="AQ82">
        <f>Linker_ZHist!AQ82-Nominal_ZHist!AQ82</f>
        <v>0</v>
      </c>
      <c r="AR82">
        <f>Linker_ZHist!AR82-Nominal_ZHist!AR82</f>
        <v>7.5049999999999955</v>
      </c>
      <c r="AS82">
        <f>Linker_ZHist!AS82-Nominal_ZHist!AS82</f>
        <v>0</v>
      </c>
      <c r="AT82">
        <f>Linker_ZHist!AT82-Nominal_ZHist!AT82</f>
        <v>8.2759999999999962</v>
      </c>
      <c r="AU82">
        <f>Linker_ZHist!AU82-Nominal_ZHist!AU82</f>
        <v>0</v>
      </c>
      <c r="AV82">
        <f>Linker_ZHist!AV82-Nominal_ZHist!AV82</f>
        <v>12.322000000000003</v>
      </c>
      <c r="AW82">
        <f>Linker_ZHist!AW82-Nominal_ZHist!AW82</f>
        <v>0</v>
      </c>
      <c r="AX82">
        <f>Linker_ZHist!AX82-Nominal_ZHist!AX82</f>
        <v>11.483999999999995</v>
      </c>
      <c r="AY82">
        <f>Linker_ZHist!AY82-Nominal_ZHist!AY82</f>
        <v>0</v>
      </c>
      <c r="AZ82">
        <f>Linker_ZHist!AZ82-Nominal_ZHist!AZ82</f>
        <v>7.9570000000000078</v>
      </c>
      <c r="BA82">
        <f>Linker_ZHist!BA82-Nominal_ZHist!BA82</f>
        <v>0</v>
      </c>
      <c r="BB82">
        <f>Linker_ZHist!BB82-Nominal_ZHist!BB82</f>
        <v>4.597999999999999</v>
      </c>
      <c r="BC82">
        <f>Linker_ZHist!BC82-Nominal_ZHist!BC82</f>
        <v>0</v>
      </c>
      <c r="BD82">
        <f>Linker_ZHist!BD82-Nominal_ZHist!BD82</f>
        <v>6.4849999999999994</v>
      </c>
      <c r="BE82">
        <f>Linker_ZHist!BE82-Nominal_ZHist!BE82</f>
        <v>0</v>
      </c>
      <c r="BF82">
        <f>Linker_ZHist!BF82-Nominal_ZHist!BF82</f>
        <v>5.3170000000000073</v>
      </c>
      <c r="BG82">
        <f>Linker_ZHist!BG82-Nominal_ZHist!BG82</f>
        <v>0</v>
      </c>
      <c r="BH82">
        <f>Linker_ZHist!BH82-Nominal_ZHist!BH82</f>
        <v>2.453000000000003</v>
      </c>
      <c r="BI82">
        <f>Linker_ZHist!BI82-Nominal_ZHist!BI82</f>
        <v>0</v>
      </c>
      <c r="BJ82">
        <f>Linker_ZHist!BJ82-Nominal_ZHist!BJ82</f>
        <v>21.529000000000003</v>
      </c>
      <c r="BK82">
        <f>Linker_ZHist!BK82-Nominal_ZHist!BK82</f>
        <v>0</v>
      </c>
      <c r="BL82">
        <f>Linker_ZHist!BL82-Nominal_ZHist!BL82</f>
        <v>3.0360000000000014</v>
      </c>
      <c r="BM82">
        <f>Linker_ZHist!BM82-Nominal_ZHist!BM82</f>
        <v>0</v>
      </c>
      <c r="BN82">
        <f>Linker_ZHist!BN82-Nominal_ZHist!BN82</f>
        <v>8.6479999999999961</v>
      </c>
      <c r="BO82">
        <f>Linker_ZHist!BO82-Nominal_ZHist!BO82</f>
        <v>0</v>
      </c>
      <c r="BP82">
        <f>Linker_ZHist!BP82-Nominal_ZHist!BP82</f>
        <v>6.6990000000000052</v>
      </c>
      <c r="BQ82">
        <f>Linker_ZHist!BQ82-Nominal_ZHist!BQ82</f>
        <v>-45411</v>
      </c>
      <c r="BR82">
        <f>Linker_ZHist!BR82-Nominal_ZHist!BR82</f>
        <v>-48.652999999999999</v>
      </c>
      <c r="BS82">
        <f>Linker_ZHist!BS82-Nominal_ZHist!BS82</f>
        <v>0</v>
      </c>
      <c r="BT82">
        <f>Linker_ZHist!BT82-Nominal_ZHist!BT82</f>
        <v>0</v>
      </c>
      <c r="BU82">
        <f>Linker_ZHist!BU82-Nominal_ZHist!BU82</f>
        <v>0</v>
      </c>
      <c r="BV82">
        <f>Linker_ZHist!BV82-Nominal_ZHist!BV82</f>
        <v>0</v>
      </c>
      <c r="BW82">
        <f>Linker_ZHist!BW82-Nominal_ZHist!BW82</f>
        <v>0</v>
      </c>
      <c r="BX82">
        <f>Linker_ZHist!BX82-Nominal_ZHist!BX82</f>
        <v>0</v>
      </c>
      <c r="BY82">
        <f>Linker_ZHist!BY82-Nominal_ZHist!BY82</f>
        <v>0</v>
      </c>
      <c r="BZ82">
        <f>Linker_ZHist!BZ82-Nominal_ZHist!BZ82</f>
        <v>0</v>
      </c>
    </row>
    <row r="83" spans="3:78" x14ac:dyDescent="0.35">
      <c r="C83" s="46"/>
      <c r="D83">
        <f>Linker_ZHist!D83-Nominal_ZHist!D83</f>
        <v>0</v>
      </c>
      <c r="E83">
        <f>Linker_ZHist!E83-Nominal_ZHist!E83</f>
        <v>45412</v>
      </c>
      <c r="F83">
        <f>Linker_ZHist!F83-Nominal_ZHist!F83</f>
        <v>-18.481000000000002</v>
      </c>
      <c r="G83">
        <f>Linker_ZHist!G83-Nominal_ZHist!G83</f>
        <v>0</v>
      </c>
      <c r="H83">
        <f>Linker_ZHist!H83-Nominal_ZHist!H83</f>
        <v>-3.9989999999999988</v>
      </c>
      <c r="I83">
        <f>Linker_ZHist!I83-Nominal_ZHist!I83</f>
        <v>0</v>
      </c>
      <c r="J83">
        <f>Linker_ZHist!J83-Nominal_ZHist!J83</f>
        <v>16.505000000000003</v>
      </c>
      <c r="K83">
        <f>Linker_ZHist!K83-Nominal_ZHist!K83</f>
        <v>0</v>
      </c>
      <c r="L83">
        <f>Linker_ZHist!L83-Nominal_ZHist!L83</f>
        <v>30.166</v>
      </c>
      <c r="M83">
        <f>Linker_ZHist!M83-Nominal_ZHist!M83</f>
        <v>0</v>
      </c>
      <c r="N83">
        <f>Linker_ZHist!N83-Nominal_ZHist!N83</f>
        <v>19.527999999999999</v>
      </c>
      <c r="O83">
        <f>Linker_ZHist!O83-Nominal_ZHist!O83</f>
        <v>0</v>
      </c>
      <c r="P83">
        <f>Linker_ZHist!P83-Nominal_ZHist!P83</f>
        <v>24.911999999999999</v>
      </c>
      <c r="Q83">
        <f>Linker_ZHist!Q83-Nominal_ZHist!Q83</f>
        <v>0</v>
      </c>
      <c r="R83">
        <f>Linker_ZHist!R83-Nominal_ZHist!R83</f>
        <v>18.505999999999997</v>
      </c>
      <c r="S83">
        <f>Linker_ZHist!S83-Nominal_ZHist!S83</f>
        <v>0</v>
      </c>
      <c r="T83">
        <f>Linker_ZHist!T83-Nominal_ZHist!T83</f>
        <v>18.591999999999995</v>
      </c>
      <c r="U83">
        <f>Linker_ZHist!U83-Nominal_ZHist!U83</f>
        <v>0</v>
      </c>
      <c r="V83">
        <f>Linker_ZHist!V83-Nominal_ZHist!V83</f>
        <v>25.05</v>
      </c>
      <c r="W83">
        <f>Linker_ZHist!W83-Nominal_ZHist!W83</f>
        <v>0</v>
      </c>
      <c r="X83">
        <f>Linker_ZHist!X83-Nominal_ZHist!X83</f>
        <v>8.804000000000002</v>
      </c>
      <c r="Y83">
        <f>Linker_ZHist!Y83-Nominal_ZHist!Y83</f>
        <v>0</v>
      </c>
      <c r="Z83">
        <f>Linker_ZHist!Z83-Nominal_ZHist!Z83</f>
        <v>17.150999999999996</v>
      </c>
      <c r="AA83">
        <f>Linker_ZHist!AA83-Nominal_ZHist!AA83</f>
        <v>0</v>
      </c>
      <c r="AB83">
        <f>Linker_ZHist!AB83-Nominal_ZHist!AB83</f>
        <v>8.2389999999999972</v>
      </c>
      <c r="AC83">
        <f>Linker_ZHist!AC83-Nominal_ZHist!AC83</f>
        <v>0</v>
      </c>
      <c r="AD83">
        <f>Linker_ZHist!AD83-Nominal_ZHist!AD83</f>
        <v>6.4769999999999968</v>
      </c>
      <c r="AE83">
        <f>Linker_ZHist!AE83-Nominal_ZHist!AE83</f>
        <v>0</v>
      </c>
      <c r="AF83">
        <f>Linker_ZHist!AF83-Nominal_ZHist!AF83</f>
        <v>1</v>
      </c>
      <c r="AG83">
        <f>Linker_ZHist!AG83-Nominal_ZHist!AG83</f>
        <v>0</v>
      </c>
      <c r="AH83">
        <f>Linker_ZHist!AH83-Nominal_ZHist!AH83</f>
        <v>3.1739999999999995</v>
      </c>
      <c r="AI83">
        <f>Linker_ZHist!AI83-Nominal_ZHist!AI83</f>
        <v>0</v>
      </c>
      <c r="AJ83">
        <f>Linker_ZHist!AJ83-Nominal_ZHist!AJ83</f>
        <v>8.0999999999999943</v>
      </c>
      <c r="AK83">
        <f>Linker_ZHist!AK83-Nominal_ZHist!AK83</f>
        <v>0</v>
      </c>
      <c r="AL83">
        <f>Linker_ZHist!AL83-Nominal_ZHist!AL83</f>
        <v>5.9570000000000007</v>
      </c>
      <c r="AM83">
        <f>Linker_ZHist!AM83-Nominal_ZHist!AM83</f>
        <v>0</v>
      </c>
      <c r="AN83">
        <f>Linker_ZHist!AN83-Nominal_ZHist!AN83</f>
        <v>6.9980000000000047</v>
      </c>
      <c r="AO83">
        <f>Linker_ZHist!AO83-Nominal_ZHist!AO83</f>
        <v>0</v>
      </c>
      <c r="AP83">
        <f>Linker_ZHist!AP83-Nominal_ZHist!AP83</f>
        <v>9.6630000000000109</v>
      </c>
      <c r="AQ83">
        <f>Linker_ZHist!AQ83-Nominal_ZHist!AQ83</f>
        <v>0</v>
      </c>
      <c r="AR83">
        <f>Linker_ZHist!AR83-Nominal_ZHist!AR83</f>
        <v>7.4890000000000043</v>
      </c>
      <c r="AS83">
        <f>Linker_ZHist!AS83-Nominal_ZHist!AS83</f>
        <v>0</v>
      </c>
      <c r="AT83">
        <f>Linker_ZHist!AT83-Nominal_ZHist!AT83</f>
        <v>8.467000000000013</v>
      </c>
      <c r="AU83">
        <f>Linker_ZHist!AU83-Nominal_ZHist!AU83</f>
        <v>0</v>
      </c>
      <c r="AV83">
        <f>Linker_ZHist!AV83-Nominal_ZHist!AV83</f>
        <v>12.582999999999998</v>
      </c>
      <c r="AW83">
        <f>Linker_ZHist!AW83-Nominal_ZHist!AW83</f>
        <v>0</v>
      </c>
      <c r="AX83">
        <f>Linker_ZHist!AX83-Nominal_ZHist!AX83</f>
        <v>11.703999999999994</v>
      </c>
      <c r="AY83">
        <f>Linker_ZHist!AY83-Nominal_ZHist!AY83</f>
        <v>0</v>
      </c>
      <c r="AZ83">
        <f>Linker_ZHist!AZ83-Nominal_ZHist!AZ83</f>
        <v>8.125</v>
      </c>
      <c r="BA83">
        <f>Linker_ZHist!BA83-Nominal_ZHist!BA83</f>
        <v>0</v>
      </c>
      <c r="BB83">
        <f>Linker_ZHist!BB83-Nominal_ZHist!BB83</f>
        <v>4.6869999999999976</v>
      </c>
      <c r="BC83">
        <f>Linker_ZHist!BC83-Nominal_ZHist!BC83</f>
        <v>0</v>
      </c>
      <c r="BD83">
        <f>Linker_ZHist!BD83-Nominal_ZHist!BD83</f>
        <v>6.4860000000000042</v>
      </c>
      <c r="BE83">
        <f>Linker_ZHist!BE83-Nominal_ZHist!BE83</f>
        <v>0</v>
      </c>
      <c r="BF83">
        <f>Linker_ZHist!BF83-Nominal_ZHist!BF83</f>
        <v>5.5870000000000033</v>
      </c>
      <c r="BG83">
        <f>Linker_ZHist!BG83-Nominal_ZHist!BG83</f>
        <v>0</v>
      </c>
      <c r="BH83">
        <f>Linker_ZHist!BH83-Nominal_ZHist!BH83</f>
        <v>2.7409999999999997</v>
      </c>
      <c r="BI83">
        <f>Linker_ZHist!BI83-Nominal_ZHist!BI83</f>
        <v>0</v>
      </c>
      <c r="BJ83">
        <f>Linker_ZHist!BJ83-Nominal_ZHist!BJ83</f>
        <v>22.103000000000002</v>
      </c>
      <c r="BK83">
        <f>Linker_ZHist!BK83-Nominal_ZHist!BK83</f>
        <v>0</v>
      </c>
      <c r="BL83">
        <f>Linker_ZHist!BL83-Nominal_ZHist!BL83</f>
        <v>3.8230000000000075</v>
      </c>
      <c r="BM83">
        <f>Linker_ZHist!BM83-Nominal_ZHist!BM83</f>
        <v>0</v>
      </c>
      <c r="BN83">
        <f>Linker_ZHist!BN83-Nominal_ZHist!BN83</f>
        <v>9.5820000000000078</v>
      </c>
      <c r="BO83">
        <f>Linker_ZHist!BO83-Nominal_ZHist!BO83</f>
        <v>0</v>
      </c>
      <c r="BP83">
        <f>Linker_ZHist!BP83-Nominal_ZHist!BP83</f>
        <v>8.1739999999999995</v>
      </c>
      <c r="BQ83">
        <f>Linker_ZHist!BQ83-Nominal_ZHist!BQ83</f>
        <v>-45412</v>
      </c>
      <c r="BR83">
        <f>Linker_ZHist!BR83-Nominal_ZHist!BR83</f>
        <v>-49.488</v>
      </c>
      <c r="BS83">
        <f>Linker_ZHist!BS83-Nominal_ZHist!BS83</f>
        <v>0</v>
      </c>
      <c r="BT83">
        <f>Linker_ZHist!BT83-Nominal_ZHist!BT83</f>
        <v>0</v>
      </c>
      <c r="BU83">
        <f>Linker_ZHist!BU83-Nominal_ZHist!BU83</f>
        <v>0</v>
      </c>
      <c r="BV83">
        <f>Linker_ZHist!BV83-Nominal_ZHist!BV83</f>
        <v>0</v>
      </c>
      <c r="BW83">
        <f>Linker_ZHist!BW83-Nominal_ZHist!BW83</f>
        <v>0</v>
      </c>
      <c r="BX83">
        <f>Linker_ZHist!BX83-Nominal_ZHist!BX83</f>
        <v>0</v>
      </c>
      <c r="BY83">
        <f>Linker_ZHist!BY83-Nominal_ZHist!BY83</f>
        <v>0</v>
      </c>
      <c r="BZ83">
        <f>Linker_ZHist!BZ83-Nominal_ZHist!BZ83</f>
        <v>0</v>
      </c>
    </row>
    <row r="84" spans="3:78" x14ac:dyDescent="0.35">
      <c r="C84" s="46"/>
      <c r="D84">
        <f>Linker_ZHist!D84-Nominal_ZHist!D84</f>
        <v>0</v>
      </c>
      <c r="E84">
        <f>Linker_ZHist!E84-Nominal_ZHist!E84</f>
        <v>45413</v>
      </c>
      <c r="F84">
        <f>Linker_ZHist!F84-Nominal_ZHist!F84</f>
        <v>-10.321</v>
      </c>
      <c r="G84">
        <f>Linker_ZHist!G84-Nominal_ZHist!G84</f>
        <v>0</v>
      </c>
      <c r="H84">
        <f>Linker_ZHist!H84-Nominal_ZHist!H84</f>
        <v>-2.1149999999999984</v>
      </c>
      <c r="I84">
        <f>Linker_ZHist!I84-Nominal_ZHist!I84</f>
        <v>0</v>
      </c>
      <c r="J84">
        <f>Linker_ZHist!J84-Nominal_ZHist!J84</f>
        <v>16.599</v>
      </c>
      <c r="K84">
        <f>Linker_ZHist!K84-Nominal_ZHist!K84</f>
        <v>0</v>
      </c>
      <c r="L84">
        <f>Linker_ZHist!L84-Nominal_ZHist!L84</f>
        <v>29.523000000000003</v>
      </c>
      <c r="M84">
        <f>Linker_ZHist!M84-Nominal_ZHist!M84</f>
        <v>0</v>
      </c>
      <c r="N84">
        <f>Linker_ZHist!N84-Nominal_ZHist!N84</f>
        <v>19.249000000000002</v>
      </c>
      <c r="O84">
        <f>Linker_ZHist!O84-Nominal_ZHist!O84</f>
        <v>0</v>
      </c>
      <c r="P84">
        <f>Linker_ZHist!P84-Nominal_ZHist!P84</f>
        <v>24.079000000000001</v>
      </c>
      <c r="Q84">
        <f>Linker_ZHist!Q84-Nominal_ZHist!Q84</f>
        <v>0</v>
      </c>
      <c r="R84">
        <f>Linker_ZHist!R84-Nominal_ZHist!R84</f>
        <v>18.600999999999999</v>
      </c>
      <c r="S84">
        <f>Linker_ZHist!S84-Nominal_ZHist!S84</f>
        <v>0</v>
      </c>
      <c r="T84">
        <f>Linker_ZHist!T84-Nominal_ZHist!T84</f>
        <v>18.783999999999999</v>
      </c>
      <c r="U84">
        <f>Linker_ZHist!U84-Nominal_ZHist!U84</f>
        <v>0</v>
      </c>
      <c r="V84">
        <f>Linker_ZHist!V84-Nominal_ZHist!V84</f>
        <v>25.344000000000001</v>
      </c>
      <c r="W84">
        <f>Linker_ZHist!W84-Nominal_ZHist!W84</f>
        <v>0</v>
      </c>
      <c r="X84">
        <f>Linker_ZHist!X84-Nominal_ZHist!X84</f>
        <v>8.7749999999999986</v>
      </c>
      <c r="Y84">
        <f>Linker_ZHist!Y84-Nominal_ZHist!Y84</f>
        <v>0</v>
      </c>
      <c r="Z84">
        <f>Linker_ZHist!Z84-Nominal_ZHist!Z84</f>
        <v>17.091000000000001</v>
      </c>
      <c r="AA84">
        <f>Linker_ZHist!AA84-Nominal_ZHist!AA84</f>
        <v>0</v>
      </c>
      <c r="AB84">
        <f>Linker_ZHist!AB84-Nominal_ZHist!AB84</f>
        <v>7.9170000000000016</v>
      </c>
      <c r="AC84">
        <f>Linker_ZHist!AC84-Nominal_ZHist!AC84</f>
        <v>0</v>
      </c>
      <c r="AD84">
        <f>Linker_ZHist!AD84-Nominal_ZHist!AD84</f>
        <v>6.2220000000000013</v>
      </c>
      <c r="AE84">
        <f>Linker_ZHist!AE84-Nominal_ZHist!AE84</f>
        <v>0</v>
      </c>
      <c r="AF84">
        <f>Linker_ZHist!AF84-Nominal_ZHist!AF84</f>
        <v>0.39000000000000057</v>
      </c>
      <c r="AG84">
        <f>Linker_ZHist!AG84-Nominal_ZHist!AG84</f>
        <v>0</v>
      </c>
      <c r="AH84">
        <f>Linker_ZHist!AH84-Nominal_ZHist!AH84</f>
        <v>2.8430000000000035</v>
      </c>
      <c r="AI84">
        <f>Linker_ZHist!AI84-Nominal_ZHist!AI84</f>
        <v>0</v>
      </c>
      <c r="AJ84">
        <f>Linker_ZHist!AJ84-Nominal_ZHist!AJ84</f>
        <v>8.0450000000000017</v>
      </c>
      <c r="AK84">
        <f>Linker_ZHist!AK84-Nominal_ZHist!AK84</f>
        <v>0</v>
      </c>
      <c r="AL84">
        <f>Linker_ZHist!AL84-Nominal_ZHist!AL84</f>
        <v>6.1340000000000003</v>
      </c>
      <c r="AM84">
        <f>Linker_ZHist!AM84-Nominal_ZHist!AM84</f>
        <v>0</v>
      </c>
      <c r="AN84">
        <f>Linker_ZHist!AN84-Nominal_ZHist!AN84</f>
        <v>7.3150000000000119</v>
      </c>
      <c r="AO84">
        <f>Linker_ZHist!AO84-Nominal_ZHist!AO84</f>
        <v>0</v>
      </c>
      <c r="AP84">
        <f>Linker_ZHist!AP84-Nominal_ZHist!AP84</f>
        <v>9.7560000000000002</v>
      </c>
      <c r="AQ84">
        <f>Linker_ZHist!AQ84-Nominal_ZHist!AQ84</f>
        <v>0</v>
      </c>
      <c r="AR84">
        <f>Linker_ZHist!AR84-Nominal_ZHist!AR84</f>
        <v>7.7039999999999935</v>
      </c>
      <c r="AS84">
        <f>Linker_ZHist!AS84-Nominal_ZHist!AS84</f>
        <v>0</v>
      </c>
      <c r="AT84">
        <f>Linker_ZHist!AT84-Nominal_ZHist!AT84</f>
        <v>8.4339999999999975</v>
      </c>
      <c r="AU84">
        <f>Linker_ZHist!AU84-Nominal_ZHist!AU84</f>
        <v>0</v>
      </c>
      <c r="AV84">
        <f>Linker_ZHist!AV84-Nominal_ZHist!AV84</f>
        <v>12.193999999999988</v>
      </c>
      <c r="AW84">
        <f>Linker_ZHist!AW84-Nominal_ZHist!AW84</f>
        <v>0</v>
      </c>
      <c r="AX84">
        <f>Linker_ZHist!AX84-Nominal_ZHist!AX84</f>
        <v>11.445999999999998</v>
      </c>
      <c r="AY84">
        <f>Linker_ZHist!AY84-Nominal_ZHist!AY84</f>
        <v>0</v>
      </c>
      <c r="AZ84">
        <f>Linker_ZHist!AZ84-Nominal_ZHist!AZ84</f>
        <v>8.0240000000000009</v>
      </c>
      <c r="BA84">
        <f>Linker_ZHist!BA84-Nominal_ZHist!BA84</f>
        <v>0</v>
      </c>
      <c r="BB84">
        <f>Linker_ZHist!BB84-Nominal_ZHist!BB84</f>
        <v>4.8889999999999958</v>
      </c>
      <c r="BC84">
        <f>Linker_ZHist!BC84-Nominal_ZHist!BC84</f>
        <v>0</v>
      </c>
      <c r="BD84">
        <f>Linker_ZHist!BD84-Nominal_ZHist!BD84</f>
        <v>6.8859999999999957</v>
      </c>
      <c r="BE84">
        <f>Linker_ZHist!BE84-Nominal_ZHist!BE84</f>
        <v>0</v>
      </c>
      <c r="BF84">
        <f>Linker_ZHist!BF84-Nominal_ZHist!BF84</f>
        <v>6.0999999999999943</v>
      </c>
      <c r="BG84">
        <f>Linker_ZHist!BG84-Nominal_ZHist!BG84</f>
        <v>0</v>
      </c>
      <c r="BH84">
        <f>Linker_ZHist!BH84-Nominal_ZHist!BH84</f>
        <v>3.3149999999999977</v>
      </c>
      <c r="BI84">
        <f>Linker_ZHist!BI84-Nominal_ZHist!BI84</f>
        <v>0</v>
      </c>
      <c r="BJ84">
        <f>Linker_ZHist!BJ84-Nominal_ZHist!BJ84</f>
        <v>22.356999999999999</v>
      </c>
      <c r="BK84">
        <f>Linker_ZHist!BK84-Nominal_ZHist!BK84</f>
        <v>0</v>
      </c>
      <c r="BL84">
        <f>Linker_ZHist!BL84-Nominal_ZHist!BL84</f>
        <v>3.6769999999999925</v>
      </c>
      <c r="BM84">
        <f>Linker_ZHist!BM84-Nominal_ZHist!BM84</f>
        <v>0</v>
      </c>
      <c r="BN84">
        <f>Linker_ZHist!BN84-Nominal_ZHist!BN84</f>
        <v>9.4419999999999931</v>
      </c>
      <c r="BO84">
        <f>Linker_ZHist!BO84-Nominal_ZHist!BO84</f>
        <v>0</v>
      </c>
      <c r="BP84">
        <f>Linker_ZHist!BP84-Nominal_ZHist!BP84</f>
        <v>7.6439999999999984</v>
      </c>
      <c r="BQ84">
        <f>Linker_ZHist!BQ84-Nominal_ZHist!BQ84</f>
        <v>-45413</v>
      </c>
      <c r="BR84">
        <f>Linker_ZHist!BR84-Nominal_ZHist!BR84</f>
        <v>-49.722000000000001</v>
      </c>
      <c r="BS84">
        <f>Linker_ZHist!BS84-Nominal_ZHist!BS84</f>
        <v>0</v>
      </c>
      <c r="BT84">
        <f>Linker_ZHist!BT84-Nominal_ZHist!BT84</f>
        <v>0</v>
      </c>
      <c r="BU84">
        <f>Linker_ZHist!BU84-Nominal_ZHist!BU84</f>
        <v>0</v>
      </c>
      <c r="BV84">
        <f>Linker_ZHist!BV84-Nominal_ZHist!BV84</f>
        <v>0</v>
      </c>
      <c r="BW84">
        <f>Linker_ZHist!BW84-Nominal_ZHist!BW84</f>
        <v>0</v>
      </c>
      <c r="BX84">
        <f>Linker_ZHist!BX84-Nominal_ZHist!BX84</f>
        <v>0</v>
      </c>
      <c r="BY84">
        <f>Linker_ZHist!BY84-Nominal_ZHist!BY84</f>
        <v>0</v>
      </c>
      <c r="BZ84">
        <f>Linker_ZHist!BZ84-Nominal_ZHist!BZ84</f>
        <v>0</v>
      </c>
    </row>
    <row r="85" spans="3:78" x14ac:dyDescent="0.35">
      <c r="C85" s="46"/>
      <c r="D85">
        <f>Linker_ZHist!D85-Nominal_ZHist!D85</f>
        <v>0</v>
      </c>
      <c r="E85">
        <f>Linker_ZHist!E85-Nominal_ZHist!E85</f>
        <v>45414</v>
      </c>
      <c r="F85">
        <f>Linker_ZHist!F85-Nominal_ZHist!F85</f>
        <v>-10.103</v>
      </c>
      <c r="G85">
        <f>Linker_ZHist!G85-Nominal_ZHist!G85</f>
        <v>0</v>
      </c>
      <c r="H85">
        <f>Linker_ZHist!H85-Nominal_ZHist!H85</f>
        <v>4.245000000000001</v>
      </c>
      <c r="I85">
        <f>Linker_ZHist!I85-Nominal_ZHist!I85</f>
        <v>0</v>
      </c>
      <c r="J85">
        <f>Linker_ZHist!J85-Nominal_ZHist!J85</f>
        <v>17.841999999999999</v>
      </c>
      <c r="K85">
        <f>Linker_ZHist!K85-Nominal_ZHist!K85</f>
        <v>0</v>
      </c>
      <c r="L85">
        <f>Linker_ZHist!L85-Nominal_ZHist!L85</f>
        <v>30.776</v>
      </c>
      <c r="M85">
        <f>Linker_ZHist!M85-Nominal_ZHist!M85</f>
        <v>0</v>
      </c>
      <c r="N85">
        <f>Linker_ZHist!N85-Nominal_ZHist!N85</f>
        <v>20.041</v>
      </c>
      <c r="O85">
        <f>Linker_ZHist!O85-Nominal_ZHist!O85</f>
        <v>0</v>
      </c>
      <c r="P85">
        <f>Linker_ZHist!P85-Nominal_ZHist!P85</f>
        <v>24.353000000000002</v>
      </c>
      <c r="Q85">
        <f>Linker_ZHist!Q85-Nominal_ZHist!Q85</f>
        <v>0</v>
      </c>
      <c r="R85">
        <f>Linker_ZHist!R85-Nominal_ZHist!R85</f>
        <v>18.660999999999998</v>
      </c>
      <c r="S85">
        <f>Linker_ZHist!S85-Nominal_ZHist!S85</f>
        <v>0</v>
      </c>
      <c r="T85">
        <f>Linker_ZHist!T85-Nominal_ZHist!T85</f>
        <v>18.790000000000003</v>
      </c>
      <c r="U85">
        <f>Linker_ZHist!U85-Nominal_ZHist!U85</f>
        <v>0</v>
      </c>
      <c r="V85">
        <f>Linker_ZHist!V85-Nominal_ZHist!V85</f>
        <v>24.702999999999999</v>
      </c>
      <c r="W85">
        <f>Linker_ZHist!W85-Nominal_ZHist!W85</f>
        <v>0</v>
      </c>
      <c r="X85">
        <f>Linker_ZHist!X85-Nominal_ZHist!X85</f>
        <v>8.3060000000000045</v>
      </c>
      <c r="Y85">
        <f>Linker_ZHist!Y85-Nominal_ZHist!Y85</f>
        <v>0</v>
      </c>
      <c r="Z85">
        <f>Linker_ZHist!Z85-Nominal_ZHist!Z85</f>
        <v>17.247</v>
      </c>
      <c r="AA85">
        <f>Linker_ZHist!AA85-Nominal_ZHist!AA85</f>
        <v>0</v>
      </c>
      <c r="AB85">
        <f>Linker_ZHist!AB85-Nominal_ZHist!AB85</f>
        <v>8.7740000000000009</v>
      </c>
      <c r="AC85">
        <f>Linker_ZHist!AC85-Nominal_ZHist!AC85</f>
        <v>0</v>
      </c>
      <c r="AD85">
        <f>Linker_ZHist!AD85-Nominal_ZHist!AD85</f>
        <v>7.2280000000000015</v>
      </c>
      <c r="AE85">
        <f>Linker_ZHist!AE85-Nominal_ZHist!AE85</f>
        <v>0</v>
      </c>
      <c r="AF85">
        <f>Linker_ZHist!AF85-Nominal_ZHist!AF85</f>
        <v>1.2370000000000019</v>
      </c>
      <c r="AG85">
        <f>Linker_ZHist!AG85-Nominal_ZHist!AG85</f>
        <v>0</v>
      </c>
      <c r="AH85">
        <f>Linker_ZHist!AH85-Nominal_ZHist!AH85</f>
        <v>3.6010000000000062</v>
      </c>
      <c r="AI85">
        <f>Linker_ZHist!AI85-Nominal_ZHist!AI85</f>
        <v>0</v>
      </c>
      <c r="AJ85">
        <f>Linker_ZHist!AJ85-Nominal_ZHist!AJ85</f>
        <v>8.4500000000000028</v>
      </c>
      <c r="AK85">
        <f>Linker_ZHist!AK85-Nominal_ZHist!AK85</f>
        <v>0</v>
      </c>
      <c r="AL85">
        <f>Linker_ZHist!AL85-Nominal_ZHist!AL85</f>
        <v>6.3859999999999957</v>
      </c>
      <c r="AM85">
        <f>Linker_ZHist!AM85-Nominal_ZHist!AM85</f>
        <v>0</v>
      </c>
      <c r="AN85">
        <f>Linker_ZHist!AN85-Nominal_ZHist!AN85</f>
        <v>7.1080000000000041</v>
      </c>
      <c r="AO85">
        <f>Linker_ZHist!AO85-Nominal_ZHist!AO85</f>
        <v>0</v>
      </c>
      <c r="AP85">
        <f>Linker_ZHist!AP85-Nominal_ZHist!AP85</f>
        <v>9.8129999999999882</v>
      </c>
      <c r="AQ85">
        <f>Linker_ZHist!AQ85-Nominal_ZHist!AQ85</f>
        <v>0</v>
      </c>
      <c r="AR85">
        <f>Linker_ZHist!AR85-Nominal_ZHist!AR85</f>
        <v>7.5529999999999973</v>
      </c>
      <c r="AS85">
        <f>Linker_ZHist!AS85-Nominal_ZHist!AS85</f>
        <v>0</v>
      </c>
      <c r="AT85">
        <f>Linker_ZHist!AT85-Nominal_ZHist!AT85</f>
        <v>8.2540000000000049</v>
      </c>
      <c r="AU85">
        <f>Linker_ZHist!AU85-Nominal_ZHist!AU85</f>
        <v>0</v>
      </c>
      <c r="AV85">
        <f>Linker_ZHist!AV85-Nominal_ZHist!AV85</f>
        <v>12.772999999999996</v>
      </c>
      <c r="AW85">
        <f>Linker_ZHist!AW85-Nominal_ZHist!AW85</f>
        <v>0</v>
      </c>
      <c r="AX85">
        <f>Linker_ZHist!AX85-Nominal_ZHist!AX85</f>
        <v>12.167999999999992</v>
      </c>
      <c r="AY85">
        <f>Linker_ZHist!AY85-Nominal_ZHist!AY85</f>
        <v>0</v>
      </c>
      <c r="AZ85">
        <f>Linker_ZHist!AZ85-Nominal_ZHist!AZ85</f>
        <v>8.1859999999999928</v>
      </c>
      <c r="BA85">
        <f>Linker_ZHist!BA85-Nominal_ZHist!BA85</f>
        <v>0</v>
      </c>
      <c r="BB85">
        <f>Linker_ZHist!BB85-Nominal_ZHist!BB85</f>
        <v>4.8100000000000023</v>
      </c>
      <c r="BC85">
        <f>Linker_ZHist!BC85-Nominal_ZHist!BC85</f>
        <v>0</v>
      </c>
      <c r="BD85">
        <f>Linker_ZHist!BD85-Nominal_ZHist!BD85</f>
        <v>7.1419999999999959</v>
      </c>
      <c r="BE85">
        <f>Linker_ZHist!BE85-Nominal_ZHist!BE85</f>
        <v>0</v>
      </c>
      <c r="BF85">
        <f>Linker_ZHist!BF85-Nominal_ZHist!BF85</f>
        <v>6.592000000000013</v>
      </c>
      <c r="BG85">
        <f>Linker_ZHist!BG85-Nominal_ZHist!BG85</f>
        <v>0</v>
      </c>
      <c r="BH85">
        <f>Linker_ZHist!BH85-Nominal_ZHist!BH85</f>
        <v>2.9770000000000039</v>
      </c>
      <c r="BI85">
        <f>Linker_ZHist!BI85-Nominal_ZHist!BI85</f>
        <v>0</v>
      </c>
      <c r="BJ85">
        <f>Linker_ZHist!BJ85-Nominal_ZHist!BJ85</f>
        <v>22.864999999999995</v>
      </c>
      <c r="BK85">
        <f>Linker_ZHist!BK85-Nominal_ZHist!BK85</f>
        <v>0</v>
      </c>
      <c r="BL85">
        <f>Linker_ZHist!BL85-Nominal_ZHist!BL85</f>
        <v>3.7339999999999947</v>
      </c>
      <c r="BM85">
        <f>Linker_ZHist!BM85-Nominal_ZHist!BM85</f>
        <v>0</v>
      </c>
      <c r="BN85">
        <f>Linker_ZHist!BN85-Nominal_ZHist!BN85</f>
        <v>9.8360000000000127</v>
      </c>
      <c r="BO85">
        <f>Linker_ZHist!BO85-Nominal_ZHist!BO85</f>
        <v>0</v>
      </c>
      <c r="BP85">
        <f>Linker_ZHist!BP85-Nominal_ZHist!BP85</f>
        <v>8.2220000000000013</v>
      </c>
      <c r="BQ85">
        <f>Linker_ZHist!BQ85-Nominal_ZHist!BQ85</f>
        <v>-45414</v>
      </c>
      <c r="BR85">
        <f>Linker_ZHist!BR85-Nominal_ZHist!BR85</f>
        <v>-48.786999999999999</v>
      </c>
      <c r="BS85">
        <f>Linker_ZHist!BS85-Nominal_ZHist!BS85</f>
        <v>0</v>
      </c>
      <c r="BT85">
        <f>Linker_ZHist!BT85-Nominal_ZHist!BT85</f>
        <v>0</v>
      </c>
      <c r="BU85">
        <f>Linker_ZHist!BU85-Nominal_ZHist!BU85</f>
        <v>0</v>
      </c>
      <c r="BV85">
        <f>Linker_ZHist!BV85-Nominal_ZHist!BV85</f>
        <v>0</v>
      </c>
      <c r="BW85">
        <f>Linker_ZHist!BW85-Nominal_ZHist!BW85</f>
        <v>0</v>
      </c>
      <c r="BX85">
        <f>Linker_ZHist!BX85-Nominal_ZHist!BX85</f>
        <v>0</v>
      </c>
      <c r="BY85">
        <f>Linker_ZHist!BY85-Nominal_ZHist!BY85</f>
        <v>0</v>
      </c>
      <c r="BZ85">
        <f>Linker_ZHist!BZ85-Nominal_ZHist!BZ85</f>
        <v>0</v>
      </c>
    </row>
    <row r="86" spans="3:78" x14ac:dyDescent="0.35">
      <c r="C86" s="46"/>
      <c r="D86">
        <f>Linker_ZHist!D86-Nominal_ZHist!D86</f>
        <v>0</v>
      </c>
      <c r="E86">
        <f>Linker_ZHist!E86-Nominal_ZHist!E86</f>
        <v>45415</v>
      </c>
      <c r="F86">
        <f>Linker_ZHist!F86-Nominal_ZHist!F86</f>
        <v>-12.776999999999999</v>
      </c>
      <c r="G86">
        <f>Linker_ZHist!G86-Nominal_ZHist!G86</f>
        <v>0</v>
      </c>
      <c r="H86">
        <f>Linker_ZHist!H86-Nominal_ZHist!H86</f>
        <v>4.6149999999999984</v>
      </c>
      <c r="I86">
        <f>Linker_ZHist!I86-Nominal_ZHist!I86</f>
        <v>0</v>
      </c>
      <c r="J86">
        <f>Linker_ZHist!J86-Nominal_ZHist!J86</f>
        <v>19.042999999999999</v>
      </c>
      <c r="K86">
        <f>Linker_ZHist!K86-Nominal_ZHist!K86</f>
        <v>0</v>
      </c>
      <c r="L86">
        <f>Linker_ZHist!L86-Nominal_ZHist!L86</f>
        <v>32.173000000000002</v>
      </c>
      <c r="M86">
        <f>Linker_ZHist!M86-Nominal_ZHist!M86</f>
        <v>0</v>
      </c>
      <c r="N86">
        <f>Linker_ZHist!N86-Nominal_ZHist!N86</f>
        <v>20.625</v>
      </c>
      <c r="O86">
        <f>Linker_ZHist!O86-Nominal_ZHist!O86</f>
        <v>0</v>
      </c>
      <c r="P86">
        <f>Linker_ZHist!P86-Nominal_ZHist!P86</f>
        <v>25.195000000000004</v>
      </c>
      <c r="Q86">
        <f>Linker_ZHist!Q86-Nominal_ZHist!Q86</f>
        <v>0</v>
      </c>
      <c r="R86">
        <f>Linker_ZHist!R86-Nominal_ZHist!R86</f>
        <v>18.995000000000001</v>
      </c>
      <c r="S86">
        <f>Linker_ZHist!S86-Nominal_ZHist!S86</f>
        <v>0</v>
      </c>
      <c r="T86">
        <f>Linker_ZHist!T86-Nominal_ZHist!T86</f>
        <v>18.205000000000002</v>
      </c>
      <c r="U86">
        <f>Linker_ZHist!U86-Nominal_ZHist!U86</f>
        <v>0</v>
      </c>
      <c r="V86">
        <f>Linker_ZHist!V86-Nominal_ZHist!V86</f>
        <v>24.413999999999998</v>
      </c>
      <c r="W86">
        <f>Linker_ZHist!W86-Nominal_ZHist!W86</f>
        <v>0</v>
      </c>
      <c r="X86">
        <f>Linker_ZHist!X86-Nominal_ZHist!X86</f>
        <v>8.7890000000000015</v>
      </c>
      <c r="Y86">
        <f>Linker_ZHist!Y86-Nominal_ZHist!Y86</f>
        <v>0</v>
      </c>
      <c r="Z86">
        <f>Linker_ZHist!Z86-Nominal_ZHist!Z86</f>
        <v>18.222999999999999</v>
      </c>
      <c r="AA86">
        <f>Linker_ZHist!AA86-Nominal_ZHist!AA86</f>
        <v>0</v>
      </c>
      <c r="AB86">
        <f>Linker_ZHist!AB86-Nominal_ZHist!AB86</f>
        <v>9.0160000000000053</v>
      </c>
      <c r="AC86">
        <f>Linker_ZHist!AC86-Nominal_ZHist!AC86</f>
        <v>0</v>
      </c>
      <c r="AD86">
        <f>Linker_ZHist!AD86-Nominal_ZHist!AD86</f>
        <v>7.2330000000000041</v>
      </c>
      <c r="AE86">
        <f>Linker_ZHist!AE86-Nominal_ZHist!AE86</f>
        <v>0</v>
      </c>
      <c r="AF86">
        <f>Linker_ZHist!AF86-Nominal_ZHist!AF86</f>
        <v>1.4260000000000019</v>
      </c>
      <c r="AG86">
        <f>Linker_ZHist!AG86-Nominal_ZHist!AG86</f>
        <v>0</v>
      </c>
      <c r="AH86">
        <f>Linker_ZHist!AH86-Nominal_ZHist!AH86</f>
        <v>3.8089999999999975</v>
      </c>
      <c r="AI86">
        <f>Linker_ZHist!AI86-Nominal_ZHist!AI86</f>
        <v>0</v>
      </c>
      <c r="AJ86">
        <f>Linker_ZHist!AJ86-Nominal_ZHist!AJ86</f>
        <v>8.7850000000000037</v>
      </c>
      <c r="AK86">
        <f>Linker_ZHist!AK86-Nominal_ZHist!AK86</f>
        <v>0</v>
      </c>
      <c r="AL86">
        <f>Linker_ZHist!AL86-Nominal_ZHist!AL86</f>
        <v>6.4139999999999944</v>
      </c>
      <c r="AM86">
        <f>Linker_ZHist!AM86-Nominal_ZHist!AM86</f>
        <v>0</v>
      </c>
      <c r="AN86">
        <f>Linker_ZHist!AN86-Nominal_ZHist!AN86</f>
        <v>7.487000000000009</v>
      </c>
      <c r="AO86">
        <f>Linker_ZHist!AO86-Nominal_ZHist!AO86</f>
        <v>0</v>
      </c>
      <c r="AP86">
        <f>Linker_ZHist!AP86-Nominal_ZHist!AP86</f>
        <v>10.287999999999997</v>
      </c>
      <c r="AQ86">
        <f>Linker_ZHist!AQ86-Nominal_ZHist!AQ86</f>
        <v>0</v>
      </c>
      <c r="AR86">
        <f>Linker_ZHist!AR86-Nominal_ZHist!AR86</f>
        <v>7.7289999999999992</v>
      </c>
      <c r="AS86">
        <f>Linker_ZHist!AS86-Nominal_ZHist!AS86</f>
        <v>0</v>
      </c>
      <c r="AT86">
        <f>Linker_ZHist!AT86-Nominal_ZHist!AT86</f>
        <v>8.492999999999995</v>
      </c>
      <c r="AU86">
        <f>Linker_ZHist!AU86-Nominal_ZHist!AU86</f>
        <v>0</v>
      </c>
      <c r="AV86">
        <f>Linker_ZHist!AV86-Nominal_ZHist!AV86</f>
        <v>13.491</v>
      </c>
      <c r="AW86">
        <f>Linker_ZHist!AW86-Nominal_ZHist!AW86</f>
        <v>0</v>
      </c>
      <c r="AX86">
        <f>Linker_ZHist!AX86-Nominal_ZHist!AX86</f>
        <v>12.589999999999989</v>
      </c>
      <c r="AY86">
        <f>Linker_ZHist!AY86-Nominal_ZHist!AY86</f>
        <v>0</v>
      </c>
      <c r="AZ86">
        <f>Linker_ZHist!AZ86-Nominal_ZHist!AZ86</f>
        <v>8.1739999999999924</v>
      </c>
      <c r="BA86">
        <f>Linker_ZHist!BA86-Nominal_ZHist!BA86</f>
        <v>0</v>
      </c>
      <c r="BB86">
        <f>Linker_ZHist!BB86-Nominal_ZHist!BB86</f>
        <v>4.5630000000000024</v>
      </c>
      <c r="BC86">
        <f>Linker_ZHist!BC86-Nominal_ZHist!BC86</f>
        <v>0</v>
      </c>
      <c r="BD86">
        <f>Linker_ZHist!BD86-Nominal_ZHist!BD86</f>
        <v>6.8379999999999939</v>
      </c>
      <c r="BE86">
        <f>Linker_ZHist!BE86-Nominal_ZHist!BE86</f>
        <v>0</v>
      </c>
      <c r="BF86">
        <f>Linker_ZHist!BF86-Nominal_ZHist!BF86</f>
        <v>6.097999999999999</v>
      </c>
      <c r="BG86">
        <f>Linker_ZHist!BG86-Nominal_ZHist!BG86</f>
        <v>0</v>
      </c>
      <c r="BH86">
        <f>Linker_ZHist!BH86-Nominal_ZHist!BH86</f>
        <v>2.5659999999999883</v>
      </c>
      <c r="BI86">
        <f>Linker_ZHist!BI86-Nominal_ZHist!BI86</f>
        <v>0</v>
      </c>
      <c r="BJ86">
        <f>Linker_ZHist!BJ86-Nominal_ZHist!BJ86</f>
        <v>22.353999999999992</v>
      </c>
      <c r="BK86">
        <f>Linker_ZHist!BK86-Nominal_ZHist!BK86</f>
        <v>0</v>
      </c>
      <c r="BL86">
        <f>Linker_ZHist!BL86-Nominal_ZHist!BL86</f>
        <v>3.4170000000000016</v>
      </c>
      <c r="BM86">
        <f>Linker_ZHist!BM86-Nominal_ZHist!BM86</f>
        <v>0</v>
      </c>
      <c r="BN86">
        <f>Linker_ZHist!BN86-Nominal_ZHist!BN86</f>
        <v>9.6169999999999902</v>
      </c>
      <c r="BO86">
        <f>Linker_ZHist!BO86-Nominal_ZHist!BO86</f>
        <v>0</v>
      </c>
      <c r="BP86">
        <f>Linker_ZHist!BP86-Nominal_ZHist!BP86</f>
        <v>7.8759999999999977</v>
      </c>
      <c r="BQ86">
        <f>Linker_ZHist!BQ86-Nominal_ZHist!BQ86</f>
        <v>-45415</v>
      </c>
      <c r="BR86">
        <f>Linker_ZHist!BR86-Nominal_ZHist!BR86</f>
        <v>-48.616</v>
      </c>
      <c r="BS86">
        <f>Linker_ZHist!BS86-Nominal_ZHist!BS86</f>
        <v>0</v>
      </c>
      <c r="BT86">
        <f>Linker_ZHist!BT86-Nominal_ZHist!BT86</f>
        <v>0</v>
      </c>
      <c r="BU86">
        <f>Linker_ZHist!BU86-Nominal_ZHist!BU86</f>
        <v>0</v>
      </c>
      <c r="BV86">
        <f>Linker_ZHist!BV86-Nominal_ZHist!BV86</f>
        <v>0</v>
      </c>
      <c r="BW86">
        <f>Linker_ZHist!BW86-Nominal_ZHist!BW86</f>
        <v>0</v>
      </c>
      <c r="BX86">
        <f>Linker_ZHist!BX86-Nominal_ZHist!BX86</f>
        <v>0</v>
      </c>
      <c r="BY86">
        <f>Linker_ZHist!BY86-Nominal_ZHist!BY86</f>
        <v>0</v>
      </c>
      <c r="BZ86">
        <f>Linker_ZHist!BZ86-Nominal_ZHist!BZ86</f>
        <v>0</v>
      </c>
    </row>
    <row r="87" spans="3:78" x14ac:dyDescent="0.35">
      <c r="C87" s="46"/>
      <c r="D87">
        <f>Linker_ZHist!D87-Nominal_ZHist!D87</f>
        <v>0</v>
      </c>
      <c r="E87">
        <f>Linker_ZHist!E87-Nominal_ZHist!E87</f>
        <v>45418</v>
      </c>
      <c r="F87">
        <f>Linker_ZHist!F87-Nominal_ZHist!F87</f>
        <v>-13.576000000000001</v>
      </c>
      <c r="G87">
        <f>Linker_ZHist!G87-Nominal_ZHist!G87</f>
        <v>0</v>
      </c>
      <c r="H87">
        <f>Linker_ZHist!H87-Nominal_ZHist!H87</f>
        <v>4.4570000000000007</v>
      </c>
      <c r="I87">
        <f>Linker_ZHist!I87-Nominal_ZHist!I87</f>
        <v>0</v>
      </c>
      <c r="J87">
        <f>Linker_ZHist!J87-Nominal_ZHist!J87</f>
        <v>18.670000000000002</v>
      </c>
      <c r="K87">
        <f>Linker_ZHist!K87-Nominal_ZHist!K87</f>
        <v>0</v>
      </c>
      <c r="L87">
        <f>Linker_ZHist!L87-Nominal_ZHist!L87</f>
        <v>31.777000000000001</v>
      </c>
      <c r="M87">
        <f>Linker_ZHist!M87-Nominal_ZHist!M87</f>
        <v>0</v>
      </c>
      <c r="N87">
        <f>Linker_ZHist!N87-Nominal_ZHist!N87</f>
        <v>20.419</v>
      </c>
      <c r="O87">
        <f>Linker_ZHist!O87-Nominal_ZHist!O87</f>
        <v>0</v>
      </c>
      <c r="P87">
        <f>Linker_ZHist!P87-Nominal_ZHist!P87</f>
        <v>24.83</v>
      </c>
      <c r="Q87">
        <f>Linker_ZHist!Q87-Nominal_ZHist!Q87</f>
        <v>0</v>
      </c>
      <c r="R87">
        <f>Linker_ZHist!R87-Nominal_ZHist!R87</f>
        <v>18.562999999999999</v>
      </c>
      <c r="S87">
        <f>Linker_ZHist!S87-Nominal_ZHist!S87</f>
        <v>0</v>
      </c>
      <c r="T87">
        <f>Linker_ZHist!T87-Nominal_ZHist!T87</f>
        <v>18.214000000000002</v>
      </c>
      <c r="U87">
        <f>Linker_ZHist!U87-Nominal_ZHist!U87</f>
        <v>0</v>
      </c>
      <c r="V87">
        <f>Linker_ZHist!V87-Nominal_ZHist!V87</f>
        <v>24.461000000000002</v>
      </c>
      <c r="W87">
        <f>Linker_ZHist!W87-Nominal_ZHist!W87</f>
        <v>0</v>
      </c>
      <c r="X87">
        <f>Linker_ZHist!X87-Nominal_ZHist!X87</f>
        <v>8.5100000000000051</v>
      </c>
      <c r="Y87">
        <f>Linker_ZHist!Y87-Nominal_ZHist!Y87</f>
        <v>0</v>
      </c>
      <c r="Z87">
        <f>Linker_ZHist!Z87-Nominal_ZHist!Z87</f>
        <v>18.134999999999998</v>
      </c>
      <c r="AA87">
        <f>Linker_ZHist!AA87-Nominal_ZHist!AA87</f>
        <v>0</v>
      </c>
      <c r="AB87">
        <f>Linker_ZHist!AB87-Nominal_ZHist!AB87</f>
        <v>8.8729999999999976</v>
      </c>
      <c r="AC87">
        <f>Linker_ZHist!AC87-Nominal_ZHist!AC87</f>
        <v>0</v>
      </c>
      <c r="AD87">
        <f>Linker_ZHist!AD87-Nominal_ZHist!AD87</f>
        <v>6.9590000000000032</v>
      </c>
      <c r="AE87">
        <f>Linker_ZHist!AE87-Nominal_ZHist!AE87</f>
        <v>0</v>
      </c>
      <c r="AF87">
        <f>Linker_ZHist!AF87-Nominal_ZHist!AF87</f>
        <v>0.92099999999999937</v>
      </c>
      <c r="AG87">
        <f>Linker_ZHist!AG87-Nominal_ZHist!AG87</f>
        <v>0</v>
      </c>
      <c r="AH87">
        <f>Linker_ZHist!AH87-Nominal_ZHist!AH87</f>
        <v>3.1709999999999994</v>
      </c>
      <c r="AI87">
        <f>Linker_ZHist!AI87-Nominal_ZHist!AI87</f>
        <v>0</v>
      </c>
      <c r="AJ87">
        <f>Linker_ZHist!AJ87-Nominal_ZHist!AJ87</f>
        <v>7.9590000000000032</v>
      </c>
      <c r="AK87">
        <f>Linker_ZHist!AK87-Nominal_ZHist!AK87</f>
        <v>0</v>
      </c>
      <c r="AL87">
        <f>Linker_ZHist!AL87-Nominal_ZHist!AL87</f>
        <v>5.6249999999999929</v>
      </c>
      <c r="AM87">
        <f>Linker_ZHist!AM87-Nominal_ZHist!AM87</f>
        <v>0</v>
      </c>
      <c r="AN87">
        <f>Linker_ZHist!AN87-Nominal_ZHist!AN87</f>
        <v>6.4009999999999962</v>
      </c>
      <c r="AO87">
        <f>Linker_ZHist!AO87-Nominal_ZHist!AO87</f>
        <v>0</v>
      </c>
      <c r="AP87">
        <f>Linker_ZHist!AP87-Nominal_ZHist!AP87</f>
        <v>9.2749999999999915</v>
      </c>
      <c r="AQ87">
        <f>Linker_ZHist!AQ87-Nominal_ZHist!AQ87</f>
        <v>0</v>
      </c>
      <c r="AR87">
        <f>Linker_ZHist!AR87-Nominal_ZHist!AR87</f>
        <v>6.777000000000001</v>
      </c>
      <c r="AS87">
        <f>Linker_ZHist!AS87-Nominal_ZHist!AS87</f>
        <v>0</v>
      </c>
      <c r="AT87">
        <f>Linker_ZHist!AT87-Nominal_ZHist!AT87</f>
        <v>7.6760000000000019</v>
      </c>
      <c r="AU87">
        <f>Linker_ZHist!AU87-Nominal_ZHist!AU87</f>
        <v>0</v>
      </c>
      <c r="AV87">
        <f>Linker_ZHist!AV87-Nominal_ZHist!AV87</f>
        <v>12.826999999999998</v>
      </c>
      <c r="AW87">
        <f>Linker_ZHist!AW87-Nominal_ZHist!AW87</f>
        <v>0</v>
      </c>
      <c r="AX87">
        <f>Linker_ZHist!AX87-Nominal_ZHist!AX87</f>
        <v>11.971000000000004</v>
      </c>
      <c r="AY87">
        <f>Linker_ZHist!AY87-Nominal_ZHist!AY87</f>
        <v>0</v>
      </c>
      <c r="AZ87">
        <f>Linker_ZHist!AZ87-Nominal_ZHist!AZ87</f>
        <v>7.5940000000000083</v>
      </c>
      <c r="BA87">
        <f>Linker_ZHist!BA87-Nominal_ZHist!BA87</f>
        <v>0</v>
      </c>
      <c r="BB87">
        <f>Linker_ZHist!BB87-Nominal_ZHist!BB87</f>
        <v>3.9979999999999905</v>
      </c>
      <c r="BC87">
        <f>Linker_ZHist!BC87-Nominal_ZHist!BC87</f>
        <v>0</v>
      </c>
      <c r="BD87">
        <f>Linker_ZHist!BD87-Nominal_ZHist!BD87</f>
        <v>6.3700000000000045</v>
      </c>
      <c r="BE87">
        <f>Linker_ZHist!BE87-Nominal_ZHist!BE87</f>
        <v>0</v>
      </c>
      <c r="BF87">
        <f>Linker_ZHist!BF87-Nominal_ZHist!BF87</f>
        <v>5.5829999999999984</v>
      </c>
      <c r="BG87">
        <f>Linker_ZHist!BG87-Nominal_ZHist!BG87</f>
        <v>0</v>
      </c>
      <c r="BH87">
        <f>Linker_ZHist!BH87-Nominal_ZHist!BH87</f>
        <v>2.0489999999999924</v>
      </c>
      <c r="BI87">
        <f>Linker_ZHist!BI87-Nominal_ZHist!BI87</f>
        <v>0</v>
      </c>
      <c r="BJ87">
        <f>Linker_ZHist!BJ87-Nominal_ZHist!BJ87</f>
        <v>21.965999999999994</v>
      </c>
      <c r="BK87">
        <f>Linker_ZHist!BK87-Nominal_ZHist!BK87</f>
        <v>0</v>
      </c>
      <c r="BL87">
        <f>Linker_ZHist!BL87-Nominal_ZHist!BL87</f>
        <v>2.8769999999999953</v>
      </c>
      <c r="BM87">
        <f>Linker_ZHist!BM87-Nominal_ZHist!BM87</f>
        <v>0</v>
      </c>
      <c r="BN87">
        <f>Linker_ZHist!BN87-Nominal_ZHist!BN87</f>
        <v>8.8710000000000093</v>
      </c>
      <c r="BO87">
        <f>Linker_ZHist!BO87-Nominal_ZHist!BO87</f>
        <v>0</v>
      </c>
      <c r="BP87">
        <f>Linker_ZHist!BP87-Nominal_ZHist!BP87</f>
        <v>6.6779999999999973</v>
      </c>
      <c r="BQ87">
        <f>Linker_ZHist!BQ87-Nominal_ZHist!BQ87</f>
        <v>-45418</v>
      </c>
      <c r="BR87">
        <f>Linker_ZHist!BR87-Nominal_ZHist!BR87</f>
        <v>-48.679000000000002</v>
      </c>
      <c r="BS87">
        <f>Linker_ZHist!BS87-Nominal_ZHist!BS87</f>
        <v>0</v>
      </c>
      <c r="BT87">
        <f>Linker_ZHist!BT87-Nominal_ZHist!BT87</f>
        <v>0</v>
      </c>
      <c r="BU87">
        <f>Linker_ZHist!BU87-Nominal_ZHist!BU87</f>
        <v>0</v>
      </c>
      <c r="BV87">
        <f>Linker_ZHist!BV87-Nominal_ZHist!BV87</f>
        <v>0</v>
      </c>
      <c r="BW87">
        <f>Linker_ZHist!BW87-Nominal_ZHist!BW87</f>
        <v>0</v>
      </c>
      <c r="BX87">
        <f>Linker_ZHist!BX87-Nominal_ZHist!BX87</f>
        <v>0</v>
      </c>
      <c r="BY87">
        <f>Linker_ZHist!BY87-Nominal_ZHist!BY87</f>
        <v>0</v>
      </c>
      <c r="BZ87">
        <f>Linker_ZHist!BZ87-Nominal_ZHist!BZ87</f>
        <v>0</v>
      </c>
    </row>
    <row r="88" spans="3:78" x14ac:dyDescent="0.35">
      <c r="C88" s="46"/>
      <c r="D88">
        <f>Linker_ZHist!D88-Nominal_ZHist!D88</f>
        <v>0</v>
      </c>
      <c r="E88">
        <f>Linker_ZHist!E88-Nominal_ZHist!E88</f>
        <v>45419</v>
      </c>
      <c r="F88">
        <f>Linker_ZHist!F88-Nominal_ZHist!F88</f>
        <v>-13.987</v>
      </c>
      <c r="G88">
        <f>Linker_ZHist!G88-Nominal_ZHist!G88</f>
        <v>0</v>
      </c>
      <c r="H88">
        <f>Linker_ZHist!H88-Nominal_ZHist!H88</f>
        <v>5.0579999999999998</v>
      </c>
      <c r="I88">
        <f>Linker_ZHist!I88-Nominal_ZHist!I88</f>
        <v>0</v>
      </c>
      <c r="J88">
        <f>Linker_ZHist!J88-Nominal_ZHist!J88</f>
        <v>17.849</v>
      </c>
      <c r="K88">
        <f>Linker_ZHist!K88-Nominal_ZHist!K88</f>
        <v>0</v>
      </c>
      <c r="L88">
        <f>Linker_ZHist!L88-Nominal_ZHist!L88</f>
        <v>30.962999999999997</v>
      </c>
      <c r="M88">
        <f>Linker_ZHist!M88-Nominal_ZHist!M88</f>
        <v>0</v>
      </c>
      <c r="N88">
        <f>Linker_ZHist!N88-Nominal_ZHist!N88</f>
        <v>19.942999999999998</v>
      </c>
      <c r="O88">
        <f>Linker_ZHist!O88-Nominal_ZHist!O88</f>
        <v>0</v>
      </c>
      <c r="P88">
        <f>Linker_ZHist!P88-Nominal_ZHist!P88</f>
        <v>25.315000000000001</v>
      </c>
      <c r="Q88">
        <f>Linker_ZHist!Q88-Nominal_ZHist!Q88</f>
        <v>0</v>
      </c>
      <c r="R88">
        <f>Linker_ZHist!R88-Nominal_ZHist!R88</f>
        <v>18.557999999999996</v>
      </c>
      <c r="S88">
        <f>Linker_ZHist!S88-Nominal_ZHist!S88</f>
        <v>0</v>
      </c>
      <c r="T88">
        <f>Linker_ZHist!T88-Nominal_ZHist!T88</f>
        <v>18.331999999999997</v>
      </c>
      <c r="U88">
        <f>Linker_ZHist!U88-Nominal_ZHist!U88</f>
        <v>0</v>
      </c>
      <c r="V88">
        <f>Linker_ZHist!V88-Nominal_ZHist!V88</f>
        <v>24.343</v>
      </c>
      <c r="W88">
        <f>Linker_ZHist!W88-Nominal_ZHist!W88</f>
        <v>0</v>
      </c>
      <c r="X88">
        <f>Linker_ZHist!X88-Nominal_ZHist!X88</f>
        <v>8.4080000000000013</v>
      </c>
      <c r="Y88">
        <f>Linker_ZHist!Y88-Nominal_ZHist!Y88</f>
        <v>0</v>
      </c>
      <c r="Z88">
        <f>Linker_ZHist!Z88-Nominal_ZHist!Z88</f>
        <v>18.766000000000005</v>
      </c>
      <c r="AA88">
        <f>Linker_ZHist!AA88-Nominal_ZHist!AA88</f>
        <v>0</v>
      </c>
      <c r="AB88">
        <f>Linker_ZHist!AB88-Nominal_ZHist!AB88</f>
        <v>9.7930000000000064</v>
      </c>
      <c r="AC88">
        <f>Linker_ZHist!AC88-Nominal_ZHist!AC88</f>
        <v>0</v>
      </c>
      <c r="AD88">
        <f>Linker_ZHist!AD88-Nominal_ZHist!AD88</f>
        <v>7.527000000000001</v>
      </c>
      <c r="AE88">
        <f>Linker_ZHist!AE88-Nominal_ZHist!AE88</f>
        <v>0</v>
      </c>
      <c r="AF88">
        <f>Linker_ZHist!AF88-Nominal_ZHist!AF88</f>
        <v>1.5820000000000007</v>
      </c>
      <c r="AG88">
        <f>Linker_ZHist!AG88-Nominal_ZHist!AG88</f>
        <v>0</v>
      </c>
      <c r="AH88">
        <f>Linker_ZHist!AH88-Nominal_ZHist!AH88</f>
        <v>3.6920000000000002</v>
      </c>
      <c r="AI88">
        <f>Linker_ZHist!AI88-Nominal_ZHist!AI88</f>
        <v>0</v>
      </c>
      <c r="AJ88">
        <f>Linker_ZHist!AJ88-Nominal_ZHist!AJ88</f>
        <v>8.3840000000000074</v>
      </c>
      <c r="AK88">
        <f>Linker_ZHist!AK88-Nominal_ZHist!AK88</f>
        <v>0</v>
      </c>
      <c r="AL88">
        <f>Linker_ZHist!AL88-Nominal_ZHist!AL88</f>
        <v>6.2649999999999935</v>
      </c>
      <c r="AM88">
        <f>Linker_ZHist!AM88-Nominal_ZHist!AM88</f>
        <v>0</v>
      </c>
      <c r="AN88">
        <f>Linker_ZHist!AN88-Nominal_ZHist!AN88</f>
        <v>6.811000000000007</v>
      </c>
      <c r="AO88">
        <f>Linker_ZHist!AO88-Nominal_ZHist!AO88</f>
        <v>0</v>
      </c>
      <c r="AP88">
        <f>Linker_ZHist!AP88-Nominal_ZHist!AP88</f>
        <v>9.4849999999999994</v>
      </c>
      <c r="AQ88">
        <f>Linker_ZHist!AQ88-Nominal_ZHist!AQ88</f>
        <v>0</v>
      </c>
      <c r="AR88">
        <f>Linker_ZHist!AR88-Nominal_ZHist!AR88</f>
        <v>6.9230000000000018</v>
      </c>
      <c r="AS88">
        <f>Linker_ZHist!AS88-Nominal_ZHist!AS88</f>
        <v>0</v>
      </c>
      <c r="AT88">
        <f>Linker_ZHist!AT88-Nominal_ZHist!AT88</f>
        <v>7.9329999999999927</v>
      </c>
      <c r="AU88">
        <f>Linker_ZHist!AU88-Nominal_ZHist!AU88</f>
        <v>0</v>
      </c>
      <c r="AV88">
        <f>Linker_ZHist!AV88-Nominal_ZHist!AV88</f>
        <v>12.991</v>
      </c>
      <c r="AW88">
        <f>Linker_ZHist!AW88-Nominal_ZHist!AW88</f>
        <v>0</v>
      </c>
      <c r="AX88">
        <f>Linker_ZHist!AX88-Nominal_ZHist!AX88</f>
        <v>12.179000000000002</v>
      </c>
      <c r="AY88">
        <f>Linker_ZHist!AY88-Nominal_ZHist!AY88</f>
        <v>0</v>
      </c>
      <c r="AZ88">
        <f>Linker_ZHist!AZ88-Nominal_ZHist!AZ88</f>
        <v>7.8470000000000084</v>
      </c>
      <c r="BA88">
        <f>Linker_ZHist!BA88-Nominal_ZHist!BA88</f>
        <v>0</v>
      </c>
      <c r="BB88">
        <f>Linker_ZHist!BB88-Nominal_ZHist!BB88</f>
        <v>4.2399999999999949</v>
      </c>
      <c r="BC88">
        <f>Linker_ZHist!BC88-Nominal_ZHist!BC88</f>
        <v>0</v>
      </c>
      <c r="BD88">
        <f>Linker_ZHist!BD88-Nominal_ZHist!BD88</f>
        <v>6.320999999999998</v>
      </c>
      <c r="BE88">
        <f>Linker_ZHist!BE88-Nominal_ZHist!BE88</f>
        <v>0</v>
      </c>
      <c r="BF88">
        <f>Linker_ZHist!BF88-Nominal_ZHist!BF88</f>
        <v>5.394999999999996</v>
      </c>
      <c r="BG88">
        <f>Linker_ZHist!BG88-Nominal_ZHist!BG88</f>
        <v>0</v>
      </c>
      <c r="BH88">
        <f>Linker_ZHist!BH88-Nominal_ZHist!BH88</f>
        <v>1.8700000000000045</v>
      </c>
      <c r="BI88">
        <f>Linker_ZHist!BI88-Nominal_ZHist!BI88</f>
        <v>0</v>
      </c>
      <c r="BJ88">
        <f>Linker_ZHist!BJ88-Nominal_ZHist!BJ88</f>
        <v>21.354999999999997</v>
      </c>
      <c r="BK88">
        <f>Linker_ZHist!BK88-Nominal_ZHist!BK88</f>
        <v>0</v>
      </c>
      <c r="BL88">
        <f>Linker_ZHist!BL88-Nominal_ZHist!BL88</f>
        <v>1.9909999999999997</v>
      </c>
      <c r="BM88">
        <f>Linker_ZHist!BM88-Nominal_ZHist!BM88</f>
        <v>0</v>
      </c>
      <c r="BN88">
        <f>Linker_ZHist!BN88-Nominal_ZHist!BN88</f>
        <v>8.1340000000000003</v>
      </c>
      <c r="BO88">
        <f>Linker_ZHist!BO88-Nominal_ZHist!BO88</f>
        <v>0</v>
      </c>
      <c r="BP88">
        <f>Linker_ZHist!BP88-Nominal_ZHist!BP88</f>
        <v>6.1939999999999955</v>
      </c>
      <c r="BQ88">
        <f>Linker_ZHist!BQ88-Nominal_ZHist!BQ88</f>
        <v>-45419</v>
      </c>
      <c r="BR88">
        <f>Linker_ZHist!BR88-Nominal_ZHist!BR88</f>
        <v>-47.88</v>
      </c>
      <c r="BS88">
        <f>Linker_ZHist!BS88-Nominal_ZHist!BS88</f>
        <v>0</v>
      </c>
      <c r="BT88">
        <f>Linker_ZHist!BT88-Nominal_ZHist!BT88</f>
        <v>0</v>
      </c>
      <c r="BU88">
        <f>Linker_ZHist!BU88-Nominal_ZHist!BU88</f>
        <v>0</v>
      </c>
      <c r="BV88">
        <f>Linker_ZHist!BV88-Nominal_ZHist!BV88</f>
        <v>0</v>
      </c>
      <c r="BW88">
        <f>Linker_ZHist!BW88-Nominal_ZHist!BW88</f>
        <v>0</v>
      </c>
      <c r="BX88">
        <f>Linker_ZHist!BX88-Nominal_ZHist!BX88</f>
        <v>0</v>
      </c>
      <c r="BY88">
        <f>Linker_ZHist!BY88-Nominal_ZHist!BY88</f>
        <v>0</v>
      </c>
      <c r="BZ88">
        <f>Linker_ZHist!BZ88-Nominal_ZHist!BZ88</f>
        <v>0</v>
      </c>
    </row>
    <row r="89" spans="3:78" x14ac:dyDescent="0.35">
      <c r="C89" s="46"/>
      <c r="D89">
        <f>Linker_ZHist!D89-Nominal_ZHist!D89</f>
        <v>0</v>
      </c>
      <c r="E89">
        <f>Linker_ZHist!E89-Nominal_ZHist!E89</f>
        <v>45420</v>
      </c>
      <c r="F89">
        <f>Linker_ZHist!F89-Nominal_ZHist!F89</f>
        <v>-10.964</v>
      </c>
      <c r="G89">
        <f>Linker_ZHist!G89-Nominal_ZHist!G89</f>
        <v>0</v>
      </c>
      <c r="H89">
        <f>Linker_ZHist!H89-Nominal_ZHist!H89</f>
        <v>4.2839999999999989</v>
      </c>
      <c r="I89">
        <f>Linker_ZHist!I89-Nominal_ZHist!I89</f>
        <v>0</v>
      </c>
      <c r="J89">
        <f>Linker_ZHist!J89-Nominal_ZHist!J89</f>
        <v>17.495000000000001</v>
      </c>
      <c r="K89">
        <f>Linker_ZHist!K89-Nominal_ZHist!K89</f>
        <v>0</v>
      </c>
      <c r="L89">
        <f>Linker_ZHist!L89-Nominal_ZHist!L89</f>
        <v>30.201000000000001</v>
      </c>
      <c r="M89">
        <f>Linker_ZHist!M89-Nominal_ZHist!M89</f>
        <v>0</v>
      </c>
      <c r="N89">
        <f>Linker_ZHist!N89-Nominal_ZHist!N89</f>
        <v>19.966999999999999</v>
      </c>
      <c r="O89">
        <f>Linker_ZHist!O89-Nominal_ZHist!O89</f>
        <v>0</v>
      </c>
      <c r="P89">
        <f>Linker_ZHist!P89-Nominal_ZHist!P89</f>
        <v>24.522999999999996</v>
      </c>
      <c r="Q89">
        <f>Linker_ZHist!Q89-Nominal_ZHist!Q89</f>
        <v>0</v>
      </c>
      <c r="R89">
        <f>Linker_ZHist!R89-Nominal_ZHist!R89</f>
        <v>17.741000000000003</v>
      </c>
      <c r="S89">
        <f>Linker_ZHist!S89-Nominal_ZHist!S89</f>
        <v>0</v>
      </c>
      <c r="T89">
        <f>Linker_ZHist!T89-Nominal_ZHist!T89</f>
        <v>17.974999999999998</v>
      </c>
      <c r="U89">
        <f>Linker_ZHist!U89-Nominal_ZHist!U89</f>
        <v>0</v>
      </c>
      <c r="V89">
        <f>Linker_ZHist!V89-Nominal_ZHist!V89</f>
        <v>24.141000000000002</v>
      </c>
      <c r="W89">
        <f>Linker_ZHist!W89-Nominal_ZHist!W89</f>
        <v>0</v>
      </c>
      <c r="X89">
        <f>Linker_ZHist!X89-Nominal_ZHist!X89</f>
        <v>8.3699999999999974</v>
      </c>
      <c r="Y89">
        <f>Linker_ZHist!Y89-Nominal_ZHist!Y89</f>
        <v>0</v>
      </c>
      <c r="Z89">
        <f>Linker_ZHist!Z89-Nominal_ZHist!Z89</f>
        <v>17.679000000000002</v>
      </c>
      <c r="AA89">
        <f>Linker_ZHist!AA89-Nominal_ZHist!AA89</f>
        <v>0</v>
      </c>
      <c r="AB89">
        <f>Linker_ZHist!AB89-Nominal_ZHist!AB89</f>
        <v>9.3789999999999978</v>
      </c>
      <c r="AC89">
        <f>Linker_ZHist!AC89-Nominal_ZHist!AC89</f>
        <v>0</v>
      </c>
      <c r="AD89">
        <f>Linker_ZHist!AD89-Nominal_ZHist!AD89</f>
        <v>7.5450000000000017</v>
      </c>
      <c r="AE89">
        <f>Linker_ZHist!AE89-Nominal_ZHist!AE89</f>
        <v>0</v>
      </c>
      <c r="AF89">
        <f>Linker_ZHist!AF89-Nominal_ZHist!AF89</f>
        <v>1.8130000000000024</v>
      </c>
      <c r="AG89">
        <f>Linker_ZHist!AG89-Nominal_ZHist!AG89</f>
        <v>0</v>
      </c>
      <c r="AH89">
        <f>Linker_ZHist!AH89-Nominal_ZHist!AH89</f>
        <v>3.9260000000000019</v>
      </c>
      <c r="AI89">
        <f>Linker_ZHist!AI89-Nominal_ZHist!AI89</f>
        <v>0</v>
      </c>
      <c r="AJ89">
        <f>Linker_ZHist!AJ89-Nominal_ZHist!AJ89</f>
        <v>8.7789999999999964</v>
      </c>
      <c r="AK89">
        <f>Linker_ZHist!AK89-Nominal_ZHist!AK89</f>
        <v>0</v>
      </c>
      <c r="AL89">
        <f>Linker_ZHist!AL89-Nominal_ZHist!AL89</f>
        <v>6.1159999999999997</v>
      </c>
      <c r="AM89">
        <f>Linker_ZHist!AM89-Nominal_ZHist!AM89</f>
        <v>0</v>
      </c>
      <c r="AN89">
        <f>Linker_ZHist!AN89-Nominal_ZHist!AN89</f>
        <v>6.5930000000000035</v>
      </c>
      <c r="AO89">
        <f>Linker_ZHist!AO89-Nominal_ZHist!AO89</f>
        <v>0</v>
      </c>
      <c r="AP89">
        <f>Linker_ZHist!AP89-Nominal_ZHist!AP89</f>
        <v>9.394999999999996</v>
      </c>
      <c r="AQ89">
        <f>Linker_ZHist!AQ89-Nominal_ZHist!AQ89</f>
        <v>0</v>
      </c>
      <c r="AR89">
        <f>Linker_ZHist!AR89-Nominal_ZHist!AR89</f>
        <v>6.9089999999999918</v>
      </c>
      <c r="AS89">
        <f>Linker_ZHist!AS89-Nominal_ZHist!AS89</f>
        <v>0</v>
      </c>
      <c r="AT89">
        <f>Linker_ZHist!AT89-Nominal_ZHist!AT89</f>
        <v>7.6509999999999962</v>
      </c>
      <c r="AU89">
        <f>Linker_ZHist!AU89-Nominal_ZHist!AU89</f>
        <v>0</v>
      </c>
      <c r="AV89">
        <f>Linker_ZHist!AV89-Nominal_ZHist!AV89</f>
        <v>12.709999999999994</v>
      </c>
      <c r="AW89">
        <f>Linker_ZHist!AW89-Nominal_ZHist!AW89</f>
        <v>0</v>
      </c>
      <c r="AX89">
        <f>Linker_ZHist!AX89-Nominal_ZHist!AX89</f>
        <v>11.939999999999998</v>
      </c>
      <c r="AY89">
        <f>Linker_ZHist!AY89-Nominal_ZHist!AY89</f>
        <v>0</v>
      </c>
      <c r="AZ89">
        <f>Linker_ZHist!AZ89-Nominal_ZHist!AZ89</f>
        <v>7.8789999999999907</v>
      </c>
      <c r="BA89">
        <f>Linker_ZHist!BA89-Nominal_ZHist!BA89</f>
        <v>0</v>
      </c>
      <c r="BB89">
        <f>Linker_ZHist!BB89-Nominal_ZHist!BB89</f>
        <v>4.6640000000000015</v>
      </c>
      <c r="BC89">
        <f>Linker_ZHist!BC89-Nominal_ZHist!BC89</f>
        <v>0</v>
      </c>
      <c r="BD89">
        <f>Linker_ZHist!BD89-Nominal_ZHist!BD89</f>
        <v>6.8019999999999925</v>
      </c>
      <c r="BE89">
        <f>Linker_ZHist!BE89-Nominal_ZHist!BE89</f>
        <v>0</v>
      </c>
      <c r="BF89">
        <f>Linker_ZHist!BF89-Nominal_ZHist!BF89</f>
        <v>6.2459999999999951</v>
      </c>
      <c r="BG89">
        <f>Linker_ZHist!BG89-Nominal_ZHist!BG89</f>
        <v>0</v>
      </c>
      <c r="BH89">
        <f>Linker_ZHist!BH89-Nominal_ZHist!BH89</f>
        <v>3.2259999999999991</v>
      </c>
      <c r="BI89">
        <f>Linker_ZHist!BI89-Nominal_ZHist!BI89</f>
        <v>0</v>
      </c>
      <c r="BJ89">
        <f>Linker_ZHist!BJ89-Nominal_ZHist!BJ89</f>
        <v>22.576999999999998</v>
      </c>
      <c r="BK89">
        <f>Linker_ZHist!BK89-Nominal_ZHist!BK89</f>
        <v>0</v>
      </c>
      <c r="BL89">
        <f>Linker_ZHist!BL89-Nominal_ZHist!BL89</f>
        <v>3.605000000000004</v>
      </c>
      <c r="BM89">
        <f>Linker_ZHist!BM89-Nominal_ZHist!BM89</f>
        <v>0</v>
      </c>
      <c r="BN89">
        <f>Linker_ZHist!BN89-Nominal_ZHist!BN89</f>
        <v>9.4620000000000033</v>
      </c>
      <c r="BO89">
        <f>Linker_ZHist!BO89-Nominal_ZHist!BO89</f>
        <v>0</v>
      </c>
      <c r="BP89">
        <f>Linker_ZHist!BP89-Nominal_ZHist!BP89</f>
        <v>7.4039999999999964</v>
      </c>
      <c r="BQ89">
        <f>Linker_ZHist!BQ89-Nominal_ZHist!BQ89</f>
        <v>-45420</v>
      </c>
      <c r="BR89">
        <f>Linker_ZHist!BR89-Nominal_ZHist!BR89</f>
        <v>-48.265999999999998</v>
      </c>
      <c r="BS89">
        <f>Linker_ZHist!BS89-Nominal_ZHist!BS89</f>
        <v>0</v>
      </c>
      <c r="BT89">
        <f>Linker_ZHist!BT89-Nominal_ZHist!BT89</f>
        <v>0</v>
      </c>
      <c r="BU89">
        <f>Linker_ZHist!BU89-Nominal_ZHist!BU89</f>
        <v>0</v>
      </c>
      <c r="BV89">
        <f>Linker_ZHist!BV89-Nominal_ZHist!BV89</f>
        <v>0</v>
      </c>
      <c r="BW89">
        <f>Linker_ZHist!BW89-Nominal_ZHist!BW89</f>
        <v>0</v>
      </c>
      <c r="BX89">
        <f>Linker_ZHist!BX89-Nominal_ZHist!BX89</f>
        <v>0</v>
      </c>
      <c r="BY89">
        <f>Linker_ZHist!BY89-Nominal_ZHist!BY89</f>
        <v>0</v>
      </c>
      <c r="BZ89">
        <f>Linker_ZHist!BZ89-Nominal_ZHist!BZ89</f>
        <v>0</v>
      </c>
    </row>
    <row r="90" spans="3:78" x14ac:dyDescent="0.35">
      <c r="C90" s="46"/>
      <c r="D90">
        <f>Linker_ZHist!D90-Nominal_ZHist!D90</f>
        <v>0</v>
      </c>
      <c r="E90">
        <f>Linker_ZHist!E90-Nominal_ZHist!E90</f>
        <v>45421</v>
      </c>
      <c r="F90">
        <f>Linker_ZHist!F90-Nominal_ZHist!F90</f>
        <v>-13.449</v>
      </c>
      <c r="G90">
        <f>Linker_ZHist!G90-Nominal_ZHist!G90</f>
        <v>0</v>
      </c>
      <c r="H90">
        <f>Linker_ZHist!H90-Nominal_ZHist!H90</f>
        <v>5.9990000000000023</v>
      </c>
      <c r="I90">
        <f>Linker_ZHist!I90-Nominal_ZHist!I90</f>
        <v>0</v>
      </c>
      <c r="J90">
        <f>Linker_ZHist!J90-Nominal_ZHist!J90</f>
        <v>19.172000000000001</v>
      </c>
      <c r="K90">
        <f>Linker_ZHist!K90-Nominal_ZHist!K90</f>
        <v>0</v>
      </c>
      <c r="L90">
        <f>Linker_ZHist!L90-Nominal_ZHist!L90</f>
        <v>31.691000000000003</v>
      </c>
      <c r="M90">
        <f>Linker_ZHist!M90-Nominal_ZHist!M90</f>
        <v>0</v>
      </c>
      <c r="N90">
        <f>Linker_ZHist!N90-Nominal_ZHist!N90</f>
        <v>21.454000000000001</v>
      </c>
      <c r="O90">
        <f>Linker_ZHist!O90-Nominal_ZHist!O90</f>
        <v>0</v>
      </c>
      <c r="P90">
        <f>Linker_ZHist!P90-Nominal_ZHist!P90</f>
        <v>24.602000000000004</v>
      </c>
      <c r="Q90">
        <f>Linker_ZHist!Q90-Nominal_ZHist!Q90</f>
        <v>0</v>
      </c>
      <c r="R90">
        <f>Linker_ZHist!R90-Nominal_ZHist!R90</f>
        <v>17.778000000000002</v>
      </c>
      <c r="S90">
        <f>Linker_ZHist!S90-Nominal_ZHist!S90</f>
        <v>0</v>
      </c>
      <c r="T90">
        <f>Linker_ZHist!T90-Nominal_ZHist!T90</f>
        <v>17.407999999999998</v>
      </c>
      <c r="U90">
        <f>Linker_ZHist!U90-Nominal_ZHist!U90</f>
        <v>0</v>
      </c>
      <c r="V90">
        <f>Linker_ZHist!V90-Nominal_ZHist!V90</f>
        <v>23.306000000000001</v>
      </c>
      <c r="W90">
        <f>Linker_ZHist!W90-Nominal_ZHist!W90</f>
        <v>0</v>
      </c>
      <c r="X90">
        <f>Linker_ZHist!X90-Nominal_ZHist!X90</f>
        <v>7.4679999999999964</v>
      </c>
      <c r="Y90">
        <f>Linker_ZHist!Y90-Nominal_ZHist!Y90</f>
        <v>0</v>
      </c>
      <c r="Z90">
        <f>Linker_ZHist!Z90-Nominal_ZHist!Z90</f>
        <v>17.042999999999999</v>
      </c>
      <c r="AA90">
        <f>Linker_ZHist!AA90-Nominal_ZHist!AA90</f>
        <v>0</v>
      </c>
      <c r="AB90">
        <f>Linker_ZHist!AB90-Nominal_ZHist!AB90</f>
        <v>9.0210000000000008</v>
      </c>
      <c r="AC90">
        <f>Linker_ZHist!AC90-Nominal_ZHist!AC90</f>
        <v>0</v>
      </c>
      <c r="AD90">
        <f>Linker_ZHist!AD90-Nominal_ZHist!AD90</f>
        <v>7.7409999999999997</v>
      </c>
      <c r="AE90">
        <f>Linker_ZHist!AE90-Nominal_ZHist!AE90</f>
        <v>0</v>
      </c>
      <c r="AF90">
        <f>Linker_ZHist!AF90-Nominal_ZHist!AF90</f>
        <v>1.4149999999999991</v>
      </c>
      <c r="AG90">
        <f>Linker_ZHist!AG90-Nominal_ZHist!AG90</f>
        <v>0</v>
      </c>
      <c r="AH90">
        <f>Linker_ZHist!AH90-Nominal_ZHist!AH90</f>
        <v>3.4979999999999976</v>
      </c>
      <c r="AI90">
        <f>Linker_ZHist!AI90-Nominal_ZHist!AI90</f>
        <v>0</v>
      </c>
      <c r="AJ90">
        <f>Linker_ZHist!AJ90-Nominal_ZHist!AJ90</f>
        <v>8.3359999999999985</v>
      </c>
      <c r="AK90">
        <f>Linker_ZHist!AK90-Nominal_ZHist!AK90</f>
        <v>0</v>
      </c>
      <c r="AL90">
        <f>Linker_ZHist!AL90-Nominal_ZHist!AL90</f>
        <v>5.6339999999999932</v>
      </c>
      <c r="AM90">
        <f>Linker_ZHist!AM90-Nominal_ZHist!AM90</f>
        <v>0</v>
      </c>
      <c r="AN90">
        <f>Linker_ZHist!AN90-Nominal_ZHist!AN90</f>
        <v>5.9330000000000069</v>
      </c>
      <c r="AO90">
        <f>Linker_ZHist!AO90-Nominal_ZHist!AO90</f>
        <v>0</v>
      </c>
      <c r="AP90">
        <f>Linker_ZHist!AP90-Nominal_ZHist!AP90</f>
        <v>9.1409999999999911</v>
      </c>
      <c r="AQ90">
        <f>Linker_ZHist!AQ90-Nominal_ZHist!AQ90</f>
        <v>0</v>
      </c>
      <c r="AR90">
        <f>Linker_ZHist!AR90-Nominal_ZHist!AR90</f>
        <v>6.7180000000000035</v>
      </c>
      <c r="AS90">
        <f>Linker_ZHist!AS90-Nominal_ZHist!AS90</f>
        <v>0</v>
      </c>
      <c r="AT90">
        <f>Linker_ZHist!AT90-Nominal_ZHist!AT90</f>
        <v>7.4030000000000058</v>
      </c>
      <c r="AU90">
        <f>Linker_ZHist!AU90-Nominal_ZHist!AU90</f>
        <v>0</v>
      </c>
      <c r="AV90">
        <f>Linker_ZHist!AV90-Nominal_ZHist!AV90</f>
        <v>12.881</v>
      </c>
      <c r="AW90">
        <f>Linker_ZHist!AW90-Nominal_ZHist!AW90</f>
        <v>0</v>
      </c>
      <c r="AX90">
        <f>Linker_ZHist!AX90-Nominal_ZHist!AX90</f>
        <v>11.897999999999996</v>
      </c>
      <c r="AY90">
        <f>Linker_ZHist!AY90-Nominal_ZHist!AY90</f>
        <v>0</v>
      </c>
      <c r="AZ90">
        <f>Linker_ZHist!AZ90-Nominal_ZHist!AZ90</f>
        <v>7.4180000000000064</v>
      </c>
      <c r="BA90">
        <f>Linker_ZHist!BA90-Nominal_ZHist!BA90</f>
        <v>0</v>
      </c>
      <c r="BB90">
        <f>Linker_ZHist!BB90-Nominal_ZHist!BB90</f>
        <v>4.0100000000000051</v>
      </c>
      <c r="BC90">
        <f>Linker_ZHist!BC90-Nominal_ZHist!BC90</f>
        <v>0</v>
      </c>
      <c r="BD90">
        <f>Linker_ZHist!BD90-Nominal_ZHist!BD90</f>
        <v>5.9249999999999972</v>
      </c>
      <c r="BE90">
        <f>Linker_ZHist!BE90-Nominal_ZHist!BE90</f>
        <v>0</v>
      </c>
      <c r="BF90">
        <f>Linker_ZHist!BF90-Nominal_ZHist!BF90</f>
        <v>5.4819999999999993</v>
      </c>
      <c r="BG90">
        <f>Linker_ZHist!BG90-Nominal_ZHist!BG90</f>
        <v>0</v>
      </c>
      <c r="BH90">
        <f>Linker_ZHist!BH90-Nominal_ZHist!BH90</f>
        <v>2.0080000000000098</v>
      </c>
      <c r="BI90">
        <f>Linker_ZHist!BI90-Nominal_ZHist!BI90</f>
        <v>0</v>
      </c>
      <c r="BJ90">
        <f>Linker_ZHist!BJ90-Nominal_ZHist!BJ90</f>
        <v>21.906000000000006</v>
      </c>
      <c r="BK90">
        <f>Linker_ZHist!BK90-Nominal_ZHist!BK90</f>
        <v>0</v>
      </c>
      <c r="BL90">
        <f>Linker_ZHist!BL90-Nominal_ZHist!BL90</f>
        <v>2.4920000000000044</v>
      </c>
      <c r="BM90">
        <f>Linker_ZHist!BM90-Nominal_ZHist!BM90</f>
        <v>0</v>
      </c>
      <c r="BN90">
        <f>Linker_ZHist!BN90-Nominal_ZHist!BN90</f>
        <v>8.1159999999999997</v>
      </c>
      <c r="BO90">
        <f>Linker_ZHist!BO90-Nominal_ZHist!BO90</f>
        <v>0</v>
      </c>
      <c r="BP90">
        <f>Linker_ZHist!BP90-Nominal_ZHist!BP90</f>
        <v>6.01400000000001</v>
      </c>
      <c r="BQ90">
        <f>Linker_ZHist!BQ90-Nominal_ZHist!BQ90</f>
        <v>-45421</v>
      </c>
      <c r="BR90">
        <f>Linker_ZHist!BR90-Nominal_ZHist!BR90</f>
        <v>-48.64</v>
      </c>
      <c r="BS90">
        <f>Linker_ZHist!BS90-Nominal_ZHist!BS90</f>
        <v>0</v>
      </c>
      <c r="BT90">
        <f>Linker_ZHist!BT90-Nominal_ZHist!BT90</f>
        <v>0</v>
      </c>
      <c r="BU90">
        <f>Linker_ZHist!BU90-Nominal_ZHist!BU90</f>
        <v>0</v>
      </c>
      <c r="BV90">
        <f>Linker_ZHist!BV90-Nominal_ZHist!BV90</f>
        <v>0</v>
      </c>
      <c r="BW90">
        <f>Linker_ZHist!BW90-Nominal_ZHist!BW90</f>
        <v>0</v>
      </c>
      <c r="BX90">
        <f>Linker_ZHist!BX90-Nominal_ZHist!BX90</f>
        <v>0</v>
      </c>
      <c r="BY90">
        <f>Linker_ZHist!BY90-Nominal_ZHist!BY90</f>
        <v>0</v>
      </c>
      <c r="BZ90">
        <f>Linker_ZHist!BZ90-Nominal_ZHist!BZ90</f>
        <v>0</v>
      </c>
    </row>
    <row r="91" spans="3:78" x14ac:dyDescent="0.35">
      <c r="C91" s="46"/>
      <c r="D91">
        <f>Linker_ZHist!D91-Nominal_ZHist!D91</f>
        <v>0</v>
      </c>
      <c r="E91">
        <f>Linker_ZHist!E91-Nominal_ZHist!E91</f>
        <v>45422</v>
      </c>
      <c r="F91">
        <f>Linker_ZHist!F91-Nominal_ZHist!F91</f>
        <v>-11.161</v>
      </c>
      <c r="G91">
        <f>Linker_ZHist!G91-Nominal_ZHist!G91</f>
        <v>0</v>
      </c>
      <c r="H91">
        <f>Linker_ZHist!H91-Nominal_ZHist!H91</f>
        <v>4.2169999999999987</v>
      </c>
      <c r="I91">
        <f>Linker_ZHist!I91-Nominal_ZHist!I91</f>
        <v>0</v>
      </c>
      <c r="J91">
        <f>Linker_ZHist!J91-Nominal_ZHist!J91</f>
        <v>16.649000000000001</v>
      </c>
      <c r="K91">
        <f>Linker_ZHist!K91-Nominal_ZHist!K91</f>
        <v>0</v>
      </c>
      <c r="L91">
        <f>Linker_ZHist!L91-Nominal_ZHist!L91</f>
        <v>29.053000000000001</v>
      </c>
      <c r="M91">
        <f>Linker_ZHist!M91-Nominal_ZHist!M91</f>
        <v>0</v>
      </c>
      <c r="N91">
        <f>Linker_ZHist!N91-Nominal_ZHist!N91</f>
        <v>19.441000000000003</v>
      </c>
      <c r="O91">
        <f>Linker_ZHist!O91-Nominal_ZHist!O91</f>
        <v>0</v>
      </c>
      <c r="P91">
        <f>Linker_ZHist!P91-Nominal_ZHist!P91</f>
        <v>23.17</v>
      </c>
      <c r="Q91">
        <f>Linker_ZHist!Q91-Nominal_ZHist!Q91</f>
        <v>0</v>
      </c>
      <c r="R91">
        <f>Linker_ZHist!R91-Nominal_ZHist!R91</f>
        <v>16.350999999999999</v>
      </c>
      <c r="S91">
        <f>Linker_ZHist!S91-Nominal_ZHist!S91</f>
        <v>0</v>
      </c>
      <c r="T91">
        <f>Linker_ZHist!T91-Nominal_ZHist!T91</f>
        <v>15.896000000000001</v>
      </c>
      <c r="U91">
        <f>Linker_ZHist!U91-Nominal_ZHist!U91</f>
        <v>0</v>
      </c>
      <c r="V91">
        <f>Linker_ZHist!V91-Nominal_ZHist!V91</f>
        <v>21.703000000000003</v>
      </c>
      <c r="W91">
        <f>Linker_ZHist!W91-Nominal_ZHist!W91</f>
        <v>0</v>
      </c>
      <c r="X91">
        <f>Linker_ZHist!X91-Nominal_ZHist!X91</f>
        <v>6.2509999999999977</v>
      </c>
      <c r="Y91">
        <f>Linker_ZHist!Y91-Nominal_ZHist!Y91</f>
        <v>0</v>
      </c>
      <c r="Z91">
        <f>Linker_ZHist!Z91-Nominal_ZHist!Z91</f>
        <v>15.711999999999996</v>
      </c>
      <c r="AA91">
        <f>Linker_ZHist!AA91-Nominal_ZHist!AA91</f>
        <v>0</v>
      </c>
      <c r="AB91">
        <f>Linker_ZHist!AB91-Nominal_ZHist!AB91</f>
        <v>7.7839999999999989</v>
      </c>
      <c r="AC91">
        <f>Linker_ZHist!AC91-Nominal_ZHist!AC91</f>
        <v>0</v>
      </c>
      <c r="AD91">
        <f>Linker_ZHist!AD91-Nominal_ZHist!AD91</f>
        <v>6.2530000000000001</v>
      </c>
      <c r="AE91">
        <f>Linker_ZHist!AE91-Nominal_ZHist!AE91</f>
        <v>0</v>
      </c>
      <c r="AF91">
        <f>Linker_ZHist!AF91-Nominal_ZHist!AF91</f>
        <v>0.21899999999999409</v>
      </c>
      <c r="AG91">
        <f>Linker_ZHist!AG91-Nominal_ZHist!AG91</f>
        <v>0</v>
      </c>
      <c r="AH91">
        <f>Linker_ZHist!AH91-Nominal_ZHist!AH91</f>
        <v>2.2100000000000009</v>
      </c>
      <c r="AI91">
        <f>Linker_ZHist!AI91-Nominal_ZHist!AI91</f>
        <v>0</v>
      </c>
      <c r="AJ91">
        <f>Linker_ZHist!AJ91-Nominal_ZHist!AJ91</f>
        <v>7.1660000000000039</v>
      </c>
      <c r="AK91">
        <f>Linker_ZHist!AK91-Nominal_ZHist!AK91</f>
        <v>0</v>
      </c>
      <c r="AL91">
        <f>Linker_ZHist!AL91-Nominal_ZHist!AL91</f>
        <v>4.340999999999994</v>
      </c>
      <c r="AM91">
        <f>Linker_ZHist!AM91-Nominal_ZHist!AM91</f>
        <v>0</v>
      </c>
      <c r="AN91">
        <f>Linker_ZHist!AN91-Nominal_ZHist!AN91</f>
        <v>5.1200000000000045</v>
      </c>
      <c r="AO91">
        <f>Linker_ZHist!AO91-Nominal_ZHist!AO91</f>
        <v>0</v>
      </c>
      <c r="AP91">
        <f>Linker_ZHist!AP91-Nominal_ZHist!AP91</f>
        <v>8.3310000000000031</v>
      </c>
      <c r="AQ91">
        <f>Linker_ZHist!AQ91-Nominal_ZHist!AQ91</f>
        <v>0</v>
      </c>
      <c r="AR91">
        <f>Linker_ZHist!AR91-Nominal_ZHist!AR91</f>
        <v>5.6800000000000068</v>
      </c>
      <c r="AS91">
        <f>Linker_ZHist!AS91-Nominal_ZHist!AS91</f>
        <v>0</v>
      </c>
      <c r="AT91">
        <f>Linker_ZHist!AT91-Nominal_ZHist!AT91</f>
        <v>6.4120000000000061</v>
      </c>
      <c r="AU91">
        <f>Linker_ZHist!AU91-Nominal_ZHist!AU91</f>
        <v>0</v>
      </c>
      <c r="AV91">
        <f>Linker_ZHist!AV91-Nominal_ZHist!AV91</f>
        <v>11.325000000000003</v>
      </c>
      <c r="AW91">
        <f>Linker_ZHist!AW91-Nominal_ZHist!AW91</f>
        <v>0</v>
      </c>
      <c r="AX91">
        <f>Linker_ZHist!AX91-Nominal_ZHist!AX91</f>
        <v>10.379999999999995</v>
      </c>
      <c r="AY91">
        <f>Linker_ZHist!AY91-Nominal_ZHist!AY91</f>
        <v>0</v>
      </c>
      <c r="AZ91">
        <f>Linker_ZHist!AZ91-Nominal_ZHist!AZ91</f>
        <v>6.1670000000000016</v>
      </c>
      <c r="BA91">
        <f>Linker_ZHist!BA91-Nominal_ZHist!BA91</f>
        <v>0</v>
      </c>
      <c r="BB91">
        <f>Linker_ZHist!BB91-Nominal_ZHist!BB91</f>
        <v>2.5210000000000008</v>
      </c>
      <c r="BC91">
        <f>Linker_ZHist!BC91-Nominal_ZHist!BC91</f>
        <v>0</v>
      </c>
      <c r="BD91">
        <f>Linker_ZHist!BD91-Nominal_ZHist!BD91</f>
        <v>4.6500000000000057</v>
      </c>
      <c r="BE91">
        <f>Linker_ZHist!BE91-Nominal_ZHist!BE91</f>
        <v>0</v>
      </c>
      <c r="BF91">
        <f>Linker_ZHist!BF91-Nominal_ZHist!BF91</f>
        <v>4.7049999999999983</v>
      </c>
      <c r="BG91">
        <f>Linker_ZHist!BG91-Nominal_ZHist!BG91</f>
        <v>0</v>
      </c>
      <c r="BH91">
        <f>Linker_ZHist!BH91-Nominal_ZHist!BH91</f>
        <v>1.3230000000000075</v>
      </c>
      <c r="BI91">
        <f>Linker_ZHist!BI91-Nominal_ZHist!BI91</f>
        <v>0</v>
      </c>
      <c r="BJ91">
        <f>Linker_ZHist!BJ91-Nominal_ZHist!BJ91</f>
        <v>21.723000000000006</v>
      </c>
      <c r="BK91">
        <f>Linker_ZHist!BK91-Nominal_ZHist!BK91</f>
        <v>0</v>
      </c>
      <c r="BL91">
        <f>Linker_ZHist!BL91-Nominal_ZHist!BL91</f>
        <v>2.4710000000000036</v>
      </c>
      <c r="BM91">
        <f>Linker_ZHist!BM91-Nominal_ZHist!BM91</f>
        <v>0</v>
      </c>
      <c r="BN91">
        <f>Linker_ZHist!BN91-Nominal_ZHist!BN91</f>
        <v>7.9960000000000093</v>
      </c>
      <c r="BO91">
        <f>Linker_ZHist!BO91-Nominal_ZHist!BO91</f>
        <v>0</v>
      </c>
      <c r="BP91">
        <f>Linker_ZHist!BP91-Nominal_ZHist!BP91</f>
        <v>4.9519999999999982</v>
      </c>
      <c r="BQ91">
        <f>Linker_ZHist!BQ91-Nominal_ZHist!BQ91</f>
        <v>-45422</v>
      </c>
      <c r="BR91">
        <f>Linker_ZHist!BR91-Nominal_ZHist!BR91</f>
        <v>-49.140999999999998</v>
      </c>
      <c r="BS91">
        <f>Linker_ZHist!BS91-Nominal_ZHist!BS91</f>
        <v>0</v>
      </c>
      <c r="BT91">
        <f>Linker_ZHist!BT91-Nominal_ZHist!BT91</f>
        <v>0</v>
      </c>
      <c r="BU91">
        <f>Linker_ZHist!BU91-Nominal_ZHist!BU91</f>
        <v>0</v>
      </c>
      <c r="BV91">
        <f>Linker_ZHist!BV91-Nominal_ZHist!BV91</f>
        <v>0</v>
      </c>
      <c r="BW91">
        <f>Linker_ZHist!BW91-Nominal_ZHist!BW91</f>
        <v>0</v>
      </c>
      <c r="BX91">
        <f>Linker_ZHist!BX91-Nominal_ZHist!BX91</f>
        <v>0</v>
      </c>
      <c r="BY91">
        <f>Linker_ZHist!BY91-Nominal_ZHist!BY91</f>
        <v>0</v>
      </c>
      <c r="BZ91">
        <f>Linker_ZHist!BZ91-Nominal_ZHist!BZ91</f>
        <v>0</v>
      </c>
    </row>
    <row r="92" spans="3:78" x14ac:dyDescent="0.35">
      <c r="C92" s="46"/>
      <c r="D92">
        <f>Linker_ZHist!D92-Nominal_ZHist!D92</f>
        <v>0</v>
      </c>
      <c r="E92">
        <f>Linker_ZHist!E92-Nominal_ZHist!E92</f>
        <v>45425</v>
      </c>
      <c r="F92">
        <f>Linker_ZHist!F92-Nominal_ZHist!F92</f>
        <v>-7.8140000000000001</v>
      </c>
      <c r="G92">
        <f>Linker_ZHist!G92-Nominal_ZHist!G92</f>
        <v>0</v>
      </c>
      <c r="H92">
        <f>Linker_ZHist!H92-Nominal_ZHist!H92</f>
        <v>3.0209999999999972</v>
      </c>
      <c r="I92">
        <f>Linker_ZHist!I92-Nominal_ZHist!I92</f>
        <v>0</v>
      </c>
      <c r="J92">
        <f>Linker_ZHist!J92-Nominal_ZHist!J92</f>
        <v>16.309000000000001</v>
      </c>
      <c r="K92">
        <f>Linker_ZHist!K92-Nominal_ZHist!K92</f>
        <v>0</v>
      </c>
      <c r="L92">
        <f>Linker_ZHist!L92-Nominal_ZHist!L92</f>
        <v>29.745000000000001</v>
      </c>
      <c r="M92">
        <f>Linker_ZHist!M92-Nominal_ZHist!M92</f>
        <v>0</v>
      </c>
      <c r="N92">
        <f>Linker_ZHist!N92-Nominal_ZHist!N92</f>
        <v>20.317</v>
      </c>
      <c r="O92">
        <f>Linker_ZHist!O92-Nominal_ZHist!O92</f>
        <v>0</v>
      </c>
      <c r="P92">
        <f>Linker_ZHist!P92-Nominal_ZHist!P92</f>
        <v>24.575000000000003</v>
      </c>
      <c r="Q92">
        <f>Linker_ZHist!Q92-Nominal_ZHist!Q92</f>
        <v>0</v>
      </c>
      <c r="R92">
        <f>Linker_ZHist!R92-Nominal_ZHist!R92</f>
        <v>17.157999999999998</v>
      </c>
      <c r="S92">
        <f>Linker_ZHist!S92-Nominal_ZHist!S92</f>
        <v>0</v>
      </c>
      <c r="T92">
        <f>Linker_ZHist!T92-Nominal_ZHist!T92</f>
        <v>17.150000000000002</v>
      </c>
      <c r="U92">
        <f>Linker_ZHist!U92-Nominal_ZHist!U92</f>
        <v>0</v>
      </c>
      <c r="V92">
        <f>Linker_ZHist!V92-Nominal_ZHist!V92</f>
        <v>23.221</v>
      </c>
      <c r="W92">
        <f>Linker_ZHist!W92-Nominal_ZHist!W92</f>
        <v>0</v>
      </c>
      <c r="X92">
        <f>Linker_ZHist!X92-Nominal_ZHist!X92</f>
        <v>7.5289999999999964</v>
      </c>
      <c r="Y92">
        <f>Linker_ZHist!Y92-Nominal_ZHist!Y92</f>
        <v>0</v>
      </c>
      <c r="Z92">
        <f>Linker_ZHist!Z92-Nominal_ZHist!Z92</f>
        <v>16.378</v>
      </c>
      <c r="AA92">
        <f>Linker_ZHist!AA92-Nominal_ZHist!AA92</f>
        <v>0</v>
      </c>
      <c r="AB92">
        <f>Linker_ZHist!AB92-Nominal_ZHist!AB92</f>
        <v>8.0850000000000009</v>
      </c>
      <c r="AC92">
        <f>Linker_ZHist!AC92-Nominal_ZHist!AC92</f>
        <v>0</v>
      </c>
      <c r="AD92">
        <f>Linker_ZHist!AD92-Nominal_ZHist!AD92</f>
        <v>6.536999999999999</v>
      </c>
      <c r="AE92">
        <f>Linker_ZHist!AE92-Nominal_ZHist!AE92</f>
        <v>0</v>
      </c>
      <c r="AF92">
        <f>Linker_ZHist!AF92-Nominal_ZHist!AF92</f>
        <v>0.87600000000000477</v>
      </c>
      <c r="AG92">
        <f>Linker_ZHist!AG92-Nominal_ZHist!AG92</f>
        <v>0</v>
      </c>
      <c r="AH92">
        <f>Linker_ZHist!AH92-Nominal_ZHist!AH92</f>
        <v>3.0069999999999979</v>
      </c>
      <c r="AI92">
        <f>Linker_ZHist!AI92-Nominal_ZHist!AI92</f>
        <v>0</v>
      </c>
      <c r="AJ92">
        <f>Linker_ZHist!AJ92-Nominal_ZHist!AJ92</f>
        <v>8.0069999999999979</v>
      </c>
      <c r="AK92">
        <f>Linker_ZHist!AK92-Nominal_ZHist!AK92</f>
        <v>0</v>
      </c>
      <c r="AL92">
        <f>Linker_ZHist!AL92-Nominal_ZHist!AL92</f>
        <v>5.0939999999999941</v>
      </c>
      <c r="AM92">
        <f>Linker_ZHist!AM92-Nominal_ZHist!AM92</f>
        <v>0</v>
      </c>
      <c r="AN92">
        <f>Linker_ZHist!AN92-Nominal_ZHist!AN92</f>
        <v>6.0589999999999975</v>
      </c>
      <c r="AO92">
        <f>Linker_ZHist!AO92-Nominal_ZHist!AO92</f>
        <v>0</v>
      </c>
      <c r="AP92">
        <f>Linker_ZHist!AP92-Nominal_ZHist!AP92</f>
        <v>8.992999999999995</v>
      </c>
      <c r="AQ92">
        <f>Linker_ZHist!AQ92-Nominal_ZHist!AQ92</f>
        <v>0</v>
      </c>
      <c r="AR92">
        <f>Linker_ZHist!AR92-Nominal_ZHist!AR92</f>
        <v>6.6640000000000015</v>
      </c>
      <c r="AS92">
        <f>Linker_ZHist!AS92-Nominal_ZHist!AS92</f>
        <v>0</v>
      </c>
      <c r="AT92">
        <f>Linker_ZHist!AT92-Nominal_ZHist!AT92</f>
        <v>7.5600000000000023</v>
      </c>
      <c r="AU92">
        <f>Linker_ZHist!AU92-Nominal_ZHist!AU92</f>
        <v>0</v>
      </c>
      <c r="AV92">
        <f>Linker_ZHist!AV92-Nominal_ZHist!AV92</f>
        <v>12.584000000000003</v>
      </c>
      <c r="AW92">
        <f>Linker_ZHist!AW92-Nominal_ZHist!AW92</f>
        <v>0</v>
      </c>
      <c r="AX92">
        <f>Linker_ZHist!AX92-Nominal_ZHist!AX92</f>
        <v>11.668999999999997</v>
      </c>
      <c r="AY92">
        <f>Linker_ZHist!AY92-Nominal_ZHist!AY92</f>
        <v>0</v>
      </c>
      <c r="AZ92">
        <f>Linker_ZHist!AZ92-Nominal_ZHist!AZ92</f>
        <v>7.2980000000000018</v>
      </c>
      <c r="BA92">
        <f>Linker_ZHist!BA92-Nominal_ZHist!BA92</f>
        <v>0</v>
      </c>
      <c r="BB92">
        <f>Linker_ZHist!BB92-Nominal_ZHist!BB92</f>
        <v>3.8290000000000077</v>
      </c>
      <c r="BC92">
        <f>Linker_ZHist!BC92-Nominal_ZHist!BC92</f>
        <v>0</v>
      </c>
      <c r="BD92">
        <f>Linker_ZHist!BD92-Nominal_ZHist!BD92</f>
        <v>5.6920000000000073</v>
      </c>
      <c r="BE92">
        <f>Linker_ZHist!BE92-Nominal_ZHist!BE92</f>
        <v>0</v>
      </c>
      <c r="BF92">
        <f>Linker_ZHist!BF92-Nominal_ZHist!BF92</f>
        <v>5.7609999999999957</v>
      </c>
      <c r="BG92">
        <f>Linker_ZHist!BG92-Nominal_ZHist!BG92</f>
        <v>0</v>
      </c>
      <c r="BH92">
        <f>Linker_ZHist!BH92-Nominal_ZHist!BH92</f>
        <v>2.7520000000000095</v>
      </c>
      <c r="BI92">
        <f>Linker_ZHist!BI92-Nominal_ZHist!BI92</f>
        <v>0</v>
      </c>
      <c r="BJ92">
        <f>Linker_ZHist!BJ92-Nominal_ZHist!BJ92</f>
        <v>22.887999999999998</v>
      </c>
      <c r="BK92">
        <f>Linker_ZHist!BK92-Nominal_ZHist!BK92</f>
        <v>0</v>
      </c>
      <c r="BL92">
        <f>Linker_ZHist!BL92-Nominal_ZHist!BL92</f>
        <v>4.0430000000000064</v>
      </c>
      <c r="BM92">
        <f>Linker_ZHist!BM92-Nominal_ZHist!BM92</f>
        <v>0</v>
      </c>
      <c r="BN92">
        <f>Linker_ZHist!BN92-Nominal_ZHist!BN92</f>
        <v>9.5060000000000002</v>
      </c>
      <c r="BO92">
        <f>Linker_ZHist!BO92-Nominal_ZHist!BO92</f>
        <v>0</v>
      </c>
      <c r="BP92">
        <f>Linker_ZHist!BP92-Nominal_ZHist!BP92</f>
        <v>6.8400000000000034</v>
      </c>
      <c r="BQ92">
        <f>Linker_ZHist!BQ92-Nominal_ZHist!BQ92</f>
        <v>-45425</v>
      </c>
      <c r="BR92">
        <f>Linker_ZHist!BR92-Nominal_ZHist!BR92</f>
        <v>-49.311</v>
      </c>
      <c r="BS92">
        <f>Linker_ZHist!BS92-Nominal_ZHist!BS92</f>
        <v>0</v>
      </c>
      <c r="BT92">
        <f>Linker_ZHist!BT92-Nominal_ZHist!BT92</f>
        <v>0</v>
      </c>
      <c r="BU92">
        <f>Linker_ZHist!BU92-Nominal_ZHist!BU92</f>
        <v>0</v>
      </c>
      <c r="BV92">
        <f>Linker_ZHist!BV92-Nominal_ZHist!BV92</f>
        <v>0</v>
      </c>
      <c r="BW92">
        <f>Linker_ZHist!BW92-Nominal_ZHist!BW92</f>
        <v>0</v>
      </c>
      <c r="BX92">
        <f>Linker_ZHist!BX92-Nominal_ZHist!BX92</f>
        <v>0</v>
      </c>
      <c r="BY92">
        <f>Linker_ZHist!BY92-Nominal_ZHist!BY92</f>
        <v>0</v>
      </c>
      <c r="BZ92">
        <f>Linker_ZHist!BZ92-Nominal_ZHist!BZ92</f>
        <v>0</v>
      </c>
    </row>
    <row r="93" spans="3:78" x14ac:dyDescent="0.35">
      <c r="C93" s="46"/>
      <c r="D93">
        <f>Linker_ZHist!D93-Nominal_ZHist!D93</f>
        <v>0</v>
      </c>
      <c r="E93">
        <f>Linker_ZHist!E93-Nominal_ZHist!E93</f>
        <v>45426</v>
      </c>
      <c r="F93">
        <f>Linker_ZHist!F93-Nominal_ZHist!F93</f>
        <v>-5.6970000000000001</v>
      </c>
      <c r="G93">
        <f>Linker_ZHist!G93-Nominal_ZHist!G93</f>
        <v>0</v>
      </c>
      <c r="H93">
        <f>Linker_ZHist!H93-Nominal_ZHist!H93</f>
        <v>7.3619999999999983</v>
      </c>
      <c r="I93">
        <f>Linker_ZHist!I93-Nominal_ZHist!I93</f>
        <v>0</v>
      </c>
      <c r="J93">
        <f>Linker_ZHist!J93-Nominal_ZHist!J93</f>
        <v>18.585000000000001</v>
      </c>
      <c r="K93">
        <f>Linker_ZHist!K93-Nominal_ZHist!K93</f>
        <v>0</v>
      </c>
      <c r="L93">
        <f>Linker_ZHist!L93-Nominal_ZHist!L93</f>
        <v>30.603999999999999</v>
      </c>
      <c r="M93">
        <f>Linker_ZHist!M93-Nominal_ZHist!M93</f>
        <v>0</v>
      </c>
      <c r="N93">
        <f>Linker_ZHist!N93-Nominal_ZHist!N93</f>
        <v>21.039000000000001</v>
      </c>
      <c r="O93">
        <f>Linker_ZHist!O93-Nominal_ZHist!O93</f>
        <v>0</v>
      </c>
      <c r="P93">
        <f>Linker_ZHist!P93-Nominal_ZHist!P93</f>
        <v>24.949000000000002</v>
      </c>
      <c r="Q93">
        <f>Linker_ZHist!Q93-Nominal_ZHist!Q93</f>
        <v>0</v>
      </c>
      <c r="R93">
        <f>Linker_ZHist!R93-Nominal_ZHist!R93</f>
        <v>16.873000000000001</v>
      </c>
      <c r="S93">
        <f>Linker_ZHist!S93-Nominal_ZHist!S93</f>
        <v>0</v>
      </c>
      <c r="T93">
        <f>Linker_ZHist!T93-Nominal_ZHist!T93</f>
        <v>17.263999999999999</v>
      </c>
      <c r="U93">
        <f>Linker_ZHist!U93-Nominal_ZHist!U93</f>
        <v>0</v>
      </c>
      <c r="V93">
        <f>Linker_ZHist!V93-Nominal_ZHist!V93</f>
        <v>23.640000000000004</v>
      </c>
      <c r="W93">
        <f>Linker_ZHist!W93-Nominal_ZHist!W93</f>
        <v>0</v>
      </c>
      <c r="X93">
        <f>Linker_ZHist!X93-Nominal_ZHist!X93</f>
        <v>7.8900000000000006</v>
      </c>
      <c r="Y93">
        <f>Linker_ZHist!Y93-Nominal_ZHist!Y93</f>
        <v>0</v>
      </c>
      <c r="Z93">
        <f>Linker_ZHist!Z93-Nominal_ZHist!Z93</f>
        <v>16.499000000000002</v>
      </c>
      <c r="AA93">
        <f>Linker_ZHist!AA93-Nominal_ZHist!AA93</f>
        <v>0</v>
      </c>
      <c r="AB93">
        <f>Linker_ZHist!AB93-Nominal_ZHist!AB93</f>
        <v>8.1010000000000062</v>
      </c>
      <c r="AC93">
        <f>Linker_ZHist!AC93-Nominal_ZHist!AC93</f>
        <v>0</v>
      </c>
      <c r="AD93">
        <f>Linker_ZHist!AD93-Nominal_ZHist!AD93</f>
        <v>6.7139999999999986</v>
      </c>
      <c r="AE93">
        <f>Linker_ZHist!AE93-Nominal_ZHist!AE93</f>
        <v>0</v>
      </c>
      <c r="AF93">
        <f>Linker_ZHist!AF93-Nominal_ZHist!AF93</f>
        <v>1.4220000000000041</v>
      </c>
      <c r="AG93">
        <f>Linker_ZHist!AG93-Nominal_ZHist!AG93</f>
        <v>0</v>
      </c>
      <c r="AH93">
        <f>Linker_ZHist!AH93-Nominal_ZHist!AH93</f>
        <v>3.419000000000004</v>
      </c>
      <c r="AI93">
        <f>Linker_ZHist!AI93-Nominal_ZHist!AI93</f>
        <v>0</v>
      </c>
      <c r="AJ93">
        <f>Linker_ZHist!AJ93-Nominal_ZHist!AJ93</f>
        <v>8.3459999999999965</v>
      </c>
      <c r="AK93">
        <f>Linker_ZHist!AK93-Nominal_ZHist!AK93</f>
        <v>0</v>
      </c>
      <c r="AL93">
        <f>Linker_ZHist!AL93-Nominal_ZHist!AL93</f>
        <v>5.6599999999999966</v>
      </c>
      <c r="AM93">
        <f>Linker_ZHist!AM93-Nominal_ZHist!AM93</f>
        <v>0</v>
      </c>
      <c r="AN93">
        <f>Linker_ZHist!AN93-Nominal_ZHist!AN93</f>
        <v>6.9210000000000065</v>
      </c>
      <c r="AO93">
        <f>Linker_ZHist!AO93-Nominal_ZHist!AO93</f>
        <v>0</v>
      </c>
      <c r="AP93">
        <f>Linker_ZHist!AP93-Nominal_ZHist!AP93</f>
        <v>9.9419999999999931</v>
      </c>
      <c r="AQ93">
        <f>Linker_ZHist!AQ93-Nominal_ZHist!AQ93</f>
        <v>0</v>
      </c>
      <c r="AR93">
        <f>Linker_ZHist!AR93-Nominal_ZHist!AR93</f>
        <v>7.4809999999999945</v>
      </c>
      <c r="AS93">
        <f>Linker_ZHist!AS93-Nominal_ZHist!AS93</f>
        <v>0</v>
      </c>
      <c r="AT93">
        <f>Linker_ZHist!AT93-Nominal_ZHist!AT93</f>
        <v>8.5420000000000016</v>
      </c>
      <c r="AU93">
        <f>Linker_ZHist!AU93-Nominal_ZHist!AU93</f>
        <v>0</v>
      </c>
      <c r="AV93">
        <f>Linker_ZHist!AV93-Nominal_ZHist!AV93</f>
        <v>13.75800000000001</v>
      </c>
      <c r="AW93">
        <f>Linker_ZHist!AW93-Nominal_ZHist!AW93</f>
        <v>0</v>
      </c>
      <c r="AX93">
        <f>Linker_ZHist!AX93-Nominal_ZHist!AX93</f>
        <v>12.825000000000003</v>
      </c>
      <c r="AY93">
        <f>Linker_ZHist!AY93-Nominal_ZHist!AY93</f>
        <v>0</v>
      </c>
      <c r="AZ93">
        <f>Linker_ZHist!AZ93-Nominal_ZHist!AZ93</f>
        <v>8.5659999999999883</v>
      </c>
      <c r="BA93">
        <f>Linker_ZHist!BA93-Nominal_ZHist!BA93</f>
        <v>0</v>
      </c>
      <c r="BB93">
        <f>Linker_ZHist!BB93-Nominal_ZHist!BB93</f>
        <v>5.0120000000000005</v>
      </c>
      <c r="BC93">
        <f>Linker_ZHist!BC93-Nominal_ZHist!BC93</f>
        <v>0</v>
      </c>
      <c r="BD93">
        <f>Linker_ZHist!BD93-Nominal_ZHist!BD93</f>
        <v>6.4489999999999981</v>
      </c>
      <c r="BE93">
        <f>Linker_ZHist!BE93-Nominal_ZHist!BE93</f>
        <v>0</v>
      </c>
      <c r="BF93">
        <f>Linker_ZHist!BF93-Nominal_ZHist!BF93</f>
        <v>6.3629999999999995</v>
      </c>
      <c r="BG93">
        <f>Linker_ZHist!BG93-Nominal_ZHist!BG93</f>
        <v>0</v>
      </c>
      <c r="BH93">
        <f>Linker_ZHist!BH93-Nominal_ZHist!BH93</f>
        <v>2.5840000000000032</v>
      </c>
      <c r="BI93">
        <f>Linker_ZHist!BI93-Nominal_ZHist!BI93</f>
        <v>0</v>
      </c>
      <c r="BJ93">
        <f>Linker_ZHist!BJ93-Nominal_ZHist!BJ93</f>
        <v>22.117000000000004</v>
      </c>
      <c r="BK93">
        <f>Linker_ZHist!BK93-Nominal_ZHist!BK93</f>
        <v>0</v>
      </c>
      <c r="BL93">
        <f>Linker_ZHist!BL93-Nominal_ZHist!BL93</f>
        <v>3.4920000000000044</v>
      </c>
      <c r="BM93">
        <f>Linker_ZHist!BM93-Nominal_ZHist!BM93</f>
        <v>0</v>
      </c>
      <c r="BN93">
        <f>Linker_ZHist!BN93-Nominal_ZHist!BN93</f>
        <v>8.887999999999991</v>
      </c>
      <c r="BO93">
        <f>Linker_ZHist!BO93-Nominal_ZHist!BO93</f>
        <v>0</v>
      </c>
      <c r="BP93">
        <f>Linker_ZHist!BP93-Nominal_ZHist!BP93</f>
        <v>6.1280000000000001</v>
      </c>
      <c r="BQ93">
        <f>Linker_ZHist!BQ93-Nominal_ZHist!BQ93</f>
        <v>-45426</v>
      </c>
      <c r="BR93">
        <f>Linker_ZHist!BR93-Nominal_ZHist!BR93</f>
        <v>-49.53</v>
      </c>
      <c r="BS93">
        <f>Linker_ZHist!BS93-Nominal_ZHist!BS93</f>
        <v>0</v>
      </c>
      <c r="BT93">
        <f>Linker_ZHist!BT93-Nominal_ZHist!BT93</f>
        <v>0</v>
      </c>
      <c r="BU93">
        <f>Linker_ZHist!BU93-Nominal_ZHist!BU93</f>
        <v>0</v>
      </c>
      <c r="BV93">
        <f>Linker_ZHist!BV93-Nominal_ZHist!BV93</f>
        <v>0</v>
      </c>
      <c r="BW93">
        <f>Linker_ZHist!BW93-Nominal_ZHist!BW93</f>
        <v>0</v>
      </c>
      <c r="BX93">
        <f>Linker_ZHist!BX93-Nominal_ZHist!BX93</f>
        <v>0</v>
      </c>
      <c r="BY93">
        <f>Linker_ZHist!BY93-Nominal_ZHist!BY93</f>
        <v>0</v>
      </c>
      <c r="BZ93">
        <f>Linker_ZHist!BZ93-Nominal_ZHist!BZ93</f>
        <v>0</v>
      </c>
    </row>
    <row r="94" spans="3:78" x14ac:dyDescent="0.35">
      <c r="C94" s="46"/>
      <c r="D94">
        <f>Linker_ZHist!D94-Nominal_ZHist!D94</f>
        <v>0</v>
      </c>
      <c r="E94">
        <f>Linker_ZHist!E94-Nominal_ZHist!E94</f>
        <v>45427</v>
      </c>
      <c r="F94">
        <f>Linker_ZHist!F94-Nominal_ZHist!F94</f>
        <v>-10.265000000000001</v>
      </c>
      <c r="G94">
        <f>Linker_ZHist!G94-Nominal_ZHist!G94</f>
        <v>0</v>
      </c>
      <c r="H94">
        <f>Linker_ZHist!H94-Nominal_ZHist!H94</f>
        <v>13.237</v>
      </c>
      <c r="I94">
        <f>Linker_ZHist!I94-Nominal_ZHist!I94</f>
        <v>0</v>
      </c>
      <c r="J94">
        <f>Linker_ZHist!J94-Nominal_ZHist!J94</f>
        <v>19.893000000000001</v>
      </c>
      <c r="K94">
        <f>Linker_ZHist!K94-Nominal_ZHist!K94</f>
        <v>0</v>
      </c>
      <c r="L94">
        <f>Linker_ZHist!L94-Nominal_ZHist!L94</f>
        <v>32.392000000000003</v>
      </c>
      <c r="M94">
        <f>Linker_ZHist!M94-Nominal_ZHist!M94</f>
        <v>0</v>
      </c>
      <c r="N94">
        <f>Linker_ZHist!N94-Nominal_ZHist!N94</f>
        <v>22.571000000000002</v>
      </c>
      <c r="O94">
        <f>Linker_ZHist!O94-Nominal_ZHist!O94</f>
        <v>0</v>
      </c>
      <c r="P94">
        <f>Linker_ZHist!P94-Nominal_ZHist!P94</f>
        <v>26.611000000000001</v>
      </c>
      <c r="Q94">
        <f>Linker_ZHist!Q94-Nominal_ZHist!Q94</f>
        <v>0</v>
      </c>
      <c r="R94">
        <f>Linker_ZHist!R94-Nominal_ZHist!R94</f>
        <v>16.959999999999997</v>
      </c>
      <c r="S94">
        <f>Linker_ZHist!S94-Nominal_ZHist!S94</f>
        <v>0</v>
      </c>
      <c r="T94">
        <f>Linker_ZHist!T94-Nominal_ZHist!T94</f>
        <v>17.297999999999998</v>
      </c>
      <c r="U94">
        <f>Linker_ZHist!U94-Nominal_ZHist!U94</f>
        <v>0</v>
      </c>
      <c r="V94">
        <f>Linker_ZHist!V94-Nominal_ZHist!V94</f>
        <v>24.031000000000002</v>
      </c>
      <c r="W94">
        <f>Linker_ZHist!W94-Nominal_ZHist!W94</f>
        <v>0</v>
      </c>
      <c r="X94">
        <f>Linker_ZHist!X94-Nominal_ZHist!X94</f>
        <v>8.0549999999999997</v>
      </c>
      <c r="Y94">
        <f>Linker_ZHist!Y94-Nominal_ZHist!Y94</f>
        <v>0</v>
      </c>
      <c r="Z94">
        <f>Linker_ZHist!Z94-Nominal_ZHist!Z94</f>
        <v>17.337000000000003</v>
      </c>
      <c r="AA94">
        <f>Linker_ZHist!AA94-Nominal_ZHist!AA94</f>
        <v>0</v>
      </c>
      <c r="AB94">
        <f>Linker_ZHist!AB94-Nominal_ZHist!AB94</f>
        <v>9.4410000000000025</v>
      </c>
      <c r="AC94">
        <f>Linker_ZHist!AC94-Nominal_ZHist!AC94</f>
        <v>0</v>
      </c>
      <c r="AD94">
        <f>Linker_ZHist!AD94-Nominal_ZHist!AD94</f>
        <v>8.125</v>
      </c>
      <c r="AE94">
        <f>Linker_ZHist!AE94-Nominal_ZHist!AE94</f>
        <v>0</v>
      </c>
      <c r="AF94">
        <f>Linker_ZHist!AF94-Nominal_ZHist!AF94</f>
        <v>2.9679999999999964</v>
      </c>
      <c r="AG94">
        <f>Linker_ZHist!AG94-Nominal_ZHist!AG94</f>
        <v>0</v>
      </c>
      <c r="AH94">
        <f>Linker_ZHist!AH94-Nominal_ZHist!AH94</f>
        <v>4.9419999999999931</v>
      </c>
      <c r="AI94">
        <f>Linker_ZHist!AI94-Nominal_ZHist!AI94</f>
        <v>0</v>
      </c>
      <c r="AJ94">
        <f>Linker_ZHist!AJ94-Nominal_ZHist!AJ94</f>
        <v>9.847999999999999</v>
      </c>
      <c r="AK94">
        <f>Linker_ZHist!AK94-Nominal_ZHist!AK94</f>
        <v>0</v>
      </c>
      <c r="AL94">
        <f>Linker_ZHist!AL94-Nominal_ZHist!AL94</f>
        <v>7.0599999999999952</v>
      </c>
      <c r="AM94">
        <f>Linker_ZHist!AM94-Nominal_ZHist!AM94</f>
        <v>0</v>
      </c>
      <c r="AN94">
        <f>Linker_ZHist!AN94-Nominal_ZHist!AN94</f>
        <v>8.2519999999999953</v>
      </c>
      <c r="AO94">
        <f>Linker_ZHist!AO94-Nominal_ZHist!AO94</f>
        <v>0</v>
      </c>
      <c r="AP94">
        <f>Linker_ZHist!AP94-Nominal_ZHist!AP94</f>
        <v>10.908000000000001</v>
      </c>
      <c r="AQ94">
        <f>Linker_ZHist!AQ94-Nominal_ZHist!AQ94</f>
        <v>0</v>
      </c>
      <c r="AR94">
        <f>Linker_ZHist!AR94-Nominal_ZHist!AR94</f>
        <v>8.617999999999995</v>
      </c>
      <c r="AS94">
        <f>Linker_ZHist!AS94-Nominal_ZHist!AS94</f>
        <v>0</v>
      </c>
      <c r="AT94">
        <f>Linker_ZHist!AT94-Nominal_ZHist!AT94</f>
        <v>9.4720000000000084</v>
      </c>
      <c r="AU94">
        <f>Linker_ZHist!AU94-Nominal_ZHist!AU94</f>
        <v>0</v>
      </c>
      <c r="AV94">
        <f>Linker_ZHist!AV94-Nominal_ZHist!AV94</f>
        <v>14.268000000000001</v>
      </c>
      <c r="AW94">
        <f>Linker_ZHist!AW94-Nominal_ZHist!AW94</f>
        <v>0</v>
      </c>
      <c r="AX94">
        <f>Linker_ZHist!AX94-Nominal_ZHist!AX94</f>
        <v>13.352999999999994</v>
      </c>
      <c r="AY94">
        <f>Linker_ZHist!AY94-Nominal_ZHist!AY94</f>
        <v>0</v>
      </c>
      <c r="AZ94">
        <f>Linker_ZHist!AZ94-Nominal_ZHist!AZ94</f>
        <v>9.0339999999999918</v>
      </c>
      <c r="BA94">
        <f>Linker_ZHist!BA94-Nominal_ZHist!BA94</f>
        <v>0</v>
      </c>
      <c r="BB94">
        <f>Linker_ZHist!BB94-Nominal_ZHist!BB94</f>
        <v>5.534000000000006</v>
      </c>
      <c r="BC94">
        <f>Linker_ZHist!BC94-Nominal_ZHist!BC94</f>
        <v>0</v>
      </c>
      <c r="BD94">
        <f>Linker_ZHist!BD94-Nominal_ZHist!BD94</f>
        <v>6.8780000000000001</v>
      </c>
      <c r="BE94">
        <f>Linker_ZHist!BE94-Nominal_ZHist!BE94</f>
        <v>0</v>
      </c>
      <c r="BF94">
        <f>Linker_ZHist!BF94-Nominal_ZHist!BF94</f>
        <v>6.6670000000000016</v>
      </c>
      <c r="BG94">
        <f>Linker_ZHist!BG94-Nominal_ZHist!BG94</f>
        <v>0</v>
      </c>
      <c r="BH94">
        <f>Linker_ZHist!BH94-Nominal_ZHist!BH94</f>
        <v>3.4239999999999924</v>
      </c>
      <c r="BI94">
        <f>Linker_ZHist!BI94-Nominal_ZHist!BI94</f>
        <v>0</v>
      </c>
      <c r="BJ94">
        <f>Linker_ZHist!BJ94-Nominal_ZHist!BJ94</f>
        <v>22.311</v>
      </c>
      <c r="BK94">
        <f>Linker_ZHist!BK94-Nominal_ZHist!BK94</f>
        <v>0</v>
      </c>
      <c r="BL94">
        <f>Linker_ZHist!BL94-Nominal_ZHist!BL94</f>
        <v>3.570999999999998</v>
      </c>
      <c r="BM94">
        <f>Linker_ZHist!BM94-Nominal_ZHist!BM94</f>
        <v>0</v>
      </c>
      <c r="BN94">
        <f>Linker_ZHist!BN94-Nominal_ZHist!BN94</f>
        <v>9.1950000000000074</v>
      </c>
      <c r="BO94">
        <f>Linker_ZHist!BO94-Nominal_ZHist!BO94</f>
        <v>0</v>
      </c>
      <c r="BP94">
        <f>Linker_ZHist!BP94-Nominal_ZHist!BP94</f>
        <v>6.4990000000000023</v>
      </c>
      <c r="BQ94">
        <f>Linker_ZHist!BQ94-Nominal_ZHist!BQ94</f>
        <v>-45427</v>
      </c>
      <c r="BR94">
        <f>Linker_ZHist!BR94-Nominal_ZHist!BR94</f>
        <v>-49.088999999999999</v>
      </c>
      <c r="BS94">
        <f>Linker_ZHist!BS94-Nominal_ZHist!BS94</f>
        <v>0</v>
      </c>
      <c r="BT94">
        <f>Linker_ZHist!BT94-Nominal_ZHist!BT94</f>
        <v>0</v>
      </c>
      <c r="BU94">
        <f>Linker_ZHist!BU94-Nominal_ZHist!BU94</f>
        <v>0</v>
      </c>
      <c r="BV94">
        <f>Linker_ZHist!BV94-Nominal_ZHist!BV94</f>
        <v>0</v>
      </c>
      <c r="BW94">
        <f>Linker_ZHist!BW94-Nominal_ZHist!BW94</f>
        <v>0</v>
      </c>
      <c r="BX94">
        <f>Linker_ZHist!BX94-Nominal_ZHist!BX94</f>
        <v>0</v>
      </c>
      <c r="BY94">
        <f>Linker_ZHist!BY94-Nominal_ZHist!BY94</f>
        <v>0</v>
      </c>
      <c r="BZ94">
        <f>Linker_ZHist!BZ94-Nominal_ZHist!BZ94</f>
        <v>0</v>
      </c>
    </row>
    <row r="95" spans="3:78" x14ac:dyDescent="0.35">
      <c r="C95" s="46"/>
      <c r="D95">
        <f>Linker_ZHist!D95-Nominal_ZHist!D95</f>
        <v>0</v>
      </c>
      <c r="E95">
        <f>Linker_ZHist!E95-Nominal_ZHist!E95</f>
        <v>45428</v>
      </c>
      <c r="F95">
        <f>Linker_ZHist!F95-Nominal_ZHist!F95</f>
        <v>-9.7729999999999997</v>
      </c>
      <c r="G95">
        <f>Linker_ZHist!G95-Nominal_ZHist!G95</f>
        <v>0</v>
      </c>
      <c r="H95">
        <f>Linker_ZHist!H95-Nominal_ZHist!H95</f>
        <v>-15.810999999999996</v>
      </c>
      <c r="I95">
        <f>Linker_ZHist!I95-Nominal_ZHist!I95</f>
        <v>0</v>
      </c>
      <c r="J95">
        <f>Linker_ZHist!J95-Nominal_ZHist!J95</f>
        <v>19.37</v>
      </c>
      <c r="K95">
        <f>Linker_ZHist!K95-Nominal_ZHist!K95</f>
        <v>0</v>
      </c>
      <c r="L95">
        <f>Linker_ZHist!L95-Nominal_ZHist!L95</f>
        <v>31.734000000000002</v>
      </c>
      <c r="M95">
        <f>Linker_ZHist!M95-Nominal_ZHist!M95</f>
        <v>0</v>
      </c>
      <c r="N95">
        <f>Linker_ZHist!N95-Nominal_ZHist!N95</f>
        <v>22.329000000000001</v>
      </c>
      <c r="O95">
        <f>Linker_ZHist!O95-Nominal_ZHist!O95</f>
        <v>0</v>
      </c>
      <c r="P95">
        <f>Linker_ZHist!P95-Nominal_ZHist!P95</f>
        <v>26.770000000000003</v>
      </c>
      <c r="Q95">
        <f>Linker_ZHist!Q95-Nominal_ZHist!Q95</f>
        <v>0</v>
      </c>
      <c r="R95">
        <f>Linker_ZHist!R95-Nominal_ZHist!R95</f>
        <v>17.484000000000002</v>
      </c>
      <c r="S95">
        <f>Linker_ZHist!S95-Nominal_ZHist!S95</f>
        <v>0</v>
      </c>
      <c r="T95">
        <f>Linker_ZHist!T95-Nominal_ZHist!T95</f>
        <v>17.063000000000002</v>
      </c>
      <c r="U95">
        <f>Linker_ZHist!U95-Nominal_ZHist!U95</f>
        <v>0</v>
      </c>
      <c r="V95">
        <f>Linker_ZHist!V95-Nominal_ZHist!V95</f>
        <v>23.570999999999998</v>
      </c>
      <c r="W95">
        <f>Linker_ZHist!W95-Nominal_ZHist!W95</f>
        <v>0</v>
      </c>
      <c r="X95">
        <f>Linker_ZHist!X95-Nominal_ZHist!X95</f>
        <v>7.7120000000000033</v>
      </c>
      <c r="Y95">
        <f>Linker_ZHist!Y95-Nominal_ZHist!Y95</f>
        <v>0</v>
      </c>
      <c r="Z95">
        <f>Linker_ZHist!Z95-Nominal_ZHist!Z95</f>
        <v>16.808999999999997</v>
      </c>
      <c r="AA95">
        <f>Linker_ZHist!AA95-Nominal_ZHist!AA95</f>
        <v>0</v>
      </c>
      <c r="AB95">
        <f>Linker_ZHist!AB95-Nominal_ZHist!AB95</f>
        <v>8.4069999999999965</v>
      </c>
      <c r="AC95">
        <f>Linker_ZHist!AC95-Nominal_ZHist!AC95</f>
        <v>0</v>
      </c>
      <c r="AD95">
        <f>Linker_ZHist!AD95-Nominal_ZHist!AD95</f>
        <v>6.7689999999999984</v>
      </c>
      <c r="AE95">
        <f>Linker_ZHist!AE95-Nominal_ZHist!AE95</f>
        <v>0</v>
      </c>
      <c r="AF95">
        <f>Linker_ZHist!AF95-Nominal_ZHist!AF95</f>
        <v>1.7789999999999964</v>
      </c>
      <c r="AG95">
        <f>Linker_ZHist!AG95-Nominal_ZHist!AG95</f>
        <v>0</v>
      </c>
      <c r="AH95">
        <f>Linker_ZHist!AH95-Nominal_ZHist!AH95</f>
        <v>3.6869999999999976</v>
      </c>
      <c r="AI95">
        <f>Linker_ZHist!AI95-Nominal_ZHist!AI95</f>
        <v>0</v>
      </c>
      <c r="AJ95">
        <f>Linker_ZHist!AJ95-Nominal_ZHist!AJ95</f>
        <v>8.6060000000000016</v>
      </c>
      <c r="AK95">
        <f>Linker_ZHist!AK95-Nominal_ZHist!AK95</f>
        <v>0</v>
      </c>
      <c r="AL95">
        <f>Linker_ZHist!AL95-Nominal_ZHist!AL95</f>
        <v>5.527000000000001</v>
      </c>
      <c r="AM95">
        <f>Linker_ZHist!AM95-Nominal_ZHist!AM95</f>
        <v>0</v>
      </c>
      <c r="AN95">
        <f>Linker_ZHist!AN95-Nominal_ZHist!AN95</f>
        <v>6.6070000000000135</v>
      </c>
      <c r="AO95">
        <f>Linker_ZHist!AO95-Nominal_ZHist!AO95</f>
        <v>0</v>
      </c>
      <c r="AP95">
        <f>Linker_ZHist!AP95-Nominal_ZHist!AP95</f>
        <v>9.4390000000000072</v>
      </c>
      <c r="AQ95">
        <f>Linker_ZHist!AQ95-Nominal_ZHist!AQ95</f>
        <v>0</v>
      </c>
      <c r="AR95">
        <f>Linker_ZHist!AR95-Nominal_ZHist!AR95</f>
        <v>7.0750000000000028</v>
      </c>
      <c r="AS95">
        <f>Linker_ZHist!AS95-Nominal_ZHist!AS95</f>
        <v>0</v>
      </c>
      <c r="AT95">
        <f>Linker_ZHist!AT95-Nominal_ZHist!AT95</f>
        <v>8.0120000000000005</v>
      </c>
      <c r="AU95">
        <f>Linker_ZHist!AU95-Nominal_ZHist!AU95</f>
        <v>0</v>
      </c>
      <c r="AV95">
        <f>Linker_ZHist!AV95-Nominal_ZHist!AV95</f>
        <v>12.852000000000004</v>
      </c>
      <c r="AW95">
        <f>Linker_ZHist!AW95-Nominal_ZHist!AW95</f>
        <v>0</v>
      </c>
      <c r="AX95">
        <f>Linker_ZHist!AX95-Nominal_ZHist!AX95</f>
        <v>11.921000000000006</v>
      </c>
      <c r="AY95">
        <f>Linker_ZHist!AY95-Nominal_ZHist!AY95</f>
        <v>0</v>
      </c>
      <c r="AZ95">
        <f>Linker_ZHist!AZ95-Nominal_ZHist!AZ95</f>
        <v>7.7729999999999961</v>
      </c>
      <c r="BA95">
        <f>Linker_ZHist!BA95-Nominal_ZHist!BA95</f>
        <v>0</v>
      </c>
      <c r="BB95">
        <f>Linker_ZHist!BB95-Nominal_ZHist!BB95</f>
        <v>4.4080000000000013</v>
      </c>
      <c r="BC95">
        <f>Linker_ZHist!BC95-Nominal_ZHist!BC95</f>
        <v>0</v>
      </c>
      <c r="BD95">
        <f>Linker_ZHist!BD95-Nominal_ZHist!BD95</f>
        <v>5.4059999999999917</v>
      </c>
      <c r="BE95">
        <f>Linker_ZHist!BE95-Nominal_ZHist!BE95</f>
        <v>0</v>
      </c>
      <c r="BF95">
        <f>Linker_ZHist!BF95-Nominal_ZHist!BF95</f>
        <v>5.2889999999999873</v>
      </c>
      <c r="BG95">
        <f>Linker_ZHist!BG95-Nominal_ZHist!BG95</f>
        <v>0</v>
      </c>
      <c r="BH95">
        <f>Linker_ZHist!BH95-Nominal_ZHist!BH95</f>
        <v>2.0849999999999937</v>
      </c>
      <c r="BI95">
        <f>Linker_ZHist!BI95-Nominal_ZHist!BI95</f>
        <v>0</v>
      </c>
      <c r="BJ95">
        <f>Linker_ZHist!BJ95-Nominal_ZHist!BJ95</f>
        <v>20.936999999999998</v>
      </c>
      <c r="BK95">
        <f>Linker_ZHist!BK95-Nominal_ZHist!BK95</f>
        <v>0</v>
      </c>
      <c r="BL95">
        <f>Linker_ZHist!BL95-Nominal_ZHist!BL95</f>
        <v>1.8810000000000002</v>
      </c>
      <c r="BM95">
        <f>Linker_ZHist!BM95-Nominal_ZHist!BM95</f>
        <v>0</v>
      </c>
      <c r="BN95">
        <f>Linker_ZHist!BN95-Nominal_ZHist!BN95</f>
        <v>7.4969999999999999</v>
      </c>
      <c r="BO95">
        <f>Linker_ZHist!BO95-Nominal_ZHist!BO95</f>
        <v>0</v>
      </c>
      <c r="BP95">
        <f>Linker_ZHist!BP95-Nominal_ZHist!BP95</f>
        <v>5.2070000000000007</v>
      </c>
      <c r="BQ95">
        <f>Linker_ZHist!BQ95-Nominal_ZHist!BQ95</f>
        <v>-45428</v>
      </c>
      <c r="BR95">
        <f>Linker_ZHist!BR95-Nominal_ZHist!BR95</f>
        <v>-48.685000000000002</v>
      </c>
      <c r="BS95">
        <f>Linker_ZHist!BS95-Nominal_ZHist!BS95</f>
        <v>0</v>
      </c>
      <c r="BT95">
        <f>Linker_ZHist!BT95-Nominal_ZHist!BT95</f>
        <v>0</v>
      </c>
      <c r="BU95">
        <f>Linker_ZHist!BU95-Nominal_ZHist!BU95</f>
        <v>0</v>
      </c>
      <c r="BV95">
        <f>Linker_ZHist!BV95-Nominal_ZHist!BV95</f>
        <v>0</v>
      </c>
      <c r="BW95">
        <f>Linker_ZHist!BW95-Nominal_ZHist!BW95</f>
        <v>0</v>
      </c>
      <c r="BX95">
        <f>Linker_ZHist!BX95-Nominal_ZHist!BX95</f>
        <v>0</v>
      </c>
      <c r="BY95">
        <f>Linker_ZHist!BY95-Nominal_ZHist!BY95</f>
        <v>0</v>
      </c>
      <c r="BZ95">
        <f>Linker_ZHist!BZ95-Nominal_ZHist!BZ95</f>
        <v>0</v>
      </c>
    </row>
    <row r="96" spans="3:78" x14ac:dyDescent="0.35">
      <c r="C96" s="46"/>
      <c r="D96">
        <f>Linker_ZHist!D96-Nominal_ZHist!D96</f>
        <v>0</v>
      </c>
      <c r="E96">
        <f>Linker_ZHist!E96-Nominal_ZHist!E96</f>
        <v>45429</v>
      </c>
      <c r="F96">
        <f>Linker_ZHist!F96-Nominal_ZHist!F96</f>
        <v>-12.566000000000001</v>
      </c>
      <c r="G96">
        <f>Linker_ZHist!G96-Nominal_ZHist!G96</f>
        <v>0</v>
      </c>
      <c r="H96">
        <f>Linker_ZHist!H96-Nominal_ZHist!H96</f>
        <v>10.597</v>
      </c>
      <c r="I96">
        <f>Linker_ZHist!I96-Nominal_ZHist!I96</f>
        <v>0</v>
      </c>
      <c r="J96">
        <f>Linker_ZHist!J96-Nominal_ZHist!J96</f>
        <v>19.161999999999999</v>
      </c>
      <c r="K96">
        <f>Linker_ZHist!K96-Nominal_ZHist!K96</f>
        <v>0</v>
      </c>
      <c r="L96">
        <f>Linker_ZHist!L96-Nominal_ZHist!L96</f>
        <v>30.808</v>
      </c>
      <c r="M96">
        <f>Linker_ZHist!M96-Nominal_ZHist!M96</f>
        <v>0</v>
      </c>
      <c r="N96">
        <f>Linker_ZHist!N96-Nominal_ZHist!N96</f>
        <v>20.532000000000004</v>
      </c>
      <c r="O96">
        <f>Linker_ZHist!O96-Nominal_ZHist!O96</f>
        <v>0</v>
      </c>
      <c r="P96">
        <f>Linker_ZHist!P96-Nominal_ZHist!P96</f>
        <v>25.353000000000002</v>
      </c>
      <c r="Q96">
        <f>Linker_ZHist!Q96-Nominal_ZHist!Q96</f>
        <v>0</v>
      </c>
      <c r="R96">
        <f>Linker_ZHist!R96-Nominal_ZHist!R96</f>
        <v>17.610000000000003</v>
      </c>
      <c r="S96">
        <f>Linker_ZHist!S96-Nominal_ZHist!S96</f>
        <v>0</v>
      </c>
      <c r="T96">
        <f>Linker_ZHist!T96-Nominal_ZHist!T96</f>
        <v>17.437999999999999</v>
      </c>
      <c r="U96">
        <f>Linker_ZHist!U96-Nominal_ZHist!U96</f>
        <v>0</v>
      </c>
      <c r="V96">
        <f>Linker_ZHist!V96-Nominal_ZHist!V96</f>
        <v>23.678999999999998</v>
      </c>
      <c r="W96">
        <f>Linker_ZHist!W96-Nominal_ZHist!W96</f>
        <v>0</v>
      </c>
      <c r="X96">
        <f>Linker_ZHist!X96-Nominal_ZHist!X96</f>
        <v>8.0429999999999993</v>
      </c>
      <c r="Y96">
        <f>Linker_ZHist!Y96-Nominal_ZHist!Y96</f>
        <v>0</v>
      </c>
      <c r="Z96">
        <f>Linker_ZHist!Z96-Nominal_ZHist!Z96</f>
        <v>17.543999999999997</v>
      </c>
      <c r="AA96">
        <f>Linker_ZHist!AA96-Nominal_ZHist!AA96</f>
        <v>0</v>
      </c>
      <c r="AB96">
        <f>Linker_ZHist!AB96-Nominal_ZHist!AB96</f>
        <v>8.4329999999999998</v>
      </c>
      <c r="AC96">
        <f>Linker_ZHist!AC96-Nominal_ZHist!AC96</f>
        <v>0</v>
      </c>
      <c r="AD96">
        <f>Linker_ZHist!AD96-Nominal_ZHist!AD96</f>
        <v>6.982999999999997</v>
      </c>
      <c r="AE96">
        <f>Linker_ZHist!AE96-Nominal_ZHist!AE96</f>
        <v>0</v>
      </c>
      <c r="AF96">
        <f>Linker_ZHist!AF96-Nominal_ZHist!AF96</f>
        <v>1.7409999999999997</v>
      </c>
      <c r="AG96">
        <f>Linker_ZHist!AG96-Nominal_ZHist!AG96</f>
        <v>0</v>
      </c>
      <c r="AH96">
        <f>Linker_ZHist!AH96-Nominal_ZHist!AH96</f>
        <v>3.6550000000000011</v>
      </c>
      <c r="AI96">
        <f>Linker_ZHist!AI96-Nominal_ZHist!AI96</f>
        <v>0</v>
      </c>
      <c r="AJ96">
        <f>Linker_ZHist!AJ96-Nominal_ZHist!AJ96</f>
        <v>8.5309999999999988</v>
      </c>
      <c r="AK96">
        <f>Linker_ZHist!AK96-Nominal_ZHist!AK96</f>
        <v>0</v>
      </c>
      <c r="AL96">
        <f>Linker_ZHist!AL96-Nominal_ZHist!AL96</f>
        <v>5.6570000000000036</v>
      </c>
      <c r="AM96">
        <f>Linker_ZHist!AM96-Nominal_ZHist!AM96</f>
        <v>0</v>
      </c>
      <c r="AN96">
        <f>Linker_ZHist!AN96-Nominal_ZHist!AN96</f>
        <v>6.8810000000000002</v>
      </c>
      <c r="AO96">
        <f>Linker_ZHist!AO96-Nominal_ZHist!AO96</f>
        <v>0</v>
      </c>
      <c r="AP96">
        <f>Linker_ZHist!AP96-Nominal_ZHist!AP96</f>
        <v>9.8090000000000117</v>
      </c>
      <c r="AQ96">
        <f>Linker_ZHist!AQ96-Nominal_ZHist!AQ96</f>
        <v>0</v>
      </c>
      <c r="AR96">
        <f>Linker_ZHist!AR96-Nominal_ZHist!AR96</f>
        <v>7.1949999999999932</v>
      </c>
      <c r="AS96">
        <f>Linker_ZHist!AS96-Nominal_ZHist!AS96</f>
        <v>0</v>
      </c>
      <c r="AT96">
        <f>Linker_ZHist!AT96-Nominal_ZHist!AT96</f>
        <v>8.0370000000000061</v>
      </c>
      <c r="AU96">
        <f>Linker_ZHist!AU96-Nominal_ZHist!AU96</f>
        <v>0</v>
      </c>
      <c r="AV96">
        <f>Linker_ZHist!AV96-Nominal_ZHist!AV96</f>
        <v>13.075000000000003</v>
      </c>
      <c r="AW96">
        <f>Linker_ZHist!AW96-Nominal_ZHist!AW96</f>
        <v>0</v>
      </c>
      <c r="AX96">
        <f>Linker_ZHist!AX96-Nominal_ZHist!AX96</f>
        <v>12.087000000000003</v>
      </c>
      <c r="AY96">
        <f>Linker_ZHist!AY96-Nominal_ZHist!AY96</f>
        <v>0</v>
      </c>
      <c r="AZ96">
        <f>Linker_ZHist!AZ96-Nominal_ZHist!AZ96</f>
        <v>7.590999999999994</v>
      </c>
      <c r="BA96">
        <f>Linker_ZHist!BA96-Nominal_ZHist!BA96</f>
        <v>0</v>
      </c>
      <c r="BB96">
        <f>Linker_ZHist!BB96-Nominal_ZHist!BB96</f>
        <v>3.8970000000000056</v>
      </c>
      <c r="BC96">
        <f>Linker_ZHist!BC96-Nominal_ZHist!BC96</f>
        <v>0</v>
      </c>
      <c r="BD96">
        <f>Linker_ZHist!BD96-Nominal_ZHist!BD96</f>
        <v>5.1509999999999962</v>
      </c>
      <c r="BE96">
        <f>Linker_ZHist!BE96-Nominal_ZHist!BE96</f>
        <v>0</v>
      </c>
      <c r="BF96">
        <f>Linker_ZHist!BF96-Nominal_ZHist!BF96</f>
        <v>5.0589999999999975</v>
      </c>
      <c r="BG96">
        <f>Linker_ZHist!BG96-Nominal_ZHist!BG96</f>
        <v>0</v>
      </c>
      <c r="BH96">
        <f>Linker_ZHist!BH96-Nominal_ZHist!BH96</f>
        <v>1.5450000000000017</v>
      </c>
      <c r="BI96">
        <f>Linker_ZHist!BI96-Nominal_ZHist!BI96</f>
        <v>0</v>
      </c>
      <c r="BJ96">
        <f>Linker_ZHist!BJ96-Nominal_ZHist!BJ96</f>
        <v>20.745000000000005</v>
      </c>
      <c r="BK96">
        <f>Linker_ZHist!BK96-Nominal_ZHist!BK96</f>
        <v>0</v>
      </c>
      <c r="BL96">
        <f>Linker_ZHist!BL96-Nominal_ZHist!BL96</f>
        <v>2.8900000000000006</v>
      </c>
      <c r="BM96">
        <f>Linker_ZHist!BM96-Nominal_ZHist!BM96</f>
        <v>0</v>
      </c>
      <c r="BN96">
        <f>Linker_ZHist!BN96-Nominal_ZHist!BN96</f>
        <v>8.4809999999999945</v>
      </c>
      <c r="BO96">
        <f>Linker_ZHist!BO96-Nominal_ZHist!BO96</f>
        <v>0</v>
      </c>
      <c r="BP96">
        <f>Linker_ZHist!BP96-Nominal_ZHist!BP96</f>
        <v>5.9310000000000045</v>
      </c>
      <c r="BQ96">
        <f>Linker_ZHist!BQ96-Nominal_ZHist!BQ96</f>
        <v>-45429</v>
      </c>
      <c r="BR96">
        <f>Linker_ZHist!BR96-Nominal_ZHist!BR96</f>
        <v>-48.637</v>
      </c>
      <c r="BS96">
        <f>Linker_ZHist!BS96-Nominal_ZHist!BS96</f>
        <v>0</v>
      </c>
      <c r="BT96">
        <f>Linker_ZHist!BT96-Nominal_ZHist!BT96</f>
        <v>0</v>
      </c>
      <c r="BU96">
        <f>Linker_ZHist!BU96-Nominal_ZHist!BU96</f>
        <v>0</v>
      </c>
      <c r="BV96">
        <f>Linker_ZHist!BV96-Nominal_ZHist!BV96</f>
        <v>0</v>
      </c>
      <c r="BW96">
        <f>Linker_ZHist!BW96-Nominal_ZHist!BW96</f>
        <v>0</v>
      </c>
      <c r="BX96">
        <f>Linker_ZHist!BX96-Nominal_ZHist!BX96</f>
        <v>0</v>
      </c>
      <c r="BY96">
        <f>Linker_ZHist!BY96-Nominal_ZHist!BY96</f>
        <v>0</v>
      </c>
      <c r="BZ96">
        <f>Linker_ZHist!BZ96-Nominal_ZHist!BZ96</f>
        <v>0</v>
      </c>
    </row>
    <row r="97" spans="3:78" x14ac:dyDescent="0.35">
      <c r="C97" s="46"/>
      <c r="D97">
        <f>Linker_ZHist!D97-Nominal_ZHist!D97</f>
        <v>0</v>
      </c>
      <c r="E97">
        <f>Linker_ZHist!E97-Nominal_ZHist!E97</f>
        <v>45432</v>
      </c>
      <c r="F97">
        <f>Linker_ZHist!F97-Nominal_ZHist!F97</f>
        <v>-12.592000000000001</v>
      </c>
      <c r="G97">
        <f>Linker_ZHist!G97-Nominal_ZHist!G97</f>
        <v>0</v>
      </c>
      <c r="H97">
        <f>Linker_ZHist!H97-Nominal_ZHist!H97</f>
        <v>9.2089999999999996</v>
      </c>
      <c r="I97">
        <f>Linker_ZHist!I97-Nominal_ZHist!I97</f>
        <v>0</v>
      </c>
      <c r="J97">
        <f>Linker_ZHist!J97-Nominal_ZHist!J97</f>
        <v>19.384</v>
      </c>
      <c r="K97">
        <f>Linker_ZHist!K97-Nominal_ZHist!K97</f>
        <v>0</v>
      </c>
      <c r="L97">
        <f>Linker_ZHist!L97-Nominal_ZHist!L97</f>
        <v>30.52</v>
      </c>
      <c r="M97">
        <f>Linker_ZHist!M97-Nominal_ZHist!M97</f>
        <v>0</v>
      </c>
      <c r="N97">
        <f>Linker_ZHist!N97-Nominal_ZHist!N97</f>
        <v>20.563000000000002</v>
      </c>
      <c r="O97">
        <f>Linker_ZHist!O97-Nominal_ZHist!O97</f>
        <v>0</v>
      </c>
      <c r="P97">
        <f>Linker_ZHist!P97-Nominal_ZHist!P97</f>
        <v>24.411999999999999</v>
      </c>
      <c r="Q97">
        <f>Linker_ZHist!Q97-Nominal_ZHist!Q97</f>
        <v>0</v>
      </c>
      <c r="R97">
        <f>Linker_ZHist!R97-Nominal_ZHist!R97</f>
        <v>17.945000000000004</v>
      </c>
      <c r="S97">
        <f>Linker_ZHist!S97-Nominal_ZHist!S97</f>
        <v>0</v>
      </c>
      <c r="T97">
        <f>Linker_ZHist!T97-Nominal_ZHist!T97</f>
        <v>17.296000000000003</v>
      </c>
      <c r="U97">
        <f>Linker_ZHist!U97-Nominal_ZHist!U97</f>
        <v>0</v>
      </c>
      <c r="V97">
        <f>Linker_ZHist!V97-Nominal_ZHist!V97</f>
        <v>23.369000000000003</v>
      </c>
      <c r="W97">
        <f>Linker_ZHist!W97-Nominal_ZHist!W97</f>
        <v>0</v>
      </c>
      <c r="X97">
        <f>Linker_ZHist!X97-Nominal_ZHist!X97</f>
        <v>7.9230000000000018</v>
      </c>
      <c r="Y97">
        <f>Linker_ZHist!Y97-Nominal_ZHist!Y97</f>
        <v>0</v>
      </c>
      <c r="Z97">
        <f>Linker_ZHist!Z97-Nominal_ZHist!Z97</f>
        <v>17.747999999999998</v>
      </c>
      <c r="AA97">
        <f>Linker_ZHist!AA97-Nominal_ZHist!AA97</f>
        <v>0</v>
      </c>
      <c r="AB97">
        <f>Linker_ZHist!AB97-Nominal_ZHist!AB97</f>
        <v>8.4149999999999991</v>
      </c>
      <c r="AC97">
        <f>Linker_ZHist!AC97-Nominal_ZHist!AC97</f>
        <v>0</v>
      </c>
      <c r="AD97">
        <f>Linker_ZHist!AD97-Nominal_ZHist!AD97</f>
        <v>7.3329999999999984</v>
      </c>
      <c r="AE97">
        <f>Linker_ZHist!AE97-Nominal_ZHist!AE97</f>
        <v>0</v>
      </c>
      <c r="AF97">
        <f>Linker_ZHist!AF97-Nominal_ZHist!AF97</f>
        <v>1.3799999999999955</v>
      </c>
      <c r="AG97">
        <f>Linker_ZHist!AG97-Nominal_ZHist!AG97</f>
        <v>0</v>
      </c>
      <c r="AH97">
        <f>Linker_ZHist!AH97-Nominal_ZHist!AH97</f>
        <v>3.404999999999994</v>
      </c>
      <c r="AI97">
        <f>Linker_ZHist!AI97-Nominal_ZHist!AI97</f>
        <v>0</v>
      </c>
      <c r="AJ97">
        <f>Linker_ZHist!AJ97-Nominal_ZHist!AJ97</f>
        <v>8.4019999999999939</v>
      </c>
      <c r="AK97">
        <f>Linker_ZHist!AK97-Nominal_ZHist!AK97</f>
        <v>0</v>
      </c>
      <c r="AL97">
        <f>Linker_ZHist!AL97-Nominal_ZHist!AL97</f>
        <v>5.6979999999999933</v>
      </c>
      <c r="AM97">
        <f>Linker_ZHist!AM97-Nominal_ZHist!AM97</f>
        <v>0</v>
      </c>
      <c r="AN97">
        <f>Linker_ZHist!AN97-Nominal_ZHist!AN97</f>
        <v>6.8829999999999956</v>
      </c>
      <c r="AO97">
        <f>Linker_ZHist!AO97-Nominal_ZHist!AO97</f>
        <v>0</v>
      </c>
      <c r="AP97">
        <f>Linker_ZHist!AP97-Nominal_ZHist!AP97</f>
        <v>9.847999999999999</v>
      </c>
      <c r="AQ97">
        <f>Linker_ZHist!AQ97-Nominal_ZHist!AQ97</f>
        <v>0</v>
      </c>
      <c r="AR97">
        <f>Linker_ZHist!AR97-Nominal_ZHist!AR97</f>
        <v>7.6839999999999975</v>
      </c>
      <c r="AS97">
        <f>Linker_ZHist!AS97-Nominal_ZHist!AS97</f>
        <v>0</v>
      </c>
      <c r="AT97">
        <f>Linker_ZHist!AT97-Nominal_ZHist!AT97</f>
        <v>8.605000000000004</v>
      </c>
      <c r="AU97">
        <f>Linker_ZHist!AU97-Nominal_ZHist!AU97</f>
        <v>0</v>
      </c>
      <c r="AV97">
        <f>Linker_ZHist!AV97-Nominal_ZHist!AV97</f>
        <v>13.405000000000001</v>
      </c>
      <c r="AW97">
        <f>Linker_ZHist!AW97-Nominal_ZHist!AW97</f>
        <v>0</v>
      </c>
      <c r="AX97">
        <f>Linker_ZHist!AX97-Nominal_ZHist!AX97</f>
        <v>12.319000000000003</v>
      </c>
      <c r="AY97">
        <f>Linker_ZHist!AY97-Nominal_ZHist!AY97</f>
        <v>0</v>
      </c>
      <c r="AZ97">
        <f>Linker_ZHist!AZ97-Nominal_ZHist!AZ97</f>
        <v>7.9610000000000127</v>
      </c>
      <c r="BA97">
        <f>Linker_ZHist!BA97-Nominal_ZHist!BA97</f>
        <v>0</v>
      </c>
      <c r="BB97">
        <f>Linker_ZHist!BB97-Nominal_ZHist!BB97</f>
        <v>4.0120000000000005</v>
      </c>
      <c r="BC97">
        <f>Linker_ZHist!BC97-Nominal_ZHist!BC97</f>
        <v>0</v>
      </c>
      <c r="BD97">
        <f>Linker_ZHist!BD97-Nominal_ZHist!BD97</f>
        <v>5.2210000000000036</v>
      </c>
      <c r="BE97">
        <f>Linker_ZHist!BE97-Nominal_ZHist!BE97</f>
        <v>0</v>
      </c>
      <c r="BF97">
        <f>Linker_ZHist!BF97-Nominal_ZHist!BF97</f>
        <v>4.8210000000000122</v>
      </c>
      <c r="BG97">
        <f>Linker_ZHist!BG97-Nominal_ZHist!BG97</f>
        <v>0</v>
      </c>
      <c r="BH97">
        <f>Linker_ZHist!BH97-Nominal_ZHist!BH97</f>
        <v>1.4470000000000027</v>
      </c>
      <c r="BI97">
        <f>Linker_ZHist!BI97-Nominal_ZHist!BI97</f>
        <v>0</v>
      </c>
      <c r="BJ97">
        <f>Linker_ZHist!BJ97-Nominal_ZHist!BJ97</f>
        <v>20.945999999999998</v>
      </c>
      <c r="BK97">
        <f>Linker_ZHist!BK97-Nominal_ZHist!BK97</f>
        <v>0</v>
      </c>
      <c r="BL97">
        <f>Linker_ZHist!BL97-Nominal_ZHist!BL97</f>
        <v>3.0859999999999985</v>
      </c>
      <c r="BM97">
        <f>Linker_ZHist!BM97-Nominal_ZHist!BM97</f>
        <v>0</v>
      </c>
      <c r="BN97">
        <f>Linker_ZHist!BN97-Nominal_ZHist!BN97</f>
        <v>8.5889999999999986</v>
      </c>
      <c r="BO97">
        <f>Linker_ZHist!BO97-Nominal_ZHist!BO97</f>
        <v>0</v>
      </c>
      <c r="BP97">
        <f>Linker_ZHist!BP97-Nominal_ZHist!BP97</f>
        <v>6.4480000000000004</v>
      </c>
      <c r="BQ97">
        <f>Linker_ZHist!BQ97-Nominal_ZHist!BQ97</f>
        <v>-45432</v>
      </c>
      <c r="BR97">
        <f>Linker_ZHist!BR97-Nominal_ZHist!BR97</f>
        <v>-48.472000000000001</v>
      </c>
      <c r="BS97">
        <f>Linker_ZHist!BS97-Nominal_ZHist!BS97</f>
        <v>0</v>
      </c>
      <c r="BT97">
        <f>Linker_ZHist!BT97-Nominal_ZHist!BT97</f>
        <v>0</v>
      </c>
      <c r="BU97">
        <f>Linker_ZHist!BU97-Nominal_ZHist!BU97</f>
        <v>0</v>
      </c>
      <c r="BV97">
        <f>Linker_ZHist!BV97-Nominal_ZHist!BV97</f>
        <v>0</v>
      </c>
      <c r="BW97">
        <f>Linker_ZHist!BW97-Nominal_ZHist!BW97</f>
        <v>0</v>
      </c>
      <c r="BX97">
        <f>Linker_ZHist!BX97-Nominal_ZHist!BX97</f>
        <v>0</v>
      </c>
      <c r="BY97">
        <f>Linker_ZHist!BY97-Nominal_ZHist!BY97</f>
        <v>0</v>
      </c>
      <c r="BZ97">
        <f>Linker_ZHist!BZ97-Nominal_ZHist!BZ97</f>
        <v>0</v>
      </c>
    </row>
    <row r="98" spans="3:78" x14ac:dyDescent="0.35">
      <c r="C98" s="46"/>
      <c r="D98">
        <f>Linker_ZHist!D98-Nominal_ZHist!D98</f>
        <v>0</v>
      </c>
      <c r="E98">
        <f>Linker_ZHist!E98-Nominal_ZHist!E98</f>
        <v>45433</v>
      </c>
      <c r="F98">
        <f>Linker_ZHist!F98-Nominal_ZHist!F98</f>
        <v>-14.247999999999999</v>
      </c>
      <c r="G98">
        <f>Linker_ZHist!G98-Nominal_ZHist!G98</f>
        <v>0</v>
      </c>
      <c r="H98">
        <f>Linker_ZHist!H98-Nominal_ZHist!H98</f>
        <v>9.4610000000000021</v>
      </c>
      <c r="I98">
        <f>Linker_ZHist!I98-Nominal_ZHist!I98</f>
        <v>0</v>
      </c>
      <c r="J98">
        <f>Linker_ZHist!J98-Nominal_ZHist!J98</f>
        <v>18.332999999999998</v>
      </c>
      <c r="K98">
        <f>Linker_ZHist!K98-Nominal_ZHist!K98</f>
        <v>0</v>
      </c>
      <c r="L98">
        <f>Linker_ZHist!L98-Nominal_ZHist!L98</f>
        <v>30.026</v>
      </c>
      <c r="M98">
        <f>Linker_ZHist!M98-Nominal_ZHist!M98</f>
        <v>0</v>
      </c>
      <c r="N98">
        <f>Linker_ZHist!N98-Nominal_ZHist!N98</f>
        <v>19.923999999999999</v>
      </c>
      <c r="O98">
        <f>Linker_ZHist!O98-Nominal_ZHist!O98</f>
        <v>0</v>
      </c>
      <c r="P98">
        <f>Linker_ZHist!P98-Nominal_ZHist!P98</f>
        <v>23.989999999999995</v>
      </c>
      <c r="Q98">
        <f>Linker_ZHist!Q98-Nominal_ZHist!Q98</f>
        <v>0</v>
      </c>
      <c r="R98">
        <f>Linker_ZHist!R98-Nominal_ZHist!R98</f>
        <v>17.626000000000001</v>
      </c>
      <c r="S98">
        <f>Linker_ZHist!S98-Nominal_ZHist!S98</f>
        <v>0</v>
      </c>
      <c r="T98">
        <f>Linker_ZHist!T98-Nominal_ZHist!T98</f>
        <v>16.799000000000003</v>
      </c>
      <c r="U98">
        <f>Linker_ZHist!U98-Nominal_ZHist!U98</f>
        <v>0</v>
      </c>
      <c r="V98">
        <f>Linker_ZHist!V98-Nominal_ZHist!V98</f>
        <v>22.575999999999997</v>
      </c>
      <c r="W98">
        <f>Linker_ZHist!W98-Nominal_ZHist!W98</f>
        <v>0</v>
      </c>
      <c r="X98">
        <f>Linker_ZHist!X98-Nominal_ZHist!X98</f>
        <v>6.7929999999999993</v>
      </c>
      <c r="Y98">
        <f>Linker_ZHist!Y98-Nominal_ZHist!Y98</f>
        <v>0</v>
      </c>
      <c r="Z98">
        <f>Linker_ZHist!Z98-Nominal_ZHist!Z98</f>
        <v>16.900999999999996</v>
      </c>
      <c r="AA98">
        <f>Linker_ZHist!AA98-Nominal_ZHist!AA98</f>
        <v>0</v>
      </c>
      <c r="AB98">
        <f>Linker_ZHist!AB98-Nominal_ZHist!AB98</f>
        <v>7.93</v>
      </c>
      <c r="AC98">
        <f>Linker_ZHist!AC98-Nominal_ZHist!AC98</f>
        <v>0</v>
      </c>
      <c r="AD98">
        <f>Linker_ZHist!AD98-Nominal_ZHist!AD98</f>
        <v>6.6450000000000031</v>
      </c>
      <c r="AE98">
        <f>Linker_ZHist!AE98-Nominal_ZHist!AE98</f>
        <v>0</v>
      </c>
      <c r="AF98">
        <f>Linker_ZHist!AF98-Nominal_ZHist!AF98</f>
        <v>1.169000000000004</v>
      </c>
      <c r="AG98">
        <f>Linker_ZHist!AG98-Nominal_ZHist!AG98</f>
        <v>0</v>
      </c>
      <c r="AH98">
        <f>Linker_ZHist!AH98-Nominal_ZHist!AH98</f>
        <v>3.1340000000000003</v>
      </c>
      <c r="AI98">
        <f>Linker_ZHist!AI98-Nominal_ZHist!AI98</f>
        <v>0</v>
      </c>
      <c r="AJ98">
        <f>Linker_ZHist!AJ98-Nominal_ZHist!AJ98</f>
        <v>7.9340000000000046</v>
      </c>
      <c r="AK98">
        <f>Linker_ZHist!AK98-Nominal_ZHist!AK98</f>
        <v>0</v>
      </c>
      <c r="AL98">
        <f>Linker_ZHist!AL98-Nominal_ZHist!AL98</f>
        <v>5.061000000000007</v>
      </c>
      <c r="AM98">
        <f>Linker_ZHist!AM98-Nominal_ZHist!AM98</f>
        <v>0</v>
      </c>
      <c r="AN98">
        <f>Linker_ZHist!AN98-Nominal_ZHist!AN98</f>
        <v>6.4630000000000081</v>
      </c>
      <c r="AO98">
        <f>Linker_ZHist!AO98-Nominal_ZHist!AO98</f>
        <v>0</v>
      </c>
      <c r="AP98">
        <f>Linker_ZHist!AP98-Nominal_ZHist!AP98</f>
        <v>9.5310000000000059</v>
      </c>
      <c r="AQ98">
        <f>Linker_ZHist!AQ98-Nominal_ZHist!AQ98</f>
        <v>0</v>
      </c>
      <c r="AR98">
        <f>Linker_ZHist!AR98-Nominal_ZHist!AR98</f>
        <v>6.8970000000000056</v>
      </c>
      <c r="AS98">
        <f>Linker_ZHist!AS98-Nominal_ZHist!AS98</f>
        <v>0</v>
      </c>
      <c r="AT98">
        <f>Linker_ZHist!AT98-Nominal_ZHist!AT98</f>
        <v>7.9100000000000108</v>
      </c>
      <c r="AU98">
        <f>Linker_ZHist!AU98-Nominal_ZHist!AU98</f>
        <v>0</v>
      </c>
      <c r="AV98">
        <f>Linker_ZHist!AV98-Nominal_ZHist!AV98</f>
        <v>12.780000000000001</v>
      </c>
      <c r="AW98">
        <f>Linker_ZHist!AW98-Nominal_ZHist!AW98</f>
        <v>0</v>
      </c>
      <c r="AX98">
        <f>Linker_ZHist!AX98-Nominal_ZHist!AX98</f>
        <v>11.738</v>
      </c>
      <c r="AY98">
        <f>Linker_ZHist!AY98-Nominal_ZHist!AY98</f>
        <v>0</v>
      </c>
      <c r="AZ98">
        <f>Linker_ZHist!AZ98-Nominal_ZHist!AZ98</f>
        <v>7.1340000000000003</v>
      </c>
      <c r="BA98">
        <f>Linker_ZHist!BA98-Nominal_ZHist!BA98</f>
        <v>0</v>
      </c>
      <c r="BB98">
        <f>Linker_ZHist!BB98-Nominal_ZHist!BB98</f>
        <v>3.1679999999999922</v>
      </c>
      <c r="BC98">
        <f>Linker_ZHist!BC98-Nominal_ZHist!BC98</f>
        <v>0</v>
      </c>
      <c r="BD98">
        <f>Linker_ZHist!BD98-Nominal_ZHist!BD98</f>
        <v>4.3100000000000023</v>
      </c>
      <c r="BE98">
        <f>Linker_ZHist!BE98-Nominal_ZHist!BE98</f>
        <v>0</v>
      </c>
      <c r="BF98">
        <f>Linker_ZHist!BF98-Nominal_ZHist!BF98</f>
        <v>4.0280000000000058</v>
      </c>
      <c r="BG98">
        <f>Linker_ZHist!BG98-Nominal_ZHist!BG98</f>
        <v>0</v>
      </c>
      <c r="BH98">
        <f>Linker_ZHist!BH98-Nominal_ZHist!BH98</f>
        <v>0.29100000000001103</v>
      </c>
      <c r="BI98">
        <f>Linker_ZHist!BI98-Nominal_ZHist!BI98</f>
        <v>0</v>
      </c>
      <c r="BJ98">
        <f>Linker_ZHist!BJ98-Nominal_ZHist!BJ98</f>
        <v>20.155000000000001</v>
      </c>
      <c r="BK98">
        <f>Linker_ZHist!BK98-Nominal_ZHist!BK98</f>
        <v>0</v>
      </c>
      <c r="BL98">
        <f>Linker_ZHist!BL98-Nominal_ZHist!BL98</f>
        <v>1.9639999999999986</v>
      </c>
      <c r="BM98">
        <f>Linker_ZHist!BM98-Nominal_ZHist!BM98</f>
        <v>0</v>
      </c>
      <c r="BN98">
        <f>Linker_ZHist!BN98-Nominal_ZHist!BN98</f>
        <v>7.9140000000000015</v>
      </c>
      <c r="BO98">
        <f>Linker_ZHist!BO98-Nominal_ZHist!BO98</f>
        <v>0</v>
      </c>
      <c r="BP98">
        <f>Linker_ZHist!BP98-Nominal_ZHist!BP98</f>
        <v>5.2590000000000003</v>
      </c>
      <c r="BQ98">
        <f>Linker_ZHist!BQ98-Nominal_ZHist!BQ98</f>
        <v>-45433</v>
      </c>
      <c r="BR98">
        <f>Linker_ZHist!BR98-Nominal_ZHist!BR98</f>
        <v>-48.067999999999998</v>
      </c>
      <c r="BS98">
        <f>Linker_ZHist!BS98-Nominal_ZHist!BS98</f>
        <v>0</v>
      </c>
      <c r="BT98">
        <f>Linker_ZHist!BT98-Nominal_ZHist!BT98</f>
        <v>0</v>
      </c>
      <c r="BU98">
        <f>Linker_ZHist!BU98-Nominal_ZHist!BU98</f>
        <v>0</v>
      </c>
      <c r="BV98">
        <f>Linker_ZHist!BV98-Nominal_ZHist!BV98</f>
        <v>0</v>
      </c>
      <c r="BW98">
        <f>Linker_ZHist!BW98-Nominal_ZHist!BW98</f>
        <v>0</v>
      </c>
      <c r="BX98">
        <f>Linker_ZHist!BX98-Nominal_ZHist!BX98</f>
        <v>0</v>
      </c>
      <c r="BY98">
        <f>Linker_ZHist!BY98-Nominal_ZHist!BY98</f>
        <v>0</v>
      </c>
      <c r="BZ98">
        <f>Linker_ZHist!BZ98-Nominal_ZHist!BZ98</f>
        <v>0</v>
      </c>
    </row>
    <row r="99" spans="3:78" x14ac:dyDescent="0.35">
      <c r="C99" s="46"/>
      <c r="D99">
        <f>Linker_ZHist!D99-Nominal_ZHist!D99</f>
        <v>0</v>
      </c>
      <c r="E99">
        <f>Linker_ZHist!E99-Nominal_ZHist!E99</f>
        <v>45434</v>
      </c>
      <c r="F99">
        <f>Linker_ZHist!F99-Nominal_ZHist!F99</f>
        <v>-13.493</v>
      </c>
      <c r="G99">
        <f>Linker_ZHist!G99-Nominal_ZHist!G99</f>
        <v>0</v>
      </c>
      <c r="H99">
        <f>Linker_ZHist!H99-Nominal_ZHist!H99</f>
        <v>6.3279999999999994</v>
      </c>
      <c r="I99">
        <f>Linker_ZHist!I99-Nominal_ZHist!I99</f>
        <v>0</v>
      </c>
      <c r="J99">
        <f>Linker_ZHist!J99-Nominal_ZHist!J99</f>
        <v>16.773</v>
      </c>
      <c r="K99">
        <f>Linker_ZHist!K99-Nominal_ZHist!K99</f>
        <v>0</v>
      </c>
      <c r="L99">
        <f>Linker_ZHist!L99-Nominal_ZHist!L99</f>
        <v>28.838000000000001</v>
      </c>
      <c r="M99">
        <f>Linker_ZHist!M99-Nominal_ZHist!M99</f>
        <v>0</v>
      </c>
      <c r="N99">
        <f>Linker_ZHist!N99-Nominal_ZHist!N99</f>
        <v>20.775999999999996</v>
      </c>
      <c r="O99">
        <f>Linker_ZHist!O99-Nominal_ZHist!O99</f>
        <v>0</v>
      </c>
      <c r="P99">
        <f>Linker_ZHist!P99-Nominal_ZHist!P99</f>
        <v>20.813999999999997</v>
      </c>
      <c r="Q99">
        <f>Linker_ZHist!Q99-Nominal_ZHist!Q99</f>
        <v>0</v>
      </c>
      <c r="R99">
        <f>Linker_ZHist!R99-Nominal_ZHist!R99</f>
        <v>16.334</v>
      </c>
      <c r="S99">
        <f>Linker_ZHist!S99-Nominal_ZHist!S99</f>
        <v>0</v>
      </c>
      <c r="T99">
        <f>Linker_ZHist!T99-Nominal_ZHist!T99</f>
        <v>16.797000000000001</v>
      </c>
      <c r="U99">
        <f>Linker_ZHist!U99-Nominal_ZHist!U99</f>
        <v>0</v>
      </c>
      <c r="V99">
        <f>Linker_ZHist!V99-Nominal_ZHist!V99</f>
        <v>23.026999999999997</v>
      </c>
      <c r="W99">
        <f>Linker_ZHist!W99-Nominal_ZHist!W99</f>
        <v>0</v>
      </c>
      <c r="X99">
        <f>Linker_ZHist!X99-Nominal_ZHist!X99</f>
        <v>6.7379999999999995</v>
      </c>
      <c r="Y99">
        <f>Linker_ZHist!Y99-Nominal_ZHist!Y99</f>
        <v>0</v>
      </c>
      <c r="Z99">
        <f>Linker_ZHist!Z99-Nominal_ZHist!Z99</f>
        <v>13.902999999999999</v>
      </c>
      <c r="AA99">
        <f>Linker_ZHist!AA99-Nominal_ZHist!AA99</f>
        <v>0</v>
      </c>
      <c r="AB99">
        <f>Linker_ZHist!AB99-Nominal_ZHist!AB99</f>
        <v>6.7299999999999969</v>
      </c>
      <c r="AC99">
        <f>Linker_ZHist!AC99-Nominal_ZHist!AC99</f>
        <v>0</v>
      </c>
      <c r="AD99">
        <f>Linker_ZHist!AD99-Nominal_ZHist!AD99</f>
        <v>5.828000000000003</v>
      </c>
      <c r="AE99">
        <f>Linker_ZHist!AE99-Nominal_ZHist!AE99</f>
        <v>0</v>
      </c>
      <c r="AF99">
        <f>Linker_ZHist!AF99-Nominal_ZHist!AF99</f>
        <v>3.399999999999892E-2</v>
      </c>
      <c r="AG99">
        <f>Linker_ZHist!AG99-Nominal_ZHist!AG99</f>
        <v>0</v>
      </c>
      <c r="AH99">
        <f>Linker_ZHist!AH99-Nominal_ZHist!AH99</f>
        <v>2.0040000000000049</v>
      </c>
      <c r="AI99">
        <f>Linker_ZHist!AI99-Nominal_ZHist!AI99</f>
        <v>0</v>
      </c>
      <c r="AJ99">
        <f>Linker_ZHist!AJ99-Nominal_ZHist!AJ99</f>
        <v>6.9129999999999967</v>
      </c>
      <c r="AK99">
        <f>Linker_ZHist!AK99-Nominal_ZHist!AK99</f>
        <v>0</v>
      </c>
      <c r="AL99">
        <f>Linker_ZHist!AL99-Nominal_ZHist!AL99</f>
        <v>4.5430000000000064</v>
      </c>
      <c r="AM99">
        <f>Linker_ZHist!AM99-Nominal_ZHist!AM99</f>
        <v>0</v>
      </c>
      <c r="AN99">
        <f>Linker_ZHist!AN99-Nominal_ZHist!AN99</f>
        <v>6.5130000000000052</v>
      </c>
      <c r="AO99">
        <f>Linker_ZHist!AO99-Nominal_ZHist!AO99</f>
        <v>0</v>
      </c>
      <c r="AP99">
        <f>Linker_ZHist!AP99-Nominal_ZHist!AP99</f>
        <v>8.9849999999999994</v>
      </c>
      <c r="AQ99">
        <f>Linker_ZHist!AQ99-Nominal_ZHist!AQ99</f>
        <v>0</v>
      </c>
      <c r="AR99">
        <f>Linker_ZHist!AR99-Nominal_ZHist!AR99</f>
        <v>6.5929999999999893</v>
      </c>
      <c r="AS99">
        <f>Linker_ZHist!AS99-Nominal_ZHist!AS99</f>
        <v>0</v>
      </c>
      <c r="AT99">
        <f>Linker_ZHist!AT99-Nominal_ZHist!AT99</f>
        <v>7.4080000000000013</v>
      </c>
      <c r="AU99">
        <f>Linker_ZHist!AU99-Nominal_ZHist!AU99</f>
        <v>0</v>
      </c>
      <c r="AV99">
        <f>Linker_ZHist!AV99-Nominal_ZHist!AV99</f>
        <v>11.88900000000001</v>
      </c>
      <c r="AW99">
        <f>Linker_ZHist!AW99-Nominal_ZHist!AW99</f>
        <v>0</v>
      </c>
      <c r="AX99">
        <f>Linker_ZHist!AX99-Nominal_ZHist!AX99</f>
        <v>11.076999999999998</v>
      </c>
      <c r="AY99">
        <f>Linker_ZHist!AY99-Nominal_ZHist!AY99</f>
        <v>0</v>
      </c>
      <c r="AZ99">
        <f>Linker_ZHist!AZ99-Nominal_ZHist!AZ99</f>
        <v>7.0480000000000018</v>
      </c>
      <c r="BA99">
        <f>Linker_ZHist!BA99-Nominal_ZHist!BA99</f>
        <v>0</v>
      </c>
      <c r="BB99">
        <f>Linker_ZHist!BB99-Nominal_ZHist!BB99</f>
        <v>3.3059999999999974</v>
      </c>
      <c r="BC99">
        <f>Linker_ZHist!BC99-Nominal_ZHist!BC99</f>
        <v>0</v>
      </c>
      <c r="BD99">
        <f>Linker_ZHist!BD99-Nominal_ZHist!BD99</f>
        <v>4.4040000000000106</v>
      </c>
      <c r="BE99">
        <f>Linker_ZHist!BE99-Nominal_ZHist!BE99</f>
        <v>0</v>
      </c>
      <c r="BF99">
        <f>Linker_ZHist!BF99-Nominal_ZHist!BF99</f>
        <v>3.8269999999999982</v>
      </c>
      <c r="BG99">
        <f>Linker_ZHist!BG99-Nominal_ZHist!BG99</f>
        <v>0</v>
      </c>
      <c r="BH99">
        <f>Linker_ZHist!BH99-Nominal_ZHist!BH99</f>
        <v>0.51699999999999591</v>
      </c>
      <c r="BI99">
        <f>Linker_ZHist!BI99-Nominal_ZHist!BI99</f>
        <v>0</v>
      </c>
      <c r="BJ99">
        <f>Linker_ZHist!BJ99-Nominal_ZHist!BJ99</f>
        <v>19.342999999999996</v>
      </c>
      <c r="BK99">
        <f>Linker_ZHist!BK99-Nominal_ZHist!BK99</f>
        <v>0</v>
      </c>
      <c r="BL99">
        <f>Linker_ZHist!BL99-Nominal_ZHist!BL99</f>
        <v>1.8610000000000042</v>
      </c>
      <c r="BM99">
        <f>Linker_ZHist!BM99-Nominal_ZHist!BM99</f>
        <v>0</v>
      </c>
      <c r="BN99">
        <f>Linker_ZHist!BN99-Nominal_ZHist!BN99</f>
        <v>7.6770000000000067</v>
      </c>
      <c r="BO99">
        <f>Linker_ZHist!BO99-Nominal_ZHist!BO99</f>
        <v>0</v>
      </c>
      <c r="BP99">
        <f>Linker_ZHist!BP99-Nominal_ZHist!BP99</f>
        <v>5.436000000000007</v>
      </c>
      <c r="BQ99">
        <f>Linker_ZHist!BQ99-Nominal_ZHist!BQ99</f>
        <v>-45434</v>
      </c>
      <c r="BR99">
        <f>Linker_ZHist!BR99-Nominal_ZHist!BR99</f>
        <v>-49.646000000000001</v>
      </c>
      <c r="BS99">
        <f>Linker_ZHist!BS99-Nominal_ZHist!BS99</f>
        <v>0</v>
      </c>
      <c r="BT99">
        <f>Linker_ZHist!BT99-Nominal_ZHist!BT99</f>
        <v>0</v>
      </c>
      <c r="BU99">
        <f>Linker_ZHist!BU99-Nominal_ZHist!BU99</f>
        <v>0</v>
      </c>
      <c r="BV99">
        <f>Linker_ZHist!BV99-Nominal_ZHist!BV99</f>
        <v>0</v>
      </c>
      <c r="BW99">
        <f>Linker_ZHist!BW99-Nominal_ZHist!BW99</f>
        <v>0</v>
      </c>
      <c r="BX99">
        <f>Linker_ZHist!BX99-Nominal_ZHist!BX99</f>
        <v>0</v>
      </c>
      <c r="BY99">
        <f>Linker_ZHist!BY99-Nominal_ZHist!BY99</f>
        <v>0</v>
      </c>
      <c r="BZ99">
        <f>Linker_ZHist!BZ99-Nominal_ZHist!BZ99</f>
        <v>0</v>
      </c>
    </row>
    <row r="100" spans="3:78" x14ac:dyDescent="0.35">
      <c r="C100" s="46"/>
      <c r="D100">
        <f>Linker_ZHist!D100-Nominal_ZHist!D100</f>
        <v>0</v>
      </c>
      <c r="E100">
        <f>Linker_ZHist!E100-Nominal_ZHist!E100</f>
        <v>45435</v>
      </c>
      <c r="F100">
        <f>Linker_ZHist!F100-Nominal_ZHist!F100</f>
        <v>-13.387</v>
      </c>
      <c r="G100">
        <f>Linker_ZHist!G100-Nominal_ZHist!G100</f>
        <v>0</v>
      </c>
      <c r="H100">
        <f>Linker_ZHist!H100-Nominal_ZHist!H100</f>
        <v>9.754999999999999</v>
      </c>
      <c r="I100">
        <f>Linker_ZHist!I100-Nominal_ZHist!I100</f>
        <v>0</v>
      </c>
      <c r="J100">
        <f>Linker_ZHist!J100-Nominal_ZHist!J100</f>
        <v>17.195</v>
      </c>
      <c r="K100">
        <f>Linker_ZHist!K100-Nominal_ZHist!K100</f>
        <v>0</v>
      </c>
      <c r="L100">
        <f>Linker_ZHist!L100-Nominal_ZHist!L100</f>
        <v>29.427</v>
      </c>
      <c r="M100">
        <f>Linker_ZHist!M100-Nominal_ZHist!M100</f>
        <v>0</v>
      </c>
      <c r="N100">
        <f>Linker_ZHist!N100-Nominal_ZHist!N100</f>
        <v>20.779999999999998</v>
      </c>
      <c r="O100">
        <f>Linker_ZHist!O100-Nominal_ZHist!O100</f>
        <v>0</v>
      </c>
      <c r="P100">
        <f>Linker_ZHist!P100-Nominal_ZHist!P100</f>
        <v>20.823999999999998</v>
      </c>
      <c r="Q100">
        <f>Linker_ZHist!Q100-Nominal_ZHist!Q100</f>
        <v>0</v>
      </c>
      <c r="R100">
        <f>Linker_ZHist!R100-Nominal_ZHist!R100</f>
        <v>16.401</v>
      </c>
      <c r="S100">
        <f>Linker_ZHist!S100-Nominal_ZHist!S100</f>
        <v>0</v>
      </c>
      <c r="T100">
        <f>Linker_ZHist!T100-Nominal_ZHist!T100</f>
        <v>17.009000000000004</v>
      </c>
      <c r="U100">
        <f>Linker_ZHist!U100-Nominal_ZHist!U100</f>
        <v>0</v>
      </c>
      <c r="V100">
        <f>Linker_ZHist!V100-Nominal_ZHist!V100</f>
        <v>23.178000000000001</v>
      </c>
      <c r="W100">
        <f>Linker_ZHist!W100-Nominal_ZHist!W100</f>
        <v>0</v>
      </c>
      <c r="X100">
        <f>Linker_ZHist!X100-Nominal_ZHist!X100</f>
        <v>6.3439999999999941</v>
      </c>
      <c r="Y100">
        <f>Linker_ZHist!Y100-Nominal_ZHist!Y100</f>
        <v>0</v>
      </c>
      <c r="Z100">
        <f>Linker_ZHist!Z100-Nominal_ZHist!Z100</f>
        <v>13.414999999999999</v>
      </c>
      <c r="AA100">
        <f>Linker_ZHist!AA100-Nominal_ZHist!AA100</f>
        <v>0</v>
      </c>
      <c r="AB100">
        <f>Linker_ZHist!AB100-Nominal_ZHist!AB100</f>
        <v>6.5429999999999993</v>
      </c>
      <c r="AC100">
        <f>Linker_ZHist!AC100-Nominal_ZHist!AC100</f>
        <v>0</v>
      </c>
      <c r="AD100">
        <f>Linker_ZHist!AD100-Nominal_ZHist!AD100</f>
        <v>5.3769999999999953</v>
      </c>
      <c r="AE100">
        <f>Linker_ZHist!AE100-Nominal_ZHist!AE100</f>
        <v>0</v>
      </c>
      <c r="AF100">
        <f>Linker_ZHist!AF100-Nominal_ZHist!AF100</f>
        <v>0.31499999999999773</v>
      </c>
      <c r="AG100">
        <f>Linker_ZHist!AG100-Nominal_ZHist!AG100</f>
        <v>0</v>
      </c>
      <c r="AH100">
        <f>Linker_ZHist!AH100-Nominal_ZHist!AH100</f>
        <v>2.3059999999999974</v>
      </c>
      <c r="AI100">
        <f>Linker_ZHist!AI100-Nominal_ZHist!AI100</f>
        <v>0</v>
      </c>
      <c r="AJ100">
        <f>Linker_ZHist!AJ100-Nominal_ZHist!AJ100</f>
        <v>7.3340000000000032</v>
      </c>
      <c r="AK100">
        <f>Linker_ZHist!AK100-Nominal_ZHist!AK100</f>
        <v>0</v>
      </c>
      <c r="AL100">
        <f>Linker_ZHist!AL100-Nominal_ZHist!AL100</f>
        <v>4.8930000000000007</v>
      </c>
      <c r="AM100">
        <f>Linker_ZHist!AM100-Nominal_ZHist!AM100</f>
        <v>0</v>
      </c>
      <c r="AN100">
        <f>Linker_ZHist!AN100-Nominal_ZHist!AN100</f>
        <v>7.061000000000007</v>
      </c>
      <c r="AO100">
        <f>Linker_ZHist!AO100-Nominal_ZHist!AO100</f>
        <v>0</v>
      </c>
      <c r="AP100">
        <f>Linker_ZHist!AP100-Nominal_ZHist!AP100</f>
        <v>9.1700000000000017</v>
      </c>
      <c r="AQ100">
        <f>Linker_ZHist!AQ100-Nominal_ZHist!AQ100</f>
        <v>0</v>
      </c>
      <c r="AR100">
        <f>Linker_ZHist!AR100-Nominal_ZHist!AR100</f>
        <v>6.804000000000002</v>
      </c>
      <c r="AS100">
        <f>Linker_ZHist!AS100-Nominal_ZHist!AS100</f>
        <v>0</v>
      </c>
      <c r="AT100">
        <f>Linker_ZHist!AT100-Nominal_ZHist!AT100</f>
        <v>7.5470000000000113</v>
      </c>
      <c r="AU100">
        <f>Linker_ZHist!AU100-Nominal_ZHist!AU100</f>
        <v>0</v>
      </c>
      <c r="AV100">
        <f>Linker_ZHist!AV100-Nominal_ZHist!AV100</f>
        <v>11.914000000000001</v>
      </c>
      <c r="AW100">
        <f>Linker_ZHist!AW100-Nominal_ZHist!AW100</f>
        <v>0</v>
      </c>
      <c r="AX100">
        <f>Linker_ZHist!AX100-Nominal_ZHist!AX100</f>
        <v>11.186999999999998</v>
      </c>
      <c r="AY100">
        <f>Linker_ZHist!AY100-Nominal_ZHist!AY100</f>
        <v>0</v>
      </c>
      <c r="AZ100">
        <f>Linker_ZHist!AZ100-Nominal_ZHist!AZ100</f>
        <v>7.2450000000000045</v>
      </c>
      <c r="BA100">
        <f>Linker_ZHist!BA100-Nominal_ZHist!BA100</f>
        <v>0</v>
      </c>
      <c r="BB100">
        <f>Linker_ZHist!BB100-Nominal_ZHist!BB100</f>
        <v>3.8440000000000083</v>
      </c>
      <c r="BC100">
        <f>Linker_ZHist!BC100-Nominal_ZHist!BC100</f>
        <v>0</v>
      </c>
      <c r="BD100">
        <f>Linker_ZHist!BD100-Nominal_ZHist!BD100</f>
        <v>4.8579999999999899</v>
      </c>
      <c r="BE100">
        <f>Linker_ZHist!BE100-Nominal_ZHist!BE100</f>
        <v>0</v>
      </c>
      <c r="BF100">
        <f>Linker_ZHist!BF100-Nominal_ZHist!BF100</f>
        <v>4.3359999999999985</v>
      </c>
      <c r="BG100">
        <f>Linker_ZHist!BG100-Nominal_ZHist!BG100</f>
        <v>0</v>
      </c>
      <c r="BH100">
        <f>Linker_ZHist!BH100-Nominal_ZHist!BH100</f>
        <v>1.2909999999999968</v>
      </c>
      <c r="BI100">
        <f>Linker_ZHist!BI100-Nominal_ZHist!BI100</f>
        <v>0</v>
      </c>
      <c r="BJ100">
        <f>Linker_ZHist!BJ100-Nominal_ZHist!BJ100</f>
        <v>19.943999999999996</v>
      </c>
      <c r="BK100">
        <f>Linker_ZHist!BK100-Nominal_ZHist!BK100</f>
        <v>0</v>
      </c>
      <c r="BL100">
        <f>Linker_ZHist!BL100-Nominal_ZHist!BL100</f>
        <v>2.5170000000000101</v>
      </c>
      <c r="BM100">
        <f>Linker_ZHist!BM100-Nominal_ZHist!BM100</f>
        <v>0</v>
      </c>
      <c r="BN100">
        <f>Linker_ZHist!BN100-Nominal_ZHist!BN100</f>
        <v>8.4789999999999992</v>
      </c>
      <c r="BO100">
        <f>Linker_ZHist!BO100-Nominal_ZHist!BO100</f>
        <v>0</v>
      </c>
      <c r="BP100">
        <f>Linker_ZHist!BP100-Nominal_ZHist!BP100</f>
        <v>5.8430000000000035</v>
      </c>
      <c r="BQ100">
        <f>Linker_ZHist!BQ100-Nominal_ZHist!BQ100</f>
        <v>-45435</v>
      </c>
      <c r="BR100">
        <f>Linker_ZHist!BR100-Nominal_ZHist!BR100</f>
        <v>-51.052999999999997</v>
      </c>
      <c r="BS100">
        <f>Linker_ZHist!BS100-Nominal_ZHist!BS100</f>
        <v>0</v>
      </c>
      <c r="BT100">
        <f>Linker_ZHist!BT100-Nominal_ZHist!BT100</f>
        <v>0</v>
      </c>
      <c r="BU100">
        <f>Linker_ZHist!BU100-Nominal_ZHist!BU100</f>
        <v>0</v>
      </c>
      <c r="BV100">
        <f>Linker_ZHist!BV100-Nominal_ZHist!BV100</f>
        <v>0</v>
      </c>
      <c r="BW100">
        <f>Linker_ZHist!BW100-Nominal_ZHist!BW100</f>
        <v>0</v>
      </c>
      <c r="BX100">
        <f>Linker_ZHist!BX100-Nominal_ZHist!BX100</f>
        <v>0</v>
      </c>
      <c r="BY100">
        <f>Linker_ZHist!BY100-Nominal_ZHist!BY100</f>
        <v>0</v>
      </c>
      <c r="BZ100">
        <f>Linker_ZHist!BZ100-Nominal_ZHist!BZ100</f>
        <v>0</v>
      </c>
    </row>
    <row r="101" spans="3:78" x14ac:dyDescent="0.35">
      <c r="C101" s="46"/>
      <c r="D101">
        <f>Linker_ZHist!D101-Nominal_ZHist!D101</f>
        <v>0</v>
      </c>
      <c r="E101">
        <f>Linker_ZHist!E101-Nominal_ZHist!E101</f>
        <v>45436</v>
      </c>
      <c r="F101">
        <f>Linker_ZHist!F101-Nominal_ZHist!F101</f>
        <v>-7.0289999999999999</v>
      </c>
      <c r="G101">
        <f>Linker_ZHist!G101-Nominal_ZHist!G101</f>
        <v>0</v>
      </c>
      <c r="H101">
        <f>Linker_ZHist!H101-Nominal_ZHist!H101</f>
        <v>7.2059999999999995</v>
      </c>
      <c r="I101">
        <f>Linker_ZHist!I101-Nominal_ZHist!I101</f>
        <v>0</v>
      </c>
      <c r="J101">
        <f>Linker_ZHist!J101-Nominal_ZHist!J101</f>
        <v>17.178000000000001</v>
      </c>
      <c r="K101">
        <f>Linker_ZHist!K101-Nominal_ZHist!K101</f>
        <v>0</v>
      </c>
      <c r="L101">
        <f>Linker_ZHist!L101-Nominal_ZHist!L101</f>
        <v>29.612000000000002</v>
      </c>
      <c r="M101">
        <f>Linker_ZHist!M101-Nominal_ZHist!M101</f>
        <v>0</v>
      </c>
      <c r="N101">
        <f>Linker_ZHist!N101-Nominal_ZHist!N101</f>
        <v>21.111999999999998</v>
      </c>
      <c r="O101">
        <f>Linker_ZHist!O101-Nominal_ZHist!O101</f>
        <v>0</v>
      </c>
      <c r="P101">
        <f>Linker_ZHist!P101-Nominal_ZHist!P101</f>
        <v>22.830000000000005</v>
      </c>
      <c r="Q101">
        <f>Linker_ZHist!Q101-Nominal_ZHist!Q101</f>
        <v>0</v>
      </c>
      <c r="R101">
        <f>Linker_ZHist!R101-Nominal_ZHist!R101</f>
        <v>16.995000000000005</v>
      </c>
      <c r="S101">
        <f>Linker_ZHist!S101-Nominal_ZHist!S101</f>
        <v>0</v>
      </c>
      <c r="T101">
        <f>Linker_ZHist!T101-Nominal_ZHist!T101</f>
        <v>17.939</v>
      </c>
      <c r="U101">
        <f>Linker_ZHist!U101-Nominal_ZHist!U101</f>
        <v>0</v>
      </c>
      <c r="V101">
        <f>Linker_ZHist!V101-Nominal_ZHist!V101</f>
        <v>24.47</v>
      </c>
      <c r="W101">
        <f>Linker_ZHist!W101-Nominal_ZHist!W101</f>
        <v>0</v>
      </c>
      <c r="X101">
        <f>Linker_ZHist!X101-Nominal_ZHist!X101</f>
        <v>7.9069999999999965</v>
      </c>
      <c r="Y101">
        <f>Linker_ZHist!Y101-Nominal_ZHist!Y101</f>
        <v>0</v>
      </c>
      <c r="Z101">
        <f>Linker_ZHist!Z101-Nominal_ZHist!Z101</f>
        <v>15.370999999999995</v>
      </c>
      <c r="AA101">
        <f>Linker_ZHist!AA101-Nominal_ZHist!AA101</f>
        <v>0</v>
      </c>
      <c r="AB101">
        <f>Linker_ZHist!AB101-Nominal_ZHist!AB101</f>
        <v>8.286999999999999</v>
      </c>
      <c r="AC101">
        <f>Linker_ZHist!AC101-Nominal_ZHist!AC101</f>
        <v>0</v>
      </c>
      <c r="AD101">
        <f>Linker_ZHist!AD101-Nominal_ZHist!AD101</f>
        <v>7.3350000000000009</v>
      </c>
      <c r="AE101">
        <f>Linker_ZHist!AE101-Nominal_ZHist!AE101</f>
        <v>0</v>
      </c>
      <c r="AF101">
        <f>Linker_ZHist!AF101-Nominal_ZHist!AF101</f>
        <v>1.8179999999999978</v>
      </c>
      <c r="AG101">
        <f>Linker_ZHist!AG101-Nominal_ZHist!AG101</f>
        <v>0</v>
      </c>
      <c r="AH101">
        <f>Linker_ZHist!AH101-Nominal_ZHist!AH101</f>
        <v>3.7469999999999999</v>
      </c>
      <c r="AI101">
        <f>Linker_ZHist!AI101-Nominal_ZHist!AI101</f>
        <v>0</v>
      </c>
      <c r="AJ101">
        <f>Linker_ZHist!AJ101-Nominal_ZHist!AJ101</f>
        <v>8.5859999999999985</v>
      </c>
      <c r="AK101">
        <f>Linker_ZHist!AK101-Nominal_ZHist!AK101</f>
        <v>0</v>
      </c>
      <c r="AL101">
        <f>Linker_ZHist!AL101-Nominal_ZHist!AL101</f>
        <v>5.8509999999999991</v>
      </c>
      <c r="AM101">
        <f>Linker_ZHist!AM101-Nominal_ZHist!AM101</f>
        <v>0</v>
      </c>
      <c r="AN101">
        <f>Linker_ZHist!AN101-Nominal_ZHist!AN101</f>
        <v>7.9669999999999987</v>
      </c>
      <c r="AO101">
        <f>Linker_ZHist!AO101-Nominal_ZHist!AO101</f>
        <v>0</v>
      </c>
      <c r="AP101">
        <f>Linker_ZHist!AP101-Nominal_ZHist!AP101</f>
        <v>10.179000000000002</v>
      </c>
      <c r="AQ101">
        <f>Linker_ZHist!AQ101-Nominal_ZHist!AQ101</f>
        <v>0</v>
      </c>
      <c r="AR101">
        <f>Linker_ZHist!AR101-Nominal_ZHist!AR101</f>
        <v>7.5360000000000014</v>
      </c>
      <c r="AS101">
        <f>Linker_ZHist!AS101-Nominal_ZHist!AS101</f>
        <v>0</v>
      </c>
      <c r="AT101">
        <f>Linker_ZHist!AT101-Nominal_ZHist!AT101</f>
        <v>8.2130000000000081</v>
      </c>
      <c r="AU101">
        <f>Linker_ZHist!AU101-Nominal_ZHist!AU101</f>
        <v>0</v>
      </c>
      <c r="AV101">
        <f>Linker_ZHist!AV101-Nominal_ZHist!AV101</f>
        <v>12.563000000000002</v>
      </c>
      <c r="AW101">
        <f>Linker_ZHist!AW101-Nominal_ZHist!AW101</f>
        <v>0</v>
      </c>
      <c r="AX101">
        <f>Linker_ZHist!AX101-Nominal_ZHist!AX101</f>
        <v>11.867999999999995</v>
      </c>
      <c r="AY101">
        <f>Linker_ZHist!AY101-Nominal_ZHist!AY101</f>
        <v>0</v>
      </c>
      <c r="AZ101">
        <f>Linker_ZHist!AZ101-Nominal_ZHist!AZ101</f>
        <v>7.9259999999999877</v>
      </c>
      <c r="BA101">
        <f>Linker_ZHist!BA101-Nominal_ZHist!BA101</f>
        <v>0</v>
      </c>
      <c r="BB101">
        <f>Linker_ZHist!BB101-Nominal_ZHist!BB101</f>
        <v>4.4059999999999917</v>
      </c>
      <c r="BC101">
        <f>Linker_ZHist!BC101-Nominal_ZHist!BC101</f>
        <v>0</v>
      </c>
      <c r="BD101">
        <f>Linker_ZHist!BD101-Nominal_ZHist!BD101</f>
        <v>5.4380000000000024</v>
      </c>
      <c r="BE101">
        <f>Linker_ZHist!BE101-Nominal_ZHist!BE101</f>
        <v>0</v>
      </c>
      <c r="BF101">
        <f>Linker_ZHist!BF101-Nominal_ZHist!BF101</f>
        <v>4.6280000000000001</v>
      </c>
      <c r="BG101">
        <f>Linker_ZHist!BG101-Nominal_ZHist!BG101</f>
        <v>0</v>
      </c>
      <c r="BH101">
        <f>Linker_ZHist!BH101-Nominal_ZHist!BH101</f>
        <v>1.421999999999997</v>
      </c>
      <c r="BI101">
        <f>Linker_ZHist!BI101-Nominal_ZHist!BI101</f>
        <v>0</v>
      </c>
      <c r="BJ101">
        <f>Linker_ZHist!BJ101-Nominal_ZHist!BJ101</f>
        <v>20.341999999999999</v>
      </c>
      <c r="BK101">
        <f>Linker_ZHist!BK101-Nominal_ZHist!BK101</f>
        <v>0</v>
      </c>
      <c r="BL101">
        <f>Linker_ZHist!BL101-Nominal_ZHist!BL101</f>
        <v>2.7579999999999956</v>
      </c>
      <c r="BM101">
        <f>Linker_ZHist!BM101-Nominal_ZHist!BM101</f>
        <v>0</v>
      </c>
      <c r="BN101">
        <f>Linker_ZHist!BN101-Nominal_ZHist!BN101</f>
        <v>8.5520000000000067</v>
      </c>
      <c r="BO101">
        <f>Linker_ZHist!BO101-Nominal_ZHist!BO101</f>
        <v>0</v>
      </c>
      <c r="BP101">
        <f>Linker_ZHist!BP101-Nominal_ZHist!BP101</f>
        <v>5.8350000000000009</v>
      </c>
      <c r="BQ101">
        <f>Linker_ZHist!BQ101-Nominal_ZHist!BQ101</f>
        <v>-45436</v>
      </c>
      <c r="BR101">
        <f>Linker_ZHist!BR101-Nominal_ZHist!BR101</f>
        <v>-50.171999999999997</v>
      </c>
      <c r="BS101">
        <f>Linker_ZHist!BS101-Nominal_ZHist!BS101</f>
        <v>0</v>
      </c>
      <c r="BT101">
        <f>Linker_ZHist!BT101-Nominal_ZHist!BT101</f>
        <v>0</v>
      </c>
      <c r="BU101">
        <f>Linker_ZHist!BU101-Nominal_ZHist!BU101</f>
        <v>0</v>
      </c>
      <c r="BV101">
        <f>Linker_ZHist!BV101-Nominal_ZHist!BV101</f>
        <v>0</v>
      </c>
      <c r="BW101">
        <f>Linker_ZHist!BW101-Nominal_ZHist!BW101</f>
        <v>0</v>
      </c>
      <c r="BX101">
        <f>Linker_ZHist!BX101-Nominal_ZHist!BX101</f>
        <v>0</v>
      </c>
      <c r="BY101">
        <f>Linker_ZHist!BY101-Nominal_ZHist!BY101</f>
        <v>0</v>
      </c>
      <c r="BZ101">
        <f>Linker_ZHist!BZ101-Nominal_ZHist!BZ101</f>
        <v>0</v>
      </c>
    </row>
    <row r="102" spans="3:78" x14ac:dyDescent="0.35">
      <c r="C102" s="46"/>
      <c r="D102">
        <f>Linker_ZHist!D102-Nominal_ZHist!D102</f>
        <v>0</v>
      </c>
      <c r="E102">
        <f>Linker_ZHist!E102-Nominal_ZHist!E102</f>
        <v>45440</v>
      </c>
      <c r="F102">
        <f>Linker_ZHist!F102-Nominal_ZHist!F102</f>
        <v>-4.8099999999999996</v>
      </c>
      <c r="G102">
        <f>Linker_ZHist!G102-Nominal_ZHist!G102</f>
        <v>0</v>
      </c>
      <c r="H102">
        <f>Linker_ZHist!H102-Nominal_ZHist!H102</f>
        <v>11.346</v>
      </c>
      <c r="I102">
        <f>Linker_ZHist!I102-Nominal_ZHist!I102</f>
        <v>0</v>
      </c>
      <c r="J102">
        <f>Linker_ZHist!J102-Nominal_ZHist!J102</f>
        <v>17.838000000000001</v>
      </c>
      <c r="K102">
        <f>Linker_ZHist!K102-Nominal_ZHist!K102</f>
        <v>0</v>
      </c>
      <c r="L102">
        <f>Linker_ZHist!L102-Nominal_ZHist!L102</f>
        <v>29.397000000000002</v>
      </c>
      <c r="M102">
        <f>Linker_ZHist!M102-Nominal_ZHist!M102</f>
        <v>0</v>
      </c>
      <c r="N102">
        <f>Linker_ZHist!N102-Nominal_ZHist!N102</f>
        <v>20.59</v>
      </c>
      <c r="O102">
        <f>Linker_ZHist!O102-Nominal_ZHist!O102</f>
        <v>0</v>
      </c>
      <c r="P102">
        <f>Linker_ZHist!P102-Nominal_ZHist!P102</f>
        <v>21.594999999999999</v>
      </c>
      <c r="Q102">
        <f>Linker_ZHist!Q102-Nominal_ZHist!Q102</f>
        <v>0</v>
      </c>
      <c r="R102">
        <f>Linker_ZHist!R102-Nominal_ZHist!R102</f>
        <v>16.379999999999995</v>
      </c>
      <c r="S102">
        <f>Linker_ZHist!S102-Nominal_ZHist!S102</f>
        <v>0</v>
      </c>
      <c r="T102">
        <f>Linker_ZHist!T102-Nominal_ZHist!T102</f>
        <v>16.826000000000001</v>
      </c>
      <c r="U102">
        <f>Linker_ZHist!U102-Nominal_ZHist!U102</f>
        <v>0</v>
      </c>
      <c r="V102">
        <f>Linker_ZHist!V102-Nominal_ZHist!V102</f>
        <v>23.193999999999996</v>
      </c>
      <c r="W102">
        <f>Linker_ZHist!W102-Nominal_ZHist!W102</f>
        <v>0</v>
      </c>
      <c r="X102">
        <f>Linker_ZHist!X102-Nominal_ZHist!X102</f>
        <v>6.7259999999999991</v>
      </c>
      <c r="Y102">
        <f>Linker_ZHist!Y102-Nominal_ZHist!Y102</f>
        <v>0</v>
      </c>
      <c r="Z102">
        <f>Linker_ZHist!Z102-Nominal_ZHist!Z102</f>
        <v>14.174999999999997</v>
      </c>
      <c r="AA102">
        <f>Linker_ZHist!AA102-Nominal_ZHist!AA102</f>
        <v>0</v>
      </c>
      <c r="AB102">
        <f>Linker_ZHist!AB102-Nominal_ZHist!AB102</f>
        <v>6.6730000000000018</v>
      </c>
      <c r="AC102">
        <f>Linker_ZHist!AC102-Nominal_ZHist!AC102</f>
        <v>0</v>
      </c>
      <c r="AD102">
        <f>Linker_ZHist!AD102-Nominal_ZHist!AD102</f>
        <v>5.7839999999999989</v>
      </c>
      <c r="AE102">
        <f>Linker_ZHist!AE102-Nominal_ZHist!AE102</f>
        <v>0</v>
      </c>
      <c r="AF102">
        <f>Linker_ZHist!AF102-Nominal_ZHist!AF102</f>
        <v>0.63700000000000045</v>
      </c>
      <c r="AG102">
        <f>Linker_ZHist!AG102-Nominal_ZHist!AG102</f>
        <v>0</v>
      </c>
      <c r="AH102">
        <f>Linker_ZHist!AH102-Nominal_ZHist!AH102</f>
        <v>2.5949999999999989</v>
      </c>
      <c r="AI102">
        <f>Linker_ZHist!AI102-Nominal_ZHist!AI102</f>
        <v>0</v>
      </c>
      <c r="AJ102">
        <f>Linker_ZHist!AJ102-Nominal_ZHist!AJ102</f>
        <v>7.279999999999994</v>
      </c>
      <c r="AK102">
        <f>Linker_ZHist!AK102-Nominal_ZHist!AK102</f>
        <v>0</v>
      </c>
      <c r="AL102">
        <f>Linker_ZHist!AL102-Nominal_ZHist!AL102</f>
        <v>4.7180000000000035</v>
      </c>
      <c r="AM102">
        <f>Linker_ZHist!AM102-Nominal_ZHist!AM102</f>
        <v>0</v>
      </c>
      <c r="AN102">
        <f>Linker_ZHist!AN102-Nominal_ZHist!AN102</f>
        <v>6.9770000000000039</v>
      </c>
      <c r="AO102">
        <f>Linker_ZHist!AO102-Nominal_ZHist!AO102</f>
        <v>0</v>
      </c>
      <c r="AP102">
        <f>Linker_ZHist!AP102-Nominal_ZHist!AP102</f>
        <v>9.2839999999999918</v>
      </c>
      <c r="AQ102">
        <f>Linker_ZHist!AQ102-Nominal_ZHist!AQ102</f>
        <v>0</v>
      </c>
      <c r="AR102">
        <f>Linker_ZHist!AR102-Nominal_ZHist!AR102</f>
        <v>6.2830000000000013</v>
      </c>
      <c r="AS102">
        <f>Linker_ZHist!AS102-Nominal_ZHist!AS102</f>
        <v>0</v>
      </c>
      <c r="AT102">
        <f>Linker_ZHist!AT102-Nominal_ZHist!AT102</f>
        <v>7.1350000000000051</v>
      </c>
      <c r="AU102">
        <f>Linker_ZHist!AU102-Nominal_ZHist!AU102</f>
        <v>0</v>
      </c>
      <c r="AV102">
        <f>Linker_ZHist!AV102-Nominal_ZHist!AV102</f>
        <v>11.677999999999997</v>
      </c>
      <c r="AW102">
        <f>Linker_ZHist!AW102-Nominal_ZHist!AW102</f>
        <v>0</v>
      </c>
      <c r="AX102">
        <f>Linker_ZHist!AX102-Nominal_ZHist!AX102</f>
        <v>10.911000000000001</v>
      </c>
      <c r="AY102">
        <f>Linker_ZHist!AY102-Nominal_ZHist!AY102</f>
        <v>0</v>
      </c>
      <c r="AZ102">
        <f>Linker_ZHist!AZ102-Nominal_ZHist!AZ102</f>
        <v>7.3010000000000019</v>
      </c>
      <c r="BA102">
        <f>Linker_ZHist!BA102-Nominal_ZHist!BA102</f>
        <v>0</v>
      </c>
      <c r="BB102">
        <f>Linker_ZHist!BB102-Nominal_ZHist!BB102</f>
        <v>3.3629999999999995</v>
      </c>
      <c r="BC102">
        <f>Linker_ZHist!BC102-Nominal_ZHist!BC102</f>
        <v>0</v>
      </c>
      <c r="BD102">
        <f>Linker_ZHist!BD102-Nominal_ZHist!BD102</f>
        <v>4.8509999999999991</v>
      </c>
      <c r="BE102">
        <f>Linker_ZHist!BE102-Nominal_ZHist!BE102</f>
        <v>0</v>
      </c>
      <c r="BF102">
        <f>Linker_ZHist!BF102-Nominal_ZHist!BF102</f>
        <v>4.0010000000000048</v>
      </c>
      <c r="BG102">
        <f>Linker_ZHist!BG102-Nominal_ZHist!BG102</f>
        <v>0</v>
      </c>
      <c r="BH102">
        <f>Linker_ZHist!BH102-Nominal_ZHist!BH102</f>
        <v>0.81099999999999284</v>
      </c>
      <c r="BI102">
        <f>Linker_ZHist!BI102-Nominal_ZHist!BI102</f>
        <v>0</v>
      </c>
      <c r="BJ102">
        <f>Linker_ZHist!BJ102-Nominal_ZHist!BJ102</f>
        <v>19.454000000000008</v>
      </c>
      <c r="BK102">
        <f>Linker_ZHist!BK102-Nominal_ZHist!BK102</f>
        <v>0</v>
      </c>
      <c r="BL102">
        <f>Linker_ZHist!BL102-Nominal_ZHist!BL102</f>
        <v>1.7319999999999993</v>
      </c>
      <c r="BM102">
        <f>Linker_ZHist!BM102-Nominal_ZHist!BM102</f>
        <v>0</v>
      </c>
      <c r="BN102">
        <f>Linker_ZHist!BN102-Nominal_ZHist!BN102</f>
        <v>7.4000000000000057</v>
      </c>
      <c r="BO102">
        <f>Linker_ZHist!BO102-Nominal_ZHist!BO102</f>
        <v>0</v>
      </c>
      <c r="BP102">
        <f>Linker_ZHist!BP102-Nominal_ZHist!BP102</f>
        <v>5.2399999999999949</v>
      </c>
      <c r="BQ102">
        <f>Linker_ZHist!BQ102-Nominal_ZHist!BQ102</f>
        <v>-45440</v>
      </c>
      <c r="BR102">
        <f>Linker_ZHist!BR102-Nominal_ZHist!BR102</f>
        <v>-51.091000000000001</v>
      </c>
      <c r="BS102">
        <f>Linker_ZHist!BS102-Nominal_ZHist!BS102</f>
        <v>0</v>
      </c>
      <c r="BT102">
        <f>Linker_ZHist!BT102-Nominal_ZHist!BT102</f>
        <v>0</v>
      </c>
      <c r="BU102">
        <f>Linker_ZHist!BU102-Nominal_ZHist!BU102</f>
        <v>0</v>
      </c>
      <c r="BV102">
        <f>Linker_ZHist!BV102-Nominal_ZHist!BV102</f>
        <v>0</v>
      </c>
      <c r="BW102">
        <f>Linker_ZHist!BW102-Nominal_ZHist!BW102</f>
        <v>0</v>
      </c>
      <c r="BX102">
        <f>Linker_ZHist!BX102-Nominal_ZHist!BX102</f>
        <v>0</v>
      </c>
      <c r="BY102">
        <f>Linker_ZHist!BY102-Nominal_ZHist!BY102</f>
        <v>0</v>
      </c>
      <c r="BZ102">
        <f>Linker_ZHist!BZ102-Nominal_ZHist!BZ102</f>
        <v>0</v>
      </c>
    </row>
    <row r="103" spans="3:78" x14ac:dyDescent="0.35">
      <c r="C103" s="46"/>
      <c r="D103">
        <f>Linker_ZHist!D103-Nominal_ZHist!D103</f>
        <v>0</v>
      </c>
      <c r="E103">
        <f>Linker_ZHist!E103-Nominal_ZHist!E103</f>
        <v>45441</v>
      </c>
      <c r="F103">
        <f>Linker_ZHist!F103-Nominal_ZHist!F103</f>
        <v>-2.4849999999999999</v>
      </c>
      <c r="G103">
        <f>Linker_ZHist!G103-Nominal_ZHist!G103</f>
        <v>0</v>
      </c>
      <c r="H103">
        <f>Linker_ZHist!H103-Nominal_ZHist!H103</f>
        <v>17.912999999999997</v>
      </c>
      <c r="I103">
        <f>Linker_ZHist!I103-Nominal_ZHist!I103</f>
        <v>0</v>
      </c>
      <c r="J103">
        <f>Linker_ZHist!J103-Nominal_ZHist!J103</f>
        <v>17.748000000000001</v>
      </c>
      <c r="K103">
        <f>Linker_ZHist!K103-Nominal_ZHist!K103</f>
        <v>0</v>
      </c>
      <c r="L103">
        <f>Linker_ZHist!L103-Nominal_ZHist!L103</f>
        <v>29.018999999999998</v>
      </c>
      <c r="M103">
        <f>Linker_ZHist!M103-Nominal_ZHist!M103</f>
        <v>0</v>
      </c>
      <c r="N103">
        <f>Linker_ZHist!N103-Nominal_ZHist!N103</f>
        <v>19.513999999999999</v>
      </c>
      <c r="O103">
        <f>Linker_ZHist!O103-Nominal_ZHist!O103</f>
        <v>0</v>
      </c>
      <c r="P103">
        <f>Linker_ZHist!P103-Nominal_ZHist!P103</f>
        <v>21.182000000000002</v>
      </c>
      <c r="Q103">
        <f>Linker_ZHist!Q103-Nominal_ZHist!Q103</f>
        <v>0</v>
      </c>
      <c r="R103">
        <f>Linker_ZHist!R103-Nominal_ZHist!R103</f>
        <v>15.940999999999999</v>
      </c>
      <c r="S103">
        <f>Linker_ZHist!S103-Nominal_ZHist!S103</f>
        <v>0</v>
      </c>
      <c r="T103">
        <f>Linker_ZHist!T103-Nominal_ZHist!T103</f>
        <v>16.455000000000002</v>
      </c>
      <c r="U103">
        <f>Linker_ZHist!U103-Nominal_ZHist!U103</f>
        <v>0</v>
      </c>
      <c r="V103">
        <f>Linker_ZHist!V103-Nominal_ZHist!V103</f>
        <v>22.288</v>
      </c>
      <c r="W103">
        <f>Linker_ZHist!W103-Nominal_ZHist!W103</f>
        <v>0</v>
      </c>
      <c r="X103">
        <f>Linker_ZHist!X103-Nominal_ZHist!X103</f>
        <v>6.3340000000000032</v>
      </c>
      <c r="Y103">
        <f>Linker_ZHist!Y103-Nominal_ZHist!Y103</f>
        <v>0</v>
      </c>
      <c r="Z103">
        <f>Linker_ZHist!Z103-Nominal_ZHist!Z103</f>
        <v>13.476999999999997</v>
      </c>
      <c r="AA103">
        <f>Linker_ZHist!AA103-Nominal_ZHist!AA103</f>
        <v>0</v>
      </c>
      <c r="AB103">
        <f>Linker_ZHist!AB103-Nominal_ZHist!AB103</f>
        <v>6.063999999999993</v>
      </c>
      <c r="AC103">
        <f>Linker_ZHist!AC103-Nominal_ZHist!AC103</f>
        <v>0</v>
      </c>
      <c r="AD103">
        <f>Linker_ZHist!AD103-Nominal_ZHist!AD103</f>
        <v>5.7169999999999987</v>
      </c>
      <c r="AE103">
        <f>Linker_ZHist!AE103-Nominal_ZHist!AE103</f>
        <v>0</v>
      </c>
      <c r="AF103">
        <f>Linker_ZHist!AF103-Nominal_ZHist!AF103</f>
        <v>0.40500000000000114</v>
      </c>
      <c r="AG103">
        <f>Linker_ZHist!AG103-Nominal_ZHist!AG103</f>
        <v>0</v>
      </c>
      <c r="AH103">
        <f>Linker_ZHist!AH103-Nominal_ZHist!AH103</f>
        <v>2.4080000000000013</v>
      </c>
      <c r="AI103">
        <f>Linker_ZHist!AI103-Nominal_ZHist!AI103</f>
        <v>0</v>
      </c>
      <c r="AJ103">
        <f>Linker_ZHist!AJ103-Nominal_ZHist!AJ103</f>
        <v>6.8360000000000056</v>
      </c>
      <c r="AK103">
        <f>Linker_ZHist!AK103-Nominal_ZHist!AK103</f>
        <v>0</v>
      </c>
      <c r="AL103">
        <f>Linker_ZHist!AL103-Nominal_ZHist!AL103</f>
        <v>3.4699999999999989</v>
      </c>
      <c r="AM103">
        <f>Linker_ZHist!AM103-Nominal_ZHist!AM103</f>
        <v>0</v>
      </c>
      <c r="AN103">
        <f>Linker_ZHist!AN103-Nominal_ZHist!AN103</f>
        <v>5.7889999999999873</v>
      </c>
      <c r="AO103">
        <f>Linker_ZHist!AO103-Nominal_ZHist!AO103</f>
        <v>0</v>
      </c>
      <c r="AP103">
        <f>Linker_ZHist!AP103-Nominal_ZHist!AP103</f>
        <v>8.5220000000000056</v>
      </c>
      <c r="AQ103">
        <f>Linker_ZHist!AQ103-Nominal_ZHist!AQ103</f>
        <v>0</v>
      </c>
      <c r="AR103">
        <f>Linker_ZHist!AR103-Nominal_ZHist!AR103</f>
        <v>5.6850000000000023</v>
      </c>
      <c r="AS103">
        <f>Linker_ZHist!AS103-Nominal_ZHist!AS103</f>
        <v>0</v>
      </c>
      <c r="AT103">
        <f>Linker_ZHist!AT103-Nominal_ZHist!AT103</f>
        <v>6.6060000000000088</v>
      </c>
      <c r="AU103">
        <f>Linker_ZHist!AU103-Nominal_ZHist!AU103</f>
        <v>0</v>
      </c>
      <c r="AV103">
        <f>Linker_ZHist!AV103-Nominal_ZHist!AV103</f>
        <v>11.066000000000003</v>
      </c>
      <c r="AW103">
        <f>Linker_ZHist!AW103-Nominal_ZHist!AW103</f>
        <v>0</v>
      </c>
      <c r="AX103">
        <f>Linker_ZHist!AX103-Nominal_ZHist!AX103</f>
        <v>10.338000000000008</v>
      </c>
      <c r="AY103">
        <f>Linker_ZHist!AY103-Nominal_ZHist!AY103</f>
        <v>0</v>
      </c>
      <c r="AZ103">
        <f>Linker_ZHist!AZ103-Nominal_ZHist!AZ103</f>
        <v>6.512999999999991</v>
      </c>
      <c r="BA103">
        <f>Linker_ZHist!BA103-Nominal_ZHist!BA103</f>
        <v>0</v>
      </c>
      <c r="BB103">
        <f>Linker_ZHist!BB103-Nominal_ZHist!BB103</f>
        <v>2.3459999999999894</v>
      </c>
      <c r="BC103">
        <f>Linker_ZHist!BC103-Nominal_ZHist!BC103</f>
        <v>0</v>
      </c>
      <c r="BD103">
        <f>Linker_ZHist!BD103-Nominal_ZHist!BD103</f>
        <v>3.5769999999999982</v>
      </c>
      <c r="BE103">
        <f>Linker_ZHist!BE103-Nominal_ZHist!BE103</f>
        <v>0</v>
      </c>
      <c r="BF103">
        <f>Linker_ZHist!BF103-Nominal_ZHist!BF103</f>
        <v>2.6839999999999975</v>
      </c>
      <c r="BG103">
        <f>Linker_ZHist!BG103-Nominal_ZHist!BG103</f>
        <v>0</v>
      </c>
      <c r="BH103">
        <f>Linker_ZHist!BH103-Nominal_ZHist!BH103</f>
        <v>-0.66100000000000136</v>
      </c>
      <c r="BI103">
        <f>Linker_ZHist!BI103-Nominal_ZHist!BI103</f>
        <v>0</v>
      </c>
      <c r="BJ103">
        <f>Linker_ZHist!BJ103-Nominal_ZHist!BJ103</f>
        <v>18.226000000000006</v>
      </c>
      <c r="BK103">
        <f>Linker_ZHist!BK103-Nominal_ZHist!BK103</f>
        <v>0</v>
      </c>
      <c r="BL103">
        <f>Linker_ZHist!BL103-Nominal_ZHist!BL103</f>
        <v>0.86899999999999977</v>
      </c>
      <c r="BM103">
        <f>Linker_ZHist!BM103-Nominal_ZHist!BM103</f>
        <v>0</v>
      </c>
      <c r="BN103">
        <f>Linker_ZHist!BN103-Nominal_ZHist!BN103</f>
        <v>6.5669999999999931</v>
      </c>
      <c r="BO103">
        <f>Linker_ZHist!BO103-Nominal_ZHist!BO103</f>
        <v>0</v>
      </c>
      <c r="BP103">
        <f>Linker_ZHist!BP103-Nominal_ZHist!BP103</f>
        <v>4.1709999999999994</v>
      </c>
      <c r="BQ103">
        <f>Linker_ZHist!BQ103-Nominal_ZHist!BQ103</f>
        <v>-45441</v>
      </c>
      <c r="BR103">
        <f>Linker_ZHist!BR103-Nominal_ZHist!BR103</f>
        <v>-51.256999999999998</v>
      </c>
      <c r="BS103">
        <f>Linker_ZHist!BS103-Nominal_ZHist!BS103</f>
        <v>0</v>
      </c>
      <c r="BT103">
        <f>Linker_ZHist!BT103-Nominal_ZHist!BT103</f>
        <v>0</v>
      </c>
      <c r="BU103">
        <f>Linker_ZHist!BU103-Nominal_ZHist!BU103</f>
        <v>0</v>
      </c>
      <c r="BV103">
        <f>Linker_ZHist!BV103-Nominal_ZHist!BV103</f>
        <v>0</v>
      </c>
      <c r="BW103">
        <f>Linker_ZHist!BW103-Nominal_ZHist!BW103</f>
        <v>0</v>
      </c>
      <c r="BX103">
        <f>Linker_ZHist!BX103-Nominal_ZHist!BX103</f>
        <v>0</v>
      </c>
      <c r="BY103">
        <f>Linker_ZHist!BY103-Nominal_ZHist!BY103</f>
        <v>0</v>
      </c>
      <c r="BZ103">
        <f>Linker_ZHist!BZ103-Nominal_ZHist!BZ103</f>
        <v>0</v>
      </c>
    </row>
    <row r="104" spans="3:78" x14ac:dyDescent="0.35">
      <c r="C104" s="46"/>
      <c r="D104">
        <f>Linker_ZHist!D104-Nominal_ZHist!D104</f>
        <v>0</v>
      </c>
      <c r="E104">
        <f>Linker_ZHist!E104-Nominal_ZHist!E104</f>
        <v>45442</v>
      </c>
      <c r="F104">
        <f>Linker_ZHist!F104-Nominal_ZHist!F104</f>
        <v>-9.1449999999999996</v>
      </c>
      <c r="G104">
        <f>Linker_ZHist!G104-Nominal_ZHist!G104</f>
        <v>0</v>
      </c>
      <c r="H104">
        <f>Linker_ZHist!H104-Nominal_ZHist!H104</f>
        <v>13.274999999999999</v>
      </c>
      <c r="I104">
        <f>Linker_ZHist!I104-Nominal_ZHist!I104</f>
        <v>0</v>
      </c>
      <c r="J104">
        <f>Linker_ZHist!J104-Nominal_ZHist!J104</f>
        <v>16.757999999999999</v>
      </c>
      <c r="K104">
        <f>Linker_ZHist!K104-Nominal_ZHist!K104</f>
        <v>0</v>
      </c>
      <c r="L104">
        <f>Linker_ZHist!L104-Nominal_ZHist!L104</f>
        <v>27.689999999999998</v>
      </c>
      <c r="M104">
        <f>Linker_ZHist!M104-Nominal_ZHist!M104</f>
        <v>0</v>
      </c>
      <c r="N104">
        <f>Linker_ZHist!N104-Nominal_ZHist!N104</f>
        <v>18.940000000000001</v>
      </c>
      <c r="O104">
        <f>Linker_ZHist!O104-Nominal_ZHist!O104</f>
        <v>0</v>
      </c>
      <c r="P104">
        <f>Linker_ZHist!P104-Nominal_ZHist!P104</f>
        <v>20.477999999999998</v>
      </c>
      <c r="Q104">
        <f>Linker_ZHist!Q104-Nominal_ZHist!Q104</f>
        <v>0</v>
      </c>
      <c r="R104">
        <f>Linker_ZHist!R104-Nominal_ZHist!R104</f>
        <v>15.635000000000002</v>
      </c>
      <c r="S104">
        <f>Linker_ZHist!S104-Nominal_ZHist!S104</f>
        <v>0</v>
      </c>
      <c r="T104">
        <f>Linker_ZHist!T104-Nominal_ZHist!T104</f>
        <v>16.117999999999999</v>
      </c>
      <c r="U104">
        <f>Linker_ZHist!U104-Nominal_ZHist!U104</f>
        <v>0</v>
      </c>
      <c r="V104">
        <f>Linker_ZHist!V104-Nominal_ZHist!V104</f>
        <v>22.263999999999999</v>
      </c>
      <c r="W104">
        <f>Linker_ZHist!W104-Nominal_ZHist!W104</f>
        <v>0</v>
      </c>
      <c r="X104">
        <f>Linker_ZHist!X104-Nominal_ZHist!X104</f>
        <v>5.9890000000000043</v>
      </c>
      <c r="Y104">
        <f>Linker_ZHist!Y104-Nominal_ZHist!Y104</f>
        <v>0</v>
      </c>
      <c r="Z104">
        <f>Linker_ZHist!Z104-Nominal_ZHist!Z104</f>
        <v>13.505000000000003</v>
      </c>
      <c r="AA104">
        <f>Linker_ZHist!AA104-Nominal_ZHist!AA104</f>
        <v>0</v>
      </c>
      <c r="AB104">
        <f>Linker_ZHist!AB104-Nominal_ZHist!AB104</f>
        <v>5.777000000000001</v>
      </c>
      <c r="AC104">
        <f>Linker_ZHist!AC104-Nominal_ZHist!AC104</f>
        <v>0</v>
      </c>
      <c r="AD104">
        <f>Linker_ZHist!AD104-Nominal_ZHist!AD104</f>
        <v>5.394999999999996</v>
      </c>
      <c r="AE104">
        <f>Linker_ZHist!AE104-Nominal_ZHist!AE104</f>
        <v>0</v>
      </c>
      <c r="AF104">
        <f>Linker_ZHist!AF104-Nominal_ZHist!AF104</f>
        <v>-0.31400000000000006</v>
      </c>
      <c r="AG104">
        <f>Linker_ZHist!AG104-Nominal_ZHist!AG104</f>
        <v>0</v>
      </c>
      <c r="AH104">
        <f>Linker_ZHist!AH104-Nominal_ZHist!AH104</f>
        <v>1.625</v>
      </c>
      <c r="AI104">
        <f>Linker_ZHist!AI104-Nominal_ZHist!AI104</f>
        <v>0</v>
      </c>
      <c r="AJ104">
        <f>Linker_ZHist!AJ104-Nominal_ZHist!AJ104</f>
        <v>6.1119999999999948</v>
      </c>
      <c r="AK104">
        <f>Linker_ZHist!AK104-Nominal_ZHist!AK104</f>
        <v>0</v>
      </c>
      <c r="AL104">
        <f>Linker_ZHist!AL104-Nominal_ZHist!AL104</f>
        <v>3.3719999999999999</v>
      </c>
      <c r="AM104">
        <f>Linker_ZHist!AM104-Nominal_ZHist!AM104</f>
        <v>0</v>
      </c>
      <c r="AN104">
        <f>Linker_ZHist!AN104-Nominal_ZHist!AN104</f>
        <v>5.0770000000000124</v>
      </c>
      <c r="AO104">
        <f>Linker_ZHist!AO104-Nominal_ZHist!AO104</f>
        <v>0</v>
      </c>
      <c r="AP104">
        <f>Linker_ZHist!AP104-Nominal_ZHist!AP104</f>
        <v>8.137999999999991</v>
      </c>
      <c r="AQ104">
        <f>Linker_ZHist!AQ104-Nominal_ZHist!AQ104</f>
        <v>0</v>
      </c>
      <c r="AR104">
        <f>Linker_ZHist!AR104-Nominal_ZHist!AR104</f>
        <v>5.2660000000000053</v>
      </c>
      <c r="AS104">
        <f>Linker_ZHist!AS104-Nominal_ZHist!AS104</f>
        <v>0</v>
      </c>
      <c r="AT104">
        <f>Linker_ZHist!AT104-Nominal_ZHist!AT104</f>
        <v>6.2680000000000007</v>
      </c>
      <c r="AU104">
        <f>Linker_ZHist!AU104-Nominal_ZHist!AU104</f>
        <v>0</v>
      </c>
      <c r="AV104">
        <f>Linker_ZHist!AV104-Nominal_ZHist!AV104</f>
        <v>11.14</v>
      </c>
      <c r="AW104">
        <f>Linker_ZHist!AW104-Nominal_ZHist!AW104</f>
        <v>0</v>
      </c>
      <c r="AX104">
        <f>Linker_ZHist!AX104-Nominal_ZHist!AX104</f>
        <v>10.25800000000001</v>
      </c>
      <c r="AY104">
        <f>Linker_ZHist!AY104-Nominal_ZHist!AY104</f>
        <v>0</v>
      </c>
      <c r="AZ104">
        <f>Linker_ZHist!AZ104-Nominal_ZHist!AZ104</f>
        <v>6.0690000000000026</v>
      </c>
      <c r="BA104">
        <f>Linker_ZHist!BA104-Nominal_ZHist!BA104</f>
        <v>0</v>
      </c>
      <c r="BB104">
        <f>Linker_ZHist!BB104-Nominal_ZHist!BB104</f>
        <v>1.9590000000000032</v>
      </c>
      <c r="BC104">
        <f>Linker_ZHist!BC104-Nominal_ZHist!BC104</f>
        <v>0</v>
      </c>
      <c r="BD104">
        <f>Linker_ZHist!BD104-Nominal_ZHist!BD104</f>
        <v>3.3020000000000067</v>
      </c>
      <c r="BE104">
        <f>Linker_ZHist!BE104-Nominal_ZHist!BE104</f>
        <v>0</v>
      </c>
      <c r="BF104">
        <f>Linker_ZHist!BF104-Nominal_ZHist!BF104</f>
        <v>2.8059999999999974</v>
      </c>
      <c r="BG104">
        <f>Linker_ZHist!BG104-Nominal_ZHist!BG104</f>
        <v>0</v>
      </c>
      <c r="BH104">
        <f>Linker_ZHist!BH104-Nominal_ZHist!BH104</f>
        <v>-0.38500000000000512</v>
      </c>
      <c r="BI104">
        <f>Linker_ZHist!BI104-Nominal_ZHist!BI104</f>
        <v>0</v>
      </c>
      <c r="BJ104">
        <f>Linker_ZHist!BJ104-Nominal_ZHist!BJ104</f>
        <v>18.996000000000002</v>
      </c>
      <c r="BK104">
        <f>Linker_ZHist!BK104-Nominal_ZHist!BK104</f>
        <v>0</v>
      </c>
      <c r="BL104">
        <f>Linker_ZHist!BL104-Nominal_ZHist!BL104</f>
        <v>1.0480000000000018</v>
      </c>
      <c r="BM104">
        <f>Linker_ZHist!BM104-Nominal_ZHist!BM104</f>
        <v>0</v>
      </c>
      <c r="BN104">
        <f>Linker_ZHist!BN104-Nominal_ZHist!BN104</f>
        <v>6.5929999999999893</v>
      </c>
      <c r="BO104">
        <f>Linker_ZHist!BO104-Nominal_ZHist!BO104</f>
        <v>0</v>
      </c>
      <c r="BP104">
        <f>Linker_ZHist!BP104-Nominal_ZHist!BP104</f>
        <v>4.1739999999999995</v>
      </c>
      <c r="BQ104">
        <f>Linker_ZHist!BQ104-Nominal_ZHist!BQ104</f>
        <v>-45442</v>
      </c>
      <c r="BR104">
        <f>Linker_ZHist!BR104-Nominal_ZHist!BR104</f>
        <v>-50.311999999999998</v>
      </c>
      <c r="BS104">
        <f>Linker_ZHist!BS104-Nominal_ZHist!BS104</f>
        <v>0</v>
      </c>
      <c r="BT104">
        <f>Linker_ZHist!BT104-Nominal_ZHist!BT104</f>
        <v>0</v>
      </c>
      <c r="BU104">
        <f>Linker_ZHist!BU104-Nominal_ZHist!BU104</f>
        <v>0</v>
      </c>
      <c r="BV104">
        <f>Linker_ZHist!BV104-Nominal_ZHist!BV104</f>
        <v>0</v>
      </c>
      <c r="BW104">
        <f>Linker_ZHist!BW104-Nominal_ZHist!BW104</f>
        <v>0</v>
      </c>
      <c r="BX104">
        <f>Linker_ZHist!BX104-Nominal_ZHist!BX104</f>
        <v>0</v>
      </c>
      <c r="BY104">
        <f>Linker_ZHist!BY104-Nominal_ZHist!BY104</f>
        <v>0</v>
      </c>
      <c r="BZ104">
        <f>Linker_ZHist!BZ104-Nominal_ZHist!BZ104</f>
        <v>0</v>
      </c>
    </row>
    <row r="105" spans="3:78" x14ac:dyDescent="0.35">
      <c r="C105" s="46"/>
      <c r="D105">
        <f>Linker_ZHist!D105-Nominal_ZHist!D105</f>
        <v>0</v>
      </c>
      <c r="E105">
        <f>Linker_ZHist!E105-Nominal_ZHist!E105</f>
        <v>45443</v>
      </c>
      <c r="F105">
        <f>Linker_ZHist!F105-Nominal_ZHist!F105</f>
        <v>-8.5990000000000002</v>
      </c>
      <c r="G105">
        <f>Linker_ZHist!G105-Nominal_ZHist!G105</f>
        <v>0</v>
      </c>
      <c r="H105">
        <f>Linker_ZHist!H105-Nominal_ZHist!H105</f>
        <v>17.357999999999997</v>
      </c>
      <c r="I105">
        <f>Linker_ZHist!I105-Nominal_ZHist!I105</f>
        <v>0</v>
      </c>
      <c r="J105">
        <f>Linker_ZHist!J105-Nominal_ZHist!J105</f>
        <v>16.433</v>
      </c>
      <c r="K105">
        <f>Linker_ZHist!K105-Nominal_ZHist!K105</f>
        <v>0</v>
      </c>
      <c r="L105">
        <f>Linker_ZHist!L105-Nominal_ZHist!L105</f>
        <v>27.515999999999998</v>
      </c>
      <c r="M105">
        <f>Linker_ZHist!M105-Nominal_ZHist!M105</f>
        <v>0</v>
      </c>
      <c r="N105">
        <f>Linker_ZHist!N105-Nominal_ZHist!N105</f>
        <v>17.792999999999999</v>
      </c>
      <c r="O105">
        <f>Linker_ZHist!O105-Nominal_ZHist!O105</f>
        <v>0</v>
      </c>
      <c r="P105">
        <f>Linker_ZHist!P105-Nominal_ZHist!P105</f>
        <v>20.312000000000001</v>
      </c>
      <c r="Q105">
        <f>Linker_ZHist!Q105-Nominal_ZHist!Q105</f>
        <v>0</v>
      </c>
      <c r="R105">
        <f>Linker_ZHist!R105-Nominal_ZHist!R105</f>
        <v>14.687000000000001</v>
      </c>
      <c r="S105">
        <f>Linker_ZHist!S105-Nominal_ZHist!S105</f>
        <v>0</v>
      </c>
      <c r="T105">
        <f>Linker_ZHist!T105-Nominal_ZHist!T105</f>
        <v>15.412000000000003</v>
      </c>
      <c r="U105">
        <f>Linker_ZHist!U105-Nominal_ZHist!U105</f>
        <v>0</v>
      </c>
      <c r="V105">
        <f>Linker_ZHist!V105-Nominal_ZHist!V105</f>
        <v>21.721</v>
      </c>
      <c r="W105">
        <f>Linker_ZHist!W105-Nominal_ZHist!W105</f>
        <v>0</v>
      </c>
      <c r="X105">
        <f>Linker_ZHist!X105-Nominal_ZHist!X105</f>
        <v>5.3969999999999985</v>
      </c>
      <c r="Y105">
        <f>Linker_ZHist!Y105-Nominal_ZHist!Y105</f>
        <v>0</v>
      </c>
      <c r="Z105">
        <f>Linker_ZHist!Z105-Nominal_ZHist!Z105</f>
        <v>12.927</v>
      </c>
      <c r="AA105">
        <f>Linker_ZHist!AA105-Nominal_ZHist!AA105</f>
        <v>0</v>
      </c>
      <c r="AB105">
        <f>Linker_ZHist!AB105-Nominal_ZHist!AB105</f>
        <v>4.990000000000002</v>
      </c>
      <c r="AC105">
        <f>Linker_ZHist!AC105-Nominal_ZHist!AC105</f>
        <v>0</v>
      </c>
      <c r="AD105">
        <f>Linker_ZHist!AD105-Nominal_ZHist!AD105</f>
        <v>4.7950000000000017</v>
      </c>
      <c r="AE105">
        <f>Linker_ZHist!AE105-Nominal_ZHist!AE105</f>
        <v>0</v>
      </c>
      <c r="AF105">
        <f>Linker_ZHist!AF105-Nominal_ZHist!AF105</f>
        <v>-0.55300000000000438</v>
      </c>
      <c r="AG105">
        <f>Linker_ZHist!AG105-Nominal_ZHist!AG105</f>
        <v>0</v>
      </c>
      <c r="AH105">
        <f>Linker_ZHist!AH105-Nominal_ZHist!AH105</f>
        <v>1.3470000000000013</v>
      </c>
      <c r="AI105">
        <f>Linker_ZHist!AI105-Nominal_ZHist!AI105</f>
        <v>0</v>
      </c>
      <c r="AJ105">
        <f>Linker_ZHist!AJ105-Nominal_ZHist!AJ105</f>
        <v>5.8310000000000031</v>
      </c>
      <c r="AK105">
        <f>Linker_ZHist!AK105-Nominal_ZHist!AK105</f>
        <v>0</v>
      </c>
      <c r="AL105">
        <f>Linker_ZHist!AL105-Nominal_ZHist!AL105</f>
        <v>2.8149999999999977</v>
      </c>
      <c r="AM105">
        <f>Linker_ZHist!AM105-Nominal_ZHist!AM105</f>
        <v>0</v>
      </c>
      <c r="AN105">
        <f>Linker_ZHist!AN105-Nominal_ZHist!AN105</f>
        <v>4.7650000000000006</v>
      </c>
      <c r="AO105">
        <f>Linker_ZHist!AO105-Nominal_ZHist!AO105</f>
        <v>0</v>
      </c>
      <c r="AP105">
        <f>Linker_ZHist!AP105-Nominal_ZHist!AP105</f>
        <v>7.5770000000000124</v>
      </c>
      <c r="AQ105">
        <f>Linker_ZHist!AQ105-Nominal_ZHist!AQ105</f>
        <v>0</v>
      </c>
      <c r="AR105">
        <f>Linker_ZHist!AR105-Nominal_ZHist!AR105</f>
        <v>4.7830000000000013</v>
      </c>
      <c r="AS105">
        <f>Linker_ZHist!AS105-Nominal_ZHist!AS105</f>
        <v>0</v>
      </c>
      <c r="AT105">
        <f>Linker_ZHist!AT105-Nominal_ZHist!AT105</f>
        <v>5.7139999999999986</v>
      </c>
      <c r="AU105">
        <f>Linker_ZHist!AU105-Nominal_ZHist!AU105</f>
        <v>0</v>
      </c>
      <c r="AV105">
        <f>Linker_ZHist!AV105-Nominal_ZHist!AV105</f>
        <v>10.521000000000001</v>
      </c>
      <c r="AW105">
        <f>Linker_ZHist!AW105-Nominal_ZHist!AW105</f>
        <v>0</v>
      </c>
      <c r="AX105">
        <f>Linker_ZHist!AX105-Nominal_ZHist!AX105</f>
        <v>9.6929999999999978</v>
      </c>
      <c r="AY105">
        <f>Linker_ZHist!AY105-Nominal_ZHist!AY105</f>
        <v>0</v>
      </c>
      <c r="AZ105">
        <f>Linker_ZHist!AZ105-Nominal_ZHist!AZ105</f>
        <v>5.9429999999999978</v>
      </c>
      <c r="BA105">
        <f>Linker_ZHist!BA105-Nominal_ZHist!BA105</f>
        <v>0</v>
      </c>
      <c r="BB105">
        <f>Linker_ZHist!BB105-Nominal_ZHist!BB105</f>
        <v>1.8629999999999995</v>
      </c>
      <c r="BC105">
        <f>Linker_ZHist!BC105-Nominal_ZHist!BC105</f>
        <v>0</v>
      </c>
      <c r="BD105">
        <f>Linker_ZHist!BD105-Nominal_ZHist!BD105</f>
        <v>3.5279999999999916</v>
      </c>
      <c r="BE105">
        <f>Linker_ZHist!BE105-Nominal_ZHist!BE105</f>
        <v>0</v>
      </c>
      <c r="BF105">
        <f>Linker_ZHist!BF105-Nominal_ZHist!BF105</f>
        <v>3.5549999999999926</v>
      </c>
      <c r="BG105">
        <f>Linker_ZHist!BG105-Nominal_ZHist!BG105</f>
        <v>0</v>
      </c>
      <c r="BH105">
        <f>Linker_ZHist!BH105-Nominal_ZHist!BH105</f>
        <v>0.11499999999999488</v>
      </c>
      <c r="BI105">
        <f>Linker_ZHist!BI105-Nominal_ZHist!BI105</f>
        <v>0</v>
      </c>
      <c r="BJ105">
        <f>Linker_ZHist!BJ105-Nominal_ZHist!BJ105</f>
        <v>19.054000000000002</v>
      </c>
      <c r="BK105">
        <f>Linker_ZHist!BK105-Nominal_ZHist!BK105</f>
        <v>0</v>
      </c>
      <c r="BL105">
        <f>Linker_ZHist!BL105-Nominal_ZHist!BL105</f>
        <v>1.6009999999999991</v>
      </c>
      <c r="BM105">
        <f>Linker_ZHist!BM105-Nominal_ZHist!BM105</f>
        <v>0</v>
      </c>
      <c r="BN105">
        <f>Linker_ZHist!BN105-Nominal_ZHist!BN105</f>
        <v>7.0289999999999964</v>
      </c>
      <c r="BO105">
        <f>Linker_ZHist!BO105-Nominal_ZHist!BO105</f>
        <v>0</v>
      </c>
      <c r="BP105">
        <f>Linker_ZHist!BP105-Nominal_ZHist!BP105</f>
        <v>4.5409999999999968</v>
      </c>
      <c r="BQ105">
        <f>Linker_ZHist!BQ105-Nominal_ZHist!BQ105</f>
        <v>-45443</v>
      </c>
      <c r="BR105">
        <f>Linker_ZHist!BR105-Nominal_ZHist!BR105</f>
        <v>-50.098999999999997</v>
      </c>
      <c r="BS105">
        <f>Linker_ZHist!BS105-Nominal_ZHist!BS105</f>
        <v>0</v>
      </c>
      <c r="BT105">
        <f>Linker_ZHist!BT105-Nominal_ZHist!BT105</f>
        <v>0</v>
      </c>
      <c r="BU105">
        <f>Linker_ZHist!BU105-Nominal_ZHist!BU105</f>
        <v>0</v>
      </c>
      <c r="BV105">
        <f>Linker_ZHist!BV105-Nominal_ZHist!BV105</f>
        <v>0</v>
      </c>
      <c r="BW105">
        <f>Linker_ZHist!BW105-Nominal_ZHist!BW105</f>
        <v>0</v>
      </c>
      <c r="BX105">
        <f>Linker_ZHist!BX105-Nominal_ZHist!BX105</f>
        <v>0</v>
      </c>
      <c r="BY105">
        <f>Linker_ZHist!BY105-Nominal_ZHist!BY105</f>
        <v>0</v>
      </c>
      <c r="BZ105">
        <f>Linker_ZHist!BZ105-Nominal_ZHist!BZ105</f>
        <v>0</v>
      </c>
    </row>
    <row r="106" spans="3:78" x14ac:dyDescent="0.35">
      <c r="C106" s="46"/>
      <c r="D106">
        <f>Linker_ZHist!D106-Nominal_ZHist!D106</f>
        <v>0</v>
      </c>
      <c r="E106">
        <f>Linker_ZHist!E106-Nominal_ZHist!E106</f>
        <v>45446</v>
      </c>
      <c r="F106">
        <f>Linker_ZHist!F106-Nominal_ZHist!F106</f>
        <v>-21.27</v>
      </c>
      <c r="G106">
        <f>Linker_ZHist!G106-Nominal_ZHist!G106</f>
        <v>0</v>
      </c>
      <c r="H106">
        <f>Linker_ZHist!H106-Nominal_ZHist!H106</f>
        <v>14.463999999999999</v>
      </c>
      <c r="I106">
        <f>Linker_ZHist!I106-Nominal_ZHist!I106</f>
        <v>0</v>
      </c>
      <c r="J106">
        <f>Linker_ZHist!J106-Nominal_ZHist!J106</f>
        <v>1.5920000000000005</v>
      </c>
      <c r="K106">
        <f>Linker_ZHist!K106-Nominal_ZHist!K106</f>
        <v>0</v>
      </c>
      <c r="L106">
        <f>Linker_ZHist!L106-Nominal_ZHist!L106</f>
        <v>15.377000000000001</v>
      </c>
      <c r="M106">
        <f>Linker_ZHist!M106-Nominal_ZHist!M106</f>
        <v>0</v>
      </c>
      <c r="N106">
        <f>Linker_ZHist!N106-Nominal_ZHist!N106</f>
        <v>6.8689999999999998</v>
      </c>
      <c r="O106">
        <f>Linker_ZHist!O106-Nominal_ZHist!O106</f>
        <v>0</v>
      </c>
      <c r="P106">
        <f>Linker_ZHist!P106-Nominal_ZHist!P106</f>
        <v>10.351000000000001</v>
      </c>
      <c r="Q106">
        <f>Linker_ZHist!Q106-Nominal_ZHist!Q106</f>
        <v>0</v>
      </c>
      <c r="R106">
        <f>Linker_ZHist!R106-Nominal_ZHist!R106</f>
        <v>6.9939999999999998</v>
      </c>
      <c r="S106">
        <f>Linker_ZHist!S106-Nominal_ZHist!S106</f>
        <v>0</v>
      </c>
      <c r="T106">
        <f>Linker_ZHist!T106-Nominal_ZHist!T106</f>
        <v>9.0460000000000029</v>
      </c>
      <c r="U106">
        <f>Linker_ZHist!U106-Nominal_ZHist!U106</f>
        <v>0</v>
      </c>
      <c r="V106">
        <f>Linker_ZHist!V106-Nominal_ZHist!V106</f>
        <v>16.192</v>
      </c>
      <c r="W106">
        <f>Linker_ZHist!W106-Nominal_ZHist!W106</f>
        <v>0</v>
      </c>
      <c r="X106">
        <f>Linker_ZHist!X106-Nominal_ZHist!X106</f>
        <v>-0.18099999999999739</v>
      </c>
      <c r="Y106">
        <f>Linker_ZHist!Y106-Nominal_ZHist!Y106</f>
        <v>0</v>
      </c>
      <c r="Z106">
        <f>Linker_ZHist!Z106-Nominal_ZHist!Z106</f>
        <v>7.5409999999999968</v>
      </c>
      <c r="AA106">
        <f>Linker_ZHist!AA106-Nominal_ZHist!AA106</f>
        <v>0</v>
      </c>
      <c r="AB106">
        <f>Linker_ZHist!AB106-Nominal_ZHist!AB106</f>
        <v>0.60999999999999943</v>
      </c>
      <c r="AC106">
        <f>Linker_ZHist!AC106-Nominal_ZHist!AC106</f>
        <v>0</v>
      </c>
      <c r="AD106">
        <f>Linker_ZHist!AD106-Nominal_ZHist!AD106</f>
        <v>0.45700000000000074</v>
      </c>
      <c r="AE106">
        <f>Linker_ZHist!AE106-Nominal_ZHist!AE106</f>
        <v>0</v>
      </c>
      <c r="AF106">
        <f>Linker_ZHist!AF106-Nominal_ZHist!AF106</f>
        <v>-3.9789999999999992</v>
      </c>
      <c r="AG106">
        <f>Linker_ZHist!AG106-Nominal_ZHist!AG106</f>
        <v>0</v>
      </c>
      <c r="AH106">
        <f>Linker_ZHist!AH106-Nominal_ZHist!AH106</f>
        <v>-2.0840000000000032</v>
      </c>
      <c r="AI106">
        <f>Linker_ZHist!AI106-Nominal_ZHist!AI106</f>
        <v>0</v>
      </c>
      <c r="AJ106">
        <f>Linker_ZHist!AJ106-Nominal_ZHist!AJ106</f>
        <v>2.5899999999999963</v>
      </c>
      <c r="AK106">
        <f>Linker_ZHist!AK106-Nominal_ZHist!AK106</f>
        <v>0</v>
      </c>
      <c r="AL106">
        <f>Linker_ZHist!AL106-Nominal_ZHist!AL106</f>
        <v>-0.43499999999999517</v>
      </c>
      <c r="AM106">
        <f>Linker_ZHist!AM106-Nominal_ZHist!AM106</f>
        <v>0</v>
      </c>
      <c r="AN106">
        <f>Linker_ZHist!AN106-Nominal_ZHist!AN106</f>
        <v>1.5840000000000032</v>
      </c>
      <c r="AO106">
        <f>Linker_ZHist!AO106-Nominal_ZHist!AO106</f>
        <v>0</v>
      </c>
      <c r="AP106">
        <f>Linker_ZHist!AP106-Nominal_ZHist!AP106</f>
        <v>4.3199999999999932</v>
      </c>
      <c r="AQ106">
        <f>Linker_ZHist!AQ106-Nominal_ZHist!AQ106</f>
        <v>0</v>
      </c>
      <c r="AR106">
        <f>Linker_ZHist!AR106-Nominal_ZHist!AR106</f>
        <v>2.0969999999999942</v>
      </c>
      <c r="AS106">
        <f>Linker_ZHist!AS106-Nominal_ZHist!AS106</f>
        <v>0</v>
      </c>
      <c r="AT106">
        <f>Linker_ZHist!AT106-Nominal_ZHist!AT106</f>
        <v>3.2169999999999987</v>
      </c>
      <c r="AU106">
        <f>Linker_ZHist!AU106-Nominal_ZHist!AU106</f>
        <v>0</v>
      </c>
      <c r="AV106">
        <f>Linker_ZHist!AV106-Nominal_ZHist!AV106</f>
        <v>7.953000000000003</v>
      </c>
      <c r="AW106">
        <f>Linker_ZHist!AW106-Nominal_ZHist!AW106</f>
        <v>0</v>
      </c>
      <c r="AX106">
        <f>Linker_ZHist!AX106-Nominal_ZHist!AX106</f>
        <v>7.1299999999999955</v>
      </c>
      <c r="AY106">
        <f>Linker_ZHist!AY106-Nominal_ZHist!AY106</f>
        <v>0</v>
      </c>
      <c r="AZ106">
        <f>Linker_ZHist!AZ106-Nominal_ZHist!AZ106</f>
        <v>3.4500000000000028</v>
      </c>
      <c r="BA106">
        <f>Linker_ZHist!BA106-Nominal_ZHist!BA106</f>
        <v>0</v>
      </c>
      <c r="BB106">
        <f>Linker_ZHist!BB106-Nominal_ZHist!BB106</f>
        <v>-0.52199999999999136</v>
      </c>
      <c r="BC106">
        <f>Linker_ZHist!BC106-Nominal_ZHist!BC106</f>
        <v>0</v>
      </c>
      <c r="BD106">
        <f>Linker_ZHist!BD106-Nominal_ZHist!BD106</f>
        <v>0.94199999999999307</v>
      </c>
      <c r="BE106">
        <f>Linker_ZHist!BE106-Nominal_ZHist!BE106</f>
        <v>0</v>
      </c>
      <c r="BF106">
        <f>Linker_ZHist!BF106-Nominal_ZHist!BF106</f>
        <v>1.125</v>
      </c>
      <c r="BG106">
        <f>Linker_ZHist!BG106-Nominal_ZHist!BG106</f>
        <v>0</v>
      </c>
      <c r="BH106">
        <f>Linker_ZHist!BH106-Nominal_ZHist!BH106</f>
        <v>-1.9180000000000064</v>
      </c>
      <c r="BI106">
        <f>Linker_ZHist!BI106-Nominal_ZHist!BI106</f>
        <v>0</v>
      </c>
      <c r="BJ106">
        <f>Linker_ZHist!BJ106-Nominal_ZHist!BJ106</f>
        <v>17.554000000000009</v>
      </c>
      <c r="BK106">
        <f>Linker_ZHist!BK106-Nominal_ZHist!BK106</f>
        <v>0</v>
      </c>
      <c r="BL106">
        <f>Linker_ZHist!BL106-Nominal_ZHist!BL106</f>
        <v>-0.11299999999999955</v>
      </c>
      <c r="BM106">
        <f>Linker_ZHist!BM106-Nominal_ZHist!BM106</f>
        <v>0</v>
      </c>
      <c r="BN106">
        <f>Linker_ZHist!BN106-Nominal_ZHist!BN106</f>
        <v>5.2869999999999919</v>
      </c>
      <c r="BO106">
        <f>Linker_ZHist!BO106-Nominal_ZHist!BO106</f>
        <v>0</v>
      </c>
      <c r="BP106">
        <f>Linker_ZHist!BP106-Nominal_ZHist!BP106</f>
        <v>2.8349999999999937</v>
      </c>
      <c r="BQ106">
        <f>Linker_ZHist!BQ106-Nominal_ZHist!BQ106</f>
        <v>-45446</v>
      </c>
      <c r="BR106">
        <f>Linker_ZHist!BR106-Nominal_ZHist!BR106</f>
        <v>-48.795999999999999</v>
      </c>
      <c r="BS106">
        <f>Linker_ZHist!BS106-Nominal_ZHist!BS106</f>
        <v>0</v>
      </c>
      <c r="BT106">
        <f>Linker_ZHist!BT106-Nominal_ZHist!BT106</f>
        <v>0</v>
      </c>
      <c r="BU106">
        <f>Linker_ZHist!BU106-Nominal_ZHist!BU106</f>
        <v>0</v>
      </c>
      <c r="BV106">
        <f>Linker_ZHist!BV106-Nominal_ZHist!BV106</f>
        <v>0</v>
      </c>
      <c r="BW106">
        <f>Linker_ZHist!BW106-Nominal_ZHist!BW106</f>
        <v>0</v>
      </c>
      <c r="BX106">
        <f>Linker_ZHist!BX106-Nominal_ZHist!BX106</f>
        <v>0</v>
      </c>
      <c r="BY106">
        <f>Linker_ZHist!BY106-Nominal_ZHist!BY106</f>
        <v>0</v>
      </c>
      <c r="BZ106">
        <f>Linker_ZHist!BZ106-Nominal_ZHist!BZ106</f>
        <v>0</v>
      </c>
    </row>
    <row r="107" spans="3:78" x14ac:dyDescent="0.35">
      <c r="C107" s="46"/>
      <c r="D107">
        <f>Linker_ZHist!D107-Nominal_ZHist!D107</f>
        <v>0</v>
      </c>
      <c r="E107">
        <f>Linker_ZHist!E107-Nominal_ZHist!E107</f>
        <v>45447</v>
      </c>
      <c r="F107">
        <f>Linker_ZHist!F107-Nominal_ZHist!F107</f>
        <v>-18.263999999999999</v>
      </c>
      <c r="G107">
        <f>Linker_ZHist!G107-Nominal_ZHist!G107</f>
        <v>0</v>
      </c>
      <c r="H107">
        <f>Linker_ZHist!H107-Nominal_ZHist!H107</f>
        <v>11.447999999999997</v>
      </c>
      <c r="I107">
        <f>Linker_ZHist!I107-Nominal_ZHist!I107</f>
        <v>0</v>
      </c>
      <c r="J107">
        <f>Linker_ZHist!J107-Nominal_ZHist!J107</f>
        <v>2.7189999999999994</v>
      </c>
      <c r="K107">
        <f>Linker_ZHist!K107-Nominal_ZHist!K107</f>
        <v>0</v>
      </c>
      <c r="L107">
        <f>Linker_ZHist!L107-Nominal_ZHist!L107</f>
        <v>15.669</v>
      </c>
      <c r="M107">
        <f>Linker_ZHist!M107-Nominal_ZHist!M107</f>
        <v>0</v>
      </c>
      <c r="N107">
        <f>Linker_ZHist!N107-Nominal_ZHist!N107</f>
        <v>6.7120000000000006</v>
      </c>
      <c r="O107">
        <f>Linker_ZHist!O107-Nominal_ZHist!O107</f>
        <v>0</v>
      </c>
      <c r="P107">
        <f>Linker_ZHist!P107-Nominal_ZHist!P107</f>
        <v>11.816999999999998</v>
      </c>
      <c r="Q107">
        <f>Linker_ZHist!Q107-Nominal_ZHist!Q107</f>
        <v>0</v>
      </c>
      <c r="R107">
        <f>Linker_ZHist!R107-Nominal_ZHist!R107</f>
        <v>7.764999999999997</v>
      </c>
      <c r="S107">
        <f>Linker_ZHist!S107-Nominal_ZHist!S107</f>
        <v>0</v>
      </c>
      <c r="T107">
        <f>Linker_ZHist!T107-Nominal_ZHist!T107</f>
        <v>9.9929999999999986</v>
      </c>
      <c r="U107">
        <f>Linker_ZHist!U107-Nominal_ZHist!U107</f>
        <v>0</v>
      </c>
      <c r="V107">
        <f>Linker_ZHist!V107-Nominal_ZHist!V107</f>
        <v>17.462999999999997</v>
      </c>
      <c r="W107">
        <f>Linker_ZHist!W107-Nominal_ZHist!W107</f>
        <v>0</v>
      </c>
      <c r="X107">
        <f>Linker_ZHist!X107-Nominal_ZHist!X107</f>
        <v>1.2050000000000054</v>
      </c>
      <c r="Y107">
        <f>Linker_ZHist!Y107-Nominal_ZHist!Y107</f>
        <v>0</v>
      </c>
      <c r="Z107">
        <f>Linker_ZHist!Z107-Nominal_ZHist!Z107</f>
        <v>9.3969999999999985</v>
      </c>
      <c r="AA107">
        <f>Linker_ZHist!AA107-Nominal_ZHist!AA107</f>
        <v>0</v>
      </c>
      <c r="AB107">
        <f>Linker_ZHist!AB107-Nominal_ZHist!AB107</f>
        <v>1.7310000000000016</v>
      </c>
      <c r="AC107">
        <f>Linker_ZHist!AC107-Nominal_ZHist!AC107</f>
        <v>0</v>
      </c>
      <c r="AD107">
        <f>Linker_ZHist!AD107-Nominal_ZHist!AD107</f>
        <v>1.4420000000000002</v>
      </c>
      <c r="AE107">
        <f>Linker_ZHist!AE107-Nominal_ZHist!AE107</f>
        <v>0</v>
      </c>
      <c r="AF107">
        <f>Linker_ZHist!AF107-Nominal_ZHist!AF107</f>
        <v>-3.2000000000000028</v>
      </c>
      <c r="AG107">
        <f>Linker_ZHist!AG107-Nominal_ZHist!AG107</f>
        <v>0</v>
      </c>
      <c r="AH107">
        <f>Linker_ZHist!AH107-Nominal_ZHist!AH107</f>
        <v>-1.2960000000000065</v>
      </c>
      <c r="AI107">
        <f>Linker_ZHist!AI107-Nominal_ZHist!AI107</f>
        <v>0</v>
      </c>
      <c r="AJ107">
        <f>Linker_ZHist!AJ107-Nominal_ZHist!AJ107</f>
        <v>3.7139999999999986</v>
      </c>
      <c r="AK107">
        <f>Linker_ZHist!AK107-Nominal_ZHist!AK107</f>
        <v>0</v>
      </c>
      <c r="AL107">
        <f>Linker_ZHist!AL107-Nominal_ZHist!AL107</f>
        <v>0.74799999999999756</v>
      </c>
      <c r="AM107">
        <f>Linker_ZHist!AM107-Nominal_ZHist!AM107</f>
        <v>0</v>
      </c>
      <c r="AN107">
        <f>Linker_ZHist!AN107-Nominal_ZHist!AN107</f>
        <v>2.8239999999999981</v>
      </c>
      <c r="AO107">
        <f>Linker_ZHist!AO107-Nominal_ZHist!AO107</f>
        <v>0</v>
      </c>
      <c r="AP107">
        <f>Linker_ZHist!AP107-Nominal_ZHist!AP107</f>
        <v>5.5450000000000017</v>
      </c>
      <c r="AQ107">
        <f>Linker_ZHist!AQ107-Nominal_ZHist!AQ107</f>
        <v>0</v>
      </c>
      <c r="AR107">
        <f>Linker_ZHist!AR107-Nominal_ZHist!AR107</f>
        <v>3.3499999999999943</v>
      </c>
      <c r="AS107">
        <f>Linker_ZHist!AS107-Nominal_ZHist!AS107</f>
        <v>0</v>
      </c>
      <c r="AT107">
        <f>Linker_ZHist!AT107-Nominal_ZHist!AT107</f>
        <v>4.1659999999999968</v>
      </c>
      <c r="AU107">
        <f>Linker_ZHist!AU107-Nominal_ZHist!AU107</f>
        <v>0</v>
      </c>
      <c r="AV107">
        <f>Linker_ZHist!AV107-Nominal_ZHist!AV107</f>
        <v>9.166000000000011</v>
      </c>
      <c r="AW107">
        <f>Linker_ZHist!AW107-Nominal_ZHist!AW107</f>
        <v>0</v>
      </c>
      <c r="AX107">
        <f>Linker_ZHist!AX107-Nominal_ZHist!AX107</f>
        <v>8.1700000000000017</v>
      </c>
      <c r="AY107">
        <f>Linker_ZHist!AY107-Nominal_ZHist!AY107</f>
        <v>0</v>
      </c>
      <c r="AZ107">
        <f>Linker_ZHist!AZ107-Nominal_ZHist!AZ107</f>
        <v>4.3370000000000033</v>
      </c>
      <c r="BA107">
        <f>Linker_ZHist!BA107-Nominal_ZHist!BA107</f>
        <v>0</v>
      </c>
      <c r="BB107">
        <f>Linker_ZHist!BB107-Nominal_ZHist!BB107</f>
        <v>0.34200000000001296</v>
      </c>
      <c r="BC107">
        <f>Linker_ZHist!BC107-Nominal_ZHist!BC107</f>
        <v>0</v>
      </c>
      <c r="BD107">
        <f>Linker_ZHist!BD107-Nominal_ZHist!BD107</f>
        <v>1.453000000000003</v>
      </c>
      <c r="BE107">
        <f>Linker_ZHist!BE107-Nominal_ZHist!BE107</f>
        <v>0</v>
      </c>
      <c r="BF107">
        <f>Linker_ZHist!BF107-Nominal_ZHist!BF107</f>
        <v>2.0280000000000058</v>
      </c>
      <c r="BG107">
        <f>Linker_ZHist!BG107-Nominal_ZHist!BG107</f>
        <v>0</v>
      </c>
      <c r="BH107">
        <f>Linker_ZHist!BH107-Nominal_ZHist!BH107</f>
        <v>-1.6709999999999923</v>
      </c>
      <c r="BI107">
        <f>Linker_ZHist!BI107-Nominal_ZHist!BI107</f>
        <v>0</v>
      </c>
      <c r="BJ107">
        <f>Linker_ZHist!BJ107-Nominal_ZHist!BJ107</f>
        <v>17.726000000000006</v>
      </c>
      <c r="BK107">
        <f>Linker_ZHist!BK107-Nominal_ZHist!BK107</f>
        <v>0</v>
      </c>
      <c r="BL107">
        <f>Linker_ZHist!BL107-Nominal_ZHist!BL107</f>
        <v>-0.25200000000000955</v>
      </c>
      <c r="BM107">
        <f>Linker_ZHist!BM107-Nominal_ZHist!BM107</f>
        <v>0</v>
      </c>
      <c r="BN107">
        <f>Linker_ZHist!BN107-Nominal_ZHist!BN107</f>
        <v>5.4509999999999934</v>
      </c>
      <c r="BO107">
        <f>Linker_ZHist!BO107-Nominal_ZHist!BO107</f>
        <v>0</v>
      </c>
      <c r="BP107">
        <f>Linker_ZHist!BP107-Nominal_ZHist!BP107</f>
        <v>3.0459999999999994</v>
      </c>
      <c r="BQ107">
        <f>Linker_ZHist!BQ107-Nominal_ZHist!BQ107</f>
        <v>-45447</v>
      </c>
      <c r="BR107">
        <f>Linker_ZHist!BR107-Nominal_ZHist!BR107</f>
        <v>-48.731000000000002</v>
      </c>
      <c r="BS107">
        <f>Linker_ZHist!BS107-Nominal_ZHist!BS107</f>
        <v>0</v>
      </c>
      <c r="BT107">
        <f>Linker_ZHist!BT107-Nominal_ZHist!BT107</f>
        <v>0</v>
      </c>
      <c r="BU107">
        <f>Linker_ZHist!BU107-Nominal_ZHist!BU107</f>
        <v>0</v>
      </c>
      <c r="BV107">
        <f>Linker_ZHist!BV107-Nominal_ZHist!BV107</f>
        <v>0</v>
      </c>
      <c r="BW107">
        <f>Linker_ZHist!BW107-Nominal_ZHist!BW107</f>
        <v>0</v>
      </c>
      <c r="BX107">
        <f>Linker_ZHist!BX107-Nominal_ZHist!BX107</f>
        <v>0</v>
      </c>
      <c r="BY107">
        <f>Linker_ZHist!BY107-Nominal_ZHist!BY107</f>
        <v>0</v>
      </c>
      <c r="BZ107">
        <f>Linker_ZHist!BZ107-Nominal_ZHist!BZ107</f>
        <v>0</v>
      </c>
    </row>
    <row r="108" spans="3:78" x14ac:dyDescent="0.35">
      <c r="C108" s="46"/>
      <c r="D108">
        <f>Linker_ZHist!D108-Nominal_ZHist!D108</f>
        <v>0</v>
      </c>
      <c r="E108">
        <f>Linker_ZHist!E108-Nominal_ZHist!E108</f>
        <v>45448</v>
      </c>
      <c r="F108">
        <f>Linker_ZHist!F108-Nominal_ZHist!F108</f>
        <v>-18.475000000000001</v>
      </c>
      <c r="G108">
        <f>Linker_ZHist!G108-Nominal_ZHist!G108</f>
        <v>0</v>
      </c>
      <c r="H108">
        <f>Linker_ZHist!H108-Nominal_ZHist!H108</f>
        <v>15.055</v>
      </c>
      <c r="I108">
        <f>Linker_ZHist!I108-Nominal_ZHist!I108</f>
        <v>0</v>
      </c>
      <c r="J108">
        <f>Linker_ZHist!J108-Nominal_ZHist!J108</f>
        <v>4.0999999999999996</v>
      </c>
      <c r="K108">
        <f>Linker_ZHist!K108-Nominal_ZHist!K108</f>
        <v>0</v>
      </c>
      <c r="L108">
        <f>Linker_ZHist!L108-Nominal_ZHist!L108</f>
        <v>16.084</v>
      </c>
      <c r="M108">
        <f>Linker_ZHist!M108-Nominal_ZHist!M108</f>
        <v>0</v>
      </c>
      <c r="N108">
        <f>Linker_ZHist!N108-Nominal_ZHist!N108</f>
        <v>7.089999999999999</v>
      </c>
      <c r="O108">
        <f>Linker_ZHist!O108-Nominal_ZHist!O108</f>
        <v>0</v>
      </c>
      <c r="P108">
        <f>Linker_ZHist!P108-Nominal_ZHist!P108</f>
        <v>11.699</v>
      </c>
      <c r="Q108">
        <f>Linker_ZHist!Q108-Nominal_ZHist!Q108</f>
        <v>0</v>
      </c>
      <c r="R108">
        <f>Linker_ZHist!R108-Nominal_ZHist!R108</f>
        <v>7.8009999999999984</v>
      </c>
      <c r="S108">
        <f>Linker_ZHist!S108-Nominal_ZHist!S108</f>
        <v>0</v>
      </c>
      <c r="T108">
        <f>Linker_ZHist!T108-Nominal_ZHist!T108</f>
        <v>10.154999999999998</v>
      </c>
      <c r="U108">
        <f>Linker_ZHist!U108-Nominal_ZHist!U108</f>
        <v>0</v>
      </c>
      <c r="V108">
        <f>Linker_ZHist!V108-Nominal_ZHist!V108</f>
        <v>18.167000000000002</v>
      </c>
      <c r="W108">
        <f>Linker_ZHist!W108-Nominal_ZHist!W108</f>
        <v>0</v>
      </c>
      <c r="X108">
        <f>Linker_ZHist!X108-Nominal_ZHist!X108</f>
        <v>1.9610000000000056</v>
      </c>
      <c r="Y108">
        <f>Linker_ZHist!Y108-Nominal_ZHist!Y108</f>
        <v>0</v>
      </c>
      <c r="Z108">
        <f>Linker_ZHist!Z108-Nominal_ZHist!Z108</f>
        <v>10.507999999999996</v>
      </c>
      <c r="AA108">
        <f>Linker_ZHist!AA108-Nominal_ZHist!AA108</f>
        <v>0</v>
      </c>
      <c r="AB108">
        <f>Linker_ZHist!AB108-Nominal_ZHist!AB108</f>
        <v>2.3049999999999997</v>
      </c>
      <c r="AC108">
        <f>Linker_ZHist!AC108-Nominal_ZHist!AC108</f>
        <v>0</v>
      </c>
      <c r="AD108">
        <f>Linker_ZHist!AD108-Nominal_ZHist!AD108</f>
        <v>2.2160000000000011</v>
      </c>
      <c r="AE108">
        <f>Linker_ZHist!AE108-Nominal_ZHist!AE108</f>
        <v>0</v>
      </c>
      <c r="AF108">
        <f>Linker_ZHist!AF108-Nominal_ZHist!AF108</f>
        <v>-2.3220000000000027</v>
      </c>
      <c r="AG108">
        <f>Linker_ZHist!AG108-Nominal_ZHist!AG108</f>
        <v>0</v>
      </c>
      <c r="AH108">
        <f>Linker_ZHist!AH108-Nominal_ZHist!AH108</f>
        <v>-0.375</v>
      </c>
      <c r="AI108">
        <f>Linker_ZHist!AI108-Nominal_ZHist!AI108</f>
        <v>0</v>
      </c>
      <c r="AJ108">
        <f>Linker_ZHist!AJ108-Nominal_ZHist!AJ108</f>
        <v>4.3620000000000019</v>
      </c>
      <c r="AK108">
        <f>Linker_ZHist!AK108-Nominal_ZHist!AK108</f>
        <v>0</v>
      </c>
      <c r="AL108">
        <f>Linker_ZHist!AL108-Nominal_ZHist!AL108</f>
        <v>1.1259999999999977</v>
      </c>
      <c r="AM108">
        <f>Linker_ZHist!AM108-Nominal_ZHist!AM108</f>
        <v>0</v>
      </c>
      <c r="AN108">
        <f>Linker_ZHist!AN108-Nominal_ZHist!AN108</f>
        <v>3.4719999999999942</v>
      </c>
      <c r="AO108">
        <f>Linker_ZHist!AO108-Nominal_ZHist!AO108</f>
        <v>0</v>
      </c>
      <c r="AP108">
        <f>Linker_ZHist!AP108-Nominal_ZHist!AP108</f>
        <v>6.1370000000000005</v>
      </c>
      <c r="AQ108">
        <f>Linker_ZHist!AQ108-Nominal_ZHist!AQ108</f>
        <v>0</v>
      </c>
      <c r="AR108">
        <f>Linker_ZHist!AR108-Nominal_ZHist!AR108</f>
        <v>4.0899999999999892</v>
      </c>
      <c r="AS108">
        <f>Linker_ZHist!AS108-Nominal_ZHist!AS108</f>
        <v>0</v>
      </c>
      <c r="AT108">
        <f>Linker_ZHist!AT108-Nominal_ZHist!AT108</f>
        <v>5.0669999999999931</v>
      </c>
      <c r="AU108">
        <f>Linker_ZHist!AU108-Nominal_ZHist!AU108</f>
        <v>0</v>
      </c>
      <c r="AV108">
        <f>Linker_ZHist!AV108-Nominal_ZHist!AV108</f>
        <v>9.3619999999999948</v>
      </c>
      <c r="AW108">
        <f>Linker_ZHist!AW108-Nominal_ZHist!AW108</f>
        <v>0</v>
      </c>
      <c r="AX108">
        <f>Linker_ZHist!AX108-Nominal_ZHist!AX108</f>
        <v>8.4339999999999975</v>
      </c>
      <c r="AY108">
        <f>Linker_ZHist!AY108-Nominal_ZHist!AY108</f>
        <v>0</v>
      </c>
      <c r="AZ108">
        <f>Linker_ZHist!AZ108-Nominal_ZHist!AZ108</f>
        <v>5.2259999999999991</v>
      </c>
      <c r="BA108">
        <f>Linker_ZHist!BA108-Nominal_ZHist!BA108</f>
        <v>0</v>
      </c>
      <c r="BB108">
        <f>Linker_ZHist!BB108-Nominal_ZHist!BB108</f>
        <v>1.414999999999992</v>
      </c>
      <c r="BC108">
        <f>Linker_ZHist!BC108-Nominal_ZHist!BC108</f>
        <v>0</v>
      </c>
      <c r="BD108">
        <f>Linker_ZHist!BD108-Nominal_ZHist!BD108</f>
        <v>3.0370000000000061</v>
      </c>
      <c r="BE108">
        <f>Linker_ZHist!BE108-Nominal_ZHist!BE108</f>
        <v>0</v>
      </c>
      <c r="BF108">
        <f>Linker_ZHist!BF108-Nominal_ZHist!BF108</f>
        <v>3.5729999999999933</v>
      </c>
      <c r="BG108">
        <f>Linker_ZHist!BG108-Nominal_ZHist!BG108</f>
        <v>0</v>
      </c>
      <c r="BH108">
        <f>Linker_ZHist!BH108-Nominal_ZHist!BH108</f>
        <v>0.11299999999999955</v>
      </c>
      <c r="BI108">
        <f>Linker_ZHist!BI108-Nominal_ZHist!BI108</f>
        <v>0</v>
      </c>
      <c r="BJ108">
        <f>Linker_ZHist!BJ108-Nominal_ZHist!BJ108</f>
        <v>19.562000000000005</v>
      </c>
      <c r="BK108">
        <f>Linker_ZHist!BK108-Nominal_ZHist!BK108</f>
        <v>0</v>
      </c>
      <c r="BL108">
        <f>Linker_ZHist!BL108-Nominal_ZHist!BL108</f>
        <v>1.5150000000000006</v>
      </c>
      <c r="BM108">
        <f>Linker_ZHist!BM108-Nominal_ZHist!BM108</f>
        <v>0</v>
      </c>
      <c r="BN108">
        <f>Linker_ZHist!BN108-Nominal_ZHist!BN108</f>
        <v>7.085000000000008</v>
      </c>
      <c r="BO108">
        <f>Linker_ZHist!BO108-Nominal_ZHist!BO108</f>
        <v>0</v>
      </c>
      <c r="BP108">
        <f>Linker_ZHist!BP108-Nominal_ZHist!BP108</f>
        <v>4.5140000000000029</v>
      </c>
      <c r="BQ108">
        <f>Linker_ZHist!BQ108-Nominal_ZHist!BQ108</f>
        <v>-45448</v>
      </c>
      <c r="BR108">
        <f>Linker_ZHist!BR108-Nominal_ZHist!BR108</f>
        <v>-49.207000000000001</v>
      </c>
      <c r="BS108">
        <f>Linker_ZHist!BS108-Nominal_ZHist!BS108</f>
        <v>0</v>
      </c>
      <c r="BT108">
        <f>Linker_ZHist!BT108-Nominal_ZHist!BT108</f>
        <v>0</v>
      </c>
      <c r="BU108">
        <f>Linker_ZHist!BU108-Nominal_ZHist!BU108</f>
        <v>0</v>
      </c>
      <c r="BV108">
        <f>Linker_ZHist!BV108-Nominal_ZHist!BV108</f>
        <v>0</v>
      </c>
      <c r="BW108">
        <f>Linker_ZHist!BW108-Nominal_ZHist!BW108</f>
        <v>0</v>
      </c>
      <c r="BX108">
        <f>Linker_ZHist!BX108-Nominal_ZHist!BX108</f>
        <v>0</v>
      </c>
      <c r="BY108">
        <f>Linker_ZHist!BY108-Nominal_ZHist!BY108</f>
        <v>0</v>
      </c>
      <c r="BZ108">
        <f>Linker_ZHist!BZ108-Nominal_ZHist!BZ108</f>
        <v>0</v>
      </c>
    </row>
    <row r="109" spans="3:78" x14ac:dyDescent="0.35">
      <c r="C109" s="46"/>
      <c r="D109">
        <f>Linker_ZHist!D109-Nominal_ZHist!D109</f>
        <v>0</v>
      </c>
      <c r="E109">
        <f>Linker_ZHist!E109-Nominal_ZHist!E109</f>
        <v>45449</v>
      </c>
      <c r="F109">
        <f>Linker_ZHist!F109-Nominal_ZHist!F109</f>
        <v>-18.931999999999999</v>
      </c>
      <c r="G109">
        <f>Linker_ZHist!G109-Nominal_ZHist!G109</f>
        <v>0</v>
      </c>
      <c r="H109">
        <f>Linker_ZHist!H109-Nominal_ZHist!H109</f>
        <v>16.731999999999999</v>
      </c>
      <c r="I109">
        <f>Linker_ZHist!I109-Nominal_ZHist!I109</f>
        <v>0</v>
      </c>
      <c r="J109">
        <f>Linker_ZHist!J109-Nominal_ZHist!J109</f>
        <v>4.0269999999999992</v>
      </c>
      <c r="K109">
        <f>Linker_ZHist!K109-Nominal_ZHist!K109</f>
        <v>0</v>
      </c>
      <c r="L109">
        <f>Linker_ZHist!L109-Nominal_ZHist!L109</f>
        <v>16.423999999999999</v>
      </c>
      <c r="M109">
        <f>Linker_ZHist!M109-Nominal_ZHist!M109</f>
        <v>0</v>
      </c>
      <c r="N109">
        <f>Linker_ZHist!N109-Nominal_ZHist!N109</f>
        <v>7.4270000000000014</v>
      </c>
      <c r="O109">
        <f>Linker_ZHist!O109-Nominal_ZHist!O109</f>
        <v>0</v>
      </c>
      <c r="P109">
        <f>Linker_ZHist!P109-Nominal_ZHist!P109</f>
        <v>12.616</v>
      </c>
      <c r="Q109">
        <f>Linker_ZHist!Q109-Nominal_ZHist!Q109</f>
        <v>0</v>
      </c>
      <c r="R109">
        <f>Linker_ZHist!R109-Nominal_ZHist!R109</f>
        <v>7.6539999999999999</v>
      </c>
      <c r="S109">
        <f>Linker_ZHist!S109-Nominal_ZHist!S109</f>
        <v>0</v>
      </c>
      <c r="T109">
        <f>Linker_ZHist!T109-Nominal_ZHist!T109</f>
        <v>9.9869999999999983</v>
      </c>
      <c r="U109">
        <f>Linker_ZHist!U109-Nominal_ZHist!U109</f>
        <v>0</v>
      </c>
      <c r="V109">
        <f>Linker_ZHist!V109-Nominal_ZHist!V109</f>
        <v>17.876999999999999</v>
      </c>
      <c r="W109">
        <f>Linker_ZHist!W109-Nominal_ZHist!W109</f>
        <v>0</v>
      </c>
      <c r="X109">
        <f>Linker_ZHist!X109-Nominal_ZHist!X109</f>
        <v>1.6980000000000004</v>
      </c>
      <c r="Y109">
        <f>Linker_ZHist!Y109-Nominal_ZHist!Y109</f>
        <v>0</v>
      </c>
      <c r="Z109">
        <f>Linker_ZHist!Z109-Nominal_ZHist!Z109</f>
        <v>10.664000000000001</v>
      </c>
      <c r="AA109">
        <f>Linker_ZHist!AA109-Nominal_ZHist!AA109</f>
        <v>0</v>
      </c>
      <c r="AB109">
        <f>Linker_ZHist!AB109-Nominal_ZHist!AB109</f>
        <v>3.1030000000000015</v>
      </c>
      <c r="AC109">
        <f>Linker_ZHist!AC109-Nominal_ZHist!AC109</f>
        <v>0</v>
      </c>
      <c r="AD109">
        <f>Linker_ZHist!AD109-Nominal_ZHist!AD109</f>
        <v>2.6570000000000036</v>
      </c>
      <c r="AE109">
        <f>Linker_ZHist!AE109-Nominal_ZHist!AE109</f>
        <v>0</v>
      </c>
      <c r="AF109">
        <f>Linker_ZHist!AF109-Nominal_ZHist!AF109</f>
        <v>-2.0710000000000051</v>
      </c>
      <c r="AG109">
        <f>Linker_ZHist!AG109-Nominal_ZHist!AG109</f>
        <v>0</v>
      </c>
      <c r="AH109">
        <f>Linker_ZHist!AH109-Nominal_ZHist!AH109</f>
        <v>-8.8000000000000966E-2</v>
      </c>
      <c r="AI109">
        <f>Linker_ZHist!AI109-Nominal_ZHist!AI109</f>
        <v>0</v>
      </c>
      <c r="AJ109">
        <f>Linker_ZHist!AJ109-Nominal_ZHist!AJ109</f>
        <v>4.7139999999999986</v>
      </c>
      <c r="AK109">
        <f>Linker_ZHist!AK109-Nominal_ZHist!AK109</f>
        <v>0</v>
      </c>
      <c r="AL109">
        <f>Linker_ZHist!AL109-Nominal_ZHist!AL109</f>
        <v>1.6629999999999967</v>
      </c>
      <c r="AM109">
        <f>Linker_ZHist!AM109-Nominal_ZHist!AM109</f>
        <v>0</v>
      </c>
      <c r="AN109">
        <f>Linker_ZHist!AN109-Nominal_ZHist!AN109</f>
        <v>3.8459999999999894</v>
      </c>
      <c r="AO109">
        <f>Linker_ZHist!AO109-Nominal_ZHist!AO109</f>
        <v>0</v>
      </c>
      <c r="AP109">
        <f>Linker_ZHist!AP109-Nominal_ZHist!AP109</f>
        <v>7.0010000000000048</v>
      </c>
      <c r="AQ109">
        <f>Linker_ZHist!AQ109-Nominal_ZHist!AQ109</f>
        <v>0</v>
      </c>
      <c r="AR109">
        <f>Linker_ZHist!AR109-Nominal_ZHist!AR109</f>
        <v>4.3239999999999981</v>
      </c>
      <c r="AS109">
        <f>Linker_ZHist!AS109-Nominal_ZHist!AS109</f>
        <v>0</v>
      </c>
      <c r="AT109">
        <f>Linker_ZHist!AT109-Nominal_ZHist!AT109</f>
        <v>5.0930000000000035</v>
      </c>
      <c r="AU109">
        <f>Linker_ZHist!AU109-Nominal_ZHist!AU109</f>
        <v>0</v>
      </c>
      <c r="AV109">
        <f>Linker_ZHist!AV109-Nominal_ZHist!AV109</f>
        <v>9.5679999999999978</v>
      </c>
      <c r="AW109">
        <f>Linker_ZHist!AW109-Nominal_ZHist!AW109</f>
        <v>0</v>
      </c>
      <c r="AX109">
        <f>Linker_ZHist!AX109-Nominal_ZHist!AX109</f>
        <v>8.6020000000000039</v>
      </c>
      <c r="AY109">
        <f>Linker_ZHist!AY109-Nominal_ZHist!AY109</f>
        <v>0</v>
      </c>
      <c r="AZ109">
        <f>Linker_ZHist!AZ109-Nominal_ZHist!AZ109</f>
        <v>4.8389999999999986</v>
      </c>
      <c r="BA109">
        <f>Linker_ZHist!BA109-Nominal_ZHist!BA109</f>
        <v>0</v>
      </c>
      <c r="BB109">
        <f>Linker_ZHist!BB109-Nominal_ZHist!BB109</f>
        <v>0.75200000000000955</v>
      </c>
      <c r="BC109">
        <f>Linker_ZHist!BC109-Nominal_ZHist!BC109</f>
        <v>0</v>
      </c>
      <c r="BD109">
        <f>Linker_ZHist!BD109-Nominal_ZHist!BD109</f>
        <v>2.2369999999999948</v>
      </c>
      <c r="BE109">
        <f>Linker_ZHist!BE109-Nominal_ZHist!BE109</f>
        <v>0</v>
      </c>
      <c r="BF109">
        <f>Linker_ZHist!BF109-Nominal_ZHist!BF109</f>
        <v>2.7250000000000085</v>
      </c>
      <c r="BG109">
        <f>Linker_ZHist!BG109-Nominal_ZHist!BG109</f>
        <v>0</v>
      </c>
      <c r="BH109">
        <f>Linker_ZHist!BH109-Nominal_ZHist!BH109</f>
        <v>-0.69599999999999795</v>
      </c>
      <c r="BI109">
        <f>Linker_ZHist!BI109-Nominal_ZHist!BI109</f>
        <v>0</v>
      </c>
      <c r="BJ109">
        <f>Linker_ZHist!BJ109-Nominal_ZHist!BJ109</f>
        <v>19.128</v>
      </c>
      <c r="BK109">
        <f>Linker_ZHist!BK109-Nominal_ZHist!BK109</f>
        <v>0</v>
      </c>
      <c r="BL109">
        <f>Linker_ZHist!BL109-Nominal_ZHist!BL109</f>
        <v>1.1340000000000003</v>
      </c>
      <c r="BM109">
        <f>Linker_ZHist!BM109-Nominal_ZHist!BM109</f>
        <v>0</v>
      </c>
      <c r="BN109">
        <f>Linker_ZHist!BN109-Nominal_ZHist!BN109</f>
        <v>6.7919999999999874</v>
      </c>
      <c r="BO109">
        <f>Linker_ZHist!BO109-Nominal_ZHist!BO109</f>
        <v>0</v>
      </c>
      <c r="BP109">
        <f>Linker_ZHist!BP109-Nominal_ZHist!BP109</f>
        <v>4.4960000000000022</v>
      </c>
      <c r="BQ109">
        <f>Linker_ZHist!BQ109-Nominal_ZHist!BQ109</f>
        <v>-45449</v>
      </c>
      <c r="BR109">
        <f>Linker_ZHist!BR109-Nominal_ZHist!BR109</f>
        <v>-49.261000000000003</v>
      </c>
      <c r="BS109">
        <f>Linker_ZHist!BS109-Nominal_ZHist!BS109</f>
        <v>0</v>
      </c>
      <c r="BT109">
        <f>Linker_ZHist!BT109-Nominal_ZHist!BT109</f>
        <v>0</v>
      </c>
      <c r="BU109">
        <f>Linker_ZHist!BU109-Nominal_ZHist!BU109</f>
        <v>0</v>
      </c>
      <c r="BV109">
        <f>Linker_ZHist!BV109-Nominal_ZHist!BV109</f>
        <v>0</v>
      </c>
      <c r="BW109">
        <f>Linker_ZHist!BW109-Nominal_ZHist!BW109</f>
        <v>0</v>
      </c>
      <c r="BX109">
        <f>Linker_ZHist!BX109-Nominal_ZHist!BX109</f>
        <v>0</v>
      </c>
      <c r="BY109">
        <f>Linker_ZHist!BY109-Nominal_ZHist!BY109</f>
        <v>0</v>
      </c>
      <c r="BZ109">
        <f>Linker_ZHist!BZ109-Nominal_ZHist!BZ109</f>
        <v>0</v>
      </c>
    </row>
    <row r="110" spans="3:78" x14ac:dyDescent="0.35">
      <c r="C110" s="46"/>
      <c r="D110">
        <f>Linker_ZHist!D110-Nominal_ZHist!D110</f>
        <v>0</v>
      </c>
      <c r="E110">
        <f>Linker_ZHist!E110-Nominal_ZHist!E110</f>
        <v>45450</v>
      </c>
      <c r="F110">
        <f>Linker_ZHist!F110-Nominal_ZHist!F110</f>
        <v>-16.582000000000001</v>
      </c>
      <c r="G110">
        <f>Linker_ZHist!G110-Nominal_ZHist!G110</f>
        <v>0</v>
      </c>
      <c r="H110">
        <f>Linker_ZHist!H110-Nominal_ZHist!H110</f>
        <v>17.115999999999996</v>
      </c>
      <c r="I110">
        <f>Linker_ZHist!I110-Nominal_ZHist!I110</f>
        <v>0</v>
      </c>
      <c r="J110">
        <f>Linker_ZHist!J110-Nominal_ZHist!J110</f>
        <v>4.2920000000000007</v>
      </c>
      <c r="K110">
        <f>Linker_ZHist!K110-Nominal_ZHist!K110</f>
        <v>0</v>
      </c>
      <c r="L110">
        <f>Linker_ZHist!L110-Nominal_ZHist!L110</f>
        <v>16.334</v>
      </c>
      <c r="M110">
        <f>Linker_ZHist!M110-Nominal_ZHist!M110</f>
        <v>0</v>
      </c>
      <c r="N110">
        <f>Linker_ZHist!N110-Nominal_ZHist!N110</f>
        <v>7.3840000000000003</v>
      </c>
      <c r="O110">
        <f>Linker_ZHist!O110-Nominal_ZHist!O110</f>
        <v>0</v>
      </c>
      <c r="P110">
        <f>Linker_ZHist!P110-Nominal_ZHist!P110</f>
        <v>13.065</v>
      </c>
      <c r="Q110">
        <f>Linker_ZHist!Q110-Nominal_ZHist!Q110</f>
        <v>0</v>
      </c>
      <c r="R110">
        <f>Linker_ZHist!R110-Nominal_ZHist!R110</f>
        <v>7.2850000000000001</v>
      </c>
      <c r="S110">
        <f>Linker_ZHist!S110-Nominal_ZHist!S110</f>
        <v>0</v>
      </c>
      <c r="T110">
        <f>Linker_ZHist!T110-Nominal_ZHist!T110</f>
        <v>9.9239999999999995</v>
      </c>
      <c r="U110">
        <f>Linker_ZHist!U110-Nominal_ZHist!U110</f>
        <v>0</v>
      </c>
      <c r="V110">
        <f>Linker_ZHist!V110-Nominal_ZHist!V110</f>
        <v>17.498000000000001</v>
      </c>
      <c r="W110">
        <f>Linker_ZHist!W110-Nominal_ZHist!W110</f>
        <v>0</v>
      </c>
      <c r="X110">
        <f>Linker_ZHist!X110-Nominal_ZHist!X110</f>
        <v>1.2689999999999984</v>
      </c>
      <c r="Y110">
        <f>Linker_ZHist!Y110-Nominal_ZHist!Y110</f>
        <v>0</v>
      </c>
      <c r="Z110">
        <f>Linker_ZHist!Z110-Nominal_ZHist!Z110</f>
        <v>10.424000000000007</v>
      </c>
      <c r="AA110">
        <f>Linker_ZHist!AA110-Nominal_ZHist!AA110</f>
        <v>0</v>
      </c>
      <c r="AB110">
        <f>Linker_ZHist!AB110-Nominal_ZHist!AB110</f>
        <v>2.5430000000000064</v>
      </c>
      <c r="AC110">
        <f>Linker_ZHist!AC110-Nominal_ZHist!AC110</f>
        <v>0</v>
      </c>
      <c r="AD110">
        <f>Linker_ZHist!AD110-Nominal_ZHist!AD110</f>
        <v>2.1060000000000016</v>
      </c>
      <c r="AE110">
        <f>Linker_ZHist!AE110-Nominal_ZHist!AE110</f>
        <v>0</v>
      </c>
      <c r="AF110">
        <f>Linker_ZHist!AF110-Nominal_ZHist!AF110</f>
        <v>-2.5630000000000024</v>
      </c>
      <c r="AG110">
        <f>Linker_ZHist!AG110-Nominal_ZHist!AG110</f>
        <v>0</v>
      </c>
      <c r="AH110">
        <f>Linker_ZHist!AH110-Nominal_ZHist!AH110</f>
        <v>-0.54400000000000404</v>
      </c>
      <c r="AI110">
        <f>Linker_ZHist!AI110-Nominal_ZHist!AI110</f>
        <v>0</v>
      </c>
      <c r="AJ110">
        <f>Linker_ZHist!AJ110-Nominal_ZHist!AJ110</f>
        <v>4.4649999999999963</v>
      </c>
      <c r="AK110">
        <f>Linker_ZHist!AK110-Nominal_ZHist!AK110</f>
        <v>0</v>
      </c>
      <c r="AL110">
        <f>Linker_ZHist!AL110-Nominal_ZHist!AL110</f>
        <v>1.0969999999999942</v>
      </c>
      <c r="AM110">
        <f>Linker_ZHist!AM110-Nominal_ZHist!AM110</f>
        <v>0</v>
      </c>
      <c r="AN110">
        <f>Linker_ZHist!AN110-Nominal_ZHist!AN110</f>
        <v>3.8719999999999999</v>
      </c>
      <c r="AO110">
        <f>Linker_ZHist!AO110-Nominal_ZHist!AO110</f>
        <v>0</v>
      </c>
      <c r="AP110">
        <f>Linker_ZHist!AP110-Nominal_ZHist!AP110</f>
        <v>6.862000000000009</v>
      </c>
      <c r="AQ110">
        <f>Linker_ZHist!AQ110-Nominal_ZHist!AQ110</f>
        <v>0</v>
      </c>
      <c r="AR110">
        <f>Linker_ZHist!AR110-Nominal_ZHist!AR110</f>
        <v>4.436000000000007</v>
      </c>
      <c r="AS110">
        <f>Linker_ZHist!AS110-Nominal_ZHist!AS110</f>
        <v>0</v>
      </c>
      <c r="AT110">
        <f>Linker_ZHist!AT110-Nominal_ZHist!AT110</f>
        <v>5.0570000000000022</v>
      </c>
      <c r="AU110">
        <f>Linker_ZHist!AU110-Nominal_ZHist!AU110</f>
        <v>0</v>
      </c>
      <c r="AV110">
        <f>Linker_ZHist!AV110-Nominal_ZHist!AV110</f>
        <v>9.5859999999999985</v>
      </c>
      <c r="AW110">
        <f>Linker_ZHist!AW110-Nominal_ZHist!AW110</f>
        <v>0</v>
      </c>
      <c r="AX110">
        <f>Linker_ZHist!AX110-Nominal_ZHist!AX110</f>
        <v>8.4699999999999989</v>
      </c>
      <c r="AY110">
        <f>Linker_ZHist!AY110-Nominal_ZHist!AY110</f>
        <v>0</v>
      </c>
      <c r="AZ110">
        <f>Linker_ZHist!AZ110-Nominal_ZHist!AZ110</f>
        <v>4.597999999999999</v>
      </c>
      <c r="BA110">
        <f>Linker_ZHist!BA110-Nominal_ZHist!BA110</f>
        <v>0</v>
      </c>
      <c r="BB110">
        <f>Linker_ZHist!BB110-Nominal_ZHist!BB110</f>
        <v>0.70699999999999363</v>
      </c>
      <c r="BC110">
        <f>Linker_ZHist!BC110-Nominal_ZHist!BC110</f>
        <v>0</v>
      </c>
      <c r="BD110">
        <f>Linker_ZHist!BD110-Nominal_ZHist!BD110</f>
        <v>2.166000000000011</v>
      </c>
      <c r="BE110">
        <f>Linker_ZHist!BE110-Nominal_ZHist!BE110</f>
        <v>0</v>
      </c>
      <c r="BF110">
        <f>Linker_ZHist!BF110-Nominal_ZHist!BF110</f>
        <v>2.7599999999999909</v>
      </c>
      <c r="BG110">
        <f>Linker_ZHist!BG110-Nominal_ZHist!BG110</f>
        <v>0</v>
      </c>
      <c r="BH110">
        <f>Linker_ZHist!BH110-Nominal_ZHist!BH110</f>
        <v>-0.71600000000000819</v>
      </c>
      <c r="BI110">
        <f>Linker_ZHist!BI110-Nominal_ZHist!BI110</f>
        <v>0</v>
      </c>
      <c r="BJ110">
        <f>Linker_ZHist!BJ110-Nominal_ZHist!BJ110</f>
        <v>18.858000000000004</v>
      </c>
      <c r="BK110">
        <f>Linker_ZHist!BK110-Nominal_ZHist!BK110</f>
        <v>0</v>
      </c>
      <c r="BL110">
        <f>Linker_ZHist!BL110-Nominal_ZHist!BL110</f>
        <v>1.3060000000000116</v>
      </c>
      <c r="BM110">
        <f>Linker_ZHist!BM110-Nominal_ZHist!BM110</f>
        <v>0</v>
      </c>
      <c r="BN110">
        <f>Linker_ZHist!BN110-Nominal_ZHist!BN110</f>
        <v>6.7259999999999991</v>
      </c>
      <c r="BO110">
        <f>Linker_ZHist!BO110-Nominal_ZHist!BO110</f>
        <v>0</v>
      </c>
      <c r="BP110">
        <f>Linker_ZHist!BP110-Nominal_ZHist!BP110</f>
        <v>4.4089999999999989</v>
      </c>
      <c r="BQ110">
        <f>Linker_ZHist!BQ110-Nominal_ZHist!BQ110</f>
        <v>-45450</v>
      </c>
      <c r="BR110">
        <f>Linker_ZHist!BR110-Nominal_ZHist!BR110</f>
        <v>-49.716000000000001</v>
      </c>
      <c r="BS110">
        <f>Linker_ZHist!BS110-Nominal_ZHist!BS110</f>
        <v>0</v>
      </c>
      <c r="BT110">
        <f>Linker_ZHist!BT110-Nominal_ZHist!BT110</f>
        <v>0</v>
      </c>
      <c r="BU110">
        <f>Linker_ZHist!BU110-Nominal_ZHist!BU110</f>
        <v>0</v>
      </c>
      <c r="BV110">
        <f>Linker_ZHist!BV110-Nominal_ZHist!BV110</f>
        <v>0</v>
      </c>
      <c r="BW110">
        <f>Linker_ZHist!BW110-Nominal_ZHist!BW110</f>
        <v>0</v>
      </c>
      <c r="BX110">
        <f>Linker_ZHist!BX110-Nominal_ZHist!BX110</f>
        <v>0</v>
      </c>
      <c r="BY110">
        <f>Linker_ZHist!BY110-Nominal_ZHist!BY110</f>
        <v>0</v>
      </c>
      <c r="BZ110">
        <f>Linker_ZHist!BZ110-Nominal_ZHist!BZ110</f>
        <v>0</v>
      </c>
    </row>
    <row r="111" spans="3:78" x14ac:dyDescent="0.35">
      <c r="C111" s="46"/>
      <c r="D111">
        <f>Linker_ZHist!D111-Nominal_ZHist!D111</f>
        <v>0</v>
      </c>
      <c r="E111">
        <f>Linker_ZHist!E111-Nominal_ZHist!E111</f>
        <v>45453</v>
      </c>
      <c r="F111">
        <f>Linker_ZHist!F111-Nominal_ZHist!F111</f>
        <v>-8.3510000000000009</v>
      </c>
      <c r="G111">
        <f>Linker_ZHist!G111-Nominal_ZHist!G111</f>
        <v>0</v>
      </c>
      <c r="H111">
        <f>Linker_ZHist!H111-Nominal_ZHist!H111</f>
        <v>17.753</v>
      </c>
      <c r="I111">
        <f>Linker_ZHist!I111-Nominal_ZHist!I111</f>
        <v>0</v>
      </c>
      <c r="J111">
        <f>Linker_ZHist!J111-Nominal_ZHist!J111</f>
        <v>3.1340000000000003</v>
      </c>
      <c r="K111">
        <f>Linker_ZHist!K111-Nominal_ZHist!K111</f>
        <v>0</v>
      </c>
      <c r="L111">
        <f>Linker_ZHist!L111-Nominal_ZHist!L111</f>
        <v>15.541</v>
      </c>
      <c r="M111">
        <f>Linker_ZHist!M111-Nominal_ZHist!M111</f>
        <v>0</v>
      </c>
      <c r="N111">
        <f>Linker_ZHist!N111-Nominal_ZHist!N111</f>
        <v>6.7680000000000007</v>
      </c>
      <c r="O111">
        <f>Linker_ZHist!O111-Nominal_ZHist!O111</f>
        <v>0</v>
      </c>
      <c r="P111">
        <f>Linker_ZHist!P111-Nominal_ZHist!P111</f>
        <v>11.139999999999999</v>
      </c>
      <c r="Q111">
        <f>Linker_ZHist!Q111-Nominal_ZHist!Q111</f>
        <v>0</v>
      </c>
      <c r="R111">
        <f>Linker_ZHist!R111-Nominal_ZHist!R111</f>
        <v>6.4450000000000003</v>
      </c>
      <c r="S111">
        <f>Linker_ZHist!S111-Nominal_ZHist!S111</f>
        <v>0</v>
      </c>
      <c r="T111">
        <f>Linker_ZHist!T111-Nominal_ZHist!T111</f>
        <v>8.93</v>
      </c>
      <c r="U111">
        <f>Linker_ZHist!U111-Nominal_ZHist!U111</f>
        <v>0</v>
      </c>
      <c r="V111">
        <f>Linker_ZHist!V111-Nominal_ZHist!V111</f>
        <v>15.946999999999999</v>
      </c>
      <c r="W111">
        <f>Linker_ZHist!W111-Nominal_ZHist!W111</f>
        <v>0</v>
      </c>
      <c r="X111">
        <f>Linker_ZHist!X111-Nominal_ZHist!X111</f>
        <v>-3.0999999999998806E-2</v>
      </c>
      <c r="Y111">
        <f>Linker_ZHist!Y111-Nominal_ZHist!Y111</f>
        <v>0</v>
      </c>
      <c r="Z111">
        <f>Linker_ZHist!Z111-Nominal_ZHist!Z111</f>
        <v>9.0549999999999997</v>
      </c>
      <c r="AA111">
        <f>Linker_ZHist!AA111-Nominal_ZHist!AA111</f>
        <v>0</v>
      </c>
      <c r="AB111">
        <f>Linker_ZHist!AB111-Nominal_ZHist!AB111</f>
        <v>0.9269999999999996</v>
      </c>
      <c r="AC111">
        <f>Linker_ZHist!AC111-Nominal_ZHist!AC111</f>
        <v>0</v>
      </c>
      <c r="AD111">
        <f>Linker_ZHist!AD111-Nominal_ZHist!AD111</f>
        <v>0.82600000000000051</v>
      </c>
      <c r="AE111">
        <f>Linker_ZHist!AE111-Nominal_ZHist!AE111</f>
        <v>0</v>
      </c>
      <c r="AF111">
        <f>Linker_ZHist!AF111-Nominal_ZHist!AF111</f>
        <v>-4.115000000000002</v>
      </c>
      <c r="AG111">
        <f>Linker_ZHist!AG111-Nominal_ZHist!AG111</f>
        <v>0</v>
      </c>
      <c r="AH111">
        <f>Linker_ZHist!AH111-Nominal_ZHist!AH111</f>
        <v>-2.0339999999999989</v>
      </c>
      <c r="AI111">
        <f>Linker_ZHist!AI111-Nominal_ZHist!AI111</f>
        <v>0</v>
      </c>
      <c r="AJ111">
        <f>Linker_ZHist!AJ111-Nominal_ZHist!AJ111</f>
        <v>3.0009999999999977</v>
      </c>
      <c r="AK111">
        <f>Linker_ZHist!AK111-Nominal_ZHist!AK111</f>
        <v>0</v>
      </c>
      <c r="AL111">
        <f>Linker_ZHist!AL111-Nominal_ZHist!AL111</f>
        <v>-0.37999999999999545</v>
      </c>
      <c r="AM111">
        <f>Linker_ZHist!AM111-Nominal_ZHist!AM111</f>
        <v>0</v>
      </c>
      <c r="AN111">
        <f>Linker_ZHist!AN111-Nominal_ZHist!AN111</f>
        <v>2.1910000000000025</v>
      </c>
      <c r="AO111">
        <f>Linker_ZHist!AO111-Nominal_ZHist!AO111</f>
        <v>0</v>
      </c>
      <c r="AP111">
        <f>Linker_ZHist!AP111-Nominal_ZHist!AP111</f>
        <v>5.5010000000000048</v>
      </c>
      <c r="AQ111">
        <f>Linker_ZHist!AQ111-Nominal_ZHist!AQ111</f>
        <v>0</v>
      </c>
      <c r="AR111">
        <f>Linker_ZHist!AR111-Nominal_ZHist!AR111</f>
        <v>2.8299999999999983</v>
      </c>
      <c r="AS111">
        <f>Linker_ZHist!AS111-Nominal_ZHist!AS111</f>
        <v>0</v>
      </c>
      <c r="AT111">
        <f>Linker_ZHist!AT111-Nominal_ZHist!AT111</f>
        <v>3.6769999999999925</v>
      </c>
      <c r="AU111">
        <f>Linker_ZHist!AU111-Nominal_ZHist!AU111</f>
        <v>0</v>
      </c>
      <c r="AV111">
        <f>Linker_ZHist!AV111-Nominal_ZHist!AV111</f>
        <v>8.64</v>
      </c>
      <c r="AW111">
        <f>Linker_ZHist!AW111-Nominal_ZHist!AW111</f>
        <v>0</v>
      </c>
      <c r="AX111">
        <f>Linker_ZHist!AX111-Nominal_ZHist!AX111</f>
        <v>7.4440000000000026</v>
      </c>
      <c r="AY111">
        <f>Linker_ZHist!AY111-Nominal_ZHist!AY111</f>
        <v>0</v>
      </c>
      <c r="AZ111">
        <f>Linker_ZHist!AZ111-Nominal_ZHist!AZ111</f>
        <v>3.8239999999999981</v>
      </c>
      <c r="BA111">
        <f>Linker_ZHist!BA111-Nominal_ZHist!BA111</f>
        <v>0</v>
      </c>
      <c r="BB111">
        <f>Linker_ZHist!BB111-Nominal_ZHist!BB111</f>
        <v>-0.28900000000000148</v>
      </c>
      <c r="BC111">
        <f>Linker_ZHist!BC111-Nominal_ZHist!BC111</f>
        <v>0</v>
      </c>
      <c r="BD111">
        <f>Linker_ZHist!BD111-Nominal_ZHist!BD111</f>
        <v>1.1970000000000027</v>
      </c>
      <c r="BE111">
        <f>Linker_ZHist!BE111-Nominal_ZHist!BE111</f>
        <v>0</v>
      </c>
      <c r="BF111">
        <f>Linker_ZHist!BF111-Nominal_ZHist!BF111</f>
        <v>1.7810000000000059</v>
      </c>
      <c r="BG111">
        <f>Linker_ZHist!BG111-Nominal_ZHist!BG111</f>
        <v>0</v>
      </c>
      <c r="BH111">
        <f>Linker_ZHist!BH111-Nominal_ZHist!BH111</f>
        <v>-1.4469999999999885</v>
      </c>
      <c r="BI111">
        <f>Linker_ZHist!BI111-Nominal_ZHist!BI111</f>
        <v>0</v>
      </c>
      <c r="BJ111">
        <f>Linker_ZHist!BJ111-Nominal_ZHist!BJ111</f>
        <v>17.917000000000002</v>
      </c>
      <c r="BK111">
        <f>Linker_ZHist!BK111-Nominal_ZHist!BK111</f>
        <v>0</v>
      </c>
      <c r="BL111">
        <f>Linker_ZHist!BL111-Nominal_ZHist!BL111</f>
        <v>0.47499999999999432</v>
      </c>
      <c r="BM111">
        <f>Linker_ZHist!BM111-Nominal_ZHist!BM111</f>
        <v>0</v>
      </c>
      <c r="BN111">
        <f>Linker_ZHist!BN111-Nominal_ZHist!BN111</f>
        <v>5.9130000000000109</v>
      </c>
      <c r="BO111">
        <f>Linker_ZHist!BO111-Nominal_ZHist!BO111</f>
        <v>0</v>
      </c>
      <c r="BP111">
        <f>Linker_ZHist!BP111-Nominal_ZHist!BP111</f>
        <v>3.9939999999999998</v>
      </c>
      <c r="BQ111">
        <f>Linker_ZHist!BQ111-Nominal_ZHist!BQ111</f>
        <v>-45453</v>
      </c>
      <c r="BR111">
        <f>Linker_ZHist!BR111-Nominal_ZHist!BR111</f>
        <v>-48.796999999999997</v>
      </c>
      <c r="BS111">
        <f>Linker_ZHist!BS111-Nominal_ZHist!BS111</f>
        <v>0</v>
      </c>
      <c r="BT111">
        <f>Linker_ZHist!BT111-Nominal_ZHist!BT111</f>
        <v>0</v>
      </c>
      <c r="BU111">
        <f>Linker_ZHist!BU111-Nominal_ZHist!BU111</f>
        <v>0</v>
      </c>
      <c r="BV111">
        <f>Linker_ZHist!BV111-Nominal_ZHist!BV111</f>
        <v>0</v>
      </c>
      <c r="BW111">
        <f>Linker_ZHist!BW111-Nominal_ZHist!BW111</f>
        <v>0</v>
      </c>
      <c r="BX111">
        <f>Linker_ZHist!BX111-Nominal_ZHist!BX111</f>
        <v>0</v>
      </c>
      <c r="BY111">
        <f>Linker_ZHist!BY111-Nominal_ZHist!BY111</f>
        <v>0</v>
      </c>
      <c r="BZ111">
        <f>Linker_ZHist!BZ111-Nominal_ZHist!BZ111</f>
        <v>0</v>
      </c>
    </row>
    <row r="112" spans="3:78" x14ac:dyDescent="0.35">
      <c r="C112" s="46"/>
      <c r="D112">
        <f>Linker_ZHist!D112-Nominal_ZHist!D112</f>
        <v>0</v>
      </c>
      <c r="E112">
        <f>Linker_ZHist!E112-Nominal_ZHist!E112</f>
        <v>45454</v>
      </c>
      <c r="F112">
        <f>Linker_ZHist!F112-Nominal_ZHist!F112</f>
        <v>-9.0069999999999997</v>
      </c>
      <c r="G112">
        <f>Linker_ZHist!G112-Nominal_ZHist!G112</f>
        <v>0</v>
      </c>
      <c r="H112">
        <f>Linker_ZHist!H112-Nominal_ZHist!H112</f>
        <v>17.748999999999999</v>
      </c>
      <c r="I112">
        <f>Linker_ZHist!I112-Nominal_ZHist!I112</f>
        <v>0</v>
      </c>
      <c r="J112">
        <f>Linker_ZHist!J112-Nominal_ZHist!J112</f>
        <v>3.8100000000000005</v>
      </c>
      <c r="K112">
        <f>Linker_ZHist!K112-Nominal_ZHist!K112</f>
        <v>0</v>
      </c>
      <c r="L112">
        <f>Linker_ZHist!L112-Nominal_ZHist!L112</f>
        <v>17.02</v>
      </c>
      <c r="M112">
        <f>Linker_ZHist!M112-Nominal_ZHist!M112</f>
        <v>0</v>
      </c>
      <c r="N112">
        <f>Linker_ZHist!N112-Nominal_ZHist!N112</f>
        <v>7.8330000000000002</v>
      </c>
      <c r="O112">
        <f>Linker_ZHist!O112-Nominal_ZHist!O112</f>
        <v>0</v>
      </c>
      <c r="P112">
        <f>Linker_ZHist!P112-Nominal_ZHist!P112</f>
        <v>12.296999999999999</v>
      </c>
      <c r="Q112">
        <f>Linker_ZHist!Q112-Nominal_ZHist!Q112</f>
        <v>0</v>
      </c>
      <c r="R112">
        <f>Linker_ZHist!R112-Nominal_ZHist!R112</f>
        <v>7.2920000000000016</v>
      </c>
      <c r="S112">
        <f>Linker_ZHist!S112-Nominal_ZHist!S112</f>
        <v>0</v>
      </c>
      <c r="T112">
        <f>Linker_ZHist!T112-Nominal_ZHist!T112</f>
        <v>9.1550000000000011</v>
      </c>
      <c r="U112">
        <f>Linker_ZHist!U112-Nominal_ZHist!U112</f>
        <v>0</v>
      </c>
      <c r="V112">
        <f>Linker_ZHist!V112-Nominal_ZHist!V112</f>
        <v>16.623000000000001</v>
      </c>
      <c r="W112">
        <f>Linker_ZHist!W112-Nominal_ZHist!W112</f>
        <v>0</v>
      </c>
      <c r="X112">
        <f>Linker_ZHist!X112-Nominal_ZHist!X112</f>
        <v>0.63499999999999801</v>
      </c>
      <c r="Y112">
        <f>Linker_ZHist!Y112-Nominal_ZHist!Y112</f>
        <v>0</v>
      </c>
      <c r="Z112">
        <f>Linker_ZHist!Z112-Nominal_ZHist!Z112</f>
        <v>10.105000000000004</v>
      </c>
      <c r="AA112">
        <f>Linker_ZHist!AA112-Nominal_ZHist!AA112</f>
        <v>0</v>
      </c>
      <c r="AB112">
        <f>Linker_ZHist!AB112-Nominal_ZHist!AB112</f>
        <v>2.0990000000000038</v>
      </c>
      <c r="AC112">
        <f>Linker_ZHist!AC112-Nominal_ZHist!AC112</f>
        <v>0</v>
      </c>
      <c r="AD112">
        <f>Linker_ZHist!AD112-Nominal_ZHist!AD112</f>
        <v>2.0649999999999977</v>
      </c>
      <c r="AE112">
        <f>Linker_ZHist!AE112-Nominal_ZHist!AE112</f>
        <v>0</v>
      </c>
      <c r="AF112">
        <f>Linker_ZHist!AF112-Nominal_ZHist!AF112</f>
        <v>-3.0910000000000011</v>
      </c>
      <c r="AG112">
        <f>Linker_ZHist!AG112-Nominal_ZHist!AG112</f>
        <v>0</v>
      </c>
      <c r="AH112">
        <f>Linker_ZHist!AH112-Nominal_ZHist!AH112</f>
        <v>-1.0940000000000012</v>
      </c>
      <c r="AI112">
        <f>Linker_ZHist!AI112-Nominal_ZHist!AI112</f>
        <v>0</v>
      </c>
      <c r="AJ112">
        <f>Linker_ZHist!AJ112-Nominal_ZHist!AJ112</f>
        <v>3.8189999999999955</v>
      </c>
      <c r="AK112">
        <f>Linker_ZHist!AK112-Nominal_ZHist!AK112</f>
        <v>0</v>
      </c>
      <c r="AL112">
        <f>Linker_ZHist!AL112-Nominal_ZHist!AL112</f>
        <v>0.47100000000000364</v>
      </c>
      <c r="AM112">
        <f>Linker_ZHist!AM112-Nominal_ZHist!AM112</f>
        <v>0</v>
      </c>
      <c r="AN112">
        <f>Linker_ZHist!AN112-Nominal_ZHist!AN112</f>
        <v>2.3100000000000023</v>
      </c>
      <c r="AO112">
        <f>Linker_ZHist!AO112-Nominal_ZHist!AO112</f>
        <v>0</v>
      </c>
      <c r="AP112">
        <f>Linker_ZHist!AP112-Nominal_ZHist!AP112</f>
        <v>5.7179999999999893</v>
      </c>
      <c r="AQ112">
        <f>Linker_ZHist!AQ112-Nominal_ZHist!AQ112</f>
        <v>0</v>
      </c>
      <c r="AR112">
        <f>Linker_ZHist!AR112-Nominal_ZHist!AR112</f>
        <v>3.1289999999999907</v>
      </c>
      <c r="AS112">
        <f>Linker_ZHist!AS112-Nominal_ZHist!AS112</f>
        <v>0</v>
      </c>
      <c r="AT112">
        <f>Linker_ZHist!AT112-Nominal_ZHist!AT112</f>
        <v>3.6629999999999967</v>
      </c>
      <c r="AU112">
        <f>Linker_ZHist!AU112-Nominal_ZHist!AU112</f>
        <v>0</v>
      </c>
      <c r="AV112">
        <f>Linker_ZHist!AV112-Nominal_ZHist!AV112</f>
        <v>8.8230000000000075</v>
      </c>
      <c r="AW112">
        <f>Linker_ZHist!AW112-Nominal_ZHist!AW112</f>
        <v>0</v>
      </c>
      <c r="AX112">
        <f>Linker_ZHist!AX112-Nominal_ZHist!AX112</f>
        <v>7.625</v>
      </c>
      <c r="AY112">
        <f>Linker_ZHist!AY112-Nominal_ZHist!AY112</f>
        <v>0</v>
      </c>
      <c r="AZ112">
        <f>Linker_ZHist!AZ112-Nominal_ZHist!AZ112</f>
        <v>3.6850000000000023</v>
      </c>
      <c r="BA112">
        <f>Linker_ZHist!BA112-Nominal_ZHist!BA112</f>
        <v>0</v>
      </c>
      <c r="BB112">
        <f>Linker_ZHist!BB112-Nominal_ZHist!BB112</f>
        <v>-0.63800000000000523</v>
      </c>
      <c r="BC112">
        <f>Linker_ZHist!BC112-Nominal_ZHist!BC112</f>
        <v>0</v>
      </c>
      <c r="BD112">
        <f>Linker_ZHist!BD112-Nominal_ZHist!BD112</f>
        <v>1.1599999999999966</v>
      </c>
      <c r="BE112">
        <f>Linker_ZHist!BE112-Nominal_ZHist!BE112</f>
        <v>0</v>
      </c>
      <c r="BF112">
        <f>Linker_ZHist!BF112-Nominal_ZHist!BF112</f>
        <v>2.0040000000000049</v>
      </c>
      <c r="BG112">
        <f>Linker_ZHist!BG112-Nominal_ZHist!BG112</f>
        <v>0</v>
      </c>
      <c r="BH112">
        <f>Linker_ZHist!BH112-Nominal_ZHist!BH112</f>
        <v>-1.4000000000000057</v>
      </c>
      <c r="BI112">
        <f>Linker_ZHist!BI112-Nominal_ZHist!BI112</f>
        <v>0</v>
      </c>
      <c r="BJ112">
        <f>Linker_ZHist!BJ112-Nominal_ZHist!BJ112</f>
        <v>18.607000000000006</v>
      </c>
      <c r="BK112">
        <f>Linker_ZHist!BK112-Nominal_ZHist!BK112</f>
        <v>0</v>
      </c>
      <c r="BL112">
        <f>Linker_ZHist!BL112-Nominal_ZHist!BL112</f>
        <v>0.39800000000001035</v>
      </c>
      <c r="BM112">
        <f>Linker_ZHist!BM112-Nominal_ZHist!BM112</f>
        <v>0</v>
      </c>
      <c r="BN112">
        <f>Linker_ZHist!BN112-Nominal_ZHist!BN112</f>
        <v>6.2099999999999937</v>
      </c>
      <c r="BO112">
        <f>Linker_ZHist!BO112-Nominal_ZHist!BO112</f>
        <v>0</v>
      </c>
      <c r="BP112">
        <f>Linker_ZHist!BP112-Nominal_ZHist!BP112</f>
        <v>4.5219999999999985</v>
      </c>
      <c r="BQ112">
        <f>Linker_ZHist!BQ112-Nominal_ZHist!BQ112</f>
        <v>-45454</v>
      </c>
      <c r="BR112">
        <f>Linker_ZHist!BR112-Nominal_ZHist!BR112</f>
        <v>-48.222000000000001</v>
      </c>
      <c r="BS112">
        <f>Linker_ZHist!BS112-Nominal_ZHist!BS112</f>
        <v>0</v>
      </c>
      <c r="BT112">
        <f>Linker_ZHist!BT112-Nominal_ZHist!BT112</f>
        <v>0</v>
      </c>
      <c r="BU112">
        <f>Linker_ZHist!BU112-Nominal_ZHist!BU112</f>
        <v>0</v>
      </c>
      <c r="BV112">
        <f>Linker_ZHist!BV112-Nominal_ZHist!BV112</f>
        <v>0</v>
      </c>
      <c r="BW112">
        <f>Linker_ZHist!BW112-Nominal_ZHist!BW112</f>
        <v>0</v>
      </c>
      <c r="BX112">
        <f>Linker_ZHist!BX112-Nominal_ZHist!BX112</f>
        <v>0</v>
      </c>
      <c r="BY112">
        <f>Linker_ZHist!BY112-Nominal_ZHist!BY112</f>
        <v>0</v>
      </c>
      <c r="BZ112">
        <f>Linker_ZHist!BZ112-Nominal_ZHist!BZ112</f>
        <v>0</v>
      </c>
    </row>
    <row r="113" spans="3:78" x14ac:dyDescent="0.35">
      <c r="C113" s="46"/>
      <c r="D113">
        <f>Linker_ZHist!D113-Nominal_ZHist!D113</f>
        <v>0</v>
      </c>
      <c r="E113">
        <f>Linker_ZHist!E113-Nominal_ZHist!E113</f>
        <v>45455</v>
      </c>
      <c r="F113">
        <f>Linker_ZHist!F113-Nominal_ZHist!F113</f>
        <v>-11.515000000000001</v>
      </c>
      <c r="G113">
        <f>Linker_ZHist!G113-Nominal_ZHist!G113</f>
        <v>0</v>
      </c>
      <c r="H113">
        <f>Linker_ZHist!H113-Nominal_ZHist!H113</f>
        <v>23.099</v>
      </c>
      <c r="I113">
        <f>Linker_ZHist!I113-Nominal_ZHist!I113</f>
        <v>0</v>
      </c>
      <c r="J113">
        <f>Linker_ZHist!J113-Nominal_ZHist!J113</f>
        <v>4.8160000000000007</v>
      </c>
      <c r="K113">
        <f>Linker_ZHist!K113-Nominal_ZHist!K113</f>
        <v>0</v>
      </c>
      <c r="L113">
        <f>Linker_ZHist!L113-Nominal_ZHist!L113</f>
        <v>17.93</v>
      </c>
      <c r="M113">
        <f>Linker_ZHist!M113-Nominal_ZHist!M113</f>
        <v>0</v>
      </c>
      <c r="N113">
        <f>Linker_ZHist!N113-Nominal_ZHist!N113</f>
        <v>8.3460000000000001</v>
      </c>
      <c r="O113">
        <f>Linker_ZHist!O113-Nominal_ZHist!O113</f>
        <v>0</v>
      </c>
      <c r="P113">
        <f>Linker_ZHist!P113-Nominal_ZHist!P113</f>
        <v>12.620000000000001</v>
      </c>
      <c r="Q113">
        <f>Linker_ZHist!Q113-Nominal_ZHist!Q113</f>
        <v>0</v>
      </c>
      <c r="R113">
        <f>Linker_ZHist!R113-Nominal_ZHist!R113</f>
        <v>7.1499999999999986</v>
      </c>
      <c r="S113">
        <f>Linker_ZHist!S113-Nominal_ZHist!S113</f>
        <v>0</v>
      </c>
      <c r="T113">
        <f>Linker_ZHist!T113-Nominal_ZHist!T113</f>
        <v>9.25</v>
      </c>
      <c r="U113">
        <f>Linker_ZHist!U113-Nominal_ZHist!U113</f>
        <v>0</v>
      </c>
      <c r="V113">
        <f>Linker_ZHist!V113-Nominal_ZHist!V113</f>
        <v>16.753</v>
      </c>
      <c r="W113">
        <f>Linker_ZHist!W113-Nominal_ZHist!W113</f>
        <v>0</v>
      </c>
      <c r="X113">
        <f>Linker_ZHist!X113-Nominal_ZHist!X113</f>
        <v>1.6300000000000026</v>
      </c>
      <c r="Y113">
        <f>Linker_ZHist!Y113-Nominal_ZHist!Y113</f>
        <v>0</v>
      </c>
      <c r="Z113">
        <f>Linker_ZHist!Z113-Nominal_ZHist!Z113</f>
        <v>11.320999999999998</v>
      </c>
      <c r="AA113">
        <f>Linker_ZHist!AA113-Nominal_ZHist!AA113</f>
        <v>0</v>
      </c>
      <c r="AB113">
        <f>Linker_ZHist!AB113-Nominal_ZHist!AB113</f>
        <v>3.5039999999999978</v>
      </c>
      <c r="AC113">
        <f>Linker_ZHist!AC113-Nominal_ZHist!AC113</f>
        <v>0</v>
      </c>
      <c r="AD113">
        <f>Linker_ZHist!AD113-Nominal_ZHist!AD113</f>
        <v>3.2360000000000042</v>
      </c>
      <c r="AE113">
        <f>Linker_ZHist!AE113-Nominal_ZHist!AE113</f>
        <v>0</v>
      </c>
      <c r="AF113">
        <f>Linker_ZHist!AF113-Nominal_ZHist!AF113</f>
        <v>-2.4230000000000018</v>
      </c>
      <c r="AG113">
        <f>Linker_ZHist!AG113-Nominal_ZHist!AG113</f>
        <v>0</v>
      </c>
      <c r="AH113">
        <f>Linker_ZHist!AH113-Nominal_ZHist!AH113</f>
        <v>-0.41000000000000369</v>
      </c>
      <c r="AI113">
        <f>Linker_ZHist!AI113-Nominal_ZHist!AI113</f>
        <v>0</v>
      </c>
      <c r="AJ113">
        <f>Linker_ZHist!AJ113-Nominal_ZHist!AJ113</f>
        <v>4.1789999999999949</v>
      </c>
      <c r="AK113">
        <f>Linker_ZHist!AK113-Nominal_ZHist!AK113</f>
        <v>0</v>
      </c>
      <c r="AL113">
        <f>Linker_ZHist!AL113-Nominal_ZHist!AL113</f>
        <v>0.60899999999999466</v>
      </c>
      <c r="AM113">
        <f>Linker_ZHist!AM113-Nominal_ZHist!AM113</f>
        <v>0</v>
      </c>
      <c r="AN113">
        <f>Linker_ZHist!AN113-Nominal_ZHist!AN113</f>
        <v>2.4200000000000017</v>
      </c>
      <c r="AO113">
        <f>Linker_ZHist!AO113-Nominal_ZHist!AO113</f>
        <v>0</v>
      </c>
      <c r="AP113">
        <f>Linker_ZHist!AP113-Nominal_ZHist!AP113</f>
        <v>5.7249999999999943</v>
      </c>
      <c r="AQ113">
        <f>Linker_ZHist!AQ113-Nominal_ZHist!AQ113</f>
        <v>0</v>
      </c>
      <c r="AR113">
        <f>Linker_ZHist!AR113-Nominal_ZHist!AR113</f>
        <v>2.7870000000000061</v>
      </c>
      <c r="AS113">
        <f>Linker_ZHist!AS113-Nominal_ZHist!AS113</f>
        <v>0</v>
      </c>
      <c r="AT113">
        <f>Linker_ZHist!AT113-Nominal_ZHist!AT113</f>
        <v>3.4320000000000022</v>
      </c>
      <c r="AU113">
        <f>Linker_ZHist!AU113-Nominal_ZHist!AU113</f>
        <v>0</v>
      </c>
      <c r="AV113">
        <f>Linker_ZHist!AV113-Nominal_ZHist!AV113</f>
        <v>9.0700000000000074</v>
      </c>
      <c r="AW113">
        <f>Linker_ZHist!AW113-Nominal_ZHist!AW113</f>
        <v>0</v>
      </c>
      <c r="AX113">
        <f>Linker_ZHist!AX113-Nominal_ZHist!AX113</f>
        <v>7.7960000000000065</v>
      </c>
      <c r="AY113">
        <f>Linker_ZHist!AY113-Nominal_ZHist!AY113</f>
        <v>0</v>
      </c>
      <c r="AZ113">
        <f>Linker_ZHist!AZ113-Nominal_ZHist!AZ113</f>
        <v>3.8950000000000102</v>
      </c>
      <c r="BA113">
        <f>Linker_ZHist!BA113-Nominal_ZHist!BA113</f>
        <v>0</v>
      </c>
      <c r="BB113">
        <f>Linker_ZHist!BB113-Nominal_ZHist!BB113</f>
        <v>-0.73000000000000398</v>
      </c>
      <c r="BC113">
        <f>Linker_ZHist!BC113-Nominal_ZHist!BC113</f>
        <v>0</v>
      </c>
      <c r="BD113">
        <f>Linker_ZHist!BD113-Nominal_ZHist!BD113</f>
        <v>0.59000000000000341</v>
      </c>
      <c r="BE113">
        <f>Linker_ZHist!BE113-Nominal_ZHist!BE113</f>
        <v>0</v>
      </c>
      <c r="BF113">
        <f>Linker_ZHist!BF113-Nominal_ZHist!BF113</f>
        <v>1.4249999999999972</v>
      </c>
      <c r="BG113">
        <f>Linker_ZHist!BG113-Nominal_ZHist!BG113</f>
        <v>0</v>
      </c>
      <c r="BH113">
        <f>Linker_ZHist!BH113-Nominal_ZHist!BH113</f>
        <v>-1.9509999999999934</v>
      </c>
      <c r="BI113">
        <f>Linker_ZHist!BI113-Nominal_ZHist!BI113</f>
        <v>0</v>
      </c>
      <c r="BJ113">
        <f>Linker_ZHist!BJ113-Nominal_ZHist!BJ113</f>
        <v>18.778999999999996</v>
      </c>
      <c r="BK113">
        <f>Linker_ZHist!BK113-Nominal_ZHist!BK113</f>
        <v>0</v>
      </c>
      <c r="BL113">
        <f>Linker_ZHist!BL113-Nominal_ZHist!BL113</f>
        <v>1.300000000000523E-2</v>
      </c>
      <c r="BM113">
        <f>Linker_ZHist!BM113-Nominal_ZHist!BM113</f>
        <v>0</v>
      </c>
      <c r="BN113">
        <f>Linker_ZHist!BN113-Nominal_ZHist!BN113</f>
        <v>5.5580000000000069</v>
      </c>
      <c r="BO113">
        <f>Linker_ZHist!BO113-Nominal_ZHist!BO113</f>
        <v>0</v>
      </c>
      <c r="BP113">
        <f>Linker_ZHist!BP113-Nominal_ZHist!BP113</f>
        <v>3.9650000000000034</v>
      </c>
      <c r="BQ113">
        <f>Linker_ZHist!BQ113-Nominal_ZHist!BQ113</f>
        <v>-45455</v>
      </c>
      <c r="BR113">
        <f>Linker_ZHist!BR113-Nominal_ZHist!BR113</f>
        <v>-47.771999999999998</v>
      </c>
      <c r="BS113">
        <f>Linker_ZHist!BS113-Nominal_ZHist!BS113</f>
        <v>0</v>
      </c>
      <c r="BT113">
        <f>Linker_ZHist!BT113-Nominal_ZHist!BT113</f>
        <v>0</v>
      </c>
      <c r="BU113">
        <f>Linker_ZHist!BU113-Nominal_ZHist!BU113</f>
        <v>0</v>
      </c>
      <c r="BV113">
        <f>Linker_ZHist!BV113-Nominal_ZHist!BV113</f>
        <v>0</v>
      </c>
      <c r="BW113">
        <f>Linker_ZHist!BW113-Nominal_ZHist!BW113</f>
        <v>0</v>
      </c>
      <c r="BX113">
        <f>Linker_ZHist!BX113-Nominal_ZHist!BX113</f>
        <v>0</v>
      </c>
      <c r="BY113">
        <f>Linker_ZHist!BY113-Nominal_ZHist!BY113</f>
        <v>0</v>
      </c>
      <c r="BZ113">
        <f>Linker_ZHist!BZ113-Nominal_ZHist!BZ113</f>
        <v>0</v>
      </c>
    </row>
    <row r="114" spans="3:78" x14ac:dyDescent="0.35">
      <c r="C114" s="46"/>
      <c r="D114">
        <f>Linker_ZHist!D114-Nominal_ZHist!D114</f>
        <v>0</v>
      </c>
      <c r="E114">
        <f>Linker_ZHist!E114-Nominal_ZHist!E114</f>
        <v>45456</v>
      </c>
      <c r="F114">
        <f>Linker_ZHist!F114-Nominal_ZHist!F114</f>
        <v>-14.805999999999999</v>
      </c>
      <c r="G114">
        <f>Linker_ZHist!G114-Nominal_ZHist!G114</f>
        <v>0</v>
      </c>
      <c r="H114">
        <f>Linker_ZHist!H114-Nominal_ZHist!H114</f>
        <v>26.138000000000002</v>
      </c>
      <c r="I114">
        <f>Linker_ZHist!I114-Nominal_ZHist!I114</f>
        <v>0</v>
      </c>
      <c r="J114">
        <f>Linker_ZHist!J114-Nominal_ZHist!J114</f>
        <v>5.0770000000000008</v>
      </c>
      <c r="K114">
        <f>Linker_ZHist!K114-Nominal_ZHist!K114</f>
        <v>0</v>
      </c>
      <c r="L114">
        <f>Linker_ZHist!L114-Nominal_ZHist!L114</f>
        <v>18.227999999999998</v>
      </c>
      <c r="M114">
        <f>Linker_ZHist!M114-Nominal_ZHist!M114</f>
        <v>0</v>
      </c>
      <c r="N114">
        <f>Linker_ZHist!N114-Nominal_ZHist!N114</f>
        <v>8.0860000000000003</v>
      </c>
      <c r="O114">
        <f>Linker_ZHist!O114-Nominal_ZHist!O114</f>
        <v>0</v>
      </c>
      <c r="P114">
        <f>Linker_ZHist!P114-Nominal_ZHist!P114</f>
        <v>11.92</v>
      </c>
      <c r="Q114">
        <f>Linker_ZHist!Q114-Nominal_ZHist!Q114</f>
        <v>0</v>
      </c>
      <c r="R114">
        <f>Linker_ZHist!R114-Nominal_ZHist!R114</f>
        <v>6.6499999999999986</v>
      </c>
      <c r="S114">
        <f>Linker_ZHist!S114-Nominal_ZHist!S114</f>
        <v>0</v>
      </c>
      <c r="T114">
        <f>Linker_ZHist!T114-Nominal_ZHist!T114</f>
        <v>8.2979999999999983</v>
      </c>
      <c r="U114">
        <f>Linker_ZHist!U114-Nominal_ZHist!U114</f>
        <v>0</v>
      </c>
      <c r="V114">
        <f>Linker_ZHist!V114-Nominal_ZHist!V114</f>
        <v>15.310999999999996</v>
      </c>
      <c r="W114">
        <f>Linker_ZHist!W114-Nominal_ZHist!W114</f>
        <v>0</v>
      </c>
      <c r="X114">
        <f>Linker_ZHist!X114-Nominal_ZHist!X114</f>
        <v>0.26099999999999568</v>
      </c>
      <c r="Y114">
        <f>Linker_ZHist!Y114-Nominal_ZHist!Y114</f>
        <v>0</v>
      </c>
      <c r="Z114">
        <f>Linker_ZHist!Z114-Nominal_ZHist!Z114</f>
        <v>10.305</v>
      </c>
      <c r="AA114">
        <f>Linker_ZHist!AA114-Nominal_ZHist!AA114</f>
        <v>0</v>
      </c>
      <c r="AB114">
        <f>Linker_ZHist!AB114-Nominal_ZHist!AB114</f>
        <v>2.3400000000000034</v>
      </c>
      <c r="AC114">
        <f>Linker_ZHist!AC114-Nominal_ZHist!AC114</f>
        <v>0</v>
      </c>
      <c r="AD114">
        <f>Linker_ZHist!AD114-Nominal_ZHist!AD114</f>
        <v>2.0699999999999932</v>
      </c>
      <c r="AE114">
        <f>Linker_ZHist!AE114-Nominal_ZHist!AE114</f>
        <v>0</v>
      </c>
      <c r="AF114">
        <f>Linker_ZHist!AF114-Nominal_ZHist!AF114</f>
        <v>-3.3969999999999985</v>
      </c>
      <c r="AG114">
        <f>Linker_ZHist!AG114-Nominal_ZHist!AG114</f>
        <v>0</v>
      </c>
      <c r="AH114">
        <f>Linker_ZHist!AH114-Nominal_ZHist!AH114</f>
        <v>-1.5259999999999962</v>
      </c>
      <c r="AI114">
        <f>Linker_ZHist!AI114-Nominal_ZHist!AI114</f>
        <v>0</v>
      </c>
      <c r="AJ114">
        <f>Linker_ZHist!AJ114-Nominal_ZHist!AJ114</f>
        <v>3.0889999999999986</v>
      </c>
      <c r="AK114">
        <f>Linker_ZHist!AK114-Nominal_ZHist!AK114</f>
        <v>0</v>
      </c>
      <c r="AL114">
        <f>Linker_ZHist!AL114-Nominal_ZHist!AL114</f>
        <v>-0.82999999999999829</v>
      </c>
      <c r="AM114">
        <f>Linker_ZHist!AM114-Nominal_ZHist!AM114</f>
        <v>0</v>
      </c>
      <c r="AN114">
        <f>Linker_ZHist!AN114-Nominal_ZHist!AN114</f>
        <v>1.429000000000002</v>
      </c>
      <c r="AO114">
        <f>Linker_ZHist!AO114-Nominal_ZHist!AO114</f>
        <v>0</v>
      </c>
      <c r="AP114">
        <f>Linker_ZHist!AP114-Nominal_ZHist!AP114</f>
        <v>4.5500000000000114</v>
      </c>
      <c r="AQ114">
        <f>Linker_ZHist!AQ114-Nominal_ZHist!AQ114</f>
        <v>0</v>
      </c>
      <c r="AR114">
        <f>Linker_ZHist!AR114-Nominal_ZHist!AR114</f>
        <v>1.777000000000001</v>
      </c>
      <c r="AS114">
        <f>Linker_ZHist!AS114-Nominal_ZHist!AS114</f>
        <v>0</v>
      </c>
      <c r="AT114">
        <f>Linker_ZHist!AT114-Nominal_ZHist!AT114</f>
        <v>2.4489999999999981</v>
      </c>
      <c r="AU114">
        <f>Linker_ZHist!AU114-Nominal_ZHist!AU114</f>
        <v>0</v>
      </c>
      <c r="AV114">
        <f>Linker_ZHist!AV114-Nominal_ZHist!AV114</f>
        <v>7.6479999999999961</v>
      </c>
      <c r="AW114">
        <f>Linker_ZHist!AW114-Nominal_ZHist!AW114</f>
        <v>0</v>
      </c>
      <c r="AX114">
        <f>Linker_ZHist!AX114-Nominal_ZHist!AX114</f>
        <v>6.4650000000000034</v>
      </c>
      <c r="AY114">
        <f>Linker_ZHist!AY114-Nominal_ZHist!AY114</f>
        <v>0</v>
      </c>
      <c r="AZ114">
        <f>Linker_ZHist!AZ114-Nominal_ZHist!AZ114</f>
        <v>2.3529999999999944</v>
      </c>
      <c r="BA114">
        <f>Linker_ZHist!BA114-Nominal_ZHist!BA114</f>
        <v>0</v>
      </c>
      <c r="BB114">
        <f>Linker_ZHist!BB114-Nominal_ZHist!BB114</f>
        <v>-2.3269999999999982</v>
      </c>
      <c r="BC114">
        <f>Linker_ZHist!BC114-Nominal_ZHist!BC114</f>
        <v>0</v>
      </c>
      <c r="BD114">
        <f>Linker_ZHist!BD114-Nominal_ZHist!BD114</f>
        <v>-0.625</v>
      </c>
      <c r="BE114">
        <f>Linker_ZHist!BE114-Nominal_ZHist!BE114</f>
        <v>0</v>
      </c>
      <c r="BF114">
        <f>Linker_ZHist!BF114-Nominal_ZHist!BF114</f>
        <v>0.74099999999999966</v>
      </c>
      <c r="BG114">
        <f>Linker_ZHist!BG114-Nominal_ZHist!BG114</f>
        <v>0</v>
      </c>
      <c r="BH114">
        <f>Linker_ZHist!BH114-Nominal_ZHist!BH114</f>
        <v>-3.5349999999999966</v>
      </c>
      <c r="BI114">
        <f>Linker_ZHist!BI114-Nominal_ZHist!BI114</f>
        <v>0</v>
      </c>
      <c r="BJ114">
        <f>Linker_ZHist!BJ114-Nominal_ZHist!BJ114</f>
        <v>17.303000000000004</v>
      </c>
      <c r="BK114">
        <f>Linker_ZHist!BK114-Nominal_ZHist!BK114</f>
        <v>0</v>
      </c>
      <c r="BL114">
        <f>Linker_ZHist!BL114-Nominal_ZHist!BL114</f>
        <v>-1.2109999999999985</v>
      </c>
      <c r="BM114">
        <f>Linker_ZHist!BM114-Nominal_ZHist!BM114</f>
        <v>0</v>
      </c>
      <c r="BN114">
        <f>Linker_ZHist!BN114-Nominal_ZHist!BN114</f>
        <v>4.6499999999999915</v>
      </c>
      <c r="BO114">
        <f>Linker_ZHist!BO114-Nominal_ZHist!BO114</f>
        <v>0</v>
      </c>
      <c r="BP114">
        <f>Linker_ZHist!BP114-Nominal_ZHist!BP114</f>
        <v>2.5649999999999977</v>
      </c>
      <c r="BQ114">
        <f>Linker_ZHist!BQ114-Nominal_ZHist!BQ114</f>
        <v>-45456</v>
      </c>
      <c r="BR114">
        <f>Linker_ZHist!BR114-Nominal_ZHist!BR114</f>
        <v>-48.052</v>
      </c>
      <c r="BS114">
        <f>Linker_ZHist!BS114-Nominal_ZHist!BS114</f>
        <v>0</v>
      </c>
      <c r="BT114">
        <f>Linker_ZHist!BT114-Nominal_ZHist!BT114</f>
        <v>0</v>
      </c>
      <c r="BU114">
        <f>Linker_ZHist!BU114-Nominal_ZHist!BU114</f>
        <v>0</v>
      </c>
      <c r="BV114">
        <f>Linker_ZHist!BV114-Nominal_ZHist!BV114</f>
        <v>0</v>
      </c>
      <c r="BW114">
        <f>Linker_ZHist!BW114-Nominal_ZHist!BW114</f>
        <v>0</v>
      </c>
      <c r="BX114">
        <f>Linker_ZHist!BX114-Nominal_ZHist!BX114</f>
        <v>0</v>
      </c>
      <c r="BY114">
        <f>Linker_ZHist!BY114-Nominal_ZHist!BY114</f>
        <v>0</v>
      </c>
      <c r="BZ114">
        <f>Linker_ZHist!BZ114-Nominal_ZHist!BZ114</f>
        <v>0</v>
      </c>
    </row>
    <row r="115" spans="3:78" x14ac:dyDescent="0.35">
      <c r="C115" s="46"/>
      <c r="D115">
        <f>Linker_ZHist!D115-Nominal_ZHist!D115</f>
        <v>0</v>
      </c>
      <c r="E115">
        <f>Linker_ZHist!E115-Nominal_ZHist!E115</f>
        <v>45457</v>
      </c>
      <c r="F115">
        <f>Linker_ZHist!F115-Nominal_ZHist!F115</f>
        <v>-15.79</v>
      </c>
      <c r="G115">
        <f>Linker_ZHist!G115-Nominal_ZHist!G115</f>
        <v>0</v>
      </c>
      <c r="H115">
        <f>Linker_ZHist!H115-Nominal_ZHist!H115</f>
        <v>23.948999999999998</v>
      </c>
      <c r="I115">
        <f>Linker_ZHist!I115-Nominal_ZHist!I115</f>
        <v>0</v>
      </c>
      <c r="J115">
        <f>Linker_ZHist!J115-Nominal_ZHist!J115</f>
        <v>4.0779999999999994</v>
      </c>
      <c r="K115">
        <f>Linker_ZHist!K115-Nominal_ZHist!K115</f>
        <v>0</v>
      </c>
      <c r="L115">
        <f>Linker_ZHist!L115-Nominal_ZHist!L115</f>
        <v>18.016999999999999</v>
      </c>
      <c r="M115">
        <f>Linker_ZHist!M115-Nominal_ZHist!M115</f>
        <v>0</v>
      </c>
      <c r="N115">
        <f>Linker_ZHist!N115-Nominal_ZHist!N115</f>
        <v>7.5300000000000011</v>
      </c>
      <c r="O115">
        <f>Linker_ZHist!O115-Nominal_ZHist!O115</f>
        <v>0</v>
      </c>
      <c r="P115">
        <f>Linker_ZHist!P115-Nominal_ZHist!P115</f>
        <v>12.455</v>
      </c>
      <c r="Q115">
        <f>Linker_ZHist!Q115-Nominal_ZHist!Q115</f>
        <v>0</v>
      </c>
      <c r="R115">
        <f>Linker_ZHist!R115-Nominal_ZHist!R115</f>
        <v>7.7609999999999992</v>
      </c>
      <c r="S115">
        <f>Linker_ZHist!S115-Nominal_ZHist!S115</f>
        <v>0</v>
      </c>
      <c r="T115">
        <f>Linker_ZHist!T115-Nominal_ZHist!T115</f>
        <v>9.9529999999999994</v>
      </c>
      <c r="U115">
        <f>Linker_ZHist!U115-Nominal_ZHist!U115</f>
        <v>0</v>
      </c>
      <c r="V115">
        <f>Linker_ZHist!V115-Nominal_ZHist!V115</f>
        <v>17.180999999999997</v>
      </c>
      <c r="W115">
        <f>Linker_ZHist!W115-Nominal_ZHist!W115</f>
        <v>0</v>
      </c>
      <c r="X115">
        <f>Linker_ZHist!X115-Nominal_ZHist!X115</f>
        <v>1.7929999999999993</v>
      </c>
      <c r="Y115">
        <f>Linker_ZHist!Y115-Nominal_ZHist!Y115</f>
        <v>0</v>
      </c>
      <c r="Z115">
        <f>Linker_ZHist!Z115-Nominal_ZHist!Z115</f>
        <v>12.094999999999999</v>
      </c>
      <c r="AA115">
        <f>Linker_ZHist!AA115-Nominal_ZHist!AA115</f>
        <v>0</v>
      </c>
      <c r="AB115">
        <f>Linker_ZHist!AB115-Nominal_ZHist!AB115</f>
        <v>3.8980000000000032</v>
      </c>
      <c r="AC115">
        <f>Linker_ZHist!AC115-Nominal_ZHist!AC115</f>
        <v>0</v>
      </c>
      <c r="AD115">
        <f>Linker_ZHist!AD115-Nominal_ZHist!AD115</f>
        <v>3.4040000000000035</v>
      </c>
      <c r="AE115">
        <f>Linker_ZHist!AE115-Nominal_ZHist!AE115</f>
        <v>0</v>
      </c>
      <c r="AF115">
        <f>Linker_ZHist!AF115-Nominal_ZHist!AF115</f>
        <v>-2.1500000000000057</v>
      </c>
      <c r="AG115">
        <f>Linker_ZHist!AG115-Nominal_ZHist!AG115</f>
        <v>0</v>
      </c>
      <c r="AH115">
        <f>Linker_ZHist!AH115-Nominal_ZHist!AH115</f>
        <v>-0.28900000000000148</v>
      </c>
      <c r="AI115">
        <f>Linker_ZHist!AI115-Nominal_ZHist!AI115</f>
        <v>0</v>
      </c>
      <c r="AJ115">
        <f>Linker_ZHist!AJ115-Nominal_ZHist!AJ115</f>
        <v>4.3999999999999986</v>
      </c>
      <c r="AK115">
        <f>Linker_ZHist!AK115-Nominal_ZHist!AK115</f>
        <v>0</v>
      </c>
      <c r="AL115">
        <f>Linker_ZHist!AL115-Nominal_ZHist!AL115</f>
        <v>0.64300000000000068</v>
      </c>
      <c r="AM115">
        <f>Linker_ZHist!AM115-Nominal_ZHist!AM115</f>
        <v>0</v>
      </c>
      <c r="AN115">
        <f>Linker_ZHist!AN115-Nominal_ZHist!AN115</f>
        <v>3.041000000000011</v>
      </c>
      <c r="AO115">
        <f>Linker_ZHist!AO115-Nominal_ZHist!AO115</f>
        <v>0</v>
      </c>
      <c r="AP115">
        <f>Linker_ZHist!AP115-Nominal_ZHist!AP115</f>
        <v>5.9209999999999923</v>
      </c>
      <c r="AQ115">
        <f>Linker_ZHist!AQ115-Nominal_ZHist!AQ115</f>
        <v>0</v>
      </c>
      <c r="AR115">
        <f>Linker_ZHist!AR115-Nominal_ZHist!AR115</f>
        <v>3.2689999999999912</v>
      </c>
      <c r="AS115">
        <f>Linker_ZHist!AS115-Nominal_ZHist!AS115</f>
        <v>0</v>
      </c>
      <c r="AT115">
        <f>Linker_ZHist!AT115-Nominal_ZHist!AT115</f>
        <v>3.8969999999999914</v>
      </c>
      <c r="AU115">
        <f>Linker_ZHist!AU115-Nominal_ZHist!AU115</f>
        <v>0</v>
      </c>
      <c r="AV115">
        <f>Linker_ZHist!AV115-Nominal_ZHist!AV115</f>
        <v>9.2259999999999991</v>
      </c>
      <c r="AW115">
        <f>Linker_ZHist!AW115-Nominal_ZHist!AW115</f>
        <v>0</v>
      </c>
      <c r="AX115">
        <f>Linker_ZHist!AX115-Nominal_ZHist!AX115</f>
        <v>8.2019999999999982</v>
      </c>
      <c r="AY115">
        <f>Linker_ZHist!AY115-Nominal_ZHist!AY115</f>
        <v>0</v>
      </c>
      <c r="AZ115">
        <f>Linker_ZHist!AZ115-Nominal_ZHist!AZ115</f>
        <v>4.1559999999999917</v>
      </c>
      <c r="BA115">
        <f>Linker_ZHist!BA115-Nominal_ZHist!BA115</f>
        <v>0</v>
      </c>
      <c r="BB115">
        <f>Linker_ZHist!BB115-Nominal_ZHist!BB115</f>
        <v>-0.22599999999999909</v>
      </c>
      <c r="BC115">
        <f>Linker_ZHist!BC115-Nominal_ZHist!BC115</f>
        <v>0</v>
      </c>
      <c r="BD115">
        <f>Linker_ZHist!BD115-Nominal_ZHist!BD115</f>
        <v>0.91700000000000159</v>
      </c>
      <c r="BE115">
        <f>Linker_ZHist!BE115-Nominal_ZHist!BE115</f>
        <v>0</v>
      </c>
      <c r="BF115">
        <f>Linker_ZHist!BF115-Nominal_ZHist!BF115</f>
        <v>1.9660000000000082</v>
      </c>
      <c r="BG115">
        <f>Linker_ZHist!BG115-Nominal_ZHist!BG115</f>
        <v>0</v>
      </c>
      <c r="BH115">
        <f>Linker_ZHist!BH115-Nominal_ZHist!BH115</f>
        <v>-2.2399999999999949</v>
      </c>
      <c r="BI115">
        <f>Linker_ZHist!BI115-Nominal_ZHist!BI115</f>
        <v>0</v>
      </c>
      <c r="BJ115">
        <f>Linker_ZHist!BJ115-Nominal_ZHist!BJ115</f>
        <v>18.003999999999998</v>
      </c>
      <c r="BK115">
        <f>Linker_ZHist!BK115-Nominal_ZHist!BK115</f>
        <v>0</v>
      </c>
      <c r="BL115">
        <f>Linker_ZHist!BL115-Nominal_ZHist!BL115</f>
        <v>-0.53499999999999659</v>
      </c>
      <c r="BM115">
        <f>Linker_ZHist!BM115-Nominal_ZHist!BM115</f>
        <v>0</v>
      </c>
      <c r="BN115">
        <f>Linker_ZHist!BN115-Nominal_ZHist!BN115</f>
        <v>5.3200000000000074</v>
      </c>
      <c r="BO115">
        <f>Linker_ZHist!BO115-Nominal_ZHist!BO115</f>
        <v>0</v>
      </c>
      <c r="BP115">
        <f>Linker_ZHist!BP115-Nominal_ZHist!BP115</f>
        <v>3.304000000000002</v>
      </c>
      <c r="BQ115">
        <f>Linker_ZHist!BQ115-Nominal_ZHist!BQ115</f>
        <v>-45457</v>
      </c>
      <c r="BR115">
        <f>Linker_ZHist!BR115-Nominal_ZHist!BR115</f>
        <v>-49.381</v>
      </c>
      <c r="BS115">
        <f>Linker_ZHist!BS115-Nominal_ZHist!BS115</f>
        <v>0</v>
      </c>
      <c r="BT115">
        <f>Linker_ZHist!BT115-Nominal_ZHist!BT115</f>
        <v>0</v>
      </c>
      <c r="BU115">
        <f>Linker_ZHist!BU115-Nominal_ZHist!BU115</f>
        <v>0</v>
      </c>
      <c r="BV115">
        <f>Linker_ZHist!BV115-Nominal_ZHist!BV115</f>
        <v>0</v>
      </c>
      <c r="BW115">
        <f>Linker_ZHist!BW115-Nominal_ZHist!BW115</f>
        <v>0</v>
      </c>
      <c r="BX115">
        <f>Linker_ZHist!BX115-Nominal_ZHist!BX115</f>
        <v>0</v>
      </c>
      <c r="BY115">
        <f>Linker_ZHist!BY115-Nominal_ZHist!BY115</f>
        <v>0</v>
      </c>
      <c r="BZ115">
        <f>Linker_ZHist!BZ115-Nominal_ZHist!BZ115</f>
        <v>0</v>
      </c>
    </row>
    <row r="116" spans="3:78" x14ac:dyDescent="0.35">
      <c r="C116" s="46"/>
      <c r="D116">
        <f>Linker_ZHist!D116-Nominal_ZHist!D116</f>
        <v>0</v>
      </c>
      <c r="E116">
        <f>Linker_ZHist!E116-Nominal_ZHist!E116</f>
        <v>45460</v>
      </c>
      <c r="F116">
        <f>Linker_ZHist!F116-Nominal_ZHist!F116</f>
        <v>-9.907</v>
      </c>
      <c r="G116">
        <f>Linker_ZHist!G116-Nominal_ZHist!G116</f>
        <v>0</v>
      </c>
      <c r="H116">
        <f>Linker_ZHist!H116-Nominal_ZHist!H116</f>
        <v>24.320999999999998</v>
      </c>
      <c r="I116">
        <f>Linker_ZHist!I116-Nominal_ZHist!I116</f>
        <v>0</v>
      </c>
      <c r="J116">
        <f>Linker_ZHist!J116-Nominal_ZHist!J116</f>
        <v>4.9190000000000005</v>
      </c>
      <c r="K116">
        <f>Linker_ZHist!K116-Nominal_ZHist!K116</f>
        <v>0</v>
      </c>
      <c r="L116">
        <f>Linker_ZHist!L116-Nominal_ZHist!L116</f>
        <v>18.434999999999999</v>
      </c>
      <c r="M116">
        <f>Linker_ZHist!M116-Nominal_ZHist!M116</f>
        <v>0</v>
      </c>
      <c r="N116">
        <f>Linker_ZHist!N116-Nominal_ZHist!N116</f>
        <v>7.9879999999999995</v>
      </c>
      <c r="O116">
        <f>Linker_ZHist!O116-Nominal_ZHist!O116</f>
        <v>0</v>
      </c>
      <c r="P116">
        <f>Linker_ZHist!P116-Nominal_ZHist!P116</f>
        <v>13.179</v>
      </c>
      <c r="Q116">
        <f>Linker_ZHist!Q116-Nominal_ZHist!Q116</f>
        <v>0</v>
      </c>
      <c r="R116">
        <f>Linker_ZHist!R116-Nominal_ZHist!R116</f>
        <v>8.5719999999999992</v>
      </c>
      <c r="S116">
        <f>Linker_ZHist!S116-Nominal_ZHist!S116</f>
        <v>0</v>
      </c>
      <c r="T116">
        <f>Linker_ZHist!T116-Nominal_ZHist!T116</f>
        <v>10.437000000000001</v>
      </c>
      <c r="U116">
        <f>Linker_ZHist!U116-Nominal_ZHist!U116</f>
        <v>0</v>
      </c>
      <c r="V116">
        <f>Linker_ZHist!V116-Nominal_ZHist!V116</f>
        <v>17.654</v>
      </c>
      <c r="W116">
        <f>Linker_ZHist!W116-Nominal_ZHist!W116</f>
        <v>0</v>
      </c>
      <c r="X116">
        <f>Linker_ZHist!X116-Nominal_ZHist!X116</f>
        <v>2.2220000000000013</v>
      </c>
      <c r="Y116">
        <f>Linker_ZHist!Y116-Nominal_ZHist!Y116</f>
        <v>0</v>
      </c>
      <c r="Z116">
        <f>Linker_ZHist!Z116-Nominal_ZHist!Z116</f>
        <v>12.707999999999998</v>
      </c>
      <c r="AA116">
        <f>Linker_ZHist!AA116-Nominal_ZHist!AA116</f>
        <v>0</v>
      </c>
      <c r="AB116">
        <f>Linker_ZHist!AB116-Nominal_ZHist!AB116</f>
        <v>3.8319999999999936</v>
      </c>
      <c r="AC116">
        <f>Linker_ZHist!AC116-Nominal_ZHist!AC116</f>
        <v>0</v>
      </c>
      <c r="AD116">
        <f>Linker_ZHist!AD116-Nominal_ZHist!AD116</f>
        <v>3.519999999999996</v>
      </c>
      <c r="AE116">
        <f>Linker_ZHist!AE116-Nominal_ZHist!AE116</f>
        <v>0</v>
      </c>
      <c r="AF116">
        <f>Linker_ZHist!AF116-Nominal_ZHist!AF116</f>
        <v>-2.4369999999999976</v>
      </c>
      <c r="AG116">
        <f>Linker_ZHist!AG116-Nominal_ZHist!AG116</f>
        <v>0</v>
      </c>
      <c r="AH116">
        <f>Linker_ZHist!AH116-Nominal_ZHist!AH116</f>
        <v>-0.54999999999999716</v>
      </c>
      <c r="AI116">
        <f>Linker_ZHist!AI116-Nominal_ZHist!AI116</f>
        <v>0</v>
      </c>
      <c r="AJ116">
        <f>Linker_ZHist!AJ116-Nominal_ZHist!AJ116</f>
        <v>4.2710000000000008</v>
      </c>
      <c r="AK116">
        <f>Linker_ZHist!AK116-Nominal_ZHist!AK116</f>
        <v>0</v>
      </c>
      <c r="AL116">
        <f>Linker_ZHist!AL116-Nominal_ZHist!AL116</f>
        <v>0.20799999999999841</v>
      </c>
      <c r="AM116">
        <f>Linker_ZHist!AM116-Nominal_ZHist!AM116</f>
        <v>0</v>
      </c>
      <c r="AN116">
        <f>Linker_ZHist!AN116-Nominal_ZHist!AN116</f>
        <v>2.7749999999999915</v>
      </c>
      <c r="AO116">
        <f>Linker_ZHist!AO116-Nominal_ZHist!AO116</f>
        <v>0</v>
      </c>
      <c r="AP116">
        <f>Linker_ZHist!AP116-Nominal_ZHist!AP116</f>
        <v>5.960000000000008</v>
      </c>
      <c r="AQ116">
        <f>Linker_ZHist!AQ116-Nominal_ZHist!AQ116</f>
        <v>0</v>
      </c>
      <c r="AR116">
        <f>Linker_ZHist!AR116-Nominal_ZHist!AR116</f>
        <v>3.5750000000000028</v>
      </c>
      <c r="AS116">
        <f>Linker_ZHist!AS116-Nominal_ZHist!AS116</f>
        <v>0</v>
      </c>
      <c r="AT116">
        <f>Linker_ZHist!AT116-Nominal_ZHist!AT116</f>
        <v>4.159000000000006</v>
      </c>
      <c r="AU116">
        <f>Linker_ZHist!AU116-Nominal_ZHist!AU116</f>
        <v>0</v>
      </c>
      <c r="AV116">
        <f>Linker_ZHist!AV116-Nominal_ZHist!AV116</f>
        <v>9.7289999999999992</v>
      </c>
      <c r="AW116">
        <f>Linker_ZHist!AW116-Nominal_ZHist!AW116</f>
        <v>0</v>
      </c>
      <c r="AX116">
        <f>Linker_ZHist!AX116-Nominal_ZHist!AX116</f>
        <v>8.6629999999999967</v>
      </c>
      <c r="AY116">
        <f>Linker_ZHist!AY116-Nominal_ZHist!AY116</f>
        <v>0</v>
      </c>
      <c r="AZ116">
        <f>Linker_ZHist!AZ116-Nominal_ZHist!AZ116</f>
        <v>4.5149999999999864</v>
      </c>
      <c r="BA116">
        <f>Linker_ZHist!BA116-Nominal_ZHist!BA116</f>
        <v>0</v>
      </c>
      <c r="BB116">
        <f>Linker_ZHist!BB116-Nominal_ZHist!BB116</f>
        <v>0.23899999999999011</v>
      </c>
      <c r="BC116">
        <f>Linker_ZHist!BC116-Nominal_ZHist!BC116</f>
        <v>0</v>
      </c>
      <c r="BD116">
        <f>Linker_ZHist!BD116-Nominal_ZHist!BD116</f>
        <v>1.7789999999999964</v>
      </c>
      <c r="BE116">
        <f>Linker_ZHist!BE116-Nominal_ZHist!BE116</f>
        <v>0</v>
      </c>
      <c r="BF116">
        <f>Linker_ZHist!BF116-Nominal_ZHist!BF116</f>
        <v>3.3689999999999998</v>
      </c>
      <c r="BG116">
        <f>Linker_ZHist!BG116-Nominal_ZHist!BG116</f>
        <v>0</v>
      </c>
      <c r="BH116">
        <f>Linker_ZHist!BH116-Nominal_ZHist!BH116</f>
        <v>-1.1770000000000067</v>
      </c>
      <c r="BI116">
        <f>Linker_ZHist!BI116-Nominal_ZHist!BI116</f>
        <v>0</v>
      </c>
      <c r="BJ116">
        <f>Linker_ZHist!BJ116-Nominal_ZHist!BJ116</f>
        <v>19.219000000000001</v>
      </c>
      <c r="BK116">
        <f>Linker_ZHist!BK116-Nominal_ZHist!BK116</f>
        <v>0</v>
      </c>
      <c r="BL116">
        <f>Linker_ZHist!BL116-Nominal_ZHist!BL116</f>
        <v>0.65399999999999636</v>
      </c>
      <c r="BM116">
        <f>Linker_ZHist!BM116-Nominal_ZHist!BM116</f>
        <v>0</v>
      </c>
      <c r="BN116">
        <f>Linker_ZHist!BN116-Nominal_ZHist!BN116</f>
        <v>6.6460000000000008</v>
      </c>
      <c r="BO116">
        <f>Linker_ZHist!BO116-Nominal_ZHist!BO116</f>
        <v>0</v>
      </c>
      <c r="BP116">
        <f>Linker_ZHist!BP116-Nominal_ZHist!BP116</f>
        <v>4.7110000000000056</v>
      </c>
      <c r="BQ116">
        <f>Linker_ZHist!BQ116-Nominal_ZHist!BQ116</f>
        <v>-45460</v>
      </c>
      <c r="BR116">
        <f>Linker_ZHist!BR116-Nominal_ZHist!BR116</f>
        <v>-50.18</v>
      </c>
      <c r="BS116">
        <f>Linker_ZHist!BS116-Nominal_ZHist!BS116</f>
        <v>0</v>
      </c>
      <c r="BT116">
        <f>Linker_ZHist!BT116-Nominal_ZHist!BT116</f>
        <v>0</v>
      </c>
      <c r="BU116">
        <f>Linker_ZHist!BU116-Nominal_ZHist!BU116</f>
        <v>0</v>
      </c>
      <c r="BV116">
        <f>Linker_ZHist!BV116-Nominal_ZHist!BV116</f>
        <v>0</v>
      </c>
      <c r="BW116">
        <f>Linker_ZHist!BW116-Nominal_ZHist!BW116</f>
        <v>0</v>
      </c>
      <c r="BX116">
        <f>Linker_ZHist!BX116-Nominal_ZHist!BX116</f>
        <v>0</v>
      </c>
      <c r="BY116">
        <f>Linker_ZHist!BY116-Nominal_ZHist!BY116</f>
        <v>0</v>
      </c>
      <c r="BZ116">
        <f>Linker_ZHist!BZ116-Nominal_ZHist!BZ116</f>
        <v>0</v>
      </c>
    </row>
    <row r="117" spans="3:78" x14ac:dyDescent="0.35">
      <c r="C117" s="46"/>
      <c r="D117">
        <f>Linker_ZHist!D117-Nominal_ZHist!D117</f>
        <v>0</v>
      </c>
      <c r="E117">
        <f>Linker_ZHist!E117-Nominal_ZHist!E117</f>
        <v>45461</v>
      </c>
      <c r="F117">
        <f>Linker_ZHist!F117-Nominal_ZHist!F117</f>
        <v>-11.582000000000001</v>
      </c>
      <c r="G117">
        <f>Linker_ZHist!G117-Nominal_ZHist!G117</f>
        <v>0</v>
      </c>
      <c r="H117">
        <f>Linker_ZHist!H117-Nominal_ZHist!H117</f>
        <v>25.295999999999999</v>
      </c>
      <c r="I117">
        <f>Linker_ZHist!I117-Nominal_ZHist!I117</f>
        <v>0</v>
      </c>
      <c r="J117">
        <f>Linker_ZHist!J117-Nominal_ZHist!J117</f>
        <v>6.5679999999999996</v>
      </c>
      <c r="K117">
        <f>Linker_ZHist!K117-Nominal_ZHist!K117</f>
        <v>0</v>
      </c>
      <c r="L117">
        <f>Linker_ZHist!L117-Nominal_ZHist!L117</f>
        <v>20.266999999999999</v>
      </c>
      <c r="M117">
        <f>Linker_ZHist!M117-Nominal_ZHist!M117</f>
        <v>0</v>
      </c>
      <c r="N117">
        <f>Linker_ZHist!N117-Nominal_ZHist!N117</f>
        <v>9.7099999999999991</v>
      </c>
      <c r="O117">
        <f>Linker_ZHist!O117-Nominal_ZHist!O117</f>
        <v>0</v>
      </c>
      <c r="P117">
        <f>Linker_ZHist!P117-Nominal_ZHist!P117</f>
        <v>14.941000000000001</v>
      </c>
      <c r="Q117">
        <f>Linker_ZHist!Q117-Nominal_ZHist!Q117</f>
        <v>0</v>
      </c>
      <c r="R117">
        <f>Linker_ZHist!R117-Nominal_ZHist!R117</f>
        <v>9.0810000000000031</v>
      </c>
      <c r="S117">
        <f>Linker_ZHist!S117-Nominal_ZHist!S117</f>
        <v>0</v>
      </c>
      <c r="T117">
        <f>Linker_ZHist!T117-Nominal_ZHist!T117</f>
        <v>10.915000000000003</v>
      </c>
      <c r="U117">
        <f>Linker_ZHist!U117-Nominal_ZHist!U117</f>
        <v>0</v>
      </c>
      <c r="V117">
        <f>Linker_ZHist!V117-Nominal_ZHist!V117</f>
        <v>17.960999999999999</v>
      </c>
      <c r="W117">
        <f>Linker_ZHist!W117-Nominal_ZHist!W117</f>
        <v>0</v>
      </c>
      <c r="X117">
        <f>Linker_ZHist!X117-Nominal_ZHist!X117</f>
        <v>2.2640000000000029</v>
      </c>
      <c r="Y117">
        <f>Linker_ZHist!Y117-Nominal_ZHist!Y117</f>
        <v>0</v>
      </c>
      <c r="Z117">
        <f>Linker_ZHist!Z117-Nominal_ZHist!Z117</f>
        <v>12.227000000000004</v>
      </c>
      <c r="AA117">
        <f>Linker_ZHist!AA117-Nominal_ZHist!AA117</f>
        <v>0</v>
      </c>
      <c r="AB117">
        <f>Linker_ZHist!AB117-Nominal_ZHist!AB117</f>
        <v>3.2740000000000009</v>
      </c>
      <c r="AC117">
        <f>Linker_ZHist!AC117-Nominal_ZHist!AC117</f>
        <v>0</v>
      </c>
      <c r="AD117">
        <f>Linker_ZHist!AD117-Nominal_ZHist!AD117</f>
        <v>2.7690000000000055</v>
      </c>
      <c r="AE117">
        <f>Linker_ZHist!AE117-Nominal_ZHist!AE117</f>
        <v>0</v>
      </c>
      <c r="AF117">
        <f>Linker_ZHist!AF117-Nominal_ZHist!AF117</f>
        <v>-3.2899999999999991</v>
      </c>
      <c r="AG117">
        <f>Linker_ZHist!AG117-Nominal_ZHist!AG117</f>
        <v>0</v>
      </c>
      <c r="AH117">
        <f>Linker_ZHist!AH117-Nominal_ZHist!AH117</f>
        <v>-1.4160000000000039</v>
      </c>
      <c r="AI117">
        <f>Linker_ZHist!AI117-Nominal_ZHist!AI117</f>
        <v>0</v>
      </c>
      <c r="AJ117">
        <f>Linker_ZHist!AJ117-Nominal_ZHist!AJ117</f>
        <v>3.5929999999999964</v>
      </c>
      <c r="AK117">
        <f>Linker_ZHist!AK117-Nominal_ZHist!AK117</f>
        <v>0</v>
      </c>
      <c r="AL117">
        <f>Linker_ZHist!AL117-Nominal_ZHist!AL117</f>
        <v>-0.46799999999999642</v>
      </c>
      <c r="AM117">
        <f>Linker_ZHist!AM117-Nominal_ZHist!AM117</f>
        <v>0</v>
      </c>
      <c r="AN117">
        <f>Linker_ZHist!AN117-Nominal_ZHist!AN117</f>
        <v>2.438999999999993</v>
      </c>
      <c r="AO117">
        <f>Linker_ZHist!AO117-Nominal_ZHist!AO117</f>
        <v>0</v>
      </c>
      <c r="AP117">
        <f>Linker_ZHist!AP117-Nominal_ZHist!AP117</f>
        <v>5.5789999999999935</v>
      </c>
      <c r="AQ117">
        <f>Linker_ZHist!AQ117-Nominal_ZHist!AQ117</f>
        <v>0</v>
      </c>
      <c r="AR117">
        <f>Linker_ZHist!AR117-Nominal_ZHist!AR117</f>
        <v>2.8480000000000132</v>
      </c>
      <c r="AS117">
        <f>Linker_ZHist!AS117-Nominal_ZHist!AS117</f>
        <v>0</v>
      </c>
      <c r="AT117">
        <f>Linker_ZHist!AT117-Nominal_ZHist!AT117</f>
        <v>3.4900000000000091</v>
      </c>
      <c r="AU117">
        <f>Linker_ZHist!AU117-Nominal_ZHist!AU117</f>
        <v>0</v>
      </c>
      <c r="AV117">
        <f>Linker_ZHist!AV117-Nominal_ZHist!AV117</f>
        <v>8.929000000000002</v>
      </c>
      <c r="AW117">
        <f>Linker_ZHist!AW117-Nominal_ZHist!AW117</f>
        <v>0</v>
      </c>
      <c r="AX117">
        <f>Linker_ZHist!AX117-Nominal_ZHist!AX117</f>
        <v>7.7970000000000113</v>
      </c>
      <c r="AY117">
        <f>Linker_ZHist!AY117-Nominal_ZHist!AY117</f>
        <v>0</v>
      </c>
      <c r="AZ117">
        <f>Linker_ZHist!AZ117-Nominal_ZHist!AZ117</f>
        <v>3.6559999999999917</v>
      </c>
      <c r="BA117">
        <f>Linker_ZHist!BA117-Nominal_ZHist!BA117</f>
        <v>0</v>
      </c>
      <c r="BB117">
        <f>Linker_ZHist!BB117-Nominal_ZHist!BB117</f>
        <v>-0.52199999999999136</v>
      </c>
      <c r="BC117">
        <f>Linker_ZHist!BC117-Nominal_ZHist!BC117</f>
        <v>0</v>
      </c>
      <c r="BD117">
        <f>Linker_ZHist!BD117-Nominal_ZHist!BD117</f>
        <v>0.37399999999999523</v>
      </c>
      <c r="BE117">
        <f>Linker_ZHist!BE117-Nominal_ZHist!BE117</f>
        <v>0</v>
      </c>
      <c r="BF117">
        <f>Linker_ZHist!BF117-Nominal_ZHist!BF117</f>
        <v>1.9969999999999999</v>
      </c>
      <c r="BG117">
        <f>Linker_ZHist!BG117-Nominal_ZHist!BG117</f>
        <v>0</v>
      </c>
      <c r="BH117">
        <f>Linker_ZHist!BH117-Nominal_ZHist!BH117</f>
        <v>-2.9560000000000031</v>
      </c>
      <c r="BI117">
        <f>Linker_ZHist!BI117-Nominal_ZHist!BI117</f>
        <v>0</v>
      </c>
      <c r="BJ117">
        <f>Linker_ZHist!BJ117-Nominal_ZHist!BJ117</f>
        <v>17.560999999999993</v>
      </c>
      <c r="BK117">
        <f>Linker_ZHist!BK117-Nominal_ZHist!BK117</f>
        <v>0</v>
      </c>
      <c r="BL117">
        <f>Linker_ZHist!BL117-Nominal_ZHist!BL117</f>
        <v>-1.3900000000000006</v>
      </c>
      <c r="BM117">
        <f>Linker_ZHist!BM117-Nominal_ZHist!BM117</f>
        <v>0</v>
      </c>
      <c r="BN117">
        <f>Linker_ZHist!BN117-Nominal_ZHist!BN117</f>
        <v>4.617999999999995</v>
      </c>
      <c r="BO117">
        <f>Linker_ZHist!BO117-Nominal_ZHist!BO117</f>
        <v>0</v>
      </c>
      <c r="BP117">
        <f>Linker_ZHist!BP117-Nominal_ZHist!BP117</f>
        <v>2.7320000000000064</v>
      </c>
      <c r="BQ117">
        <f>Linker_ZHist!BQ117-Nominal_ZHist!BQ117</f>
        <v>-45461</v>
      </c>
      <c r="BR117">
        <f>Linker_ZHist!BR117-Nominal_ZHist!BR117</f>
        <v>-50.384</v>
      </c>
      <c r="BS117">
        <f>Linker_ZHist!BS117-Nominal_ZHist!BS117</f>
        <v>0</v>
      </c>
      <c r="BT117">
        <f>Linker_ZHist!BT117-Nominal_ZHist!BT117</f>
        <v>0</v>
      </c>
      <c r="BU117">
        <f>Linker_ZHist!BU117-Nominal_ZHist!BU117</f>
        <v>0</v>
      </c>
      <c r="BV117">
        <f>Linker_ZHist!BV117-Nominal_ZHist!BV117</f>
        <v>0</v>
      </c>
      <c r="BW117">
        <f>Linker_ZHist!BW117-Nominal_ZHist!BW117</f>
        <v>0</v>
      </c>
      <c r="BX117">
        <f>Linker_ZHist!BX117-Nominal_ZHist!BX117</f>
        <v>0</v>
      </c>
      <c r="BY117">
        <f>Linker_ZHist!BY117-Nominal_ZHist!BY117</f>
        <v>0</v>
      </c>
      <c r="BZ117">
        <f>Linker_ZHist!BZ117-Nominal_ZHist!BZ117</f>
        <v>0</v>
      </c>
    </row>
    <row r="118" spans="3:78" x14ac:dyDescent="0.35">
      <c r="C118" s="46"/>
      <c r="D118">
        <f>Linker_ZHist!D118-Nominal_ZHist!D118</f>
        <v>0</v>
      </c>
      <c r="E118">
        <f>Linker_ZHist!E118-Nominal_ZHist!E118</f>
        <v>45462</v>
      </c>
      <c r="F118">
        <f>Linker_ZHist!F118-Nominal_ZHist!F118</f>
        <v>-4.99</v>
      </c>
      <c r="G118">
        <f>Linker_ZHist!G118-Nominal_ZHist!G118</f>
        <v>0</v>
      </c>
      <c r="H118">
        <f>Linker_ZHist!H118-Nominal_ZHist!H118</f>
        <v>24.047000000000004</v>
      </c>
      <c r="I118">
        <f>Linker_ZHist!I118-Nominal_ZHist!I118</f>
        <v>0</v>
      </c>
      <c r="J118">
        <f>Linker_ZHist!J118-Nominal_ZHist!J118</f>
        <v>5.7520000000000007</v>
      </c>
      <c r="K118">
        <f>Linker_ZHist!K118-Nominal_ZHist!K118</f>
        <v>0</v>
      </c>
      <c r="L118">
        <f>Linker_ZHist!L118-Nominal_ZHist!L118</f>
        <v>18.798000000000002</v>
      </c>
      <c r="M118">
        <f>Linker_ZHist!M118-Nominal_ZHist!M118</f>
        <v>0</v>
      </c>
      <c r="N118">
        <f>Linker_ZHist!N118-Nominal_ZHist!N118</f>
        <v>8.4319999999999986</v>
      </c>
      <c r="O118">
        <f>Linker_ZHist!O118-Nominal_ZHist!O118</f>
        <v>0</v>
      </c>
      <c r="P118">
        <f>Linker_ZHist!P118-Nominal_ZHist!P118</f>
        <v>12.074</v>
      </c>
      <c r="Q118">
        <f>Linker_ZHist!Q118-Nominal_ZHist!Q118</f>
        <v>0</v>
      </c>
      <c r="R118">
        <f>Linker_ZHist!R118-Nominal_ZHist!R118</f>
        <v>7.0770000000000017</v>
      </c>
      <c r="S118">
        <f>Linker_ZHist!S118-Nominal_ZHist!S118</f>
        <v>0</v>
      </c>
      <c r="T118">
        <f>Linker_ZHist!T118-Nominal_ZHist!T118</f>
        <v>8.9990000000000023</v>
      </c>
      <c r="U118">
        <f>Linker_ZHist!U118-Nominal_ZHist!U118</f>
        <v>0</v>
      </c>
      <c r="V118">
        <f>Linker_ZHist!V118-Nominal_ZHist!V118</f>
        <v>16.585000000000001</v>
      </c>
      <c r="W118">
        <f>Linker_ZHist!W118-Nominal_ZHist!W118</f>
        <v>0</v>
      </c>
      <c r="X118">
        <f>Linker_ZHist!X118-Nominal_ZHist!X118</f>
        <v>1.597999999999999</v>
      </c>
      <c r="Y118">
        <f>Linker_ZHist!Y118-Nominal_ZHist!Y118</f>
        <v>0</v>
      </c>
      <c r="Z118">
        <f>Linker_ZHist!Z118-Nominal_ZHist!Z118</f>
        <v>10.336999999999996</v>
      </c>
      <c r="AA118">
        <f>Linker_ZHist!AA118-Nominal_ZHist!AA118</f>
        <v>0</v>
      </c>
      <c r="AB118">
        <f>Linker_ZHist!AB118-Nominal_ZHist!AB118</f>
        <v>2.4489999999999981</v>
      </c>
      <c r="AC118">
        <f>Linker_ZHist!AC118-Nominal_ZHist!AC118</f>
        <v>0</v>
      </c>
      <c r="AD118">
        <f>Linker_ZHist!AD118-Nominal_ZHist!AD118</f>
        <v>1.7369999999999948</v>
      </c>
      <c r="AE118">
        <f>Linker_ZHist!AE118-Nominal_ZHist!AE118</f>
        <v>0</v>
      </c>
      <c r="AF118">
        <f>Linker_ZHist!AF118-Nominal_ZHist!AF118</f>
        <v>-3.8459999999999965</v>
      </c>
      <c r="AG118">
        <f>Linker_ZHist!AG118-Nominal_ZHist!AG118</f>
        <v>0</v>
      </c>
      <c r="AH118">
        <f>Linker_ZHist!AH118-Nominal_ZHist!AH118</f>
        <v>-2.2740000000000009</v>
      </c>
      <c r="AI118">
        <f>Linker_ZHist!AI118-Nominal_ZHist!AI118</f>
        <v>0</v>
      </c>
      <c r="AJ118">
        <f>Linker_ZHist!AJ118-Nominal_ZHist!AJ118</f>
        <v>2.6270000000000024</v>
      </c>
      <c r="AK118">
        <f>Linker_ZHist!AK118-Nominal_ZHist!AK118</f>
        <v>0</v>
      </c>
      <c r="AL118">
        <f>Linker_ZHist!AL118-Nominal_ZHist!AL118</f>
        <v>-1.4759999999999991</v>
      </c>
      <c r="AM118">
        <f>Linker_ZHist!AM118-Nominal_ZHist!AM118</f>
        <v>0</v>
      </c>
      <c r="AN118">
        <f>Linker_ZHist!AN118-Nominal_ZHist!AN118</f>
        <v>1.2459999999999951</v>
      </c>
      <c r="AO118">
        <f>Linker_ZHist!AO118-Nominal_ZHist!AO118</f>
        <v>0</v>
      </c>
      <c r="AP118">
        <f>Linker_ZHist!AP118-Nominal_ZHist!AP118</f>
        <v>4.7169999999999987</v>
      </c>
      <c r="AQ118">
        <f>Linker_ZHist!AQ118-Nominal_ZHist!AQ118</f>
        <v>0</v>
      </c>
      <c r="AR118">
        <f>Linker_ZHist!AR118-Nominal_ZHist!AR118</f>
        <v>2.0390000000000015</v>
      </c>
      <c r="AS118">
        <f>Linker_ZHist!AS118-Nominal_ZHist!AS118</f>
        <v>0</v>
      </c>
      <c r="AT118">
        <f>Linker_ZHist!AT118-Nominal_ZHist!AT118</f>
        <v>2.7279999999999944</v>
      </c>
      <c r="AU118">
        <f>Linker_ZHist!AU118-Nominal_ZHist!AU118</f>
        <v>0</v>
      </c>
      <c r="AV118">
        <f>Linker_ZHist!AV118-Nominal_ZHist!AV118</f>
        <v>8.210000000000008</v>
      </c>
      <c r="AW118">
        <f>Linker_ZHist!AW118-Nominal_ZHist!AW118</f>
        <v>0</v>
      </c>
      <c r="AX118">
        <f>Linker_ZHist!AX118-Nominal_ZHist!AX118</f>
        <v>7.0830000000000126</v>
      </c>
      <c r="AY118">
        <f>Linker_ZHist!AY118-Nominal_ZHist!AY118</f>
        <v>0</v>
      </c>
      <c r="AZ118">
        <f>Linker_ZHist!AZ118-Nominal_ZHist!AZ118</f>
        <v>2.9239999999999924</v>
      </c>
      <c r="BA118">
        <f>Linker_ZHist!BA118-Nominal_ZHist!BA118</f>
        <v>0</v>
      </c>
      <c r="BB118">
        <f>Linker_ZHist!BB118-Nominal_ZHist!BB118</f>
        <v>-1.4510000000000076</v>
      </c>
      <c r="BC118">
        <f>Linker_ZHist!BC118-Nominal_ZHist!BC118</f>
        <v>0</v>
      </c>
      <c r="BD118">
        <f>Linker_ZHist!BD118-Nominal_ZHist!BD118</f>
        <v>-0.34799999999999898</v>
      </c>
      <c r="BE118">
        <f>Linker_ZHist!BE118-Nominal_ZHist!BE118</f>
        <v>0</v>
      </c>
      <c r="BF118">
        <f>Linker_ZHist!BF118-Nominal_ZHist!BF118</f>
        <v>1.1159999999999997</v>
      </c>
      <c r="BG118">
        <f>Linker_ZHist!BG118-Nominal_ZHist!BG118</f>
        <v>0</v>
      </c>
      <c r="BH118">
        <f>Linker_ZHist!BH118-Nominal_ZHist!BH118</f>
        <v>-3.6500000000000057</v>
      </c>
      <c r="BI118">
        <f>Linker_ZHist!BI118-Nominal_ZHist!BI118</f>
        <v>0</v>
      </c>
      <c r="BJ118">
        <f>Linker_ZHist!BJ118-Nominal_ZHist!BJ118</f>
        <v>16.611999999999995</v>
      </c>
      <c r="BK118">
        <f>Linker_ZHist!BK118-Nominal_ZHist!BK118</f>
        <v>0</v>
      </c>
      <c r="BL118">
        <f>Linker_ZHist!BL118-Nominal_ZHist!BL118</f>
        <v>-2.1720000000000113</v>
      </c>
      <c r="BM118">
        <f>Linker_ZHist!BM118-Nominal_ZHist!BM118</f>
        <v>0</v>
      </c>
      <c r="BN118">
        <f>Linker_ZHist!BN118-Nominal_ZHist!BN118</f>
        <v>4.0240000000000009</v>
      </c>
      <c r="BO118">
        <f>Linker_ZHist!BO118-Nominal_ZHist!BO118</f>
        <v>0</v>
      </c>
      <c r="BP118">
        <f>Linker_ZHist!BP118-Nominal_ZHist!BP118</f>
        <v>2.2819999999999965</v>
      </c>
      <c r="BQ118">
        <f>Linker_ZHist!BQ118-Nominal_ZHist!BQ118</f>
        <v>-45462</v>
      </c>
      <c r="BR118">
        <f>Linker_ZHist!BR118-Nominal_ZHist!BR118</f>
        <v>-50.469000000000001</v>
      </c>
      <c r="BS118">
        <f>Linker_ZHist!BS118-Nominal_ZHist!BS118</f>
        <v>0</v>
      </c>
      <c r="BT118">
        <f>Linker_ZHist!BT118-Nominal_ZHist!BT118</f>
        <v>0</v>
      </c>
      <c r="BU118">
        <f>Linker_ZHist!BU118-Nominal_ZHist!BU118</f>
        <v>0</v>
      </c>
      <c r="BV118">
        <f>Linker_ZHist!BV118-Nominal_ZHist!BV118</f>
        <v>0</v>
      </c>
      <c r="BW118">
        <f>Linker_ZHist!BW118-Nominal_ZHist!BW118</f>
        <v>0</v>
      </c>
      <c r="BX118">
        <f>Linker_ZHist!BX118-Nominal_ZHist!BX118</f>
        <v>0</v>
      </c>
      <c r="BY118">
        <f>Linker_ZHist!BY118-Nominal_ZHist!BY118</f>
        <v>0</v>
      </c>
      <c r="BZ118">
        <f>Linker_ZHist!BZ118-Nominal_ZHist!BZ118</f>
        <v>0</v>
      </c>
    </row>
    <row r="119" spans="3:78" x14ac:dyDescent="0.35">
      <c r="C119" s="46"/>
      <c r="D119">
        <f>Linker_ZHist!D119-Nominal_ZHist!D119</f>
        <v>0</v>
      </c>
      <c r="E119">
        <f>Linker_ZHist!E119-Nominal_ZHist!E119</f>
        <v>45463</v>
      </c>
      <c r="F119">
        <f>Linker_ZHist!F119-Nominal_ZHist!F119</f>
        <v>-8.4749999999999996</v>
      </c>
      <c r="G119">
        <f>Linker_ZHist!G119-Nominal_ZHist!G119</f>
        <v>0</v>
      </c>
      <c r="H119">
        <f>Linker_ZHist!H119-Nominal_ZHist!H119</f>
        <v>20.564</v>
      </c>
      <c r="I119">
        <f>Linker_ZHist!I119-Nominal_ZHist!I119</f>
        <v>0</v>
      </c>
      <c r="J119">
        <f>Linker_ZHist!J119-Nominal_ZHist!J119</f>
        <v>6.6509999999999998</v>
      </c>
      <c r="K119">
        <f>Linker_ZHist!K119-Nominal_ZHist!K119</f>
        <v>0</v>
      </c>
      <c r="L119">
        <f>Linker_ZHist!L119-Nominal_ZHist!L119</f>
        <v>20.472999999999999</v>
      </c>
      <c r="M119">
        <f>Linker_ZHist!M119-Nominal_ZHist!M119</f>
        <v>0</v>
      </c>
      <c r="N119">
        <f>Linker_ZHist!N119-Nominal_ZHist!N119</f>
        <v>9.5969999999999995</v>
      </c>
      <c r="O119">
        <f>Linker_ZHist!O119-Nominal_ZHist!O119</f>
        <v>0</v>
      </c>
      <c r="P119">
        <f>Linker_ZHist!P119-Nominal_ZHist!P119</f>
        <v>13.870999999999999</v>
      </c>
      <c r="Q119">
        <f>Linker_ZHist!Q119-Nominal_ZHist!Q119</f>
        <v>0</v>
      </c>
      <c r="R119">
        <f>Linker_ZHist!R119-Nominal_ZHist!R119</f>
        <v>8.4699999999999989</v>
      </c>
      <c r="S119">
        <f>Linker_ZHist!S119-Nominal_ZHist!S119</f>
        <v>0</v>
      </c>
      <c r="T119">
        <f>Linker_ZHist!T119-Nominal_ZHist!T119</f>
        <v>9.2899999999999991</v>
      </c>
      <c r="U119">
        <f>Linker_ZHist!U119-Nominal_ZHist!U119</f>
        <v>0</v>
      </c>
      <c r="V119">
        <f>Linker_ZHist!V119-Nominal_ZHist!V119</f>
        <v>16.531999999999996</v>
      </c>
      <c r="W119">
        <f>Linker_ZHist!W119-Nominal_ZHist!W119</f>
        <v>0</v>
      </c>
      <c r="X119">
        <f>Linker_ZHist!X119-Nominal_ZHist!X119</f>
        <v>1.7610000000000028</v>
      </c>
      <c r="Y119">
        <f>Linker_ZHist!Y119-Nominal_ZHist!Y119</f>
        <v>0</v>
      </c>
      <c r="Z119">
        <f>Linker_ZHist!Z119-Nominal_ZHist!Z119</f>
        <v>10.979999999999997</v>
      </c>
      <c r="AA119">
        <f>Linker_ZHist!AA119-Nominal_ZHist!AA119</f>
        <v>0</v>
      </c>
      <c r="AB119">
        <f>Linker_ZHist!AB119-Nominal_ZHist!AB119</f>
        <v>2.9249999999999972</v>
      </c>
      <c r="AC119">
        <f>Linker_ZHist!AC119-Nominal_ZHist!AC119</f>
        <v>0</v>
      </c>
      <c r="AD119">
        <f>Linker_ZHist!AD119-Nominal_ZHist!AD119</f>
        <v>2.4740000000000038</v>
      </c>
      <c r="AE119">
        <f>Linker_ZHist!AE119-Nominal_ZHist!AE119</f>
        <v>0</v>
      </c>
      <c r="AF119">
        <f>Linker_ZHist!AF119-Nominal_ZHist!AF119</f>
        <v>-2.9960000000000022</v>
      </c>
      <c r="AG119">
        <f>Linker_ZHist!AG119-Nominal_ZHist!AG119</f>
        <v>0</v>
      </c>
      <c r="AH119">
        <f>Linker_ZHist!AH119-Nominal_ZHist!AH119</f>
        <v>-1.4369999999999976</v>
      </c>
      <c r="AI119">
        <f>Linker_ZHist!AI119-Nominal_ZHist!AI119</f>
        <v>0</v>
      </c>
      <c r="AJ119">
        <f>Linker_ZHist!AJ119-Nominal_ZHist!AJ119</f>
        <v>3.3549999999999969</v>
      </c>
      <c r="AK119">
        <f>Linker_ZHist!AK119-Nominal_ZHist!AK119</f>
        <v>0</v>
      </c>
      <c r="AL119">
        <f>Linker_ZHist!AL119-Nominal_ZHist!AL119</f>
        <v>-1.1659999999999968</v>
      </c>
      <c r="AM119">
        <f>Linker_ZHist!AM119-Nominal_ZHist!AM119</f>
        <v>0</v>
      </c>
      <c r="AN119">
        <f>Linker_ZHist!AN119-Nominal_ZHist!AN119</f>
        <v>1.6009999999999991</v>
      </c>
      <c r="AO119">
        <f>Linker_ZHist!AO119-Nominal_ZHist!AO119</f>
        <v>0</v>
      </c>
      <c r="AP119">
        <f>Linker_ZHist!AP119-Nominal_ZHist!AP119</f>
        <v>5.4560000000000031</v>
      </c>
      <c r="AQ119">
        <f>Linker_ZHist!AQ119-Nominal_ZHist!AQ119</f>
        <v>0</v>
      </c>
      <c r="AR119">
        <f>Linker_ZHist!AR119-Nominal_ZHist!AR119</f>
        <v>2.3990000000000009</v>
      </c>
      <c r="AS119">
        <f>Linker_ZHist!AS119-Nominal_ZHist!AS119</f>
        <v>0</v>
      </c>
      <c r="AT119">
        <f>Linker_ZHist!AT119-Nominal_ZHist!AT119</f>
        <v>3.0660000000000025</v>
      </c>
      <c r="AU119">
        <f>Linker_ZHist!AU119-Nominal_ZHist!AU119</f>
        <v>0</v>
      </c>
      <c r="AV119">
        <f>Linker_ZHist!AV119-Nominal_ZHist!AV119</f>
        <v>8.8810000000000002</v>
      </c>
      <c r="AW119">
        <f>Linker_ZHist!AW119-Nominal_ZHist!AW119</f>
        <v>0</v>
      </c>
      <c r="AX119">
        <f>Linker_ZHist!AX119-Nominal_ZHist!AX119</f>
        <v>7.9930000000000092</v>
      </c>
      <c r="AY119">
        <f>Linker_ZHist!AY119-Nominal_ZHist!AY119</f>
        <v>0</v>
      </c>
      <c r="AZ119">
        <f>Linker_ZHist!AZ119-Nominal_ZHist!AZ119</f>
        <v>3.8310000000000031</v>
      </c>
      <c r="BA119">
        <f>Linker_ZHist!BA119-Nominal_ZHist!BA119</f>
        <v>0</v>
      </c>
      <c r="BB119">
        <f>Linker_ZHist!BB119-Nominal_ZHist!BB119</f>
        <v>-1.1730000000000018</v>
      </c>
      <c r="BC119">
        <f>Linker_ZHist!BC119-Nominal_ZHist!BC119</f>
        <v>0</v>
      </c>
      <c r="BD119">
        <f>Linker_ZHist!BD119-Nominal_ZHist!BD119</f>
        <v>0.16400000000000148</v>
      </c>
      <c r="BE119">
        <f>Linker_ZHist!BE119-Nominal_ZHist!BE119</f>
        <v>0</v>
      </c>
      <c r="BF119">
        <f>Linker_ZHist!BF119-Nominal_ZHist!BF119</f>
        <v>1.3870000000000005</v>
      </c>
      <c r="BG119">
        <f>Linker_ZHist!BG119-Nominal_ZHist!BG119</f>
        <v>0</v>
      </c>
      <c r="BH119">
        <f>Linker_ZHist!BH119-Nominal_ZHist!BH119</f>
        <v>-3.4710000000000036</v>
      </c>
      <c r="BI119">
        <f>Linker_ZHist!BI119-Nominal_ZHist!BI119</f>
        <v>0</v>
      </c>
      <c r="BJ119">
        <f>Linker_ZHist!BJ119-Nominal_ZHist!BJ119</f>
        <v>17.400000000000006</v>
      </c>
      <c r="BK119">
        <f>Linker_ZHist!BK119-Nominal_ZHist!BK119</f>
        <v>0</v>
      </c>
      <c r="BL119">
        <f>Linker_ZHist!BL119-Nominal_ZHist!BL119</f>
        <v>-1.8849999999999909</v>
      </c>
      <c r="BM119">
        <f>Linker_ZHist!BM119-Nominal_ZHist!BM119</f>
        <v>0</v>
      </c>
      <c r="BN119">
        <f>Linker_ZHist!BN119-Nominal_ZHist!BN119</f>
        <v>4.1410000000000053</v>
      </c>
      <c r="BO119">
        <f>Linker_ZHist!BO119-Nominal_ZHist!BO119</f>
        <v>0</v>
      </c>
      <c r="BP119">
        <f>Linker_ZHist!BP119-Nominal_ZHist!BP119</f>
        <v>2.4519999999999982</v>
      </c>
      <c r="BQ119">
        <f>Linker_ZHist!BQ119-Nominal_ZHist!BQ119</f>
        <v>-45463</v>
      </c>
      <c r="BR119">
        <f>Linker_ZHist!BR119-Nominal_ZHist!BR119</f>
        <v>-50.250999999999998</v>
      </c>
      <c r="BS119">
        <f>Linker_ZHist!BS119-Nominal_ZHist!BS119</f>
        <v>0</v>
      </c>
      <c r="BT119">
        <f>Linker_ZHist!BT119-Nominal_ZHist!BT119</f>
        <v>0</v>
      </c>
      <c r="BU119">
        <f>Linker_ZHist!BU119-Nominal_ZHist!BU119</f>
        <v>0</v>
      </c>
      <c r="BV119">
        <f>Linker_ZHist!BV119-Nominal_ZHist!BV119</f>
        <v>0</v>
      </c>
      <c r="BW119">
        <f>Linker_ZHist!BW119-Nominal_ZHist!BW119</f>
        <v>0</v>
      </c>
      <c r="BX119">
        <f>Linker_ZHist!BX119-Nominal_ZHist!BX119</f>
        <v>0</v>
      </c>
      <c r="BY119">
        <f>Linker_ZHist!BY119-Nominal_ZHist!BY119</f>
        <v>0</v>
      </c>
      <c r="BZ119">
        <f>Linker_ZHist!BZ119-Nominal_ZHist!BZ119</f>
        <v>0</v>
      </c>
    </row>
    <row r="120" spans="3:78" x14ac:dyDescent="0.35">
      <c r="C120" s="46"/>
      <c r="D120">
        <f>Linker_ZHist!D120-Nominal_ZHist!D120</f>
        <v>0</v>
      </c>
      <c r="E120">
        <f>Linker_ZHist!E120-Nominal_ZHist!E120</f>
        <v>45464</v>
      </c>
      <c r="F120">
        <f>Linker_ZHist!F120-Nominal_ZHist!F120</f>
        <v>2.1269999999999998</v>
      </c>
      <c r="G120">
        <f>Linker_ZHist!G120-Nominal_ZHist!G120</f>
        <v>0</v>
      </c>
      <c r="H120">
        <f>Linker_ZHist!H120-Nominal_ZHist!H120</f>
        <v>23.214000000000002</v>
      </c>
      <c r="I120">
        <f>Linker_ZHist!I120-Nominal_ZHist!I120</f>
        <v>0</v>
      </c>
      <c r="J120">
        <f>Linker_ZHist!J120-Nominal_ZHist!J120</f>
        <v>7.6339999999999995</v>
      </c>
      <c r="K120">
        <f>Linker_ZHist!K120-Nominal_ZHist!K120</f>
        <v>0</v>
      </c>
      <c r="L120">
        <f>Linker_ZHist!L120-Nominal_ZHist!L120</f>
        <v>22.448</v>
      </c>
      <c r="M120">
        <f>Linker_ZHist!M120-Nominal_ZHist!M120</f>
        <v>0</v>
      </c>
      <c r="N120">
        <f>Linker_ZHist!N120-Nominal_ZHist!N120</f>
        <v>11.749000000000001</v>
      </c>
      <c r="O120">
        <f>Linker_ZHist!O120-Nominal_ZHist!O120</f>
        <v>0</v>
      </c>
      <c r="P120">
        <f>Linker_ZHist!P120-Nominal_ZHist!P120</f>
        <v>15.734999999999999</v>
      </c>
      <c r="Q120">
        <f>Linker_ZHist!Q120-Nominal_ZHist!Q120</f>
        <v>0</v>
      </c>
      <c r="R120">
        <f>Linker_ZHist!R120-Nominal_ZHist!R120</f>
        <v>8.657</v>
      </c>
      <c r="S120">
        <f>Linker_ZHist!S120-Nominal_ZHist!S120</f>
        <v>0</v>
      </c>
      <c r="T120">
        <f>Linker_ZHist!T120-Nominal_ZHist!T120</f>
        <v>9.9550000000000018</v>
      </c>
      <c r="U120">
        <f>Linker_ZHist!U120-Nominal_ZHist!U120</f>
        <v>0</v>
      </c>
      <c r="V120">
        <f>Linker_ZHist!V120-Nominal_ZHist!V120</f>
        <v>17.567999999999998</v>
      </c>
      <c r="W120">
        <f>Linker_ZHist!W120-Nominal_ZHist!W120</f>
        <v>0</v>
      </c>
      <c r="X120">
        <f>Linker_ZHist!X120-Nominal_ZHist!X120</f>
        <v>2.9660000000000011</v>
      </c>
      <c r="Y120">
        <f>Linker_ZHist!Y120-Nominal_ZHist!Y120</f>
        <v>0</v>
      </c>
      <c r="Z120">
        <f>Linker_ZHist!Z120-Nominal_ZHist!Z120</f>
        <v>12.321000000000005</v>
      </c>
      <c r="AA120">
        <f>Linker_ZHist!AA120-Nominal_ZHist!AA120</f>
        <v>0</v>
      </c>
      <c r="AB120">
        <f>Linker_ZHist!AB120-Nominal_ZHist!AB120</f>
        <v>3.9830000000000041</v>
      </c>
      <c r="AC120">
        <f>Linker_ZHist!AC120-Nominal_ZHist!AC120</f>
        <v>0</v>
      </c>
      <c r="AD120">
        <f>Linker_ZHist!AD120-Nominal_ZHist!AD120</f>
        <v>3.205999999999996</v>
      </c>
      <c r="AE120">
        <f>Linker_ZHist!AE120-Nominal_ZHist!AE120</f>
        <v>0</v>
      </c>
      <c r="AF120">
        <f>Linker_ZHist!AF120-Nominal_ZHist!AF120</f>
        <v>-2.1629999999999967</v>
      </c>
      <c r="AG120">
        <f>Linker_ZHist!AG120-Nominal_ZHist!AG120</f>
        <v>0</v>
      </c>
      <c r="AH120">
        <f>Linker_ZHist!AH120-Nominal_ZHist!AH120</f>
        <v>-0.85799999999999699</v>
      </c>
      <c r="AI120">
        <f>Linker_ZHist!AI120-Nominal_ZHist!AI120</f>
        <v>0</v>
      </c>
      <c r="AJ120">
        <f>Linker_ZHist!AJ120-Nominal_ZHist!AJ120</f>
        <v>3.9430000000000049</v>
      </c>
      <c r="AK120">
        <f>Linker_ZHist!AK120-Nominal_ZHist!AK120</f>
        <v>0</v>
      </c>
      <c r="AL120">
        <f>Linker_ZHist!AL120-Nominal_ZHist!AL120</f>
        <v>-0.63599999999999568</v>
      </c>
      <c r="AM120">
        <f>Linker_ZHist!AM120-Nominal_ZHist!AM120</f>
        <v>0</v>
      </c>
      <c r="AN120">
        <f>Linker_ZHist!AN120-Nominal_ZHist!AN120</f>
        <v>1.7670000000000101</v>
      </c>
      <c r="AO120">
        <f>Linker_ZHist!AO120-Nominal_ZHist!AO120</f>
        <v>0</v>
      </c>
      <c r="AP120">
        <f>Linker_ZHist!AP120-Nominal_ZHist!AP120</f>
        <v>6.0349999999999966</v>
      </c>
      <c r="AQ120">
        <f>Linker_ZHist!AQ120-Nominal_ZHist!AQ120</f>
        <v>0</v>
      </c>
      <c r="AR120">
        <f>Linker_ZHist!AR120-Nominal_ZHist!AR120</f>
        <v>2.8670000000000044</v>
      </c>
      <c r="AS120">
        <f>Linker_ZHist!AS120-Nominal_ZHist!AS120</f>
        <v>0</v>
      </c>
      <c r="AT120">
        <f>Linker_ZHist!AT120-Nominal_ZHist!AT120</f>
        <v>3.429000000000002</v>
      </c>
      <c r="AU120">
        <f>Linker_ZHist!AU120-Nominal_ZHist!AU120</f>
        <v>0</v>
      </c>
      <c r="AV120">
        <f>Linker_ZHist!AV120-Nominal_ZHist!AV120</f>
        <v>9.3889999999999958</v>
      </c>
      <c r="AW120">
        <f>Linker_ZHist!AW120-Nominal_ZHist!AW120</f>
        <v>0</v>
      </c>
      <c r="AX120">
        <f>Linker_ZHist!AX120-Nominal_ZHist!AX120</f>
        <v>8.4309999999999974</v>
      </c>
      <c r="AY120">
        <f>Linker_ZHist!AY120-Nominal_ZHist!AY120</f>
        <v>0</v>
      </c>
      <c r="AZ120">
        <f>Linker_ZHist!AZ120-Nominal_ZHist!AZ120</f>
        <v>3.894999999999996</v>
      </c>
      <c r="BA120">
        <f>Linker_ZHist!BA120-Nominal_ZHist!BA120</f>
        <v>0</v>
      </c>
      <c r="BB120">
        <f>Linker_ZHist!BB120-Nominal_ZHist!BB120</f>
        <v>-0.6460000000000008</v>
      </c>
      <c r="BC120">
        <f>Linker_ZHist!BC120-Nominal_ZHist!BC120</f>
        <v>0</v>
      </c>
      <c r="BD120">
        <f>Linker_ZHist!BD120-Nominal_ZHist!BD120</f>
        <v>0.64499999999999602</v>
      </c>
      <c r="BE120">
        <f>Linker_ZHist!BE120-Nominal_ZHist!BE120</f>
        <v>0</v>
      </c>
      <c r="BF120">
        <f>Linker_ZHist!BF120-Nominal_ZHist!BF120</f>
        <v>2.6089999999999947</v>
      </c>
      <c r="BG120">
        <f>Linker_ZHist!BG120-Nominal_ZHist!BG120</f>
        <v>0</v>
      </c>
      <c r="BH120">
        <f>Linker_ZHist!BH120-Nominal_ZHist!BH120</f>
        <v>-2.5250000000000057</v>
      </c>
      <c r="BI120">
        <f>Linker_ZHist!BI120-Nominal_ZHist!BI120</f>
        <v>0</v>
      </c>
      <c r="BJ120">
        <f>Linker_ZHist!BJ120-Nominal_ZHist!BJ120</f>
        <v>18.297000000000004</v>
      </c>
      <c r="BK120">
        <f>Linker_ZHist!BK120-Nominal_ZHist!BK120</f>
        <v>0</v>
      </c>
      <c r="BL120">
        <f>Linker_ZHist!BL120-Nominal_ZHist!BL120</f>
        <v>-0.87100000000000932</v>
      </c>
      <c r="BM120">
        <f>Linker_ZHist!BM120-Nominal_ZHist!BM120</f>
        <v>0</v>
      </c>
      <c r="BN120">
        <f>Linker_ZHist!BN120-Nominal_ZHist!BN120</f>
        <v>5.1140000000000043</v>
      </c>
      <c r="BO120">
        <f>Linker_ZHist!BO120-Nominal_ZHist!BO120</f>
        <v>0</v>
      </c>
      <c r="BP120">
        <f>Linker_ZHist!BP120-Nominal_ZHist!BP120</f>
        <v>3.597999999999999</v>
      </c>
      <c r="BQ120">
        <f>Linker_ZHist!BQ120-Nominal_ZHist!BQ120</f>
        <v>-45464</v>
      </c>
      <c r="BR120">
        <f>Linker_ZHist!BR120-Nominal_ZHist!BR120</f>
        <v>-50.893999999999998</v>
      </c>
      <c r="BS120">
        <f>Linker_ZHist!BS120-Nominal_ZHist!BS120</f>
        <v>0</v>
      </c>
      <c r="BT120">
        <f>Linker_ZHist!BT120-Nominal_ZHist!BT120</f>
        <v>0</v>
      </c>
      <c r="BU120">
        <f>Linker_ZHist!BU120-Nominal_ZHist!BU120</f>
        <v>0</v>
      </c>
      <c r="BV120">
        <f>Linker_ZHist!BV120-Nominal_ZHist!BV120</f>
        <v>0</v>
      </c>
      <c r="BW120">
        <f>Linker_ZHist!BW120-Nominal_ZHist!BW120</f>
        <v>0</v>
      </c>
      <c r="BX120">
        <f>Linker_ZHist!BX120-Nominal_ZHist!BX120</f>
        <v>0</v>
      </c>
      <c r="BY120">
        <f>Linker_ZHist!BY120-Nominal_ZHist!BY120</f>
        <v>0</v>
      </c>
      <c r="BZ120">
        <f>Linker_ZHist!BZ120-Nominal_ZHist!BZ120</f>
        <v>0</v>
      </c>
    </row>
    <row r="121" spans="3:78" x14ac:dyDescent="0.35">
      <c r="C121" s="46"/>
      <c r="D121">
        <f>Linker_ZHist!D121-Nominal_ZHist!D121</f>
        <v>0</v>
      </c>
      <c r="E121">
        <f>Linker_ZHist!E121-Nominal_ZHist!E121</f>
        <v>45467</v>
      </c>
      <c r="F121">
        <f>Linker_ZHist!F121-Nominal_ZHist!F121</f>
        <v>-0.434</v>
      </c>
      <c r="G121">
        <f>Linker_ZHist!G121-Nominal_ZHist!G121</f>
        <v>0</v>
      </c>
      <c r="H121">
        <f>Linker_ZHist!H121-Nominal_ZHist!H121</f>
        <v>22.122999999999998</v>
      </c>
      <c r="I121">
        <f>Linker_ZHist!I121-Nominal_ZHist!I121</f>
        <v>0</v>
      </c>
      <c r="J121">
        <f>Linker_ZHist!J121-Nominal_ZHist!J121</f>
        <v>8.0990000000000002</v>
      </c>
      <c r="K121">
        <f>Linker_ZHist!K121-Nominal_ZHist!K121</f>
        <v>0</v>
      </c>
      <c r="L121">
        <f>Linker_ZHist!L121-Nominal_ZHist!L121</f>
        <v>22.597000000000001</v>
      </c>
      <c r="M121">
        <f>Linker_ZHist!M121-Nominal_ZHist!M121</f>
        <v>0</v>
      </c>
      <c r="N121">
        <f>Linker_ZHist!N121-Nominal_ZHist!N121</f>
        <v>11.587</v>
      </c>
      <c r="O121">
        <f>Linker_ZHist!O121-Nominal_ZHist!O121</f>
        <v>0</v>
      </c>
      <c r="P121">
        <f>Linker_ZHist!P121-Nominal_ZHist!P121</f>
        <v>16.177</v>
      </c>
      <c r="Q121">
        <f>Linker_ZHist!Q121-Nominal_ZHist!Q121</f>
        <v>0</v>
      </c>
      <c r="R121">
        <f>Linker_ZHist!R121-Nominal_ZHist!R121</f>
        <v>8.61</v>
      </c>
      <c r="S121">
        <f>Linker_ZHist!S121-Nominal_ZHist!S121</f>
        <v>0</v>
      </c>
      <c r="T121">
        <f>Linker_ZHist!T121-Nominal_ZHist!T121</f>
        <v>9.8709999999999987</v>
      </c>
      <c r="U121">
        <f>Linker_ZHist!U121-Nominal_ZHist!U121</f>
        <v>0</v>
      </c>
      <c r="V121">
        <f>Linker_ZHist!V121-Nominal_ZHist!V121</f>
        <v>17.314999999999998</v>
      </c>
      <c r="W121">
        <f>Linker_ZHist!W121-Nominal_ZHist!W121</f>
        <v>0</v>
      </c>
      <c r="X121">
        <f>Linker_ZHist!X121-Nominal_ZHist!X121</f>
        <v>2.2669999999999959</v>
      </c>
      <c r="Y121">
        <f>Linker_ZHist!Y121-Nominal_ZHist!Y121</f>
        <v>0</v>
      </c>
      <c r="Z121">
        <f>Linker_ZHist!Z121-Nominal_ZHist!Z121</f>
        <v>11.347000000000001</v>
      </c>
      <c r="AA121">
        <f>Linker_ZHist!AA121-Nominal_ZHist!AA121</f>
        <v>0</v>
      </c>
      <c r="AB121">
        <f>Linker_ZHist!AB121-Nominal_ZHist!AB121</f>
        <v>3.536999999999999</v>
      </c>
      <c r="AC121">
        <f>Linker_ZHist!AC121-Nominal_ZHist!AC121</f>
        <v>0</v>
      </c>
      <c r="AD121">
        <f>Linker_ZHist!AD121-Nominal_ZHist!AD121</f>
        <v>2.5319999999999965</v>
      </c>
      <c r="AE121">
        <f>Linker_ZHist!AE121-Nominal_ZHist!AE121</f>
        <v>0</v>
      </c>
      <c r="AF121">
        <f>Linker_ZHist!AF121-Nominal_ZHist!AF121</f>
        <v>-3.0940000000000012</v>
      </c>
      <c r="AG121">
        <f>Linker_ZHist!AG121-Nominal_ZHist!AG121</f>
        <v>0</v>
      </c>
      <c r="AH121">
        <f>Linker_ZHist!AH121-Nominal_ZHist!AH121</f>
        <v>-1.6450000000000031</v>
      </c>
      <c r="AI121">
        <f>Linker_ZHist!AI121-Nominal_ZHist!AI121</f>
        <v>0</v>
      </c>
      <c r="AJ121">
        <f>Linker_ZHist!AJ121-Nominal_ZHist!AJ121</f>
        <v>3.125</v>
      </c>
      <c r="AK121">
        <f>Linker_ZHist!AK121-Nominal_ZHist!AK121</f>
        <v>0</v>
      </c>
      <c r="AL121">
        <f>Linker_ZHist!AL121-Nominal_ZHist!AL121</f>
        <v>-1.7209999999999965</v>
      </c>
      <c r="AM121">
        <f>Linker_ZHist!AM121-Nominal_ZHist!AM121</f>
        <v>0</v>
      </c>
      <c r="AN121">
        <f>Linker_ZHist!AN121-Nominal_ZHist!AN121</f>
        <v>0.88500000000000512</v>
      </c>
      <c r="AO121">
        <f>Linker_ZHist!AO121-Nominal_ZHist!AO121</f>
        <v>0</v>
      </c>
      <c r="AP121">
        <f>Linker_ZHist!AP121-Nominal_ZHist!AP121</f>
        <v>5.2589999999999861</v>
      </c>
      <c r="AQ121">
        <f>Linker_ZHist!AQ121-Nominal_ZHist!AQ121</f>
        <v>0</v>
      </c>
      <c r="AR121">
        <f>Linker_ZHist!AR121-Nominal_ZHist!AR121</f>
        <v>1.8559999999999945</v>
      </c>
      <c r="AS121">
        <f>Linker_ZHist!AS121-Nominal_ZHist!AS121</f>
        <v>0</v>
      </c>
      <c r="AT121">
        <f>Linker_ZHist!AT121-Nominal_ZHist!AT121</f>
        <v>2.4549999999999983</v>
      </c>
      <c r="AU121">
        <f>Linker_ZHist!AU121-Nominal_ZHist!AU121</f>
        <v>0</v>
      </c>
      <c r="AV121">
        <f>Linker_ZHist!AV121-Nominal_ZHist!AV121</f>
        <v>8.6000000000000085</v>
      </c>
      <c r="AW121">
        <f>Linker_ZHist!AW121-Nominal_ZHist!AW121</f>
        <v>0</v>
      </c>
      <c r="AX121">
        <f>Linker_ZHist!AX121-Nominal_ZHist!AX121</f>
        <v>7.7049999999999983</v>
      </c>
      <c r="AY121">
        <f>Linker_ZHist!AY121-Nominal_ZHist!AY121</f>
        <v>0</v>
      </c>
      <c r="AZ121">
        <f>Linker_ZHist!AZ121-Nominal_ZHist!AZ121</f>
        <v>3.3979999999999961</v>
      </c>
      <c r="BA121">
        <f>Linker_ZHist!BA121-Nominal_ZHist!BA121</f>
        <v>0</v>
      </c>
      <c r="BB121">
        <f>Linker_ZHist!BB121-Nominal_ZHist!BB121</f>
        <v>-1.3770000000000095</v>
      </c>
      <c r="BC121">
        <f>Linker_ZHist!BC121-Nominal_ZHist!BC121</f>
        <v>0</v>
      </c>
      <c r="BD121">
        <f>Linker_ZHist!BD121-Nominal_ZHist!BD121</f>
        <v>-0.93200000000000216</v>
      </c>
      <c r="BE121">
        <f>Linker_ZHist!BE121-Nominal_ZHist!BE121</f>
        <v>0</v>
      </c>
      <c r="BF121">
        <f>Linker_ZHist!BF121-Nominal_ZHist!BF121</f>
        <v>0.86999999999999034</v>
      </c>
      <c r="BG121">
        <f>Linker_ZHist!BG121-Nominal_ZHist!BG121</f>
        <v>0</v>
      </c>
      <c r="BH121">
        <f>Linker_ZHist!BH121-Nominal_ZHist!BH121</f>
        <v>-4.027000000000001</v>
      </c>
      <c r="BI121">
        <f>Linker_ZHist!BI121-Nominal_ZHist!BI121</f>
        <v>0</v>
      </c>
      <c r="BJ121">
        <f>Linker_ZHist!BJ121-Nominal_ZHist!BJ121</f>
        <v>16.564999999999998</v>
      </c>
      <c r="BK121">
        <f>Linker_ZHist!BK121-Nominal_ZHist!BK121</f>
        <v>0</v>
      </c>
      <c r="BL121">
        <f>Linker_ZHist!BL121-Nominal_ZHist!BL121</f>
        <v>-2.5499999999999972</v>
      </c>
      <c r="BM121">
        <f>Linker_ZHist!BM121-Nominal_ZHist!BM121</f>
        <v>0</v>
      </c>
      <c r="BN121">
        <f>Linker_ZHist!BN121-Nominal_ZHist!BN121</f>
        <v>3.2289999999999992</v>
      </c>
      <c r="BO121">
        <f>Linker_ZHist!BO121-Nominal_ZHist!BO121</f>
        <v>0</v>
      </c>
      <c r="BP121">
        <f>Linker_ZHist!BP121-Nominal_ZHist!BP121</f>
        <v>1.9550000000000054</v>
      </c>
      <c r="BQ121">
        <f>Linker_ZHist!BQ121-Nominal_ZHist!BQ121</f>
        <v>-45467</v>
      </c>
      <c r="BR121">
        <f>Linker_ZHist!BR121-Nominal_ZHist!BR121</f>
        <v>-49.951000000000001</v>
      </c>
      <c r="BS121">
        <f>Linker_ZHist!BS121-Nominal_ZHist!BS121</f>
        <v>0</v>
      </c>
      <c r="BT121">
        <f>Linker_ZHist!BT121-Nominal_ZHist!BT121</f>
        <v>0</v>
      </c>
      <c r="BU121">
        <f>Linker_ZHist!BU121-Nominal_ZHist!BU121</f>
        <v>0</v>
      </c>
      <c r="BV121">
        <f>Linker_ZHist!BV121-Nominal_ZHist!BV121</f>
        <v>0</v>
      </c>
      <c r="BW121">
        <f>Linker_ZHist!BW121-Nominal_ZHist!BW121</f>
        <v>0</v>
      </c>
      <c r="BX121">
        <f>Linker_ZHist!BX121-Nominal_ZHist!BX121</f>
        <v>0</v>
      </c>
      <c r="BY121">
        <f>Linker_ZHist!BY121-Nominal_ZHist!BY121</f>
        <v>0</v>
      </c>
      <c r="BZ121">
        <f>Linker_ZHist!BZ121-Nominal_ZHist!BZ121</f>
        <v>0</v>
      </c>
    </row>
    <row r="122" spans="3:78" x14ac:dyDescent="0.35">
      <c r="C122" s="46"/>
      <c r="D122">
        <f>Linker_ZHist!D122-Nominal_ZHist!D122</f>
        <v>0</v>
      </c>
      <c r="E122">
        <f>Linker_ZHist!E122-Nominal_ZHist!E122</f>
        <v>45468</v>
      </c>
      <c r="F122">
        <f>Linker_ZHist!F122-Nominal_ZHist!F122</f>
        <v>3.8540000000000001</v>
      </c>
      <c r="G122">
        <f>Linker_ZHist!G122-Nominal_ZHist!G122</f>
        <v>0</v>
      </c>
      <c r="H122">
        <f>Linker_ZHist!H122-Nominal_ZHist!H122</f>
        <v>20.311</v>
      </c>
      <c r="I122">
        <f>Linker_ZHist!I122-Nominal_ZHist!I122</f>
        <v>0</v>
      </c>
      <c r="J122">
        <f>Linker_ZHist!J122-Nominal_ZHist!J122</f>
        <v>7.9560000000000004</v>
      </c>
      <c r="K122">
        <f>Linker_ZHist!K122-Nominal_ZHist!K122</f>
        <v>0</v>
      </c>
      <c r="L122">
        <f>Linker_ZHist!L122-Nominal_ZHist!L122</f>
        <v>22</v>
      </c>
      <c r="M122">
        <f>Linker_ZHist!M122-Nominal_ZHist!M122</f>
        <v>0</v>
      </c>
      <c r="N122">
        <f>Linker_ZHist!N122-Nominal_ZHist!N122</f>
        <v>10.513999999999999</v>
      </c>
      <c r="O122">
        <f>Linker_ZHist!O122-Nominal_ZHist!O122</f>
        <v>0</v>
      </c>
      <c r="P122">
        <f>Linker_ZHist!P122-Nominal_ZHist!P122</f>
        <v>15.749000000000001</v>
      </c>
      <c r="Q122">
        <f>Linker_ZHist!Q122-Nominal_ZHist!Q122</f>
        <v>0</v>
      </c>
      <c r="R122">
        <f>Linker_ZHist!R122-Nominal_ZHist!R122</f>
        <v>8.3299999999999983</v>
      </c>
      <c r="S122">
        <f>Linker_ZHist!S122-Nominal_ZHist!S122</f>
        <v>0</v>
      </c>
      <c r="T122">
        <f>Linker_ZHist!T122-Nominal_ZHist!T122</f>
        <v>9.6280000000000001</v>
      </c>
      <c r="U122">
        <f>Linker_ZHist!U122-Nominal_ZHist!U122</f>
        <v>0</v>
      </c>
      <c r="V122">
        <f>Linker_ZHist!V122-Nominal_ZHist!V122</f>
        <v>17.459999999999997</v>
      </c>
      <c r="W122">
        <f>Linker_ZHist!W122-Nominal_ZHist!W122</f>
        <v>0</v>
      </c>
      <c r="X122">
        <f>Linker_ZHist!X122-Nominal_ZHist!X122</f>
        <v>2.2590000000000003</v>
      </c>
      <c r="Y122">
        <f>Linker_ZHist!Y122-Nominal_ZHist!Y122</f>
        <v>0</v>
      </c>
      <c r="Z122">
        <f>Linker_ZHist!Z122-Nominal_ZHist!Z122</f>
        <v>11.325999999999993</v>
      </c>
      <c r="AA122">
        <f>Linker_ZHist!AA122-Nominal_ZHist!AA122</f>
        <v>0</v>
      </c>
      <c r="AB122">
        <f>Linker_ZHist!AB122-Nominal_ZHist!AB122</f>
        <v>3.1689999999999969</v>
      </c>
      <c r="AC122">
        <f>Linker_ZHist!AC122-Nominal_ZHist!AC122</f>
        <v>0</v>
      </c>
      <c r="AD122">
        <f>Linker_ZHist!AD122-Nominal_ZHist!AD122</f>
        <v>2.328000000000003</v>
      </c>
      <c r="AE122">
        <f>Linker_ZHist!AE122-Nominal_ZHist!AE122</f>
        <v>0</v>
      </c>
      <c r="AF122">
        <f>Linker_ZHist!AF122-Nominal_ZHist!AF122</f>
        <v>-4.1600000000000037</v>
      </c>
      <c r="AG122">
        <f>Linker_ZHist!AG122-Nominal_ZHist!AG122</f>
        <v>0</v>
      </c>
      <c r="AH122">
        <f>Linker_ZHist!AH122-Nominal_ZHist!AH122</f>
        <v>-2.6780000000000044</v>
      </c>
      <c r="AI122">
        <f>Linker_ZHist!AI122-Nominal_ZHist!AI122</f>
        <v>0</v>
      </c>
      <c r="AJ122">
        <f>Linker_ZHist!AJ122-Nominal_ZHist!AJ122</f>
        <v>2.2740000000000009</v>
      </c>
      <c r="AK122">
        <f>Linker_ZHist!AK122-Nominal_ZHist!AK122</f>
        <v>0</v>
      </c>
      <c r="AL122">
        <f>Linker_ZHist!AL122-Nominal_ZHist!AL122</f>
        <v>-2.3969999999999985</v>
      </c>
      <c r="AM122">
        <f>Linker_ZHist!AM122-Nominal_ZHist!AM122</f>
        <v>0</v>
      </c>
      <c r="AN122">
        <f>Linker_ZHist!AN122-Nominal_ZHist!AN122</f>
        <v>0.84300000000000352</v>
      </c>
      <c r="AO122">
        <f>Linker_ZHist!AO122-Nominal_ZHist!AO122</f>
        <v>0</v>
      </c>
      <c r="AP122">
        <f>Linker_ZHist!AP122-Nominal_ZHist!AP122</f>
        <v>4.7150000000000034</v>
      </c>
      <c r="AQ122">
        <f>Linker_ZHist!AQ122-Nominal_ZHist!AQ122</f>
        <v>0</v>
      </c>
      <c r="AR122">
        <f>Linker_ZHist!AR122-Nominal_ZHist!AR122</f>
        <v>1.8200000000000074</v>
      </c>
      <c r="AS122">
        <f>Linker_ZHist!AS122-Nominal_ZHist!AS122</f>
        <v>0</v>
      </c>
      <c r="AT122">
        <f>Linker_ZHist!AT122-Nominal_ZHist!AT122</f>
        <v>2.3389999999999986</v>
      </c>
      <c r="AU122">
        <f>Linker_ZHist!AU122-Nominal_ZHist!AU122</f>
        <v>0</v>
      </c>
      <c r="AV122">
        <f>Linker_ZHist!AV122-Nominal_ZHist!AV122</f>
        <v>8.5080000000000098</v>
      </c>
      <c r="AW122">
        <f>Linker_ZHist!AW122-Nominal_ZHist!AW122</f>
        <v>0</v>
      </c>
      <c r="AX122">
        <f>Linker_ZHist!AX122-Nominal_ZHist!AX122</f>
        <v>7.6080000000000041</v>
      </c>
      <c r="AY122">
        <f>Linker_ZHist!AY122-Nominal_ZHist!AY122</f>
        <v>0</v>
      </c>
      <c r="AZ122">
        <f>Linker_ZHist!AZ122-Nominal_ZHist!AZ122</f>
        <v>3.0420000000000016</v>
      </c>
      <c r="BA122">
        <f>Linker_ZHist!BA122-Nominal_ZHist!BA122</f>
        <v>0</v>
      </c>
      <c r="BB122">
        <f>Linker_ZHist!BB122-Nominal_ZHist!BB122</f>
        <v>-1.5520000000000067</v>
      </c>
      <c r="BC122">
        <f>Linker_ZHist!BC122-Nominal_ZHist!BC122</f>
        <v>0</v>
      </c>
      <c r="BD122">
        <f>Linker_ZHist!BD122-Nominal_ZHist!BD122</f>
        <v>-1.1009999999999991</v>
      </c>
      <c r="BE122">
        <f>Linker_ZHist!BE122-Nominal_ZHist!BE122</f>
        <v>0</v>
      </c>
      <c r="BF122">
        <f>Linker_ZHist!BF122-Nominal_ZHist!BF122</f>
        <v>0.5210000000000008</v>
      </c>
      <c r="BG122">
        <f>Linker_ZHist!BG122-Nominal_ZHist!BG122</f>
        <v>0</v>
      </c>
      <c r="BH122">
        <f>Linker_ZHist!BH122-Nominal_ZHist!BH122</f>
        <v>-4.8900000000000006</v>
      </c>
      <c r="BI122">
        <f>Linker_ZHist!BI122-Nominal_ZHist!BI122</f>
        <v>0</v>
      </c>
      <c r="BJ122">
        <f>Linker_ZHist!BJ122-Nominal_ZHist!BJ122</f>
        <v>16.055</v>
      </c>
      <c r="BK122">
        <f>Linker_ZHist!BK122-Nominal_ZHist!BK122</f>
        <v>0</v>
      </c>
      <c r="BL122">
        <f>Linker_ZHist!BL122-Nominal_ZHist!BL122</f>
        <v>-3.1210000000000093</v>
      </c>
      <c r="BM122">
        <f>Linker_ZHist!BM122-Nominal_ZHist!BM122</f>
        <v>0</v>
      </c>
      <c r="BN122">
        <f>Linker_ZHist!BN122-Nominal_ZHist!BN122</f>
        <v>2.6119999999999948</v>
      </c>
      <c r="BO122">
        <f>Linker_ZHist!BO122-Nominal_ZHist!BO122</f>
        <v>0</v>
      </c>
      <c r="BP122">
        <f>Linker_ZHist!BP122-Nominal_ZHist!BP122</f>
        <v>1.5940000000000012</v>
      </c>
      <c r="BQ122">
        <f>Linker_ZHist!BQ122-Nominal_ZHist!BQ122</f>
        <v>-45468</v>
      </c>
      <c r="BR122">
        <f>Linker_ZHist!BR122-Nominal_ZHist!BR122</f>
        <v>-49.866</v>
      </c>
      <c r="BS122">
        <f>Linker_ZHist!BS122-Nominal_ZHist!BS122</f>
        <v>0</v>
      </c>
      <c r="BT122">
        <f>Linker_ZHist!BT122-Nominal_ZHist!BT122</f>
        <v>0</v>
      </c>
      <c r="BU122">
        <f>Linker_ZHist!BU122-Nominal_ZHist!BU122</f>
        <v>0</v>
      </c>
      <c r="BV122">
        <f>Linker_ZHist!BV122-Nominal_ZHist!BV122</f>
        <v>0</v>
      </c>
      <c r="BW122">
        <f>Linker_ZHist!BW122-Nominal_ZHist!BW122</f>
        <v>0</v>
      </c>
      <c r="BX122">
        <f>Linker_ZHist!BX122-Nominal_ZHist!BX122</f>
        <v>0</v>
      </c>
      <c r="BY122">
        <f>Linker_ZHist!BY122-Nominal_ZHist!BY122</f>
        <v>0</v>
      </c>
      <c r="BZ122">
        <f>Linker_ZHist!BZ122-Nominal_ZHist!BZ122</f>
        <v>0</v>
      </c>
    </row>
    <row r="123" spans="3:78" x14ac:dyDescent="0.35">
      <c r="C123" s="46"/>
      <c r="D123">
        <f>Linker_ZHist!D123-Nominal_ZHist!D123</f>
        <v>0</v>
      </c>
      <c r="E123">
        <f>Linker_ZHist!E123-Nominal_ZHist!E123</f>
        <v>45469</v>
      </c>
      <c r="F123">
        <f>Linker_ZHist!F123-Nominal_ZHist!F123</f>
        <v>6.21</v>
      </c>
      <c r="G123">
        <f>Linker_ZHist!G123-Nominal_ZHist!G123</f>
        <v>0</v>
      </c>
      <c r="H123">
        <f>Linker_ZHist!H123-Nominal_ZHist!H123</f>
        <v>19.522000000000002</v>
      </c>
      <c r="I123">
        <f>Linker_ZHist!I123-Nominal_ZHist!I123</f>
        <v>0</v>
      </c>
      <c r="J123">
        <f>Linker_ZHist!J123-Nominal_ZHist!J123</f>
        <v>6.9539999999999997</v>
      </c>
      <c r="K123">
        <f>Linker_ZHist!K123-Nominal_ZHist!K123</f>
        <v>0</v>
      </c>
      <c r="L123">
        <f>Linker_ZHist!L123-Nominal_ZHist!L123</f>
        <v>21.042999999999999</v>
      </c>
      <c r="M123">
        <f>Linker_ZHist!M123-Nominal_ZHist!M123</f>
        <v>0</v>
      </c>
      <c r="N123">
        <f>Linker_ZHist!N123-Nominal_ZHist!N123</f>
        <v>10.213000000000001</v>
      </c>
      <c r="O123">
        <f>Linker_ZHist!O123-Nominal_ZHist!O123</f>
        <v>0</v>
      </c>
      <c r="P123">
        <f>Linker_ZHist!P123-Nominal_ZHist!P123</f>
        <v>15.784000000000001</v>
      </c>
      <c r="Q123">
        <f>Linker_ZHist!Q123-Nominal_ZHist!Q123</f>
        <v>0</v>
      </c>
      <c r="R123">
        <f>Linker_ZHist!R123-Nominal_ZHist!R123</f>
        <v>7.6589999999999989</v>
      </c>
      <c r="S123">
        <f>Linker_ZHist!S123-Nominal_ZHist!S123</f>
        <v>0</v>
      </c>
      <c r="T123">
        <f>Linker_ZHist!T123-Nominal_ZHist!T123</f>
        <v>9.4669999999999987</v>
      </c>
      <c r="U123">
        <f>Linker_ZHist!U123-Nominal_ZHist!U123</f>
        <v>0</v>
      </c>
      <c r="V123">
        <f>Linker_ZHist!V123-Nominal_ZHist!V123</f>
        <v>17.317999999999998</v>
      </c>
      <c r="W123">
        <f>Linker_ZHist!W123-Nominal_ZHist!W123</f>
        <v>0</v>
      </c>
      <c r="X123">
        <f>Linker_ZHist!X123-Nominal_ZHist!X123</f>
        <v>2.1129999999999995</v>
      </c>
      <c r="Y123">
        <f>Linker_ZHist!Y123-Nominal_ZHist!Y123</f>
        <v>0</v>
      </c>
      <c r="Z123">
        <f>Linker_ZHist!Z123-Nominal_ZHist!Z123</f>
        <v>11.026000000000003</v>
      </c>
      <c r="AA123">
        <f>Linker_ZHist!AA123-Nominal_ZHist!AA123</f>
        <v>0</v>
      </c>
      <c r="AB123">
        <f>Linker_ZHist!AB123-Nominal_ZHist!AB123</f>
        <v>2.8789999999999978</v>
      </c>
      <c r="AC123">
        <f>Linker_ZHist!AC123-Nominal_ZHist!AC123</f>
        <v>0</v>
      </c>
      <c r="AD123">
        <f>Linker_ZHist!AD123-Nominal_ZHist!AD123</f>
        <v>2.7569999999999979</v>
      </c>
      <c r="AE123">
        <f>Linker_ZHist!AE123-Nominal_ZHist!AE123</f>
        <v>0</v>
      </c>
      <c r="AF123">
        <f>Linker_ZHist!AF123-Nominal_ZHist!AF123</f>
        <v>-4.7169999999999987</v>
      </c>
      <c r="AG123">
        <f>Linker_ZHist!AG123-Nominal_ZHist!AG123</f>
        <v>0</v>
      </c>
      <c r="AH123">
        <f>Linker_ZHist!AH123-Nominal_ZHist!AH123</f>
        <v>-3.0620000000000047</v>
      </c>
      <c r="AI123">
        <f>Linker_ZHist!AI123-Nominal_ZHist!AI123</f>
        <v>0</v>
      </c>
      <c r="AJ123">
        <f>Linker_ZHist!AJ123-Nominal_ZHist!AJ123</f>
        <v>2.2070000000000007</v>
      </c>
      <c r="AK123">
        <f>Linker_ZHist!AK123-Nominal_ZHist!AK123</f>
        <v>0</v>
      </c>
      <c r="AL123">
        <f>Linker_ZHist!AL123-Nominal_ZHist!AL123</f>
        <v>-1.9969999999999999</v>
      </c>
      <c r="AM123">
        <f>Linker_ZHist!AM123-Nominal_ZHist!AM123</f>
        <v>0</v>
      </c>
      <c r="AN123">
        <f>Linker_ZHist!AN123-Nominal_ZHist!AN123</f>
        <v>0.87699999999999534</v>
      </c>
      <c r="AO123">
        <f>Linker_ZHist!AO123-Nominal_ZHist!AO123</f>
        <v>0</v>
      </c>
      <c r="AP123">
        <f>Linker_ZHist!AP123-Nominal_ZHist!AP123</f>
        <v>4.7349999999999994</v>
      </c>
      <c r="AQ123">
        <f>Linker_ZHist!AQ123-Nominal_ZHist!AQ123</f>
        <v>0</v>
      </c>
      <c r="AR123">
        <f>Linker_ZHist!AR123-Nominal_ZHist!AR123</f>
        <v>1.4429999999999978</v>
      </c>
      <c r="AS123">
        <f>Linker_ZHist!AS123-Nominal_ZHist!AS123</f>
        <v>0</v>
      </c>
      <c r="AT123">
        <f>Linker_ZHist!AT123-Nominal_ZHist!AT123</f>
        <v>1.8020000000000067</v>
      </c>
      <c r="AU123">
        <f>Linker_ZHist!AU123-Nominal_ZHist!AU123</f>
        <v>0</v>
      </c>
      <c r="AV123">
        <f>Linker_ZHist!AV123-Nominal_ZHist!AV123</f>
        <v>8.1689999999999969</v>
      </c>
      <c r="AW123">
        <f>Linker_ZHist!AW123-Nominal_ZHist!AW123</f>
        <v>0</v>
      </c>
      <c r="AX123">
        <f>Linker_ZHist!AX123-Nominal_ZHist!AX123</f>
        <v>7.1759999999999877</v>
      </c>
      <c r="AY123">
        <f>Linker_ZHist!AY123-Nominal_ZHist!AY123</f>
        <v>0</v>
      </c>
      <c r="AZ123">
        <f>Linker_ZHist!AZ123-Nominal_ZHist!AZ123</f>
        <v>2.9640000000000128</v>
      </c>
      <c r="BA123">
        <f>Linker_ZHist!BA123-Nominal_ZHist!BA123</f>
        <v>0</v>
      </c>
      <c r="BB123">
        <f>Linker_ZHist!BB123-Nominal_ZHist!BB123</f>
        <v>-1.4269999999999925</v>
      </c>
      <c r="BC123">
        <f>Linker_ZHist!BC123-Nominal_ZHist!BC123</f>
        <v>0</v>
      </c>
      <c r="BD123">
        <f>Linker_ZHist!BD123-Nominal_ZHist!BD123</f>
        <v>-1.5090000000000003</v>
      </c>
      <c r="BE123">
        <f>Linker_ZHist!BE123-Nominal_ZHist!BE123</f>
        <v>0</v>
      </c>
      <c r="BF123">
        <f>Linker_ZHist!BF123-Nominal_ZHist!BF123</f>
        <v>2.5000000000005684E-2</v>
      </c>
      <c r="BG123">
        <f>Linker_ZHist!BG123-Nominal_ZHist!BG123</f>
        <v>0</v>
      </c>
      <c r="BH123">
        <f>Linker_ZHist!BH123-Nominal_ZHist!BH123</f>
        <v>-6.0139999999999958</v>
      </c>
      <c r="BI123">
        <f>Linker_ZHist!BI123-Nominal_ZHist!BI123</f>
        <v>0</v>
      </c>
      <c r="BJ123">
        <f>Linker_ZHist!BJ123-Nominal_ZHist!BJ123</f>
        <v>15.025999999999996</v>
      </c>
      <c r="BK123">
        <f>Linker_ZHist!BK123-Nominal_ZHist!BK123</f>
        <v>0</v>
      </c>
      <c r="BL123">
        <f>Linker_ZHist!BL123-Nominal_ZHist!BL123</f>
        <v>-3.882000000000005</v>
      </c>
      <c r="BM123">
        <f>Linker_ZHist!BM123-Nominal_ZHist!BM123</f>
        <v>0</v>
      </c>
      <c r="BN123">
        <f>Linker_ZHist!BN123-Nominal_ZHist!BN123</f>
        <v>1.563999999999993</v>
      </c>
      <c r="BO123">
        <f>Linker_ZHist!BO123-Nominal_ZHist!BO123</f>
        <v>0</v>
      </c>
      <c r="BP123">
        <f>Linker_ZHist!BP123-Nominal_ZHist!BP123</f>
        <v>0.63600000000000279</v>
      </c>
      <c r="BQ123">
        <f>Linker_ZHist!BQ123-Nominal_ZHist!BQ123</f>
        <v>-45469</v>
      </c>
      <c r="BR123">
        <f>Linker_ZHist!BR123-Nominal_ZHist!BR123</f>
        <v>-49.171999999999997</v>
      </c>
      <c r="BS123">
        <f>Linker_ZHist!BS123-Nominal_ZHist!BS123</f>
        <v>0</v>
      </c>
      <c r="BT123">
        <f>Linker_ZHist!BT123-Nominal_ZHist!BT123</f>
        <v>0</v>
      </c>
      <c r="BU123">
        <f>Linker_ZHist!BU123-Nominal_ZHist!BU123</f>
        <v>0</v>
      </c>
      <c r="BV123">
        <f>Linker_ZHist!BV123-Nominal_ZHist!BV123</f>
        <v>0</v>
      </c>
      <c r="BW123">
        <f>Linker_ZHist!BW123-Nominal_ZHist!BW123</f>
        <v>0</v>
      </c>
      <c r="BX123">
        <f>Linker_ZHist!BX123-Nominal_ZHist!BX123</f>
        <v>0</v>
      </c>
      <c r="BY123">
        <f>Linker_ZHist!BY123-Nominal_ZHist!BY123</f>
        <v>0</v>
      </c>
      <c r="BZ123">
        <f>Linker_ZHist!BZ123-Nominal_ZHist!BZ123</f>
        <v>0</v>
      </c>
    </row>
    <row r="124" spans="3:78" x14ac:dyDescent="0.35">
      <c r="C124" s="46"/>
      <c r="D124">
        <f>Linker_ZHist!D124-Nominal_ZHist!D124</f>
        <v>0</v>
      </c>
      <c r="E124">
        <f>Linker_ZHist!E124-Nominal_ZHist!E124</f>
        <v>45470</v>
      </c>
      <c r="F124">
        <f>Linker_ZHist!F124-Nominal_ZHist!F124</f>
        <v>5.3239999999999998</v>
      </c>
      <c r="G124">
        <f>Linker_ZHist!G124-Nominal_ZHist!G124</f>
        <v>0</v>
      </c>
      <c r="H124">
        <f>Linker_ZHist!H124-Nominal_ZHist!H124</f>
        <v>21.315999999999999</v>
      </c>
      <c r="I124">
        <f>Linker_ZHist!I124-Nominal_ZHist!I124</f>
        <v>0</v>
      </c>
      <c r="J124">
        <f>Linker_ZHist!J124-Nominal_ZHist!J124</f>
        <v>6.8520000000000003</v>
      </c>
      <c r="K124">
        <f>Linker_ZHist!K124-Nominal_ZHist!K124</f>
        <v>0</v>
      </c>
      <c r="L124">
        <f>Linker_ZHist!L124-Nominal_ZHist!L124</f>
        <v>20.860999999999997</v>
      </c>
      <c r="M124">
        <f>Linker_ZHist!M124-Nominal_ZHist!M124</f>
        <v>0</v>
      </c>
      <c r="N124">
        <f>Linker_ZHist!N124-Nominal_ZHist!N124</f>
        <v>9.5760000000000005</v>
      </c>
      <c r="O124">
        <f>Linker_ZHist!O124-Nominal_ZHist!O124</f>
        <v>0</v>
      </c>
      <c r="P124">
        <f>Linker_ZHist!P124-Nominal_ZHist!P124</f>
        <v>16.305</v>
      </c>
      <c r="Q124">
        <f>Linker_ZHist!Q124-Nominal_ZHist!Q124</f>
        <v>0</v>
      </c>
      <c r="R124">
        <f>Linker_ZHist!R124-Nominal_ZHist!R124</f>
        <v>8.4540000000000006</v>
      </c>
      <c r="S124">
        <f>Linker_ZHist!S124-Nominal_ZHist!S124</f>
        <v>0</v>
      </c>
      <c r="T124">
        <f>Linker_ZHist!T124-Nominal_ZHist!T124</f>
        <v>10.343</v>
      </c>
      <c r="U124">
        <f>Linker_ZHist!U124-Nominal_ZHist!U124</f>
        <v>0</v>
      </c>
      <c r="V124">
        <f>Linker_ZHist!V124-Nominal_ZHist!V124</f>
        <v>18.087</v>
      </c>
      <c r="W124">
        <f>Linker_ZHist!W124-Nominal_ZHist!W124</f>
        <v>0</v>
      </c>
      <c r="X124">
        <f>Linker_ZHist!X124-Nominal_ZHist!X124</f>
        <v>2.5150000000000006</v>
      </c>
      <c r="Y124">
        <f>Linker_ZHist!Y124-Nominal_ZHist!Y124</f>
        <v>0</v>
      </c>
      <c r="Z124">
        <f>Linker_ZHist!Z124-Nominal_ZHist!Z124</f>
        <v>11.884</v>
      </c>
      <c r="AA124">
        <f>Linker_ZHist!AA124-Nominal_ZHist!AA124</f>
        <v>0</v>
      </c>
      <c r="AB124">
        <f>Linker_ZHist!AB124-Nominal_ZHist!AB124</f>
        <v>3.8369999999999962</v>
      </c>
      <c r="AC124">
        <f>Linker_ZHist!AC124-Nominal_ZHist!AC124</f>
        <v>0</v>
      </c>
      <c r="AD124">
        <f>Linker_ZHist!AD124-Nominal_ZHist!AD124</f>
        <v>3.6430000000000007</v>
      </c>
      <c r="AE124">
        <f>Linker_ZHist!AE124-Nominal_ZHist!AE124</f>
        <v>0</v>
      </c>
      <c r="AF124">
        <f>Linker_ZHist!AF124-Nominal_ZHist!AF124</f>
        <v>-3.4759999999999991</v>
      </c>
      <c r="AG124">
        <f>Linker_ZHist!AG124-Nominal_ZHist!AG124</f>
        <v>0</v>
      </c>
      <c r="AH124">
        <f>Linker_ZHist!AH124-Nominal_ZHist!AH124</f>
        <v>-2.1570000000000036</v>
      </c>
      <c r="AI124">
        <f>Linker_ZHist!AI124-Nominal_ZHist!AI124</f>
        <v>0</v>
      </c>
      <c r="AJ124">
        <f>Linker_ZHist!AJ124-Nominal_ZHist!AJ124</f>
        <v>2.9849999999999994</v>
      </c>
      <c r="AK124">
        <f>Linker_ZHist!AK124-Nominal_ZHist!AK124</f>
        <v>0</v>
      </c>
      <c r="AL124">
        <f>Linker_ZHist!AL124-Nominal_ZHist!AL124</f>
        <v>-1.1340000000000003</v>
      </c>
      <c r="AM124">
        <f>Linker_ZHist!AM124-Nominal_ZHist!AM124</f>
        <v>0</v>
      </c>
      <c r="AN124">
        <f>Linker_ZHist!AN124-Nominal_ZHist!AN124</f>
        <v>1.8770000000000095</v>
      </c>
      <c r="AO124">
        <f>Linker_ZHist!AO124-Nominal_ZHist!AO124</f>
        <v>0</v>
      </c>
      <c r="AP124">
        <f>Linker_ZHist!AP124-Nominal_ZHist!AP124</f>
        <v>5.5429999999999922</v>
      </c>
      <c r="AQ124">
        <f>Linker_ZHist!AQ124-Nominal_ZHist!AQ124</f>
        <v>0</v>
      </c>
      <c r="AR124">
        <f>Linker_ZHist!AR124-Nominal_ZHist!AR124</f>
        <v>2.2129999999999939</v>
      </c>
      <c r="AS124">
        <f>Linker_ZHist!AS124-Nominal_ZHist!AS124</f>
        <v>0</v>
      </c>
      <c r="AT124">
        <f>Linker_ZHist!AT124-Nominal_ZHist!AT124</f>
        <v>2.6869999999999976</v>
      </c>
      <c r="AU124">
        <f>Linker_ZHist!AU124-Nominal_ZHist!AU124</f>
        <v>0</v>
      </c>
      <c r="AV124">
        <f>Linker_ZHist!AV124-Nominal_ZHist!AV124</f>
        <v>9.3190000000000026</v>
      </c>
      <c r="AW124">
        <f>Linker_ZHist!AW124-Nominal_ZHist!AW124</f>
        <v>0</v>
      </c>
      <c r="AX124">
        <f>Linker_ZHist!AX124-Nominal_ZHist!AX124</f>
        <v>8.2450000000000045</v>
      </c>
      <c r="AY124">
        <f>Linker_ZHist!AY124-Nominal_ZHist!AY124</f>
        <v>0</v>
      </c>
      <c r="AZ124">
        <f>Linker_ZHist!AZ124-Nominal_ZHist!AZ124</f>
        <v>3.5579999999999927</v>
      </c>
      <c r="BA124">
        <f>Linker_ZHist!BA124-Nominal_ZHist!BA124</f>
        <v>0</v>
      </c>
      <c r="BB124">
        <f>Linker_ZHist!BB124-Nominal_ZHist!BB124</f>
        <v>-0.57399999999999807</v>
      </c>
      <c r="BC124">
        <f>Linker_ZHist!BC124-Nominal_ZHist!BC124</f>
        <v>0</v>
      </c>
      <c r="BD124">
        <f>Linker_ZHist!BD124-Nominal_ZHist!BD124</f>
        <v>-0.93600000000000705</v>
      </c>
      <c r="BE124">
        <f>Linker_ZHist!BE124-Nominal_ZHist!BE124</f>
        <v>0</v>
      </c>
      <c r="BF124">
        <f>Linker_ZHist!BF124-Nominal_ZHist!BF124</f>
        <v>0.77500000000000568</v>
      </c>
      <c r="BG124">
        <f>Linker_ZHist!BG124-Nominal_ZHist!BG124</f>
        <v>0</v>
      </c>
      <c r="BH124">
        <f>Linker_ZHist!BH124-Nominal_ZHist!BH124</f>
        <v>-4.867999999999995</v>
      </c>
      <c r="BI124">
        <f>Linker_ZHist!BI124-Nominal_ZHist!BI124</f>
        <v>0</v>
      </c>
      <c r="BJ124">
        <f>Linker_ZHist!BJ124-Nominal_ZHist!BJ124</f>
        <v>15.838999999999999</v>
      </c>
      <c r="BK124">
        <f>Linker_ZHist!BK124-Nominal_ZHist!BK124</f>
        <v>0</v>
      </c>
      <c r="BL124">
        <f>Linker_ZHist!BL124-Nominal_ZHist!BL124</f>
        <v>-2.1729999999999876</v>
      </c>
      <c r="BM124">
        <f>Linker_ZHist!BM124-Nominal_ZHist!BM124</f>
        <v>0</v>
      </c>
      <c r="BN124">
        <f>Linker_ZHist!BN124-Nominal_ZHist!BN124</f>
        <v>3.3520000000000039</v>
      </c>
      <c r="BO124">
        <f>Linker_ZHist!BO124-Nominal_ZHist!BO124</f>
        <v>0</v>
      </c>
      <c r="BP124">
        <f>Linker_ZHist!BP124-Nominal_ZHist!BP124</f>
        <v>2.8230000000000004</v>
      </c>
      <c r="BQ124">
        <f>Linker_ZHist!BQ124-Nominal_ZHist!BQ124</f>
        <v>-45470</v>
      </c>
      <c r="BR124">
        <f>Linker_ZHist!BR124-Nominal_ZHist!BR124</f>
        <v>-48.997</v>
      </c>
      <c r="BS124">
        <f>Linker_ZHist!BS124-Nominal_ZHist!BS124</f>
        <v>0</v>
      </c>
      <c r="BT124">
        <f>Linker_ZHist!BT124-Nominal_ZHist!BT124</f>
        <v>0</v>
      </c>
      <c r="BU124">
        <f>Linker_ZHist!BU124-Nominal_ZHist!BU124</f>
        <v>0</v>
      </c>
      <c r="BV124">
        <f>Linker_ZHist!BV124-Nominal_ZHist!BV124</f>
        <v>0</v>
      </c>
      <c r="BW124">
        <f>Linker_ZHist!BW124-Nominal_ZHist!BW124</f>
        <v>0</v>
      </c>
      <c r="BX124">
        <f>Linker_ZHist!BX124-Nominal_ZHist!BX124</f>
        <v>0</v>
      </c>
      <c r="BY124">
        <f>Linker_ZHist!BY124-Nominal_ZHist!BY124</f>
        <v>0</v>
      </c>
      <c r="BZ124">
        <f>Linker_ZHist!BZ124-Nominal_ZHist!BZ124</f>
        <v>0</v>
      </c>
    </row>
    <row r="125" spans="3:78" x14ac:dyDescent="0.35">
      <c r="C125" s="46"/>
      <c r="D125">
        <f>Linker_ZHist!D125-Nominal_ZHist!D125</f>
        <v>0</v>
      </c>
      <c r="E125">
        <f>Linker_ZHist!E125-Nominal_ZHist!E125</f>
        <v>45471</v>
      </c>
      <c r="F125">
        <f>Linker_ZHist!F125-Nominal_ZHist!F125</f>
        <v>7.0049999999999999</v>
      </c>
      <c r="G125">
        <f>Linker_ZHist!G125-Nominal_ZHist!G125</f>
        <v>0</v>
      </c>
      <c r="H125">
        <f>Linker_ZHist!H125-Nominal_ZHist!H125</f>
        <v>24.39</v>
      </c>
      <c r="I125">
        <f>Linker_ZHist!I125-Nominal_ZHist!I125</f>
        <v>0</v>
      </c>
      <c r="J125">
        <f>Linker_ZHist!J125-Nominal_ZHist!J125</f>
        <v>5.7650000000000006</v>
      </c>
      <c r="K125">
        <f>Linker_ZHist!K125-Nominal_ZHist!K125</f>
        <v>0</v>
      </c>
      <c r="L125">
        <f>Linker_ZHist!L125-Nominal_ZHist!L125</f>
        <v>20.705000000000002</v>
      </c>
      <c r="M125">
        <f>Linker_ZHist!M125-Nominal_ZHist!M125</f>
        <v>0</v>
      </c>
      <c r="N125">
        <f>Linker_ZHist!N125-Nominal_ZHist!N125</f>
        <v>8.4130000000000003</v>
      </c>
      <c r="O125">
        <f>Linker_ZHist!O125-Nominal_ZHist!O125</f>
        <v>0</v>
      </c>
      <c r="P125">
        <f>Linker_ZHist!P125-Nominal_ZHist!P125</f>
        <v>15.193999999999999</v>
      </c>
      <c r="Q125">
        <f>Linker_ZHist!Q125-Nominal_ZHist!Q125</f>
        <v>0</v>
      </c>
      <c r="R125">
        <f>Linker_ZHist!R125-Nominal_ZHist!R125</f>
        <v>7.3320000000000007</v>
      </c>
      <c r="S125">
        <f>Linker_ZHist!S125-Nominal_ZHist!S125</f>
        <v>0</v>
      </c>
      <c r="T125">
        <f>Linker_ZHist!T125-Nominal_ZHist!T125</f>
        <v>7.6439999999999984</v>
      </c>
      <c r="U125">
        <f>Linker_ZHist!U125-Nominal_ZHist!U125</f>
        <v>0</v>
      </c>
      <c r="V125">
        <f>Linker_ZHist!V125-Nominal_ZHist!V125</f>
        <v>15.145999999999997</v>
      </c>
      <c r="W125">
        <f>Linker_ZHist!W125-Nominal_ZHist!W125</f>
        <v>0</v>
      </c>
      <c r="X125">
        <f>Linker_ZHist!X125-Nominal_ZHist!X125</f>
        <v>8.7999999999993861E-2</v>
      </c>
      <c r="Y125">
        <f>Linker_ZHist!Y125-Nominal_ZHist!Y125</f>
        <v>0</v>
      </c>
      <c r="Z125">
        <f>Linker_ZHist!Z125-Nominal_ZHist!Z125</f>
        <v>9.9540000000000006</v>
      </c>
      <c r="AA125">
        <f>Linker_ZHist!AA125-Nominal_ZHist!AA125</f>
        <v>0</v>
      </c>
      <c r="AB125">
        <f>Linker_ZHist!AB125-Nominal_ZHist!AB125</f>
        <v>1.2439999999999998</v>
      </c>
      <c r="AC125">
        <f>Linker_ZHist!AC125-Nominal_ZHist!AC125</f>
        <v>0</v>
      </c>
      <c r="AD125">
        <f>Linker_ZHist!AD125-Nominal_ZHist!AD125</f>
        <v>1.6749999999999972</v>
      </c>
      <c r="AE125">
        <f>Linker_ZHist!AE125-Nominal_ZHist!AE125</f>
        <v>0</v>
      </c>
      <c r="AF125">
        <f>Linker_ZHist!AF125-Nominal_ZHist!AF125</f>
        <v>-4.794000000000004</v>
      </c>
      <c r="AG125">
        <f>Linker_ZHist!AG125-Nominal_ZHist!AG125</f>
        <v>0</v>
      </c>
      <c r="AH125">
        <f>Linker_ZHist!AH125-Nominal_ZHist!AH125</f>
        <v>-3.5640000000000001</v>
      </c>
      <c r="AI125">
        <f>Linker_ZHist!AI125-Nominal_ZHist!AI125</f>
        <v>0</v>
      </c>
      <c r="AJ125">
        <f>Linker_ZHist!AJ125-Nominal_ZHist!AJ125</f>
        <v>1.2939999999999969</v>
      </c>
      <c r="AK125">
        <f>Linker_ZHist!AK125-Nominal_ZHist!AK125</f>
        <v>0</v>
      </c>
      <c r="AL125">
        <f>Linker_ZHist!AL125-Nominal_ZHist!AL125</f>
        <v>-3.9979999999999905</v>
      </c>
      <c r="AM125">
        <f>Linker_ZHist!AM125-Nominal_ZHist!AM125</f>
        <v>0</v>
      </c>
      <c r="AN125">
        <f>Linker_ZHist!AN125-Nominal_ZHist!AN125</f>
        <v>-0.59799999999999898</v>
      </c>
      <c r="AO125">
        <f>Linker_ZHist!AO125-Nominal_ZHist!AO125</f>
        <v>0</v>
      </c>
      <c r="AP125">
        <f>Linker_ZHist!AP125-Nominal_ZHist!AP125</f>
        <v>3.2719999999999914</v>
      </c>
      <c r="AQ125">
        <f>Linker_ZHist!AQ125-Nominal_ZHist!AQ125</f>
        <v>0</v>
      </c>
      <c r="AR125">
        <f>Linker_ZHist!AR125-Nominal_ZHist!AR125</f>
        <v>-6.9999999999907914E-3</v>
      </c>
      <c r="AS125">
        <f>Linker_ZHist!AS125-Nominal_ZHist!AS125</f>
        <v>0</v>
      </c>
      <c r="AT125">
        <f>Linker_ZHist!AT125-Nominal_ZHist!AT125</f>
        <v>0.63500000000000512</v>
      </c>
      <c r="AU125">
        <f>Linker_ZHist!AU125-Nominal_ZHist!AU125</f>
        <v>0</v>
      </c>
      <c r="AV125">
        <f>Linker_ZHist!AV125-Nominal_ZHist!AV125</f>
        <v>7.3250000000000028</v>
      </c>
      <c r="AW125">
        <f>Linker_ZHist!AW125-Nominal_ZHist!AW125</f>
        <v>0</v>
      </c>
      <c r="AX125">
        <f>Linker_ZHist!AX125-Nominal_ZHist!AX125</f>
        <v>6.3640000000000043</v>
      </c>
      <c r="AY125">
        <f>Linker_ZHist!AY125-Nominal_ZHist!AY125</f>
        <v>0</v>
      </c>
      <c r="AZ125">
        <f>Linker_ZHist!AZ125-Nominal_ZHist!AZ125</f>
        <v>1.945999999999998</v>
      </c>
      <c r="BA125">
        <f>Linker_ZHist!BA125-Nominal_ZHist!BA125</f>
        <v>0</v>
      </c>
      <c r="BB125">
        <f>Linker_ZHist!BB125-Nominal_ZHist!BB125</f>
        <v>-2.6229999999999905</v>
      </c>
      <c r="BC125">
        <f>Linker_ZHist!BC125-Nominal_ZHist!BC125</f>
        <v>0</v>
      </c>
      <c r="BD125">
        <f>Linker_ZHist!BD125-Nominal_ZHist!BD125</f>
        <v>-3.1370000000000005</v>
      </c>
      <c r="BE125">
        <f>Linker_ZHist!BE125-Nominal_ZHist!BE125</f>
        <v>0</v>
      </c>
      <c r="BF125">
        <f>Linker_ZHist!BF125-Nominal_ZHist!BF125</f>
        <v>-1.4849999999999994</v>
      </c>
      <c r="BG125">
        <f>Linker_ZHist!BG125-Nominal_ZHist!BG125</f>
        <v>0</v>
      </c>
      <c r="BH125">
        <f>Linker_ZHist!BH125-Nominal_ZHist!BH125</f>
        <v>-7.2710000000000008</v>
      </c>
      <c r="BI125">
        <f>Linker_ZHist!BI125-Nominal_ZHist!BI125</f>
        <v>0</v>
      </c>
      <c r="BJ125">
        <f>Linker_ZHist!BJ125-Nominal_ZHist!BJ125</f>
        <v>13.194000000000003</v>
      </c>
      <c r="BK125">
        <f>Linker_ZHist!BK125-Nominal_ZHist!BK125</f>
        <v>0</v>
      </c>
      <c r="BL125">
        <f>Linker_ZHist!BL125-Nominal_ZHist!BL125</f>
        <v>-4.9549999999999983</v>
      </c>
      <c r="BM125">
        <f>Linker_ZHist!BM125-Nominal_ZHist!BM125</f>
        <v>0</v>
      </c>
      <c r="BN125">
        <f>Linker_ZHist!BN125-Nominal_ZHist!BN125</f>
        <v>0.97700000000000387</v>
      </c>
      <c r="BO125">
        <f>Linker_ZHist!BO125-Nominal_ZHist!BO125</f>
        <v>0</v>
      </c>
      <c r="BP125">
        <f>Linker_ZHist!BP125-Nominal_ZHist!BP125</f>
        <v>0.55600000000000449</v>
      </c>
      <c r="BQ125">
        <f>Linker_ZHist!BQ125-Nominal_ZHist!BQ125</f>
        <v>-45471</v>
      </c>
      <c r="BR125">
        <f>Linker_ZHist!BR125-Nominal_ZHist!BR125</f>
        <v>-49.363</v>
      </c>
      <c r="BS125">
        <f>Linker_ZHist!BS125-Nominal_ZHist!BS125</f>
        <v>0</v>
      </c>
      <c r="BT125">
        <f>Linker_ZHist!BT125-Nominal_ZHist!BT125</f>
        <v>0</v>
      </c>
      <c r="BU125">
        <f>Linker_ZHist!BU125-Nominal_ZHist!BU125</f>
        <v>0</v>
      </c>
      <c r="BV125">
        <f>Linker_ZHist!BV125-Nominal_ZHist!BV125</f>
        <v>0</v>
      </c>
      <c r="BW125">
        <f>Linker_ZHist!BW125-Nominal_ZHist!BW125</f>
        <v>0</v>
      </c>
      <c r="BX125">
        <f>Linker_ZHist!BX125-Nominal_ZHist!BX125</f>
        <v>0</v>
      </c>
      <c r="BY125">
        <f>Linker_ZHist!BY125-Nominal_ZHist!BY125</f>
        <v>0</v>
      </c>
      <c r="BZ125">
        <f>Linker_ZHist!BZ125-Nominal_ZHist!BZ125</f>
        <v>0</v>
      </c>
    </row>
    <row r="126" spans="3:78" x14ac:dyDescent="0.35">
      <c r="C126" s="46"/>
      <c r="D126">
        <f>Linker_ZHist!D126-Nominal_ZHist!D126</f>
        <v>0</v>
      </c>
      <c r="E126">
        <f>Linker_ZHist!E126-Nominal_ZHist!E126</f>
        <v>45474</v>
      </c>
      <c r="F126">
        <f>Linker_ZHist!F126-Nominal_ZHist!F126</f>
        <v>4.5670000000000002</v>
      </c>
      <c r="G126">
        <f>Linker_ZHist!G126-Nominal_ZHist!G126</f>
        <v>0</v>
      </c>
      <c r="H126">
        <f>Linker_ZHist!H126-Nominal_ZHist!H126</f>
        <v>25.026</v>
      </c>
      <c r="I126">
        <f>Linker_ZHist!I126-Nominal_ZHist!I126</f>
        <v>0</v>
      </c>
      <c r="J126">
        <f>Linker_ZHist!J126-Nominal_ZHist!J126</f>
        <v>7.9219999999999997</v>
      </c>
      <c r="K126">
        <f>Linker_ZHist!K126-Nominal_ZHist!K126</f>
        <v>0</v>
      </c>
      <c r="L126">
        <f>Linker_ZHist!L126-Nominal_ZHist!L126</f>
        <v>20.966999999999999</v>
      </c>
      <c r="M126">
        <f>Linker_ZHist!M126-Nominal_ZHist!M126</f>
        <v>0</v>
      </c>
      <c r="N126">
        <f>Linker_ZHist!N126-Nominal_ZHist!N126</f>
        <v>9.8179999999999996</v>
      </c>
      <c r="O126">
        <f>Linker_ZHist!O126-Nominal_ZHist!O126</f>
        <v>0</v>
      </c>
      <c r="P126">
        <f>Linker_ZHist!P126-Nominal_ZHist!P126</f>
        <v>16.588999999999999</v>
      </c>
      <c r="Q126">
        <f>Linker_ZHist!Q126-Nominal_ZHist!Q126</f>
        <v>0</v>
      </c>
      <c r="R126">
        <f>Linker_ZHist!R126-Nominal_ZHist!R126</f>
        <v>9.5829999999999984</v>
      </c>
      <c r="S126">
        <f>Linker_ZHist!S126-Nominal_ZHist!S126</f>
        <v>0</v>
      </c>
      <c r="T126">
        <f>Linker_ZHist!T126-Nominal_ZHist!T126</f>
        <v>10.661000000000001</v>
      </c>
      <c r="U126">
        <f>Linker_ZHist!U126-Nominal_ZHist!U126</f>
        <v>0</v>
      </c>
      <c r="V126">
        <f>Linker_ZHist!V126-Nominal_ZHist!V126</f>
        <v>17.018000000000001</v>
      </c>
      <c r="W126">
        <f>Linker_ZHist!W126-Nominal_ZHist!W126</f>
        <v>0</v>
      </c>
      <c r="X126">
        <f>Linker_ZHist!X126-Nominal_ZHist!X126</f>
        <v>2.0300000000000011</v>
      </c>
      <c r="Y126">
        <f>Linker_ZHist!Y126-Nominal_ZHist!Y126</f>
        <v>0</v>
      </c>
      <c r="Z126">
        <f>Linker_ZHist!Z126-Nominal_ZHist!Z126</f>
        <v>11.722999999999999</v>
      </c>
      <c r="AA126">
        <f>Linker_ZHist!AA126-Nominal_ZHist!AA126</f>
        <v>0</v>
      </c>
      <c r="AB126">
        <f>Linker_ZHist!AB126-Nominal_ZHist!AB126</f>
        <v>3.5429999999999993</v>
      </c>
      <c r="AC126">
        <f>Linker_ZHist!AC126-Nominal_ZHist!AC126</f>
        <v>0</v>
      </c>
      <c r="AD126">
        <f>Linker_ZHist!AD126-Nominal_ZHist!AD126</f>
        <v>3.7390000000000043</v>
      </c>
      <c r="AE126">
        <f>Linker_ZHist!AE126-Nominal_ZHist!AE126</f>
        <v>0</v>
      </c>
      <c r="AF126">
        <f>Linker_ZHist!AF126-Nominal_ZHist!AF126</f>
        <v>-1.9099999999999966</v>
      </c>
      <c r="AG126">
        <f>Linker_ZHist!AG126-Nominal_ZHist!AG126</f>
        <v>0</v>
      </c>
      <c r="AH126">
        <f>Linker_ZHist!AH126-Nominal_ZHist!AH126</f>
        <v>-0.64000000000000057</v>
      </c>
      <c r="AI126">
        <f>Linker_ZHist!AI126-Nominal_ZHist!AI126</f>
        <v>0</v>
      </c>
      <c r="AJ126">
        <f>Linker_ZHist!AJ126-Nominal_ZHist!AJ126</f>
        <v>3.7980000000000018</v>
      </c>
      <c r="AK126">
        <f>Linker_ZHist!AK126-Nominal_ZHist!AK126</f>
        <v>0</v>
      </c>
      <c r="AL126">
        <f>Linker_ZHist!AL126-Nominal_ZHist!AL126</f>
        <v>-1.5659999999999954</v>
      </c>
      <c r="AM126">
        <f>Linker_ZHist!AM126-Nominal_ZHist!AM126</f>
        <v>0</v>
      </c>
      <c r="AN126">
        <f>Linker_ZHist!AN126-Nominal_ZHist!AN126</f>
        <v>1.4699999999999989</v>
      </c>
      <c r="AO126">
        <f>Linker_ZHist!AO126-Nominal_ZHist!AO126</f>
        <v>0</v>
      </c>
      <c r="AP126">
        <f>Linker_ZHist!AP126-Nominal_ZHist!AP126</f>
        <v>6.1700000000000017</v>
      </c>
      <c r="AQ126">
        <f>Linker_ZHist!AQ126-Nominal_ZHist!AQ126</f>
        <v>0</v>
      </c>
      <c r="AR126">
        <f>Linker_ZHist!AR126-Nominal_ZHist!AR126</f>
        <v>2.0400000000000063</v>
      </c>
      <c r="AS126">
        <f>Linker_ZHist!AS126-Nominal_ZHist!AS126</f>
        <v>0</v>
      </c>
      <c r="AT126">
        <f>Linker_ZHist!AT126-Nominal_ZHist!AT126</f>
        <v>2.4890000000000043</v>
      </c>
      <c r="AU126">
        <f>Linker_ZHist!AU126-Nominal_ZHist!AU126</f>
        <v>0</v>
      </c>
      <c r="AV126">
        <f>Linker_ZHist!AV126-Nominal_ZHist!AV126</f>
        <v>9.3499999999999943</v>
      </c>
      <c r="AW126">
        <f>Linker_ZHist!AW126-Nominal_ZHist!AW126</f>
        <v>0</v>
      </c>
      <c r="AX126">
        <f>Linker_ZHist!AX126-Nominal_ZHist!AX126</f>
        <v>8.14</v>
      </c>
      <c r="AY126">
        <f>Linker_ZHist!AY126-Nominal_ZHist!AY126</f>
        <v>0</v>
      </c>
      <c r="AZ126">
        <f>Linker_ZHist!AZ126-Nominal_ZHist!AZ126</f>
        <v>3.3539999999999992</v>
      </c>
      <c r="BA126">
        <f>Linker_ZHist!BA126-Nominal_ZHist!BA126</f>
        <v>0</v>
      </c>
      <c r="BB126">
        <f>Linker_ZHist!BB126-Nominal_ZHist!BB126</f>
        <v>-1.7630000000000052</v>
      </c>
      <c r="BC126">
        <f>Linker_ZHist!BC126-Nominal_ZHist!BC126</f>
        <v>0</v>
      </c>
      <c r="BD126">
        <f>Linker_ZHist!BD126-Nominal_ZHist!BD126</f>
        <v>-2.458999999999989</v>
      </c>
      <c r="BE126">
        <f>Linker_ZHist!BE126-Nominal_ZHist!BE126</f>
        <v>0</v>
      </c>
      <c r="BF126">
        <f>Linker_ZHist!BF126-Nominal_ZHist!BF126</f>
        <v>-5.1000000000001933E-2</v>
      </c>
      <c r="BG126">
        <f>Linker_ZHist!BG126-Nominal_ZHist!BG126</f>
        <v>0</v>
      </c>
      <c r="BH126">
        <f>Linker_ZHist!BH126-Nominal_ZHist!BH126</f>
        <v>-5.9720000000000084</v>
      </c>
      <c r="BI126">
        <f>Linker_ZHist!BI126-Nominal_ZHist!BI126</f>
        <v>0</v>
      </c>
      <c r="BJ126">
        <f>Linker_ZHist!BJ126-Nominal_ZHist!BJ126</f>
        <v>15.832999999999998</v>
      </c>
      <c r="BK126">
        <f>Linker_ZHist!BK126-Nominal_ZHist!BK126</f>
        <v>0</v>
      </c>
      <c r="BL126">
        <f>Linker_ZHist!BL126-Nominal_ZHist!BL126</f>
        <v>-2.8560000000000088</v>
      </c>
      <c r="BM126">
        <f>Linker_ZHist!BM126-Nominal_ZHist!BM126</f>
        <v>0</v>
      </c>
      <c r="BN126">
        <f>Linker_ZHist!BN126-Nominal_ZHist!BN126</f>
        <v>3.0790000000000077</v>
      </c>
      <c r="BO126">
        <f>Linker_ZHist!BO126-Nominal_ZHist!BO126</f>
        <v>0</v>
      </c>
      <c r="BP126">
        <f>Linker_ZHist!BP126-Nominal_ZHist!BP126</f>
        <v>3.1330000000000027</v>
      </c>
      <c r="BQ126">
        <f>Linker_ZHist!BQ126-Nominal_ZHist!BQ126</f>
        <v>-45474</v>
      </c>
      <c r="BR126">
        <f>Linker_ZHist!BR126-Nominal_ZHist!BR126</f>
        <v>-50.192999999999998</v>
      </c>
      <c r="BS126">
        <f>Linker_ZHist!BS126-Nominal_ZHist!BS126</f>
        <v>0</v>
      </c>
      <c r="BT126">
        <f>Linker_ZHist!BT126-Nominal_ZHist!BT126</f>
        <v>0</v>
      </c>
      <c r="BU126">
        <f>Linker_ZHist!BU126-Nominal_ZHist!BU126</f>
        <v>0</v>
      </c>
      <c r="BV126">
        <f>Linker_ZHist!BV126-Nominal_ZHist!BV126</f>
        <v>0</v>
      </c>
      <c r="BW126">
        <f>Linker_ZHist!BW126-Nominal_ZHist!BW126</f>
        <v>0</v>
      </c>
      <c r="BX126">
        <f>Linker_ZHist!BX126-Nominal_ZHist!BX126</f>
        <v>0</v>
      </c>
      <c r="BY126">
        <f>Linker_ZHist!BY126-Nominal_ZHist!BY126</f>
        <v>0</v>
      </c>
      <c r="BZ126">
        <f>Linker_ZHist!BZ126-Nominal_ZHist!BZ126</f>
        <v>0</v>
      </c>
    </row>
    <row r="127" spans="3:78" x14ac:dyDescent="0.35">
      <c r="C127" s="46"/>
      <c r="D127">
        <f>Linker_ZHist!D127-Nominal_ZHist!D127</f>
        <v>0</v>
      </c>
      <c r="E127">
        <f>Linker_ZHist!E127-Nominal_ZHist!E127</f>
        <v>45475</v>
      </c>
      <c r="F127">
        <f>Linker_ZHist!F127-Nominal_ZHist!F127</f>
        <v>1.2549999999999999</v>
      </c>
      <c r="G127">
        <f>Linker_ZHist!G127-Nominal_ZHist!G127</f>
        <v>0</v>
      </c>
      <c r="H127">
        <f>Linker_ZHist!H127-Nominal_ZHist!H127</f>
        <v>30.161999999999999</v>
      </c>
      <c r="I127">
        <f>Linker_ZHist!I127-Nominal_ZHist!I127</f>
        <v>0</v>
      </c>
      <c r="J127">
        <f>Linker_ZHist!J127-Nominal_ZHist!J127</f>
        <v>7.0679999999999996</v>
      </c>
      <c r="K127">
        <f>Linker_ZHist!K127-Nominal_ZHist!K127</f>
        <v>0</v>
      </c>
      <c r="L127">
        <f>Linker_ZHist!L127-Nominal_ZHist!L127</f>
        <v>20.791</v>
      </c>
      <c r="M127">
        <f>Linker_ZHist!M127-Nominal_ZHist!M127</f>
        <v>0</v>
      </c>
      <c r="N127">
        <f>Linker_ZHist!N127-Nominal_ZHist!N127</f>
        <v>9.3870000000000005</v>
      </c>
      <c r="O127">
        <f>Linker_ZHist!O127-Nominal_ZHist!O127</f>
        <v>0</v>
      </c>
      <c r="P127">
        <f>Linker_ZHist!P127-Nominal_ZHist!P127</f>
        <v>15.702</v>
      </c>
      <c r="Q127">
        <f>Linker_ZHist!Q127-Nominal_ZHist!Q127</f>
        <v>0</v>
      </c>
      <c r="R127">
        <f>Linker_ZHist!R127-Nominal_ZHist!R127</f>
        <v>9.8450000000000024</v>
      </c>
      <c r="S127">
        <f>Linker_ZHist!S127-Nominal_ZHist!S127</f>
        <v>0</v>
      </c>
      <c r="T127">
        <f>Linker_ZHist!T127-Nominal_ZHist!T127</f>
        <v>11.397000000000002</v>
      </c>
      <c r="U127">
        <f>Linker_ZHist!U127-Nominal_ZHist!U127</f>
        <v>0</v>
      </c>
      <c r="V127">
        <f>Linker_ZHist!V127-Nominal_ZHist!V127</f>
        <v>17.797000000000001</v>
      </c>
      <c r="W127">
        <f>Linker_ZHist!W127-Nominal_ZHist!W127</f>
        <v>0</v>
      </c>
      <c r="X127">
        <f>Linker_ZHist!X127-Nominal_ZHist!X127</f>
        <v>2.4140000000000015</v>
      </c>
      <c r="Y127">
        <f>Linker_ZHist!Y127-Nominal_ZHist!Y127</f>
        <v>0</v>
      </c>
      <c r="Z127">
        <f>Linker_ZHist!Z127-Nominal_ZHist!Z127</f>
        <v>12.391000000000005</v>
      </c>
      <c r="AA127">
        <f>Linker_ZHist!AA127-Nominal_ZHist!AA127</f>
        <v>0</v>
      </c>
      <c r="AB127">
        <f>Linker_ZHist!AB127-Nominal_ZHist!AB127</f>
        <v>3.2469999999999999</v>
      </c>
      <c r="AC127">
        <f>Linker_ZHist!AC127-Nominal_ZHist!AC127</f>
        <v>0</v>
      </c>
      <c r="AD127">
        <f>Linker_ZHist!AD127-Nominal_ZHist!AD127</f>
        <v>3.5110000000000028</v>
      </c>
      <c r="AE127">
        <f>Linker_ZHist!AE127-Nominal_ZHist!AE127</f>
        <v>0</v>
      </c>
      <c r="AF127">
        <f>Linker_ZHist!AF127-Nominal_ZHist!AF127</f>
        <v>-2.1030000000000015</v>
      </c>
      <c r="AG127">
        <f>Linker_ZHist!AG127-Nominal_ZHist!AG127</f>
        <v>0</v>
      </c>
      <c r="AH127">
        <f>Linker_ZHist!AH127-Nominal_ZHist!AH127</f>
        <v>-1.0480000000000018</v>
      </c>
      <c r="AI127">
        <f>Linker_ZHist!AI127-Nominal_ZHist!AI127</f>
        <v>0</v>
      </c>
      <c r="AJ127">
        <f>Linker_ZHist!AJ127-Nominal_ZHist!AJ127</f>
        <v>3.3950000000000031</v>
      </c>
      <c r="AK127">
        <f>Linker_ZHist!AK127-Nominal_ZHist!AK127</f>
        <v>0</v>
      </c>
      <c r="AL127">
        <f>Linker_ZHist!AL127-Nominal_ZHist!AL127</f>
        <v>-2.286999999999999</v>
      </c>
      <c r="AM127">
        <f>Linker_ZHist!AM127-Nominal_ZHist!AM127</f>
        <v>0</v>
      </c>
      <c r="AN127">
        <f>Linker_ZHist!AN127-Nominal_ZHist!AN127</f>
        <v>1.1149999999999949</v>
      </c>
      <c r="AO127">
        <f>Linker_ZHist!AO127-Nominal_ZHist!AO127</f>
        <v>0</v>
      </c>
      <c r="AP127">
        <f>Linker_ZHist!AP127-Nominal_ZHist!AP127</f>
        <v>5.5580000000000069</v>
      </c>
      <c r="AQ127">
        <f>Linker_ZHist!AQ127-Nominal_ZHist!AQ127</f>
        <v>0</v>
      </c>
      <c r="AR127">
        <f>Linker_ZHist!AR127-Nominal_ZHist!AR127</f>
        <v>1.6629999999999967</v>
      </c>
      <c r="AS127">
        <f>Linker_ZHist!AS127-Nominal_ZHist!AS127</f>
        <v>0</v>
      </c>
      <c r="AT127">
        <f>Linker_ZHist!AT127-Nominal_ZHist!AT127</f>
        <v>1.9740000000000038</v>
      </c>
      <c r="AU127">
        <f>Linker_ZHist!AU127-Nominal_ZHist!AU127</f>
        <v>0</v>
      </c>
      <c r="AV127">
        <f>Linker_ZHist!AV127-Nominal_ZHist!AV127</f>
        <v>8.7700000000000102</v>
      </c>
      <c r="AW127">
        <f>Linker_ZHist!AW127-Nominal_ZHist!AW127</f>
        <v>0</v>
      </c>
      <c r="AX127">
        <f>Linker_ZHist!AX127-Nominal_ZHist!AX127</f>
        <v>7.4900000000000091</v>
      </c>
      <c r="AY127">
        <f>Linker_ZHist!AY127-Nominal_ZHist!AY127</f>
        <v>0</v>
      </c>
      <c r="AZ127">
        <f>Linker_ZHist!AZ127-Nominal_ZHist!AZ127</f>
        <v>2.8739999999999952</v>
      </c>
      <c r="BA127">
        <f>Linker_ZHist!BA127-Nominal_ZHist!BA127</f>
        <v>0</v>
      </c>
      <c r="BB127">
        <f>Linker_ZHist!BB127-Nominal_ZHist!BB127</f>
        <v>-1.5799999999999983</v>
      </c>
      <c r="BC127">
        <f>Linker_ZHist!BC127-Nominal_ZHist!BC127</f>
        <v>0</v>
      </c>
      <c r="BD127">
        <f>Linker_ZHist!BD127-Nominal_ZHist!BD127</f>
        <v>-2.1640000000000015</v>
      </c>
      <c r="BE127">
        <f>Linker_ZHist!BE127-Nominal_ZHist!BE127</f>
        <v>0</v>
      </c>
      <c r="BF127">
        <f>Linker_ZHist!BF127-Nominal_ZHist!BF127</f>
        <v>-0.54699999999999704</v>
      </c>
      <c r="BG127">
        <f>Linker_ZHist!BG127-Nominal_ZHist!BG127</f>
        <v>0</v>
      </c>
      <c r="BH127">
        <f>Linker_ZHist!BH127-Nominal_ZHist!BH127</f>
        <v>-5.9319999999999879</v>
      </c>
      <c r="BI127">
        <f>Linker_ZHist!BI127-Nominal_ZHist!BI127</f>
        <v>0</v>
      </c>
      <c r="BJ127">
        <f>Linker_ZHist!BJ127-Nominal_ZHist!BJ127</f>
        <v>16.168999999999997</v>
      </c>
      <c r="BK127">
        <f>Linker_ZHist!BK127-Nominal_ZHist!BK127</f>
        <v>0</v>
      </c>
      <c r="BL127">
        <f>Linker_ZHist!BL127-Nominal_ZHist!BL127</f>
        <v>-2.7870000000000061</v>
      </c>
      <c r="BM127">
        <f>Linker_ZHist!BM127-Nominal_ZHist!BM127</f>
        <v>0</v>
      </c>
      <c r="BN127">
        <f>Linker_ZHist!BN127-Nominal_ZHist!BN127</f>
        <v>2.9429999999999978</v>
      </c>
      <c r="BO127">
        <f>Linker_ZHist!BO127-Nominal_ZHist!BO127</f>
        <v>0</v>
      </c>
      <c r="BP127">
        <f>Linker_ZHist!BP127-Nominal_ZHist!BP127</f>
        <v>2.4420000000000002</v>
      </c>
      <c r="BQ127">
        <f>Linker_ZHist!BQ127-Nominal_ZHist!BQ127</f>
        <v>-45475</v>
      </c>
      <c r="BR127">
        <f>Linker_ZHist!BR127-Nominal_ZHist!BR127</f>
        <v>-49.945</v>
      </c>
      <c r="BS127">
        <f>Linker_ZHist!BS127-Nominal_ZHist!BS127</f>
        <v>0</v>
      </c>
      <c r="BT127">
        <f>Linker_ZHist!BT127-Nominal_ZHist!BT127</f>
        <v>0</v>
      </c>
      <c r="BU127">
        <f>Linker_ZHist!BU127-Nominal_ZHist!BU127</f>
        <v>0</v>
      </c>
      <c r="BV127">
        <f>Linker_ZHist!BV127-Nominal_ZHist!BV127</f>
        <v>0</v>
      </c>
      <c r="BW127">
        <f>Linker_ZHist!BW127-Nominal_ZHist!BW127</f>
        <v>0</v>
      </c>
      <c r="BX127">
        <f>Linker_ZHist!BX127-Nominal_ZHist!BX127</f>
        <v>0</v>
      </c>
      <c r="BY127">
        <f>Linker_ZHist!BY127-Nominal_ZHist!BY127</f>
        <v>0</v>
      </c>
      <c r="BZ127">
        <f>Linker_ZHist!BZ127-Nominal_ZHist!BZ127</f>
        <v>0</v>
      </c>
    </row>
    <row r="128" spans="3:78" x14ac:dyDescent="0.35">
      <c r="C128" s="46"/>
      <c r="D128">
        <f>Linker_ZHist!D128-Nominal_ZHist!D128</f>
        <v>0</v>
      </c>
      <c r="E128">
        <f>Linker_ZHist!E128-Nominal_ZHist!E128</f>
        <v>45476</v>
      </c>
      <c r="F128">
        <f>Linker_ZHist!F128-Nominal_ZHist!F128</f>
        <v>1.714</v>
      </c>
      <c r="G128">
        <f>Linker_ZHist!G128-Nominal_ZHist!G128</f>
        <v>0</v>
      </c>
      <c r="H128">
        <f>Linker_ZHist!H128-Nominal_ZHist!H128</f>
        <v>31.893999999999998</v>
      </c>
      <c r="I128">
        <f>Linker_ZHist!I128-Nominal_ZHist!I128</f>
        <v>0</v>
      </c>
      <c r="J128">
        <f>Linker_ZHist!J128-Nominal_ZHist!J128</f>
        <v>8.5499999999999989</v>
      </c>
      <c r="K128">
        <f>Linker_ZHist!K128-Nominal_ZHist!K128</f>
        <v>0</v>
      </c>
      <c r="L128">
        <f>Linker_ZHist!L128-Nominal_ZHist!L128</f>
        <v>21.748000000000001</v>
      </c>
      <c r="M128">
        <f>Linker_ZHist!M128-Nominal_ZHist!M128</f>
        <v>0</v>
      </c>
      <c r="N128">
        <f>Linker_ZHist!N128-Nominal_ZHist!N128</f>
        <v>9.4600000000000009</v>
      </c>
      <c r="O128">
        <f>Linker_ZHist!O128-Nominal_ZHist!O128</f>
        <v>0</v>
      </c>
      <c r="P128">
        <f>Linker_ZHist!P128-Nominal_ZHist!P128</f>
        <v>15.378</v>
      </c>
      <c r="Q128">
        <f>Linker_ZHist!Q128-Nominal_ZHist!Q128</f>
        <v>0</v>
      </c>
      <c r="R128">
        <f>Linker_ZHist!R128-Nominal_ZHist!R128</f>
        <v>10.39</v>
      </c>
      <c r="S128">
        <f>Linker_ZHist!S128-Nominal_ZHist!S128</f>
        <v>0</v>
      </c>
      <c r="T128">
        <f>Linker_ZHist!T128-Nominal_ZHist!T128</f>
        <v>12.477</v>
      </c>
      <c r="U128">
        <f>Linker_ZHist!U128-Nominal_ZHist!U128</f>
        <v>0</v>
      </c>
      <c r="V128">
        <f>Linker_ZHist!V128-Nominal_ZHist!V128</f>
        <v>19.224</v>
      </c>
      <c r="W128">
        <f>Linker_ZHist!W128-Nominal_ZHist!W128</f>
        <v>0</v>
      </c>
      <c r="X128">
        <f>Linker_ZHist!X128-Nominal_ZHist!X128</f>
        <v>3.453000000000003</v>
      </c>
      <c r="Y128">
        <f>Linker_ZHist!Y128-Nominal_ZHist!Y128</f>
        <v>0</v>
      </c>
      <c r="Z128">
        <f>Linker_ZHist!Z128-Nominal_ZHist!Z128</f>
        <v>12.917000000000002</v>
      </c>
      <c r="AA128">
        <f>Linker_ZHist!AA128-Nominal_ZHist!AA128</f>
        <v>0</v>
      </c>
      <c r="AB128">
        <f>Linker_ZHist!AB128-Nominal_ZHist!AB128</f>
        <v>4.5640000000000001</v>
      </c>
      <c r="AC128">
        <f>Linker_ZHist!AC128-Nominal_ZHist!AC128</f>
        <v>0</v>
      </c>
      <c r="AD128">
        <f>Linker_ZHist!AD128-Nominal_ZHist!AD128</f>
        <v>4.7000000000000028</v>
      </c>
      <c r="AE128">
        <f>Linker_ZHist!AE128-Nominal_ZHist!AE128</f>
        <v>0</v>
      </c>
      <c r="AF128">
        <f>Linker_ZHist!AF128-Nominal_ZHist!AF128</f>
        <v>-1.5140000000000029</v>
      </c>
      <c r="AG128">
        <f>Linker_ZHist!AG128-Nominal_ZHist!AG128</f>
        <v>0</v>
      </c>
      <c r="AH128">
        <f>Linker_ZHist!AH128-Nominal_ZHist!AH128</f>
        <v>-0.33500000000000085</v>
      </c>
      <c r="AI128">
        <f>Linker_ZHist!AI128-Nominal_ZHist!AI128</f>
        <v>0</v>
      </c>
      <c r="AJ128">
        <f>Linker_ZHist!AJ128-Nominal_ZHist!AJ128</f>
        <v>4.242999999999995</v>
      </c>
      <c r="AK128">
        <f>Linker_ZHist!AK128-Nominal_ZHist!AK128</f>
        <v>0</v>
      </c>
      <c r="AL128">
        <f>Linker_ZHist!AL128-Nominal_ZHist!AL128</f>
        <v>-1.3329999999999984</v>
      </c>
      <c r="AM128">
        <f>Linker_ZHist!AM128-Nominal_ZHist!AM128</f>
        <v>0</v>
      </c>
      <c r="AN128">
        <f>Linker_ZHist!AN128-Nominal_ZHist!AN128</f>
        <v>1.9669999999999987</v>
      </c>
      <c r="AO128">
        <f>Linker_ZHist!AO128-Nominal_ZHist!AO128</f>
        <v>0</v>
      </c>
      <c r="AP128">
        <f>Linker_ZHist!AP128-Nominal_ZHist!AP128</f>
        <v>6.25</v>
      </c>
      <c r="AQ128">
        <f>Linker_ZHist!AQ128-Nominal_ZHist!AQ128</f>
        <v>0</v>
      </c>
      <c r="AR128">
        <f>Linker_ZHist!AR128-Nominal_ZHist!AR128</f>
        <v>2.4620000000000033</v>
      </c>
      <c r="AS128">
        <f>Linker_ZHist!AS128-Nominal_ZHist!AS128</f>
        <v>0</v>
      </c>
      <c r="AT128">
        <f>Linker_ZHist!AT128-Nominal_ZHist!AT128</f>
        <v>2.7960000000000065</v>
      </c>
      <c r="AU128">
        <f>Linker_ZHist!AU128-Nominal_ZHist!AU128</f>
        <v>0</v>
      </c>
      <c r="AV128">
        <f>Linker_ZHist!AV128-Nominal_ZHist!AV128</f>
        <v>9.1530000000000058</v>
      </c>
      <c r="AW128">
        <f>Linker_ZHist!AW128-Nominal_ZHist!AW128</f>
        <v>0</v>
      </c>
      <c r="AX128">
        <f>Linker_ZHist!AX128-Nominal_ZHist!AX128</f>
        <v>7.9989999999999952</v>
      </c>
      <c r="AY128">
        <f>Linker_ZHist!AY128-Nominal_ZHist!AY128</f>
        <v>0</v>
      </c>
      <c r="AZ128">
        <f>Linker_ZHist!AZ128-Nominal_ZHist!AZ128</f>
        <v>3.590999999999994</v>
      </c>
      <c r="BA128">
        <f>Linker_ZHist!BA128-Nominal_ZHist!BA128</f>
        <v>0</v>
      </c>
      <c r="BB128">
        <f>Linker_ZHist!BB128-Nominal_ZHist!BB128</f>
        <v>-0.75799999999999557</v>
      </c>
      <c r="BC128">
        <f>Linker_ZHist!BC128-Nominal_ZHist!BC128</f>
        <v>0</v>
      </c>
      <c r="BD128">
        <f>Linker_ZHist!BD128-Nominal_ZHist!BD128</f>
        <v>-1.2759999999999962</v>
      </c>
      <c r="BE128">
        <f>Linker_ZHist!BE128-Nominal_ZHist!BE128</f>
        <v>0</v>
      </c>
      <c r="BF128">
        <f>Linker_ZHist!BF128-Nominal_ZHist!BF128</f>
        <v>0.82399999999999807</v>
      </c>
      <c r="BG128">
        <f>Linker_ZHist!BG128-Nominal_ZHist!BG128</f>
        <v>0</v>
      </c>
      <c r="BH128">
        <f>Linker_ZHist!BH128-Nominal_ZHist!BH128</f>
        <v>-4.9909999999999997</v>
      </c>
      <c r="BI128">
        <f>Linker_ZHist!BI128-Nominal_ZHist!BI128</f>
        <v>0</v>
      </c>
      <c r="BJ128">
        <f>Linker_ZHist!BJ128-Nominal_ZHist!BJ128</f>
        <v>16.613</v>
      </c>
      <c r="BK128">
        <f>Linker_ZHist!BK128-Nominal_ZHist!BK128</f>
        <v>0</v>
      </c>
      <c r="BL128">
        <f>Linker_ZHist!BL128-Nominal_ZHist!BL128</f>
        <v>-2.5799999999999983</v>
      </c>
      <c r="BM128">
        <f>Linker_ZHist!BM128-Nominal_ZHist!BM128</f>
        <v>0</v>
      </c>
      <c r="BN128">
        <f>Linker_ZHist!BN128-Nominal_ZHist!BN128</f>
        <v>3.1610000000000014</v>
      </c>
      <c r="BO128">
        <f>Linker_ZHist!BO128-Nominal_ZHist!BO128</f>
        <v>0</v>
      </c>
      <c r="BP128">
        <f>Linker_ZHist!BP128-Nominal_ZHist!BP128</f>
        <v>2.5840000000000032</v>
      </c>
      <c r="BQ128">
        <f>Linker_ZHist!BQ128-Nominal_ZHist!BQ128</f>
        <v>-45476</v>
      </c>
      <c r="BR128">
        <f>Linker_ZHist!BR128-Nominal_ZHist!BR128</f>
        <v>-49.204000000000001</v>
      </c>
      <c r="BS128">
        <f>Linker_ZHist!BS128-Nominal_ZHist!BS128</f>
        <v>0</v>
      </c>
      <c r="BT128">
        <f>Linker_ZHist!BT128-Nominal_ZHist!BT128</f>
        <v>0</v>
      </c>
      <c r="BU128">
        <f>Linker_ZHist!BU128-Nominal_ZHist!BU128</f>
        <v>0</v>
      </c>
      <c r="BV128">
        <f>Linker_ZHist!BV128-Nominal_ZHist!BV128</f>
        <v>0</v>
      </c>
      <c r="BW128">
        <f>Linker_ZHist!BW128-Nominal_ZHist!BW128</f>
        <v>0</v>
      </c>
      <c r="BX128">
        <f>Linker_ZHist!BX128-Nominal_ZHist!BX128</f>
        <v>0</v>
      </c>
      <c r="BY128">
        <f>Linker_ZHist!BY128-Nominal_ZHist!BY128</f>
        <v>0</v>
      </c>
      <c r="BZ128">
        <f>Linker_ZHist!BZ128-Nominal_ZHist!BZ128</f>
        <v>0</v>
      </c>
    </row>
    <row r="129" spans="3:78" x14ac:dyDescent="0.35">
      <c r="C129" s="46"/>
      <c r="D129">
        <f>Linker_ZHist!D129-Nominal_ZHist!D129</f>
        <v>0</v>
      </c>
      <c r="E129">
        <f>Linker_ZHist!E129-Nominal_ZHist!E129</f>
        <v>45477</v>
      </c>
      <c r="F129">
        <f>Linker_ZHist!F129-Nominal_ZHist!F129</f>
        <v>10.787000000000001</v>
      </c>
      <c r="G129">
        <f>Linker_ZHist!G129-Nominal_ZHist!G129</f>
        <v>0</v>
      </c>
      <c r="H129">
        <f>Linker_ZHist!H129-Nominal_ZHist!H129</f>
        <v>32.808</v>
      </c>
      <c r="I129">
        <f>Linker_ZHist!I129-Nominal_ZHist!I129</f>
        <v>0</v>
      </c>
      <c r="J129">
        <f>Linker_ZHist!J129-Nominal_ZHist!J129</f>
        <v>8.5739999999999998</v>
      </c>
      <c r="K129">
        <f>Linker_ZHist!K129-Nominal_ZHist!K129</f>
        <v>0</v>
      </c>
      <c r="L129">
        <f>Linker_ZHist!L129-Nominal_ZHist!L129</f>
        <v>21.981999999999999</v>
      </c>
      <c r="M129">
        <f>Linker_ZHist!M129-Nominal_ZHist!M129</f>
        <v>0</v>
      </c>
      <c r="N129">
        <f>Linker_ZHist!N129-Nominal_ZHist!N129</f>
        <v>9.66</v>
      </c>
      <c r="O129">
        <f>Linker_ZHist!O129-Nominal_ZHist!O129</f>
        <v>0</v>
      </c>
      <c r="P129">
        <f>Linker_ZHist!P129-Nominal_ZHist!P129</f>
        <v>14.903</v>
      </c>
      <c r="Q129">
        <f>Linker_ZHist!Q129-Nominal_ZHist!Q129</f>
        <v>0</v>
      </c>
      <c r="R129">
        <f>Linker_ZHist!R129-Nominal_ZHist!R129</f>
        <v>9.7760000000000034</v>
      </c>
      <c r="S129">
        <f>Linker_ZHist!S129-Nominal_ZHist!S129</f>
        <v>0</v>
      </c>
      <c r="T129">
        <f>Linker_ZHist!T129-Nominal_ZHist!T129</f>
        <v>12.118000000000002</v>
      </c>
      <c r="U129">
        <f>Linker_ZHist!U129-Nominal_ZHist!U129</f>
        <v>0</v>
      </c>
      <c r="V129">
        <f>Linker_ZHist!V129-Nominal_ZHist!V129</f>
        <v>18.684000000000005</v>
      </c>
      <c r="W129">
        <f>Linker_ZHist!W129-Nominal_ZHist!W129</f>
        <v>0</v>
      </c>
      <c r="X129">
        <f>Linker_ZHist!X129-Nominal_ZHist!X129</f>
        <v>2.7809999999999988</v>
      </c>
      <c r="Y129">
        <f>Linker_ZHist!Y129-Nominal_ZHist!Y129</f>
        <v>0</v>
      </c>
      <c r="Z129">
        <f>Linker_ZHist!Z129-Nominal_ZHist!Z129</f>
        <v>11.656999999999996</v>
      </c>
      <c r="AA129">
        <f>Linker_ZHist!AA129-Nominal_ZHist!AA129</f>
        <v>0</v>
      </c>
      <c r="AB129">
        <f>Linker_ZHist!AB129-Nominal_ZHist!AB129</f>
        <v>3.232999999999997</v>
      </c>
      <c r="AC129">
        <f>Linker_ZHist!AC129-Nominal_ZHist!AC129</f>
        <v>0</v>
      </c>
      <c r="AD129">
        <f>Linker_ZHist!AD129-Nominal_ZHist!AD129</f>
        <v>3.5840000000000032</v>
      </c>
      <c r="AE129">
        <f>Linker_ZHist!AE129-Nominal_ZHist!AE129</f>
        <v>0</v>
      </c>
      <c r="AF129">
        <f>Linker_ZHist!AF129-Nominal_ZHist!AF129</f>
        <v>-2.2600000000000051</v>
      </c>
      <c r="AG129">
        <f>Linker_ZHist!AG129-Nominal_ZHist!AG129</f>
        <v>0</v>
      </c>
      <c r="AH129">
        <f>Linker_ZHist!AH129-Nominal_ZHist!AH129</f>
        <v>-1.1460000000000008</v>
      </c>
      <c r="AI129">
        <f>Linker_ZHist!AI129-Nominal_ZHist!AI129</f>
        <v>0</v>
      </c>
      <c r="AJ129">
        <f>Linker_ZHist!AJ129-Nominal_ZHist!AJ129</f>
        <v>3.3919999999999959</v>
      </c>
      <c r="AK129">
        <f>Linker_ZHist!AK129-Nominal_ZHist!AK129</f>
        <v>0</v>
      </c>
      <c r="AL129">
        <f>Linker_ZHist!AL129-Nominal_ZHist!AL129</f>
        <v>-2.107999999999997</v>
      </c>
      <c r="AM129">
        <f>Linker_ZHist!AM129-Nominal_ZHist!AM129</f>
        <v>0</v>
      </c>
      <c r="AN129">
        <f>Linker_ZHist!AN129-Nominal_ZHist!AN129</f>
        <v>1.3269999999999982</v>
      </c>
      <c r="AO129">
        <f>Linker_ZHist!AO129-Nominal_ZHist!AO129</f>
        <v>0</v>
      </c>
      <c r="AP129">
        <f>Linker_ZHist!AP129-Nominal_ZHist!AP129</f>
        <v>5.6460000000000008</v>
      </c>
      <c r="AQ129">
        <f>Linker_ZHist!AQ129-Nominal_ZHist!AQ129</f>
        <v>0</v>
      </c>
      <c r="AR129">
        <f>Linker_ZHist!AR129-Nominal_ZHist!AR129</f>
        <v>1.9639999999999986</v>
      </c>
      <c r="AS129">
        <f>Linker_ZHist!AS129-Nominal_ZHist!AS129</f>
        <v>0</v>
      </c>
      <c r="AT129">
        <f>Linker_ZHist!AT129-Nominal_ZHist!AT129</f>
        <v>2.3889999999999958</v>
      </c>
      <c r="AU129">
        <f>Linker_ZHist!AU129-Nominal_ZHist!AU129</f>
        <v>0</v>
      </c>
      <c r="AV129">
        <f>Linker_ZHist!AV129-Nominal_ZHist!AV129</f>
        <v>8.9949999999999903</v>
      </c>
      <c r="AW129">
        <f>Linker_ZHist!AW129-Nominal_ZHist!AW129</f>
        <v>0</v>
      </c>
      <c r="AX129">
        <f>Linker_ZHist!AX129-Nominal_ZHist!AX129</f>
        <v>7.7680000000000007</v>
      </c>
      <c r="AY129">
        <f>Linker_ZHist!AY129-Nominal_ZHist!AY129</f>
        <v>0</v>
      </c>
      <c r="AZ129">
        <f>Linker_ZHist!AZ129-Nominal_ZHist!AZ129</f>
        <v>3.2590000000000003</v>
      </c>
      <c r="BA129">
        <f>Linker_ZHist!BA129-Nominal_ZHist!BA129</f>
        <v>0</v>
      </c>
      <c r="BB129">
        <f>Linker_ZHist!BB129-Nominal_ZHist!BB129</f>
        <v>-1.1259999999999906</v>
      </c>
      <c r="BC129">
        <f>Linker_ZHist!BC129-Nominal_ZHist!BC129</f>
        <v>0</v>
      </c>
      <c r="BD129">
        <f>Linker_ZHist!BD129-Nominal_ZHist!BD129</f>
        <v>-1.7009999999999934</v>
      </c>
      <c r="BE129">
        <f>Linker_ZHist!BE129-Nominal_ZHist!BE129</f>
        <v>0</v>
      </c>
      <c r="BF129">
        <f>Linker_ZHist!BF129-Nominal_ZHist!BF129</f>
        <v>0.14699999999999136</v>
      </c>
      <c r="BG129">
        <f>Linker_ZHist!BG129-Nominal_ZHist!BG129</f>
        <v>0</v>
      </c>
      <c r="BH129">
        <f>Linker_ZHist!BH129-Nominal_ZHist!BH129</f>
        <v>-5.5379999999999967</v>
      </c>
      <c r="BI129">
        <f>Linker_ZHist!BI129-Nominal_ZHist!BI129</f>
        <v>0</v>
      </c>
      <c r="BJ129">
        <f>Linker_ZHist!BJ129-Nominal_ZHist!BJ129</f>
        <v>16.146000000000008</v>
      </c>
      <c r="BK129">
        <f>Linker_ZHist!BK129-Nominal_ZHist!BK129</f>
        <v>0</v>
      </c>
      <c r="BL129">
        <f>Linker_ZHist!BL129-Nominal_ZHist!BL129</f>
        <v>-3.4649999999999892</v>
      </c>
      <c r="BM129">
        <f>Linker_ZHist!BM129-Nominal_ZHist!BM129</f>
        <v>0</v>
      </c>
      <c r="BN129">
        <f>Linker_ZHist!BN129-Nominal_ZHist!BN129</f>
        <v>2.3960000000000008</v>
      </c>
      <c r="BO129">
        <f>Linker_ZHist!BO129-Nominal_ZHist!BO129</f>
        <v>0</v>
      </c>
      <c r="BP129">
        <f>Linker_ZHist!BP129-Nominal_ZHist!BP129</f>
        <v>2.036999999999999</v>
      </c>
      <c r="BQ129">
        <f>Linker_ZHist!BQ129-Nominal_ZHist!BQ129</f>
        <v>-45477</v>
      </c>
      <c r="BR129">
        <f>Linker_ZHist!BR129-Nominal_ZHist!BR129</f>
        <v>-49.478999999999999</v>
      </c>
      <c r="BS129">
        <f>Linker_ZHist!BS129-Nominal_ZHist!BS129</f>
        <v>0</v>
      </c>
      <c r="BT129">
        <f>Linker_ZHist!BT129-Nominal_ZHist!BT129</f>
        <v>0</v>
      </c>
      <c r="BU129">
        <f>Linker_ZHist!BU129-Nominal_ZHist!BU129</f>
        <v>0</v>
      </c>
      <c r="BV129">
        <f>Linker_ZHist!BV129-Nominal_ZHist!BV129</f>
        <v>0</v>
      </c>
      <c r="BW129">
        <f>Linker_ZHist!BW129-Nominal_ZHist!BW129</f>
        <v>0</v>
      </c>
      <c r="BX129">
        <f>Linker_ZHist!BX129-Nominal_ZHist!BX129</f>
        <v>0</v>
      </c>
      <c r="BY129">
        <f>Linker_ZHist!BY129-Nominal_ZHist!BY129</f>
        <v>0</v>
      </c>
      <c r="BZ129">
        <f>Linker_ZHist!BZ129-Nominal_ZHist!BZ129</f>
        <v>0</v>
      </c>
    </row>
    <row r="130" spans="3:78" x14ac:dyDescent="0.35">
      <c r="C130" s="46"/>
      <c r="D130">
        <f>Linker_ZHist!D130-Nominal_ZHist!D130</f>
        <v>0</v>
      </c>
      <c r="E130">
        <f>Linker_ZHist!E130-Nominal_ZHist!E130</f>
        <v>45478</v>
      </c>
      <c r="F130">
        <f>Linker_ZHist!F130-Nominal_ZHist!F130</f>
        <v>0.751</v>
      </c>
      <c r="G130">
        <f>Linker_ZHist!G130-Nominal_ZHist!G130</f>
        <v>0</v>
      </c>
      <c r="H130">
        <f>Linker_ZHist!H130-Nominal_ZHist!H130</f>
        <v>30.054000000000002</v>
      </c>
      <c r="I130">
        <f>Linker_ZHist!I130-Nominal_ZHist!I130</f>
        <v>0</v>
      </c>
      <c r="J130">
        <f>Linker_ZHist!J130-Nominal_ZHist!J130</f>
        <v>6.9079999999999995</v>
      </c>
      <c r="K130">
        <f>Linker_ZHist!K130-Nominal_ZHist!K130</f>
        <v>0</v>
      </c>
      <c r="L130">
        <f>Linker_ZHist!L130-Nominal_ZHist!L130</f>
        <v>20.548999999999999</v>
      </c>
      <c r="M130">
        <f>Linker_ZHist!M130-Nominal_ZHist!M130</f>
        <v>0</v>
      </c>
      <c r="N130">
        <f>Linker_ZHist!N130-Nominal_ZHist!N130</f>
        <v>8.3410000000000011</v>
      </c>
      <c r="O130">
        <f>Linker_ZHist!O130-Nominal_ZHist!O130</f>
        <v>0</v>
      </c>
      <c r="P130">
        <f>Linker_ZHist!P130-Nominal_ZHist!P130</f>
        <v>14.53</v>
      </c>
      <c r="Q130">
        <f>Linker_ZHist!Q130-Nominal_ZHist!Q130</f>
        <v>0</v>
      </c>
      <c r="R130">
        <f>Linker_ZHist!R130-Nominal_ZHist!R130</f>
        <v>10.055</v>
      </c>
      <c r="S130">
        <f>Linker_ZHist!S130-Nominal_ZHist!S130</f>
        <v>0</v>
      </c>
      <c r="T130">
        <f>Linker_ZHist!T130-Nominal_ZHist!T130</f>
        <v>11.689999999999998</v>
      </c>
      <c r="U130">
        <f>Linker_ZHist!U130-Nominal_ZHist!U130</f>
        <v>0</v>
      </c>
      <c r="V130">
        <f>Linker_ZHist!V130-Nominal_ZHist!V130</f>
        <v>18.015000000000001</v>
      </c>
      <c r="W130">
        <f>Linker_ZHist!W130-Nominal_ZHist!W130</f>
        <v>0</v>
      </c>
      <c r="X130">
        <f>Linker_ZHist!X130-Nominal_ZHist!X130</f>
        <v>2.1589999999999989</v>
      </c>
      <c r="Y130">
        <f>Linker_ZHist!Y130-Nominal_ZHist!Y130</f>
        <v>0</v>
      </c>
      <c r="Z130">
        <f>Linker_ZHist!Z130-Nominal_ZHist!Z130</f>
        <v>11.662999999999997</v>
      </c>
      <c r="AA130">
        <f>Linker_ZHist!AA130-Nominal_ZHist!AA130</f>
        <v>0</v>
      </c>
      <c r="AB130">
        <f>Linker_ZHist!AB130-Nominal_ZHist!AB130</f>
        <v>3.3739999999999952</v>
      </c>
      <c r="AC130">
        <f>Linker_ZHist!AC130-Nominal_ZHist!AC130</f>
        <v>0</v>
      </c>
      <c r="AD130">
        <f>Linker_ZHist!AD130-Nominal_ZHist!AD130</f>
        <v>4.3210000000000051</v>
      </c>
      <c r="AE130">
        <f>Linker_ZHist!AE130-Nominal_ZHist!AE130</f>
        <v>0</v>
      </c>
      <c r="AF130">
        <f>Linker_ZHist!AF130-Nominal_ZHist!AF130</f>
        <v>-1.7710000000000008</v>
      </c>
      <c r="AG130">
        <f>Linker_ZHist!AG130-Nominal_ZHist!AG130</f>
        <v>0</v>
      </c>
      <c r="AH130">
        <f>Linker_ZHist!AH130-Nominal_ZHist!AH130</f>
        <v>-0.85999999999999943</v>
      </c>
      <c r="AI130">
        <f>Linker_ZHist!AI130-Nominal_ZHist!AI130</f>
        <v>0</v>
      </c>
      <c r="AJ130">
        <f>Linker_ZHist!AJ130-Nominal_ZHist!AJ130</f>
        <v>3.4399999999999977</v>
      </c>
      <c r="AK130">
        <f>Linker_ZHist!AK130-Nominal_ZHist!AK130</f>
        <v>0</v>
      </c>
      <c r="AL130">
        <f>Linker_ZHist!AL130-Nominal_ZHist!AL130</f>
        <v>-2.2349999999999994</v>
      </c>
      <c r="AM130">
        <f>Linker_ZHist!AM130-Nominal_ZHist!AM130</f>
        <v>0</v>
      </c>
      <c r="AN130">
        <f>Linker_ZHist!AN130-Nominal_ZHist!AN130</f>
        <v>0.89099999999999113</v>
      </c>
      <c r="AO130">
        <f>Linker_ZHist!AO130-Nominal_ZHist!AO130</f>
        <v>0</v>
      </c>
      <c r="AP130">
        <f>Linker_ZHist!AP130-Nominal_ZHist!AP130</f>
        <v>5.5310000000000059</v>
      </c>
      <c r="AQ130">
        <f>Linker_ZHist!AQ130-Nominal_ZHist!AQ130</f>
        <v>0</v>
      </c>
      <c r="AR130">
        <f>Linker_ZHist!AR130-Nominal_ZHist!AR130</f>
        <v>1.5889999999999986</v>
      </c>
      <c r="AS130">
        <f>Linker_ZHist!AS130-Nominal_ZHist!AS130</f>
        <v>0</v>
      </c>
      <c r="AT130">
        <f>Linker_ZHist!AT130-Nominal_ZHist!AT130</f>
        <v>2.1869999999999976</v>
      </c>
      <c r="AU130">
        <f>Linker_ZHist!AU130-Nominal_ZHist!AU130</f>
        <v>0</v>
      </c>
      <c r="AV130">
        <f>Linker_ZHist!AV130-Nominal_ZHist!AV130</f>
        <v>9.2770000000000081</v>
      </c>
      <c r="AW130">
        <f>Linker_ZHist!AW130-Nominal_ZHist!AW130</f>
        <v>0</v>
      </c>
      <c r="AX130">
        <f>Linker_ZHist!AX130-Nominal_ZHist!AX130</f>
        <v>7.9420000000000002</v>
      </c>
      <c r="AY130">
        <f>Linker_ZHist!AY130-Nominal_ZHist!AY130</f>
        <v>0</v>
      </c>
      <c r="AZ130">
        <f>Linker_ZHist!AZ130-Nominal_ZHist!AZ130</f>
        <v>2.9449999999999932</v>
      </c>
      <c r="BA130">
        <f>Linker_ZHist!BA130-Nominal_ZHist!BA130</f>
        <v>0</v>
      </c>
      <c r="BB130">
        <f>Linker_ZHist!BB130-Nominal_ZHist!BB130</f>
        <v>-1.4939999999999998</v>
      </c>
      <c r="BC130">
        <f>Linker_ZHist!BC130-Nominal_ZHist!BC130</f>
        <v>0</v>
      </c>
      <c r="BD130">
        <f>Linker_ZHist!BD130-Nominal_ZHist!BD130</f>
        <v>-2.0010000000000048</v>
      </c>
      <c r="BE130">
        <f>Linker_ZHist!BE130-Nominal_ZHist!BE130</f>
        <v>0</v>
      </c>
      <c r="BF130">
        <f>Linker_ZHist!BF130-Nominal_ZHist!BF130</f>
        <v>0.17700000000000671</v>
      </c>
      <c r="BG130">
        <f>Linker_ZHist!BG130-Nominal_ZHist!BG130</f>
        <v>0</v>
      </c>
      <c r="BH130">
        <f>Linker_ZHist!BH130-Nominal_ZHist!BH130</f>
        <v>-5.8470000000000084</v>
      </c>
      <c r="BI130">
        <f>Linker_ZHist!BI130-Nominal_ZHist!BI130</f>
        <v>0</v>
      </c>
      <c r="BJ130">
        <f>Linker_ZHist!BJ130-Nominal_ZHist!BJ130</f>
        <v>17.407000000000004</v>
      </c>
      <c r="BK130">
        <f>Linker_ZHist!BK130-Nominal_ZHist!BK130</f>
        <v>0</v>
      </c>
      <c r="BL130">
        <f>Linker_ZHist!BL130-Nominal_ZHist!BL130</f>
        <v>-4.007000000000005</v>
      </c>
      <c r="BM130">
        <f>Linker_ZHist!BM130-Nominal_ZHist!BM130</f>
        <v>0</v>
      </c>
      <c r="BN130">
        <f>Linker_ZHist!BN130-Nominal_ZHist!BN130</f>
        <v>2.012999999999991</v>
      </c>
      <c r="BO130">
        <f>Linker_ZHist!BO130-Nominal_ZHist!BO130</f>
        <v>0</v>
      </c>
      <c r="BP130">
        <f>Linker_ZHist!BP130-Nominal_ZHist!BP130</f>
        <v>1.5929999999999964</v>
      </c>
      <c r="BQ130">
        <f>Linker_ZHist!BQ130-Nominal_ZHist!BQ130</f>
        <v>-45478</v>
      </c>
      <c r="BR130">
        <f>Linker_ZHist!BR130-Nominal_ZHist!BR130</f>
        <v>-48.185000000000002</v>
      </c>
      <c r="BS130">
        <f>Linker_ZHist!BS130-Nominal_ZHist!BS130</f>
        <v>0</v>
      </c>
      <c r="BT130">
        <f>Linker_ZHist!BT130-Nominal_ZHist!BT130</f>
        <v>0</v>
      </c>
      <c r="BU130">
        <f>Linker_ZHist!BU130-Nominal_ZHist!BU130</f>
        <v>0</v>
      </c>
      <c r="BV130">
        <f>Linker_ZHist!BV130-Nominal_ZHist!BV130</f>
        <v>0</v>
      </c>
      <c r="BW130">
        <f>Linker_ZHist!BW130-Nominal_ZHist!BW130</f>
        <v>0</v>
      </c>
      <c r="BX130">
        <f>Linker_ZHist!BX130-Nominal_ZHist!BX130</f>
        <v>0</v>
      </c>
      <c r="BY130">
        <f>Linker_ZHist!BY130-Nominal_ZHist!BY130</f>
        <v>0</v>
      </c>
      <c r="BZ130">
        <f>Linker_ZHist!BZ130-Nominal_ZHist!BZ130</f>
        <v>0</v>
      </c>
    </row>
    <row r="131" spans="3:78" x14ac:dyDescent="0.35">
      <c r="C131" s="46"/>
      <c r="D131">
        <f>Linker_ZHist!D131-Nominal_ZHist!D131</f>
        <v>0</v>
      </c>
      <c r="E131">
        <f>Linker_ZHist!E131-Nominal_ZHist!E131</f>
        <v>0</v>
      </c>
      <c r="F131">
        <f>Linker_ZHist!F131-Nominal_ZHist!F131</f>
        <v>0</v>
      </c>
      <c r="G131">
        <f>Linker_ZHist!G131-Nominal_ZHist!G131</f>
        <v>0</v>
      </c>
      <c r="H131">
        <f>Linker_ZHist!H131-Nominal_ZHist!H131</f>
        <v>31.623999999999995</v>
      </c>
      <c r="I131">
        <f>Linker_ZHist!I131-Nominal_ZHist!I131</f>
        <v>0</v>
      </c>
      <c r="J131">
        <f>Linker_ZHist!J131-Nominal_ZHist!J131</f>
        <v>8.0709999999999997</v>
      </c>
      <c r="K131">
        <f>Linker_ZHist!K131-Nominal_ZHist!K131</f>
        <v>0</v>
      </c>
      <c r="L131">
        <f>Linker_ZHist!L131-Nominal_ZHist!L131</f>
        <v>23.038</v>
      </c>
      <c r="M131">
        <f>Linker_ZHist!M131-Nominal_ZHist!M131</f>
        <v>0</v>
      </c>
      <c r="N131">
        <f>Linker_ZHist!N131-Nominal_ZHist!N131</f>
        <v>10.280999999999999</v>
      </c>
      <c r="O131">
        <f>Linker_ZHist!O131-Nominal_ZHist!O131</f>
        <v>0</v>
      </c>
      <c r="P131">
        <f>Linker_ZHist!P131-Nominal_ZHist!P131</f>
        <v>16.222000000000001</v>
      </c>
      <c r="Q131">
        <f>Linker_ZHist!Q131-Nominal_ZHist!Q131</f>
        <v>0</v>
      </c>
      <c r="R131">
        <f>Linker_ZHist!R131-Nominal_ZHist!R131</f>
        <v>11.638000000000002</v>
      </c>
      <c r="S131">
        <f>Linker_ZHist!S131-Nominal_ZHist!S131</f>
        <v>0</v>
      </c>
      <c r="T131">
        <f>Linker_ZHist!T131-Nominal_ZHist!T131</f>
        <v>13.303999999999998</v>
      </c>
      <c r="U131">
        <f>Linker_ZHist!U131-Nominal_ZHist!U131</f>
        <v>0</v>
      </c>
      <c r="V131">
        <f>Linker_ZHist!V131-Nominal_ZHist!V131</f>
        <v>20.031000000000002</v>
      </c>
      <c r="W131">
        <f>Linker_ZHist!W131-Nominal_ZHist!W131</f>
        <v>0</v>
      </c>
      <c r="X131">
        <f>Linker_ZHist!X131-Nominal_ZHist!X131</f>
        <v>3.9470000000000027</v>
      </c>
      <c r="Y131">
        <f>Linker_ZHist!Y131-Nominal_ZHist!Y131</f>
        <v>0</v>
      </c>
      <c r="Z131">
        <f>Linker_ZHist!Z131-Nominal_ZHist!Z131</f>
        <v>13.795999999999999</v>
      </c>
      <c r="AA131">
        <f>Linker_ZHist!AA131-Nominal_ZHist!AA131</f>
        <v>0</v>
      </c>
      <c r="AB131">
        <f>Linker_ZHist!AB131-Nominal_ZHist!AB131</f>
        <v>4.9420000000000002</v>
      </c>
      <c r="AC131">
        <f>Linker_ZHist!AC131-Nominal_ZHist!AC131</f>
        <v>0</v>
      </c>
      <c r="AD131">
        <f>Linker_ZHist!AD131-Nominal_ZHist!AD131</f>
        <v>5.5509999999999948</v>
      </c>
      <c r="AE131">
        <f>Linker_ZHist!AE131-Nominal_ZHist!AE131</f>
        <v>0</v>
      </c>
      <c r="AF131">
        <f>Linker_ZHist!AF131-Nominal_ZHist!AF131</f>
        <v>-0.56099999999999994</v>
      </c>
      <c r="AG131">
        <f>Linker_ZHist!AG131-Nominal_ZHist!AG131</f>
        <v>0</v>
      </c>
      <c r="AH131">
        <f>Linker_ZHist!AH131-Nominal_ZHist!AH131</f>
        <v>0.42999999999999972</v>
      </c>
      <c r="AI131">
        <f>Linker_ZHist!AI131-Nominal_ZHist!AI131</f>
        <v>0</v>
      </c>
      <c r="AJ131">
        <f>Linker_ZHist!AJ131-Nominal_ZHist!AJ131</f>
        <v>4.9070000000000036</v>
      </c>
      <c r="AK131">
        <f>Linker_ZHist!AK131-Nominal_ZHist!AK131</f>
        <v>0</v>
      </c>
      <c r="AL131">
        <f>Linker_ZHist!AL131-Nominal_ZHist!AL131</f>
        <v>-0.79800000000000182</v>
      </c>
      <c r="AM131">
        <f>Linker_ZHist!AM131-Nominal_ZHist!AM131</f>
        <v>0</v>
      </c>
      <c r="AN131">
        <f>Linker_ZHist!AN131-Nominal_ZHist!AN131</f>
        <v>2.3649999999999949</v>
      </c>
      <c r="AO131">
        <f>Linker_ZHist!AO131-Nominal_ZHist!AO131</f>
        <v>0</v>
      </c>
      <c r="AP131">
        <f>Linker_ZHist!AP131-Nominal_ZHist!AP131</f>
        <v>7.0009999999999906</v>
      </c>
      <c r="AQ131">
        <f>Linker_ZHist!AQ131-Nominal_ZHist!AQ131</f>
        <v>0</v>
      </c>
      <c r="AR131">
        <f>Linker_ZHist!AR131-Nominal_ZHist!AR131</f>
        <v>2.7990000000000066</v>
      </c>
      <c r="AS131">
        <f>Linker_ZHist!AS131-Nominal_ZHist!AS131</f>
        <v>0</v>
      </c>
      <c r="AT131">
        <f>Linker_ZHist!AT131-Nominal_ZHist!AT131</f>
        <v>3.0409999999999968</v>
      </c>
      <c r="AU131">
        <f>Linker_ZHist!AU131-Nominal_ZHist!AU131</f>
        <v>0</v>
      </c>
      <c r="AV131">
        <f>Linker_ZHist!AV131-Nominal_ZHist!AV131</f>
        <v>9.980000000000004</v>
      </c>
      <c r="AW131">
        <f>Linker_ZHist!AW131-Nominal_ZHist!AW131</f>
        <v>0</v>
      </c>
      <c r="AX131">
        <f>Linker_ZHist!AX131-Nominal_ZHist!AX131</f>
        <v>8.5590000000000117</v>
      </c>
      <c r="AY131">
        <f>Linker_ZHist!AY131-Nominal_ZHist!AY131</f>
        <v>0</v>
      </c>
      <c r="AZ131">
        <f>Linker_ZHist!AZ131-Nominal_ZHist!AZ131</f>
        <v>3.5949999999999989</v>
      </c>
      <c r="BA131">
        <f>Linker_ZHist!BA131-Nominal_ZHist!BA131</f>
        <v>0</v>
      </c>
      <c r="BB131">
        <f>Linker_ZHist!BB131-Nominal_ZHist!BB131</f>
        <v>-0.81999999999999318</v>
      </c>
      <c r="BC131">
        <f>Linker_ZHist!BC131-Nominal_ZHist!BC131</f>
        <v>0</v>
      </c>
      <c r="BD131">
        <f>Linker_ZHist!BD131-Nominal_ZHist!BD131</f>
        <v>-1.2810000000000059</v>
      </c>
      <c r="BE131">
        <f>Linker_ZHist!BE131-Nominal_ZHist!BE131</f>
        <v>0</v>
      </c>
      <c r="BF131">
        <f>Linker_ZHist!BF131-Nominal_ZHist!BF131</f>
        <v>0.76999999999999602</v>
      </c>
      <c r="BG131">
        <f>Linker_ZHist!BG131-Nominal_ZHist!BG131</f>
        <v>0</v>
      </c>
      <c r="BH131">
        <f>Linker_ZHist!BH131-Nominal_ZHist!BH131</f>
        <v>-5.333999999999989</v>
      </c>
      <c r="BI131">
        <f>Linker_ZHist!BI131-Nominal_ZHist!BI131</f>
        <v>0</v>
      </c>
      <c r="BJ131">
        <f>Linker_ZHist!BJ131-Nominal_ZHist!BJ131</f>
        <v>18.170000000000002</v>
      </c>
      <c r="BK131">
        <f>Linker_ZHist!BK131-Nominal_ZHist!BK131</f>
        <v>0</v>
      </c>
      <c r="BL131">
        <f>Linker_ZHist!BL131-Nominal_ZHist!BL131</f>
        <v>-3.2650000000000006</v>
      </c>
      <c r="BM131">
        <f>Linker_ZHist!BM131-Nominal_ZHist!BM131</f>
        <v>0</v>
      </c>
      <c r="BN131">
        <f>Linker_ZHist!BN131-Nominal_ZHist!BN131</f>
        <v>3.0880000000000081</v>
      </c>
      <c r="BO131">
        <f>Linker_ZHist!BO131-Nominal_ZHist!BO131</f>
        <v>0</v>
      </c>
      <c r="BP131">
        <f>Linker_ZHist!BP131-Nominal_ZHist!BP131</f>
        <v>2.6779999999999973</v>
      </c>
      <c r="BQ131">
        <f>Linker_ZHist!BQ131-Nominal_ZHist!BQ131</f>
        <v>-45481</v>
      </c>
      <c r="BR131">
        <f>Linker_ZHist!BR131-Nominal_ZHist!BR131</f>
        <v>-48.421999999999997</v>
      </c>
      <c r="BS131">
        <f>Linker_ZHist!BS131-Nominal_ZHist!BS131</f>
        <v>0</v>
      </c>
      <c r="BT131">
        <f>Linker_ZHist!BT131-Nominal_ZHist!BT131</f>
        <v>0</v>
      </c>
      <c r="BU131">
        <f>Linker_ZHist!BU131-Nominal_ZHist!BU131</f>
        <v>0</v>
      </c>
      <c r="BV131">
        <f>Linker_ZHist!BV131-Nominal_ZHist!BV131</f>
        <v>0</v>
      </c>
      <c r="BW131">
        <f>Linker_ZHist!BW131-Nominal_ZHist!BW131</f>
        <v>0</v>
      </c>
      <c r="BX131">
        <f>Linker_ZHist!BX131-Nominal_ZHist!BX131</f>
        <v>0</v>
      </c>
      <c r="BY131">
        <f>Linker_ZHist!BY131-Nominal_ZHist!BY131</f>
        <v>0</v>
      </c>
      <c r="BZ131">
        <f>Linker_ZHist!BZ131-Nominal_ZHist!BZ131</f>
        <v>0</v>
      </c>
    </row>
    <row r="132" spans="3:78" x14ac:dyDescent="0.35">
      <c r="C132" s="46"/>
      <c r="D132">
        <f>Linker_ZHist!D132-Nominal_ZHist!D132</f>
        <v>0</v>
      </c>
      <c r="E132">
        <f>Linker_ZHist!E132-Nominal_ZHist!E132</f>
        <v>0</v>
      </c>
      <c r="F132">
        <f>Linker_ZHist!F132-Nominal_ZHist!F132</f>
        <v>0</v>
      </c>
      <c r="G132">
        <f>Linker_ZHist!G132-Nominal_ZHist!G132</f>
        <v>0</v>
      </c>
      <c r="H132">
        <f>Linker_ZHist!H132-Nominal_ZHist!H132</f>
        <v>30.315000000000005</v>
      </c>
      <c r="I132">
        <f>Linker_ZHist!I132-Nominal_ZHist!I132</f>
        <v>0</v>
      </c>
      <c r="J132">
        <f>Linker_ZHist!J132-Nominal_ZHist!J132</f>
        <v>6.524</v>
      </c>
      <c r="K132">
        <f>Linker_ZHist!K132-Nominal_ZHist!K132</f>
        <v>0</v>
      </c>
      <c r="L132">
        <f>Linker_ZHist!L132-Nominal_ZHist!L132</f>
        <v>22.942</v>
      </c>
      <c r="M132">
        <f>Linker_ZHist!M132-Nominal_ZHist!M132</f>
        <v>0</v>
      </c>
      <c r="N132">
        <f>Linker_ZHist!N132-Nominal_ZHist!N132</f>
        <v>10.101000000000001</v>
      </c>
      <c r="O132">
        <f>Linker_ZHist!O132-Nominal_ZHist!O132</f>
        <v>0</v>
      </c>
      <c r="P132">
        <f>Linker_ZHist!P132-Nominal_ZHist!P132</f>
        <v>16.649000000000001</v>
      </c>
      <c r="Q132">
        <f>Linker_ZHist!Q132-Nominal_ZHist!Q132</f>
        <v>0</v>
      </c>
      <c r="R132">
        <f>Linker_ZHist!R132-Nominal_ZHist!R132</f>
        <v>12.515000000000001</v>
      </c>
      <c r="S132">
        <f>Linker_ZHist!S132-Nominal_ZHist!S132</f>
        <v>0</v>
      </c>
      <c r="T132">
        <f>Linker_ZHist!T132-Nominal_ZHist!T132</f>
        <v>14.511000000000003</v>
      </c>
      <c r="U132">
        <f>Linker_ZHist!U132-Nominal_ZHist!U132</f>
        <v>0</v>
      </c>
      <c r="V132">
        <f>Linker_ZHist!V132-Nominal_ZHist!V132</f>
        <v>20.988999999999997</v>
      </c>
      <c r="W132">
        <f>Linker_ZHist!W132-Nominal_ZHist!W132</f>
        <v>0</v>
      </c>
      <c r="X132">
        <f>Linker_ZHist!X132-Nominal_ZHist!X132</f>
        <v>4.9699999999999989</v>
      </c>
      <c r="Y132">
        <f>Linker_ZHist!Y132-Nominal_ZHist!Y132</f>
        <v>0</v>
      </c>
      <c r="Z132">
        <f>Linker_ZHist!Z132-Nominal_ZHist!Z132</f>
        <v>15.491999999999997</v>
      </c>
      <c r="AA132">
        <f>Linker_ZHist!AA132-Nominal_ZHist!AA132</f>
        <v>0</v>
      </c>
      <c r="AB132">
        <f>Linker_ZHist!AB132-Nominal_ZHist!AB132</f>
        <v>5.9339999999999975</v>
      </c>
      <c r="AC132">
        <f>Linker_ZHist!AC132-Nominal_ZHist!AC132</f>
        <v>0</v>
      </c>
      <c r="AD132">
        <f>Linker_ZHist!AD132-Nominal_ZHist!AD132</f>
        <v>6.740000000000002</v>
      </c>
      <c r="AE132">
        <f>Linker_ZHist!AE132-Nominal_ZHist!AE132</f>
        <v>0</v>
      </c>
      <c r="AF132">
        <f>Linker_ZHist!AF132-Nominal_ZHist!AF132</f>
        <v>0.67500000000000426</v>
      </c>
      <c r="AG132">
        <f>Linker_ZHist!AG132-Nominal_ZHist!AG132</f>
        <v>0</v>
      </c>
      <c r="AH132">
        <f>Linker_ZHist!AH132-Nominal_ZHist!AH132</f>
        <v>1.6189999999999998</v>
      </c>
      <c r="AI132">
        <f>Linker_ZHist!AI132-Nominal_ZHist!AI132</f>
        <v>0</v>
      </c>
      <c r="AJ132">
        <f>Linker_ZHist!AJ132-Nominal_ZHist!AJ132</f>
        <v>5.6920000000000002</v>
      </c>
      <c r="AK132">
        <f>Linker_ZHist!AK132-Nominal_ZHist!AK132</f>
        <v>0</v>
      </c>
      <c r="AL132">
        <f>Linker_ZHist!AL132-Nominal_ZHist!AL132</f>
        <v>-0.3680000000000021</v>
      </c>
      <c r="AM132">
        <f>Linker_ZHist!AM132-Nominal_ZHist!AM132</f>
        <v>0</v>
      </c>
      <c r="AN132">
        <f>Linker_ZHist!AN132-Nominal_ZHist!AN132</f>
        <v>2.703000000000003</v>
      </c>
      <c r="AO132">
        <f>Linker_ZHist!AO132-Nominal_ZHist!AO132</f>
        <v>0</v>
      </c>
      <c r="AP132">
        <f>Linker_ZHist!AP132-Nominal_ZHist!AP132</f>
        <v>7.3170000000000073</v>
      </c>
      <c r="AQ132">
        <f>Linker_ZHist!AQ132-Nominal_ZHist!AQ132</f>
        <v>0</v>
      </c>
      <c r="AR132">
        <f>Linker_ZHist!AR132-Nominal_ZHist!AR132</f>
        <v>3.0079999999999956</v>
      </c>
      <c r="AS132">
        <f>Linker_ZHist!AS132-Nominal_ZHist!AS132</f>
        <v>0</v>
      </c>
      <c r="AT132">
        <f>Linker_ZHist!AT132-Nominal_ZHist!AT132</f>
        <v>3.0819999999999936</v>
      </c>
      <c r="AU132">
        <f>Linker_ZHist!AU132-Nominal_ZHist!AU132</f>
        <v>0</v>
      </c>
      <c r="AV132">
        <f>Linker_ZHist!AV132-Nominal_ZHist!AV132</f>
        <v>10.183000000000007</v>
      </c>
      <c r="AW132">
        <f>Linker_ZHist!AW132-Nominal_ZHist!AW132</f>
        <v>0</v>
      </c>
      <c r="AX132">
        <f>Linker_ZHist!AX132-Nominal_ZHist!AX132</f>
        <v>8.8670000000000044</v>
      </c>
      <c r="AY132">
        <f>Linker_ZHist!AY132-Nominal_ZHist!AY132</f>
        <v>0</v>
      </c>
      <c r="AZ132">
        <f>Linker_ZHist!AZ132-Nominal_ZHist!AZ132</f>
        <v>3.7110000000000127</v>
      </c>
      <c r="BA132">
        <f>Linker_ZHist!BA132-Nominal_ZHist!BA132</f>
        <v>0</v>
      </c>
      <c r="BB132">
        <f>Linker_ZHist!BB132-Nominal_ZHist!BB132</f>
        <v>-0.37800000000000011</v>
      </c>
      <c r="BC132">
        <f>Linker_ZHist!BC132-Nominal_ZHist!BC132</f>
        <v>0</v>
      </c>
      <c r="BD132">
        <f>Linker_ZHist!BD132-Nominal_ZHist!BD132</f>
        <v>-0.98899999999999011</v>
      </c>
      <c r="BE132">
        <f>Linker_ZHist!BE132-Nominal_ZHist!BE132</f>
        <v>0</v>
      </c>
      <c r="BF132">
        <f>Linker_ZHist!BF132-Nominal_ZHist!BF132</f>
        <v>1.3559999999999945</v>
      </c>
      <c r="BG132">
        <f>Linker_ZHist!BG132-Nominal_ZHist!BG132</f>
        <v>0</v>
      </c>
      <c r="BH132">
        <f>Linker_ZHist!BH132-Nominal_ZHist!BH132</f>
        <v>-4.9089999999999918</v>
      </c>
      <c r="BI132">
        <f>Linker_ZHist!BI132-Nominal_ZHist!BI132</f>
        <v>0</v>
      </c>
      <c r="BJ132">
        <f>Linker_ZHist!BJ132-Nominal_ZHist!BJ132</f>
        <v>18.760999999999996</v>
      </c>
      <c r="BK132">
        <f>Linker_ZHist!BK132-Nominal_ZHist!BK132</f>
        <v>0</v>
      </c>
      <c r="BL132">
        <f>Linker_ZHist!BL132-Nominal_ZHist!BL132</f>
        <v>-2.9510000000000076</v>
      </c>
      <c r="BM132">
        <f>Linker_ZHist!BM132-Nominal_ZHist!BM132</f>
        <v>0</v>
      </c>
      <c r="BN132">
        <f>Linker_ZHist!BN132-Nominal_ZHist!BN132</f>
        <v>3.7469999999999999</v>
      </c>
      <c r="BO132">
        <f>Linker_ZHist!BO132-Nominal_ZHist!BO132</f>
        <v>0</v>
      </c>
      <c r="BP132">
        <f>Linker_ZHist!BP132-Nominal_ZHist!BP132</f>
        <v>3.2070000000000007</v>
      </c>
      <c r="BQ132">
        <f>Linker_ZHist!BQ132-Nominal_ZHist!BQ132</f>
        <v>-45482</v>
      </c>
      <c r="BR132">
        <f>Linker_ZHist!BR132-Nominal_ZHist!BR132</f>
        <v>-48.826999999999998</v>
      </c>
      <c r="BS132">
        <f>Linker_ZHist!BS132-Nominal_ZHist!BS132</f>
        <v>0</v>
      </c>
      <c r="BT132">
        <f>Linker_ZHist!BT132-Nominal_ZHist!BT132</f>
        <v>0</v>
      </c>
      <c r="BU132">
        <f>Linker_ZHist!BU132-Nominal_ZHist!BU132</f>
        <v>0</v>
      </c>
      <c r="BV132">
        <f>Linker_ZHist!BV132-Nominal_ZHist!BV132</f>
        <v>0</v>
      </c>
      <c r="BW132">
        <f>Linker_ZHist!BW132-Nominal_ZHist!BW132</f>
        <v>0</v>
      </c>
      <c r="BX132">
        <f>Linker_ZHist!BX132-Nominal_ZHist!BX132</f>
        <v>0</v>
      </c>
      <c r="BY132">
        <f>Linker_ZHist!BY132-Nominal_ZHist!BY132</f>
        <v>0</v>
      </c>
      <c r="BZ132">
        <f>Linker_ZHist!BZ132-Nominal_ZHist!BZ132</f>
        <v>0</v>
      </c>
    </row>
    <row r="133" spans="3:78" x14ac:dyDescent="0.35">
      <c r="C133" s="46"/>
      <c r="D133">
        <f>Linker_ZHist!D133-Nominal_ZHist!D133</f>
        <v>0</v>
      </c>
      <c r="E133">
        <f>Linker_ZHist!E133-Nominal_ZHist!E133</f>
        <v>0</v>
      </c>
      <c r="F133">
        <f>Linker_ZHist!F133-Nominal_ZHist!F133</f>
        <v>0</v>
      </c>
      <c r="G133">
        <f>Linker_ZHist!G133-Nominal_ZHist!G133</f>
        <v>0</v>
      </c>
      <c r="H133">
        <f>Linker_ZHist!H133-Nominal_ZHist!H133</f>
        <v>30.446000000000002</v>
      </c>
      <c r="I133">
        <f>Linker_ZHist!I133-Nominal_ZHist!I133</f>
        <v>0</v>
      </c>
      <c r="J133">
        <f>Linker_ZHist!J133-Nominal_ZHist!J133</f>
        <v>6.1610000000000005</v>
      </c>
      <c r="K133">
        <f>Linker_ZHist!K133-Nominal_ZHist!K133</f>
        <v>0</v>
      </c>
      <c r="L133">
        <f>Linker_ZHist!L133-Nominal_ZHist!L133</f>
        <v>23.413999999999998</v>
      </c>
      <c r="M133">
        <f>Linker_ZHist!M133-Nominal_ZHist!M133</f>
        <v>0</v>
      </c>
      <c r="N133">
        <f>Linker_ZHist!N133-Nominal_ZHist!N133</f>
        <v>8.9510000000000005</v>
      </c>
      <c r="O133">
        <f>Linker_ZHist!O133-Nominal_ZHist!O133</f>
        <v>0</v>
      </c>
      <c r="P133">
        <f>Linker_ZHist!P133-Nominal_ZHist!P133</f>
        <v>15.291</v>
      </c>
      <c r="Q133">
        <f>Linker_ZHist!Q133-Nominal_ZHist!Q133</f>
        <v>0</v>
      </c>
      <c r="R133">
        <f>Linker_ZHist!R133-Nominal_ZHist!R133</f>
        <v>12.389000000000003</v>
      </c>
      <c r="S133">
        <f>Linker_ZHist!S133-Nominal_ZHist!S133</f>
        <v>0</v>
      </c>
      <c r="T133">
        <f>Linker_ZHist!T133-Nominal_ZHist!T133</f>
        <v>13.817</v>
      </c>
      <c r="U133">
        <f>Linker_ZHist!U133-Nominal_ZHist!U133</f>
        <v>0</v>
      </c>
      <c r="V133">
        <f>Linker_ZHist!V133-Nominal_ZHist!V133</f>
        <v>20.447000000000003</v>
      </c>
      <c r="W133">
        <f>Linker_ZHist!W133-Nominal_ZHist!W133</f>
        <v>0</v>
      </c>
      <c r="X133">
        <f>Linker_ZHist!X133-Nominal_ZHist!X133</f>
        <v>4.3210000000000051</v>
      </c>
      <c r="Y133">
        <f>Linker_ZHist!Y133-Nominal_ZHist!Y133</f>
        <v>0</v>
      </c>
      <c r="Z133">
        <f>Linker_ZHist!Z133-Nominal_ZHist!Z133</f>
        <v>14.222000000000001</v>
      </c>
      <c r="AA133">
        <f>Linker_ZHist!AA133-Nominal_ZHist!AA133</f>
        <v>0</v>
      </c>
      <c r="AB133">
        <f>Linker_ZHist!AB133-Nominal_ZHist!AB133</f>
        <v>5.0459999999999994</v>
      </c>
      <c r="AC133">
        <f>Linker_ZHist!AC133-Nominal_ZHist!AC133</f>
        <v>0</v>
      </c>
      <c r="AD133">
        <f>Linker_ZHist!AD133-Nominal_ZHist!AD133</f>
        <v>5.9709999999999965</v>
      </c>
      <c r="AE133">
        <f>Linker_ZHist!AE133-Nominal_ZHist!AE133</f>
        <v>0</v>
      </c>
      <c r="AF133">
        <f>Linker_ZHist!AF133-Nominal_ZHist!AF133</f>
        <v>-0.12300000000000466</v>
      </c>
      <c r="AG133">
        <f>Linker_ZHist!AG133-Nominal_ZHist!AG133</f>
        <v>0</v>
      </c>
      <c r="AH133">
        <f>Linker_ZHist!AH133-Nominal_ZHist!AH133</f>
        <v>0.87699999999999534</v>
      </c>
      <c r="AI133">
        <f>Linker_ZHist!AI133-Nominal_ZHist!AI133</f>
        <v>0</v>
      </c>
      <c r="AJ133">
        <f>Linker_ZHist!AJ133-Nominal_ZHist!AJ133</f>
        <v>4.8410000000000011</v>
      </c>
      <c r="AK133">
        <f>Linker_ZHist!AK133-Nominal_ZHist!AK133</f>
        <v>0</v>
      </c>
      <c r="AL133">
        <f>Linker_ZHist!AL133-Nominal_ZHist!AL133</f>
        <v>-1.0290000000000035</v>
      </c>
      <c r="AM133">
        <f>Linker_ZHist!AM133-Nominal_ZHist!AM133</f>
        <v>0</v>
      </c>
      <c r="AN133">
        <f>Linker_ZHist!AN133-Nominal_ZHist!AN133</f>
        <v>2.0929999999999893</v>
      </c>
      <c r="AO133">
        <f>Linker_ZHist!AO133-Nominal_ZHist!AO133</f>
        <v>0</v>
      </c>
      <c r="AP133">
        <f>Linker_ZHist!AP133-Nominal_ZHist!AP133</f>
        <v>6.6700000000000017</v>
      </c>
      <c r="AQ133">
        <f>Linker_ZHist!AQ133-Nominal_ZHist!AQ133</f>
        <v>0</v>
      </c>
      <c r="AR133">
        <f>Linker_ZHist!AR133-Nominal_ZHist!AR133</f>
        <v>2.1740000000000066</v>
      </c>
      <c r="AS133">
        <f>Linker_ZHist!AS133-Nominal_ZHist!AS133</f>
        <v>0</v>
      </c>
      <c r="AT133">
        <f>Linker_ZHist!AT133-Nominal_ZHist!AT133</f>
        <v>2.2540000000000049</v>
      </c>
      <c r="AU133">
        <f>Linker_ZHist!AU133-Nominal_ZHist!AU133</f>
        <v>0</v>
      </c>
      <c r="AV133">
        <f>Linker_ZHist!AV133-Nominal_ZHist!AV133</f>
        <v>9.7069999999999936</v>
      </c>
      <c r="AW133">
        <f>Linker_ZHist!AW133-Nominal_ZHist!AW133</f>
        <v>0</v>
      </c>
      <c r="AX133">
        <f>Linker_ZHist!AX133-Nominal_ZHist!AX133</f>
        <v>8.3149999999999977</v>
      </c>
      <c r="AY133">
        <f>Linker_ZHist!AY133-Nominal_ZHist!AY133</f>
        <v>0</v>
      </c>
      <c r="AZ133">
        <f>Linker_ZHist!AZ133-Nominal_ZHist!AZ133</f>
        <v>3.2330000000000041</v>
      </c>
      <c r="BA133">
        <f>Linker_ZHist!BA133-Nominal_ZHist!BA133</f>
        <v>0</v>
      </c>
      <c r="BB133">
        <f>Linker_ZHist!BB133-Nominal_ZHist!BB133</f>
        <v>-0.97399999999998954</v>
      </c>
      <c r="BC133">
        <f>Linker_ZHist!BC133-Nominal_ZHist!BC133</f>
        <v>0</v>
      </c>
      <c r="BD133">
        <f>Linker_ZHist!BD133-Nominal_ZHist!BD133</f>
        <v>-1.6929999999999978</v>
      </c>
      <c r="BE133">
        <f>Linker_ZHist!BE133-Nominal_ZHist!BE133</f>
        <v>0</v>
      </c>
      <c r="BF133">
        <f>Linker_ZHist!BF133-Nominal_ZHist!BF133</f>
        <v>0.39800000000001035</v>
      </c>
      <c r="BG133">
        <f>Linker_ZHist!BG133-Nominal_ZHist!BG133</f>
        <v>0</v>
      </c>
      <c r="BH133">
        <f>Linker_ZHist!BH133-Nominal_ZHist!BH133</f>
        <v>-5.9210000000000065</v>
      </c>
      <c r="BI133">
        <f>Linker_ZHist!BI133-Nominal_ZHist!BI133</f>
        <v>0</v>
      </c>
      <c r="BJ133">
        <f>Linker_ZHist!BJ133-Nominal_ZHist!BJ133</f>
        <v>17.759999999999998</v>
      </c>
      <c r="BK133">
        <f>Linker_ZHist!BK133-Nominal_ZHist!BK133</f>
        <v>0</v>
      </c>
      <c r="BL133">
        <f>Linker_ZHist!BL133-Nominal_ZHist!BL133</f>
        <v>-3.7819999999999965</v>
      </c>
      <c r="BM133">
        <f>Linker_ZHist!BM133-Nominal_ZHist!BM133</f>
        <v>0</v>
      </c>
      <c r="BN133">
        <f>Linker_ZHist!BN133-Nominal_ZHist!BN133</f>
        <v>2.4780000000000086</v>
      </c>
      <c r="BO133">
        <f>Linker_ZHist!BO133-Nominal_ZHist!BO133</f>
        <v>0</v>
      </c>
      <c r="BP133">
        <f>Linker_ZHist!BP133-Nominal_ZHist!BP133</f>
        <v>1.5110000000000028</v>
      </c>
      <c r="BQ133">
        <f>Linker_ZHist!BQ133-Nominal_ZHist!BQ133</f>
        <v>-45483</v>
      </c>
      <c r="BR133">
        <f>Linker_ZHist!BR133-Nominal_ZHist!BR133</f>
        <v>-48.389000000000003</v>
      </c>
      <c r="BS133">
        <f>Linker_ZHist!BS133-Nominal_ZHist!BS133</f>
        <v>0</v>
      </c>
      <c r="BT133">
        <f>Linker_ZHist!BT133-Nominal_ZHist!BT133</f>
        <v>0</v>
      </c>
      <c r="BU133">
        <f>Linker_ZHist!BU133-Nominal_ZHist!BU133</f>
        <v>0</v>
      </c>
      <c r="BV133">
        <f>Linker_ZHist!BV133-Nominal_ZHist!BV133</f>
        <v>0</v>
      </c>
      <c r="BW133">
        <f>Linker_ZHist!BW133-Nominal_ZHist!BW133</f>
        <v>0</v>
      </c>
      <c r="BX133">
        <f>Linker_ZHist!BX133-Nominal_ZHist!BX133</f>
        <v>0</v>
      </c>
      <c r="BY133">
        <f>Linker_ZHist!BY133-Nominal_ZHist!BY133</f>
        <v>0</v>
      </c>
      <c r="BZ133">
        <f>Linker_ZHist!BZ133-Nominal_ZHist!BZ133</f>
        <v>0</v>
      </c>
    </row>
    <row r="134" spans="3:78" x14ac:dyDescent="0.35">
      <c r="C134" s="46"/>
      <c r="D134">
        <f>Linker_ZHist!D134-Nominal_ZHist!D134</f>
        <v>0</v>
      </c>
      <c r="E134">
        <f>Linker_ZHist!E134-Nominal_ZHist!E134</f>
        <v>0</v>
      </c>
      <c r="F134">
        <f>Linker_ZHist!F134-Nominal_ZHist!F134</f>
        <v>0</v>
      </c>
      <c r="G134">
        <f>Linker_ZHist!G134-Nominal_ZHist!G134</f>
        <v>0</v>
      </c>
      <c r="H134">
        <f>Linker_ZHist!H134-Nominal_ZHist!H134</f>
        <v>33.539000000000001</v>
      </c>
      <c r="I134">
        <f>Linker_ZHist!I134-Nominal_ZHist!I134</f>
        <v>0</v>
      </c>
      <c r="J134">
        <f>Linker_ZHist!J134-Nominal_ZHist!J134</f>
        <v>7.2539999999999996</v>
      </c>
      <c r="K134">
        <f>Linker_ZHist!K134-Nominal_ZHist!K134</f>
        <v>0</v>
      </c>
      <c r="L134">
        <f>Linker_ZHist!L134-Nominal_ZHist!L134</f>
        <v>24.690999999999999</v>
      </c>
      <c r="M134">
        <f>Linker_ZHist!M134-Nominal_ZHist!M134</f>
        <v>0</v>
      </c>
      <c r="N134">
        <f>Linker_ZHist!N134-Nominal_ZHist!N134</f>
        <v>9.179000000000002</v>
      </c>
      <c r="O134">
        <f>Linker_ZHist!O134-Nominal_ZHist!O134</f>
        <v>0</v>
      </c>
      <c r="P134">
        <f>Linker_ZHist!P134-Nominal_ZHist!P134</f>
        <v>13.416</v>
      </c>
      <c r="Q134">
        <f>Linker_ZHist!Q134-Nominal_ZHist!Q134</f>
        <v>0</v>
      </c>
      <c r="R134">
        <f>Linker_ZHist!R134-Nominal_ZHist!R134</f>
        <v>10.690999999999999</v>
      </c>
      <c r="S134">
        <f>Linker_ZHist!S134-Nominal_ZHist!S134</f>
        <v>0</v>
      </c>
      <c r="T134">
        <f>Linker_ZHist!T134-Nominal_ZHist!T134</f>
        <v>12.453000000000003</v>
      </c>
      <c r="U134">
        <f>Linker_ZHist!U134-Nominal_ZHist!U134</f>
        <v>0</v>
      </c>
      <c r="V134">
        <f>Linker_ZHist!V134-Nominal_ZHist!V134</f>
        <v>19.203000000000003</v>
      </c>
      <c r="W134">
        <f>Linker_ZHist!W134-Nominal_ZHist!W134</f>
        <v>0</v>
      </c>
      <c r="X134">
        <f>Linker_ZHist!X134-Nominal_ZHist!X134</f>
        <v>3.3070000000000022</v>
      </c>
      <c r="Y134">
        <f>Linker_ZHist!Y134-Nominal_ZHist!Y134</f>
        <v>0</v>
      </c>
      <c r="Z134">
        <f>Linker_ZHist!Z134-Nominal_ZHist!Z134</f>
        <v>13.363</v>
      </c>
      <c r="AA134">
        <f>Linker_ZHist!AA134-Nominal_ZHist!AA134</f>
        <v>0</v>
      </c>
      <c r="AB134">
        <f>Linker_ZHist!AB134-Nominal_ZHist!AB134</f>
        <v>4.0210000000000008</v>
      </c>
      <c r="AC134">
        <f>Linker_ZHist!AC134-Nominal_ZHist!AC134</f>
        <v>0</v>
      </c>
      <c r="AD134">
        <f>Linker_ZHist!AD134-Nominal_ZHist!AD134</f>
        <v>4.9889999999999972</v>
      </c>
      <c r="AE134">
        <f>Linker_ZHist!AE134-Nominal_ZHist!AE134</f>
        <v>0</v>
      </c>
      <c r="AF134">
        <f>Linker_ZHist!AF134-Nominal_ZHist!AF134</f>
        <v>-1.2929999999999993</v>
      </c>
      <c r="AG134">
        <f>Linker_ZHist!AG134-Nominal_ZHist!AG134</f>
        <v>0</v>
      </c>
      <c r="AH134">
        <f>Linker_ZHist!AH134-Nominal_ZHist!AH134</f>
        <v>-0.42200000000000415</v>
      </c>
      <c r="AI134">
        <f>Linker_ZHist!AI134-Nominal_ZHist!AI134</f>
        <v>0</v>
      </c>
      <c r="AJ134">
        <f>Linker_ZHist!AJ134-Nominal_ZHist!AJ134</f>
        <v>3.9200000000000017</v>
      </c>
      <c r="AK134">
        <f>Linker_ZHist!AK134-Nominal_ZHist!AK134</f>
        <v>0</v>
      </c>
      <c r="AL134">
        <f>Linker_ZHist!AL134-Nominal_ZHist!AL134</f>
        <v>-1.8870000000000005</v>
      </c>
      <c r="AM134">
        <f>Linker_ZHist!AM134-Nominal_ZHist!AM134</f>
        <v>0</v>
      </c>
      <c r="AN134">
        <f>Linker_ZHist!AN134-Nominal_ZHist!AN134</f>
        <v>1.1099999999999994</v>
      </c>
      <c r="AO134">
        <f>Linker_ZHist!AO134-Nominal_ZHist!AO134</f>
        <v>0</v>
      </c>
      <c r="AP134">
        <f>Linker_ZHist!AP134-Nominal_ZHist!AP134</f>
        <v>5.5009999999999906</v>
      </c>
      <c r="AQ134">
        <f>Linker_ZHist!AQ134-Nominal_ZHist!AQ134</f>
        <v>0</v>
      </c>
      <c r="AR134">
        <f>Linker_ZHist!AR134-Nominal_ZHist!AR134</f>
        <v>1.2299999999999898</v>
      </c>
      <c r="AS134">
        <f>Linker_ZHist!AS134-Nominal_ZHist!AS134</f>
        <v>0</v>
      </c>
      <c r="AT134">
        <f>Linker_ZHist!AT134-Nominal_ZHist!AT134</f>
        <v>1.2049999999999983</v>
      </c>
      <c r="AU134">
        <f>Linker_ZHist!AU134-Nominal_ZHist!AU134</f>
        <v>0</v>
      </c>
      <c r="AV134">
        <f>Linker_ZHist!AV134-Nominal_ZHist!AV134</f>
        <v>8.796999999999997</v>
      </c>
      <c r="AW134">
        <f>Linker_ZHist!AW134-Nominal_ZHist!AW134</f>
        <v>0</v>
      </c>
      <c r="AX134">
        <f>Linker_ZHist!AX134-Nominal_ZHist!AX134</f>
        <v>7.3699999999999903</v>
      </c>
      <c r="AY134">
        <f>Linker_ZHist!AY134-Nominal_ZHist!AY134</f>
        <v>0</v>
      </c>
      <c r="AZ134">
        <f>Linker_ZHist!AZ134-Nominal_ZHist!AZ134</f>
        <v>2.1440000000000055</v>
      </c>
      <c r="BA134">
        <f>Linker_ZHist!BA134-Nominal_ZHist!BA134</f>
        <v>0</v>
      </c>
      <c r="BB134">
        <f>Linker_ZHist!BB134-Nominal_ZHist!BB134</f>
        <v>-2.3450000000000131</v>
      </c>
      <c r="BC134">
        <f>Linker_ZHist!BC134-Nominal_ZHist!BC134</f>
        <v>0</v>
      </c>
      <c r="BD134">
        <f>Linker_ZHist!BD134-Nominal_ZHist!BD134</f>
        <v>-3.0249999999999915</v>
      </c>
      <c r="BE134">
        <f>Linker_ZHist!BE134-Nominal_ZHist!BE134</f>
        <v>0</v>
      </c>
      <c r="BF134">
        <f>Linker_ZHist!BF134-Nominal_ZHist!BF134</f>
        <v>-1.070999999999998</v>
      </c>
      <c r="BG134">
        <f>Linker_ZHist!BG134-Nominal_ZHist!BG134</f>
        <v>0</v>
      </c>
      <c r="BH134">
        <f>Linker_ZHist!BH134-Nominal_ZHist!BH134</f>
        <v>-7.6629999999999967</v>
      </c>
      <c r="BI134">
        <f>Linker_ZHist!BI134-Nominal_ZHist!BI134</f>
        <v>0</v>
      </c>
      <c r="BJ134">
        <f>Linker_ZHist!BJ134-Nominal_ZHist!BJ134</f>
        <v>16.310000000000002</v>
      </c>
      <c r="BK134">
        <f>Linker_ZHist!BK134-Nominal_ZHist!BK134</f>
        <v>0</v>
      </c>
      <c r="BL134">
        <f>Linker_ZHist!BL134-Nominal_ZHist!BL134</f>
        <v>-5.4909999999999997</v>
      </c>
      <c r="BM134">
        <f>Linker_ZHist!BM134-Nominal_ZHist!BM134</f>
        <v>0</v>
      </c>
      <c r="BN134">
        <f>Linker_ZHist!BN134-Nominal_ZHist!BN134</f>
        <v>1.1759999999999877</v>
      </c>
      <c r="BO134">
        <f>Linker_ZHist!BO134-Nominal_ZHist!BO134</f>
        <v>0</v>
      </c>
      <c r="BP134">
        <f>Linker_ZHist!BP134-Nominal_ZHist!BP134</f>
        <v>0.29400000000000404</v>
      </c>
      <c r="BQ134">
        <f>Linker_ZHist!BQ134-Nominal_ZHist!BQ134</f>
        <v>-45484</v>
      </c>
      <c r="BR134">
        <f>Linker_ZHist!BR134-Nominal_ZHist!BR134</f>
        <v>-47.984999999999999</v>
      </c>
      <c r="BS134">
        <f>Linker_ZHist!BS134-Nominal_ZHist!BS134</f>
        <v>0</v>
      </c>
      <c r="BT134">
        <f>Linker_ZHist!BT134-Nominal_ZHist!BT134</f>
        <v>0</v>
      </c>
      <c r="BU134">
        <f>Linker_ZHist!BU134-Nominal_ZHist!BU134</f>
        <v>0</v>
      </c>
      <c r="BV134">
        <f>Linker_ZHist!BV134-Nominal_ZHist!BV134</f>
        <v>0</v>
      </c>
      <c r="BW134">
        <f>Linker_ZHist!BW134-Nominal_ZHist!BW134</f>
        <v>0</v>
      </c>
      <c r="BX134">
        <f>Linker_ZHist!BX134-Nominal_ZHist!BX134</f>
        <v>0</v>
      </c>
      <c r="BY134">
        <f>Linker_ZHist!BY134-Nominal_ZHist!BY134</f>
        <v>0</v>
      </c>
      <c r="BZ134">
        <f>Linker_ZHist!BZ134-Nominal_ZHist!BZ134</f>
        <v>0</v>
      </c>
    </row>
    <row r="135" spans="3:78" x14ac:dyDescent="0.35">
      <c r="D135">
        <f>Linker_ZHist!D135-Nominal_ZHist!D135</f>
        <v>0</v>
      </c>
      <c r="E135">
        <f>Linker_ZHist!E135-Nominal_ZHist!E135</f>
        <v>0</v>
      </c>
      <c r="F135">
        <f>Linker_ZHist!F135-Nominal_ZHist!F135</f>
        <v>0</v>
      </c>
      <c r="G135">
        <f>Linker_ZHist!G135-Nominal_ZHist!G135</f>
        <v>0</v>
      </c>
      <c r="H135">
        <f>Linker_ZHist!H135-Nominal_ZHist!H135</f>
        <v>0</v>
      </c>
      <c r="I135">
        <f>Linker_ZHist!I135-Nominal_ZHist!I135</f>
        <v>0</v>
      </c>
      <c r="J135">
        <f>Linker_ZHist!J135-Nominal_ZHist!J135</f>
        <v>0</v>
      </c>
      <c r="K135">
        <f>Linker_ZHist!K135-Nominal_ZHist!K135</f>
        <v>0</v>
      </c>
      <c r="L135">
        <f>Linker_ZHist!L135-Nominal_ZHist!L135</f>
        <v>0</v>
      </c>
      <c r="M135">
        <f>Linker_ZHist!M135-Nominal_ZHist!M135</f>
        <v>0</v>
      </c>
      <c r="N135">
        <f>Linker_ZHist!N135-Nominal_ZHist!N135</f>
        <v>0</v>
      </c>
      <c r="O135">
        <f>Linker_ZHist!O135-Nominal_ZHist!O135</f>
        <v>0</v>
      </c>
      <c r="P135">
        <f>Linker_ZHist!P135-Nominal_ZHist!P135</f>
        <v>0</v>
      </c>
      <c r="Q135">
        <f>Linker_ZHist!Q135-Nominal_ZHist!Q135</f>
        <v>0</v>
      </c>
      <c r="R135">
        <f>Linker_ZHist!R135-Nominal_ZHist!R135</f>
        <v>0</v>
      </c>
      <c r="S135">
        <f>Linker_ZHist!S135-Nominal_ZHist!S135</f>
        <v>0</v>
      </c>
      <c r="T135">
        <f>Linker_ZHist!T135-Nominal_ZHist!T135</f>
        <v>0</v>
      </c>
      <c r="U135">
        <f>Linker_ZHist!U135-Nominal_ZHist!U135</f>
        <v>0</v>
      </c>
      <c r="V135">
        <f>Linker_ZHist!V135-Nominal_ZHist!V135</f>
        <v>0</v>
      </c>
      <c r="W135">
        <f>Linker_ZHist!W135-Nominal_ZHist!W135</f>
        <v>0</v>
      </c>
      <c r="X135">
        <f>Linker_ZHist!X135-Nominal_ZHist!X135</f>
        <v>0</v>
      </c>
      <c r="Y135">
        <f>Linker_ZHist!Y135-Nominal_ZHist!Y135</f>
        <v>0</v>
      </c>
      <c r="Z135">
        <f>Linker_ZHist!Z135-Nominal_ZHist!Z135</f>
        <v>0</v>
      </c>
      <c r="AA135">
        <f>Linker_ZHist!AA135-Nominal_ZHist!AA135</f>
        <v>0</v>
      </c>
      <c r="AB135">
        <f>Linker_ZHist!AB135-Nominal_ZHist!AB135</f>
        <v>0</v>
      </c>
      <c r="AC135">
        <f>Linker_ZHist!AC135-Nominal_ZHist!AC135</f>
        <v>0</v>
      </c>
      <c r="AD135">
        <f>Linker_ZHist!AD135-Nominal_ZHist!AD135</f>
        <v>0</v>
      </c>
      <c r="AE135">
        <f>Linker_ZHist!AE135-Nominal_ZHist!AE135</f>
        <v>0</v>
      </c>
      <c r="AF135">
        <f>Linker_ZHist!AF135-Nominal_ZHist!AF135</f>
        <v>0</v>
      </c>
      <c r="AG135">
        <f>Linker_ZHist!AG135-Nominal_ZHist!AG135</f>
        <v>0</v>
      </c>
      <c r="AH135">
        <f>Linker_ZHist!AH135-Nominal_ZHist!AH135</f>
        <v>0</v>
      </c>
      <c r="AI135">
        <f>Linker_ZHist!AI135-Nominal_ZHist!AI135</f>
        <v>0</v>
      </c>
      <c r="AJ135">
        <f>Linker_ZHist!AJ135-Nominal_ZHist!AJ135</f>
        <v>0</v>
      </c>
      <c r="AK135">
        <f>Linker_ZHist!AK135-Nominal_ZHist!AK135</f>
        <v>0</v>
      </c>
      <c r="AL135">
        <f>Linker_ZHist!AL135-Nominal_ZHist!AL135</f>
        <v>0</v>
      </c>
      <c r="AM135">
        <f>Linker_ZHist!AM135-Nominal_ZHist!AM135</f>
        <v>0</v>
      </c>
      <c r="AN135">
        <f>Linker_ZHist!AN135-Nominal_ZHist!AN135</f>
        <v>0</v>
      </c>
      <c r="AO135">
        <f>Linker_ZHist!AO135-Nominal_ZHist!AO135</f>
        <v>0</v>
      </c>
      <c r="AP135">
        <f>Linker_ZHist!AP135-Nominal_ZHist!AP135</f>
        <v>0</v>
      </c>
      <c r="AQ135">
        <f>Linker_ZHist!AQ135-Nominal_ZHist!AQ135</f>
        <v>0</v>
      </c>
      <c r="AR135">
        <f>Linker_ZHist!AR135-Nominal_ZHist!AR135</f>
        <v>0</v>
      </c>
      <c r="AS135">
        <f>Linker_ZHist!AS135-Nominal_ZHist!AS135</f>
        <v>0</v>
      </c>
      <c r="AT135">
        <f>Linker_ZHist!AT135-Nominal_ZHist!AT135</f>
        <v>0</v>
      </c>
      <c r="AU135">
        <f>Linker_ZHist!AU135-Nominal_ZHist!AU135</f>
        <v>0</v>
      </c>
      <c r="AV135">
        <f>Linker_ZHist!AV135-Nominal_ZHist!AV135</f>
        <v>0</v>
      </c>
      <c r="AW135">
        <f>Linker_ZHist!AW135-Nominal_ZHist!AW135</f>
        <v>0</v>
      </c>
      <c r="AX135">
        <f>Linker_ZHist!AX135-Nominal_ZHist!AX135</f>
        <v>0</v>
      </c>
      <c r="AY135">
        <f>Linker_ZHist!AY135-Nominal_ZHist!AY135</f>
        <v>0</v>
      </c>
      <c r="AZ135">
        <f>Linker_ZHist!AZ135-Nominal_ZHist!AZ135</f>
        <v>0</v>
      </c>
      <c r="BA135">
        <f>Linker_ZHist!BA135-Nominal_ZHist!BA135</f>
        <v>0</v>
      </c>
      <c r="BB135">
        <f>Linker_ZHist!BB135-Nominal_ZHist!BB135</f>
        <v>0</v>
      </c>
      <c r="BC135">
        <f>Linker_ZHist!BC135-Nominal_ZHist!BC135</f>
        <v>0</v>
      </c>
      <c r="BD135">
        <f>Linker_ZHist!BD135-Nominal_ZHist!BD135</f>
        <v>0</v>
      </c>
      <c r="BE135">
        <f>Linker_ZHist!BE135-Nominal_ZHist!BE135</f>
        <v>0</v>
      </c>
      <c r="BF135">
        <f>Linker_ZHist!BF135-Nominal_ZHist!BF135</f>
        <v>0</v>
      </c>
      <c r="BG135">
        <f>Linker_ZHist!BG135-Nominal_ZHist!BG135</f>
        <v>0</v>
      </c>
      <c r="BH135">
        <f>Linker_ZHist!BH135-Nominal_ZHist!BH135</f>
        <v>0</v>
      </c>
      <c r="BI135">
        <f>Linker_ZHist!BI135-Nominal_ZHist!BI135</f>
        <v>0</v>
      </c>
      <c r="BJ135">
        <f>Linker_ZHist!BJ135-Nominal_ZHist!BJ135</f>
        <v>0</v>
      </c>
      <c r="BK135">
        <f>Linker_ZHist!BK135-Nominal_ZHist!BK135</f>
        <v>0</v>
      </c>
      <c r="BL135">
        <f>Linker_ZHist!BL135-Nominal_ZHist!BL135</f>
        <v>0</v>
      </c>
      <c r="BM135">
        <f>Linker_ZHist!BM135-Nominal_ZHist!BM135</f>
        <v>0</v>
      </c>
      <c r="BN135">
        <f>Linker_ZHist!BN135-Nominal_ZHist!BN135</f>
        <v>0</v>
      </c>
      <c r="BO135">
        <f>Linker_ZHist!BO135-Nominal_ZHist!BO135</f>
        <v>0</v>
      </c>
      <c r="BP135">
        <f>Linker_ZHist!BP135-Nominal_ZHist!BP135</f>
        <v>0</v>
      </c>
      <c r="BQ135">
        <f>Linker_ZHist!BQ135-Nominal_ZHist!BQ135</f>
        <v>0</v>
      </c>
      <c r="BR135">
        <f>Linker_ZHist!BR135-Nominal_ZHist!BR135</f>
        <v>0</v>
      </c>
      <c r="BS135">
        <f>Linker_ZHist!BS135-Nominal_ZHist!BS135</f>
        <v>0</v>
      </c>
      <c r="BT135">
        <f>Linker_ZHist!BT135-Nominal_ZHist!BT135</f>
        <v>0</v>
      </c>
      <c r="BU135">
        <f>Linker_ZHist!BU135-Nominal_ZHist!BU135</f>
        <v>0</v>
      </c>
      <c r="BV135">
        <f>Linker_ZHist!BV135-Nominal_ZHist!BV135</f>
        <v>0</v>
      </c>
      <c r="BW135">
        <f>Linker_ZHist!BW135-Nominal_ZHist!BW135</f>
        <v>0</v>
      </c>
      <c r="BX135">
        <f>Linker_ZHist!BX135-Nominal_ZHist!BX135</f>
        <v>0</v>
      </c>
      <c r="BY135">
        <f>Linker_ZHist!BY135-Nominal_ZHist!BY135</f>
        <v>0</v>
      </c>
      <c r="BZ135">
        <f>Linker_ZHist!BZ135-Nominal_ZHist!BZ135</f>
        <v>0</v>
      </c>
    </row>
    <row r="136" spans="3:78" x14ac:dyDescent="0.35">
      <c r="D136">
        <f>Linker_ZHist!D136-Nominal_ZHist!D136</f>
        <v>0</v>
      </c>
      <c r="E136">
        <f>Linker_ZHist!E136-Nominal_ZHist!E136</f>
        <v>0</v>
      </c>
      <c r="F136">
        <f>Linker_ZHist!F136-Nominal_ZHist!F136</f>
        <v>0</v>
      </c>
      <c r="G136">
        <f>Linker_ZHist!G136-Nominal_ZHist!G136</f>
        <v>0</v>
      </c>
      <c r="H136">
        <f>Linker_ZHist!H136-Nominal_ZHist!H136</f>
        <v>0</v>
      </c>
      <c r="I136">
        <f>Linker_ZHist!I136-Nominal_ZHist!I136</f>
        <v>0</v>
      </c>
      <c r="J136">
        <f>Linker_ZHist!J136-Nominal_ZHist!J136</f>
        <v>0</v>
      </c>
      <c r="K136">
        <f>Linker_ZHist!K136-Nominal_ZHist!K136</f>
        <v>0</v>
      </c>
      <c r="L136">
        <f>Linker_ZHist!L136-Nominal_ZHist!L136</f>
        <v>0</v>
      </c>
      <c r="M136">
        <f>Linker_ZHist!M136-Nominal_ZHist!M136</f>
        <v>0</v>
      </c>
      <c r="N136">
        <f>Linker_ZHist!N136-Nominal_ZHist!N136</f>
        <v>0</v>
      </c>
      <c r="O136">
        <f>Linker_ZHist!O136-Nominal_ZHist!O136</f>
        <v>0</v>
      </c>
      <c r="P136">
        <f>Linker_ZHist!P136-Nominal_ZHist!P136</f>
        <v>0</v>
      </c>
      <c r="Q136">
        <f>Linker_ZHist!Q136-Nominal_ZHist!Q136</f>
        <v>0</v>
      </c>
      <c r="R136">
        <f>Linker_ZHist!R136-Nominal_ZHist!R136</f>
        <v>0</v>
      </c>
      <c r="S136">
        <f>Linker_ZHist!S136-Nominal_ZHist!S136</f>
        <v>0</v>
      </c>
      <c r="T136">
        <f>Linker_ZHist!T136-Nominal_ZHist!T136</f>
        <v>0</v>
      </c>
      <c r="U136">
        <f>Linker_ZHist!U136-Nominal_ZHist!U136</f>
        <v>0</v>
      </c>
      <c r="V136">
        <f>Linker_ZHist!V136-Nominal_ZHist!V136</f>
        <v>0</v>
      </c>
      <c r="W136">
        <f>Linker_ZHist!W136-Nominal_ZHist!W136</f>
        <v>0</v>
      </c>
      <c r="X136">
        <f>Linker_ZHist!X136-Nominal_ZHist!X136</f>
        <v>0</v>
      </c>
      <c r="Y136">
        <f>Linker_ZHist!Y136-Nominal_ZHist!Y136</f>
        <v>0</v>
      </c>
      <c r="Z136">
        <f>Linker_ZHist!Z136-Nominal_ZHist!Z136</f>
        <v>0</v>
      </c>
      <c r="AA136">
        <f>Linker_ZHist!AA136-Nominal_ZHist!AA136</f>
        <v>0</v>
      </c>
      <c r="AB136">
        <f>Linker_ZHist!AB136-Nominal_ZHist!AB136</f>
        <v>0</v>
      </c>
      <c r="AC136">
        <f>Linker_ZHist!AC136-Nominal_ZHist!AC136</f>
        <v>0</v>
      </c>
      <c r="AD136">
        <f>Linker_ZHist!AD136-Nominal_ZHist!AD136</f>
        <v>0</v>
      </c>
      <c r="AE136">
        <f>Linker_ZHist!AE136-Nominal_ZHist!AE136</f>
        <v>0</v>
      </c>
      <c r="AF136">
        <f>Linker_ZHist!AF136-Nominal_ZHist!AF136</f>
        <v>0</v>
      </c>
      <c r="AG136">
        <f>Linker_ZHist!AG136-Nominal_ZHist!AG136</f>
        <v>0</v>
      </c>
      <c r="AH136">
        <f>Linker_ZHist!AH136-Nominal_ZHist!AH136</f>
        <v>0</v>
      </c>
      <c r="AI136">
        <f>Linker_ZHist!AI136-Nominal_ZHist!AI136</f>
        <v>0</v>
      </c>
      <c r="AJ136">
        <f>Linker_ZHist!AJ136-Nominal_ZHist!AJ136</f>
        <v>0</v>
      </c>
      <c r="AK136">
        <f>Linker_ZHist!AK136-Nominal_ZHist!AK136</f>
        <v>0</v>
      </c>
      <c r="AL136">
        <f>Linker_ZHist!AL136-Nominal_ZHist!AL136</f>
        <v>0</v>
      </c>
      <c r="AM136">
        <f>Linker_ZHist!AM136-Nominal_ZHist!AM136</f>
        <v>0</v>
      </c>
      <c r="AN136">
        <f>Linker_ZHist!AN136-Nominal_ZHist!AN136</f>
        <v>0</v>
      </c>
      <c r="AO136">
        <f>Linker_ZHist!AO136-Nominal_ZHist!AO136</f>
        <v>0</v>
      </c>
      <c r="AP136">
        <f>Linker_ZHist!AP136-Nominal_ZHist!AP136</f>
        <v>0</v>
      </c>
      <c r="AQ136">
        <f>Linker_ZHist!AQ136-Nominal_ZHist!AQ136</f>
        <v>0</v>
      </c>
      <c r="AR136">
        <f>Linker_ZHist!AR136-Nominal_ZHist!AR136</f>
        <v>0</v>
      </c>
      <c r="AS136">
        <f>Linker_ZHist!AS136-Nominal_ZHist!AS136</f>
        <v>0</v>
      </c>
      <c r="AT136">
        <f>Linker_ZHist!AT136-Nominal_ZHist!AT136</f>
        <v>0</v>
      </c>
      <c r="AU136">
        <f>Linker_ZHist!AU136-Nominal_ZHist!AU136</f>
        <v>0</v>
      </c>
      <c r="AV136">
        <f>Linker_ZHist!AV136-Nominal_ZHist!AV136</f>
        <v>0</v>
      </c>
      <c r="AW136">
        <f>Linker_ZHist!AW136-Nominal_ZHist!AW136</f>
        <v>0</v>
      </c>
      <c r="AX136">
        <f>Linker_ZHist!AX136-Nominal_ZHist!AX136</f>
        <v>0</v>
      </c>
      <c r="AY136">
        <f>Linker_ZHist!AY136-Nominal_ZHist!AY136</f>
        <v>0</v>
      </c>
      <c r="AZ136">
        <f>Linker_ZHist!AZ136-Nominal_ZHist!AZ136</f>
        <v>0</v>
      </c>
      <c r="BA136">
        <f>Linker_ZHist!BA136-Nominal_ZHist!BA136</f>
        <v>0</v>
      </c>
      <c r="BB136">
        <f>Linker_ZHist!BB136-Nominal_ZHist!BB136</f>
        <v>0</v>
      </c>
      <c r="BC136">
        <f>Linker_ZHist!BC136-Nominal_ZHist!BC136</f>
        <v>0</v>
      </c>
      <c r="BD136">
        <f>Linker_ZHist!BD136-Nominal_ZHist!BD136</f>
        <v>0</v>
      </c>
      <c r="BE136">
        <f>Linker_ZHist!BE136-Nominal_ZHist!BE136</f>
        <v>0</v>
      </c>
      <c r="BF136">
        <f>Linker_ZHist!BF136-Nominal_ZHist!BF136</f>
        <v>0</v>
      </c>
      <c r="BG136">
        <f>Linker_ZHist!BG136-Nominal_ZHist!BG136</f>
        <v>0</v>
      </c>
      <c r="BH136">
        <f>Linker_ZHist!BH136-Nominal_ZHist!BH136</f>
        <v>0</v>
      </c>
      <c r="BI136">
        <f>Linker_ZHist!BI136-Nominal_ZHist!BI136</f>
        <v>0</v>
      </c>
      <c r="BJ136">
        <f>Linker_ZHist!BJ136-Nominal_ZHist!BJ136</f>
        <v>0</v>
      </c>
      <c r="BK136">
        <f>Linker_ZHist!BK136-Nominal_ZHist!BK136</f>
        <v>0</v>
      </c>
      <c r="BL136">
        <f>Linker_ZHist!BL136-Nominal_ZHist!BL136</f>
        <v>0</v>
      </c>
      <c r="BM136">
        <f>Linker_ZHist!BM136-Nominal_ZHist!BM136</f>
        <v>0</v>
      </c>
      <c r="BN136">
        <f>Linker_ZHist!BN136-Nominal_ZHist!BN136</f>
        <v>0</v>
      </c>
      <c r="BO136">
        <f>Linker_ZHist!BO136-Nominal_ZHist!BO136</f>
        <v>0</v>
      </c>
      <c r="BP136">
        <f>Linker_ZHist!BP136-Nominal_ZHist!BP136</f>
        <v>0</v>
      </c>
      <c r="BQ136">
        <f>Linker_ZHist!BQ136-Nominal_ZHist!BQ136</f>
        <v>0</v>
      </c>
      <c r="BR136">
        <f>Linker_ZHist!BR136-Nominal_ZHist!BR136</f>
        <v>0</v>
      </c>
      <c r="BS136">
        <f>Linker_ZHist!BS136-Nominal_ZHist!BS136</f>
        <v>0</v>
      </c>
      <c r="BT136">
        <f>Linker_ZHist!BT136-Nominal_ZHist!BT136</f>
        <v>0</v>
      </c>
      <c r="BU136">
        <f>Linker_ZHist!BU136-Nominal_ZHist!BU136</f>
        <v>0</v>
      </c>
      <c r="BV136">
        <f>Linker_ZHist!BV136-Nominal_ZHist!BV136</f>
        <v>0</v>
      </c>
      <c r="BW136">
        <f>Linker_ZHist!BW136-Nominal_ZHist!BW136</f>
        <v>0</v>
      </c>
      <c r="BX136">
        <f>Linker_ZHist!BX136-Nominal_ZHist!BX136</f>
        <v>0</v>
      </c>
      <c r="BY136">
        <f>Linker_ZHist!BY136-Nominal_ZHist!BY136</f>
        <v>0</v>
      </c>
      <c r="BZ136">
        <f>Linker_ZHist!BZ136-Nominal_ZHist!BZ136</f>
        <v>0</v>
      </c>
    </row>
    <row r="137" spans="3:78" x14ac:dyDescent="0.35">
      <c r="D137">
        <f>Linker_ZHist!D137-Nominal_ZHist!D137</f>
        <v>0</v>
      </c>
      <c r="E137">
        <f>Linker_ZHist!E137-Nominal_ZHist!E137</f>
        <v>0</v>
      </c>
      <c r="F137">
        <f>Linker_ZHist!F137-Nominal_ZHist!F137</f>
        <v>0</v>
      </c>
      <c r="G137">
        <f>Linker_ZHist!G137-Nominal_ZHist!G137</f>
        <v>0</v>
      </c>
      <c r="H137">
        <f>Linker_ZHist!H137-Nominal_ZHist!H137</f>
        <v>0</v>
      </c>
      <c r="I137">
        <f>Linker_ZHist!I137-Nominal_ZHist!I137</f>
        <v>0</v>
      </c>
      <c r="J137">
        <f>Linker_ZHist!J137-Nominal_ZHist!J137</f>
        <v>0</v>
      </c>
      <c r="K137">
        <f>Linker_ZHist!K137-Nominal_ZHist!K137</f>
        <v>0</v>
      </c>
      <c r="L137">
        <f>Linker_ZHist!L137-Nominal_ZHist!L137</f>
        <v>0</v>
      </c>
      <c r="M137">
        <f>Linker_ZHist!M137-Nominal_ZHist!M137</f>
        <v>0</v>
      </c>
      <c r="N137">
        <f>Linker_ZHist!N137-Nominal_ZHist!N137</f>
        <v>0</v>
      </c>
      <c r="O137">
        <f>Linker_ZHist!O137-Nominal_ZHist!O137</f>
        <v>0</v>
      </c>
      <c r="P137">
        <f>Linker_ZHist!P137-Nominal_ZHist!P137</f>
        <v>0</v>
      </c>
      <c r="Q137">
        <f>Linker_ZHist!Q137-Nominal_ZHist!Q137</f>
        <v>0</v>
      </c>
      <c r="R137">
        <f>Linker_ZHist!R137-Nominal_ZHist!R137</f>
        <v>0</v>
      </c>
      <c r="S137">
        <f>Linker_ZHist!S137-Nominal_ZHist!S137</f>
        <v>0</v>
      </c>
      <c r="T137">
        <f>Linker_ZHist!T137-Nominal_ZHist!T137</f>
        <v>0</v>
      </c>
      <c r="U137">
        <f>Linker_ZHist!U137-Nominal_ZHist!U137</f>
        <v>0</v>
      </c>
      <c r="V137">
        <f>Linker_ZHist!V137-Nominal_ZHist!V137</f>
        <v>0</v>
      </c>
      <c r="W137">
        <f>Linker_ZHist!W137-Nominal_ZHist!W137</f>
        <v>0</v>
      </c>
      <c r="X137">
        <f>Linker_ZHist!X137-Nominal_ZHist!X137</f>
        <v>0</v>
      </c>
      <c r="Y137">
        <f>Linker_ZHist!Y137-Nominal_ZHist!Y137</f>
        <v>0</v>
      </c>
      <c r="Z137">
        <f>Linker_ZHist!Z137-Nominal_ZHist!Z137</f>
        <v>0</v>
      </c>
      <c r="AA137">
        <f>Linker_ZHist!AA137-Nominal_ZHist!AA137</f>
        <v>0</v>
      </c>
      <c r="AB137">
        <f>Linker_ZHist!AB137-Nominal_ZHist!AB137</f>
        <v>0</v>
      </c>
      <c r="AC137">
        <f>Linker_ZHist!AC137-Nominal_ZHist!AC137</f>
        <v>0</v>
      </c>
      <c r="AD137">
        <f>Linker_ZHist!AD137-Nominal_ZHist!AD137</f>
        <v>0</v>
      </c>
      <c r="AE137">
        <f>Linker_ZHist!AE137-Nominal_ZHist!AE137</f>
        <v>0</v>
      </c>
      <c r="AF137">
        <f>Linker_ZHist!AF137-Nominal_ZHist!AF137</f>
        <v>0</v>
      </c>
      <c r="AG137">
        <f>Linker_ZHist!AG137-Nominal_ZHist!AG137</f>
        <v>0</v>
      </c>
      <c r="AH137">
        <f>Linker_ZHist!AH137-Nominal_ZHist!AH137</f>
        <v>0</v>
      </c>
      <c r="AI137">
        <f>Linker_ZHist!AI137-Nominal_ZHist!AI137</f>
        <v>0</v>
      </c>
      <c r="AJ137">
        <f>Linker_ZHist!AJ137-Nominal_ZHist!AJ137</f>
        <v>0</v>
      </c>
      <c r="AK137">
        <f>Linker_ZHist!AK137-Nominal_ZHist!AK137</f>
        <v>0</v>
      </c>
      <c r="AL137">
        <f>Linker_ZHist!AL137-Nominal_ZHist!AL137</f>
        <v>0</v>
      </c>
      <c r="AM137">
        <f>Linker_ZHist!AM137-Nominal_ZHist!AM137</f>
        <v>0</v>
      </c>
      <c r="AN137">
        <f>Linker_ZHist!AN137-Nominal_ZHist!AN137</f>
        <v>0</v>
      </c>
      <c r="AO137">
        <f>Linker_ZHist!AO137-Nominal_ZHist!AO137</f>
        <v>0</v>
      </c>
      <c r="AP137">
        <f>Linker_ZHist!AP137-Nominal_ZHist!AP137</f>
        <v>0</v>
      </c>
      <c r="AQ137">
        <f>Linker_ZHist!AQ137-Nominal_ZHist!AQ137</f>
        <v>0</v>
      </c>
      <c r="AR137">
        <f>Linker_ZHist!AR137-Nominal_ZHist!AR137</f>
        <v>0</v>
      </c>
      <c r="AS137">
        <f>Linker_ZHist!AS137-Nominal_ZHist!AS137</f>
        <v>0</v>
      </c>
      <c r="AT137">
        <f>Linker_ZHist!AT137-Nominal_ZHist!AT137</f>
        <v>0</v>
      </c>
      <c r="AU137">
        <f>Linker_ZHist!AU137-Nominal_ZHist!AU137</f>
        <v>0</v>
      </c>
      <c r="AV137">
        <f>Linker_ZHist!AV137-Nominal_ZHist!AV137</f>
        <v>0</v>
      </c>
      <c r="AW137">
        <f>Linker_ZHist!AW137-Nominal_ZHist!AW137</f>
        <v>0</v>
      </c>
      <c r="AX137">
        <f>Linker_ZHist!AX137-Nominal_ZHist!AX137</f>
        <v>0</v>
      </c>
      <c r="AY137">
        <f>Linker_ZHist!AY137-Nominal_ZHist!AY137</f>
        <v>0</v>
      </c>
      <c r="AZ137">
        <f>Linker_ZHist!AZ137-Nominal_ZHist!AZ137</f>
        <v>0</v>
      </c>
      <c r="BA137">
        <f>Linker_ZHist!BA137-Nominal_ZHist!BA137</f>
        <v>0</v>
      </c>
      <c r="BB137">
        <f>Linker_ZHist!BB137-Nominal_ZHist!BB137</f>
        <v>0</v>
      </c>
      <c r="BC137">
        <f>Linker_ZHist!BC137-Nominal_ZHist!BC137</f>
        <v>0</v>
      </c>
      <c r="BD137">
        <f>Linker_ZHist!BD137-Nominal_ZHist!BD137</f>
        <v>0</v>
      </c>
      <c r="BE137">
        <f>Linker_ZHist!BE137-Nominal_ZHist!BE137</f>
        <v>0</v>
      </c>
      <c r="BF137">
        <f>Linker_ZHist!BF137-Nominal_ZHist!BF137</f>
        <v>0</v>
      </c>
      <c r="BG137">
        <f>Linker_ZHist!BG137-Nominal_ZHist!BG137</f>
        <v>0</v>
      </c>
      <c r="BH137">
        <f>Linker_ZHist!BH137-Nominal_ZHist!BH137</f>
        <v>0</v>
      </c>
      <c r="BI137">
        <f>Linker_ZHist!BI137-Nominal_ZHist!BI137</f>
        <v>0</v>
      </c>
      <c r="BJ137">
        <f>Linker_ZHist!BJ137-Nominal_ZHist!BJ137</f>
        <v>0</v>
      </c>
      <c r="BK137">
        <f>Linker_ZHist!BK137-Nominal_ZHist!BK137</f>
        <v>0</v>
      </c>
      <c r="BL137">
        <f>Linker_ZHist!BL137-Nominal_ZHist!BL137</f>
        <v>0</v>
      </c>
      <c r="BM137">
        <f>Linker_ZHist!BM137-Nominal_ZHist!BM137</f>
        <v>0</v>
      </c>
      <c r="BN137">
        <f>Linker_ZHist!BN137-Nominal_ZHist!BN137</f>
        <v>0</v>
      </c>
      <c r="BO137">
        <f>Linker_ZHist!BO137-Nominal_ZHist!BO137</f>
        <v>0</v>
      </c>
      <c r="BP137">
        <f>Linker_ZHist!BP137-Nominal_ZHist!BP137</f>
        <v>0</v>
      </c>
      <c r="BQ137">
        <f>Linker_ZHist!BQ137-Nominal_ZHist!BQ137</f>
        <v>0</v>
      </c>
      <c r="BR137">
        <f>Linker_ZHist!BR137-Nominal_ZHist!BR137</f>
        <v>0</v>
      </c>
      <c r="BS137">
        <f>Linker_ZHist!BS137-Nominal_ZHist!BS137</f>
        <v>0</v>
      </c>
      <c r="BT137">
        <f>Linker_ZHist!BT137-Nominal_ZHist!BT137</f>
        <v>0</v>
      </c>
      <c r="BU137">
        <f>Linker_ZHist!BU137-Nominal_ZHist!BU137</f>
        <v>0</v>
      </c>
      <c r="BV137">
        <f>Linker_ZHist!BV137-Nominal_ZHist!BV137</f>
        <v>0</v>
      </c>
      <c r="BW137">
        <f>Linker_ZHist!BW137-Nominal_ZHist!BW137</f>
        <v>0</v>
      </c>
      <c r="BX137">
        <f>Linker_ZHist!BX137-Nominal_ZHist!BX137</f>
        <v>0</v>
      </c>
      <c r="BY137">
        <f>Linker_ZHist!BY137-Nominal_ZHist!BY137</f>
        <v>0</v>
      </c>
      <c r="BZ137">
        <f>Linker_ZHist!BZ137-Nominal_ZHist!BZ137</f>
        <v>0</v>
      </c>
    </row>
    <row r="138" spans="3:78" x14ac:dyDescent="0.35">
      <c r="D138">
        <f>Linker_ZHist!D138-Nominal_ZHist!D138</f>
        <v>0</v>
      </c>
      <c r="E138">
        <f>Linker_ZHist!E138-Nominal_ZHist!E138</f>
        <v>0</v>
      </c>
      <c r="F138">
        <f>Linker_ZHist!F138-Nominal_ZHist!F138</f>
        <v>0</v>
      </c>
      <c r="G138">
        <f>Linker_ZHist!G138-Nominal_ZHist!G138</f>
        <v>0</v>
      </c>
      <c r="H138">
        <f>Linker_ZHist!H138-Nominal_ZHist!H138</f>
        <v>0</v>
      </c>
      <c r="I138">
        <f>Linker_ZHist!I138-Nominal_ZHist!I138</f>
        <v>0</v>
      </c>
      <c r="J138">
        <f>Linker_ZHist!J138-Nominal_ZHist!J138</f>
        <v>0</v>
      </c>
      <c r="K138">
        <f>Linker_ZHist!K138-Nominal_ZHist!K138</f>
        <v>0</v>
      </c>
      <c r="L138">
        <f>Linker_ZHist!L138-Nominal_ZHist!L138</f>
        <v>0</v>
      </c>
      <c r="M138">
        <f>Linker_ZHist!M138-Nominal_ZHist!M138</f>
        <v>0</v>
      </c>
      <c r="N138">
        <f>Linker_ZHist!N138-Nominal_ZHist!N138</f>
        <v>0</v>
      </c>
      <c r="O138">
        <f>Linker_ZHist!O138-Nominal_ZHist!O138</f>
        <v>0</v>
      </c>
      <c r="P138">
        <f>Linker_ZHist!P138-Nominal_ZHist!P138</f>
        <v>0</v>
      </c>
      <c r="Q138">
        <f>Linker_ZHist!Q138-Nominal_ZHist!Q138</f>
        <v>0</v>
      </c>
      <c r="R138">
        <f>Linker_ZHist!R138-Nominal_ZHist!R138</f>
        <v>0</v>
      </c>
      <c r="S138">
        <f>Linker_ZHist!S138-Nominal_ZHist!S138</f>
        <v>0</v>
      </c>
      <c r="T138">
        <f>Linker_ZHist!T138-Nominal_ZHist!T138</f>
        <v>0</v>
      </c>
      <c r="U138">
        <f>Linker_ZHist!U138-Nominal_ZHist!U138</f>
        <v>0</v>
      </c>
      <c r="V138">
        <f>Linker_ZHist!V138-Nominal_ZHist!V138</f>
        <v>0</v>
      </c>
      <c r="W138">
        <f>Linker_ZHist!W138-Nominal_ZHist!W138</f>
        <v>0</v>
      </c>
      <c r="X138">
        <f>Linker_ZHist!X138-Nominal_ZHist!X138</f>
        <v>0</v>
      </c>
      <c r="Y138">
        <f>Linker_ZHist!Y138-Nominal_ZHist!Y138</f>
        <v>0</v>
      </c>
      <c r="Z138">
        <f>Linker_ZHist!Z138-Nominal_ZHist!Z138</f>
        <v>0</v>
      </c>
      <c r="AA138">
        <f>Linker_ZHist!AA138-Nominal_ZHist!AA138</f>
        <v>0</v>
      </c>
      <c r="AB138">
        <f>Linker_ZHist!AB138-Nominal_ZHist!AB138</f>
        <v>0</v>
      </c>
      <c r="AC138">
        <f>Linker_ZHist!AC138-Nominal_ZHist!AC138</f>
        <v>0</v>
      </c>
      <c r="AD138">
        <f>Linker_ZHist!AD138-Nominal_ZHist!AD138</f>
        <v>0</v>
      </c>
      <c r="AE138">
        <f>Linker_ZHist!AE138-Nominal_ZHist!AE138</f>
        <v>0</v>
      </c>
      <c r="AF138">
        <f>Linker_ZHist!AF138-Nominal_ZHist!AF138</f>
        <v>0</v>
      </c>
      <c r="AG138">
        <f>Linker_ZHist!AG138-Nominal_ZHist!AG138</f>
        <v>0</v>
      </c>
      <c r="AH138">
        <f>Linker_ZHist!AH138-Nominal_ZHist!AH138</f>
        <v>0</v>
      </c>
      <c r="AI138">
        <f>Linker_ZHist!AI138-Nominal_ZHist!AI138</f>
        <v>0</v>
      </c>
      <c r="AJ138">
        <f>Linker_ZHist!AJ138-Nominal_ZHist!AJ138</f>
        <v>0</v>
      </c>
      <c r="AK138">
        <f>Linker_ZHist!AK138-Nominal_ZHist!AK138</f>
        <v>0</v>
      </c>
      <c r="AL138">
        <f>Linker_ZHist!AL138-Nominal_ZHist!AL138</f>
        <v>0</v>
      </c>
      <c r="AM138">
        <f>Linker_ZHist!AM138-Nominal_ZHist!AM138</f>
        <v>0</v>
      </c>
      <c r="AN138">
        <f>Linker_ZHist!AN138-Nominal_ZHist!AN138</f>
        <v>0</v>
      </c>
      <c r="AO138">
        <f>Linker_ZHist!AO138-Nominal_ZHist!AO138</f>
        <v>0</v>
      </c>
      <c r="AP138">
        <f>Linker_ZHist!AP138-Nominal_ZHist!AP138</f>
        <v>0</v>
      </c>
      <c r="AQ138">
        <f>Linker_ZHist!AQ138-Nominal_ZHist!AQ138</f>
        <v>0</v>
      </c>
      <c r="AR138">
        <f>Linker_ZHist!AR138-Nominal_ZHist!AR138</f>
        <v>0</v>
      </c>
      <c r="AS138">
        <f>Linker_ZHist!AS138-Nominal_ZHist!AS138</f>
        <v>0</v>
      </c>
      <c r="AT138">
        <f>Linker_ZHist!AT138-Nominal_ZHist!AT138</f>
        <v>0</v>
      </c>
      <c r="AU138">
        <f>Linker_ZHist!AU138-Nominal_ZHist!AU138</f>
        <v>0</v>
      </c>
      <c r="AV138">
        <f>Linker_ZHist!AV138-Nominal_ZHist!AV138</f>
        <v>0</v>
      </c>
      <c r="AW138">
        <f>Linker_ZHist!AW138-Nominal_ZHist!AW138</f>
        <v>0</v>
      </c>
      <c r="AX138">
        <f>Linker_ZHist!AX138-Nominal_ZHist!AX138</f>
        <v>0</v>
      </c>
      <c r="AY138">
        <f>Linker_ZHist!AY138-Nominal_ZHist!AY138</f>
        <v>0</v>
      </c>
      <c r="AZ138">
        <f>Linker_ZHist!AZ138-Nominal_ZHist!AZ138</f>
        <v>0</v>
      </c>
      <c r="BA138">
        <f>Linker_ZHist!BA138-Nominal_ZHist!BA138</f>
        <v>0</v>
      </c>
      <c r="BB138">
        <f>Linker_ZHist!BB138-Nominal_ZHist!BB138</f>
        <v>0</v>
      </c>
      <c r="BC138">
        <f>Linker_ZHist!BC138-Nominal_ZHist!BC138</f>
        <v>0</v>
      </c>
      <c r="BD138">
        <f>Linker_ZHist!BD138-Nominal_ZHist!BD138</f>
        <v>0</v>
      </c>
      <c r="BE138">
        <f>Linker_ZHist!BE138-Nominal_ZHist!BE138</f>
        <v>0</v>
      </c>
      <c r="BF138">
        <f>Linker_ZHist!BF138-Nominal_ZHist!BF138</f>
        <v>0</v>
      </c>
      <c r="BG138">
        <f>Linker_ZHist!BG138-Nominal_ZHist!BG138</f>
        <v>0</v>
      </c>
      <c r="BH138">
        <f>Linker_ZHist!BH138-Nominal_ZHist!BH138</f>
        <v>0</v>
      </c>
      <c r="BI138">
        <f>Linker_ZHist!BI138-Nominal_ZHist!BI138</f>
        <v>0</v>
      </c>
      <c r="BJ138">
        <f>Linker_ZHist!BJ138-Nominal_ZHist!BJ138</f>
        <v>0</v>
      </c>
      <c r="BK138">
        <f>Linker_ZHist!BK138-Nominal_ZHist!BK138</f>
        <v>0</v>
      </c>
      <c r="BL138">
        <f>Linker_ZHist!BL138-Nominal_ZHist!BL138</f>
        <v>0</v>
      </c>
      <c r="BM138">
        <f>Linker_ZHist!BM138-Nominal_ZHist!BM138</f>
        <v>0</v>
      </c>
      <c r="BN138">
        <f>Linker_ZHist!BN138-Nominal_ZHist!BN138</f>
        <v>0</v>
      </c>
      <c r="BO138">
        <f>Linker_ZHist!BO138-Nominal_ZHist!BO138</f>
        <v>0</v>
      </c>
      <c r="BP138">
        <f>Linker_ZHist!BP138-Nominal_ZHist!BP138</f>
        <v>0</v>
      </c>
      <c r="BQ138">
        <f>Linker_ZHist!BQ138-Nominal_ZHist!BQ138</f>
        <v>0</v>
      </c>
      <c r="BR138">
        <f>Linker_ZHist!BR138-Nominal_ZHist!BR138</f>
        <v>0</v>
      </c>
      <c r="BS138">
        <f>Linker_ZHist!BS138-Nominal_ZHist!BS138</f>
        <v>0</v>
      </c>
      <c r="BT138">
        <f>Linker_ZHist!BT138-Nominal_ZHist!BT138</f>
        <v>0</v>
      </c>
      <c r="BU138">
        <f>Linker_ZHist!BU138-Nominal_ZHist!BU138</f>
        <v>0</v>
      </c>
      <c r="BV138">
        <f>Linker_ZHist!BV138-Nominal_ZHist!BV138</f>
        <v>0</v>
      </c>
      <c r="BW138">
        <f>Linker_ZHist!BW138-Nominal_ZHist!BW138</f>
        <v>0</v>
      </c>
      <c r="BX138">
        <f>Linker_ZHist!BX138-Nominal_ZHist!BX138</f>
        <v>0</v>
      </c>
      <c r="BY138">
        <f>Linker_ZHist!BY138-Nominal_ZHist!BY138</f>
        <v>0</v>
      </c>
      <c r="BZ138">
        <f>Linker_ZHist!BZ138-Nominal_ZHist!BZ138</f>
        <v>0</v>
      </c>
    </row>
    <row r="139" spans="3:78" x14ac:dyDescent="0.35">
      <c r="D139">
        <f>Linker_ZHist!D139-Nominal_ZHist!D139</f>
        <v>0</v>
      </c>
      <c r="E139">
        <f>Linker_ZHist!E139-Nominal_ZHist!E139</f>
        <v>0</v>
      </c>
      <c r="F139">
        <f>Linker_ZHist!F139-Nominal_ZHist!F139</f>
        <v>0</v>
      </c>
      <c r="G139">
        <f>Linker_ZHist!G139-Nominal_ZHist!G139</f>
        <v>0</v>
      </c>
      <c r="H139">
        <f>Linker_ZHist!H139-Nominal_ZHist!H139</f>
        <v>0</v>
      </c>
      <c r="I139">
        <f>Linker_ZHist!I139-Nominal_ZHist!I139</f>
        <v>0</v>
      </c>
      <c r="J139">
        <f>Linker_ZHist!J139-Nominal_ZHist!J139</f>
        <v>0</v>
      </c>
      <c r="K139">
        <f>Linker_ZHist!K139-Nominal_ZHist!K139</f>
        <v>0</v>
      </c>
      <c r="L139">
        <f>Linker_ZHist!L139-Nominal_ZHist!L139</f>
        <v>0</v>
      </c>
      <c r="M139">
        <f>Linker_ZHist!M139-Nominal_ZHist!M139</f>
        <v>0</v>
      </c>
      <c r="N139">
        <f>Linker_ZHist!N139-Nominal_ZHist!N139</f>
        <v>0</v>
      </c>
      <c r="O139">
        <f>Linker_ZHist!O139-Nominal_ZHist!O139</f>
        <v>0</v>
      </c>
      <c r="P139">
        <f>Linker_ZHist!P139-Nominal_ZHist!P139</f>
        <v>0</v>
      </c>
      <c r="Q139">
        <f>Linker_ZHist!Q139-Nominal_ZHist!Q139</f>
        <v>0</v>
      </c>
      <c r="R139">
        <f>Linker_ZHist!R139-Nominal_ZHist!R139</f>
        <v>0</v>
      </c>
      <c r="S139">
        <f>Linker_ZHist!S139-Nominal_ZHist!S139</f>
        <v>0</v>
      </c>
      <c r="T139">
        <f>Linker_ZHist!T139-Nominal_ZHist!T139</f>
        <v>0</v>
      </c>
      <c r="U139">
        <f>Linker_ZHist!U139-Nominal_ZHist!U139</f>
        <v>0</v>
      </c>
      <c r="V139">
        <f>Linker_ZHist!V139-Nominal_ZHist!V139</f>
        <v>0</v>
      </c>
      <c r="W139">
        <f>Linker_ZHist!W139-Nominal_ZHist!W139</f>
        <v>0</v>
      </c>
      <c r="X139">
        <f>Linker_ZHist!X139-Nominal_ZHist!X139</f>
        <v>0</v>
      </c>
      <c r="Y139">
        <f>Linker_ZHist!Y139-Nominal_ZHist!Y139</f>
        <v>0</v>
      </c>
      <c r="Z139">
        <f>Linker_ZHist!Z139-Nominal_ZHist!Z139</f>
        <v>0</v>
      </c>
      <c r="AA139">
        <f>Linker_ZHist!AA139-Nominal_ZHist!AA139</f>
        <v>0</v>
      </c>
      <c r="AB139">
        <f>Linker_ZHist!AB139-Nominal_ZHist!AB139</f>
        <v>0</v>
      </c>
      <c r="AC139">
        <f>Linker_ZHist!AC139-Nominal_ZHist!AC139</f>
        <v>0</v>
      </c>
      <c r="AD139">
        <f>Linker_ZHist!AD139-Nominal_ZHist!AD139</f>
        <v>0</v>
      </c>
      <c r="AE139">
        <f>Linker_ZHist!AE139-Nominal_ZHist!AE139</f>
        <v>0</v>
      </c>
      <c r="AF139">
        <f>Linker_ZHist!AF139-Nominal_ZHist!AF139</f>
        <v>0</v>
      </c>
      <c r="AG139">
        <f>Linker_ZHist!AG139-Nominal_ZHist!AG139</f>
        <v>0</v>
      </c>
      <c r="AH139">
        <f>Linker_ZHist!AH139-Nominal_ZHist!AH139</f>
        <v>0</v>
      </c>
      <c r="AI139">
        <f>Linker_ZHist!AI139-Nominal_ZHist!AI139</f>
        <v>0</v>
      </c>
      <c r="AJ139">
        <f>Linker_ZHist!AJ139-Nominal_ZHist!AJ139</f>
        <v>0</v>
      </c>
      <c r="AK139">
        <f>Linker_ZHist!AK139-Nominal_ZHist!AK139</f>
        <v>0</v>
      </c>
      <c r="AL139">
        <f>Linker_ZHist!AL139-Nominal_ZHist!AL139</f>
        <v>0</v>
      </c>
      <c r="AM139">
        <f>Linker_ZHist!AM139-Nominal_ZHist!AM139</f>
        <v>0</v>
      </c>
      <c r="AN139">
        <f>Linker_ZHist!AN139-Nominal_ZHist!AN139</f>
        <v>0</v>
      </c>
      <c r="AO139">
        <f>Linker_ZHist!AO139-Nominal_ZHist!AO139</f>
        <v>0</v>
      </c>
      <c r="AP139">
        <f>Linker_ZHist!AP139-Nominal_ZHist!AP139</f>
        <v>0</v>
      </c>
      <c r="AQ139">
        <f>Linker_ZHist!AQ139-Nominal_ZHist!AQ139</f>
        <v>0</v>
      </c>
      <c r="AR139">
        <f>Linker_ZHist!AR139-Nominal_ZHist!AR139</f>
        <v>0</v>
      </c>
      <c r="AS139">
        <f>Linker_ZHist!AS139-Nominal_ZHist!AS139</f>
        <v>0</v>
      </c>
      <c r="AT139">
        <f>Linker_ZHist!AT139-Nominal_ZHist!AT139</f>
        <v>0</v>
      </c>
      <c r="AU139">
        <f>Linker_ZHist!AU139-Nominal_ZHist!AU139</f>
        <v>0</v>
      </c>
      <c r="AV139">
        <f>Linker_ZHist!AV139-Nominal_ZHist!AV139</f>
        <v>0</v>
      </c>
      <c r="AW139">
        <f>Linker_ZHist!AW139-Nominal_ZHist!AW139</f>
        <v>0</v>
      </c>
      <c r="AX139">
        <f>Linker_ZHist!AX139-Nominal_ZHist!AX139</f>
        <v>0</v>
      </c>
      <c r="AY139">
        <f>Linker_ZHist!AY139-Nominal_ZHist!AY139</f>
        <v>0</v>
      </c>
      <c r="AZ139">
        <f>Linker_ZHist!AZ139-Nominal_ZHist!AZ139</f>
        <v>0</v>
      </c>
      <c r="BA139">
        <f>Linker_ZHist!BA139-Nominal_ZHist!BA139</f>
        <v>0</v>
      </c>
      <c r="BB139">
        <f>Linker_ZHist!BB139-Nominal_ZHist!BB139</f>
        <v>0</v>
      </c>
      <c r="BC139">
        <f>Linker_ZHist!BC139-Nominal_ZHist!BC139</f>
        <v>0</v>
      </c>
      <c r="BD139">
        <f>Linker_ZHist!BD139-Nominal_ZHist!BD139</f>
        <v>0</v>
      </c>
      <c r="BE139">
        <f>Linker_ZHist!BE139-Nominal_ZHist!BE139</f>
        <v>0</v>
      </c>
      <c r="BF139">
        <f>Linker_ZHist!BF139-Nominal_ZHist!BF139</f>
        <v>0</v>
      </c>
      <c r="BG139">
        <f>Linker_ZHist!BG139-Nominal_ZHist!BG139</f>
        <v>0</v>
      </c>
      <c r="BH139">
        <f>Linker_ZHist!BH139-Nominal_ZHist!BH139</f>
        <v>0</v>
      </c>
      <c r="BI139">
        <f>Linker_ZHist!BI139-Nominal_ZHist!BI139</f>
        <v>0</v>
      </c>
      <c r="BJ139">
        <f>Linker_ZHist!BJ139-Nominal_ZHist!BJ139</f>
        <v>0</v>
      </c>
      <c r="BK139">
        <f>Linker_ZHist!BK139-Nominal_ZHist!BK139</f>
        <v>0</v>
      </c>
      <c r="BL139">
        <f>Linker_ZHist!BL139-Nominal_ZHist!BL139</f>
        <v>0</v>
      </c>
      <c r="BM139">
        <f>Linker_ZHist!BM139-Nominal_ZHist!BM139</f>
        <v>0</v>
      </c>
      <c r="BN139">
        <f>Linker_ZHist!BN139-Nominal_ZHist!BN139</f>
        <v>0</v>
      </c>
      <c r="BO139">
        <f>Linker_ZHist!BO139-Nominal_ZHist!BO139</f>
        <v>0</v>
      </c>
      <c r="BP139">
        <f>Linker_ZHist!BP139-Nominal_ZHist!BP139</f>
        <v>0</v>
      </c>
      <c r="BQ139">
        <f>Linker_ZHist!BQ139-Nominal_ZHist!BQ139</f>
        <v>0</v>
      </c>
      <c r="BR139">
        <f>Linker_ZHist!BR139-Nominal_ZHist!BR139</f>
        <v>0</v>
      </c>
      <c r="BS139">
        <f>Linker_ZHist!BS139-Nominal_ZHist!BS139</f>
        <v>0</v>
      </c>
      <c r="BT139">
        <f>Linker_ZHist!BT139-Nominal_ZHist!BT139</f>
        <v>0</v>
      </c>
      <c r="BU139">
        <f>Linker_ZHist!BU139-Nominal_ZHist!BU139</f>
        <v>0</v>
      </c>
      <c r="BV139">
        <f>Linker_ZHist!BV139-Nominal_ZHist!BV139</f>
        <v>0</v>
      </c>
      <c r="BW139">
        <f>Linker_ZHist!BW139-Nominal_ZHist!BW139</f>
        <v>0</v>
      </c>
      <c r="BX139">
        <f>Linker_ZHist!BX139-Nominal_ZHist!BX139</f>
        <v>0</v>
      </c>
      <c r="BY139">
        <f>Linker_ZHist!BY139-Nominal_ZHist!BY139</f>
        <v>0</v>
      </c>
      <c r="BZ139">
        <f>Linker_ZHist!BZ139-Nominal_ZHist!BZ139</f>
        <v>0</v>
      </c>
    </row>
    <row r="140" spans="3:78" x14ac:dyDescent="0.35">
      <c r="D140">
        <f>Linker_ZHist!D140-Nominal_ZHist!D140</f>
        <v>0</v>
      </c>
      <c r="E140">
        <f>Linker_ZHist!E140-Nominal_ZHist!E140</f>
        <v>0</v>
      </c>
      <c r="F140">
        <f>Linker_ZHist!F140-Nominal_ZHist!F140</f>
        <v>0</v>
      </c>
      <c r="G140">
        <f>Linker_ZHist!G140-Nominal_ZHist!G140</f>
        <v>0</v>
      </c>
      <c r="H140">
        <f>Linker_ZHist!H140-Nominal_ZHist!H140</f>
        <v>0</v>
      </c>
      <c r="I140">
        <f>Linker_ZHist!I140-Nominal_ZHist!I140</f>
        <v>0</v>
      </c>
      <c r="J140">
        <f>Linker_ZHist!J140-Nominal_ZHist!J140</f>
        <v>0</v>
      </c>
      <c r="K140">
        <f>Linker_ZHist!K140-Nominal_ZHist!K140</f>
        <v>0</v>
      </c>
      <c r="L140">
        <f>Linker_ZHist!L140-Nominal_ZHist!L140</f>
        <v>0</v>
      </c>
      <c r="M140">
        <f>Linker_ZHist!M140-Nominal_ZHist!M140</f>
        <v>0</v>
      </c>
      <c r="N140">
        <f>Linker_ZHist!N140-Nominal_ZHist!N140</f>
        <v>0</v>
      </c>
      <c r="O140">
        <f>Linker_ZHist!O140-Nominal_ZHist!O140</f>
        <v>0</v>
      </c>
      <c r="P140">
        <f>Linker_ZHist!P140-Nominal_ZHist!P140</f>
        <v>0</v>
      </c>
      <c r="Q140">
        <f>Linker_ZHist!Q140-Nominal_ZHist!Q140</f>
        <v>0</v>
      </c>
      <c r="R140">
        <f>Linker_ZHist!R140-Nominal_ZHist!R140</f>
        <v>0</v>
      </c>
      <c r="S140">
        <f>Linker_ZHist!S140-Nominal_ZHist!S140</f>
        <v>0</v>
      </c>
      <c r="T140">
        <f>Linker_ZHist!T140-Nominal_ZHist!T140</f>
        <v>0</v>
      </c>
      <c r="U140">
        <f>Linker_ZHist!U140-Nominal_ZHist!U140</f>
        <v>0</v>
      </c>
      <c r="V140">
        <f>Linker_ZHist!V140-Nominal_ZHist!V140</f>
        <v>0</v>
      </c>
      <c r="W140">
        <f>Linker_ZHist!W140-Nominal_ZHist!W140</f>
        <v>0</v>
      </c>
      <c r="X140">
        <f>Linker_ZHist!X140-Nominal_ZHist!X140</f>
        <v>0</v>
      </c>
      <c r="Y140">
        <f>Linker_ZHist!Y140-Nominal_ZHist!Y140</f>
        <v>0</v>
      </c>
      <c r="Z140">
        <f>Linker_ZHist!Z140-Nominal_ZHist!Z140</f>
        <v>0</v>
      </c>
      <c r="AA140">
        <f>Linker_ZHist!AA140-Nominal_ZHist!AA140</f>
        <v>0</v>
      </c>
      <c r="AB140">
        <f>Linker_ZHist!AB140-Nominal_ZHist!AB140</f>
        <v>0</v>
      </c>
      <c r="AC140">
        <f>Linker_ZHist!AC140-Nominal_ZHist!AC140</f>
        <v>0</v>
      </c>
      <c r="AD140">
        <f>Linker_ZHist!AD140-Nominal_ZHist!AD140</f>
        <v>0</v>
      </c>
      <c r="AE140">
        <f>Linker_ZHist!AE140-Nominal_ZHist!AE140</f>
        <v>0</v>
      </c>
      <c r="AF140">
        <f>Linker_ZHist!AF140-Nominal_ZHist!AF140</f>
        <v>0</v>
      </c>
      <c r="AG140">
        <f>Linker_ZHist!AG140-Nominal_ZHist!AG140</f>
        <v>0</v>
      </c>
      <c r="AH140">
        <f>Linker_ZHist!AH140-Nominal_ZHist!AH140</f>
        <v>0</v>
      </c>
      <c r="AI140">
        <f>Linker_ZHist!AI140-Nominal_ZHist!AI140</f>
        <v>0</v>
      </c>
      <c r="AJ140">
        <f>Linker_ZHist!AJ140-Nominal_ZHist!AJ140</f>
        <v>0</v>
      </c>
      <c r="AK140">
        <f>Linker_ZHist!AK140-Nominal_ZHist!AK140</f>
        <v>0</v>
      </c>
      <c r="AL140">
        <f>Linker_ZHist!AL140-Nominal_ZHist!AL140</f>
        <v>0</v>
      </c>
      <c r="AM140">
        <f>Linker_ZHist!AM140-Nominal_ZHist!AM140</f>
        <v>0</v>
      </c>
      <c r="AN140">
        <f>Linker_ZHist!AN140-Nominal_ZHist!AN140</f>
        <v>0</v>
      </c>
      <c r="AO140">
        <f>Linker_ZHist!AO140-Nominal_ZHist!AO140</f>
        <v>0</v>
      </c>
      <c r="AP140">
        <f>Linker_ZHist!AP140-Nominal_ZHist!AP140</f>
        <v>0</v>
      </c>
      <c r="AQ140">
        <f>Linker_ZHist!AQ140-Nominal_ZHist!AQ140</f>
        <v>0</v>
      </c>
      <c r="AR140">
        <f>Linker_ZHist!AR140-Nominal_ZHist!AR140</f>
        <v>0</v>
      </c>
      <c r="AS140">
        <f>Linker_ZHist!AS140-Nominal_ZHist!AS140</f>
        <v>0</v>
      </c>
      <c r="AT140">
        <f>Linker_ZHist!AT140-Nominal_ZHist!AT140</f>
        <v>0</v>
      </c>
      <c r="AU140">
        <f>Linker_ZHist!AU140-Nominal_ZHist!AU140</f>
        <v>0</v>
      </c>
      <c r="AV140">
        <f>Linker_ZHist!AV140-Nominal_ZHist!AV140</f>
        <v>0</v>
      </c>
      <c r="AW140">
        <f>Linker_ZHist!AW140-Nominal_ZHist!AW140</f>
        <v>0</v>
      </c>
      <c r="AX140">
        <f>Linker_ZHist!AX140-Nominal_ZHist!AX140</f>
        <v>0</v>
      </c>
      <c r="AY140">
        <f>Linker_ZHist!AY140-Nominal_ZHist!AY140</f>
        <v>0</v>
      </c>
      <c r="AZ140">
        <f>Linker_ZHist!AZ140-Nominal_ZHist!AZ140</f>
        <v>0</v>
      </c>
      <c r="BA140">
        <f>Linker_ZHist!BA140-Nominal_ZHist!BA140</f>
        <v>0</v>
      </c>
      <c r="BB140">
        <f>Linker_ZHist!BB140-Nominal_ZHist!BB140</f>
        <v>0</v>
      </c>
      <c r="BC140">
        <f>Linker_ZHist!BC140-Nominal_ZHist!BC140</f>
        <v>0</v>
      </c>
      <c r="BD140">
        <f>Linker_ZHist!BD140-Nominal_ZHist!BD140</f>
        <v>0</v>
      </c>
      <c r="BE140">
        <f>Linker_ZHist!BE140-Nominal_ZHist!BE140</f>
        <v>0</v>
      </c>
      <c r="BF140">
        <f>Linker_ZHist!BF140-Nominal_ZHist!BF140</f>
        <v>0</v>
      </c>
      <c r="BG140">
        <f>Linker_ZHist!BG140-Nominal_ZHist!BG140</f>
        <v>0</v>
      </c>
      <c r="BH140">
        <f>Linker_ZHist!BH140-Nominal_ZHist!BH140</f>
        <v>0</v>
      </c>
      <c r="BI140">
        <f>Linker_ZHist!BI140-Nominal_ZHist!BI140</f>
        <v>0</v>
      </c>
      <c r="BJ140">
        <f>Linker_ZHist!BJ140-Nominal_ZHist!BJ140</f>
        <v>0</v>
      </c>
      <c r="BK140">
        <f>Linker_ZHist!BK140-Nominal_ZHist!BK140</f>
        <v>0</v>
      </c>
      <c r="BL140">
        <f>Linker_ZHist!BL140-Nominal_ZHist!BL140</f>
        <v>0</v>
      </c>
      <c r="BM140">
        <f>Linker_ZHist!BM140-Nominal_ZHist!BM140</f>
        <v>0</v>
      </c>
      <c r="BN140">
        <f>Linker_ZHist!BN140-Nominal_ZHist!BN140</f>
        <v>0</v>
      </c>
      <c r="BO140">
        <f>Linker_ZHist!BO140-Nominal_ZHist!BO140</f>
        <v>0</v>
      </c>
      <c r="BP140">
        <f>Linker_ZHist!BP140-Nominal_ZHist!BP140</f>
        <v>0</v>
      </c>
      <c r="BQ140">
        <f>Linker_ZHist!BQ140-Nominal_ZHist!BQ140</f>
        <v>0</v>
      </c>
      <c r="BR140">
        <f>Linker_ZHist!BR140-Nominal_ZHist!BR140</f>
        <v>0</v>
      </c>
      <c r="BS140">
        <f>Linker_ZHist!BS140-Nominal_ZHist!BS140</f>
        <v>0</v>
      </c>
      <c r="BT140">
        <f>Linker_ZHist!BT140-Nominal_ZHist!BT140</f>
        <v>0</v>
      </c>
      <c r="BU140">
        <f>Linker_ZHist!BU140-Nominal_ZHist!BU140</f>
        <v>0</v>
      </c>
      <c r="BV140">
        <f>Linker_ZHist!BV140-Nominal_ZHist!BV140</f>
        <v>0</v>
      </c>
      <c r="BW140">
        <f>Linker_ZHist!BW140-Nominal_ZHist!BW140</f>
        <v>0</v>
      </c>
      <c r="BX140">
        <f>Linker_ZHist!BX140-Nominal_ZHist!BX140</f>
        <v>0</v>
      </c>
      <c r="BY140">
        <f>Linker_ZHist!BY140-Nominal_ZHist!BY140</f>
        <v>0</v>
      </c>
      <c r="BZ140">
        <f>Linker_ZHist!BZ140-Nominal_ZHist!BZ140</f>
        <v>0</v>
      </c>
    </row>
    <row r="141" spans="3:78" x14ac:dyDescent="0.35">
      <c r="D141">
        <f>Linker_ZHist!D141-Nominal_ZHist!D141</f>
        <v>0</v>
      </c>
      <c r="E141">
        <f>Linker_ZHist!E141-Nominal_ZHist!E141</f>
        <v>0</v>
      </c>
      <c r="F141">
        <f>Linker_ZHist!F141-Nominal_ZHist!F141</f>
        <v>0</v>
      </c>
      <c r="G141">
        <f>Linker_ZHist!G141-Nominal_ZHist!G141</f>
        <v>0</v>
      </c>
      <c r="H141">
        <f>Linker_ZHist!H141-Nominal_ZHist!H141</f>
        <v>0</v>
      </c>
      <c r="I141">
        <f>Linker_ZHist!I141-Nominal_ZHist!I141</f>
        <v>0</v>
      </c>
      <c r="J141">
        <f>Linker_ZHist!J141-Nominal_ZHist!J141</f>
        <v>0</v>
      </c>
      <c r="K141">
        <f>Linker_ZHist!K141-Nominal_ZHist!K141</f>
        <v>0</v>
      </c>
      <c r="L141">
        <f>Linker_ZHist!L141-Nominal_ZHist!L141</f>
        <v>0</v>
      </c>
      <c r="M141">
        <f>Linker_ZHist!M141-Nominal_ZHist!M141</f>
        <v>0</v>
      </c>
      <c r="N141">
        <f>Linker_ZHist!N141-Nominal_ZHist!N141</f>
        <v>0</v>
      </c>
      <c r="O141">
        <f>Linker_ZHist!O141-Nominal_ZHist!O141</f>
        <v>0</v>
      </c>
      <c r="P141">
        <f>Linker_ZHist!P141-Nominal_ZHist!P141</f>
        <v>0</v>
      </c>
      <c r="Q141">
        <f>Linker_ZHist!Q141-Nominal_ZHist!Q141</f>
        <v>0</v>
      </c>
      <c r="R141">
        <f>Linker_ZHist!R141-Nominal_ZHist!R141</f>
        <v>0</v>
      </c>
      <c r="S141">
        <f>Linker_ZHist!S141-Nominal_ZHist!S141</f>
        <v>0</v>
      </c>
      <c r="T141">
        <f>Linker_ZHist!T141-Nominal_ZHist!T141</f>
        <v>0</v>
      </c>
      <c r="U141">
        <f>Linker_ZHist!U141-Nominal_ZHist!U141</f>
        <v>0</v>
      </c>
      <c r="V141">
        <f>Linker_ZHist!V141-Nominal_ZHist!V141</f>
        <v>0</v>
      </c>
      <c r="W141">
        <f>Linker_ZHist!W141-Nominal_ZHist!W141</f>
        <v>0</v>
      </c>
      <c r="X141">
        <f>Linker_ZHist!X141-Nominal_ZHist!X141</f>
        <v>0</v>
      </c>
      <c r="Y141">
        <f>Linker_ZHist!Y141-Nominal_ZHist!Y141</f>
        <v>0</v>
      </c>
      <c r="Z141">
        <f>Linker_ZHist!Z141-Nominal_ZHist!Z141</f>
        <v>0</v>
      </c>
      <c r="AA141">
        <f>Linker_ZHist!AA141-Nominal_ZHist!AA141</f>
        <v>0</v>
      </c>
      <c r="AB141">
        <f>Linker_ZHist!AB141-Nominal_ZHist!AB141</f>
        <v>0</v>
      </c>
      <c r="AC141">
        <f>Linker_ZHist!AC141-Nominal_ZHist!AC141</f>
        <v>0</v>
      </c>
      <c r="AD141">
        <f>Linker_ZHist!AD141-Nominal_ZHist!AD141</f>
        <v>0</v>
      </c>
      <c r="AE141">
        <f>Linker_ZHist!AE141-Nominal_ZHist!AE141</f>
        <v>0</v>
      </c>
      <c r="AF141">
        <f>Linker_ZHist!AF141-Nominal_ZHist!AF141</f>
        <v>0</v>
      </c>
      <c r="AG141">
        <f>Linker_ZHist!AG141-Nominal_ZHist!AG141</f>
        <v>0</v>
      </c>
      <c r="AH141">
        <f>Linker_ZHist!AH141-Nominal_ZHist!AH141</f>
        <v>0</v>
      </c>
      <c r="AI141">
        <f>Linker_ZHist!AI141-Nominal_ZHist!AI141</f>
        <v>0</v>
      </c>
      <c r="AJ141">
        <f>Linker_ZHist!AJ141-Nominal_ZHist!AJ141</f>
        <v>0</v>
      </c>
      <c r="AK141">
        <f>Linker_ZHist!AK141-Nominal_ZHist!AK141</f>
        <v>0</v>
      </c>
      <c r="AL141">
        <f>Linker_ZHist!AL141-Nominal_ZHist!AL141</f>
        <v>0</v>
      </c>
      <c r="AM141">
        <f>Linker_ZHist!AM141-Nominal_ZHist!AM141</f>
        <v>0</v>
      </c>
      <c r="AN141">
        <f>Linker_ZHist!AN141-Nominal_ZHist!AN141</f>
        <v>0</v>
      </c>
      <c r="AO141">
        <f>Linker_ZHist!AO141-Nominal_ZHist!AO141</f>
        <v>0</v>
      </c>
      <c r="AP141">
        <f>Linker_ZHist!AP141-Nominal_ZHist!AP141</f>
        <v>0</v>
      </c>
      <c r="AQ141">
        <f>Linker_ZHist!AQ141-Nominal_ZHist!AQ141</f>
        <v>0</v>
      </c>
      <c r="AR141">
        <f>Linker_ZHist!AR141-Nominal_ZHist!AR141</f>
        <v>0</v>
      </c>
      <c r="AS141">
        <f>Linker_ZHist!AS141-Nominal_ZHist!AS141</f>
        <v>0</v>
      </c>
      <c r="AT141">
        <f>Linker_ZHist!AT141-Nominal_ZHist!AT141</f>
        <v>0</v>
      </c>
      <c r="AU141">
        <f>Linker_ZHist!AU141-Nominal_ZHist!AU141</f>
        <v>0</v>
      </c>
      <c r="AV141">
        <f>Linker_ZHist!AV141-Nominal_ZHist!AV141</f>
        <v>0</v>
      </c>
      <c r="AW141">
        <f>Linker_ZHist!AW141-Nominal_ZHist!AW141</f>
        <v>0</v>
      </c>
      <c r="AX141">
        <f>Linker_ZHist!AX141-Nominal_ZHist!AX141</f>
        <v>0</v>
      </c>
      <c r="AY141">
        <f>Linker_ZHist!AY141-Nominal_ZHist!AY141</f>
        <v>0</v>
      </c>
      <c r="AZ141">
        <f>Linker_ZHist!AZ141-Nominal_ZHist!AZ141</f>
        <v>0</v>
      </c>
      <c r="BA141">
        <f>Linker_ZHist!BA141-Nominal_ZHist!BA141</f>
        <v>0</v>
      </c>
      <c r="BB141">
        <f>Linker_ZHist!BB141-Nominal_ZHist!BB141</f>
        <v>0</v>
      </c>
      <c r="BC141">
        <f>Linker_ZHist!BC141-Nominal_ZHist!BC141</f>
        <v>0</v>
      </c>
      <c r="BD141">
        <f>Linker_ZHist!BD141-Nominal_ZHist!BD141</f>
        <v>0</v>
      </c>
      <c r="BE141">
        <f>Linker_ZHist!BE141-Nominal_ZHist!BE141</f>
        <v>0</v>
      </c>
      <c r="BF141">
        <f>Linker_ZHist!BF141-Nominal_ZHist!BF141</f>
        <v>0</v>
      </c>
      <c r="BG141">
        <f>Linker_ZHist!BG141-Nominal_ZHist!BG141</f>
        <v>0</v>
      </c>
      <c r="BH141">
        <f>Linker_ZHist!BH141-Nominal_ZHist!BH141</f>
        <v>0</v>
      </c>
      <c r="BI141">
        <f>Linker_ZHist!BI141-Nominal_ZHist!BI141</f>
        <v>0</v>
      </c>
      <c r="BJ141">
        <f>Linker_ZHist!BJ141-Nominal_ZHist!BJ141</f>
        <v>0</v>
      </c>
      <c r="BK141">
        <f>Linker_ZHist!BK141-Nominal_ZHist!BK141</f>
        <v>0</v>
      </c>
      <c r="BL141">
        <f>Linker_ZHist!BL141-Nominal_ZHist!BL141</f>
        <v>0</v>
      </c>
      <c r="BM141">
        <f>Linker_ZHist!BM141-Nominal_ZHist!BM141</f>
        <v>0</v>
      </c>
      <c r="BN141">
        <f>Linker_ZHist!BN141-Nominal_ZHist!BN141</f>
        <v>0</v>
      </c>
      <c r="BO141">
        <f>Linker_ZHist!BO141-Nominal_ZHist!BO141</f>
        <v>0</v>
      </c>
      <c r="BP141">
        <f>Linker_ZHist!BP141-Nominal_ZHist!BP141</f>
        <v>0</v>
      </c>
      <c r="BQ141">
        <f>Linker_ZHist!BQ141-Nominal_ZHist!BQ141</f>
        <v>0</v>
      </c>
      <c r="BR141">
        <f>Linker_ZHist!BR141-Nominal_ZHist!BR141</f>
        <v>0</v>
      </c>
      <c r="BS141">
        <f>Linker_ZHist!BS141-Nominal_ZHist!BS141</f>
        <v>0</v>
      </c>
      <c r="BT141">
        <f>Linker_ZHist!BT141-Nominal_ZHist!BT141</f>
        <v>0</v>
      </c>
      <c r="BU141">
        <f>Linker_ZHist!BU141-Nominal_ZHist!BU141</f>
        <v>0</v>
      </c>
      <c r="BV141">
        <f>Linker_ZHist!BV141-Nominal_ZHist!BV141</f>
        <v>0</v>
      </c>
      <c r="BW141">
        <f>Linker_ZHist!BW141-Nominal_ZHist!BW141</f>
        <v>0</v>
      </c>
      <c r="BX141">
        <f>Linker_ZHist!BX141-Nominal_ZHist!BX141</f>
        <v>0</v>
      </c>
      <c r="BY141">
        <f>Linker_ZHist!BY141-Nominal_ZHist!BY141</f>
        <v>0</v>
      </c>
      <c r="BZ141">
        <f>Linker_ZHist!BZ141-Nominal_ZHist!BZ141</f>
        <v>0</v>
      </c>
    </row>
    <row r="142" spans="3:78" x14ac:dyDescent="0.35">
      <c r="D142">
        <f>Linker_ZHist!D142-Nominal_ZHist!D142</f>
        <v>0</v>
      </c>
      <c r="E142">
        <f>Linker_ZHist!E142-Nominal_ZHist!E142</f>
        <v>0</v>
      </c>
      <c r="F142">
        <f>Linker_ZHist!F142-Nominal_ZHist!F142</f>
        <v>0</v>
      </c>
      <c r="G142">
        <f>Linker_ZHist!G142-Nominal_ZHist!G142</f>
        <v>0</v>
      </c>
      <c r="H142">
        <f>Linker_ZHist!H142-Nominal_ZHist!H142</f>
        <v>0</v>
      </c>
      <c r="I142">
        <f>Linker_ZHist!I142-Nominal_ZHist!I142</f>
        <v>0</v>
      </c>
      <c r="J142">
        <f>Linker_ZHist!J142-Nominal_ZHist!J142</f>
        <v>0</v>
      </c>
      <c r="K142">
        <f>Linker_ZHist!K142-Nominal_ZHist!K142</f>
        <v>0</v>
      </c>
      <c r="L142">
        <f>Linker_ZHist!L142-Nominal_ZHist!L142</f>
        <v>0</v>
      </c>
      <c r="M142">
        <f>Linker_ZHist!M142-Nominal_ZHist!M142</f>
        <v>0</v>
      </c>
      <c r="N142">
        <f>Linker_ZHist!N142-Nominal_ZHist!N142</f>
        <v>0</v>
      </c>
      <c r="O142">
        <f>Linker_ZHist!O142-Nominal_ZHist!O142</f>
        <v>0</v>
      </c>
      <c r="P142">
        <f>Linker_ZHist!P142-Nominal_ZHist!P142</f>
        <v>0</v>
      </c>
      <c r="Q142">
        <f>Linker_ZHist!Q142-Nominal_ZHist!Q142</f>
        <v>0</v>
      </c>
      <c r="R142">
        <f>Linker_ZHist!R142-Nominal_ZHist!R142</f>
        <v>0</v>
      </c>
      <c r="S142">
        <f>Linker_ZHist!S142-Nominal_ZHist!S142</f>
        <v>0</v>
      </c>
      <c r="T142">
        <f>Linker_ZHist!T142-Nominal_ZHist!T142</f>
        <v>0</v>
      </c>
      <c r="U142">
        <f>Linker_ZHist!U142-Nominal_ZHist!U142</f>
        <v>0</v>
      </c>
      <c r="V142">
        <f>Linker_ZHist!V142-Nominal_ZHist!V142</f>
        <v>0</v>
      </c>
      <c r="W142">
        <f>Linker_ZHist!W142-Nominal_ZHist!W142</f>
        <v>0</v>
      </c>
      <c r="X142">
        <f>Linker_ZHist!X142-Nominal_ZHist!X142</f>
        <v>0</v>
      </c>
      <c r="Y142">
        <f>Linker_ZHist!Y142-Nominal_ZHist!Y142</f>
        <v>0</v>
      </c>
      <c r="Z142">
        <f>Linker_ZHist!Z142-Nominal_ZHist!Z142</f>
        <v>0</v>
      </c>
      <c r="AA142">
        <f>Linker_ZHist!AA142-Nominal_ZHist!AA142</f>
        <v>0</v>
      </c>
      <c r="AB142">
        <f>Linker_ZHist!AB142-Nominal_ZHist!AB142</f>
        <v>0</v>
      </c>
      <c r="AC142">
        <f>Linker_ZHist!AC142-Nominal_ZHist!AC142</f>
        <v>0</v>
      </c>
      <c r="AD142">
        <f>Linker_ZHist!AD142-Nominal_ZHist!AD142</f>
        <v>0</v>
      </c>
      <c r="AE142">
        <f>Linker_ZHist!AE142-Nominal_ZHist!AE142</f>
        <v>0</v>
      </c>
      <c r="AF142">
        <f>Linker_ZHist!AF142-Nominal_ZHist!AF142</f>
        <v>0</v>
      </c>
      <c r="AG142">
        <f>Linker_ZHist!AG142-Nominal_ZHist!AG142</f>
        <v>0</v>
      </c>
      <c r="AH142">
        <f>Linker_ZHist!AH142-Nominal_ZHist!AH142</f>
        <v>0</v>
      </c>
      <c r="AI142">
        <f>Linker_ZHist!AI142-Nominal_ZHist!AI142</f>
        <v>0</v>
      </c>
      <c r="AJ142">
        <f>Linker_ZHist!AJ142-Nominal_ZHist!AJ142</f>
        <v>0</v>
      </c>
      <c r="AK142">
        <f>Linker_ZHist!AK142-Nominal_ZHist!AK142</f>
        <v>0</v>
      </c>
      <c r="AL142">
        <f>Linker_ZHist!AL142-Nominal_ZHist!AL142</f>
        <v>0</v>
      </c>
      <c r="AM142">
        <f>Linker_ZHist!AM142-Nominal_ZHist!AM142</f>
        <v>0</v>
      </c>
      <c r="AN142">
        <f>Linker_ZHist!AN142-Nominal_ZHist!AN142</f>
        <v>0</v>
      </c>
      <c r="AO142">
        <f>Linker_ZHist!AO142-Nominal_ZHist!AO142</f>
        <v>0</v>
      </c>
      <c r="AP142">
        <f>Linker_ZHist!AP142-Nominal_ZHist!AP142</f>
        <v>0</v>
      </c>
      <c r="AQ142">
        <f>Linker_ZHist!AQ142-Nominal_ZHist!AQ142</f>
        <v>0</v>
      </c>
      <c r="AR142">
        <f>Linker_ZHist!AR142-Nominal_ZHist!AR142</f>
        <v>0</v>
      </c>
      <c r="AS142">
        <f>Linker_ZHist!AS142-Nominal_ZHist!AS142</f>
        <v>0</v>
      </c>
      <c r="AT142">
        <f>Linker_ZHist!AT142-Nominal_ZHist!AT142</f>
        <v>0</v>
      </c>
      <c r="AU142">
        <f>Linker_ZHist!AU142-Nominal_ZHist!AU142</f>
        <v>0</v>
      </c>
      <c r="AV142">
        <f>Linker_ZHist!AV142-Nominal_ZHist!AV142</f>
        <v>0</v>
      </c>
      <c r="AW142">
        <f>Linker_ZHist!AW142-Nominal_ZHist!AW142</f>
        <v>0</v>
      </c>
      <c r="AX142">
        <f>Linker_ZHist!AX142-Nominal_ZHist!AX142</f>
        <v>0</v>
      </c>
      <c r="AY142">
        <f>Linker_ZHist!AY142-Nominal_ZHist!AY142</f>
        <v>0</v>
      </c>
      <c r="AZ142">
        <f>Linker_ZHist!AZ142-Nominal_ZHist!AZ142</f>
        <v>0</v>
      </c>
      <c r="BA142">
        <f>Linker_ZHist!BA142-Nominal_ZHist!BA142</f>
        <v>0</v>
      </c>
      <c r="BB142">
        <f>Linker_ZHist!BB142-Nominal_ZHist!BB142</f>
        <v>0</v>
      </c>
      <c r="BC142">
        <f>Linker_ZHist!BC142-Nominal_ZHist!BC142</f>
        <v>0</v>
      </c>
      <c r="BD142">
        <f>Linker_ZHist!BD142-Nominal_ZHist!BD142</f>
        <v>0</v>
      </c>
      <c r="BE142">
        <f>Linker_ZHist!BE142-Nominal_ZHist!BE142</f>
        <v>0</v>
      </c>
      <c r="BF142">
        <f>Linker_ZHist!BF142-Nominal_ZHist!BF142</f>
        <v>0</v>
      </c>
      <c r="BG142">
        <f>Linker_ZHist!BG142-Nominal_ZHist!BG142</f>
        <v>0</v>
      </c>
      <c r="BH142">
        <f>Linker_ZHist!BH142-Nominal_ZHist!BH142</f>
        <v>0</v>
      </c>
      <c r="BI142">
        <f>Linker_ZHist!BI142-Nominal_ZHist!BI142</f>
        <v>0</v>
      </c>
      <c r="BJ142">
        <f>Linker_ZHist!BJ142-Nominal_ZHist!BJ142</f>
        <v>0</v>
      </c>
      <c r="BK142">
        <f>Linker_ZHist!BK142-Nominal_ZHist!BK142</f>
        <v>0</v>
      </c>
      <c r="BL142">
        <f>Linker_ZHist!BL142-Nominal_ZHist!BL142</f>
        <v>0</v>
      </c>
      <c r="BM142">
        <f>Linker_ZHist!BM142-Nominal_ZHist!BM142</f>
        <v>0</v>
      </c>
      <c r="BN142">
        <f>Linker_ZHist!BN142-Nominal_ZHist!BN142</f>
        <v>0</v>
      </c>
      <c r="BO142">
        <f>Linker_ZHist!BO142-Nominal_ZHist!BO142</f>
        <v>0</v>
      </c>
      <c r="BP142">
        <f>Linker_ZHist!BP142-Nominal_ZHist!BP142</f>
        <v>0</v>
      </c>
      <c r="BQ142">
        <f>Linker_ZHist!BQ142-Nominal_ZHist!BQ142</f>
        <v>0</v>
      </c>
      <c r="BR142">
        <f>Linker_ZHist!BR142-Nominal_ZHist!BR142</f>
        <v>0</v>
      </c>
      <c r="BS142">
        <f>Linker_ZHist!BS142-Nominal_ZHist!BS142</f>
        <v>0</v>
      </c>
      <c r="BT142">
        <f>Linker_ZHist!BT142-Nominal_ZHist!BT142</f>
        <v>0</v>
      </c>
      <c r="BU142">
        <f>Linker_ZHist!BU142-Nominal_ZHist!BU142</f>
        <v>0</v>
      </c>
      <c r="BV142">
        <f>Linker_ZHist!BV142-Nominal_ZHist!BV142</f>
        <v>0</v>
      </c>
      <c r="BW142">
        <f>Linker_ZHist!BW142-Nominal_ZHist!BW142</f>
        <v>0</v>
      </c>
      <c r="BX142">
        <f>Linker_ZHist!BX142-Nominal_ZHist!BX142</f>
        <v>0</v>
      </c>
      <c r="BY142">
        <f>Linker_ZHist!BY142-Nominal_ZHist!BY142</f>
        <v>0</v>
      </c>
      <c r="BZ142">
        <f>Linker_ZHist!BZ142-Nominal_ZHist!BZ142</f>
        <v>0</v>
      </c>
    </row>
    <row r="143" spans="3:78" x14ac:dyDescent="0.35">
      <c r="D143">
        <f>Linker_ZHist!D143-Nominal_ZHist!D143</f>
        <v>0</v>
      </c>
      <c r="E143">
        <f>Linker_ZHist!E143-Nominal_ZHist!E143</f>
        <v>0</v>
      </c>
      <c r="F143">
        <f>Linker_ZHist!F143-Nominal_ZHist!F143</f>
        <v>0</v>
      </c>
      <c r="G143">
        <f>Linker_ZHist!G143-Nominal_ZHist!G143</f>
        <v>0</v>
      </c>
      <c r="H143">
        <f>Linker_ZHist!H143-Nominal_ZHist!H143</f>
        <v>0</v>
      </c>
      <c r="I143">
        <f>Linker_ZHist!I143-Nominal_ZHist!I143</f>
        <v>0</v>
      </c>
      <c r="J143">
        <f>Linker_ZHist!J143-Nominal_ZHist!J143</f>
        <v>0</v>
      </c>
      <c r="K143">
        <f>Linker_ZHist!K143-Nominal_ZHist!K143</f>
        <v>0</v>
      </c>
      <c r="L143">
        <f>Linker_ZHist!L143-Nominal_ZHist!L143</f>
        <v>0</v>
      </c>
      <c r="M143">
        <f>Linker_ZHist!M143-Nominal_ZHist!M143</f>
        <v>0</v>
      </c>
      <c r="N143">
        <f>Linker_ZHist!N143-Nominal_ZHist!N143</f>
        <v>0</v>
      </c>
      <c r="O143">
        <f>Linker_ZHist!O143-Nominal_ZHist!O143</f>
        <v>0</v>
      </c>
      <c r="P143">
        <f>Linker_ZHist!P143-Nominal_ZHist!P143</f>
        <v>0</v>
      </c>
      <c r="Q143">
        <f>Linker_ZHist!Q143-Nominal_ZHist!Q143</f>
        <v>0</v>
      </c>
      <c r="R143">
        <f>Linker_ZHist!R143-Nominal_ZHist!R143</f>
        <v>0</v>
      </c>
      <c r="S143">
        <f>Linker_ZHist!S143-Nominal_ZHist!S143</f>
        <v>0</v>
      </c>
      <c r="T143">
        <f>Linker_ZHist!T143-Nominal_ZHist!T143</f>
        <v>0</v>
      </c>
      <c r="U143">
        <f>Linker_ZHist!U143-Nominal_ZHist!U143</f>
        <v>0</v>
      </c>
      <c r="V143">
        <f>Linker_ZHist!V143-Nominal_ZHist!V143</f>
        <v>0</v>
      </c>
      <c r="W143">
        <f>Linker_ZHist!W143-Nominal_ZHist!W143</f>
        <v>0</v>
      </c>
      <c r="X143">
        <f>Linker_ZHist!X143-Nominal_ZHist!X143</f>
        <v>0</v>
      </c>
      <c r="Y143">
        <f>Linker_ZHist!Y143-Nominal_ZHist!Y143</f>
        <v>0</v>
      </c>
      <c r="Z143">
        <f>Linker_ZHist!Z143-Nominal_ZHist!Z143</f>
        <v>0</v>
      </c>
      <c r="AA143">
        <f>Linker_ZHist!AA143-Nominal_ZHist!AA143</f>
        <v>0</v>
      </c>
      <c r="AB143">
        <f>Linker_ZHist!AB143-Nominal_ZHist!AB143</f>
        <v>0</v>
      </c>
      <c r="AC143">
        <f>Linker_ZHist!AC143-Nominal_ZHist!AC143</f>
        <v>0</v>
      </c>
      <c r="AD143">
        <f>Linker_ZHist!AD143-Nominal_ZHist!AD143</f>
        <v>0</v>
      </c>
      <c r="AE143">
        <f>Linker_ZHist!AE143-Nominal_ZHist!AE143</f>
        <v>0</v>
      </c>
      <c r="AF143">
        <f>Linker_ZHist!AF143-Nominal_ZHist!AF143</f>
        <v>0</v>
      </c>
      <c r="AG143">
        <f>Linker_ZHist!AG143-Nominal_ZHist!AG143</f>
        <v>0</v>
      </c>
      <c r="AH143">
        <f>Linker_ZHist!AH143-Nominal_ZHist!AH143</f>
        <v>0</v>
      </c>
      <c r="AI143">
        <f>Linker_ZHist!AI143-Nominal_ZHist!AI143</f>
        <v>0</v>
      </c>
      <c r="AJ143">
        <f>Linker_ZHist!AJ143-Nominal_ZHist!AJ143</f>
        <v>0</v>
      </c>
      <c r="AK143">
        <f>Linker_ZHist!AK143-Nominal_ZHist!AK143</f>
        <v>0</v>
      </c>
      <c r="AL143">
        <f>Linker_ZHist!AL143-Nominal_ZHist!AL143</f>
        <v>0</v>
      </c>
      <c r="AM143">
        <f>Linker_ZHist!AM143-Nominal_ZHist!AM143</f>
        <v>0</v>
      </c>
      <c r="AN143">
        <f>Linker_ZHist!AN143-Nominal_ZHist!AN143</f>
        <v>0</v>
      </c>
      <c r="AO143">
        <f>Linker_ZHist!AO143-Nominal_ZHist!AO143</f>
        <v>0</v>
      </c>
      <c r="AP143">
        <f>Linker_ZHist!AP143-Nominal_ZHist!AP143</f>
        <v>0</v>
      </c>
      <c r="AQ143">
        <f>Linker_ZHist!AQ143-Nominal_ZHist!AQ143</f>
        <v>0</v>
      </c>
      <c r="AR143">
        <f>Linker_ZHist!AR143-Nominal_ZHist!AR143</f>
        <v>0</v>
      </c>
      <c r="AS143">
        <f>Linker_ZHist!AS143-Nominal_ZHist!AS143</f>
        <v>0</v>
      </c>
      <c r="AT143">
        <f>Linker_ZHist!AT143-Nominal_ZHist!AT143</f>
        <v>0</v>
      </c>
      <c r="AU143">
        <f>Linker_ZHist!AU143-Nominal_ZHist!AU143</f>
        <v>0</v>
      </c>
      <c r="AV143">
        <f>Linker_ZHist!AV143-Nominal_ZHist!AV143</f>
        <v>0</v>
      </c>
      <c r="AW143">
        <f>Linker_ZHist!AW143-Nominal_ZHist!AW143</f>
        <v>0</v>
      </c>
      <c r="AX143">
        <f>Linker_ZHist!AX143-Nominal_ZHist!AX143</f>
        <v>0</v>
      </c>
      <c r="AY143">
        <f>Linker_ZHist!AY143-Nominal_ZHist!AY143</f>
        <v>0</v>
      </c>
      <c r="AZ143">
        <f>Linker_ZHist!AZ143-Nominal_ZHist!AZ143</f>
        <v>0</v>
      </c>
      <c r="BA143">
        <f>Linker_ZHist!BA143-Nominal_ZHist!BA143</f>
        <v>0</v>
      </c>
      <c r="BB143">
        <f>Linker_ZHist!BB143-Nominal_ZHist!BB143</f>
        <v>0</v>
      </c>
      <c r="BC143">
        <f>Linker_ZHist!BC143-Nominal_ZHist!BC143</f>
        <v>0</v>
      </c>
      <c r="BD143">
        <f>Linker_ZHist!BD143-Nominal_ZHist!BD143</f>
        <v>0</v>
      </c>
      <c r="BE143">
        <f>Linker_ZHist!BE143-Nominal_ZHist!BE143</f>
        <v>0</v>
      </c>
      <c r="BF143">
        <f>Linker_ZHist!BF143-Nominal_ZHist!BF143</f>
        <v>0</v>
      </c>
      <c r="BG143">
        <f>Linker_ZHist!BG143-Nominal_ZHist!BG143</f>
        <v>0</v>
      </c>
      <c r="BH143">
        <f>Linker_ZHist!BH143-Nominal_ZHist!BH143</f>
        <v>0</v>
      </c>
      <c r="BI143">
        <f>Linker_ZHist!BI143-Nominal_ZHist!BI143</f>
        <v>0</v>
      </c>
      <c r="BJ143">
        <f>Linker_ZHist!BJ143-Nominal_ZHist!BJ143</f>
        <v>0</v>
      </c>
      <c r="BK143">
        <f>Linker_ZHist!BK143-Nominal_ZHist!BK143</f>
        <v>0</v>
      </c>
      <c r="BL143">
        <f>Linker_ZHist!BL143-Nominal_ZHist!BL143</f>
        <v>0</v>
      </c>
      <c r="BM143">
        <f>Linker_ZHist!BM143-Nominal_ZHist!BM143</f>
        <v>0</v>
      </c>
      <c r="BN143">
        <f>Linker_ZHist!BN143-Nominal_ZHist!BN143</f>
        <v>0</v>
      </c>
      <c r="BO143">
        <f>Linker_ZHist!BO143-Nominal_ZHist!BO143</f>
        <v>0</v>
      </c>
      <c r="BP143">
        <f>Linker_ZHist!BP143-Nominal_ZHist!BP143</f>
        <v>0</v>
      </c>
      <c r="BQ143">
        <f>Linker_ZHist!BQ143-Nominal_ZHist!BQ143</f>
        <v>0</v>
      </c>
      <c r="BR143">
        <f>Linker_ZHist!BR143-Nominal_ZHist!BR143</f>
        <v>0</v>
      </c>
      <c r="BS143">
        <f>Linker_ZHist!BS143-Nominal_ZHist!BS143</f>
        <v>0</v>
      </c>
      <c r="BT143">
        <f>Linker_ZHist!BT143-Nominal_ZHist!BT143</f>
        <v>0</v>
      </c>
      <c r="BU143">
        <f>Linker_ZHist!BU143-Nominal_ZHist!BU143</f>
        <v>0</v>
      </c>
      <c r="BV143">
        <f>Linker_ZHist!BV143-Nominal_ZHist!BV143</f>
        <v>0</v>
      </c>
      <c r="BW143">
        <f>Linker_ZHist!BW143-Nominal_ZHist!BW143</f>
        <v>0</v>
      </c>
      <c r="BX143">
        <f>Linker_ZHist!BX143-Nominal_ZHist!BX143</f>
        <v>0</v>
      </c>
      <c r="BY143">
        <f>Linker_ZHist!BY143-Nominal_ZHist!BY143</f>
        <v>0</v>
      </c>
      <c r="BZ143">
        <f>Linker_ZHist!BZ143-Nominal_ZHist!BZ143</f>
        <v>0</v>
      </c>
    </row>
    <row r="144" spans="3:78" x14ac:dyDescent="0.35">
      <c r="D144">
        <f>Linker_ZHist!D144-Nominal_ZHist!D144</f>
        <v>0</v>
      </c>
      <c r="E144">
        <f>Linker_ZHist!E144-Nominal_ZHist!E144</f>
        <v>0</v>
      </c>
      <c r="F144">
        <f>Linker_ZHist!F144-Nominal_ZHist!F144</f>
        <v>0</v>
      </c>
      <c r="G144">
        <f>Linker_ZHist!G144-Nominal_ZHist!G144</f>
        <v>0</v>
      </c>
      <c r="H144">
        <f>Linker_ZHist!H144-Nominal_ZHist!H144</f>
        <v>0</v>
      </c>
      <c r="I144">
        <f>Linker_ZHist!I144-Nominal_ZHist!I144</f>
        <v>0</v>
      </c>
      <c r="J144">
        <f>Linker_ZHist!J144-Nominal_ZHist!J144</f>
        <v>0</v>
      </c>
      <c r="K144">
        <f>Linker_ZHist!K144-Nominal_ZHist!K144</f>
        <v>0</v>
      </c>
      <c r="L144">
        <f>Linker_ZHist!L144-Nominal_ZHist!L144</f>
        <v>0</v>
      </c>
      <c r="M144">
        <f>Linker_ZHist!M144-Nominal_ZHist!M144</f>
        <v>0</v>
      </c>
      <c r="N144">
        <f>Linker_ZHist!N144-Nominal_ZHist!N144</f>
        <v>0</v>
      </c>
      <c r="O144">
        <f>Linker_ZHist!O144-Nominal_ZHist!O144</f>
        <v>0</v>
      </c>
      <c r="P144">
        <f>Linker_ZHist!P144-Nominal_ZHist!P144</f>
        <v>0</v>
      </c>
      <c r="Q144">
        <f>Linker_ZHist!Q144-Nominal_ZHist!Q144</f>
        <v>0</v>
      </c>
      <c r="R144">
        <f>Linker_ZHist!R144-Nominal_ZHist!R144</f>
        <v>0</v>
      </c>
      <c r="S144">
        <f>Linker_ZHist!S144-Nominal_ZHist!S144</f>
        <v>0</v>
      </c>
      <c r="T144">
        <f>Linker_ZHist!T144-Nominal_ZHist!T144</f>
        <v>0</v>
      </c>
      <c r="U144">
        <f>Linker_ZHist!U144-Nominal_ZHist!U144</f>
        <v>0</v>
      </c>
      <c r="V144">
        <f>Linker_ZHist!V144-Nominal_ZHist!V144</f>
        <v>0</v>
      </c>
      <c r="W144">
        <f>Linker_ZHist!W144-Nominal_ZHist!W144</f>
        <v>0</v>
      </c>
      <c r="X144">
        <f>Linker_ZHist!X144-Nominal_ZHist!X144</f>
        <v>0</v>
      </c>
      <c r="Y144">
        <f>Linker_ZHist!Y144-Nominal_ZHist!Y144</f>
        <v>0</v>
      </c>
      <c r="Z144">
        <f>Linker_ZHist!Z144-Nominal_ZHist!Z144</f>
        <v>0</v>
      </c>
      <c r="AA144">
        <f>Linker_ZHist!AA144-Nominal_ZHist!AA144</f>
        <v>0</v>
      </c>
      <c r="AB144">
        <f>Linker_ZHist!AB144-Nominal_ZHist!AB144</f>
        <v>0</v>
      </c>
      <c r="AC144">
        <f>Linker_ZHist!AC144-Nominal_ZHist!AC144</f>
        <v>0</v>
      </c>
      <c r="AD144">
        <f>Linker_ZHist!AD144-Nominal_ZHist!AD144</f>
        <v>0</v>
      </c>
      <c r="AE144">
        <f>Linker_ZHist!AE144-Nominal_ZHist!AE144</f>
        <v>0</v>
      </c>
      <c r="AF144">
        <f>Linker_ZHist!AF144-Nominal_ZHist!AF144</f>
        <v>0</v>
      </c>
      <c r="AG144">
        <f>Linker_ZHist!AG144-Nominal_ZHist!AG144</f>
        <v>0</v>
      </c>
      <c r="AH144">
        <f>Linker_ZHist!AH144-Nominal_ZHist!AH144</f>
        <v>0</v>
      </c>
      <c r="AI144">
        <f>Linker_ZHist!AI144-Nominal_ZHist!AI144</f>
        <v>0</v>
      </c>
      <c r="AJ144">
        <f>Linker_ZHist!AJ144-Nominal_ZHist!AJ144</f>
        <v>0</v>
      </c>
      <c r="AK144">
        <f>Linker_ZHist!AK144-Nominal_ZHist!AK144</f>
        <v>0</v>
      </c>
      <c r="AL144">
        <f>Linker_ZHist!AL144-Nominal_ZHist!AL144</f>
        <v>0</v>
      </c>
      <c r="AM144">
        <f>Linker_ZHist!AM144-Nominal_ZHist!AM144</f>
        <v>0</v>
      </c>
      <c r="AN144">
        <f>Linker_ZHist!AN144-Nominal_ZHist!AN144</f>
        <v>0</v>
      </c>
      <c r="AO144">
        <f>Linker_ZHist!AO144-Nominal_ZHist!AO144</f>
        <v>0</v>
      </c>
      <c r="AP144">
        <f>Linker_ZHist!AP144-Nominal_ZHist!AP144</f>
        <v>0</v>
      </c>
      <c r="AQ144">
        <f>Linker_ZHist!AQ144-Nominal_ZHist!AQ144</f>
        <v>0</v>
      </c>
      <c r="AR144">
        <f>Linker_ZHist!AR144-Nominal_ZHist!AR144</f>
        <v>0</v>
      </c>
      <c r="AS144">
        <f>Linker_ZHist!AS144-Nominal_ZHist!AS144</f>
        <v>0</v>
      </c>
      <c r="AT144">
        <f>Linker_ZHist!AT144-Nominal_ZHist!AT144</f>
        <v>0</v>
      </c>
      <c r="AU144">
        <f>Linker_ZHist!AU144-Nominal_ZHist!AU144</f>
        <v>0</v>
      </c>
      <c r="AV144">
        <f>Linker_ZHist!AV144-Nominal_ZHist!AV144</f>
        <v>0</v>
      </c>
      <c r="AW144">
        <f>Linker_ZHist!AW144-Nominal_ZHist!AW144</f>
        <v>0</v>
      </c>
      <c r="AX144">
        <f>Linker_ZHist!AX144-Nominal_ZHist!AX144</f>
        <v>0</v>
      </c>
      <c r="AY144">
        <f>Linker_ZHist!AY144-Nominal_ZHist!AY144</f>
        <v>0</v>
      </c>
      <c r="AZ144">
        <f>Linker_ZHist!AZ144-Nominal_ZHist!AZ144</f>
        <v>0</v>
      </c>
      <c r="BA144">
        <f>Linker_ZHist!BA144-Nominal_ZHist!BA144</f>
        <v>0</v>
      </c>
      <c r="BB144">
        <f>Linker_ZHist!BB144-Nominal_ZHist!BB144</f>
        <v>0</v>
      </c>
      <c r="BC144">
        <f>Linker_ZHist!BC144-Nominal_ZHist!BC144</f>
        <v>0</v>
      </c>
      <c r="BD144">
        <f>Linker_ZHist!BD144-Nominal_ZHist!BD144</f>
        <v>0</v>
      </c>
      <c r="BE144">
        <f>Linker_ZHist!BE144-Nominal_ZHist!BE144</f>
        <v>0</v>
      </c>
      <c r="BF144">
        <f>Linker_ZHist!BF144-Nominal_ZHist!BF144</f>
        <v>0</v>
      </c>
      <c r="BG144">
        <f>Linker_ZHist!BG144-Nominal_ZHist!BG144</f>
        <v>0</v>
      </c>
      <c r="BH144">
        <f>Linker_ZHist!BH144-Nominal_ZHist!BH144</f>
        <v>0</v>
      </c>
      <c r="BI144">
        <f>Linker_ZHist!BI144-Nominal_ZHist!BI144</f>
        <v>0</v>
      </c>
      <c r="BJ144">
        <f>Linker_ZHist!BJ144-Nominal_ZHist!BJ144</f>
        <v>0</v>
      </c>
      <c r="BK144">
        <f>Linker_ZHist!BK144-Nominal_ZHist!BK144</f>
        <v>0</v>
      </c>
      <c r="BL144">
        <f>Linker_ZHist!BL144-Nominal_ZHist!BL144</f>
        <v>0</v>
      </c>
      <c r="BM144">
        <f>Linker_ZHist!BM144-Nominal_ZHist!BM144</f>
        <v>0</v>
      </c>
      <c r="BN144">
        <f>Linker_ZHist!BN144-Nominal_ZHist!BN144</f>
        <v>0</v>
      </c>
      <c r="BO144">
        <f>Linker_ZHist!BO144-Nominal_ZHist!BO144</f>
        <v>0</v>
      </c>
      <c r="BP144">
        <f>Linker_ZHist!BP144-Nominal_ZHist!BP144</f>
        <v>0</v>
      </c>
      <c r="BQ144">
        <f>Linker_ZHist!BQ144-Nominal_ZHist!BQ144</f>
        <v>0</v>
      </c>
      <c r="BR144">
        <f>Linker_ZHist!BR144-Nominal_ZHist!BR144</f>
        <v>0</v>
      </c>
      <c r="BS144">
        <f>Linker_ZHist!BS144-Nominal_ZHist!BS144</f>
        <v>0</v>
      </c>
      <c r="BT144">
        <f>Linker_ZHist!BT144-Nominal_ZHist!BT144</f>
        <v>0</v>
      </c>
      <c r="BU144">
        <f>Linker_ZHist!BU144-Nominal_ZHist!BU144</f>
        <v>0</v>
      </c>
      <c r="BV144">
        <f>Linker_ZHist!BV144-Nominal_ZHist!BV144</f>
        <v>0</v>
      </c>
      <c r="BW144">
        <f>Linker_ZHist!BW144-Nominal_ZHist!BW144</f>
        <v>0</v>
      </c>
      <c r="BX144">
        <f>Linker_ZHist!BX144-Nominal_ZHist!BX144</f>
        <v>0</v>
      </c>
      <c r="BY144">
        <f>Linker_ZHist!BY144-Nominal_ZHist!BY144</f>
        <v>0</v>
      </c>
      <c r="BZ144">
        <f>Linker_ZHist!BZ144-Nominal_ZHist!BZ144</f>
        <v>0</v>
      </c>
    </row>
    <row r="145" spans="4:78" x14ac:dyDescent="0.35">
      <c r="D145">
        <f>Linker_ZHist!D145-Nominal_ZHist!D145</f>
        <v>0</v>
      </c>
      <c r="E145">
        <f>Linker_ZHist!E145-Nominal_ZHist!E145</f>
        <v>0</v>
      </c>
      <c r="F145">
        <f>Linker_ZHist!F145-Nominal_ZHist!F145</f>
        <v>0</v>
      </c>
      <c r="G145">
        <f>Linker_ZHist!G145-Nominal_ZHist!G145</f>
        <v>0</v>
      </c>
      <c r="H145">
        <f>Linker_ZHist!H145-Nominal_ZHist!H145</f>
        <v>0</v>
      </c>
      <c r="I145">
        <f>Linker_ZHist!I145-Nominal_ZHist!I145</f>
        <v>0</v>
      </c>
      <c r="J145">
        <f>Linker_ZHist!J145-Nominal_ZHist!J145</f>
        <v>0</v>
      </c>
      <c r="K145">
        <f>Linker_ZHist!K145-Nominal_ZHist!K145</f>
        <v>0</v>
      </c>
      <c r="L145">
        <f>Linker_ZHist!L145-Nominal_ZHist!L145</f>
        <v>0</v>
      </c>
      <c r="M145">
        <f>Linker_ZHist!M145-Nominal_ZHist!M145</f>
        <v>0</v>
      </c>
      <c r="N145">
        <f>Linker_ZHist!N145-Nominal_ZHist!N145</f>
        <v>0</v>
      </c>
      <c r="O145">
        <f>Linker_ZHist!O145-Nominal_ZHist!O145</f>
        <v>0</v>
      </c>
      <c r="P145">
        <f>Linker_ZHist!P145-Nominal_ZHist!P145</f>
        <v>0</v>
      </c>
      <c r="Q145">
        <f>Linker_ZHist!Q145-Nominal_ZHist!Q145</f>
        <v>0</v>
      </c>
      <c r="R145">
        <f>Linker_ZHist!R145-Nominal_ZHist!R145</f>
        <v>0</v>
      </c>
      <c r="S145">
        <f>Linker_ZHist!S145-Nominal_ZHist!S145</f>
        <v>0</v>
      </c>
      <c r="T145">
        <f>Linker_ZHist!T145-Nominal_ZHist!T145</f>
        <v>0</v>
      </c>
      <c r="U145">
        <f>Linker_ZHist!U145-Nominal_ZHist!U145</f>
        <v>0</v>
      </c>
      <c r="V145">
        <f>Linker_ZHist!V145-Nominal_ZHist!V145</f>
        <v>0</v>
      </c>
      <c r="W145">
        <f>Linker_ZHist!W145-Nominal_ZHist!W145</f>
        <v>0</v>
      </c>
      <c r="X145">
        <f>Linker_ZHist!X145-Nominal_ZHist!X145</f>
        <v>0</v>
      </c>
      <c r="Y145">
        <f>Linker_ZHist!Y145-Nominal_ZHist!Y145</f>
        <v>0</v>
      </c>
      <c r="Z145">
        <f>Linker_ZHist!Z145-Nominal_ZHist!Z145</f>
        <v>0</v>
      </c>
      <c r="AA145">
        <f>Linker_ZHist!AA145-Nominal_ZHist!AA145</f>
        <v>0</v>
      </c>
      <c r="AB145">
        <f>Linker_ZHist!AB145-Nominal_ZHist!AB145</f>
        <v>0</v>
      </c>
      <c r="AC145">
        <f>Linker_ZHist!AC145-Nominal_ZHist!AC145</f>
        <v>0</v>
      </c>
      <c r="AD145">
        <f>Linker_ZHist!AD145-Nominal_ZHist!AD145</f>
        <v>0</v>
      </c>
      <c r="AE145">
        <f>Linker_ZHist!AE145-Nominal_ZHist!AE145</f>
        <v>0</v>
      </c>
      <c r="AF145">
        <f>Linker_ZHist!AF145-Nominal_ZHist!AF145</f>
        <v>0</v>
      </c>
      <c r="AG145">
        <f>Linker_ZHist!AG145-Nominal_ZHist!AG145</f>
        <v>0</v>
      </c>
      <c r="AH145">
        <f>Linker_ZHist!AH145-Nominal_ZHist!AH145</f>
        <v>0</v>
      </c>
      <c r="AI145">
        <f>Linker_ZHist!AI145-Nominal_ZHist!AI145</f>
        <v>0</v>
      </c>
      <c r="AJ145">
        <f>Linker_ZHist!AJ145-Nominal_ZHist!AJ145</f>
        <v>0</v>
      </c>
      <c r="AK145">
        <f>Linker_ZHist!AK145-Nominal_ZHist!AK145</f>
        <v>0</v>
      </c>
      <c r="AL145">
        <f>Linker_ZHist!AL145-Nominal_ZHist!AL145</f>
        <v>0</v>
      </c>
      <c r="AM145">
        <f>Linker_ZHist!AM145-Nominal_ZHist!AM145</f>
        <v>0</v>
      </c>
      <c r="AN145">
        <f>Linker_ZHist!AN145-Nominal_ZHist!AN145</f>
        <v>0</v>
      </c>
      <c r="AO145">
        <f>Linker_ZHist!AO145-Nominal_ZHist!AO145</f>
        <v>0</v>
      </c>
      <c r="AP145">
        <f>Linker_ZHist!AP145-Nominal_ZHist!AP145</f>
        <v>0</v>
      </c>
      <c r="AQ145">
        <f>Linker_ZHist!AQ145-Nominal_ZHist!AQ145</f>
        <v>0</v>
      </c>
      <c r="AR145">
        <f>Linker_ZHist!AR145-Nominal_ZHist!AR145</f>
        <v>0</v>
      </c>
      <c r="AS145">
        <f>Linker_ZHist!AS145-Nominal_ZHist!AS145</f>
        <v>0</v>
      </c>
      <c r="AT145">
        <f>Linker_ZHist!AT145-Nominal_ZHist!AT145</f>
        <v>0</v>
      </c>
      <c r="AU145">
        <f>Linker_ZHist!AU145-Nominal_ZHist!AU145</f>
        <v>0</v>
      </c>
      <c r="AV145">
        <f>Linker_ZHist!AV145-Nominal_ZHist!AV145</f>
        <v>0</v>
      </c>
      <c r="AW145">
        <f>Linker_ZHist!AW145-Nominal_ZHist!AW145</f>
        <v>0</v>
      </c>
      <c r="AX145">
        <f>Linker_ZHist!AX145-Nominal_ZHist!AX145</f>
        <v>0</v>
      </c>
      <c r="AY145">
        <f>Linker_ZHist!AY145-Nominal_ZHist!AY145</f>
        <v>0</v>
      </c>
      <c r="AZ145">
        <f>Linker_ZHist!AZ145-Nominal_ZHist!AZ145</f>
        <v>0</v>
      </c>
      <c r="BA145">
        <f>Linker_ZHist!BA145-Nominal_ZHist!BA145</f>
        <v>0</v>
      </c>
      <c r="BB145">
        <f>Linker_ZHist!BB145-Nominal_ZHist!BB145</f>
        <v>0</v>
      </c>
      <c r="BC145">
        <f>Linker_ZHist!BC145-Nominal_ZHist!BC145</f>
        <v>0</v>
      </c>
      <c r="BD145">
        <f>Linker_ZHist!BD145-Nominal_ZHist!BD145</f>
        <v>0</v>
      </c>
      <c r="BE145">
        <f>Linker_ZHist!BE145-Nominal_ZHist!BE145</f>
        <v>0</v>
      </c>
      <c r="BF145">
        <f>Linker_ZHist!BF145-Nominal_ZHist!BF145</f>
        <v>0</v>
      </c>
      <c r="BG145">
        <f>Linker_ZHist!BG145-Nominal_ZHist!BG145</f>
        <v>0</v>
      </c>
      <c r="BH145">
        <f>Linker_ZHist!BH145-Nominal_ZHist!BH145</f>
        <v>0</v>
      </c>
      <c r="BI145">
        <f>Linker_ZHist!BI145-Nominal_ZHist!BI145</f>
        <v>0</v>
      </c>
      <c r="BJ145">
        <f>Linker_ZHist!BJ145-Nominal_ZHist!BJ145</f>
        <v>0</v>
      </c>
      <c r="BK145">
        <f>Linker_ZHist!BK145-Nominal_ZHist!BK145</f>
        <v>0</v>
      </c>
      <c r="BL145">
        <f>Linker_ZHist!BL145-Nominal_ZHist!BL145</f>
        <v>0</v>
      </c>
      <c r="BM145">
        <f>Linker_ZHist!BM145-Nominal_ZHist!BM145</f>
        <v>0</v>
      </c>
      <c r="BN145">
        <f>Linker_ZHist!BN145-Nominal_ZHist!BN145</f>
        <v>0</v>
      </c>
      <c r="BO145">
        <f>Linker_ZHist!BO145-Nominal_ZHist!BO145</f>
        <v>0</v>
      </c>
      <c r="BP145">
        <f>Linker_ZHist!BP145-Nominal_ZHist!BP145</f>
        <v>0</v>
      </c>
      <c r="BQ145">
        <f>Linker_ZHist!BQ145-Nominal_ZHist!BQ145</f>
        <v>0</v>
      </c>
      <c r="BR145">
        <f>Linker_ZHist!BR145-Nominal_ZHist!BR145</f>
        <v>0</v>
      </c>
      <c r="BS145">
        <f>Linker_ZHist!BS145-Nominal_ZHist!BS145</f>
        <v>0</v>
      </c>
      <c r="BT145">
        <f>Linker_ZHist!BT145-Nominal_ZHist!BT145</f>
        <v>0</v>
      </c>
      <c r="BU145">
        <f>Linker_ZHist!BU145-Nominal_ZHist!BU145</f>
        <v>0</v>
      </c>
      <c r="BV145">
        <f>Linker_ZHist!BV145-Nominal_ZHist!BV145</f>
        <v>0</v>
      </c>
      <c r="BW145">
        <f>Linker_ZHist!BW145-Nominal_ZHist!BW145</f>
        <v>0</v>
      </c>
      <c r="BX145">
        <f>Linker_ZHist!BX145-Nominal_ZHist!BX145</f>
        <v>0</v>
      </c>
      <c r="BY145">
        <f>Linker_ZHist!BY145-Nominal_ZHist!BY145</f>
        <v>0</v>
      </c>
      <c r="BZ145">
        <f>Linker_ZHist!BZ145-Nominal_ZHist!BZ145</f>
        <v>0</v>
      </c>
    </row>
    <row r="146" spans="4:78" x14ac:dyDescent="0.35">
      <c r="D146">
        <f>Linker_ZHist!D146-Nominal_ZHist!D146</f>
        <v>0</v>
      </c>
      <c r="E146">
        <f>Linker_ZHist!E146-Nominal_ZHist!E146</f>
        <v>0</v>
      </c>
      <c r="F146">
        <f>Linker_ZHist!F146-Nominal_ZHist!F146</f>
        <v>0</v>
      </c>
      <c r="G146">
        <f>Linker_ZHist!G146-Nominal_ZHist!G146</f>
        <v>0</v>
      </c>
      <c r="H146">
        <f>Linker_ZHist!H146-Nominal_ZHist!H146</f>
        <v>0</v>
      </c>
      <c r="I146">
        <f>Linker_ZHist!I146-Nominal_ZHist!I146</f>
        <v>0</v>
      </c>
      <c r="J146">
        <f>Linker_ZHist!J146-Nominal_ZHist!J146</f>
        <v>0</v>
      </c>
      <c r="K146">
        <f>Linker_ZHist!K146-Nominal_ZHist!K146</f>
        <v>0</v>
      </c>
      <c r="L146">
        <f>Linker_ZHist!L146-Nominal_ZHist!L146</f>
        <v>0</v>
      </c>
      <c r="M146">
        <f>Linker_ZHist!M146-Nominal_ZHist!M146</f>
        <v>0</v>
      </c>
      <c r="N146">
        <f>Linker_ZHist!N146-Nominal_ZHist!N146</f>
        <v>0</v>
      </c>
      <c r="O146">
        <f>Linker_ZHist!O146-Nominal_ZHist!O146</f>
        <v>0</v>
      </c>
      <c r="P146">
        <f>Linker_ZHist!P146-Nominal_ZHist!P146</f>
        <v>0</v>
      </c>
      <c r="Q146">
        <f>Linker_ZHist!Q146-Nominal_ZHist!Q146</f>
        <v>0</v>
      </c>
      <c r="R146">
        <f>Linker_ZHist!R146-Nominal_ZHist!R146</f>
        <v>0</v>
      </c>
      <c r="S146">
        <f>Linker_ZHist!S146-Nominal_ZHist!S146</f>
        <v>0</v>
      </c>
      <c r="T146">
        <f>Linker_ZHist!T146-Nominal_ZHist!T146</f>
        <v>0</v>
      </c>
      <c r="U146">
        <f>Linker_ZHist!U146-Nominal_ZHist!U146</f>
        <v>0</v>
      </c>
      <c r="V146">
        <f>Linker_ZHist!V146-Nominal_ZHist!V146</f>
        <v>0</v>
      </c>
      <c r="W146">
        <f>Linker_ZHist!W146-Nominal_ZHist!W146</f>
        <v>0</v>
      </c>
      <c r="X146">
        <f>Linker_ZHist!X146-Nominal_ZHist!X146</f>
        <v>0</v>
      </c>
      <c r="Y146">
        <f>Linker_ZHist!Y146-Nominal_ZHist!Y146</f>
        <v>0</v>
      </c>
      <c r="Z146">
        <f>Linker_ZHist!Z146-Nominal_ZHist!Z146</f>
        <v>0</v>
      </c>
      <c r="AA146">
        <f>Linker_ZHist!AA146-Nominal_ZHist!AA146</f>
        <v>0</v>
      </c>
      <c r="AB146">
        <f>Linker_ZHist!AB146-Nominal_ZHist!AB146</f>
        <v>0</v>
      </c>
      <c r="AC146">
        <f>Linker_ZHist!AC146-Nominal_ZHist!AC146</f>
        <v>0</v>
      </c>
      <c r="AD146">
        <f>Linker_ZHist!AD146-Nominal_ZHist!AD146</f>
        <v>0</v>
      </c>
      <c r="AE146">
        <f>Linker_ZHist!AE146-Nominal_ZHist!AE146</f>
        <v>0</v>
      </c>
      <c r="AF146">
        <f>Linker_ZHist!AF146-Nominal_ZHist!AF146</f>
        <v>0</v>
      </c>
      <c r="AG146">
        <f>Linker_ZHist!AG146-Nominal_ZHist!AG146</f>
        <v>0</v>
      </c>
      <c r="AH146">
        <f>Linker_ZHist!AH146-Nominal_ZHist!AH146</f>
        <v>0</v>
      </c>
      <c r="AI146">
        <f>Linker_ZHist!AI146-Nominal_ZHist!AI146</f>
        <v>0</v>
      </c>
      <c r="AJ146">
        <f>Linker_ZHist!AJ146-Nominal_ZHist!AJ146</f>
        <v>0</v>
      </c>
      <c r="AK146">
        <f>Linker_ZHist!AK146-Nominal_ZHist!AK146</f>
        <v>0</v>
      </c>
      <c r="AL146">
        <f>Linker_ZHist!AL146-Nominal_ZHist!AL146</f>
        <v>0</v>
      </c>
      <c r="AM146">
        <f>Linker_ZHist!AM146-Nominal_ZHist!AM146</f>
        <v>0</v>
      </c>
      <c r="AN146">
        <f>Linker_ZHist!AN146-Nominal_ZHist!AN146</f>
        <v>0</v>
      </c>
      <c r="AO146">
        <f>Linker_ZHist!AO146-Nominal_ZHist!AO146</f>
        <v>0</v>
      </c>
      <c r="AP146">
        <f>Linker_ZHist!AP146-Nominal_ZHist!AP146</f>
        <v>0</v>
      </c>
      <c r="AQ146">
        <f>Linker_ZHist!AQ146-Nominal_ZHist!AQ146</f>
        <v>0</v>
      </c>
      <c r="AR146">
        <f>Linker_ZHist!AR146-Nominal_ZHist!AR146</f>
        <v>0</v>
      </c>
      <c r="AS146">
        <f>Linker_ZHist!AS146-Nominal_ZHist!AS146</f>
        <v>0</v>
      </c>
      <c r="AT146">
        <f>Linker_ZHist!AT146-Nominal_ZHist!AT146</f>
        <v>0</v>
      </c>
      <c r="AU146">
        <f>Linker_ZHist!AU146-Nominal_ZHist!AU146</f>
        <v>0</v>
      </c>
      <c r="AV146">
        <f>Linker_ZHist!AV146-Nominal_ZHist!AV146</f>
        <v>0</v>
      </c>
      <c r="AW146">
        <f>Linker_ZHist!AW146-Nominal_ZHist!AW146</f>
        <v>0</v>
      </c>
      <c r="AX146">
        <f>Linker_ZHist!AX146-Nominal_ZHist!AX146</f>
        <v>0</v>
      </c>
      <c r="AY146">
        <f>Linker_ZHist!AY146-Nominal_ZHist!AY146</f>
        <v>0</v>
      </c>
      <c r="AZ146">
        <f>Linker_ZHist!AZ146-Nominal_ZHist!AZ146</f>
        <v>0</v>
      </c>
      <c r="BA146">
        <f>Linker_ZHist!BA146-Nominal_ZHist!BA146</f>
        <v>0</v>
      </c>
      <c r="BB146">
        <f>Linker_ZHist!BB146-Nominal_ZHist!BB146</f>
        <v>0</v>
      </c>
      <c r="BC146">
        <f>Linker_ZHist!BC146-Nominal_ZHist!BC146</f>
        <v>0</v>
      </c>
      <c r="BD146">
        <f>Linker_ZHist!BD146-Nominal_ZHist!BD146</f>
        <v>0</v>
      </c>
      <c r="BE146">
        <f>Linker_ZHist!BE146-Nominal_ZHist!BE146</f>
        <v>0</v>
      </c>
      <c r="BF146">
        <f>Linker_ZHist!BF146-Nominal_ZHist!BF146</f>
        <v>0</v>
      </c>
      <c r="BG146">
        <f>Linker_ZHist!BG146-Nominal_ZHist!BG146</f>
        <v>0</v>
      </c>
      <c r="BH146">
        <f>Linker_ZHist!BH146-Nominal_ZHist!BH146</f>
        <v>0</v>
      </c>
      <c r="BI146">
        <f>Linker_ZHist!BI146-Nominal_ZHist!BI146</f>
        <v>0</v>
      </c>
      <c r="BJ146">
        <f>Linker_ZHist!BJ146-Nominal_ZHist!BJ146</f>
        <v>0</v>
      </c>
      <c r="BK146">
        <f>Linker_ZHist!BK146-Nominal_ZHist!BK146</f>
        <v>0</v>
      </c>
      <c r="BL146">
        <f>Linker_ZHist!BL146-Nominal_ZHist!BL146</f>
        <v>0</v>
      </c>
      <c r="BM146">
        <f>Linker_ZHist!BM146-Nominal_ZHist!BM146</f>
        <v>0</v>
      </c>
      <c r="BN146">
        <f>Linker_ZHist!BN146-Nominal_ZHist!BN146</f>
        <v>0</v>
      </c>
      <c r="BO146">
        <f>Linker_ZHist!BO146-Nominal_ZHist!BO146</f>
        <v>0</v>
      </c>
      <c r="BP146">
        <f>Linker_ZHist!BP146-Nominal_ZHist!BP146</f>
        <v>0</v>
      </c>
      <c r="BQ146">
        <f>Linker_ZHist!BQ146-Nominal_ZHist!BQ146</f>
        <v>0</v>
      </c>
      <c r="BR146">
        <f>Linker_ZHist!BR146-Nominal_ZHist!BR146</f>
        <v>0</v>
      </c>
      <c r="BS146">
        <f>Linker_ZHist!BS146-Nominal_ZHist!BS146</f>
        <v>0</v>
      </c>
      <c r="BT146">
        <f>Linker_ZHist!BT146-Nominal_ZHist!BT146</f>
        <v>0</v>
      </c>
      <c r="BU146">
        <f>Linker_ZHist!BU146-Nominal_ZHist!BU146</f>
        <v>0</v>
      </c>
      <c r="BV146">
        <f>Linker_ZHist!BV146-Nominal_ZHist!BV146</f>
        <v>0</v>
      </c>
      <c r="BW146">
        <f>Linker_ZHist!BW146-Nominal_ZHist!BW146</f>
        <v>0</v>
      </c>
      <c r="BX146">
        <f>Linker_ZHist!BX146-Nominal_ZHist!BX146</f>
        <v>0</v>
      </c>
      <c r="BY146">
        <f>Linker_ZHist!BY146-Nominal_ZHist!BY146</f>
        <v>0</v>
      </c>
      <c r="BZ146">
        <f>Linker_ZHist!BZ146-Nominal_ZHist!BZ146</f>
        <v>0</v>
      </c>
    </row>
    <row r="147" spans="4:78" x14ac:dyDescent="0.35">
      <c r="D147">
        <f>Linker_ZHist!D147-Nominal_ZHist!D147</f>
        <v>0</v>
      </c>
      <c r="E147">
        <f>Linker_ZHist!E147-Nominal_ZHist!E147</f>
        <v>0</v>
      </c>
      <c r="F147">
        <f>Linker_ZHist!F147-Nominal_ZHist!F147</f>
        <v>0</v>
      </c>
      <c r="G147">
        <f>Linker_ZHist!G147-Nominal_ZHist!G147</f>
        <v>0</v>
      </c>
      <c r="H147">
        <f>Linker_ZHist!H147-Nominal_ZHist!H147</f>
        <v>0</v>
      </c>
      <c r="I147">
        <f>Linker_ZHist!I147-Nominal_ZHist!I147</f>
        <v>0</v>
      </c>
      <c r="J147">
        <f>Linker_ZHist!J147-Nominal_ZHist!J147</f>
        <v>0</v>
      </c>
      <c r="K147">
        <f>Linker_ZHist!K147-Nominal_ZHist!K147</f>
        <v>0</v>
      </c>
      <c r="L147">
        <f>Linker_ZHist!L147-Nominal_ZHist!L147</f>
        <v>0</v>
      </c>
      <c r="M147">
        <f>Linker_ZHist!M147-Nominal_ZHist!M147</f>
        <v>0</v>
      </c>
      <c r="N147">
        <f>Linker_ZHist!N147-Nominal_ZHist!N147</f>
        <v>0</v>
      </c>
      <c r="O147">
        <f>Linker_ZHist!O147-Nominal_ZHist!O147</f>
        <v>0</v>
      </c>
      <c r="P147">
        <f>Linker_ZHist!P147-Nominal_ZHist!P147</f>
        <v>0</v>
      </c>
      <c r="Q147">
        <f>Linker_ZHist!Q147-Nominal_ZHist!Q147</f>
        <v>0</v>
      </c>
      <c r="R147">
        <f>Linker_ZHist!R147-Nominal_ZHist!R147</f>
        <v>0</v>
      </c>
      <c r="S147">
        <f>Linker_ZHist!S147-Nominal_ZHist!S147</f>
        <v>0</v>
      </c>
      <c r="T147">
        <f>Linker_ZHist!T147-Nominal_ZHist!T147</f>
        <v>0</v>
      </c>
      <c r="U147">
        <f>Linker_ZHist!U147-Nominal_ZHist!U147</f>
        <v>0</v>
      </c>
      <c r="V147">
        <f>Linker_ZHist!V147-Nominal_ZHist!V147</f>
        <v>0</v>
      </c>
      <c r="W147">
        <f>Linker_ZHist!W147-Nominal_ZHist!W147</f>
        <v>0</v>
      </c>
      <c r="X147">
        <f>Linker_ZHist!X147-Nominal_ZHist!X147</f>
        <v>0</v>
      </c>
      <c r="Y147">
        <f>Linker_ZHist!Y147-Nominal_ZHist!Y147</f>
        <v>0</v>
      </c>
      <c r="Z147">
        <f>Linker_ZHist!Z147-Nominal_ZHist!Z147</f>
        <v>0</v>
      </c>
      <c r="AA147">
        <f>Linker_ZHist!AA147-Nominal_ZHist!AA147</f>
        <v>0</v>
      </c>
      <c r="AB147">
        <f>Linker_ZHist!AB147-Nominal_ZHist!AB147</f>
        <v>0</v>
      </c>
      <c r="AC147">
        <f>Linker_ZHist!AC147-Nominal_ZHist!AC147</f>
        <v>0</v>
      </c>
      <c r="AD147">
        <f>Linker_ZHist!AD147-Nominal_ZHist!AD147</f>
        <v>0</v>
      </c>
      <c r="AE147">
        <f>Linker_ZHist!AE147-Nominal_ZHist!AE147</f>
        <v>0</v>
      </c>
      <c r="AF147">
        <f>Linker_ZHist!AF147-Nominal_ZHist!AF147</f>
        <v>0</v>
      </c>
      <c r="AG147">
        <f>Linker_ZHist!AG147-Nominal_ZHist!AG147</f>
        <v>0</v>
      </c>
      <c r="AH147">
        <f>Linker_ZHist!AH147-Nominal_ZHist!AH147</f>
        <v>0</v>
      </c>
      <c r="AI147">
        <f>Linker_ZHist!AI147-Nominal_ZHist!AI147</f>
        <v>0</v>
      </c>
      <c r="AJ147">
        <f>Linker_ZHist!AJ147-Nominal_ZHist!AJ147</f>
        <v>0</v>
      </c>
      <c r="AK147">
        <f>Linker_ZHist!AK147-Nominal_ZHist!AK147</f>
        <v>0</v>
      </c>
      <c r="AL147">
        <f>Linker_ZHist!AL147-Nominal_ZHist!AL147</f>
        <v>0</v>
      </c>
      <c r="AM147">
        <f>Linker_ZHist!AM147-Nominal_ZHist!AM147</f>
        <v>0</v>
      </c>
      <c r="AN147">
        <f>Linker_ZHist!AN147-Nominal_ZHist!AN147</f>
        <v>0</v>
      </c>
      <c r="AO147">
        <f>Linker_ZHist!AO147-Nominal_ZHist!AO147</f>
        <v>0</v>
      </c>
      <c r="AP147">
        <f>Linker_ZHist!AP147-Nominal_ZHist!AP147</f>
        <v>0</v>
      </c>
      <c r="AQ147">
        <f>Linker_ZHist!AQ147-Nominal_ZHist!AQ147</f>
        <v>0</v>
      </c>
      <c r="AR147">
        <f>Linker_ZHist!AR147-Nominal_ZHist!AR147</f>
        <v>0</v>
      </c>
      <c r="AS147">
        <f>Linker_ZHist!AS147-Nominal_ZHist!AS147</f>
        <v>0</v>
      </c>
      <c r="AT147">
        <f>Linker_ZHist!AT147-Nominal_ZHist!AT147</f>
        <v>0</v>
      </c>
      <c r="AU147">
        <f>Linker_ZHist!AU147-Nominal_ZHist!AU147</f>
        <v>0</v>
      </c>
      <c r="AV147">
        <f>Linker_ZHist!AV147-Nominal_ZHist!AV147</f>
        <v>0</v>
      </c>
      <c r="AW147">
        <f>Linker_ZHist!AW147-Nominal_ZHist!AW147</f>
        <v>0</v>
      </c>
      <c r="AX147">
        <f>Linker_ZHist!AX147-Nominal_ZHist!AX147</f>
        <v>0</v>
      </c>
      <c r="AY147">
        <f>Linker_ZHist!AY147-Nominal_ZHist!AY147</f>
        <v>0</v>
      </c>
      <c r="AZ147">
        <f>Linker_ZHist!AZ147-Nominal_ZHist!AZ147</f>
        <v>0</v>
      </c>
      <c r="BA147">
        <f>Linker_ZHist!BA147-Nominal_ZHist!BA147</f>
        <v>0</v>
      </c>
      <c r="BB147">
        <f>Linker_ZHist!BB147-Nominal_ZHist!BB147</f>
        <v>0</v>
      </c>
      <c r="BC147">
        <f>Linker_ZHist!BC147-Nominal_ZHist!BC147</f>
        <v>0</v>
      </c>
      <c r="BD147">
        <f>Linker_ZHist!BD147-Nominal_ZHist!BD147</f>
        <v>0</v>
      </c>
      <c r="BE147">
        <f>Linker_ZHist!BE147-Nominal_ZHist!BE147</f>
        <v>0</v>
      </c>
      <c r="BF147">
        <f>Linker_ZHist!BF147-Nominal_ZHist!BF147</f>
        <v>0</v>
      </c>
      <c r="BG147">
        <f>Linker_ZHist!BG147-Nominal_ZHist!BG147</f>
        <v>0</v>
      </c>
      <c r="BH147">
        <f>Linker_ZHist!BH147-Nominal_ZHist!BH147</f>
        <v>0</v>
      </c>
      <c r="BI147">
        <f>Linker_ZHist!BI147-Nominal_ZHist!BI147</f>
        <v>0</v>
      </c>
      <c r="BJ147">
        <f>Linker_ZHist!BJ147-Nominal_ZHist!BJ147</f>
        <v>0</v>
      </c>
      <c r="BK147">
        <f>Linker_ZHist!BK147-Nominal_ZHist!BK147</f>
        <v>0</v>
      </c>
      <c r="BL147">
        <f>Linker_ZHist!BL147-Nominal_ZHist!BL147</f>
        <v>0</v>
      </c>
      <c r="BM147">
        <f>Linker_ZHist!BM147-Nominal_ZHist!BM147</f>
        <v>0</v>
      </c>
      <c r="BN147">
        <f>Linker_ZHist!BN147-Nominal_ZHist!BN147</f>
        <v>0</v>
      </c>
      <c r="BO147">
        <f>Linker_ZHist!BO147-Nominal_ZHist!BO147</f>
        <v>0</v>
      </c>
      <c r="BP147">
        <f>Linker_ZHist!BP147-Nominal_ZHist!BP147</f>
        <v>0</v>
      </c>
      <c r="BQ147">
        <f>Linker_ZHist!BQ147-Nominal_ZHist!BQ147</f>
        <v>0</v>
      </c>
      <c r="BR147">
        <f>Linker_ZHist!BR147-Nominal_ZHist!BR147</f>
        <v>0</v>
      </c>
      <c r="BS147">
        <f>Linker_ZHist!BS147-Nominal_ZHist!BS147</f>
        <v>0</v>
      </c>
      <c r="BT147">
        <f>Linker_ZHist!BT147-Nominal_ZHist!BT147</f>
        <v>0</v>
      </c>
      <c r="BU147">
        <f>Linker_ZHist!BU147-Nominal_ZHist!BU147</f>
        <v>0</v>
      </c>
      <c r="BV147">
        <f>Linker_ZHist!BV147-Nominal_ZHist!BV147</f>
        <v>0</v>
      </c>
      <c r="BW147">
        <f>Linker_ZHist!BW147-Nominal_ZHist!BW147</f>
        <v>0</v>
      </c>
      <c r="BX147">
        <f>Linker_ZHist!BX147-Nominal_ZHist!BX147</f>
        <v>0</v>
      </c>
      <c r="BY147">
        <f>Linker_ZHist!BY147-Nominal_ZHist!BY147</f>
        <v>0</v>
      </c>
      <c r="BZ147">
        <f>Linker_ZHist!BZ147-Nominal_ZHist!BZ147</f>
        <v>0</v>
      </c>
    </row>
    <row r="148" spans="4:78" x14ac:dyDescent="0.35">
      <c r="D148">
        <f>Linker_ZHist!D148-Nominal_ZHist!D148</f>
        <v>0</v>
      </c>
      <c r="E148">
        <f>Linker_ZHist!E148-Nominal_ZHist!E148</f>
        <v>0</v>
      </c>
      <c r="F148">
        <f>Linker_ZHist!F148-Nominal_ZHist!F148</f>
        <v>0</v>
      </c>
      <c r="G148">
        <f>Linker_ZHist!G148-Nominal_ZHist!G148</f>
        <v>0</v>
      </c>
      <c r="H148">
        <f>Linker_ZHist!H148-Nominal_ZHist!H148</f>
        <v>0</v>
      </c>
      <c r="I148">
        <f>Linker_ZHist!I148-Nominal_ZHist!I148</f>
        <v>0</v>
      </c>
      <c r="J148">
        <f>Linker_ZHist!J148-Nominal_ZHist!J148</f>
        <v>0</v>
      </c>
      <c r="K148">
        <f>Linker_ZHist!K148-Nominal_ZHist!K148</f>
        <v>0</v>
      </c>
      <c r="L148">
        <f>Linker_ZHist!L148-Nominal_ZHist!L148</f>
        <v>0</v>
      </c>
      <c r="M148">
        <f>Linker_ZHist!M148-Nominal_ZHist!M148</f>
        <v>0</v>
      </c>
      <c r="N148">
        <f>Linker_ZHist!N148-Nominal_ZHist!N148</f>
        <v>0</v>
      </c>
      <c r="O148">
        <f>Linker_ZHist!O148-Nominal_ZHist!O148</f>
        <v>0</v>
      </c>
      <c r="P148">
        <f>Linker_ZHist!P148-Nominal_ZHist!P148</f>
        <v>0</v>
      </c>
      <c r="Q148">
        <f>Linker_ZHist!Q148-Nominal_ZHist!Q148</f>
        <v>0</v>
      </c>
      <c r="R148">
        <f>Linker_ZHist!R148-Nominal_ZHist!R148</f>
        <v>0</v>
      </c>
      <c r="S148">
        <f>Linker_ZHist!S148-Nominal_ZHist!S148</f>
        <v>0</v>
      </c>
      <c r="T148">
        <f>Linker_ZHist!T148-Nominal_ZHist!T148</f>
        <v>0</v>
      </c>
      <c r="U148">
        <f>Linker_ZHist!U148-Nominal_ZHist!U148</f>
        <v>0</v>
      </c>
      <c r="V148">
        <f>Linker_ZHist!V148-Nominal_ZHist!V148</f>
        <v>0</v>
      </c>
      <c r="W148">
        <f>Linker_ZHist!W148-Nominal_ZHist!W148</f>
        <v>0</v>
      </c>
      <c r="X148">
        <f>Linker_ZHist!X148-Nominal_ZHist!X148</f>
        <v>0</v>
      </c>
      <c r="Y148">
        <f>Linker_ZHist!Y148-Nominal_ZHist!Y148</f>
        <v>0</v>
      </c>
      <c r="Z148">
        <f>Linker_ZHist!Z148-Nominal_ZHist!Z148</f>
        <v>0</v>
      </c>
      <c r="AA148">
        <f>Linker_ZHist!AA148-Nominal_ZHist!AA148</f>
        <v>0</v>
      </c>
      <c r="AB148">
        <f>Linker_ZHist!AB148-Nominal_ZHist!AB148</f>
        <v>0</v>
      </c>
      <c r="AC148">
        <f>Linker_ZHist!AC148-Nominal_ZHist!AC148</f>
        <v>0</v>
      </c>
      <c r="AD148">
        <f>Linker_ZHist!AD148-Nominal_ZHist!AD148</f>
        <v>0</v>
      </c>
      <c r="AE148">
        <f>Linker_ZHist!AE148-Nominal_ZHist!AE148</f>
        <v>0</v>
      </c>
      <c r="AF148">
        <f>Linker_ZHist!AF148-Nominal_ZHist!AF148</f>
        <v>0</v>
      </c>
      <c r="AG148">
        <f>Linker_ZHist!AG148-Nominal_ZHist!AG148</f>
        <v>0</v>
      </c>
      <c r="AH148">
        <f>Linker_ZHist!AH148-Nominal_ZHist!AH148</f>
        <v>0</v>
      </c>
      <c r="AI148">
        <f>Linker_ZHist!AI148-Nominal_ZHist!AI148</f>
        <v>0</v>
      </c>
      <c r="AJ148">
        <f>Linker_ZHist!AJ148-Nominal_ZHist!AJ148</f>
        <v>0</v>
      </c>
      <c r="AK148">
        <f>Linker_ZHist!AK148-Nominal_ZHist!AK148</f>
        <v>0</v>
      </c>
      <c r="AL148">
        <f>Linker_ZHist!AL148-Nominal_ZHist!AL148</f>
        <v>0</v>
      </c>
      <c r="AM148">
        <f>Linker_ZHist!AM148-Nominal_ZHist!AM148</f>
        <v>0</v>
      </c>
      <c r="AN148">
        <f>Linker_ZHist!AN148-Nominal_ZHist!AN148</f>
        <v>0</v>
      </c>
      <c r="AO148">
        <f>Linker_ZHist!AO148-Nominal_ZHist!AO148</f>
        <v>0</v>
      </c>
      <c r="AP148">
        <f>Linker_ZHist!AP148-Nominal_ZHist!AP148</f>
        <v>0</v>
      </c>
      <c r="AQ148">
        <f>Linker_ZHist!AQ148-Nominal_ZHist!AQ148</f>
        <v>0</v>
      </c>
      <c r="AR148">
        <f>Linker_ZHist!AR148-Nominal_ZHist!AR148</f>
        <v>0</v>
      </c>
      <c r="AS148">
        <f>Linker_ZHist!AS148-Nominal_ZHist!AS148</f>
        <v>0</v>
      </c>
      <c r="AT148">
        <f>Linker_ZHist!AT148-Nominal_ZHist!AT148</f>
        <v>0</v>
      </c>
      <c r="AU148">
        <f>Linker_ZHist!AU148-Nominal_ZHist!AU148</f>
        <v>0</v>
      </c>
      <c r="AV148">
        <f>Linker_ZHist!AV148-Nominal_ZHist!AV148</f>
        <v>0</v>
      </c>
      <c r="AW148">
        <f>Linker_ZHist!AW148-Nominal_ZHist!AW148</f>
        <v>0</v>
      </c>
      <c r="AX148">
        <f>Linker_ZHist!AX148-Nominal_ZHist!AX148</f>
        <v>0</v>
      </c>
      <c r="AY148">
        <f>Linker_ZHist!AY148-Nominal_ZHist!AY148</f>
        <v>0</v>
      </c>
      <c r="AZ148">
        <f>Linker_ZHist!AZ148-Nominal_ZHist!AZ148</f>
        <v>0</v>
      </c>
      <c r="BA148">
        <f>Linker_ZHist!BA148-Nominal_ZHist!BA148</f>
        <v>0</v>
      </c>
      <c r="BB148">
        <f>Linker_ZHist!BB148-Nominal_ZHist!BB148</f>
        <v>0</v>
      </c>
      <c r="BC148">
        <f>Linker_ZHist!BC148-Nominal_ZHist!BC148</f>
        <v>0</v>
      </c>
      <c r="BD148">
        <f>Linker_ZHist!BD148-Nominal_ZHist!BD148</f>
        <v>0</v>
      </c>
      <c r="BE148">
        <f>Linker_ZHist!BE148-Nominal_ZHist!BE148</f>
        <v>0</v>
      </c>
      <c r="BF148">
        <f>Linker_ZHist!BF148-Nominal_ZHist!BF148</f>
        <v>0</v>
      </c>
      <c r="BG148">
        <f>Linker_ZHist!BG148-Nominal_ZHist!BG148</f>
        <v>0</v>
      </c>
      <c r="BH148">
        <f>Linker_ZHist!BH148-Nominal_ZHist!BH148</f>
        <v>0</v>
      </c>
      <c r="BI148">
        <f>Linker_ZHist!BI148-Nominal_ZHist!BI148</f>
        <v>0</v>
      </c>
      <c r="BJ148">
        <f>Linker_ZHist!BJ148-Nominal_ZHist!BJ148</f>
        <v>0</v>
      </c>
      <c r="BK148">
        <f>Linker_ZHist!BK148-Nominal_ZHist!BK148</f>
        <v>0</v>
      </c>
      <c r="BL148">
        <f>Linker_ZHist!BL148-Nominal_ZHist!BL148</f>
        <v>0</v>
      </c>
      <c r="BM148">
        <f>Linker_ZHist!BM148-Nominal_ZHist!BM148</f>
        <v>0</v>
      </c>
      <c r="BN148">
        <f>Linker_ZHist!BN148-Nominal_ZHist!BN148</f>
        <v>0</v>
      </c>
      <c r="BO148">
        <f>Linker_ZHist!BO148-Nominal_ZHist!BO148</f>
        <v>0</v>
      </c>
      <c r="BP148">
        <f>Linker_ZHist!BP148-Nominal_ZHist!BP148</f>
        <v>0</v>
      </c>
      <c r="BQ148">
        <f>Linker_ZHist!BQ148-Nominal_ZHist!BQ148</f>
        <v>0</v>
      </c>
      <c r="BR148">
        <f>Linker_ZHist!BR148-Nominal_ZHist!BR148</f>
        <v>0</v>
      </c>
      <c r="BS148">
        <f>Linker_ZHist!BS148-Nominal_ZHist!BS148</f>
        <v>0</v>
      </c>
      <c r="BT148">
        <f>Linker_ZHist!BT148-Nominal_ZHist!BT148</f>
        <v>0</v>
      </c>
      <c r="BU148">
        <f>Linker_ZHist!BU148-Nominal_ZHist!BU148</f>
        <v>0</v>
      </c>
      <c r="BV148">
        <f>Linker_ZHist!BV148-Nominal_ZHist!BV148</f>
        <v>0</v>
      </c>
      <c r="BW148">
        <f>Linker_ZHist!BW148-Nominal_ZHist!BW148</f>
        <v>0</v>
      </c>
      <c r="BX148">
        <f>Linker_ZHist!BX148-Nominal_ZHist!BX148</f>
        <v>0</v>
      </c>
      <c r="BY148">
        <f>Linker_ZHist!BY148-Nominal_ZHist!BY148</f>
        <v>0</v>
      </c>
      <c r="BZ148">
        <f>Linker_ZHist!BZ148-Nominal_ZHist!BZ148</f>
        <v>0</v>
      </c>
    </row>
    <row r="149" spans="4:78" x14ac:dyDescent="0.35">
      <c r="D149">
        <f>Linker_ZHist!D149-Nominal_ZHist!D149</f>
        <v>0</v>
      </c>
      <c r="E149">
        <f>Linker_ZHist!E149-Nominal_ZHist!E149</f>
        <v>0</v>
      </c>
      <c r="F149">
        <f>Linker_ZHist!F149-Nominal_ZHist!F149</f>
        <v>0</v>
      </c>
      <c r="G149">
        <f>Linker_ZHist!G149-Nominal_ZHist!G149</f>
        <v>0</v>
      </c>
      <c r="H149">
        <f>Linker_ZHist!H149-Nominal_ZHist!H149</f>
        <v>0</v>
      </c>
      <c r="I149">
        <f>Linker_ZHist!I149-Nominal_ZHist!I149</f>
        <v>0</v>
      </c>
      <c r="J149">
        <f>Linker_ZHist!J149-Nominal_ZHist!J149</f>
        <v>0</v>
      </c>
      <c r="K149">
        <f>Linker_ZHist!K149-Nominal_ZHist!K149</f>
        <v>0</v>
      </c>
      <c r="L149">
        <f>Linker_ZHist!L149-Nominal_ZHist!L149</f>
        <v>0</v>
      </c>
      <c r="M149">
        <f>Linker_ZHist!M149-Nominal_ZHist!M149</f>
        <v>0</v>
      </c>
      <c r="N149">
        <f>Linker_ZHist!N149-Nominal_ZHist!N149</f>
        <v>0</v>
      </c>
      <c r="O149">
        <f>Linker_ZHist!O149-Nominal_ZHist!O149</f>
        <v>0</v>
      </c>
      <c r="P149">
        <f>Linker_ZHist!P149-Nominal_ZHist!P149</f>
        <v>0</v>
      </c>
      <c r="Q149">
        <f>Linker_ZHist!Q149-Nominal_ZHist!Q149</f>
        <v>0</v>
      </c>
      <c r="R149">
        <f>Linker_ZHist!R149-Nominal_ZHist!R149</f>
        <v>0</v>
      </c>
      <c r="S149">
        <f>Linker_ZHist!S149-Nominal_ZHist!S149</f>
        <v>0</v>
      </c>
      <c r="T149">
        <f>Linker_ZHist!T149-Nominal_ZHist!T149</f>
        <v>0</v>
      </c>
      <c r="U149">
        <f>Linker_ZHist!U149-Nominal_ZHist!U149</f>
        <v>0</v>
      </c>
      <c r="V149">
        <f>Linker_ZHist!V149-Nominal_ZHist!V149</f>
        <v>0</v>
      </c>
      <c r="W149">
        <f>Linker_ZHist!W149-Nominal_ZHist!W149</f>
        <v>0</v>
      </c>
      <c r="X149">
        <f>Linker_ZHist!X149-Nominal_ZHist!X149</f>
        <v>0</v>
      </c>
      <c r="Y149">
        <f>Linker_ZHist!Y149-Nominal_ZHist!Y149</f>
        <v>0</v>
      </c>
      <c r="Z149">
        <f>Linker_ZHist!Z149-Nominal_ZHist!Z149</f>
        <v>0</v>
      </c>
      <c r="AA149">
        <f>Linker_ZHist!AA149-Nominal_ZHist!AA149</f>
        <v>0</v>
      </c>
      <c r="AB149">
        <f>Linker_ZHist!AB149-Nominal_ZHist!AB149</f>
        <v>0</v>
      </c>
      <c r="AC149">
        <f>Linker_ZHist!AC149-Nominal_ZHist!AC149</f>
        <v>0</v>
      </c>
      <c r="AD149">
        <f>Linker_ZHist!AD149-Nominal_ZHist!AD149</f>
        <v>0</v>
      </c>
      <c r="AE149">
        <f>Linker_ZHist!AE149-Nominal_ZHist!AE149</f>
        <v>0</v>
      </c>
      <c r="AF149">
        <f>Linker_ZHist!AF149-Nominal_ZHist!AF149</f>
        <v>0</v>
      </c>
      <c r="AG149">
        <f>Linker_ZHist!AG149-Nominal_ZHist!AG149</f>
        <v>0</v>
      </c>
      <c r="AH149">
        <f>Linker_ZHist!AH149-Nominal_ZHist!AH149</f>
        <v>0</v>
      </c>
      <c r="AI149">
        <f>Linker_ZHist!AI149-Nominal_ZHist!AI149</f>
        <v>0</v>
      </c>
      <c r="AJ149">
        <f>Linker_ZHist!AJ149-Nominal_ZHist!AJ149</f>
        <v>0</v>
      </c>
      <c r="AK149">
        <f>Linker_ZHist!AK149-Nominal_ZHist!AK149</f>
        <v>0</v>
      </c>
      <c r="AL149">
        <f>Linker_ZHist!AL149-Nominal_ZHist!AL149</f>
        <v>0</v>
      </c>
      <c r="AM149">
        <f>Linker_ZHist!AM149-Nominal_ZHist!AM149</f>
        <v>0</v>
      </c>
      <c r="AN149">
        <f>Linker_ZHist!AN149-Nominal_ZHist!AN149</f>
        <v>0</v>
      </c>
      <c r="AO149">
        <f>Linker_ZHist!AO149-Nominal_ZHist!AO149</f>
        <v>0</v>
      </c>
      <c r="AP149">
        <f>Linker_ZHist!AP149-Nominal_ZHist!AP149</f>
        <v>0</v>
      </c>
      <c r="AQ149">
        <f>Linker_ZHist!AQ149-Nominal_ZHist!AQ149</f>
        <v>0</v>
      </c>
      <c r="AR149">
        <f>Linker_ZHist!AR149-Nominal_ZHist!AR149</f>
        <v>0</v>
      </c>
      <c r="AS149">
        <f>Linker_ZHist!AS149-Nominal_ZHist!AS149</f>
        <v>0</v>
      </c>
      <c r="AT149">
        <f>Linker_ZHist!AT149-Nominal_ZHist!AT149</f>
        <v>0</v>
      </c>
      <c r="AU149">
        <f>Linker_ZHist!AU149-Nominal_ZHist!AU149</f>
        <v>0</v>
      </c>
      <c r="AV149">
        <f>Linker_ZHist!AV149-Nominal_ZHist!AV149</f>
        <v>0</v>
      </c>
      <c r="AW149">
        <f>Linker_ZHist!AW149-Nominal_ZHist!AW149</f>
        <v>0</v>
      </c>
      <c r="AX149">
        <f>Linker_ZHist!AX149-Nominal_ZHist!AX149</f>
        <v>0</v>
      </c>
      <c r="AY149">
        <f>Linker_ZHist!AY149-Nominal_ZHist!AY149</f>
        <v>0</v>
      </c>
      <c r="AZ149">
        <f>Linker_ZHist!AZ149-Nominal_ZHist!AZ149</f>
        <v>0</v>
      </c>
      <c r="BA149">
        <f>Linker_ZHist!BA149-Nominal_ZHist!BA149</f>
        <v>0</v>
      </c>
      <c r="BB149">
        <f>Linker_ZHist!BB149-Nominal_ZHist!BB149</f>
        <v>0</v>
      </c>
      <c r="BC149">
        <f>Linker_ZHist!BC149-Nominal_ZHist!BC149</f>
        <v>0</v>
      </c>
      <c r="BD149">
        <f>Linker_ZHist!BD149-Nominal_ZHist!BD149</f>
        <v>0</v>
      </c>
      <c r="BE149">
        <f>Linker_ZHist!BE149-Nominal_ZHist!BE149</f>
        <v>0</v>
      </c>
      <c r="BF149">
        <f>Linker_ZHist!BF149-Nominal_ZHist!BF149</f>
        <v>0</v>
      </c>
      <c r="BG149">
        <f>Linker_ZHist!BG149-Nominal_ZHist!BG149</f>
        <v>0</v>
      </c>
      <c r="BH149">
        <f>Linker_ZHist!BH149-Nominal_ZHist!BH149</f>
        <v>0</v>
      </c>
      <c r="BI149">
        <f>Linker_ZHist!BI149-Nominal_ZHist!BI149</f>
        <v>0</v>
      </c>
      <c r="BJ149">
        <f>Linker_ZHist!BJ149-Nominal_ZHist!BJ149</f>
        <v>0</v>
      </c>
      <c r="BK149">
        <f>Linker_ZHist!BK149-Nominal_ZHist!BK149</f>
        <v>0</v>
      </c>
      <c r="BL149">
        <f>Linker_ZHist!BL149-Nominal_ZHist!BL149</f>
        <v>0</v>
      </c>
      <c r="BM149">
        <f>Linker_ZHist!BM149-Nominal_ZHist!BM149</f>
        <v>0</v>
      </c>
      <c r="BN149">
        <f>Linker_ZHist!BN149-Nominal_ZHist!BN149</f>
        <v>0</v>
      </c>
      <c r="BO149">
        <f>Linker_ZHist!BO149-Nominal_ZHist!BO149</f>
        <v>0</v>
      </c>
      <c r="BP149">
        <f>Linker_ZHist!BP149-Nominal_ZHist!BP149</f>
        <v>0</v>
      </c>
      <c r="BQ149">
        <f>Linker_ZHist!BQ149-Nominal_ZHist!BQ149</f>
        <v>0</v>
      </c>
      <c r="BR149">
        <f>Linker_ZHist!BR149-Nominal_ZHist!BR149</f>
        <v>0</v>
      </c>
      <c r="BS149">
        <f>Linker_ZHist!BS149-Nominal_ZHist!BS149</f>
        <v>0</v>
      </c>
      <c r="BT149">
        <f>Linker_ZHist!BT149-Nominal_ZHist!BT149</f>
        <v>0</v>
      </c>
      <c r="BU149">
        <f>Linker_ZHist!BU149-Nominal_ZHist!BU149</f>
        <v>0</v>
      </c>
      <c r="BV149">
        <f>Linker_ZHist!BV149-Nominal_ZHist!BV149</f>
        <v>0</v>
      </c>
      <c r="BW149">
        <f>Linker_ZHist!BW149-Nominal_ZHist!BW149</f>
        <v>0</v>
      </c>
      <c r="BX149">
        <f>Linker_ZHist!BX149-Nominal_ZHist!BX149</f>
        <v>0</v>
      </c>
      <c r="BY149">
        <f>Linker_ZHist!BY149-Nominal_ZHist!BY149</f>
        <v>0</v>
      </c>
      <c r="BZ149">
        <f>Linker_ZHist!BZ149-Nominal_ZHist!BZ149</f>
        <v>0</v>
      </c>
    </row>
    <row r="150" spans="4:78" x14ac:dyDescent="0.35">
      <c r="D150">
        <f>Linker_ZHist!D150-Nominal_ZHist!D150</f>
        <v>0</v>
      </c>
      <c r="E150">
        <f>Linker_ZHist!E150-Nominal_ZHist!E150</f>
        <v>0</v>
      </c>
      <c r="F150">
        <f>Linker_ZHist!F150-Nominal_ZHist!F150</f>
        <v>0</v>
      </c>
      <c r="G150">
        <f>Linker_ZHist!G150-Nominal_ZHist!G150</f>
        <v>0</v>
      </c>
      <c r="H150">
        <f>Linker_ZHist!H150-Nominal_ZHist!H150</f>
        <v>0</v>
      </c>
      <c r="I150">
        <f>Linker_ZHist!I150-Nominal_ZHist!I150</f>
        <v>0</v>
      </c>
      <c r="J150">
        <f>Linker_ZHist!J150-Nominal_ZHist!J150</f>
        <v>0</v>
      </c>
      <c r="K150">
        <f>Linker_ZHist!K150-Nominal_ZHist!K150</f>
        <v>0</v>
      </c>
      <c r="L150">
        <f>Linker_ZHist!L150-Nominal_ZHist!L150</f>
        <v>0</v>
      </c>
      <c r="M150">
        <f>Linker_ZHist!M150-Nominal_ZHist!M150</f>
        <v>0</v>
      </c>
      <c r="N150">
        <f>Linker_ZHist!N150-Nominal_ZHist!N150</f>
        <v>0</v>
      </c>
      <c r="O150">
        <f>Linker_ZHist!O150-Nominal_ZHist!O150</f>
        <v>0</v>
      </c>
      <c r="P150">
        <f>Linker_ZHist!P150-Nominal_ZHist!P150</f>
        <v>0</v>
      </c>
      <c r="Q150">
        <f>Linker_ZHist!Q150-Nominal_ZHist!Q150</f>
        <v>0</v>
      </c>
      <c r="R150">
        <f>Linker_ZHist!R150-Nominal_ZHist!R150</f>
        <v>0</v>
      </c>
      <c r="S150">
        <f>Linker_ZHist!S150-Nominal_ZHist!S150</f>
        <v>0</v>
      </c>
      <c r="T150">
        <f>Linker_ZHist!T150-Nominal_ZHist!T150</f>
        <v>0</v>
      </c>
      <c r="U150">
        <f>Linker_ZHist!U150-Nominal_ZHist!U150</f>
        <v>0</v>
      </c>
      <c r="V150">
        <f>Linker_ZHist!V150-Nominal_ZHist!V150</f>
        <v>0</v>
      </c>
      <c r="W150">
        <f>Linker_ZHist!W150-Nominal_ZHist!W150</f>
        <v>0</v>
      </c>
      <c r="X150">
        <f>Linker_ZHist!X150-Nominal_ZHist!X150</f>
        <v>0</v>
      </c>
      <c r="Y150">
        <f>Linker_ZHist!Y150-Nominal_ZHist!Y150</f>
        <v>0</v>
      </c>
      <c r="Z150">
        <f>Linker_ZHist!Z150-Nominal_ZHist!Z150</f>
        <v>0</v>
      </c>
      <c r="AA150">
        <f>Linker_ZHist!AA150-Nominal_ZHist!AA150</f>
        <v>0</v>
      </c>
      <c r="AB150">
        <f>Linker_ZHist!AB150-Nominal_ZHist!AB150</f>
        <v>0</v>
      </c>
      <c r="AC150">
        <f>Linker_ZHist!AC150-Nominal_ZHist!AC150</f>
        <v>0</v>
      </c>
      <c r="AD150">
        <f>Linker_ZHist!AD150-Nominal_ZHist!AD150</f>
        <v>0</v>
      </c>
      <c r="AE150">
        <f>Linker_ZHist!AE150-Nominal_ZHist!AE150</f>
        <v>0</v>
      </c>
      <c r="AF150">
        <f>Linker_ZHist!AF150-Nominal_ZHist!AF150</f>
        <v>0</v>
      </c>
      <c r="AG150">
        <f>Linker_ZHist!AG150-Nominal_ZHist!AG150</f>
        <v>0</v>
      </c>
      <c r="AH150">
        <f>Linker_ZHist!AH150-Nominal_ZHist!AH150</f>
        <v>0</v>
      </c>
      <c r="AI150">
        <f>Linker_ZHist!AI150-Nominal_ZHist!AI150</f>
        <v>0</v>
      </c>
      <c r="AJ150">
        <f>Linker_ZHist!AJ150-Nominal_ZHist!AJ150</f>
        <v>0</v>
      </c>
      <c r="AK150">
        <f>Linker_ZHist!AK150-Nominal_ZHist!AK150</f>
        <v>0</v>
      </c>
      <c r="AL150">
        <f>Linker_ZHist!AL150-Nominal_ZHist!AL150</f>
        <v>0</v>
      </c>
      <c r="AM150">
        <f>Linker_ZHist!AM150-Nominal_ZHist!AM150</f>
        <v>0</v>
      </c>
      <c r="AN150">
        <f>Linker_ZHist!AN150-Nominal_ZHist!AN150</f>
        <v>0</v>
      </c>
      <c r="AO150">
        <f>Linker_ZHist!AO150-Nominal_ZHist!AO150</f>
        <v>0</v>
      </c>
      <c r="AP150">
        <f>Linker_ZHist!AP150-Nominal_ZHist!AP150</f>
        <v>0</v>
      </c>
      <c r="AQ150">
        <f>Linker_ZHist!AQ150-Nominal_ZHist!AQ150</f>
        <v>0</v>
      </c>
      <c r="AR150">
        <f>Linker_ZHist!AR150-Nominal_ZHist!AR150</f>
        <v>0</v>
      </c>
      <c r="AS150">
        <f>Linker_ZHist!AS150-Nominal_ZHist!AS150</f>
        <v>0</v>
      </c>
      <c r="AT150">
        <f>Linker_ZHist!AT150-Nominal_ZHist!AT150</f>
        <v>0</v>
      </c>
      <c r="AU150">
        <f>Linker_ZHist!AU150-Nominal_ZHist!AU150</f>
        <v>0</v>
      </c>
      <c r="AV150">
        <f>Linker_ZHist!AV150-Nominal_ZHist!AV150</f>
        <v>0</v>
      </c>
      <c r="AW150">
        <f>Linker_ZHist!AW150-Nominal_ZHist!AW150</f>
        <v>0</v>
      </c>
      <c r="AX150">
        <f>Linker_ZHist!AX150-Nominal_ZHist!AX150</f>
        <v>0</v>
      </c>
      <c r="AY150">
        <f>Linker_ZHist!AY150-Nominal_ZHist!AY150</f>
        <v>0</v>
      </c>
      <c r="AZ150">
        <f>Linker_ZHist!AZ150-Nominal_ZHist!AZ150</f>
        <v>0</v>
      </c>
      <c r="BA150">
        <f>Linker_ZHist!BA150-Nominal_ZHist!BA150</f>
        <v>0</v>
      </c>
      <c r="BB150">
        <f>Linker_ZHist!BB150-Nominal_ZHist!BB150</f>
        <v>0</v>
      </c>
      <c r="BC150">
        <f>Linker_ZHist!BC150-Nominal_ZHist!BC150</f>
        <v>0</v>
      </c>
      <c r="BD150">
        <f>Linker_ZHist!BD150-Nominal_ZHist!BD150</f>
        <v>0</v>
      </c>
      <c r="BE150">
        <f>Linker_ZHist!BE150-Nominal_ZHist!BE150</f>
        <v>0</v>
      </c>
      <c r="BF150">
        <f>Linker_ZHist!BF150-Nominal_ZHist!BF150</f>
        <v>0</v>
      </c>
      <c r="BG150">
        <f>Linker_ZHist!BG150-Nominal_ZHist!BG150</f>
        <v>0</v>
      </c>
      <c r="BH150">
        <f>Linker_ZHist!BH150-Nominal_ZHist!BH150</f>
        <v>0</v>
      </c>
      <c r="BI150">
        <f>Linker_ZHist!BI150-Nominal_ZHist!BI150</f>
        <v>0</v>
      </c>
      <c r="BJ150">
        <f>Linker_ZHist!BJ150-Nominal_ZHist!BJ150</f>
        <v>0</v>
      </c>
      <c r="BK150">
        <f>Linker_ZHist!BK150-Nominal_ZHist!BK150</f>
        <v>0</v>
      </c>
      <c r="BL150">
        <f>Linker_ZHist!BL150-Nominal_ZHist!BL150</f>
        <v>0</v>
      </c>
      <c r="BM150">
        <f>Linker_ZHist!BM150-Nominal_ZHist!BM150</f>
        <v>0</v>
      </c>
      <c r="BN150">
        <f>Linker_ZHist!BN150-Nominal_ZHist!BN150</f>
        <v>0</v>
      </c>
      <c r="BO150">
        <f>Linker_ZHist!BO150-Nominal_ZHist!BO150</f>
        <v>0</v>
      </c>
      <c r="BP150">
        <f>Linker_ZHist!BP150-Nominal_ZHist!BP150</f>
        <v>0</v>
      </c>
      <c r="BQ150">
        <f>Linker_ZHist!BQ150-Nominal_ZHist!BQ150</f>
        <v>0</v>
      </c>
      <c r="BR150">
        <f>Linker_ZHist!BR150-Nominal_ZHist!BR150</f>
        <v>0</v>
      </c>
      <c r="BS150">
        <f>Linker_ZHist!BS150-Nominal_ZHist!BS150</f>
        <v>0</v>
      </c>
      <c r="BT150">
        <f>Linker_ZHist!BT150-Nominal_ZHist!BT150</f>
        <v>0</v>
      </c>
      <c r="BU150">
        <f>Linker_ZHist!BU150-Nominal_ZHist!BU150</f>
        <v>0</v>
      </c>
      <c r="BV150">
        <f>Linker_ZHist!BV150-Nominal_ZHist!BV150</f>
        <v>0</v>
      </c>
      <c r="BW150">
        <f>Linker_ZHist!BW150-Nominal_ZHist!BW150</f>
        <v>0</v>
      </c>
      <c r="BX150">
        <f>Linker_ZHist!BX150-Nominal_ZHist!BX150</f>
        <v>0</v>
      </c>
      <c r="BY150">
        <f>Linker_ZHist!BY150-Nominal_ZHist!BY150</f>
        <v>0</v>
      </c>
      <c r="BZ150">
        <f>Linker_ZHist!BZ150-Nominal_ZHist!BZ150</f>
        <v>0</v>
      </c>
    </row>
    <row r="151" spans="4:78" x14ac:dyDescent="0.35">
      <c r="D151">
        <f>Linker_ZHist!D151-Nominal_ZHist!D151</f>
        <v>0</v>
      </c>
      <c r="E151">
        <f>Linker_ZHist!E151-Nominal_ZHist!E151</f>
        <v>0</v>
      </c>
      <c r="F151">
        <f>Linker_ZHist!F151-Nominal_ZHist!F151</f>
        <v>0</v>
      </c>
      <c r="G151">
        <f>Linker_ZHist!G151-Nominal_ZHist!G151</f>
        <v>0</v>
      </c>
      <c r="H151">
        <f>Linker_ZHist!H151-Nominal_ZHist!H151</f>
        <v>0</v>
      </c>
      <c r="I151">
        <f>Linker_ZHist!I151-Nominal_ZHist!I151</f>
        <v>0</v>
      </c>
      <c r="J151">
        <f>Linker_ZHist!J151-Nominal_ZHist!J151</f>
        <v>0</v>
      </c>
      <c r="K151">
        <f>Linker_ZHist!K151-Nominal_ZHist!K151</f>
        <v>0</v>
      </c>
      <c r="L151">
        <f>Linker_ZHist!L151-Nominal_ZHist!L151</f>
        <v>0</v>
      </c>
      <c r="M151">
        <f>Linker_ZHist!M151-Nominal_ZHist!M151</f>
        <v>0</v>
      </c>
      <c r="N151">
        <f>Linker_ZHist!N151-Nominal_ZHist!N151</f>
        <v>0</v>
      </c>
      <c r="O151">
        <f>Linker_ZHist!O151-Nominal_ZHist!O151</f>
        <v>0</v>
      </c>
      <c r="P151">
        <f>Linker_ZHist!P151-Nominal_ZHist!P151</f>
        <v>0</v>
      </c>
      <c r="Q151">
        <f>Linker_ZHist!Q151-Nominal_ZHist!Q151</f>
        <v>0</v>
      </c>
      <c r="R151">
        <f>Linker_ZHist!R151-Nominal_ZHist!R151</f>
        <v>0</v>
      </c>
      <c r="S151">
        <f>Linker_ZHist!S151-Nominal_ZHist!S151</f>
        <v>0</v>
      </c>
      <c r="T151">
        <f>Linker_ZHist!T151-Nominal_ZHist!T151</f>
        <v>0</v>
      </c>
      <c r="U151">
        <f>Linker_ZHist!U151-Nominal_ZHist!U151</f>
        <v>0</v>
      </c>
      <c r="V151">
        <f>Linker_ZHist!V151-Nominal_ZHist!V151</f>
        <v>0</v>
      </c>
      <c r="W151">
        <f>Linker_ZHist!W151-Nominal_ZHist!W151</f>
        <v>0</v>
      </c>
      <c r="X151">
        <f>Linker_ZHist!X151-Nominal_ZHist!X151</f>
        <v>0</v>
      </c>
      <c r="Y151">
        <f>Linker_ZHist!Y151-Nominal_ZHist!Y151</f>
        <v>0</v>
      </c>
      <c r="Z151">
        <f>Linker_ZHist!Z151-Nominal_ZHist!Z151</f>
        <v>0</v>
      </c>
      <c r="AA151">
        <f>Linker_ZHist!AA151-Nominal_ZHist!AA151</f>
        <v>0</v>
      </c>
      <c r="AB151">
        <f>Linker_ZHist!AB151-Nominal_ZHist!AB151</f>
        <v>0</v>
      </c>
      <c r="AC151">
        <f>Linker_ZHist!AC151-Nominal_ZHist!AC151</f>
        <v>0</v>
      </c>
      <c r="AD151">
        <f>Linker_ZHist!AD151-Nominal_ZHist!AD151</f>
        <v>0</v>
      </c>
      <c r="AE151">
        <f>Linker_ZHist!AE151-Nominal_ZHist!AE151</f>
        <v>0</v>
      </c>
      <c r="AF151">
        <f>Linker_ZHist!AF151-Nominal_ZHist!AF151</f>
        <v>0</v>
      </c>
      <c r="AG151">
        <f>Linker_ZHist!AG151-Nominal_ZHist!AG151</f>
        <v>0</v>
      </c>
      <c r="AH151">
        <f>Linker_ZHist!AH151-Nominal_ZHist!AH151</f>
        <v>0</v>
      </c>
      <c r="AI151">
        <f>Linker_ZHist!AI151-Nominal_ZHist!AI151</f>
        <v>0</v>
      </c>
      <c r="AJ151">
        <f>Linker_ZHist!AJ151-Nominal_ZHist!AJ151</f>
        <v>0</v>
      </c>
      <c r="AK151">
        <f>Linker_ZHist!AK151-Nominal_ZHist!AK151</f>
        <v>0</v>
      </c>
      <c r="AL151">
        <f>Linker_ZHist!AL151-Nominal_ZHist!AL151</f>
        <v>0</v>
      </c>
      <c r="AM151">
        <f>Linker_ZHist!AM151-Nominal_ZHist!AM151</f>
        <v>0</v>
      </c>
      <c r="AN151">
        <f>Linker_ZHist!AN151-Nominal_ZHist!AN151</f>
        <v>0</v>
      </c>
      <c r="AO151">
        <f>Linker_ZHist!AO151-Nominal_ZHist!AO151</f>
        <v>0</v>
      </c>
      <c r="AP151">
        <f>Linker_ZHist!AP151-Nominal_ZHist!AP151</f>
        <v>0</v>
      </c>
      <c r="AQ151">
        <f>Linker_ZHist!AQ151-Nominal_ZHist!AQ151</f>
        <v>0</v>
      </c>
      <c r="AR151">
        <f>Linker_ZHist!AR151-Nominal_ZHist!AR151</f>
        <v>0</v>
      </c>
      <c r="AS151">
        <f>Linker_ZHist!AS151-Nominal_ZHist!AS151</f>
        <v>0</v>
      </c>
      <c r="AT151">
        <f>Linker_ZHist!AT151-Nominal_ZHist!AT151</f>
        <v>0</v>
      </c>
      <c r="AU151">
        <f>Linker_ZHist!AU151-Nominal_ZHist!AU151</f>
        <v>0</v>
      </c>
      <c r="AV151">
        <f>Linker_ZHist!AV151-Nominal_ZHist!AV151</f>
        <v>0</v>
      </c>
      <c r="AW151">
        <f>Linker_ZHist!AW151-Nominal_ZHist!AW151</f>
        <v>0</v>
      </c>
      <c r="AX151">
        <f>Linker_ZHist!AX151-Nominal_ZHist!AX151</f>
        <v>0</v>
      </c>
      <c r="AY151">
        <f>Linker_ZHist!AY151-Nominal_ZHist!AY151</f>
        <v>0</v>
      </c>
      <c r="AZ151">
        <f>Linker_ZHist!AZ151-Nominal_ZHist!AZ151</f>
        <v>0</v>
      </c>
      <c r="BA151">
        <f>Linker_ZHist!BA151-Nominal_ZHist!BA151</f>
        <v>0</v>
      </c>
      <c r="BB151">
        <f>Linker_ZHist!BB151-Nominal_ZHist!BB151</f>
        <v>0</v>
      </c>
      <c r="BC151">
        <f>Linker_ZHist!BC151-Nominal_ZHist!BC151</f>
        <v>0</v>
      </c>
      <c r="BD151">
        <f>Linker_ZHist!BD151-Nominal_ZHist!BD151</f>
        <v>0</v>
      </c>
      <c r="BE151">
        <f>Linker_ZHist!BE151-Nominal_ZHist!BE151</f>
        <v>0</v>
      </c>
      <c r="BF151">
        <f>Linker_ZHist!BF151-Nominal_ZHist!BF151</f>
        <v>0</v>
      </c>
      <c r="BG151">
        <f>Linker_ZHist!BG151-Nominal_ZHist!BG151</f>
        <v>0</v>
      </c>
      <c r="BH151">
        <f>Linker_ZHist!BH151-Nominal_ZHist!BH151</f>
        <v>0</v>
      </c>
      <c r="BI151">
        <f>Linker_ZHist!BI151-Nominal_ZHist!BI151</f>
        <v>0</v>
      </c>
      <c r="BJ151">
        <f>Linker_ZHist!BJ151-Nominal_ZHist!BJ151</f>
        <v>0</v>
      </c>
      <c r="BK151">
        <f>Linker_ZHist!BK151-Nominal_ZHist!BK151</f>
        <v>0</v>
      </c>
      <c r="BL151">
        <f>Linker_ZHist!BL151-Nominal_ZHist!BL151</f>
        <v>0</v>
      </c>
      <c r="BM151">
        <f>Linker_ZHist!BM151-Nominal_ZHist!BM151</f>
        <v>0</v>
      </c>
      <c r="BN151">
        <f>Linker_ZHist!BN151-Nominal_ZHist!BN151</f>
        <v>0</v>
      </c>
      <c r="BO151">
        <f>Linker_ZHist!BO151-Nominal_ZHist!BO151</f>
        <v>0</v>
      </c>
      <c r="BP151">
        <f>Linker_ZHist!BP151-Nominal_ZHist!BP151</f>
        <v>0</v>
      </c>
      <c r="BQ151">
        <f>Linker_ZHist!BQ151-Nominal_ZHist!BQ151</f>
        <v>0</v>
      </c>
      <c r="BR151">
        <f>Linker_ZHist!BR151-Nominal_ZHist!BR151</f>
        <v>0</v>
      </c>
      <c r="BS151">
        <f>Linker_ZHist!BS151-Nominal_ZHist!BS151</f>
        <v>0</v>
      </c>
      <c r="BT151">
        <f>Linker_ZHist!BT151-Nominal_ZHist!BT151</f>
        <v>0</v>
      </c>
      <c r="BU151">
        <f>Linker_ZHist!BU151-Nominal_ZHist!BU151</f>
        <v>0</v>
      </c>
      <c r="BV151">
        <f>Linker_ZHist!BV151-Nominal_ZHist!BV151</f>
        <v>0</v>
      </c>
      <c r="BW151">
        <f>Linker_ZHist!BW151-Nominal_ZHist!BW151</f>
        <v>0</v>
      </c>
      <c r="BX151">
        <f>Linker_ZHist!BX151-Nominal_ZHist!BX151</f>
        <v>0</v>
      </c>
      <c r="BY151">
        <f>Linker_ZHist!BY151-Nominal_ZHist!BY151</f>
        <v>0</v>
      </c>
      <c r="BZ151">
        <f>Linker_ZHist!BZ151-Nominal_ZHist!BZ151</f>
        <v>0</v>
      </c>
    </row>
    <row r="152" spans="4:78" x14ac:dyDescent="0.35">
      <c r="D152">
        <f>Linker_ZHist!D152-Nominal_ZHist!D152</f>
        <v>0</v>
      </c>
      <c r="E152">
        <f>Linker_ZHist!E152-Nominal_ZHist!E152</f>
        <v>0</v>
      </c>
      <c r="F152">
        <f>Linker_ZHist!F152-Nominal_ZHist!F152</f>
        <v>0</v>
      </c>
      <c r="G152">
        <f>Linker_ZHist!G152-Nominal_ZHist!G152</f>
        <v>0</v>
      </c>
      <c r="H152">
        <f>Linker_ZHist!H152-Nominal_ZHist!H152</f>
        <v>0</v>
      </c>
      <c r="I152">
        <f>Linker_ZHist!I152-Nominal_ZHist!I152</f>
        <v>0</v>
      </c>
      <c r="J152">
        <f>Linker_ZHist!J152-Nominal_ZHist!J152</f>
        <v>0</v>
      </c>
      <c r="K152">
        <f>Linker_ZHist!K152-Nominal_ZHist!K152</f>
        <v>0</v>
      </c>
      <c r="L152">
        <f>Linker_ZHist!L152-Nominal_ZHist!L152</f>
        <v>0</v>
      </c>
      <c r="M152">
        <f>Linker_ZHist!M152-Nominal_ZHist!M152</f>
        <v>0</v>
      </c>
      <c r="N152">
        <f>Linker_ZHist!N152-Nominal_ZHist!N152</f>
        <v>0</v>
      </c>
      <c r="O152">
        <f>Linker_ZHist!O152-Nominal_ZHist!O152</f>
        <v>0</v>
      </c>
      <c r="P152">
        <f>Linker_ZHist!P152-Nominal_ZHist!P152</f>
        <v>0</v>
      </c>
      <c r="Q152">
        <f>Linker_ZHist!Q152-Nominal_ZHist!Q152</f>
        <v>0</v>
      </c>
      <c r="R152">
        <f>Linker_ZHist!R152-Nominal_ZHist!R152</f>
        <v>0</v>
      </c>
      <c r="S152">
        <f>Linker_ZHist!S152-Nominal_ZHist!S152</f>
        <v>0</v>
      </c>
      <c r="T152">
        <f>Linker_ZHist!T152-Nominal_ZHist!T152</f>
        <v>0</v>
      </c>
      <c r="U152">
        <f>Linker_ZHist!U152-Nominal_ZHist!U152</f>
        <v>0</v>
      </c>
      <c r="V152">
        <f>Linker_ZHist!V152-Nominal_ZHist!V152</f>
        <v>0</v>
      </c>
      <c r="W152">
        <f>Linker_ZHist!W152-Nominal_ZHist!W152</f>
        <v>0</v>
      </c>
      <c r="X152">
        <f>Linker_ZHist!X152-Nominal_ZHist!X152</f>
        <v>0</v>
      </c>
      <c r="Y152">
        <f>Linker_ZHist!Y152-Nominal_ZHist!Y152</f>
        <v>0</v>
      </c>
      <c r="Z152">
        <f>Linker_ZHist!Z152-Nominal_ZHist!Z152</f>
        <v>0</v>
      </c>
      <c r="AA152">
        <f>Linker_ZHist!AA152-Nominal_ZHist!AA152</f>
        <v>0</v>
      </c>
      <c r="AB152">
        <f>Linker_ZHist!AB152-Nominal_ZHist!AB152</f>
        <v>0</v>
      </c>
      <c r="AC152">
        <f>Linker_ZHist!AC152-Nominal_ZHist!AC152</f>
        <v>0</v>
      </c>
      <c r="AD152">
        <f>Linker_ZHist!AD152-Nominal_ZHist!AD152</f>
        <v>0</v>
      </c>
      <c r="AE152">
        <f>Linker_ZHist!AE152-Nominal_ZHist!AE152</f>
        <v>0</v>
      </c>
      <c r="AF152">
        <f>Linker_ZHist!AF152-Nominal_ZHist!AF152</f>
        <v>0</v>
      </c>
      <c r="AG152">
        <f>Linker_ZHist!AG152-Nominal_ZHist!AG152</f>
        <v>0</v>
      </c>
      <c r="AH152">
        <f>Linker_ZHist!AH152-Nominal_ZHist!AH152</f>
        <v>0</v>
      </c>
      <c r="AI152">
        <f>Linker_ZHist!AI152-Nominal_ZHist!AI152</f>
        <v>0</v>
      </c>
      <c r="AJ152">
        <f>Linker_ZHist!AJ152-Nominal_ZHist!AJ152</f>
        <v>0</v>
      </c>
      <c r="AK152">
        <f>Linker_ZHist!AK152-Nominal_ZHist!AK152</f>
        <v>0</v>
      </c>
      <c r="AL152">
        <f>Linker_ZHist!AL152-Nominal_ZHist!AL152</f>
        <v>0</v>
      </c>
      <c r="AM152">
        <f>Linker_ZHist!AM152-Nominal_ZHist!AM152</f>
        <v>0</v>
      </c>
      <c r="AN152">
        <f>Linker_ZHist!AN152-Nominal_ZHist!AN152</f>
        <v>0</v>
      </c>
      <c r="AO152">
        <f>Linker_ZHist!AO152-Nominal_ZHist!AO152</f>
        <v>0</v>
      </c>
      <c r="AP152">
        <f>Linker_ZHist!AP152-Nominal_ZHist!AP152</f>
        <v>0</v>
      </c>
      <c r="AQ152">
        <f>Linker_ZHist!AQ152-Nominal_ZHist!AQ152</f>
        <v>0</v>
      </c>
      <c r="AR152">
        <f>Linker_ZHist!AR152-Nominal_ZHist!AR152</f>
        <v>0</v>
      </c>
      <c r="AS152">
        <f>Linker_ZHist!AS152-Nominal_ZHist!AS152</f>
        <v>0</v>
      </c>
      <c r="AT152">
        <f>Linker_ZHist!AT152-Nominal_ZHist!AT152</f>
        <v>0</v>
      </c>
      <c r="AU152">
        <f>Linker_ZHist!AU152-Nominal_ZHist!AU152</f>
        <v>0</v>
      </c>
      <c r="AV152">
        <f>Linker_ZHist!AV152-Nominal_ZHist!AV152</f>
        <v>0</v>
      </c>
      <c r="AW152">
        <f>Linker_ZHist!AW152-Nominal_ZHist!AW152</f>
        <v>0</v>
      </c>
      <c r="AX152">
        <f>Linker_ZHist!AX152-Nominal_ZHist!AX152</f>
        <v>0</v>
      </c>
      <c r="AY152">
        <f>Linker_ZHist!AY152-Nominal_ZHist!AY152</f>
        <v>0</v>
      </c>
      <c r="AZ152">
        <f>Linker_ZHist!AZ152-Nominal_ZHist!AZ152</f>
        <v>0</v>
      </c>
      <c r="BA152">
        <f>Linker_ZHist!BA152-Nominal_ZHist!BA152</f>
        <v>0</v>
      </c>
      <c r="BB152">
        <f>Linker_ZHist!BB152-Nominal_ZHist!BB152</f>
        <v>0</v>
      </c>
      <c r="BC152">
        <f>Linker_ZHist!BC152-Nominal_ZHist!BC152</f>
        <v>0</v>
      </c>
      <c r="BD152">
        <f>Linker_ZHist!BD152-Nominal_ZHist!BD152</f>
        <v>0</v>
      </c>
      <c r="BE152">
        <f>Linker_ZHist!BE152-Nominal_ZHist!BE152</f>
        <v>0</v>
      </c>
      <c r="BF152">
        <f>Linker_ZHist!BF152-Nominal_ZHist!BF152</f>
        <v>0</v>
      </c>
      <c r="BG152">
        <f>Linker_ZHist!BG152-Nominal_ZHist!BG152</f>
        <v>0</v>
      </c>
      <c r="BH152">
        <f>Linker_ZHist!BH152-Nominal_ZHist!BH152</f>
        <v>0</v>
      </c>
      <c r="BI152">
        <f>Linker_ZHist!BI152-Nominal_ZHist!BI152</f>
        <v>0</v>
      </c>
      <c r="BJ152">
        <f>Linker_ZHist!BJ152-Nominal_ZHist!BJ152</f>
        <v>0</v>
      </c>
      <c r="BK152">
        <f>Linker_ZHist!BK152-Nominal_ZHist!BK152</f>
        <v>0</v>
      </c>
      <c r="BL152">
        <f>Linker_ZHist!BL152-Nominal_ZHist!BL152</f>
        <v>0</v>
      </c>
      <c r="BM152">
        <f>Linker_ZHist!BM152-Nominal_ZHist!BM152</f>
        <v>0</v>
      </c>
      <c r="BN152">
        <f>Linker_ZHist!BN152-Nominal_ZHist!BN152</f>
        <v>0</v>
      </c>
      <c r="BO152">
        <f>Linker_ZHist!BO152-Nominal_ZHist!BO152</f>
        <v>0</v>
      </c>
      <c r="BP152">
        <f>Linker_ZHist!BP152-Nominal_ZHist!BP152</f>
        <v>0</v>
      </c>
      <c r="BQ152">
        <f>Linker_ZHist!BQ152-Nominal_ZHist!BQ152</f>
        <v>0</v>
      </c>
      <c r="BR152">
        <f>Linker_ZHist!BR152-Nominal_ZHist!BR152</f>
        <v>0</v>
      </c>
      <c r="BS152">
        <f>Linker_ZHist!BS152-Nominal_ZHist!BS152</f>
        <v>0</v>
      </c>
      <c r="BT152">
        <f>Linker_ZHist!BT152-Nominal_ZHist!BT152</f>
        <v>0</v>
      </c>
      <c r="BU152">
        <f>Linker_ZHist!BU152-Nominal_ZHist!BU152</f>
        <v>0</v>
      </c>
      <c r="BV152">
        <f>Linker_ZHist!BV152-Nominal_ZHist!BV152</f>
        <v>0</v>
      </c>
      <c r="BW152">
        <f>Linker_ZHist!BW152-Nominal_ZHist!BW152</f>
        <v>0</v>
      </c>
      <c r="BX152">
        <f>Linker_ZHist!BX152-Nominal_ZHist!BX152</f>
        <v>0</v>
      </c>
      <c r="BY152">
        <f>Linker_ZHist!BY152-Nominal_ZHist!BY152</f>
        <v>0</v>
      </c>
      <c r="BZ152">
        <f>Linker_ZHist!BZ152-Nominal_ZHist!BZ152</f>
        <v>0</v>
      </c>
    </row>
    <row r="153" spans="4:78" x14ac:dyDescent="0.35">
      <c r="D153">
        <f>Linker_ZHist!D153-Nominal_ZHist!D153</f>
        <v>0</v>
      </c>
      <c r="E153">
        <f>Linker_ZHist!E153-Nominal_ZHist!E153</f>
        <v>0</v>
      </c>
      <c r="F153">
        <f>Linker_ZHist!F153-Nominal_ZHist!F153</f>
        <v>0</v>
      </c>
      <c r="G153">
        <f>Linker_ZHist!G153-Nominal_ZHist!G153</f>
        <v>0</v>
      </c>
      <c r="H153">
        <f>Linker_ZHist!H153-Nominal_ZHist!H153</f>
        <v>0</v>
      </c>
      <c r="I153">
        <f>Linker_ZHist!I153-Nominal_ZHist!I153</f>
        <v>0</v>
      </c>
      <c r="J153">
        <f>Linker_ZHist!J153-Nominal_ZHist!J153</f>
        <v>0</v>
      </c>
      <c r="K153">
        <f>Linker_ZHist!K153-Nominal_ZHist!K153</f>
        <v>0</v>
      </c>
      <c r="L153">
        <f>Linker_ZHist!L153-Nominal_ZHist!L153</f>
        <v>0</v>
      </c>
      <c r="M153">
        <f>Linker_ZHist!M153-Nominal_ZHist!M153</f>
        <v>0</v>
      </c>
      <c r="N153">
        <f>Linker_ZHist!N153-Nominal_ZHist!N153</f>
        <v>0</v>
      </c>
      <c r="O153">
        <f>Linker_ZHist!O153-Nominal_ZHist!O153</f>
        <v>0</v>
      </c>
      <c r="P153">
        <f>Linker_ZHist!P153-Nominal_ZHist!P153</f>
        <v>0</v>
      </c>
      <c r="Q153">
        <f>Linker_ZHist!Q153-Nominal_ZHist!Q153</f>
        <v>0</v>
      </c>
      <c r="R153">
        <f>Linker_ZHist!R153-Nominal_ZHist!R153</f>
        <v>0</v>
      </c>
      <c r="S153">
        <f>Linker_ZHist!S153-Nominal_ZHist!S153</f>
        <v>0</v>
      </c>
      <c r="T153">
        <f>Linker_ZHist!T153-Nominal_ZHist!T153</f>
        <v>0</v>
      </c>
      <c r="U153">
        <f>Linker_ZHist!U153-Nominal_ZHist!U153</f>
        <v>0</v>
      </c>
      <c r="V153">
        <f>Linker_ZHist!V153-Nominal_ZHist!V153</f>
        <v>0</v>
      </c>
      <c r="W153">
        <f>Linker_ZHist!W153-Nominal_ZHist!W153</f>
        <v>0</v>
      </c>
      <c r="X153">
        <f>Linker_ZHist!X153-Nominal_ZHist!X153</f>
        <v>0</v>
      </c>
      <c r="Y153">
        <f>Linker_ZHist!Y153-Nominal_ZHist!Y153</f>
        <v>0</v>
      </c>
      <c r="Z153">
        <f>Linker_ZHist!Z153-Nominal_ZHist!Z153</f>
        <v>0</v>
      </c>
      <c r="AA153">
        <f>Linker_ZHist!AA153-Nominal_ZHist!AA153</f>
        <v>0</v>
      </c>
      <c r="AB153">
        <f>Linker_ZHist!AB153-Nominal_ZHist!AB153</f>
        <v>0</v>
      </c>
      <c r="AC153">
        <f>Linker_ZHist!AC153-Nominal_ZHist!AC153</f>
        <v>0</v>
      </c>
      <c r="AD153">
        <f>Linker_ZHist!AD153-Nominal_ZHist!AD153</f>
        <v>0</v>
      </c>
      <c r="AE153">
        <f>Linker_ZHist!AE153-Nominal_ZHist!AE153</f>
        <v>0</v>
      </c>
      <c r="AF153">
        <f>Linker_ZHist!AF153-Nominal_ZHist!AF153</f>
        <v>0</v>
      </c>
      <c r="AG153">
        <f>Linker_ZHist!AG153-Nominal_ZHist!AG153</f>
        <v>0</v>
      </c>
      <c r="AH153">
        <f>Linker_ZHist!AH153-Nominal_ZHist!AH153</f>
        <v>0</v>
      </c>
      <c r="AI153">
        <f>Linker_ZHist!AI153-Nominal_ZHist!AI153</f>
        <v>0</v>
      </c>
      <c r="AJ153">
        <f>Linker_ZHist!AJ153-Nominal_ZHist!AJ153</f>
        <v>0</v>
      </c>
      <c r="AK153">
        <f>Linker_ZHist!AK153-Nominal_ZHist!AK153</f>
        <v>0</v>
      </c>
      <c r="AL153">
        <f>Linker_ZHist!AL153-Nominal_ZHist!AL153</f>
        <v>0</v>
      </c>
      <c r="AM153">
        <f>Linker_ZHist!AM153-Nominal_ZHist!AM153</f>
        <v>0</v>
      </c>
      <c r="AN153">
        <f>Linker_ZHist!AN153-Nominal_ZHist!AN153</f>
        <v>0</v>
      </c>
      <c r="AO153">
        <f>Linker_ZHist!AO153-Nominal_ZHist!AO153</f>
        <v>0</v>
      </c>
      <c r="AP153">
        <f>Linker_ZHist!AP153-Nominal_ZHist!AP153</f>
        <v>0</v>
      </c>
      <c r="AQ153">
        <f>Linker_ZHist!AQ153-Nominal_ZHist!AQ153</f>
        <v>0</v>
      </c>
      <c r="AR153">
        <f>Linker_ZHist!AR153-Nominal_ZHist!AR153</f>
        <v>0</v>
      </c>
      <c r="AS153">
        <f>Linker_ZHist!AS153-Nominal_ZHist!AS153</f>
        <v>0</v>
      </c>
      <c r="AT153">
        <f>Linker_ZHist!AT153-Nominal_ZHist!AT153</f>
        <v>0</v>
      </c>
      <c r="AU153">
        <f>Linker_ZHist!AU153-Nominal_ZHist!AU153</f>
        <v>0</v>
      </c>
      <c r="AV153">
        <f>Linker_ZHist!AV153-Nominal_ZHist!AV153</f>
        <v>0</v>
      </c>
      <c r="AW153">
        <f>Linker_ZHist!AW153-Nominal_ZHist!AW153</f>
        <v>0</v>
      </c>
      <c r="AX153">
        <f>Linker_ZHist!AX153-Nominal_ZHist!AX153</f>
        <v>0</v>
      </c>
      <c r="AY153">
        <f>Linker_ZHist!AY153-Nominal_ZHist!AY153</f>
        <v>0</v>
      </c>
      <c r="AZ153">
        <f>Linker_ZHist!AZ153-Nominal_ZHist!AZ153</f>
        <v>0</v>
      </c>
      <c r="BA153">
        <f>Linker_ZHist!BA153-Nominal_ZHist!BA153</f>
        <v>0</v>
      </c>
      <c r="BB153">
        <f>Linker_ZHist!BB153-Nominal_ZHist!BB153</f>
        <v>0</v>
      </c>
      <c r="BC153">
        <f>Linker_ZHist!BC153-Nominal_ZHist!BC153</f>
        <v>0</v>
      </c>
      <c r="BD153">
        <f>Linker_ZHist!BD153-Nominal_ZHist!BD153</f>
        <v>0</v>
      </c>
      <c r="BE153">
        <f>Linker_ZHist!BE153-Nominal_ZHist!BE153</f>
        <v>0</v>
      </c>
      <c r="BF153">
        <f>Linker_ZHist!BF153-Nominal_ZHist!BF153</f>
        <v>0</v>
      </c>
      <c r="BG153">
        <f>Linker_ZHist!BG153-Nominal_ZHist!BG153</f>
        <v>0</v>
      </c>
      <c r="BH153">
        <f>Linker_ZHist!BH153-Nominal_ZHist!BH153</f>
        <v>0</v>
      </c>
      <c r="BI153">
        <f>Linker_ZHist!BI153-Nominal_ZHist!BI153</f>
        <v>0</v>
      </c>
      <c r="BJ153">
        <f>Linker_ZHist!BJ153-Nominal_ZHist!BJ153</f>
        <v>0</v>
      </c>
      <c r="BK153">
        <f>Linker_ZHist!BK153-Nominal_ZHist!BK153</f>
        <v>0</v>
      </c>
      <c r="BL153">
        <f>Linker_ZHist!BL153-Nominal_ZHist!BL153</f>
        <v>0</v>
      </c>
      <c r="BM153">
        <f>Linker_ZHist!BM153-Nominal_ZHist!BM153</f>
        <v>0</v>
      </c>
      <c r="BN153">
        <f>Linker_ZHist!BN153-Nominal_ZHist!BN153</f>
        <v>0</v>
      </c>
      <c r="BO153">
        <f>Linker_ZHist!BO153-Nominal_ZHist!BO153</f>
        <v>0</v>
      </c>
      <c r="BP153">
        <f>Linker_ZHist!BP153-Nominal_ZHist!BP153</f>
        <v>0</v>
      </c>
      <c r="BQ153">
        <f>Linker_ZHist!BQ153-Nominal_ZHist!BQ153</f>
        <v>0</v>
      </c>
      <c r="BR153">
        <f>Linker_ZHist!BR153-Nominal_ZHist!BR153</f>
        <v>0</v>
      </c>
      <c r="BS153">
        <f>Linker_ZHist!BS153-Nominal_ZHist!BS153</f>
        <v>0</v>
      </c>
      <c r="BT153">
        <f>Linker_ZHist!BT153-Nominal_ZHist!BT153</f>
        <v>0</v>
      </c>
      <c r="BU153">
        <f>Linker_ZHist!BU153-Nominal_ZHist!BU153</f>
        <v>0</v>
      </c>
      <c r="BV153">
        <f>Linker_ZHist!BV153-Nominal_ZHist!BV153</f>
        <v>0</v>
      </c>
      <c r="BW153">
        <f>Linker_ZHist!BW153-Nominal_ZHist!BW153</f>
        <v>0</v>
      </c>
      <c r="BX153">
        <f>Linker_ZHist!BX153-Nominal_ZHist!BX153</f>
        <v>0</v>
      </c>
      <c r="BY153">
        <f>Linker_ZHist!BY153-Nominal_ZHist!BY153</f>
        <v>0</v>
      </c>
      <c r="BZ153">
        <f>Linker_ZHist!BZ153-Nominal_ZHist!BZ153</f>
        <v>0</v>
      </c>
    </row>
    <row r="154" spans="4:78" x14ac:dyDescent="0.35">
      <c r="D154">
        <f>Linker_ZHist!D154-Nominal_ZHist!D154</f>
        <v>0</v>
      </c>
      <c r="E154">
        <f>Linker_ZHist!E154-Nominal_ZHist!E154</f>
        <v>0</v>
      </c>
      <c r="F154">
        <f>Linker_ZHist!F154-Nominal_ZHist!F154</f>
        <v>0</v>
      </c>
      <c r="G154">
        <f>Linker_ZHist!G154-Nominal_ZHist!G154</f>
        <v>0</v>
      </c>
      <c r="H154">
        <f>Linker_ZHist!H154-Nominal_ZHist!H154</f>
        <v>0</v>
      </c>
      <c r="I154">
        <f>Linker_ZHist!I154-Nominal_ZHist!I154</f>
        <v>0</v>
      </c>
      <c r="J154">
        <f>Linker_ZHist!J154-Nominal_ZHist!J154</f>
        <v>0</v>
      </c>
      <c r="K154">
        <f>Linker_ZHist!K154-Nominal_ZHist!K154</f>
        <v>0</v>
      </c>
      <c r="L154">
        <f>Linker_ZHist!L154-Nominal_ZHist!L154</f>
        <v>0</v>
      </c>
      <c r="M154">
        <f>Linker_ZHist!M154-Nominal_ZHist!M154</f>
        <v>0</v>
      </c>
      <c r="N154">
        <f>Linker_ZHist!N154-Nominal_ZHist!N154</f>
        <v>0</v>
      </c>
      <c r="O154">
        <f>Linker_ZHist!O154-Nominal_ZHist!O154</f>
        <v>0</v>
      </c>
      <c r="P154">
        <f>Linker_ZHist!P154-Nominal_ZHist!P154</f>
        <v>0</v>
      </c>
      <c r="Q154">
        <f>Linker_ZHist!Q154-Nominal_ZHist!Q154</f>
        <v>0</v>
      </c>
      <c r="R154">
        <f>Linker_ZHist!R154-Nominal_ZHist!R154</f>
        <v>0</v>
      </c>
      <c r="S154">
        <f>Linker_ZHist!S154-Nominal_ZHist!S154</f>
        <v>0</v>
      </c>
      <c r="T154">
        <f>Linker_ZHist!T154-Nominal_ZHist!T154</f>
        <v>0</v>
      </c>
      <c r="U154">
        <f>Linker_ZHist!U154-Nominal_ZHist!U154</f>
        <v>0</v>
      </c>
      <c r="V154">
        <f>Linker_ZHist!V154-Nominal_ZHist!V154</f>
        <v>0</v>
      </c>
      <c r="W154">
        <f>Linker_ZHist!W154-Nominal_ZHist!W154</f>
        <v>0</v>
      </c>
      <c r="X154">
        <f>Linker_ZHist!X154-Nominal_ZHist!X154</f>
        <v>0</v>
      </c>
      <c r="Y154">
        <f>Linker_ZHist!Y154-Nominal_ZHist!Y154</f>
        <v>0</v>
      </c>
      <c r="Z154">
        <f>Linker_ZHist!Z154-Nominal_ZHist!Z154</f>
        <v>0</v>
      </c>
      <c r="AA154">
        <f>Linker_ZHist!AA154-Nominal_ZHist!AA154</f>
        <v>0</v>
      </c>
      <c r="AB154">
        <f>Linker_ZHist!AB154-Nominal_ZHist!AB154</f>
        <v>0</v>
      </c>
      <c r="AC154">
        <f>Linker_ZHist!AC154-Nominal_ZHist!AC154</f>
        <v>0</v>
      </c>
      <c r="AD154">
        <f>Linker_ZHist!AD154-Nominal_ZHist!AD154</f>
        <v>0</v>
      </c>
      <c r="AE154">
        <f>Linker_ZHist!AE154-Nominal_ZHist!AE154</f>
        <v>0</v>
      </c>
      <c r="AF154">
        <f>Linker_ZHist!AF154-Nominal_ZHist!AF154</f>
        <v>0</v>
      </c>
      <c r="AG154">
        <f>Linker_ZHist!AG154-Nominal_ZHist!AG154</f>
        <v>0</v>
      </c>
      <c r="AH154">
        <f>Linker_ZHist!AH154-Nominal_ZHist!AH154</f>
        <v>0</v>
      </c>
      <c r="AI154">
        <f>Linker_ZHist!AI154-Nominal_ZHist!AI154</f>
        <v>0</v>
      </c>
      <c r="AJ154">
        <f>Linker_ZHist!AJ154-Nominal_ZHist!AJ154</f>
        <v>0</v>
      </c>
      <c r="AK154">
        <f>Linker_ZHist!AK154-Nominal_ZHist!AK154</f>
        <v>0</v>
      </c>
      <c r="AL154">
        <f>Linker_ZHist!AL154-Nominal_ZHist!AL154</f>
        <v>0</v>
      </c>
      <c r="AM154">
        <f>Linker_ZHist!AM154-Nominal_ZHist!AM154</f>
        <v>0</v>
      </c>
      <c r="AN154">
        <f>Linker_ZHist!AN154-Nominal_ZHist!AN154</f>
        <v>0</v>
      </c>
      <c r="AO154">
        <f>Linker_ZHist!AO154-Nominal_ZHist!AO154</f>
        <v>0</v>
      </c>
      <c r="AP154">
        <f>Linker_ZHist!AP154-Nominal_ZHist!AP154</f>
        <v>0</v>
      </c>
      <c r="AQ154">
        <f>Linker_ZHist!AQ154-Nominal_ZHist!AQ154</f>
        <v>0</v>
      </c>
      <c r="AR154">
        <f>Linker_ZHist!AR154-Nominal_ZHist!AR154</f>
        <v>0</v>
      </c>
      <c r="AS154">
        <f>Linker_ZHist!AS154-Nominal_ZHist!AS154</f>
        <v>0</v>
      </c>
      <c r="AT154">
        <f>Linker_ZHist!AT154-Nominal_ZHist!AT154</f>
        <v>0</v>
      </c>
      <c r="AU154">
        <f>Linker_ZHist!AU154-Nominal_ZHist!AU154</f>
        <v>0</v>
      </c>
      <c r="AV154">
        <f>Linker_ZHist!AV154-Nominal_ZHist!AV154</f>
        <v>0</v>
      </c>
      <c r="AW154">
        <f>Linker_ZHist!AW154-Nominal_ZHist!AW154</f>
        <v>0</v>
      </c>
      <c r="AX154">
        <f>Linker_ZHist!AX154-Nominal_ZHist!AX154</f>
        <v>0</v>
      </c>
      <c r="AY154">
        <f>Linker_ZHist!AY154-Nominal_ZHist!AY154</f>
        <v>0</v>
      </c>
      <c r="AZ154">
        <f>Linker_ZHist!AZ154-Nominal_ZHist!AZ154</f>
        <v>0</v>
      </c>
      <c r="BA154">
        <f>Linker_ZHist!BA154-Nominal_ZHist!BA154</f>
        <v>0</v>
      </c>
      <c r="BB154">
        <f>Linker_ZHist!BB154-Nominal_ZHist!BB154</f>
        <v>0</v>
      </c>
      <c r="BC154">
        <f>Linker_ZHist!BC154-Nominal_ZHist!BC154</f>
        <v>0</v>
      </c>
      <c r="BD154">
        <f>Linker_ZHist!BD154-Nominal_ZHist!BD154</f>
        <v>0</v>
      </c>
      <c r="BE154">
        <f>Linker_ZHist!BE154-Nominal_ZHist!BE154</f>
        <v>0</v>
      </c>
      <c r="BF154">
        <f>Linker_ZHist!BF154-Nominal_ZHist!BF154</f>
        <v>0</v>
      </c>
      <c r="BG154">
        <f>Linker_ZHist!BG154-Nominal_ZHist!BG154</f>
        <v>0</v>
      </c>
      <c r="BH154">
        <f>Linker_ZHist!BH154-Nominal_ZHist!BH154</f>
        <v>0</v>
      </c>
      <c r="BI154">
        <f>Linker_ZHist!BI154-Nominal_ZHist!BI154</f>
        <v>0</v>
      </c>
      <c r="BJ154">
        <f>Linker_ZHist!BJ154-Nominal_ZHist!BJ154</f>
        <v>0</v>
      </c>
      <c r="BK154">
        <f>Linker_ZHist!BK154-Nominal_ZHist!BK154</f>
        <v>0</v>
      </c>
      <c r="BL154">
        <f>Linker_ZHist!BL154-Nominal_ZHist!BL154</f>
        <v>0</v>
      </c>
      <c r="BM154">
        <f>Linker_ZHist!BM154-Nominal_ZHist!BM154</f>
        <v>0</v>
      </c>
      <c r="BN154">
        <f>Linker_ZHist!BN154-Nominal_ZHist!BN154</f>
        <v>0</v>
      </c>
      <c r="BO154">
        <f>Linker_ZHist!BO154-Nominal_ZHist!BO154</f>
        <v>0</v>
      </c>
      <c r="BP154">
        <f>Linker_ZHist!BP154-Nominal_ZHist!BP154</f>
        <v>0</v>
      </c>
      <c r="BQ154">
        <f>Linker_ZHist!BQ154-Nominal_ZHist!BQ154</f>
        <v>0</v>
      </c>
      <c r="BR154">
        <f>Linker_ZHist!BR154-Nominal_ZHist!BR154</f>
        <v>0</v>
      </c>
      <c r="BS154">
        <f>Linker_ZHist!BS154-Nominal_ZHist!BS154</f>
        <v>0</v>
      </c>
      <c r="BT154">
        <f>Linker_ZHist!BT154-Nominal_ZHist!BT154</f>
        <v>0</v>
      </c>
      <c r="BU154">
        <f>Linker_ZHist!BU154-Nominal_ZHist!BU154</f>
        <v>0</v>
      </c>
      <c r="BV154">
        <f>Linker_ZHist!BV154-Nominal_ZHist!BV154</f>
        <v>0</v>
      </c>
      <c r="BW154">
        <f>Linker_ZHist!BW154-Nominal_ZHist!BW154</f>
        <v>0</v>
      </c>
      <c r="BX154">
        <f>Linker_ZHist!BX154-Nominal_ZHist!BX154</f>
        <v>0</v>
      </c>
      <c r="BY154">
        <f>Linker_ZHist!BY154-Nominal_ZHist!BY154</f>
        <v>0</v>
      </c>
      <c r="BZ154">
        <f>Linker_ZHist!BZ154-Nominal_ZHist!BZ154</f>
        <v>0</v>
      </c>
    </row>
    <row r="155" spans="4:78" x14ac:dyDescent="0.35">
      <c r="D155">
        <f>Linker_ZHist!D155-Nominal_ZHist!D155</f>
        <v>0</v>
      </c>
      <c r="E155">
        <f>Linker_ZHist!E155-Nominal_ZHist!E155</f>
        <v>0</v>
      </c>
      <c r="F155">
        <f>Linker_ZHist!F155-Nominal_ZHist!F155</f>
        <v>0</v>
      </c>
      <c r="G155">
        <f>Linker_ZHist!G155-Nominal_ZHist!G155</f>
        <v>0</v>
      </c>
      <c r="H155">
        <f>Linker_ZHist!H155-Nominal_ZHist!H155</f>
        <v>0</v>
      </c>
      <c r="I155">
        <f>Linker_ZHist!I155-Nominal_ZHist!I155</f>
        <v>0</v>
      </c>
      <c r="J155">
        <f>Linker_ZHist!J155-Nominal_ZHist!J155</f>
        <v>0</v>
      </c>
      <c r="K155">
        <f>Linker_ZHist!K155-Nominal_ZHist!K155</f>
        <v>0</v>
      </c>
      <c r="L155">
        <f>Linker_ZHist!L155-Nominal_ZHist!L155</f>
        <v>0</v>
      </c>
      <c r="M155">
        <f>Linker_ZHist!M155-Nominal_ZHist!M155</f>
        <v>0</v>
      </c>
      <c r="N155">
        <f>Linker_ZHist!N155-Nominal_ZHist!N155</f>
        <v>0</v>
      </c>
      <c r="O155">
        <f>Linker_ZHist!O155-Nominal_ZHist!O155</f>
        <v>0</v>
      </c>
      <c r="P155">
        <f>Linker_ZHist!P155-Nominal_ZHist!P155</f>
        <v>0</v>
      </c>
      <c r="Q155">
        <f>Linker_ZHist!Q155-Nominal_ZHist!Q155</f>
        <v>0</v>
      </c>
      <c r="R155">
        <f>Linker_ZHist!R155-Nominal_ZHist!R155</f>
        <v>0</v>
      </c>
      <c r="S155">
        <f>Linker_ZHist!S155-Nominal_ZHist!S155</f>
        <v>0</v>
      </c>
      <c r="T155">
        <f>Linker_ZHist!T155-Nominal_ZHist!T155</f>
        <v>0</v>
      </c>
      <c r="U155">
        <f>Linker_ZHist!U155-Nominal_ZHist!U155</f>
        <v>0</v>
      </c>
      <c r="V155">
        <f>Linker_ZHist!V155-Nominal_ZHist!V155</f>
        <v>0</v>
      </c>
      <c r="W155">
        <f>Linker_ZHist!W155-Nominal_ZHist!W155</f>
        <v>0</v>
      </c>
      <c r="X155">
        <f>Linker_ZHist!X155-Nominal_ZHist!X155</f>
        <v>0</v>
      </c>
      <c r="Y155">
        <f>Linker_ZHist!Y155-Nominal_ZHist!Y155</f>
        <v>0</v>
      </c>
      <c r="Z155">
        <f>Linker_ZHist!Z155-Nominal_ZHist!Z155</f>
        <v>0</v>
      </c>
      <c r="AA155">
        <f>Linker_ZHist!AA155-Nominal_ZHist!AA155</f>
        <v>0</v>
      </c>
      <c r="AB155">
        <f>Linker_ZHist!AB155-Nominal_ZHist!AB155</f>
        <v>0</v>
      </c>
      <c r="AC155">
        <f>Linker_ZHist!AC155-Nominal_ZHist!AC155</f>
        <v>0</v>
      </c>
      <c r="AD155">
        <f>Linker_ZHist!AD155-Nominal_ZHist!AD155</f>
        <v>0</v>
      </c>
      <c r="AE155">
        <f>Linker_ZHist!AE155-Nominal_ZHist!AE155</f>
        <v>0</v>
      </c>
      <c r="AF155">
        <f>Linker_ZHist!AF155-Nominal_ZHist!AF155</f>
        <v>0</v>
      </c>
      <c r="AG155">
        <f>Linker_ZHist!AG155-Nominal_ZHist!AG155</f>
        <v>0</v>
      </c>
      <c r="AH155">
        <f>Linker_ZHist!AH155-Nominal_ZHist!AH155</f>
        <v>0</v>
      </c>
      <c r="AI155">
        <f>Linker_ZHist!AI155-Nominal_ZHist!AI155</f>
        <v>0</v>
      </c>
      <c r="AJ155">
        <f>Linker_ZHist!AJ155-Nominal_ZHist!AJ155</f>
        <v>0</v>
      </c>
      <c r="AK155">
        <f>Linker_ZHist!AK155-Nominal_ZHist!AK155</f>
        <v>0</v>
      </c>
      <c r="AL155">
        <f>Linker_ZHist!AL155-Nominal_ZHist!AL155</f>
        <v>0</v>
      </c>
      <c r="AM155">
        <f>Linker_ZHist!AM155-Nominal_ZHist!AM155</f>
        <v>0</v>
      </c>
      <c r="AN155">
        <f>Linker_ZHist!AN155-Nominal_ZHist!AN155</f>
        <v>0</v>
      </c>
      <c r="AO155">
        <f>Linker_ZHist!AO155-Nominal_ZHist!AO155</f>
        <v>0</v>
      </c>
      <c r="AP155">
        <f>Linker_ZHist!AP155-Nominal_ZHist!AP155</f>
        <v>0</v>
      </c>
      <c r="AQ155">
        <f>Linker_ZHist!AQ155-Nominal_ZHist!AQ155</f>
        <v>0</v>
      </c>
      <c r="AR155">
        <f>Linker_ZHist!AR155-Nominal_ZHist!AR155</f>
        <v>0</v>
      </c>
      <c r="AS155">
        <f>Linker_ZHist!AS155-Nominal_ZHist!AS155</f>
        <v>0</v>
      </c>
      <c r="AT155">
        <f>Linker_ZHist!AT155-Nominal_ZHist!AT155</f>
        <v>0</v>
      </c>
      <c r="AU155">
        <f>Linker_ZHist!AU155-Nominal_ZHist!AU155</f>
        <v>0</v>
      </c>
      <c r="AV155">
        <f>Linker_ZHist!AV155-Nominal_ZHist!AV155</f>
        <v>0</v>
      </c>
      <c r="AW155">
        <f>Linker_ZHist!AW155-Nominal_ZHist!AW155</f>
        <v>0</v>
      </c>
      <c r="AX155">
        <f>Linker_ZHist!AX155-Nominal_ZHist!AX155</f>
        <v>0</v>
      </c>
      <c r="AY155">
        <f>Linker_ZHist!AY155-Nominal_ZHist!AY155</f>
        <v>0</v>
      </c>
      <c r="AZ155">
        <f>Linker_ZHist!AZ155-Nominal_ZHist!AZ155</f>
        <v>0</v>
      </c>
      <c r="BA155">
        <f>Linker_ZHist!BA155-Nominal_ZHist!BA155</f>
        <v>0</v>
      </c>
      <c r="BB155">
        <f>Linker_ZHist!BB155-Nominal_ZHist!BB155</f>
        <v>0</v>
      </c>
      <c r="BC155">
        <f>Linker_ZHist!BC155-Nominal_ZHist!BC155</f>
        <v>0</v>
      </c>
      <c r="BD155">
        <f>Linker_ZHist!BD155-Nominal_ZHist!BD155</f>
        <v>0</v>
      </c>
      <c r="BE155">
        <f>Linker_ZHist!BE155-Nominal_ZHist!BE155</f>
        <v>0</v>
      </c>
      <c r="BF155">
        <f>Linker_ZHist!BF155-Nominal_ZHist!BF155</f>
        <v>0</v>
      </c>
      <c r="BG155">
        <f>Linker_ZHist!BG155-Nominal_ZHist!BG155</f>
        <v>0</v>
      </c>
      <c r="BH155">
        <f>Linker_ZHist!BH155-Nominal_ZHist!BH155</f>
        <v>0</v>
      </c>
      <c r="BI155">
        <f>Linker_ZHist!BI155-Nominal_ZHist!BI155</f>
        <v>0</v>
      </c>
      <c r="BJ155">
        <f>Linker_ZHist!BJ155-Nominal_ZHist!BJ155</f>
        <v>0</v>
      </c>
      <c r="BK155">
        <f>Linker_ZHist!BK155-Nominal_ZHist!BK155</f>
        <v>0</v>
      </c>
      <c r="BL155">
        <f>Linker_ZHist!BL155-Nominal_ZHist!BL155</f>
        <v>0</v>
      </c>
      <c r="BM155">
        <f>Linker_ZHist!BM155-Nominal_ZHist!BM155</f>
        <v>0</v>
      </c>
      <c r="BN155">
        <f>Linker_ZHist!BN155-Nominal_ZHist!BN155</f>
        <v>0</v>
      </c>
      <c r="BO155">
        <f>Linker_ZHist!BO155-Nominal_ZHist!BO155</f>
        <v>0</v>
      </c>
      <c r="BP155">
        <f>Linker_ZHist!BP155-Nominal_ZHist!BP155</f>
        <v>0</v>
      </c>
      <c r="BQ155">
        <f>Linker_ZHist!BQ155-Nominal_ZHist!BQ155</f>
        <v>0</v>
      </c>
      <c r="BR155">
        <f>Linker_ZHist!BR155-Nominal_ZHist!BR155</f>
        <v>0</v>
      </c>
      <c r="BS155">
        <f>Linker_ZHist!BS155-Nominal_ZHist!BS155</f>
        <v>0</v>
      </c>
      <c r="BT155">
        <f>Linker_ZHist!BT155-Nominal_ZHist!BT155</f>
        <v>0</v>
      </c>
      <c r="BU155">
        <f>Linker_ZHist!BU155-Nominal_ZHist!BU155</f>
        <v>0</v>
      </c>
      <c r="BV155">
        <f>Linker_ZHist!BV155-Nominal_ZHist!BV155</f>
        <v>0</v>
      </c>
      <c r="BW155">
        <f>Linker_ZHist!BW155-Nominal_ZHist!BW155</f>
        <v>0</v>
      </c>
      <c r="BX155">
        <f>Linker_ZHist!BX155-Nominal_ZHist!BX155</f>
        <v>0</v>
      </c>
      <c r="BY155">
        <f>Linker_ZHist!BY155-Nominal_ZHist!BY155</f>
        <v>0</v>
      </c>
      <c r="BZ155">
        <f>Linker_ZHist!BZ155-Nominal_ZHist!BZ155</f>
        <v>0</v>
      </c>
    </row>
    <row r="156" spans="4:78" x14ac:dyDescent="0.35">
      <c r="D156">
        <f>Linker_ZHist!D156-Nominal_ZHist!D156</f>
        <v>0</v>
      </c>
      <c r="E156">
        <f>Linker_ZHist!E156-Nominal_ZHist!E156</f>
        <v>0</v>
      </c>
      <c r="F156">
        <f>Linker_ZHist!F156-Nominal_ZHist!F156</f>
        <v>0</v>
      </c>
      <c r="G156">
        <f>Linker_ZHist!G156-Nominal_ZHist!G156</f>
        <v>0</v>
      </c>
      <c r="H156">
        <f>Linker_ZHist!H156-Nominal_ZHist!H156</f>
        <v>0</v>
      </c>
      <c r="I156">
        <f>Linker_ZHist!I156-Nominal_ZHist!I156</f>
        <v>0</v>
      </c>
      <c r="J156">
        <f>Linker_ZHist!J156-Nominal_ZHist!J156</f>
        <v>0</v>
      </c>
      <c r="K156">
        <f>Linker_ZHist!K156-Nominal_ZHist!K156</f>
        <v>0</v>
      </c>
      <c r="L156">
        <f>Linker_ZHist!L156-Nominal_ZHist!L156</f>
        <v>0</v>
      </c>
      <c r="M156">
        <f>Linker_ZHist!M156-Nominal_ZHist!M156</f>
        <v>0</v>
      </c>
      <c r="N156">
        <f>Linker_ZHist!N156-Nominal_ZHist!N156</f>
        <v>0</v>
      </c>
      <c r="O156">
        <f>Linker_ZHist!O156-Nominal_ZHist!O156</f>
        <v>0</v>
      </c>
      <c r="P156">
        <f>Linker_ZHist!P156-Nominal_ZHist!P156</f>
        <v>0</v>
      </c>
      <c r="Q156">
        <f>Linker_ZHist!Q156-Nominal_ZHist!Q156</f>
        <v>0</v>
      </c>
      <c r="R156">
        <f>Linker_ZHist!R156-Nominal_ZHist!R156</f>
        <v>0</v>
      </c>
      <c r="S156">
        <f>Linker_ZHist!S156-Nominal_ZHist!S156</f>
        <v>0</v>
      </c>
      <c r="T156">
        <f>Linker_ZHist!T156-Nominal_ZHist!T156</f>
        <v>0</v>
      </c>
      <c r="U156">
        <f>Linker_ZHist!U156-Nominal_ZHist!U156</f>
        <v>0</v>
      </c>
      <c r="V156">
        <f>Linker_ZHist!V156-Nominal_ZHist!V156</f>
        <v>0</v>
      </c>
      <c r="W156">
        <f>Linker_ZHist!W156-Nominal_ZHist!W156</f>
        <v>0</v>
      </c>
      <c r="X156">
        <f>Linker_ZHist!X156-Nominal_ZHist!X156</f>
        <v>0</v>
      </c>
      <c r="Y156">
        <f>Linker_ZHist!Y156-Nominal_ZHist!Y156</f>
        <v>0</v>
      </c>
      <c r="Z156">
        <f>Linker_ZHist!Z156-Nominal_ZHist!Z156</f>
        <v>0</v>
      </c>
      <c r="AA156">
        <f>Linker_ZHist!AA156-Nominal_ZHist!AA156</f>
        <v>0</v>
      </c>
      <c r="AB156">
        <f>Linker_ZHist!AB156-Nominal_ZHist!AB156</f>
        <v>0</v>
      </c>
      <c r="AC156">
        <f>Linker_ZHist!AC156-Nominal_ZHist!AC156</f>
        <v>0</v>
      </c>
      <c r="AD156">
        <f>Linker_ZHist!AD156-Nominal_ZHist!AD156</f>
        <v>0</v>
      </c>
      <c r="AE156">
        <f>Linker_ZHist!AE156-Nominal_ZHist!AE156</f>
        <v>0</v>
      </c>
      <c r="AF156">
        <f>Linker_ZHist!AF156-Nominal_ZHist!AF156</f>
        <v>0</v>
      </c>
      <c r="AG156">
        <f>Linker_ZHist!AG156-Nominal_ZHist!AG156</f>
        <v>0</v>
      </c>
      <c r="AH156">
        <f>Linker_ZHist!AH156-Nominal_ZHist!AH156</f>
        <v>0</v>
      </c>
      <c r="AI156">
        <f>Linker_ZHist!AI156-Nominal_ZHist!AI156</f>
        <v>0</v>
      </c>
      <c r="AJ156">
        <f>Linker_ZHist!AJ156-Nominal_ZHist!AJ156</f>
        <v>0</v>
      </c>
      <c r="AK156">
        <f>Linker_ZHist!AK156-Nominal_ZHist!AK156</f>
        <v>0</v>
      </c>
      <c r="AL156">
        <f>Linker_ZHist!AL156-Nominal_ZHist!AL156</f>
        <v>0</v>
      </c>
      <c r="AM156">
        <f>Linker_ZHist!AM156-Nominal_ZHist!AM156</f>
        <v>0</v>
      </c>
      <c r="AN156">
        <f>Linker_ZHist!AN156-Nominal_ZHist!AN156</f>
        <v>0</v>
      </c>
      <c r="AO156">
        <f>Linker_ZHist!AO156-Nominal_ZHist!AO156</f>
        <v>0</v>
      </c>
      <c r="AP156">
        <f>Linker_ZHist!AP156-Nominal_ZHist!AP156</f>
        <v>0</v>
      </c>
      <c r="AQ156">
        <f>Linker_ZHist!AQ156-Nominal_ZHist!AQ156</f>
        <v>0</v>
      </c>
      <c r="AR156">
        <f>Linker_ZHist!AR156-Nominal_ZHist!AR156</f>
        <v>0</v>
      </c>
      <c r="AS156">
        <f>Linker_ZHist!AS156-Nominal_ZHist!AS156</f>
        <v>0</v>
      </c>
      <c r="AT156">
        <f>Linker_ZHist!AT156-Nominal_ZHist!AT156</f>
        <v>0</v>
      </c>
      <c r="AU156">
        <f>Linker_ZHist!AU156-Nominal_ZHist!AU156</f>
        <v>0</v>
      </c>
      <c r="AV156">
        <f>Linker_ZHist!AV156-Nominal_ZHist!AV156</f>
        <v>0</v>
      </c>
      <c r="AW156">
        <f>Linker_ZHist!AW156-Nominal_ZHist!AW156</f>
        <v>0</v>
      </c>
      <c r="AX156">
        <f>Linker_ZHist!AX156-Nominal_ZHist!AX156</f>
        <v>0</v>
      </c>
      <c r="AY156">
        <f>Linker_ZHist!AY156-Nominal_ZHist!AY156</f>
        <v>0</v>
      </c>
      <c r="AZ156">
        <f>Linker_ZHist!AZ156-Nominal_ZHist!AZ156</f>
        <v>0</v>
      </c>
      <c r="BA156">
        <f>Linker_ZHist!BA156-Nominal_ZHist!BA156</f>
        <v>0</v>
      </c>
      <c r="BB156">
        <f>Linker_ZHist!BB156-Nominal_ZHist!BB156</f>
        <v>0</v>
      </c>
      <c r="BC156">
        <f>Linker_ZHist!BC156-Nominal_ZHist!BC156</f>
        <v>0</v>
      </c>
      <c r="BD156">
        <f>Linker_ZHist!BD156-Nominal_ZHist!BD156</f>
        <v>0</v>
      </c>
      <c r="BE156">
        <f>Linker_ZHist!BE156-Nominal_ZHist!BE156</f>
        <v>0</v>
      </c>
      <c r="BF156">
        <f>Linker_ZHist!BF156-Nominal_ZHist!BF156</f>
        <v>0</v>
      </c>
      <c r="BG156">
        <f>Linker_ZHist!BG156-Nominal_ZHist!BG156</f>
        <v>0</v>
      </c>
      <c r="BH156">
        <f>Linker_ZHist!BH156-Nominal_ZHist!BH156</f>
        <v>0</v>
      </c>
      <c r="BI156">
        <f>Linker_ZHist!BI156-Nominal_ZHist!BI156</f>
        <v>0</v>
      </c>
      <c r="BJ156">
        <f>Linker_ZHist!BJ156-Nominal_ZHist!BJ156</f>
        <v>0</v>
      </c>
      <c r="BK156">
        <f>Linker_ZHist!BK156-Nominal_ZHist!BK156</f>
        <v>0</v>
      </c>
      <c r="BL156">
        <f>Linker_ZHist!BL156-Nominal_ZHist!BL156</f>
        <v>0</v>
      </c>
      <c r="BM156">
        <f>Linker_ZHist!BM156-Nominal_ZHist!BM156</f>
        <v>0</v>
      </c>
      <c r="BN156">
        <f>Linker_ZHist!BN156-Nominal_ZHist!BN156</f>
        <v>0</v>
      </c>
      <c r="BO156">
        <f>Linker_ZHist!BO156-Nominal_ZHist!BO156</f>
        <v>0</v>
      </c>
      <c r="BP156">
        <f>Linker_ZHist!BP156-Nominal_ZHist!BP156</f>
        <v>0</v>
      </c>
      <c r="BQ156">
        <f>Linker_ZHist!BQ156-Nominal_ZHist!BQ156</f>
        <v>0</v>
      </c>
      <c r="BR156">
        <f>Linker_ZHist!BR156-Nominal_ZHist!BR156</f>
        <v>0</v>
      </c>
      <c r="BS156">
        <f>Linker_ZHist!BS156-Nominal_ZHist!BS156</f>
        <v>0</v>
      </c>
      <c r="BT156">
        <f>Linker_ZHist!BT156-Nominal_ZHist!BT156</f>
        <v>0</v>
      </c>
      <c r="BU156">
        <f>Linker_ZHist!BU156-Nominal_ZHist!BU156</f>
        <v>0</v>
      </c>
      <c r="BV156">
        <f>Linker_ZHist!BV156-Nominal_ZHist!BV156</f>
        <v>0</v>
      </c>
      <c r="BW156">
        <f>Linker_ZHist!BW156-Nominal_ZHist!BW156</f>
        <v>0</v>
      </c>
      <c r="BX156">
        <f>Linker_ZHist!BX156-Nominal_ZHist!BX156</f>
        <v>0</v>
      </c>
      <c r="BY156">
        <f>Linker_ZHist!BY156-Nominal_ZHist!BY156</f>
        <v>0</v>
      </c>
      <c r="BZ156">
        <f>Linker_ZHist!BZ156-Nominal_ZHist!BZ156</f>
        <v>0</v>
      </c>
    </row>
    <row r="157" spans="4:78" x14ac:dyDescent="0.35">
      <c r="D157">
        <f>Linker_ZHist!D157-Nominal_ZHist!D157</f>
        <v>0</v>
      </c>
      <c r="E157">
        <f>Linker_ZHist!E157-Nominal_ZHist!E157</f>
        <v>0</v>
      </c>
      <c r="F157">
        <f>Linker_ZHist!F157-Nominal_ZHist!F157</f>
        <v>0</v>
      </c>
      <c r="G157">
        <f>Linker_ZHist!G157-Nominal_ZHist!G157</f>
        <v>0</v>
      </c>
      <c r="H157">
        <f>Linker_ZHist!H157-Nominal_ZHist!H157</f>
        <v>0</v>
      </c>
      <c r="I157">
        <f>Linker_ZHist!I157-Nominal_ZHist!I157</f>
        <v>0</v>
      </c>
      <c r="J157">
        <f>Linker_ZHist!J157-Nominal_ZHist!J157</f>
        <v>0</v>
      </c>
      <c r="K157">
        <f>Linker_ZHist!K157-Nominal_ZHist!K157</f>
        <v>0</v>
      </c>
      <c r="L157">
        <f>Linker_ZHist!L157-Nominal_ZHist!L157</f>
        <v>0</v>
      </c>
      <c r="M157">
        <f>Linker_ZHist!M157-Nominal_ZHist!M157</f>
        <v>0</v>
      </c>
      <c r="N157">
        <f>Linker_ZHist!N157-Nominal_ZHist!N157</f>
        <v>0</v>
      </c>
      <c r="O157">
        <f>Linker_ZHist!O157-Nominal_ZHist!O157</f>
        <v>0</v>
      </c>
      <c r="P157">
        <f>Linker_ZHist!P157-Nominal_ZHist!P157</f>
        <v>0</v>
      </c>
      <c r="Q157">
        <f>Linker_ZHist!Q157-Nominal_ZHist!Q157</f>
        <v>0</v>
      </c>
      <c r="R157">
        <f>Linker_ZHist!R157-Nominal_ZHist!R157</f>
        <v>0</v>
      </c>
      <c r="S157">
        <f>Linker_ZHist!S157-Nominal_ZHist!S157</f>
        <v>0</v>
      </c>
      <c r="T157">
        <f>Linker_ZHist!T157-Nominal_ZHist!T157</f>
        <v>0</v>
      </c>
      <c r="U157">
        <f>Linker_ZHist!U157-Nominal_ZHist!U157</f>
        <v>0</v>
      </c>
      <c r="V157">
        <f>Linker_ZHist!V157-Nominal_ZHist!V157</f>
        <v>0</v>
      </c>
      <c r="W157">
        <f>Linker_ZHist!W157-Nominal_ZHist!W157</f>
        <v>0</v>
      </c>
      <c r="X157">
        <f>Linker_ZHist!X157-Nominal_ZHist!X157</f>
        <v>0</v>
      </c>
      <c r="Y157">
        <f>Linker_ZHist!Y157-Nominal_ZHist!Y157</f>
        <v>0</v>
      </c>
      <c r="Z157">
        <f>Linker_ZHist!Z157-Nominal_ZHist!Z157</f>
        <v>0</v>
      </c>
      <c r="AA157">
        <f>Linker_ZHist!AA157-Nominal_ZHist!AA157</f>
        <v>0</v>
      </c>
      <c r="AB157">
        <f>Linker_ZHist!AB157-Nominal_ZHist!AB157</f>
        <v>0</v>
      </c>
      <c r="AC157">
        <f>Linker_ZHist!AC157-Nominal_ZHist!AC157</f>
        <v>0</v>
      </c>
      <c r="AD157">
        <f>Linker_ZHist!AD157-Nominal_ZHist!AD157</f>
        <v>0</v>
      </c>
      <c r="AE157">
        <f>Linker_ZHist!AE157-Nominal_ZHist!AE157</f>
        <v>0</v>
      </c>
      <c r="AF157">
        <f>Linker_ZHist!AF157-Nominal_ZHist!AF157</f>
        <v>0</v>
      </c>
      <c r="AG157">
        <f>Linker_ZHist!AG157-Nominal_ZHist!AG157</f>
        <v>0</v>
      </c>
      <c r="AH157">
        <f>Linker_ZHist!AH157-Nominal_ZHist!AH157</f>
        <v>0</v>
      </c>
      <c r="AI157">
        <f>Linker_ZHist!AI157-Nominal_ZHist!AI157</f>
        <v>0</v>
      </c>
      <c r="AJ157">
        <f>Linker_ZHist!AJ157-Nominal_ZHist!AJ157</f>
        <v>0</v>
      </c>
      <c r="AK157">
        <f>Linker_ZHist!AK157-Nominal_ZHist!AK157</f>
        <v>0</v>
      </c>
      <c r="AL157">
        <f>Linker_ZHist!AL157-Nominal_ZHist!AL157</f>
        <v>0</v>
      </c>
      <c r="AM157">
        <f>Linker_ZHist!AM157-Nominal_ZHist!AM157</f>
        <v>0</v>
      </c>
      <c r="AN157">
        <f>Linker_ZHist!AN157-Nominal_ZHist!AN157</f>
        <v>0</v>
      </c>
      <c r="AO157">
        <f>Linker_ZHist!AO157-Nominal_ZHist!AO157</f>
        <v>0</v>
      </c>
      <c r="AP157">
        <f>Linker_ZHist!AP157-Nominal_ZHist!AP157</f>
        <v>0</v>
      </c>
      <c r="AQ157">
        <f>Linker_ZHist!AQ157-Nominal_ZHist!AQ157</f>
        <v>0</v>
      </c>
      <c r="AR157">
        <f>Linker_ZHist!AR157-Nominal_ZHist!AR157</f>
        <v>0</v>
      </c>
      <c r="AS157">
        <f>Linker_ZHist!AS157-Nominal_ZHist!AS157</f>
        <v>0</v>
      </c>
      <c r="AT157">
        <f>Linker_ZHist!AT157-Nominal_ZHist!AT157</f>
        <v>0</v>
      </c>
      <c r="AU157">
        <f>Linker_ZHist!AU157-Nominal_ZHist!AU157</f>
        <v>0</v>
      </c>
      <c r="AV157">
        <f>Linker_ZHist!AV157-Nominal_ZHist!AV157</f>
        <v>0</v>
      </c>
      <c r="AW157">
        <f>Linker_ZHist!AW157-Nominal_ZHist!AW157</f>
        <v>0</v>
      </c>
      <c r="AX157">
        <f>Linker_ZHist!AX157-Nominal_ZHist!AX157</f>
        <v>0</v>
      </c>
      <c r="AY157">
        <f>Linker_ZHist!AY157-Nominal_ZHist!AY157</f>
        <v>0</v>
      </c>
      <c r="AZ157">
        <f>Linker_ZHist!AZ157-Nominal_ZHist!AZ157</f>
        <v>0</v>
      </c>
      <c r="BA157">
        <f>Linker_ZHist!BA157-Nominal_ZHist!BA157</f>
        <v>0</v>
      </c>
      <c r="BB157">
        <f>Linker_ZHist!BB157-Nominal_ZHist!BB157</f>
        <v>0</v>
      </c>
      <c r="BC157">
        <f>Linker_ZHist!BC157-Nominal_ZHist!BC157</f>
        <v>0</v>
      </c>
      <c r="BD157">
        <f>Linker_ZHist!BD157-Nominal_ZHist!BD157</f>
        <v>0</v>
      </c>
      <c r="BE157">
        <f>Linker_ZHist!BE157-Nominal_ZHist!BE157</f>
        <v>0</v>
      </c>
      <c r="BF157">
        <f>Linker_ZHist!BF157-Nominal_ZHist!BF157</f>
        <v>0</v>
      </c>
      <c r="BG157">
        <f>Linker_ZHist!BG157-Nominal_ZHist!BG157</f>
        <v>0</v>
      </c>
      <c r="BH157">
        <f>Linker_ZHist!BH157-Nominal_ZHist!BH157</f>
        <v>0</v>
      </c>
      <c r="BI157">
        <f>Linker_ZHist!BI157-Nominal_ZHist!BI157</f>
        <v>0</v>
      </c>
      <c r="BJ157">
        <f>Linker_ZHist!BJ157-Nominal_ZHist!BJ157</f>
        <v>0</v>
      </c>
      <c r="BK157">
        <f>Linker_ZHist!BK157-Nominal_ZHist!BK157</f>
        <v>0</v>
      </c>
      <c r="BL157">
        <f>Linker_ZHist!BL157-Nominal_ZHist!BL157</f>
        <v>0</v>
      </c>
      <c r="BM157">
        <f>Linker_ZHist!BM157-Nominal_ZHist!BM157</f>
        <v>0</v>
      </c>
      <c r="BN157">
        <f>Linker_ZHist!BN157-Nominal_ZHist!BN157</f>
        <v>0</v>
      </c>
      <c r="BO157">
        <f>Linker_ZHist!BO157-Nominal_ZHist!BO157</f>
        <v>0</v>
      </c>
      <c r="BP157">
        <f>Linker_ZHist!BP157-Nominal_ZHist!BP157</f>
        <v>0</v>
      </c>
      <c r="BQ157">
        <f>Linker_ZHist!BQ157-Nominal_ZHist!BQ157</f>
        <v>0</v>
      </c>
      <c r="BR157">
        <f>Linker_ZHist!BR157-Nominal_ZHist!BR157</f>
        <v>0</v>
      </c>
      <c r="BS157">
        <f>Linker_ZHist!BS157-Nominal_ZHist!BS157</f>
        <v>0</v>
      </c>
      <c r="BT157">
        <f>Linker_ZHist!BT157-Nominal_ZHist!BT157</f>
        <v>0</v>
      </c>
      <c r="BU157">
        <f>Linker_ZHist!BU157-Nominal_ZHist!BU157</f>
        <v>0</v>
      </c>
      <c r="BV157">
        <f>Linker_ZHist!BV157-Nominal_ZHist!BV157</f>
        <v>0</v>
      </c>
      <c r="BW157">
        <f>Linker_ZHist!BW157-Nominal_ZHist!BW157</f>
        <v>0</v>
      </c>
      <c r="BX157">
        <f>Linker_ZHist!BX157-Nominal_ZHist!BX157</f>
        <v>0</v>
      </c>
      <c r="BY157">
        <f>Linker_ZHist!BY157-Nominal_ZHist!BY157</f>
        <v>0</v>
      </c>
      <c r="BZ157">
        <f>Linker_ZHist!BZ157-Nominal_ZHist!BZ157</f>
        <v>0</v>
      </c>
    </row>
    <row r="158" spans="4:78" x14ac:dyDescent="0.35">
      <c r="D158">
        <f>Linker_ZHist!D158-Nominal_ZHist!D158</f>
        <v>0</v>
      </c>
      <c r="E158">
        <f>Linker_ZHist!E158-Nominal_ZHist!E158</f>
        <v>0</v>
      </c>
      <c r="F158">
        <f>Linker_ZHist!F158-Nominal_ZHist!F158</f>
        <v>0</v>
      </c>
      <c r="G158">
        <f>Linker_ZHist!G158-Nominal_ZHist!G158</f>
        <v>0</v>
      </c>
      <c r="H158">
        <f>Linker_ZHist!H158-Nominal_ZHist!H158</f>
        <v>0</v>
      </c>
      <c r="I158">
        <f>Linker_ZHist!I158-Nominal_ZHist!I158</f>
        <v>0</v>
      </c>
      <c r="J158">
        <f>Linker_ZHist!J158-Nominal_ZHist!J158</f>
        <v>0</v>
      </c>
      <c r="K158">
        <f>Linker_ZHist!K158-Nominal_ZHist!K158</f>
        <v>0</v>
      </c>
      <c r="L158">
        <f>Linker_ZHist!L158-Nominal_ZHist!L158</f>
        <v>0</v>
      </c>
      <c r="M158">
        <f>Linker_ZHist!M158-Nominal_ZHist!M158</f>
        <v>0</v>
      </c>
      <c r="N158">
        <f>Linker_ZHist!N158-Nominal_ZHist!N158</f>
        <v>0</v>
      </c>
      <c r="O158">
        <f>Linker_ZHist!O158-Nominal_ZHist!O158</f>
        <v>0</v>
      </c>
      <c r="P158">
        <f>Linker_ZHist!P158-Nominal_ZHist!P158</f>
        <v>0</v>
      </c>
      <c r="Q158">
        <f>Linker_ZHist!Q158-Nominal_ZHist!Q158</f>
        <v>0</v>
      </c>
      <c r="R158">
        <f>Linker_ZHist!R158-Nominal_ZHist!R158</f>
        <v>0</v>
      </c>
      <c r="S158">
        <f>Linker_ZHist!S158-Nominal_ZHist!S158</f>
        <v>0</v>
      </c>
      <c r="T158">
        <f>Linker_ZHist!T158-Nominal_ZHist!T158</f>
        <v>0</v>
      </c>
      <c r="U158">
        <f>Linker_ZHist!U158-Nominal_ZHist!U158</f>
        <v>0</v>
      </c>
      <c r="V158">
        <f>Linker_ZHist!V158-Nominal_ZHist!V158</f>
        <v>0</v>
      </c>
      <c r="W158">
        <f>Linker_ZHist!W158-Nominal_ZHist!W158</f>
        <v>0</v>
      </c>
      <c r="X158">
        <f>Linker_ZHist!X158-Nominal_ZHist!X158</f>
        <v>0</v>
      </c>
      <c r="Y158">
        <f>Linker_ZHist!Y158-Nominal_ZHist!Y158</f>
        <v>0</v>
      </c>
      <c r="Z158">
        <f>Linker_ZHist!Z158-Nominal_ZHist!Z158</f>
        <v>0</v>
      </c>
      <c r="AA158">
        <f>Linker_ZHist!AA158-Nominal_ZHist!AA158</f>
        <v>0</v>
      </c>
      <c r="AB158">
        <f>Linker_ZHist!AB158-Nominal_ZHist!AB158</f>
        <v>0</v>
      </c>
      <c r="AC158">
        <f>Linker_ZHist!AC158-Nominal_ZHist!AC158</f>
        <v>0</v>
      </c>
      <c r="AD158">
        <f>Linker_ZHist!AD158-Nominal_ZHist!AD158</f>
        <v>0</v>
      </c>
      <c r="AE158">
        <f>Linker_ZHist!AE158-Nominal_ZHist!AE158</f>
        <v>0</v>
      </c>
      <c r="AF158">
        <f>Linker_ZHist!AF158-Nominal_ZHist!AF158</f>
        <v>0</v>
      </c>
      <c r="AG158">
        <f>Linker_ZHist!AG158-Nominal_ZHist!AG158</f>
        <v>0</v>
      </c>
      <c r="AH158">
        <f>Linker_ZHist!AH158-Nominal_ZHist!AH158</f>
        <v>0</v>
      </c>
      <c r="AI158">
        <f>Linker_ZHist!AI158-Nominal_ZHist!AI158</f>
        <v>0</v>
      </c>
      <c r="AJ158">
        <f>Linker_ZHist!AJ158-Nominal_ZHist!AJ158</f>
        <v>0</v>
      </c>
      <c r="AK158">
        <f>Linker_ZHist!AK158-Nominal_ZHist!AK158</f>
        <v>0</v>
      </c>
      <c r="AL158">
        <f>Linker_ZHist!AL158-Nominal_ZHist!AL158</f>
        <v>0</v>
      </c>
      <c r="AM158">
        <f>Linker_ZHist!AM158-Nominal_ZHist!AM158</f>
        <v>0</v>
      </c>
      <c r="AN158">
        <f>Linker_ZHist!AN158-Nominal_ZHist!AN158</f>
        <v>0</v>
      </c>
      <c r="AO158">
        <f>Linker_ZHist!AO158-Nominal_ZHist!AO158</f>
        <v>0</v>
      </c>
      <c r="AP158">
        <f>Linker_ZHist!AP158-Nominal_ZHist!AP158</f>
        <v>0</v>
      </c>
      <c r="AQ158">
        <f>Linker_ZHist!AQ158-Nominal_ZHist!AQ158</f>
        <v>0</v>
      </c>
      <c r="AR158">
        <f>Linker_ZHist!AR158-Nominal_ZHist!AR158</f>
        <v>0</v>
      </c>
      <c r="AS158">
        <f>Linker_ZHist!AS158-Nominal_ZHist!AS158</f>
        <v>0</v>
      </c>
      <c r="AT158">
        <f>Linker_ZHist!AT158-Nominal_ZHist!AT158</f>
        <v>0</v>
      </c>
      <c r="AU158">
        <f>Linker_ZHist!AU158-Nominal_ZHist!AU158</f>
        <v>0</v>
      </c>
      <c r="AV158">
        <f>Linker_ZHist!AV158-Nominal_ZHist!AV158</f>
        <v>0</v>
      </c>
      <c r="AW158">
        <f>Linker_ZHist!AW158-Nominal_ZHist!AW158</f>
        <v>0</v>
      </c>
      <c r="AX158">
        <f>Linker_ZHist!AX158-Nominal_ZHist!AX158</f>
        <v>0</v>
      </c>
      <c r="AY158">
        <f>Linker_ZHist!AY158-Nominal_ZHist!AY158</f>
        <v>0</v>
      </c>
      <c r="AZ158">
        <f>Linker_ZHist!AZ158-Nominal_ZHist!AZ158</f>
        <v>0</v>
      </c>
      <c r="BA158">
        <f>Linker_ZHist!BA158-Nominal_ZHist!BA158</f>
        <v>0</v>
      </c>
      <c r="BB158">
        <f>Linker_ZHist!BB158-Nominal_ZHist!BB158</f>
        <v>0</v>
      </c>
      <c r="BC158">
        <f>Linker_ZHist!BC158-Nominal_ZHist!BC158</f>
        <v>0</v>
      </c>
      <c r="BD158">
        <f>Linker_ZHist!BD158-Nominal_ZHist!BD158</f>
        <v>0</v>
      </c>
      <c r="BE158">
        <f>Linker_ZHist!BE158-Nominal_ZHist!BE158</f>
        <v>0</v>
      </c>
      <c r="BF158">
        <f>Linker_ZHist!BF158-Nominal_ZHist!BF158</f>
        <v>0</v>
      </c>
      <c r="BG158">
        <f>Linker_ZHist!BG158-Nominal_ZHist!BG158</f>
        <v>0</v>
      </c>
      <c r="BH158">
        <f>Linker_ZHist!BH158-Nominal_ZHist!BH158</f>
        <v>0</v>
      </c>
      <c r="BI158">
        <f>Linker_ZHist!BI158-Nominal_ZHist!BI158</f>
        <v>0</v>
      </c>
      <c r="BJ158">
        <f>Linker_ZHist!BJ158-Nominal_ZHist!BJ158</f>
        <v>0</v>
      </c>
      <c r="BK158">
        <f>Linker_ZHist!BK158-Nominal_ZHist!BK158</f>
        <v>0</v>
      </c>
      <c r="BL158">
        <f>Linker_ZHist!BL158-Nominal_ZHist!BL158</f>
        <v>0</v>
      </c>
      <c r="BM158">
        <f>Linker_ZHist!BM158-Nominal_ZHist!BM158</f>
        <v>0</v>
      </c>
      <c r="BN158">
        <f>Linker_ZHist!BN158-Nominal_ZHist!BN158</f>
        <v>0</v>
      </c>
      <c r="BO158">
        <f>Linker_ZHist!BO158-Nominal_ZHist!BO158</f>
        <v>0</v>
      </c>
      <c r="BP158">
        <f>Linker_ZHist!BP158-Nominal_ZHist!BP158</f>
        <v>0</v>
      </c>
      <c r="BQ158">
        <f>Linker_ZHist!BQ158-Nominal_ZHist!BQ158</f>
        <v>0</v>
      </c>
      <c r="BR158">
        <f>Linker_ZHist!BR158-Nominal_ZHist!BR158</f>
        <v>0</v>
      </c>
      <c r="BS158">
        <f>Linker_ZHist!BS158-Nominal_ZHist!BS158</f>
        <v>0</v>
      </c>
      <c r="BT158">
        <f>Linker_ZHist!BT158-Nominal_ZHist!BT158</f>
        <v>0</v>
      </c>
      <c r="BU158">
        <f>Linker_ZHist!BU158-Nominal_ZHist!BU158</f>
        <v>0</v>
      </c>
      <c r="BV158">
        <f>Linker_ZHist!BV158-Nominal_ZHist!BV158</f>
        <v>0</v>
      </c>
      <c r="BW158">
        <f>Linker_ZHist!BW158-Nominal_ZHist!BW158</f>
        <v>0</v>
      </c>
      <c r="BX158">
        <f>Linker_ZHist!BX158-Nominal_ZHist!BX158</f>
        <v>0</v>
      </c>
      <c r="BY158">
        <f>Linker_ZHist!BY158-Nominal_ZHist!BY158</f>
        <v>0</v>
      </c>
      <c r="BZ158">
        <f>Linker_ZHist!BZ158-Nominal_ZHist!BZ158</f>
        <v>0</v>
      </c>
    </row>
    <row r="159" spans="4:78" x14ac:dyDescent="0.35">
      <c r="D159">
        <f>Linker_ZHist!D159-Nominal_ZHist!D159</f>
        <v>0</v>
      </c>
      <c r="E159">
        <f>Linker_ZHist!E159-Nominal_ZHist!E159</f>
        <v>0</v>
      </c>
      <c r="F159">
        <f>Linker_ZHist!F159-Nominal_ZHist!F159</f>
        <v>0</v>
      </c>
      <c r="G159">
        <f>Linker_ZHist!G159-Nominal_ZHist!G159</f>
        <v>0</v>
      </c>
      <c r="H159">
        <f>Linker_ZHist!H159-Nominal_ZHist!H159</f>
        <v>0</v>
      </c>
      <c r="I159">
        <f>Linker_ZHist!I159-Nominal_ZHist!I159</f>
        <v>0</v>
      </c>
      <c r="J159">
        <f>Linker_ZHist!J159-Nominal_ZHist!J159</f>
        <v>0</v>
      </c>
      <c r="K159">
        <f>Linker_ZHist!K159-Nominal_ZHist!K159</f>
        <v>0</v>
      </c>
      <c r="L159">
        <f>Linker_ZHist!L159-Nominal_ZHist!L159</f>
        <v>0</v>
      </c>
      <c r="M159">
        <f>Linker_ZHist!M159-Nominal_ZHist!M159</f>
        <v>0</v>
      </c>
      <c r="N159">
        <f>Linker_ZHist!N159-Nominal_ZHist!N159</f>
        <v>0</v>
      </c>
      <c r="O159">
        <f>Linker_ZHist!O159-Nominal_ZHist!O159</f>
        <v>0</v>
      </c>
      <c r="P159">
        <f>Linker_ZHist!P159-Nominal_ZHist!P159</f>
        <v>0</v>
      </c>
      <c r="Q159">
        <f>Linker_ZHist!Q159-Nominal_ZHist!Q159</f>
        <v>0</v>
      </c>
      <c r="R159">
        <f>Linker_ZHist!R159-Nominal_ZHist!R159</f>
        <v>0</v>
      </c>
      <c r="S159">
        <f>Linker_ZHist!S159-Nominal_ZHist!S159</f>
        <v>0</v>
      </c>
      <c r="T159">
        <f>Linker_ZHist!T159-Nominal_ZHist!T159</f>
        <v>0</v>
      </c>
      <c r="U159">
        <f>Linker_ZHist!U159-Nominal_ZHist!U159</f>
        <v>0</v>
      </c>
      <c r="V159">
        <f>Linker_ZHist!V159-Nominal_ZHist!V159</f>
        <v>0</v>
      </c>
      <c r="W159">
        <f>Linker_ZHist!W159-Nominal_ZHist!W159</f>
        <v>0</v>
      </c>
      <c r="X159">
        <f>Linker_ZHist!X159-Nominal_ZHist!X159</f>
        <v>0</v>
      </c>
      <c r="Y159">
        <f>Linker_ZHist!Y159-Nominal_ZHist!Y159</f>
        <v>0</v>
      </c>
      <c r="Z159">
        <f>Linker_ZHist!Z159-Nominal_ZHist!Z159</f>
        <v>0</v>
      </c>
      <c r="AA159">
        <f>Linker_ZHist!AA159-Nominal_ZHist!AA159</f>
        <v>0</v>
      </c>
      <c r="AB159">
        <f>Linker_ZHist!AB159-Nominal_ZHist!AB159</f>
        <v>0</v>
      </c>
      <c r="AC159">
        <f>Linker_ZHist!AC159-Nominal_ZHist!AC159</f>
        <v>0</v>
      </c>
      <c r="AD159">
        <f>Linker_ZHist!AD159-Nominal_ZHist!AD159</f>
        <v>0</v>
      </c>
      <c r="AE159">
        <f>Linker_ZHist!AE159-Nominal_ZHist!AE159</f>
        <v>0</v>
      </c>
      <c r="AF159">
        <f>Linker_ZHist!AF159-Nominal_ZHist!AF159</f>
        <v>0</v>
      </c>
      <c r="AG159">
        <f>Linker_ZHist!AG159-Nominal_ZHist!AG159</f>
        <v>0</v>
      </c>
      <c r="AH159">
        <f>Linker_ZHist!AH159-Nominal_ZHist!AH159</f>
        <v>0</v>
      </c>
      <c r="AI159">
        <f>Linker_ZHist!AI159-Nominal_ZHist!AI159</f>
        <v>0</v>
      </c>
      <c r="AJ159">
        <f>Linker_ZHist!AJ159-Nominal_ZHist!AJ159</f>
        <v>0</v>
      </c>
      <c r="AK159">
        <f>Linker_ZHist!AK159-Nominal_ZHist!AK159</f>
        <v>0</v>
      </c>
      <c r="AL159">
        <f>Linker_ZHist!AL159-Nominal_ZHist!AL159</f>
        <v>0</v>
      </c>
      <c r="AM159">
        <f>Linker_ZHist!AM159-Nominal_ZHist!AM159</f>
        <v>0</v>
      </c>
      <c r="AN159">
        <f>Linker_ZHist!AN159-Nominal_ZHist!AN159</f>
        <v>0</v>
      </c>
      <c r="AO159">
        <f>Linker_ZHist!AO159-Nominal_ZHist!AO159</f>
        <v>0</v>
      </c>
      <c r="AP159">
        <f>Linker_ZHist!AP159-Nominal_ZHist!AP159</f>
        <v>0</v>
      </c>
      <c r="AQ159">
        <f>Linker_ZHist!AQ159-Nominal_ZHist!AQ159</f>
        <v>0</v>
      </c>
      <c r="AR159">
        <f>Linker_ZHist!AR159-Nominal_ZHist!AR159</f>
        <v>0</v>
      </c>
      <c r="AS159">
        <f>Linker_ZHist!AS159-Nominal_ZHist!AS159</f>
        <v>0</v>
      </c>
      <c r="AT159">
        <f>Linker_ZHist!AT159-Nominal_ZHist!AT159</f>
        <v>0</v>
      </c>
      <c r="AU159">
        <f>Linker_ZHist!AU159-Nominal_ZHist!AU159</f>
        <v>0</v>
      </c>
      <c r="AV159">
        <f>Linker_ZHist!AV159-Nominal_ZHist!AV159</f>
        <v>0</v>
      </c>
      <c r="AW159">
        <f>Linker_ZHist!AW159-Nominal_ZHist!AW159</f>
        <v>0</v>
      </c>
      <c r="AX159">
        <f>Linker_ZHist!AX159-Nominal_ZHist!AX159</f>
        <v>0</v>
      </c>
      <c r="AY159">
        <f>Linker_ZHist!AY159-Nominal_ZHist!AY159</f>
        <v>0</v>
      </c>
      <c r="AZ159">
        <f>Linker_ZHist!AZ159-Nominal_ZHist!AZ159</f>
        <v>0</v>
      </c>
      <c r="BA159">
        <f>Linker_ZHist!BA159-Nominal_ZHist!BA159</f>
        <v>0</v>
      </c>
      <c r="BB159">
        <f>Linker_ZHist!BB159-Nominal_ZHist!BB159</f>
        <v>0</v>
      </c>
      <c r="BC159">
        <f>Linker_ZHist!BC159-Nominal_ZHist!BC159</f>
        <v>0</v>
      </c>
      <c r="BD159">
        <f>Linker_ZHist!BD159-Nominal_ZHist!BD159</f>
        <v>0</v>
      </c>
      <c r="BE159">
        <f>Linker_ZHist!BE159-Nominal_ZHist!BE159</f>
        <v>0</v>
      </c>
      <c r="BF159">
        <f>Linker_ZHist!BF159-Nominal_ZHist!BF159</f>
        <v>0</v>
      </c>
      <c r="BG159">
        <f>Linker_ZHist!BG159-Nominal_ZHist!BG159</f>
        <v>0</v>
      </c>
      <c r="BH159">
        <f>Linker_ZHist!BH159-Nominal_ZHist!BH159</f>
        <v>0</v>
      </c>
      <c r="BI159">
        <f>Linker_ZHist!BI159-Nominal_ZHist!BI159</f>
        <v>0</v>
      </c>
      <c r="BJ159">
        <f>Linker_ZHist!BJ159-Nominal_ZHist!BJ159</f>
        <v>0</v>
      </c>
      <c r="BK159">
        <f>Linker_ZHist!BK159-Nominal_ZHist!BK159</f>
        <v>0</v>
      </c>
      <c r="BL159">
        <f>Linker_ZHist!BL159-Nominal_ZHist!BL159</f>
        <v>0</v>
      </c>
      <c r="BM159">
        <f>Linker_ZHist!BM159-Nominal_ZHist!BM159</f>
        <v>0</v>
      </c>
      <c r="BN159">
        <f>Linker_ZHist!BN159-Nominal_ZHist!BN159</f>
        <v>0</v>
      </c>
      <c r="BO159">
        <f>Linker_ZHist!BO159-Nominal_ZHist!BO159</f>
        <v>0</v>
      </c>
      <c r="BP159">
        <f>Linker_ZHist!BP159-Nominal_ZHist!BP159</f>
        <v>0</v>
      </c>
      <c r="BQ159">
        <f>Linker_ZHist!BQ159-Nominal_ZHist!BQ159</f>
        <v>0</v>
      </c>
      <c r="BR159">
        <f>Linker_ZHist!BR159-Nominal_ZHist!BR159</f>
        <v>0</v>
      </c>
      <c r="BS159">
        <f>Linker_ZHist!BS159-Nominal_ZHist!BS159</f>
        <v>0</v>
      </c>
      <c r="BT159">
        <f>Linker_ZHist!BT159-Nominal_ZHist!BT159</f>
        <v>0</v>
      </c>
      <c r="BU159">
        <f>Linker_ZHist!BU159-Nominal_ZHist!BU159</f>
        <v>0</v>
      </c>
      <c r="BV159">
        <f>Linker_ZHist!BV159-Nominal_ZHist!BV159</f>
        <v>0</v>
      </c>
      <c r="BW159">
        <f>Linker_ZHist!BW159-Nominal_ZHist!BW159</f>
        <v>0</v>
      </c>
      <c r="BX159">
        <f>Linker_ZHist!BX159-Nominal_ZHist!BX159</f>
        <v>0</v>
      </c>
      <c r="BY159">
        <f>Linker_ZHist!BY159-Nominal_ZHist!BY159</f>
        <v>0</v>
      </c>
      <c r="BZ159">
        <f>Linker_ZHist!BZ159-Nominal_ZHist!BZ159</f>
        <v>0</v>
      </c>
    </row>
    <row r="160" spans="4:78" x14ac:dyDescent="0.35">
      <c r="D160">
        <f>Linker_ZHist!D160-Nominal_ZHist!D160</f>
        <v>0</v>
      </c>
      <c r="E160">
        <f>Linker_ZHist!E160-Nominal_ZHist!E160</f>
        <v>0</v>
      </c>
      <c r="F160">
        <f>Linker_ZHist!F160-Nominal_ZHist!F160</f>
        <v>0</v>
      </c>
      <c r="G160">
        <f>Linker_ZHist!G160-Nominal_ZHist!G160</f>
        <v>0</v>
      </c>
      <c r="H160">
        <f>Linker_ZHist!H160-Nominal_ZHist!H160</f>
        <v>0</v>
      </c>
      <c r="I160">
        <f>Linker_ZHist!I160-Nominal_ZHist!I160</f>
        <v>0</v>
      </c>
      <c r="J160">
        <f>Linker_ZHist!J160-Nominal_ZHist!J160</f>
        <v>0</v>
      </c>
      <c r="K160">
        <f>Linker_ZHist!K160-Nominal_ZHist!K160</f>
        <v>0</v>
      </c>
      <c r="L160">
        <f>Linker_ZHist!L160-Nominal_ZHist!L160</f>
        <v>0</v>
      </c>
      <c r="M160">
        <f>Linker_ZHist!M160-Nominal_ZHist!M160</f>
        <v>0</v>
      </c>
      <c r="N160">
        <f>Linker_ZHist!N160-Nominal_ZHist!N160</f>
        <v>0</v>
      </c>
      <c r="O160">
        <f>Linker_ZHist!O160-Nominal_ZHist!O160</f>
        <v>0</v>
      </c>
      <c r="P160">
        <f>Linker_ZHist!P160-Nominal_ZHist!P160</f>
        <v>0</v>
      </c>
      <c r="Q160">
        <f>Linker_ZHist!Q160-Nominal_ZHist!Q160</f>
        <v>0</v>
      </c>
      <c r="R160">
        <f>Linker_ZHist!R160-Nominal_ZHist!R160</f>
        <v>0</v>
      </c>
      <c r="S160">
        <f>Linker_ZHist!S160-Nominal_ZHist!S160</f>
        <v>0</v>
      </c>
      <c r="T160">
        <f>Linker_ZHist!T160-Nominal_ZHist!T160</f>
        <v>0</v>
      </c>
      <c r="U160">
        <f>Linker_ZHist!U160-Nominal_ZHist!U160</f>
        <v>0</v>
      </c>
      <c r="V160">
        <f>Linker_ZHist!V160-Nominal_ZHist!V160</f>
        <v>0</v>
      </c>
      <c r="W160">
        <f>Linker_ZHist!W160-Nominal_ZHist!W160</f>
        <v>0</v>
      </c>
      <c r="X160">
        <f>Linker_ZHist!X160-Nominal_ZHist!X160</f>
        <v>0</v>
      </c>
      <c r="Y160">
        <f>Linker_ZHist!Y160-Nominal_ZHist!Y160</f>
        <v>0</v>
      </c>
      <c r="Z160">
        <f>Linker_ZHist!Z160-Nominal_ZHist!Z160</f>
        <v>0</v>
      </c>
      <c r="AA160">
        <f>Linker_ZHist!AA160-Nominal_ZHist!AA160</f>
        <v>0</v>
      </c>
      <c r="AB160">
        <f>Linker_ZHist!AB160-Nominal_ZHist!AB160</f>
        <v>0</v>
      </c>
      <c r="AC160">
        <f>Linker_ZHist!AC160-Nominal_ZHist!AC160</f>
        <v>0</v>
      </c>
      <c r="AD160">
        <f>Linker_ZHist!AD160-Nominal_ZHist!AD160</f>
        <v>0</v>
      </c>
      <c r="AE160">
        <f>Linker_ZHist!AE160-Nominal_ZHist!AE160</f>
        <v>0</v>
      </c>
      <c r="AF160">
        <f>Linker_ZHist!AF160-Nominal_ZHist!AF160</f>
        <v>0</v>
      </c>
      <c r="AG160">
        <f>Linker_ZHist!AG160-Nominal_ZHist!AG160</f>
        <v>0</v>
      </c>
      <c r="AH160">
        <f>Linker_ZHist!AH160-Nominal_ZHist!AH160</f>
        <v>0</v>
      </c>
      <c r="AI160">
        <f>Linker_ZHist!AI160-Nominal_ZHist!AI160</f>
        <v>0</v>
      </c>
      <c r="AJ160">
        <f>Linker_ZHist!AJ160-Nominal_ZHist!AJ160</f>
        <v>0</v>
      </c>
      <c r="AK160">
        <f>Linker_ZHist!AK160-Nominal_ZHist!AK160</f>
        <v>0</v>
      </c>
      <c r="AL160">
        <f>Linker_ZHist!AL160-Nominal_ZHist!AL160</f>
        <v>0</v>
      </c>
      <c r="AM160">
        <f>Linker_ZHist!AM160-Nominal_ZHist!AM160</f>
        <v>0</v>
      </c>
      <c r="AN160">
        <f>Linker_ZHist!AN160-Nominal_ZHist!AN160</f>
        <v>0</v>
      </c>
      <c r="AO160">
        <f>Linker_ZHist!AO160-Nominal_ZHist!AO160</f>
        <v>0</v>
      </c>
      <c r="AP160">
        <f>Linker_ZHist!AP160-Nominal_ZHist!AP160</f>
        <v>0</v>
      </c>
      <c r="AQ160">
        <f>Linker_ZHist!AQ160-Nominal_ZHist!AQ160</f>
        <v>0</v>
      </c>
      <c r="AR160">
        <f>Linker_ZHist!AR160-Nominal_ZHist!AR160</f>
        <v>0</v>
      </c>
      <c r="AS160">
        <f>Linker_ZHist!AS160-Nominal_ZHist!AS160</f>
        <v>0</v>
      </c>
      <c r="AT160">
        <f>Linker_ZHist!AT160-Nominal_ZHist!AT160</f>
        <v>0</v>
      </c>
      <c r="AU160">
        <f>Linker_ZHist!AU160-Nominal_ZHist!AU160</f>
        <v>0</v>
      </c>
      <c r="AV160">
        <f>Linker_ZHist!AV160-Nominal_ZHist!AV160</f>
        <v>0</v>
      </c>
      <c r="AW160">
        <f>Linker_ZHist!AW160-Nominal_ZHist!AW160</f>
        <v>0</v>
      </c>
      <c r="AX160">
        <f>Linker_ZHist!AX160-Nominal_ZHist!AX160</f>
        <v>0</v>
      </c>
      <c r="AY160">
        <f>Linker_ZHist!AY160-Nominal_ZHist!AY160</f>
        <v>0</v>
      </c>
      <c r="AZ160">
        <f>Linker_ZHist!AZ160-Nominal_ZHist!AZ160</f>
        <v>0</v>
      </c>
      <c r="BA160">
        <f>Linker_ZHist!BA160-Nominal_ZHist!BA160</f>
        <v>0</v>
      </c>
      <c r="BB160">
        <f>Linker_ZHist!BB160-Nominal_ZHist!BB160</f>
        <v>0</v>
      </c>
      <c r="BC160">
        <f>Linker_ZHist!BC160-Nominal_ZHist!BC160</f>
        <v>0</v>
      </c>
      <c r="BD160">
        <f>Linker_ZHist!BD160-Nominal_ZHist!BD160</f>
        <v>0</v>
      </c>
      <c r="BE160">
        <f>Linker_ZHist!BE160-Nominal_ZHist!BE160</f>
        <v>0</v>
      </c>
      <c r="BF160">
        <f>Linker_ZHist!BF160-Nominal_ZHist!BF160</f>
        <v>0</v>
      </c>
      <c r="BG160">
        <f>Linker_ZHist!BG160-Nominal_ZHist!BG160</f>
        <v>0</v>
      </c>
      <c r="BH160">
        <f>Linker_ZHist!BH160-Nominal_ZHist!BH160</f>
        <v>0</v>
      </c>
      <c r="BI160">
        <f>Linker_ZHist!BI160-Nominal_ZHist!BI160</f>
        <v>0</v>
      </c>
      <c r="BJ160">
        <f>Linker_ZHist!BJ160-Nominal_ZHist!BJ160</f>
        <v>0</v>
      </c>
      <c r="BK160">
        <f>Linker_ZHist!BK160-Nominal_ZHist!BK160</f>
        <v>0</v>
      </c>
      <c r="BL160">
        <f>Linker_ZHist!BL160-Nominal_ZHist!BL160</f>
        <v>0</v>
      </c>
      <c r="BM160">
        <f>Linker_ZHist!BM160-Nominal_ZHist!BM160</f>
        <v>0</v>
      </c>
      <c r="BN160">
        <f>Linker_ZHist!BN160-Nominal_ZHist!BN160</f>
        <v>0</v>
      </c>
      <c r="BO160">
        <f>Linker_ZHist!BO160-Nominal_ZHist!BO160</f>
        <v>0</v>
      </c>
      <c r="BP160">
        <f>Linker_ZHist!BP160-Nominal_ZHist!BP160</f>
        <v>0</v>
      </c>
      <c r="BQ160">
        <f>Linker_ZHist!BQ160-Nominal_ZHist!BQ160</f>
        <v>0</v>
      </c>
      <c r="BR160">
        <f>Linker_ZHist!BR160-Nominal_ZHist!BR160</f>
        <v>0</v>
      </c>
      <c r="BS160">
        <f>Linker_ZHist!BS160-Nominal_ZHist!BS160</f>
        <v>0</v>
      </c>
      <c r="BT160">
        <f>Linker_ZHist!BT160-Nominal_ZHist!BT160</f>
        <v>0</v>
      </c>
      <c r="BU160">
        <f>Linker_ZHist!BU160-Nominal_ZHist!BU160</f>
        <v>0</v>
      </c>
      <c r="BV160">
        <f>Linker_ZHist!BV160-Nominal_ZHist!BV160</f>
        <v>0</v>
      </c>
      <c r="BW160">
        <f>Linker_ZHist!BW160-Nominal_ZHist!BW160</f>
        <v>0</v>
      </c>
      <c r="BX160">
        <f>Linker_ZHist!BX160-Nominal_ZHist!BX160</f>
        <v>0</v>
      </c>
      <c r="BY160">
        <f>Linker_ZHist!BY160-Nominal_ZHist!BY160</f>
        <v>0</v>
      </c>
      <c r="BZ160">
        <f>Linker_ZHist!BZ160-Nominal_ZHist!BZ160</f>
        <v>0</v>
      </c>
    </row>
    <row r="161" spans="4:78" x14ac:dyDescent="0.35">
      <c r="D161">
        <f>Linker_ZHist!D161-Nominal_ZHist!D161</f>
        <v>0</v>
      </c>
      <c r="E161">
        <f>Linker_ZHist!E161-Nominal_ZHist!E161</f>
        <v>0</v>
      </c>
      <c r="F161">
        <f>Linker_ZHist!F161-Nominal_ZHist!F161</f>
        <v>0</v>
      </c>
      <c r="G161">
        <f>Linker_ZHist!G161-Nominal_ZHist!G161</f>
        <v>0</v>
      </c>
      <c r="H161">
        <f>Linker_ZHist!H161-Nominal_ZHist!H161</f>
        <v>0</v>
      </c>
      <c r="I161">
        <f>Linker_ZHist!I161-Nominal_ZHist!I161</f>
        <v>0</v>
      </c>
      <c r="J161">
        <f>Linker_ZHist!J161-Nominal_ZHist!J161</f>
        <v>0</v>
      </c>
      <c r="K161">
        <f>Linker_ZHist!K161-Nominal_ZHist!K161</f>
        <v>0</v>
      </c>
      <c r="L161">
        <f>Linker_ZHist!L161-Nominal_ZHist!L161</f>
        <v>0</v>
      </c>
      <c r="M161">
        <f>Linker_ZHist!M161-Nominal_ZHist!M161</f>
        <v>0</v>
      </c>
      <c r="N161">
        <f>Linker_ZHist!N161-Nominal_ZHist!N161</f>
        <v>0</v>
      </c>
      <c r="O161">
        <f>Linker_ZHist!O161-Nominal_ZHist!O161</f>
        <v>0</v>
      </c>
      <c r="P161">
        <f>Linker_ZHist!P161-Nominal_ZHist!P161</f>
        <v>0</v>
      </c>
      <c r="Q161">
        <f>Linker_ZHist!Q161-Nominal_ZHist!Q161</f>
        <v>0</v>
      </c>
      <c r="R161">
        <f>Linker_ZHist!R161-Nominal_ZHist!R161</f>
        <v>0</v>
      </c>
      <c r="S161">
        <f>Linker_ZHist!S161-Nominal_ZHist!S161</f>
        <v>0</v>
      </c>
      <c r="T161">
        <f>Linker_ZHist!T161-Nominal_ZHist!T161</f>
        <v>0</v>
      </c>
      <c r="U161">
        <f>Linker_ZHist!U161-Nominal_ZHist!U161</f>
        <v>0</v>
      </c>
      <c r="V161">
        <f>Linker_ZHist!V161-Nominal_ZHist!V161</f>
        <v>0</v>
      </c>
      <c r="W161">
        <f>Linker_ZHist!W161-Nominal_ZHist!W161</f>
        <v>0</v>
      </c>
      <c r="X161">
        <f>Linker_ZHist!X161-Nominal_ZHist!X161</f>
        <v>0</v>
      </c>
      <c r="Y161">
        <f>Linker_ZHist!Y161-Nominal_ZHist!Y161</f>
        <v>0</v>
      </c>
      <c r="Z161">
        <f>Linker_ZHist!Z161-Nominal_ZHist!Z161</f>
        <v>0</v>
      </c>
      <c r="AA161">
        <f>Linker_ZHist!AA161-Nominal_ZHist!AA161</f>
        <v>0</v>
      </c>
      <c r="AB161">
        <f>Linker_ZHist!AB161-Nominal_ZHist!AB161</f>
        <v>0</v>
      </c>
      <c r="AC161">
        <f>Linker_ZHist!AC161-Nominal_ZHist!AC161</f>
        <v>0</v>
      </c>
      <c r="AD161">
        <f>Linker_ZHist!AD161-Nominal_ZHist!AD161</f>
        <v>0</v>
      </c>
      <c r="AE161">
        <f>Linker_ZHist!AE161-Nominal_ZHist!AE161</f>
        <v>0</v>
      </c>
      <c r="AF161">
        <f>Linker_ZHist!AF161-Nominal_ZHist!AF161</f>
        <v>0</v>
      </c>
      <c r="AG161">
        <f>Linker_ZHist!AG161-Nominal_ZHist!AG161</f>
        <v>0</v>
      </c>
      <c r="AH161">
        <f>Linker_ZHist!AH161-Nominal_ZHist!AH161</f>
        <v>0</v>
      </c>
      <c r="AI161">
        <f>Linker_ZHist!AI161-Nominal_ZHist!AI161</f>
        <v>0</v>
      </c>
      <c r="AJ161">
        <f>Linker_ZHist!AJ161-Nominal_ZHist!AJ161</f>
        <v>0</v>
      </c>
      <c r="AK161">
        <f>Linker_ZHist!AK161-Nominal_ZHist!AK161</f>
        <v>0</v>
      </c>
      <c r="AL161">
        <f>Linker_ZHist!AL161-Nominal_ZHist!AL161</f>
        <v>0</v>
      </c>
      <c r="AM161">
        <f>Linker_ZHist!AM161-Nominal_ZHist!AM161</f>
        <v>0</v>
      </c>
      <c r="AN161">
        <f>Linker_ZHist!AN161-Nominal_ZHist!AN161</f>
        <v>0</v>
      </c>
      <c r="AO161">
        <f>Linker_ZHist!AO161-Nominal_ZHist!AO161</f>
        <v>0</v>
      </c>
      <c r="AP161">
        <f>Linker_ZHist!AP161-Nominal_ZHist!AP161</f>
        <v>0</v>
      </c>
      <c r="AQ161">
        <f>Linker_ZHist!AQ161-Nominal_ZHist!AQ161</f>
        <v>0</v>
      </c>
      <c r="AR161">
        <f>Linker_ZHist!AR161-Nominal_ZHist!AR161</f>
        <v>0</v>
      </c>
      <c r="AS161">
        <f>Linker_ZHist!AS161-Nominal_ZHist!AS161</f>
        <v>0</v>
      </c>
      <c r="AT161">
        <f>Linker_ZHist!AT161-Nominal_ZHist!AT161</f>
        <v>0</v>
      </c>
      <c r="AU161">
        <f>Linker_ZHist!AU161-Nominal_ZHist!AU161</f>
        <v>0</v>
      </c>
      <c r="AV161">
        <f>Linker_ZHist!AV161-Nominal_ZHist!AV161</f>
        <v>0</v>
      </c>
      <c r="AW161">
        <f>Linker_ZHist!AW161-Nominal_ZHist!AW161</f>
        <v>0</v>
      </c>
      <c r="AX161">
        <f>Linker_ZHist!AX161-Nominal_ZHist!AX161</f>
        <v>0</v>
      </c>
      <c r="AY161">
        <f>Linker_ZHist!AY161-Nominal_ZHist!AY161</f>
        <v>0</v>
      </c>
      <c r="AZ161">
        <f>Linker_ZHist!AZ161-Nominal_ZHist!AZ161</f>
        <v>0</v>
      </c>
      <c r="BA161">
        <f>Linker_ZHist!BA161-Nominal_ZHist!BA161</f>
        <v>0</v>
      </c>
      <c r="BB161">
        <f>Linker_ZHist!BB161-Nominal_ZHist!BB161</f>
        <v>0</v>
      </c>
      <c r="BC161">
        <f>Linker_ZHist!BC161-Nominal_ZHist!BC161</f>
        <v>0</v>
      </c>
      <c r="BD161">
        <f>Linker_ZHist!BD161-Nominal_ZHist!BD161</f>
        <v>0</v>
      </c>
      <c r="BE161">
        <f>Linker_ZHist!BE161-Nominal_ZHist!BE161</f>
        <v>0</v>
      </c>
      <c r="BF161">
        <f>Linker_ZHist!BF161-Nominal_ZHist!BF161</f>
        <v>0</v>
      </c>
      <c r="BG161">
        <f>Linker_ZHist!BG161-Nominal_ZHist!BG161</f>
        <v>0</v>
      </c>
      <c r="BH161">
        <f>Linker_ZHist!BH161-Nominal_ZHist!BH161</f>
        <v>0</v>
      </c>
      <c r="BI161">
        <f>Linker_ZHist!BI161-Nominal_ZHist!BI161</f>
        <v>0</v>
      </c>
      <c r="BJ161">
        <f>Linker_ZHist!BJ161-Nominal_ZHist!BJ161</f>
        <v>0</v>
      </c>
      <c r="BK161">
        <f>Linker_ZHist!BK161-Nominal_ZHist!BK161</f>
        <v>0</v>
      </c>
      <c r="BL161">
        <f>Linker_ZHist!BL161-Nominal_ZHist!BL161</f>
        <v>0</v>
      </c>
      <c r="BM161">
        <f>Linker_ZHist!BM161-Nominal_ZHist!BM161</f>
        <v>0</v>
      </c>
      <c r="BN161">
        <f>Linker_ZHist!BN161-Nominal_ZHist!BN161</f>
        <v>0</v>
      </c>
      <c r="BO161">
        <f>Linker_ZHist!BO161-Nominal_ZHist!BO161</f>
        <v>0</v>
      </c>
      <c r="BP161">
        <f>Linker_ZHist!BP161-Nominal_ZHist!BP161</f>
        <v>0</v>
      </c>
      <c r="BQ161">
        <f>Linker_ZHist!BQ161-Nominal_ZHist!BQ161</f>
        <v>0</v>
      </c>
      <c r="BR161">
        <f>Linker_ZHist!BR161-Nominal_ZHist!BR161</f>
        <v>0</v>
      </c>
      <c r="BS161">
        <f>Linker_ZHist!BS161-Nominal_ZHist!BS161</f>
        <v>0</v>
      </c>
      <c r="BT161">
        <f>Linker_ZHist!BT161-Nominal_ZHist!BT161</f>
        <v>0</v>
      </c>
      <c r="BU161">
        <f>Linker_ZHist!BU161-Nominal_ZHist!BU161</f>
        <v>0</v>
      </c>
      <c r="BV161">
        <f>Linker_ZHist!BV161-Nominal_ZHist!BV161</f>
        <v>0</v>
      </c>
      <c r="BW161">
        <f>Linker_ZHist!BW161-Nominal_ZHist!BW161</f>
        <v>0</v>
      </c>
      <c r="BX161">
        <f>Linker_ZHist!BX161-Nominal_ZHist!BX161</f>
        <v>0</v>
      </c>
      <c r="BY161">
        <f>Linker_ZHist!BY161-Nominal_ZHist!BY161</f>
        <v>0</v>
      </c>
      <c r="BZ161">
        <f>Linker_ZHist!BZ161-Nominal_ZHist!BZ161</f>
        <v>0</v>
      </c>
    </row>
    <row r="162" spans="4:78" x14ac:dyDescent="0.35">
      <c r="D162">
        <f>Linker_ZHist!D162-Nominal_ZHist!D162</f>
        <v>0</v>
      </c>
      <c r="E162">
        <f>Linker_ZHist!E162-Nominal_ZHist!E162</f>
        <v>0</v>
      </c>
      <c r="F162">
        <f>Linker_ZHist!F162-Nominal_ZHist!F162</f>
        <v>0</v>
      </c>
      <c r="G162">
        <f>Linker_ZHist!G162-Nominal_ZHist!G162</f>
        <v>0</v>
      </c>
      <c r="H162">
        <f>Linker_ZHist!H162-Nominal_ZHist!H162</f>
        <v>0</v>
      </c>
      <c r="I162">
        <f>Linker_ZHist!I162-Nominal_ZHist!I162</f>
        <v>0</v>
      </c>
      <c r="J162">
        <f>Linker_ZHist!J162-Nominal_ZHist!J162</f>
        <v>0</v>
      </c>
      <c r="K162">
        <f>Linker_ZHist!K162-Nominal_ZHist!K162</f>
        <v>0</v>
      </c>
      <c r="L162">
        <f>Linker_ZHist!L162-Nominal_ZHist!L162</f>
        <v>0</v>
      </c>
      <c r="M162">
        <f>Linker_ZHist!M162-Nominal_ZHist!M162</f>
        <v>0</v>
      </c>
      <c r="N162">
        <f>Linker_ZHist!N162-Nominal_ZHist!N162</f>
        <v>0</v>
      </c>
      <c r="O162">
        <f>Linker_ZHist!O162-Nominal_ZHist!O162</f>
        <v>0</v>
      </c>
      <c r="P162">
        <f>Linker_ZHist!P162-Nominal_ZHist!P162</f>
        <v>0</v>
      </c>
      <c r="Q162">
        <f>Linker_ZHist!Q162-Nominal_ZHist!Q162</f>
        <v>0</v>
      </c>
      <c r="R162">
        <f>Linker_ZHist!R162-Nominal_ZHist!R162</f>
        <v>0</v>
      </c>
      <c r="S162">
        <f>Linker_ZHist!S162-Nominal_ZHist!S162</f>
        <v>0</v>
      </c>
      <c r="T162">
        <f>Linker_ZHist!T162-Nominal_ZHist!T162</f>
        <v>0</v>
      </c>
      <c r="U162">
        <f>Linker_ZHist!U162-Nominal_ZHist!U162</f>
        <v>0</v>
      </c>
      <c r="V162">
        <f>Linker_ZHist!V162-Nominal_ZHist!V162</f>
        <v>0</v>
      </c>
      <c r="W162">
        <f>Linker_ZHist!W162-Nominal_ZHist!W162</f>
        <v>0</v>
      </c>
      <c r="X162">
        <f>Linker_ZHist!X162-Nominal_ZHist!X162</f>
        <v>0</v>
      </c>
      <c r="Y162">
        <f>Linker_ZHist!Y162-Nominal_ZHist!Y162</f>
        <v>0</v>
      </c>
      <c r="Z162">
        <f>Linker_ZHist!Z162-Nominal_ZHist!Z162</f>
        <v>0</v>
      </c>
      <c r="AA162">
        <f>Linker_ZHist!AA162-Nominal_ZHist!AA162</f>
        <v>0</v>
      </c>
      <c r="AB162">
        <f>Linker_ZHist!AB162-Nominal_ZHist!AB162</f>
        <v>0</v>
      </c>
      <c r="AC162">
        <f>Linker_ZHist!AC162-Nominal_ZHist!AC162</f>
        <v>0</v>
      </c>
      <c r="AD162">
        <f>Linker_ZHist!AD162-Nominal_ZHist!AD162</f>
        <v>0</v>
      </c>
      <c r="AE162">
        <f>Linker_ZHist!AE162-Nominal_ZHist!AE162</f>
        <v>0</v>
      </c>
      <c r="AF162">
        <f>Linker_ZHist!AF162-Nominal_ZHist!AF162</f>
        <v>0</v>
      </c>
      <c r="AG162">
        <f>Linker_ZHist!AG162-Nominal_ZHist!AG162</f>
        <v>0</v>
      </c>
      <c r="AH162">
        <f>Linker_ZHist!AH162-Nominal_ZHist!AH162</f>
        <v>0</v>
      </c>
      <c r="AI162">
        <f>Linker_ZHist!AI162-Nominal_ZHist!AI162</f>
        <v>0</v>
      </c>
      <c r="AJ162">
        <f>Linker_ZHist!AJ162-Nominal_ZHist!AJ162</f>
        <v>0</v>
      </c>
      <c r="AK162">
        <f>Linker_ZHist!AK162-Nominal_ZHist!AK162</f>
        <v>0</v>
      </c>
      <c r="AL162">
        <f>Linker_ZHist!AL162-Nominal_ZHist!AL162</f>
        <v>0</v>
      </c>
      <c r="AM162">
        <f>Linker_ZHist!AM162-Nominal_ZHist!AM162</f>
        <v>0</v>
      </c>
      <c r="AN162">
        <f>Linker_ZHist!AN162-Nominal_ZHist!AN162</f>
        <v>0</v>
      </c>
      <c r="AO162">
        <f>Linker_ZHist!AO162-Nominal_ZHist!AO162</f>
        <v>0</v>
      </c>
      <c r="AP162">
        <f>Linker_ZHist!AP162-Nominal_ZHist!AP162</f>
        <v>0</v>
      </c>
      <c r="AQ162">
        <f>Linker_ZHist!AQ162-Nominal_ZHist!AQ162</f>
        <v>0</v>
      </c>
      <c r="AR162">
        <f>Linker_ZHist!AR162-Nominal_ZHist!AR162</f>
        <v>0</v>
      </c>
      <c r="AS162">
        <f>Linker_ZHist!AS162-Nominal_ZHist!AS162</f>
        <v>0</v>
      </c>
      <c r="AT162">
        <f>Linker_ZHist!AT162-Nominal_ZHist!AT162</f>
        <v>0</v>
      </c>
      <c r="AU162">
        <f>Linker_ZHist!AU162-Nominal_ZHist!AU162</f>
        <v>0</v>
      </c>
      <c r="AV162">
        <f>Linker_ZHist!AV162-Nominal_ZHist!AV162</f>
        <v>0</v>
      </c>
      <c r="AW162">
        <f>Linker_ZHist!AW162-Nominal_ZHist!AW162</f>
        <v>0</v>
      </c>
      <c r="AX162">
        <f>Linker_ZHist!AX162-Nominal_ZHist!AX162</f>
        <v>0</v>
      </c>
      <c r="AY162">
        <f>Linker_ZHist!AY162-Nominal_ZHist!AY162</f>
        <v>0</v>
      </c>
      <c r="AZ162">
        <f>Linker_ZHist!AZ162-Nominal_ZHist!AZ162</f>
        <v>0</v>
      </c>
      <c r="BA162">
        <f>Linker_ZHist!BA162-Nominal_ZHist!BA162</f>
        <v>0</v>
      </c>
      <c r="BB162">
        <f>Linker_ZHist!BB162-Nominal_ZHist!BB162</f>
        <v>0</v>
      </c>
      <c r="BC162">
        <f>Linker_ZHist!BC162-Nominal_ZHist!BC162</f>
        <v>0</v>
      </c>
      <c r="BD162">
        <f>Linker_ZHist!BD162-Nominal_ZHist!BD162</f>
        <v>0</v>
      </c>
      <c r="BE162">
        <f>Linker_ZHist!BE162-Nominal_ZHist!BE162</f>
        <v>0</v>
      </c>
      <c r="BF162">
        <f>Linker_ZHist!BF162-Nominal_ZHist!BF162</f>
        <v>0</v>
      </c>
      <c r="BG162">
        <f>Linker_ZHist!BG162-Nominal_ZHist!BG162</f>
        <v>0</v>
      </c>
      <c r="BH162">
        <f>Linker_ZHist!BH162-Nominal_ZHist!BH162</f>
        <v>0</v>
      </c>
      <c r="BI162">
        <f>Linker_ZHist!BI162-Nominal_ZHist!BI162</f>
        <v>0</v>
      </c>
      <c r="BJ162">
        <f>Linker_ZHist!BJ162-Nominal_ZHist!BJ162</f>
        <v>0</v>
      </c>
      <c r="BK162">
        <f>Linker_ZHist!BK162-Nominal_ZHist!BK162</f>
        <v>0</v>
      </c>
      <c r="BL162">
        <f>Linker_ZHist!BL162-Nominal_ZHist!BL162</f>
        <v>0</v>
      </c>
      <c r="BM162">
        <f>Linker_ZHist!BM162-Nominal_ZHist!BM162</f>
        <v>0</v>
      </c>
      <c r="BN162">
        <f>Linker_ZHist!BN162-Nominal_ZHist!BN162</f>
        <v>0</v>
      </c>
      <c r="BO162">
        <f>Linker_ZHist!BO162-Nominal_ZHist!BO162</f>
        <v>0</v>
      </c>
      <c r="BP162">
        <f>Linker_ZHist!BP162-Nominal_ZHist!BP162</f>
        <v>0</v>
      </c>
      <c r="BQ162">
        <f>Linker_ZHist!BQ162-Nominal_ZHist!BQ162</f>
        <v>0</v>
      </c>
      <c r="BR162">
        <f>Linker_ZHist!BR162-Nominal_ZHist!BR162</f>
        <v>0</v>
      </c>
      <c r="BS162">
        <f>Linker_ZHist!BS162-Nominal_ZHist!BS162</f>
        <v>0</v>
      </c>
      <c r="BT162">
        <f>Linker_ZHist!BT162-Nominal_ZHist!BT162</f>
        <v>0</v>
      </c>
      <c r="BU162">
        <f>Linker_ZHist!BU162-Nominal_ZHist!BU162</f>
        <v>0</v>
      </c>
      <c r="BV162">
        <f>Linker_ZHist!BV162-Nominal_ZHist!BV162</f>
        <v>0</v>
      </c>
      <c r="BW162">
        <f>Linker_ZHist!BW162-Nominal_ZHist!BW162</f>
        <v>0</v>
      </c>
      <c r="BX162">
        <f>Linker_ZHist!BX162-Nominal_ZHist!BX162</f>
        <v>0</v>
      </c>
      <c r="BY162">
        <f>Linker_ZHist!BY162-Nominal_ZHist!BY162</f>
        <v>0</v>
      </c>
      <c r="BZ162">
        <f>Linker_ZHist!BZ162-Nominal_ZHist!BZ162</f>
        <v>0</v>
      </c>
    </row>
    <row r="163" spans="4:78" x14ac:dyDescent="0.35">
      <c r="D163">
        <f>Linker_ZHist!D163-Nominal_ZHist!D163</f>
        <v>0</v>
      </c>
      <c r="E163">
        <f>Linker_ZHist!E163-Nominal_ZHist!E163</f>
        <v>0</v>
      </c>
      <c r="F163">
        <f>Linker_ZHist!F163-Nominal_ZHist!F163</f>
        <v>0</v>
      </c>
      <c r="G163">
        <f>Linker_ZHist!G163-Nominal_ZHist!G163</f>
        <v>0</v>
      </c>
      <c r="H163">
        <f>Linker_ZHist!H163-Nominal_ZHist!H163</f>
        <v>0</v>
      </c>
      <c r="I163">
        <f>Linker_ZHist!I163-Nominal_ZHist!I163</f>
        <v>0</v>
      </c>
      <c r="J163">
        <f>Linker_ZHist!J163-Nominal_ZHist!J163</f>
        <v>0</v>
      </c>
      <c r="K163">
        <f>Linker_ZHist!K163-Nominal_ZHist!K163</f>
        <v>0</v>
      </c>
      <c r="L163">
        <f>Linker_ZHist!L163-Nominal_ZHist!L163</f>
        <v>0</v>
      </c>
      <c r="M163">
        <f>Linker_ZHist!M163-Nominal_ZHist!M163</f>
        <v>0</v>
      </c>
      <c r="N163">
        <f>Linker_ZHist!N163-Nominal_ZHist!N163</f>
        <v>0</v>
      </c>
      <c r="O163">
        <f>Linker_ZHist!O163-Nominal_ZHist!O163</f>
        <v>0</v>
      </c>
      <c r="P163">
        <f>Linker_ZHist!P163-Nominal_ZHist!P163</f>
        <v>0</v>
      </c>
      <c r="Q163">
        <f>Linker_ZHist!Q163-Nominal_ZHist!Q163</f>
        <v>0</v>
      </c>
      <c r="R163">
        <f>Linker_ZHist!R163-Nominal_ZHist!R163</f>
        <v>0</v>
      </c>
      <c r="S163">
        <f>Linker_ZHist!S163-Nominal_ZHist!S163</f>
        <v>0</v>
      </c>
      <c r="T163">
        <f>Linker_ZHist!T163-Nominal_ZHist!T163</f>
        <v>0</v>
      </c>
      <c r="U163">
        <f>Linker_ZHist!U163-Nominal_ZHist!U163</f>
        <v>0</v>
      </c>
      <c r="V163">
        <f>Linker_ZHist!V163-Nominal_ZHist!V163</f>
        <v>0</v>
      </c>
      <c r="W163">
        <f>Linker_ZHist!W163-Nominal_ZHist!W163</f>
        <v>0</v>
      </c>
      <c r="X163">
        <f>Linker_ZHist!X163-Nominal_ZHist!X163</f>
        <v>0</v>
      </c>
      <c r="Y163">
        <f>Linker_ZHist!Y163-Nominal_ZHist!Y163</f>
        <v>0</v>
      </c>
      <c r="Z163">
        <f>Linker_ZHist!Z163-Nominal_ZHist!Z163</f>
        <v>0</v>
      </c>
      <c r="AA163">
        <f>Linker_ZHist!AA163-Nominal_ZHist!AA163</f>
        <v>0</v>
      </c>
      <c r="AB163">
        <f>Linker_ZHist!AB163-Nominal_ZHist!AB163</f>
        <v>0</v>
      </c>
      <c r="AC163">
        <f>Linker_ZHist!AC163-Nominal_ZHist!AC163</f>
        <v>0</v>
      </c>
      <c r="AD163">
        <f>Linker_ZHist!AD163-Nominal_ZHist!AD163</f>
        <v>0</v>
      </c>
      <c r="AE163">
        <f>Linker_ZHist!AE163-Nominal_ZHist!AE163</f>
        <v>0</v>
      </c>
      <c r="AF163">
        <f>Linker_ZHist!AF163-Nominal_ZHist!AF163</f>
        <v>0</v>
      </c>
      <c r="AG163">
        <f>Linker_ZHist!AG163-Nominal_ZHist!AG163</f>
        <v>0</v>
      </c>
      <c r="AH163">
        <f>Linker_ZHist!AH163-Nominal_ZHist!AH163</f>
        <v>0</v>
      </c>
      <c r="AI163">
        <f>Linker_ZHist!AI163-Nominal_ZHist!AI163</f>
        <v>0</v>
      </c>
      <c r="AJ163">
        <f>Linker_ZHist!AJ163-Nominal_ZHist!AJ163</f>
        <v>0</v>
      </c>
      <c r="AK163">
        <f>Linker_ZHist!AK163-Nominal_ZHist!AK163</f>
        <v>0</v>
      </c>
      <c r="AL163">
        <f>Linker_ZHist!AL163-Nominal_ZHist!AL163</f>
        <v>0</v>
      </c>
      <c r="AM163">
        <f>Linker_ZHist!AM163-Nominal_ZHist!AM163</f>
        <v>0</v>
      </c>
      <c r="AN163">
        <f>Linker_ZHist!AN163-Nominal_ZHist!AN163</f>
        <v>0</v>
      </c>
      <c r="AO163">
        <f>Linker_ZHist!AO163-Nominal_ZHist!AO163</f>
        <v>0</v>
      </c>
      <c r="AP163">
        <f>Linker_ZHist!AP163-Nominal_ZHist!AP163</f>
        <v>0</v>
      </c>
      <c r="AQ163">
        <f>Linker_ZHist!AQ163-Nominal_ZHist!AQ163</f>
        <v>0</v>
      </c>
      <c r="AR163">
        <f>Linker_ZHist!AR163-Nominal_ZHist!AR163</f>
        <v>0</v>
      </c>
      <c r="AS163">
        <f>Linker_ZHist!AS163-Nominal_ZHist!AS163</f>
        <v>0</v>
      </c>
      <c r="AT163">
        <f>Linker_ZHist!AT163-Nominal_ZHist!AT163</f>
        <v>0</v>
      </c>
      <c r="AU163">
        <f>Linker_ZHist!AU163-Nominal_ZHist!AU163</f>
        <v>0</v>
      </c>
      <c r="AV163">
        <f>Linker_ZHist!AV163-Nominal_ZHist!AV163</f>
        <v>0</v>
      </c>
      <c r="AW163">
        <f>Linker_ZHist!AW163-Nominal_ZHist!AW163</f>
        <v>0</v>
      </c>
      <c r="AX163">
        <f>Linker_ZHist!AX163-Nominal_ZHist!AX163</f>
        <v>0</v>
      </c>
      <c r="AY163">
        <f>Linker_ZHist!AY163-Nominal_ZHist!AY163</f>
        <v>0</v>
      </c>
      <c r="AZ163">
        <f>Linker_ZHist!AZ163-Nominal_ZHist!AZ163</f>
        <v>0</v>
      </c>
      <c r="BA163">
        <f>Linker_ZHist!BA163-Nominal_ZHist!BA163</f>
        <v>0</v>
      </c>
      <c r="BB163">
        <f>Linker_ZHist!BB163-Nominal_ZHist!BB163</f>
        <v>0</v>
      </c>
      <c r="BC163">
        <f>Linker_ZHist!BC163-Nominal_ZHist!BC163</f>
        <v>0</v>
      </c>
      <c r="BD163">
        <f>Linker_ZHist!BD163-Nominal_ZHist!BD163</f>
        <v>0</v>
      </c>
      <c r="BE163">
        <f>Linker_ZHist!BE163-Nominal_ZHist!BE163</f>
        <v>0</v>
      </c>
      <c r="BF163">
        <f>Linker_ZHist!BF163-Nominal_ZHist!BF163</f>
        <v>0</v>
      </c>
      <c r="BG163">
        <f>Linker_ZHist!BG163-Nominal_ZHist!BG163</f>
        <v>0</v>
      </c>
      <c r="BH163">
        <f>Linker_ZHist!BH163-Nominal_ZHist!BH163</f>
        <v>0</v>
      </c>
      <c r="BI163">
        <f>Linker_ZHist!BI163-Nominal_ZHist!BI163</f>
        <v>0</v>
      </c>
      <c r="BJ163">
        <f>Linker_ZHist!BJ163-Nominal_ZHist!BJ163</f>
        <v>0</v>
      </c>
      <c r="BK163">
        <f>Linker_ZHist!BK163-Nominal_ZHist!BK163</f>
        <v>0</v>
      </c>
      <c r="BL163">
        <f>Linker_ZHist!BL163-Nominal_ZHist!BL163</f>
        <v>0</v>
      </c>
      <c r="BM163">
        <f>Linker_ZHist!BM163-Nominal_ZHist!BM163</f>
        <v>0</v>
      </c>
      <c r="BN163">
        <f>Linker_ZHist!BN163-Nominal_ZHist!BN163</f>
        <v>0</v>
      </c>
      <c r="BO163">
        <f>Linker_ZHist!BO163-Nominal_ZHist!BO163</f>
        <v>0</v>
      </c>
      <c r="BP163">
        <f>Linker_ZHist!BP163-Nominal_ZHist!BP163</f>
        <v>0</v>
      </c>
      <c r="BQ163">
        <f>Linker_ZHist!BQ163-Nominal_ZHist!BQ163</f>
        <v>0</v>
      </c>
      <c r="BR163">
        <f>Linker_ZHist!BR163-Nominal_ZHist!BR163</f>
        <v>0</v>
      </c>
      <c r="BS163">
        <f>Linker_ZHist!BS163-Nominal_ZHist!BS163</f>
        <v>0</v>
      </c>
      <c r="BT163">
        <f>Linker_ZHist!BT163-Nominal_ZHist!BT163</f>
        <v>0</v>
      </c>
      <c r="BU163">
        <f>Linker_ZHist!BU163-Nominal_ZHist!BU163</f>
        <v>0</v>
      </c>
      <c r="BV163">
        <f>Linker_ZHist!BV163-Nominal_ZHist!BV163</f>
        <v>0</v>
      </c>
      <c r="BW163">
        <f>Linker_ZHist!BW163-Nominal_ZHist!BW163</f>
        <v>0</v>
      </c>
      <c r="BX163">
        <f>Linker_ZHist!BX163-Nominal_ZHist!BX163</f>
        <v>0</v>
      </c>
      <c r="BY163">
        <f>Linker_ZHist!BY163-Nominal_ZHist!BY163</f>
        <v>0</v>
      </c>
      <c r="BZ163">
        <f>Linker_ZHist!BZ163-Nominal_ZHist!BZ163</f>
        <v>0</v>
      </c>
    </row>
    <row r="164" spans="4:78" x14ac:dyDescent="0.35">
      <c r="D164">
        <f>Linker_ZHist!D164-Nominal_ZHist!D164</f>
        <v>0</v>
      </c>
      <c r="E164">
        <f>Linker_ZHist!E164-Nominal_ZHist!E164</f>
        <v>0</v>
      </c>
      <c r="F164">
        <f>Linker_ZHist!F164-Nominal_ZHist!F164</f>
        <v>0</v>
      </c>
      <c r="G164">
        <f>Linker_ZHist!G164-Nominal_ZHist!G164</f>
        <v>0</v>
      </c>
      <c r="H164">
        <f>Linker_ZHist!H164-Nominal_ZHist!H164</f>
        <v>0</v>
      </c>
      <c r="I164">
        <f>Linker_ZHist!I164-Nominal_ZHist!I164</f>
        <v>0</v>
      </c>
      <c r="J164">
        <f>Linker_ZHist!J164-Nominal_ZHist!J164</f>
        <v>0</v>
      </c>
      <c r="K164">
        <f>Linker_ZHist!K164-Nominal_ZHist!K164</f>
        <v>0</v>
      </c>
      <c r="L164">
        <f>Linker_ZHist!L164-Nominal_ZHist!L164</f>
        <v>0</v>
      </c>
      <c r="M164">
        <f>Linker_ZHist!M164-Nominal_ZHist!M164</f>
        <v>0</v>
      </c>
      <c r="N164">
        <f>Linker_ZHist!N164-Nominal_ZHist!N164</f>
        <v>0</v>
      </c>
      <c r="O164">
        <f>Linker_ZHist!O164-Nominal_ZHist!O164</f>
        <v>0</v>
      </c>
      <c r="P164">
        <f>Linker_ZHist!P164-Nominal_ZHist!P164</f>
        <v>0</v>
      </c>
      <c r="Q164">
        <f>Linker_ZHist!Q164-Nominal_ZHist!Q164</f>
        <v>0</v>
      </c>
      <c r="R164">
        <f>Linker_ZHist!R164-Nominal_ZHist!R164</f>
        <v>0</v>
      </c>
      <c r="S164">
        <f>Linker_ZHist!S164-Nominal_ZHist!S164</f>
        <v>0</v>
      </c>
      <c r="T164">
        <f>Linker_ZHist!T164-Nominal_ZHist!T164</f>
        <v>0</v>
      </c>
      <c r="U164">
        <f>Linker_ZHist!U164-Nominal_ZHist!U164</f>
        <v>0</v>
      </c>
      <c r="V164">
        <f>Linker_ZHist!V164-Nominal_ZHist!V164</f>
        <v>0</v>
      </c>
      <c r="W164">
        <f>Linker_ZHist!W164-Nominal_ZHist!W164</f>
        <v>0</v>
      </c>
      <c r="X164">
        <f>Linker_ZHist!X164-Nominal_ZHist!X164</f>
        <v>0</v>
      </c>
      <c r="Y164">
        <f>Linker_ZHist!Y164-Nominal_ZHist!Y164</f>
        <v>0</v>
      </c>
      <c r="Z164">
        <f>Linker_ZHist!Z164-Nominal_ZHist!Z164</f>
        <v>0</v>
      </c>
      <c r="AA164">
        <f>Linker_ZHist!AA164-Nominal_ZHist!AA164</f>
        <v>0</v>
      </c>
      <c r="AB164">
        <f>Linker_ZHist!AB164-Nominal_ZHist!AB164</f>
        <v>0</v>
      </c>
      <c r="AC164">
        <f>Linker_ZHist!AC164-Nominal_ZHist!AC164</f>
        <v>0</v>
      </c>
      <c r="AD164">
        <f>Linker_ZHist!AD164-Nominal_ZHist!AD164</f>
        <v>0</v>
      </c>
      <c r="AE164">
        <f>Linker_ZHist!AE164-Nominal_ZHist!AE164</f>
        <v>0</v>
      </c>
      <c r="AF164">
        <f>Linker_ZHist!AF164-Nominal_ZHist!AF164</f>
        <v>0</v>
      </c>
      <c r="AG164">
        <f>Linker_ZHist!AG164-Nominal_ZHist!AG164</f>
        <v>0</v>
      </c>
      <c r="AH164">
        <f>Linker_ZHist!AH164-Nominal_ZHist!AH164</f>
        <v>0</v>
      </c>
      <c r="AI164">
        <f>Linker_ZHist!AI164-Nominal_ZHist!AI164</f>
        <v>0</v>
      </c>
      <c r="AJ164">
        <f>Linker_ZHist!AJ164-Nominal_ZHist!AJ164</f>
        <v>0</v>
      </c>
      <c r="AK164">
        <f>Linker_ZHist!AK164-Nominal_ZHist!AK164</f>
        <v>0</v>
      </c>
      <c r="AL164">
        <f>Linker_ZHist!AL164-Nominal_ZHist!AL164</f>
        <v>0</v>
      </c>
      <c r="AM164">
        <f>Linker_ZHist!AM164-Nominal_ZHist!AM164</f>
        <v>0</v>
      </c>
      <c r="AN164">
        <f>Linker_ZHist!AN164-Nominal_ZHist!AN164</f>
        <v>0</v>
      </c>
      <c r="AO164">
        <f>Linker_ZHist!AO164-Nominal_ZHist!AO164</f>
        <v>0</v>
      </c>
      <c r="AP164">
        <f>Linker_ZHist!AP164-Nominal_ZHist!AP164</f>
        <v>0</v>
      </c>
      <c r="AQ164">
        <f>Linker_ZHist!AQ164-Nominal_ZHist!AQ164</f>
        <v>0</v>
      </c>
      <c r="AR164">
        <f>Linker_ZHist!AR164-Nominal_ZHist!AR164</f>
        <v>0</v>
      </c>
      <c r="AS164">
        <f>Linker_ZHist!AS164-Nominal_ZHist!AS164</f>
        <v>0</v>
      </c>
      <c r="AT164">
        <f>Linker_ZHist!AT164-Nominal_ZHist!AT164</f>
        <v>0</v>
      </c>
      <c r="AU164">
        <f>Linker_ZHist!AU164-Nominal_ZHist!AU164</f>
        <v>0</v>
      </c>
      <c r="AV164">
        <f>Linker_ZHist!AV164-Nominal_ZHist!AV164</f>
        <v>0</v>
      </c>
      <c r="AW164">
        <f>Linker_ZHist!AW164-Nominal_ZHist!AW164</f>
        <v>0</v>
      </c>
      <c r="AX164">
        <f>Linker_ZHist!AX164-Nominal_ZHist!AX164</f>
        <v>0</v>
      </c>
      <c r="AY164">
        <f>Linker_ZHist!AY164-Nominal_ZHist!AY164</f>
        <v>0</v>
      </c>
      <c r="AZ164">
        <f>Linker_ZHist!AZ164-Nominal_ZHist!AZ164</f>
        <v>0</v>
      </c>
      <c r="BA164">
        <f>Linker_ZHist!BA164-Nominal_ZHist!BA164</f>
        <v>0</v>
      </c>
      <c r="BB164">
        <f>Linker_ZHist!BB164-Nominal_ZHist!BB164</f>
        <v>0</v>
      </c>
      <c r="BC164">
        <f>Linker_ZHist!BC164-Nominal_ZHist!BC164</f>
        <v>0</v>
      </c>
      <c r="BD164">
        <f>Linker_ZHist!BD164-Nominal_ZHist!BD164</f>
        <v>0</v>
      </c>
      <c r="BE164">
        <f>Linker_ZHist!BE164-Nominal_ZHist!BE164</f>
        <v>0</v>
      </c>
      <c r="BF164">
        <f>Linker_ZHist!BF164-Nominal_ZHist!BF164</f>
        <v>0</v>
      </c>
      <c r="BG164">
        <f>Linker_ZHist!BG164-Nominal_ZHist!BG164</f>
        <v>0</v>
      </c>
      <c r="BH164">
        <f>Linker_ZHist!BH164-Nominal_ZHist!BH164</f>
        <v>0</v>
      </c>
      <c r="BI164">
        <f>Linker_ZHist!BI164-Nominal_ZHist!BI164</f>
        <v>0</v>
      </c>
      <c r="BJ164">
        <f>Linker_ZHist!BJ164-Nominal_ZHist!BJ164</f>
        <v>0</v>
      </c>
      <c r="BK164">
        <f>Linker_ZHist!BK164-Nominal_ZHist!BK164</f>
        <v>0</v>
      </c>
      <c r="BL164">
        <f>Linker_ZHist!BL164-Nominal_ZHist!BL164</f>
        <v>0</v>
      </c>
      <c r="BM164">
        <f>Linker_ZHist!BM164-Nominal_ZHist!BM164</f>
        <v>0</v>
      </c>
      <c r="BN164">
        <f>Linker_ZHist!BN164-Nominal_ZHist!BN164</f>
        <v>0</v>
      </c>
      <c r="BO164">
        <f>Linker_ZHist!BO164-Nominal_ZHist!BO164</f>
        <v>0</v>
      </c>
      <c r="BP164">
        <f>Linker_ZHist!BP164-Nominal_ZHist!BP164</f>
        <v>0</v>
      </c>
      <c r="BQ164">
        <f>Linker_ZHist!BQ164-Nominal_ZHist!BQ164</f>
        <v>0</v>
      </c>
      <c r="BR164">
        <f>Linker_ZHist!BR164-Nominal_ZHist!BR164</f>
        <v>0</v>
      </c>
      <c r="BS164">
        <f>Linker_ZHist!BS164-Nominal_ZHist!BS164</f>
        <v>0</v>
      </c>
      <c r="BT164">
        <f>Linker_ZHist!BT164-Nominal_ZHist!BT164</f>
        <v>0</v>
      </c>
      <c r="BU164">
        <f>Linker_ZHist!BU164-Nominal_ZHist!BU164</f>
        <v>0</v>
      </c>
      <c r="BV164">
        <f>Linker_ZHist!BV164-Nominal_ZHist!BV164</f>
        <v>0</v>
      </c>
      <c r="BW164">
        <f>Linker_ZHist!BW164-Nominal_ZHist!BW164</f>
        <v>0</v>
      </c>
      <c r="BX164">
        <f>Linker_ZHist!BX164-Nominal_ZHist!BX164</f>
        <v>0</v>
      </c>
      <c r="BY164">
        <f>Linker_ZHist!BY164-Nominal_ZHist!BY164</f>
        <v>0</v>
      </c>
      <c r="BZ164">
        <f>Linker_ZHist!BZ164-Nominal_ZHist!BZ164</f>
        <v>0</v>
      </c>
    </row>
    <row r="165" spans="4:78" x14ac:dyDescent="0.35">
      <c r="D165">
        <f>Linker_ZHist!D165-Nominal_ZHist!D165</f>
        <v>0</v>
      </c>
      <c r="E165">
        <f>Linker_ZHist!E165-Nominal_ZHist!E165</f>
        <v>0</v>
      </c>
      <c r="F165">
        <f>Linker_ZHist!F165-Nominal_ZHist!F165</f>
        <v>0</v>
      </c>
      <c r="G165">
        <f>Linker_ZHist!G165-Nominal_ZHist!G165</f>
        <v>0</v>
      </c>
      <c r="H165">
        <f>Linker_ZHist!H165-Nominal_ZHist!H165</f>
        <v>0</v>
      </c>
      <c r="I165">
        <f>Linker_ZHist!I165-Nominal_ZHist!I165</f>
        <v>0</v>
      </c>
      <c r="J165">
        <f>Linker_ZHist!J165-Nominal_ZHist!J165</f>
        <v>0</v>
      </c>
      <c r="K165">
        <f>Linker_ZHist!K165-Nominal_ZHist!K165</f>
        <v>0</v>
      </c>
      <c r="L165">
        <f>Linker_ZHist!L165-Nominal_ZHist!L165</f>
        <v>0</v>
      </c>
      <c r="M165">
        <f>Linker_ZHist!M165-Nominal_ZHist!M165</f>
        <v>0</v>
      </c>
      <c r="N165">
        <f>Linker_ZHist!N165-Nominal_ZHist!N165</f>
        <v>0</v>
      </c>
      <c r="O165">
        <f>Linker_ZHist!O165-Nominal_ZHist!O165</f>
        <v>0</v>
      </c>
      <c r="P165">
        <f>Linker_ZHist!P165-Nominal_ZHist!P165</f>
        <v>0</v>
      </c>
      <c r="Q165">
        <f>Linker_ZHist!Q165-Nominal_ZHist!Q165</f>
        <v>0</v>
      </c>
      <c r="R165">
        <f>Linker_ZHist!R165-Nominal_ZHist!R165</f>
        <v>0</v>
      </c>
      <c r="S165">
        <f>Linker_ZHist!S165-Nominal_ZHist!S165</f>
        <v>0</v>
      </c>
      <c r="T165">
        <f>Linker_ZHist!T165-Nominal_ZHist!T165</f>
        <v>0</v>
      </c>
      <c r="U165">
        <f>Linker_ZHist!U165-Nominal_ZHist!U165</f>
        <v>0</v>
      </c>
      <c r="V165">
        <f>Linker_ZHist!V165-Nominal_ZHist!V165</f>
        <v>0</v>
      </c>
      <c r="W165">
        <f>Linker_ZHist!W165-Nominal_ZHist!W165</f>
        <v>0</v>
      </c>
      <c r="X165">
        <f>Linker_ZHist!X165-Nominal_ZHist!X165</f>
        <v>0</v>
      </c>
      <c r="Y165">
        <f>Linker_ZHist!Y165-Nominal_ZHist!Y165</f>
        <v>0</v>
      </c>
      <c r="Z165">
        <f>Linker_ZHist!Z165-Nominal_ZHist!Z165</f>
        <v>0</v>
      </c>
      <c r="AA165">
        <f>Linker_ZHist!AA165-Nominal_ZHist!AA165</f>
        <v>0</v>
      </c>
      <c r="AB165">
        <f>Linker_ZHist!AB165-Nominal_ZHist!AB165</f>
        <v>0</v>
      </c>
      <c r="AC165">
        <f>Linker_ZHist!AC165-Nominal_ZHist!AC165</f>
        <v>0</v>
      </c>
      <c r="AD165">
        <f>Linker_ZHist!AD165-Nominal_ZHist!AD165</f>
        <v>0</v>
      </c>
      <c r="AE165">
        <f>Linker_ZHist!AE165-Nominal_ZHist!AE165</f>
        <v>0</v>
      </c>
      <c r="AF165">
        <f>Linker_ZHist!AF165-Nominal_ZHist!AF165</f>
        <v>0</v>
      </c>
      <c r="AG165">
        <f>Linker_ZHist!AG165-Nominal_ZHist!AG165</f>
        <v>0</v>
      </c>
      <c r="AH165">
        <f>Linker_ZHist!AH165-Nominal_ZHist!AH165</f>
        <v>0</v>
      </c>
      <c r="AI165">
        <f>Linker_ZHist!AI165-Nominal_ZHist!AI165</f>
        <v>0</v>
      </c>
      <c r="AJ165">
        <f>Linker_ZHist!AJ165-Nominal_ZHist!AJ165</f>
        <v>0</v>
      </c>
      <c r="AK165">
        <f>Linker_ZHist!AK165-Nominal_ZHist!AK165</f>
        <v>0</v>
      </c>
      <c r="AL165">
        <f>Linker_ZHist!AL165-Nominal_ZHist!AL165</f>
        <v>0</v>
      </c>
      <c r="AM165">
        <f>Linker_ZHist!AM165-Nominal_ZHist!AM165</f>
        <v>0</v>
      </c>
      <c r="AN165">
        <f>Linker_ZHist!AN165-Nominal_ZHist!AN165</f>
        <v>0</v>
      </c>
      <c r="AO165">
        <f>Linker_ZHist!AO165-Nominal_ZHist!AO165</f>
        <v>0</v>
      </c>
      <c r="AP165">
        <f>Linker_ZHist!AP165-Nominal_ZHist!AP165</f>
        <v>0</v>
      </c>
      <c r="AQ165">
        <f>Linker_ZHist!AQ165-Nominal_ZHist!AQ165</f>
        <v>0</v>
      </c>
      <c r="AR165">
        <f>Linker_ZHist!AR165-Nominal_ZHist!AR165</f>
        <v>0</v>
      </c>
      <c r="AS165">
        <f>Linker_ZHist!AS165-Nominal_ZHist!AS165</f>
        <v>0</v>
      </c>
      <c r="AT165">
        <f>Linker_ZHist!AT165-Nominal_ZHist!AT165</f>
        <v>0</v>
      </c>
      <c r="AU165">
        <f>Linker_ZHist!AU165-Nominal_ZHist!AU165</f>
        <v>0</v>
      </c>
      <c r="AV165">
        <f>Linker_ZHist!AV165-Nominal_ZHist!AV165</f>
        <v>0</v>
      </c>
      <c r="AW165">
        <f>Linker_ZHist!AW165-Nominal_ZHist!AW165</f>
        <v>0</v>
      </c>
      <c r="AX165">
        <f>Linker_ZHist!AX165-Nominal_ZHist!AX165</f>
        <v>0</v>
      </c>
      <c r="AY165">
        <f>Linker_ZHist!AY165-Nominal_ZHist!AY165</f>
        <v>0</v>
      </c>
      <c r="AZ165">
        <f>Linker_ZHist!AZ165-Nominal_ZHist!AZ165</f>
        <v>0</v>
      </c>
      <c r="BA165">
        <f>Linker_ZHist!BA165-Nominal_ZHist!BA165</f>
        <v>0</v>
      </c>
      <c r="BB165">
        <f>Linker_ZHist!BB165-Nominal_ZHist!BB165</f>
        <v>0</v>
      </c>
      <c r="BC165">
        <f>Linker_ZHist!BC165-Nominal_ZHist!BC165</f>
        <v>0</v>
      </c>
      <c r="BD165">
        <f>Linker_ZHist!BD165-Nominal_ZHist!BD165</f>
        <v>0</v>
      </c>
      <c r="BE165">
        <f>Linker_ZHist!BE165-Nominal_ZHist!BE165</f>
        <v>0</v>
      </c>
      <c r="BF165">
        <f>Linker_ZHist!BF165-Nominal_ZHist!BF165</f>
        <v>0</v>
      </c>
      <c r="BG165">
        <f>Linker_ZHist!BG165-Nominal_ZHist!BG165</f>
        <v>0</v>
      </c>
      <c r="BH165">
        <f>Linker_ZHist!BH165-Nominal_ZHist!BH165</f>
        <v>0</v>
      </c>
      <c r="BI165">
        <f>Linker_ZHist!BI165-Nominal_ZHist!BI165</f>
        <v>0</v>
      </c>
      <c r="BJ165">
        <f>Linker_ZHist!BJ165-Nominal_ZHist!BJ165</f>
        <v>0</v>
      </c>
      <c r="BK165">
        <f>Linker_ZHist!BK165-Nominal_ZHist!BK165</f>
        <v>0</v>
      </c>
      <c r="BL165">
        <f>Linker_ZHist!BL165-Nominal_ZHist!BL165</f>
        <v>0</v>
      </c>
      <c r="BM165">
        <f>Linker_ZHist!BM165-Nominal_ZHist!BM165</f>
        <v>0</v>
      </c>
      <c r="BN165">
        <f>Linker_ZHist!BN165-Nominal_ZHist!BN165</f>
        <v>0</v>
      </c>
      <c r="BO165">
        <f>Linker_ZHist!BO165-Nominal_ZHist!BO165</f>
        <v>0</v>
      </c>
      <c r="BP165">
        <f>Linker_ZHist!BP165-Nominal_ZHist!BP165</f>
        <v>0</v>
      </c>
      <c r="BQ165">
        <f>Linker_ZHist!BQ165-Nominal_ZHist!BQ165</f>
        <v>0</v>
      </c>
      <c r="BR165">
        <f>Linker_ZHist!BR165-Nominal_ZHist!BR165</f>
        <v>0</v>
      </c>
      <c r="BS165">
        <f>Linker_ZHist!BS165-Nominal_ZHist!BS165</f>
        <v>0</v>
      </c>
      <c r="BT165">
        <f>Linker_ZHist!BT165-Nominal_ZHist!BT165</f>
        <v>0</v>
      </c>
      <c r="BU165">
        <f>Linker_ZHist!BU165-Nominal_ZHist!BU165</f>
        <v>0</v>
      </c>
      <c r="BV165">
        <f>Linker_ZHist!BV165-Nominal_ZHist!BV165</f>
        <v>0</v>
      </c>
      <c r="BW165">
        <f>Linker_ZHist!BW165-Nominal_ZHist!BW165</f>
        <v>0</v>
      </c>
      <c r="BX165">
        <f>Linker_ZHist!BX165-Nominal_ZHist!BX165</f>
        <v>0</v>
      </c>
      <c r="BY165">
        <f>Linker_ZHist!BY165-Nominal_ZHist!BY165</f>
        <v>0</v>
      </c>
      <c r="BZ165">
        <f>Linker_ZHist!BZ165-Nominal_ZHist!BZ165</f>
        <v>0</v>
      </c>
    </row>
    <row r="166" spans="4:78" x14ac:dyDescent="0.35">
      <c r="D166">
        <f>Linker_ZHist!D166-Nominal_ZHist!D166</f>
        <v>0</v>
      </c>
      <c r="E166">
        <f>Linker_ZHist!E166-Nominal_ZHist!E166</f>
        <v>0</v>
      </c>
      <c r="F166">
        <f>Linker_ZHist!F166-Nominal_ZHist!F166</f>
        <v>0</v>
      </c>
      <c r="G166">
        <f>Linker_ZHist!G166-Nominal_ZHist!G166</f>
        <v>0</v>
      </c>
      <c r="H166">
        <f>Linker_ZHist!H166-Nominal_ZHist!H166</f>
        <v>0</v>
      </c>
      <c r="I166">
        <f>Linker_ZHist!I166-Nominal_ZHist!I166</f>
        <v>0</v>
      </c>
      <c r="J166">
        <f>Linker_ZHist!J166-Nominal_ZHist!J166</f>
        <v>0</v>
      </c>
      <c r="K166">
        <f>Linker_ZHist!K166-Nominal_ZHist!K166</f>
        <v>0</v>
      </c>
      <c r="L166">
        <f>Linker_ZHist!L166-Nominal_ZHist!L166</f>
        <v>0</v>
      </c>
      <c r="M166">
        <f>Linker_ZHist!M166-Nominal_ZHist!M166</f>
        <v>0</v>
      </c>
      <c r="N166">
        <f>Linker_ZHist!N166-Nominal_ZHist!N166</f>
        <v>0</v>
      </c>
      <c r="O166">
        <f>Linker_ZHist!O166-Nominal_ZHist!O166</f>
        <v>0</v>
      </c>
      <c r="P166">
        <f>Linker_ZHist!P166-Nominal_ZHist!P166</f>
        <v>0</v>
      </c>
      <c r="Q166">
        <f>Linker_ZHist!Q166-Nominal_ZHist!Q166</f>
        <v>0</v>
      </c>
      <c r="R166">
        <f>Linker_ZHist!R166-Nominal_ZHist!R166</f>
        <v>0</v>
      </c>
      <c r="S166">
        <f>Linker_ZHist!S166-Nominal_ZHist!S166</f>
        <v>0</v>
      </c>
      <c r="T166">
        <f>Linker_ZHist!T166-Nominal_ZHist!T166</f>
        <v>0</v>
      </c>
      <c r="U166">
        <f>Linker_ZHist!U166-Nominal_ZHist!U166</f>
        <v>0</v>
      </c>
      <c r="V166">
        <f>Linker_ZHist!V166-Nominal_ZHist!V166</f>
        <v>0</v>
      </c>
      <c r="W166">
        <f>Linker_ZHist!W166-Nominal_ZHist!W166</f>
        <v>0</v>
      </c>
      <c r="X166">
        <f>Linker_ZHist!X166-Nominal_ZHist!X166</f>
        <v>0</v>
      </c>
      <c r="Y166">
        <f>Linker_ZHist!Y166-Nominal_ZHist!Y166</f>
        <v>0</v>
      </c>
      <c r="Z166">
        <f>Linker_ZHist!Z166-Nominal_ZHist!Z166</f>
        <v>0</v>
      </c>
      <c r="AA166">
        <f>Linker_ZHist!AA166-Nominal_ZHist!AA166</f>
        <v>0</v>
      </c>
      <c r="AB166">
        <f>Linker_ZHist!AB166-Nominal_ZHist!AB166</f>
        <v>0</v>
      </c>
      <c r="AC166">
        <f>Linker_ZHist!AC166-Nominal_ZHist!AC166</f>
        <v>0</v>
      </c>
      <c r="AD166">
        <f>Linker_ZHist!AD166-Nominal_ZHist!AD166</f>
        <v>0</v>
      </c>
      <c r="AE166">
        <f>Linker_ZHist!AE166-Nominal_ZHist!AE166</f>
        <v>0</v>
      </c>
      <c r="AF166">
        <f>Linker_ZHist!AF166-Nominal_ZHist!AF166</f>
        <v>0</v>
      </c>
      <c r="AG166">
        <f>Linker_ZHist!AG166-Nominal_ZHist!AG166</f>
        <v>0</v>
      </c>
      <c r="AH166">
        <f>Linker_ZHist!AH166-Nominal_ZHist!AH166</f>
        <v>0</v>
      </c>
      <c r="AI166">
        <f>Linker_ZHist!AI166-Nominal_ZHist!AI166</f>
        <v>0</v>
      </c>
      <c r="AJ166">
        <f>Linker_ZHist!AJ166-Nominal_ZHist!AJ166</f>
        <v>0</v>
      </c>
      <c r="AK166">
        <f>Linker_ZHist!AK166-Nominal_ZHist!AK166</f>
        <v>0</v>
      </c>
      <c r="AL166">
        <f>Linker_ZHist!AL166-Nominal_ZHist!AL166</f>
        <v>0</v>
      </c>
      <c r="AM166">
        <f>Linker_ZHist!AM166-Nominal_ZHist!AM166</f>
        <v>0</v>
      </c>
      <c r="AN166">
        <f>Linker_ZHist!AN166-Nominal_ZHist!AN166</f>
        <v>0</v>
      </c>
      <c r="AO166">
        <f>Linker_ZHist!AO166-Nominal_ZHist!AO166</f>
        <v>0</v>
      </c>
      <c r="AP166">
        <f>Linker_ZHist!AP166-Nominal_ZHist!AP166</f>
        <v>0</v>
      </c>
      <c r="AQ166">
        <f>Linker_ZHist!AQ166-Nominal_ZHist!AQ166</f>
        <v>0</v>
      </c>
      <c r="AR166">
        <f>Linker_ZHist!AR166-Nominal_ZHist!AR166</f>
        <v>0</v>
      </c>
      <c r="AS166">
        <f>Linker_ZHist!AS166-Nominal_ZHist!AS166</f>
        <v>0</v>
      </c>
      <c r="AT166">
        <f>Linker_ZHist!AT166-Nominal_ZHist!AT166</f>
        <v>0</v>
      </c>
      <c r="AU166">
        <f>Linker_ZHist!AU166-Nominal_ZHist!AU166</f>
        <v>0</v>
      </c>
      <c r="AV166">
        <f>Linker_ZHist!AV166-Nominal_ZHist!AV166</f>
        <v>0</v>
      </c>
      <c r="AW166">
        <f>Linker_ZHist!AW166-Nominal_ZHist!AW166</f>
        <v>0</v>
      </c>
      <c r="AX166">
        <f>Linker_ZHist!AX166-Nominal_ZHist!AX166</f>
        <v>0</v>
      </c>
      <c r="AY166">
        <f>Linker_ZHist!AY166-Nominal_ZHist!AY166</f>
        <v>0</v>
      </c>
      <c r="AZ166">
        <f>Linker_ZHist!AZ166-Nominal_ZHist!AZ166</f>
        <v>0</v>
      </c>
      <c r="BA166">
        <f>Linker_ZHist!BA166-Nominal_ZHist!BA166</f>
        <v>0</v>
      </c>
      <c r="BB166">
        <f>Linker_ZHist!BB166-Nominal_ZHist!BB166</f>
        <v>0</v>
      </c>
      <c r="BC166">
        <f>Linker_ZHist!BC166-Nominal_ZHist!BC166</f>
        <v>0</v>
      </c>
      <c r="BD166">
        <f>Linker_ZHist!BD166-Nominal_ZHist!BD166</f>
        <v>0</v>
      </c>
      <c r="BE166">
        <f>Linker_ZHist!BE166-Nominal_ZHist!BE166</f>
        <v>0</v>
      </c>
      <c r="BF166">
        <f>Linker_ZHist!BF166-Nominal_ZHist!BF166</f>
        <v>0</v>
      </c>
      <c r="BG166">
        <f>Linker_ZHist!BG166-Nominal_ZHist!BG166</f>
        <v>0</v>
      </c>
      <c r="BH166">
        <f>Linker_ZHist!BH166-Nominal_ZHist!BH166</f>
        <v>0</v>
      </c>
      <c r="BI166">
        <f>Linker_ZHist!BI166-Nominal_ZHist!BI166</f>
        <v>0</v>
      </c>
      <c r="BJ166">
        <f>Linker_ZHist!BJ166-Nominal_ZHist!BJ166</f>
        <v>0</v>
      </c>
      <c r="BK166">
        <f>Linker_ZHist!BK166-Nominal_ZHist!BK166</f>
        <v>0</v>
      </c>
      <c r="BL166">
        <f>Linker_ZHist!BL166-Nominal_ZHist!BL166</f>
        <v>0</v>
      </c>
      <c r="BM166">
        <f>Linker_ZHist!BM166-Nominal_ZHist!BM166</f>
        <v>0</v>
      </c>
      <c r="BN166">
        <f>Linker_ZHist!BN166-Nominal_ZHist!BN166</f>
        <v>0</v>
      </c>
      <c r="BO166">
        <f>Linker_ZHist!BO166-Nominal_ZHist!BO166</f>
        <v>0</v>
      </c>
      <c r="BP166">
        <f>Linker_ZHist!BP166-Nominal_ZHist!BP166</f>
        <v>0</v>
      </c>
      <c r="BQ166">
        <f>Linker_ZHist!BQ166-Nominal_ZHist!BQ166</f>
        <v>0</v>
      </c>
      <c r="BR166">
        <f>Linker_ZHist!BR166-Nominal_ZHist!BR166</f>
        <v>0</v>
      </c>
      <c r="BS166">
        <f>Linker_ZHist!BS166-Nominal_ZHist!BS166</f>
        <v>0</v>
      </c>
      <c r="BT166">
        <f>Linker_ZHist!BT166-Nominal_ZHist!BT166</f>
        <v>0</v>
      </c>
      <c r="BU166">
        <f>Linker_ZHist!BU166-Nominal_ZHist!BU166</f>
        <v>0</v>
      </c>
      <c r="BV166">
        <f>Linker_ZHist!BV166-Nominal_ZHist!BV166</f>
        <v>0</v>
      </c>
      <c r="BW166">
        <f>Linker_ZHist!BW166-Nominal_ZHist!BW166</f>
        <v>0</v>
      </c>
      <c r="BX166">
        <f>Linker_ZHist!BX166-Nominal_ZHist!BX166</f>
        <v>0</v>
      </c>
      <c r="BY166">
        <f>Linker_ZHist!BY166-Nominal_ZHist!BY166</f>
        <v>0</v>
      </c>
      <c r="BZ166">
        <f>Linker_ZHist!BZ166-Nominal_ZHist!BZ166</f>
        <v>0</v>
      </c>
    </row>
    <row r="167" spans="4:78" x14ac:dyDescent="0.35">
      <c r="D167">
        <f>Linker_ZHist!D167-Nominal_ZHist!D167</f>
        <v>0</v>
      </c>
      <c r="E167">
        <f>Linker_ZHist!E167-Nominal_ZHist!E167</f>
        <v>0</v>
      </c>
      <c r="F167">
        <f>Linker_ZHist!F167-Nominal_ZHist!F167</f>
        <v>0</v>
      </c>
      <c r="G167">
        <f>Linker_ZHist!G167-Nominal_ZHist!G167</f>
        <v>0</v>
      </c>
      <c r="H167">
        <f>Linker_ZHist!H167-Nominal_ZHist!H167</f>
        <v>0</v>
      </c>
      <c r="I167">
        <f>Linker_ZHist!I167-Nominal_ZHist!I167</f>
        <v>0</v>
      </c>
      <c r="J167">
        <f>Linker_ZHist!J167-Nominal_ZHist!J167</f>
        <v>0</v>
      </c>
      <c r="K167">
        <f>Linker_ZHist!K167-Nominal_ZHist!K167</f>
        <v>0</v>
      </c>
      <c r="L167">
        <f>Linker_ZHist!L167-Nominal_ZHist!L167</f>
        <v>0</v>
      </c>
      <c r="M167">
        <f>Linker_ZHist!M167-Nominal_ZHist!M167</f>
        <v>0</v>
      </c>
      <c r="N167">
        <f>Linker_ZHist!N167-Nominal_ZHist!N167</f>
        <v>0</v>
      </c>
      <c r="O167">
        <f>Linker_ZHist!O167-Nominal_ZHist!O167</f>
        <v>0</v>
      </c>
      <c r="P167">
        <f>Linker_ZHist!P167-Nominal_ZHist!P167</f>
        <v>0</v>
      </c>
      <c r="Q167">
        <f>Linker_ZHist!Q167-Nominal_ZHist!Q167</f>
        <v>0</v>
      </c>
      <c r="R167">
        <f>Linker_ZHist!R167-Nominal_ZHist!R167</f>
        <v>0</v>
      </c>
      <c r="S167">
        <f>Linker_ZHist!S167-Nominal_ZHist!S167</f>
        <v>0</v>
      </c>
      <c r="T167">
        <f>Linker_ZHist!T167-Nominal_ZHist!T167</f>
        <v>0</v>
      </c>
      <c r="U167">
        <f>Linker_ZHist!U167-Nominal_ZHist!U167</f>
        <v>0</v>
      </c>
      <c r="V167">
        <f>Linker_ZHist!V167-Nominal_ZHist!V167</f>
        <v>0</v>
      </c>
      <c r="W167">
        <f>Linker_ZHist!W167-Nominal_ZHist!W167</f>
        <v>0</v>
      </c>
      <c r="X167">
        <f>Linker_ZHist!X167-Nominal_ZHist!X167</f>
        <v>0</v>
      </c>
      <c r="Y167">
        <f>Linker_ZHist!Y167-Nominal_ZHist!Y167</f>
        <v>0</v>
      </c>
      <c r="Z167">
        <f>Linker_ZHist!Z167-Nominal_ZHist!Z167</f>
        <v>0</v>
      </c>
      <c r="AA167">
        <f>Linker_ZHist!AA167-Nominal_ZHist!AA167</f>
        <v>0</v>
      </c>
      <c r="AB167">
        <f>Linker_ZHist!AB167-Nominal_ZHist!AB167</f>
        <v>0</v>
      </c>
      <c r="AC167">
        <f>Linker_ZHist!AC167-Nominal_ZHist!AC167</f>
        <v>0</v>
      </c>
      <c r="AD167">
        <f>Linker_ZHist!AD167-Nominal_ZHist!AD167</f>
        <v>0</v>
      </c>
      <c r="AE167">
        <f>Linker_ZHist!AE167-Nominal_ZHist!AE167</f>
        <v>0</v>
      </c>
      <c r="AF167">
        <f>Linker_ZHist!AF167-Nominal_ZHist!AF167</f>
        <v>0</v>
      </c>
      <c r="AG167">
        <f>Linker_ZHist!AG167-Nominal_ZHist!AG167</f>
        <v>0</v>
      </c>
      <c r="AH167">
        <f>Linker_ZHist!AH167-Nominal_ZHist!AH167</f>
        <v>0</v>
      </c>
      <c r="AI167">
        <f>Linker_ZHist!AI167-Nominal_ZHist!AI167</f>
        <v>0</v>
      </c>
      <c r="AJ167">
        <f>Linker_ZHist!AJ167-Nominal_ZHist!AJ167</f>
        <v>0</v>
      </c>
      <c r="AK167">
        <f>Linker_ZHist!AK167-Nominal_ZHist!AK167</f>
        <v>0</v>
      </c>
      <c r="AL167">
        <f>Linker_ZHist!AL167-Nominal_ZHist!AL167</f>
        <v>0</v>
      </c>
      <c r="AM167">
        <f>Linker_ZHist!AM167-Nominal_ZHist!AM167</f>
        <v>0</v>
      </c>
      <c r="AN167">
        <f>Linker_ZHist!AN167-Nominal_ZHist!AN167</f>
        <v>0</v>
      </c>
      <c r="AO167">
        <f>Linker_ZHist!AO167-Nominal_ZHist!AO167</f>
        <v>0</v>
      </c>
      <c r="AP167">
        <f>Linker_ZHist!AP167-Nominal_ZHist!AP167</f>
        <v>0</v>
      </c>
      <c r="AQ167">
        <f>Linker_ZHist!AQ167-Nominal_ZHist!AQ167</f>
        <v>0</v>
      </c>
      <c r="AR167">
        <f>Linker_ZHist!AR167-Nominal_ZHist!AR167</f>
        <v>0</v>
      </c>
      <c r="AS167">
        <f>Linker_ZHist!AS167-Nominal_ZHist!AS167</f>
        <v>0</v>
      </c>
      <c r="AT167">
        <f>Linker_ZHist!AT167-Nominal_ZHist!AT167</f>
        <v>0</v>
      </c>
      <c r="AU167">
        <f>Linker_ZHist!AU167-Nominal_ZHist!AU167</f>
        <v>0</v>
      </c>
      <c r="AV167">
        <f>Linker_ZHist!AV167-Nominal_ZHist!AV167</f>
        <v>0</v>
      </c>
      <c r="AW167">
        <f>Linker_ZHist!AW167-Nominal_ZHist!AW167</f>
        <v>0</v>
      </c>
      <c r="AX167">
        <f>Linker_ZHist!AX167-Nominal_ZHist!AX167</f>
        <v>0</v>
      </c>
      <c r="AY167">
        <f>Linker_ZHist!AY167-Nominal_ZHist!AY167</f>
        <v>0</v>
      </c>
      <c r="AZ167">
        <f>Linker_ZHist!AZ167-Nominal_ZHist!AZ167</f>
        <v>0</v>
      </c>
      <c r="BA167">
        <f>Linker_ZHist!BA167-Nominal_ZHist!BA167</f>
        <v>0</v>
      </c>
      <c r="BB167">
        <f>Linker_ZHist!BB167-Nominal_ZHist!BB167</f>
        <v>0</v>
      </c>
      <c r="BC167">
        <f>Linker_ZHist!BC167-Nominal_ZHist!BC167</f>
        <v>0</v>
      </c>
      <c r="BD167">
        <f>Linker_ZHist!BD167-Nominal_ZHist!BD167</f>
        <v>0</v>
      </c>
      <c r="BE167">
        <f>Linker_ZHist!BE167-Nominal_ZHist!BE167</f>
        <v>0</v>
      </c>
      <c r="BF167">
        <f>Linker_ZHist!BF167-Nominal_ZHist!BF167</f>
        <v>0</v>
      </c>
      <c r="BG167">
        <f>Linker_ZHist!BG167-Nominal_ZHist!BG167</f>
        <v>0</v>
      </c>
      <c r="BH167">
        <f>Linker_ZHist!BH167-Nominal_ZHist!BH167</f>
        <v>0</v>
      </c>
      <c r="BI167">
        <f>Linker_ZHist!BI167-Nominal_ZHist!BI167</f>
        <v>0</v>
      </c>
      <c r="BJ167">
        <f>Linker_ZHist!BJ167-Nominal_ZHist!BJ167</f>
        <v>0</v>
      </c>
      <c r="BK167">
        <f>Linker_ZHist!BK167-Nominal_ZHist!BK167</f>
        <v>0</v>
      </c>
      <c r="BL167">
        <f>Linker_ZHist!BL167-Nominal_ZHist!BL167</f>
        <v>0</v>
      </c>
      <c r="BM167">
        <f>Linker_ZHist!BM167-Nominal_ZHist!BM167</f>
        <v>0</v>
      </c>
      <c r="BN167">
        <f>Linker_ZHist!BN167-Nominal_ZHist!BN167</f>
        <v>0</v>
      </c>
      <c r="BO167">
        <f>Linker_ZHist!BO167-Nominal_ZHist!BO167</f>
        <v>0</v>
      </c>
      <c r="BP167">
        <f>Linker_ZHist!BP167-Nominal_ZHist!BP167</f>
        <v>0</v>
      </c>
      <c r="BQ167">
        <f>Linker_ZHist!BQ167-Nominal_ZHist!BQ167</f>
        <v>0</v>
      </c>
      <c r="BR167">
        <f>Linker_ZHist!BR167-Nominal_ZHist!BR167</f>
        <v>0</v>
      </c>
      <c r="BS167">
        <f>Linker_ZHist!BS167-Nominal_ZHist!BS167</f>
        <v>0</v>
      </c>
      <c r="BT167">
        <f>Linker_ZHist!BT167-Nominal_ZHist!BT167</f>
        <v>0</v>
      </c>
      <c r="BU167">
        <f>Linker_ZHist!BU167-Nominal_ZHist!BU167</f>
        <v>0</v>
      </c>
      <c r="BV167">
        <f>Linker_ZHist!BV167-Nominal_ZHist!BV167</f>
        <v>0</v>
      </c>
      <c r="BW167">
        <f>Linker_ZHist!BW167-Nominal_ZHist!BW167</f>
        <v>0</v>
      </c>
      <c r="BX167">
        <f>Linker_ZHist!BX167-Nominal_ZHist!BX167</f>
        <v>0</v>
      </c>
      <c r="BY167">
        <f>Linker_ZHist!BY167-Nominal_ZHist!BY167</f>
        <v>0</v>
      </c>
      <c r="BZ167">
        <f>Linker_ZHist!BZ167-Nominal_ZHist!BZ167</f>
        <v>0</v>
      </c>
    </row>
    <row r="168" spans="4:78" x14ac:dyDescent="0.35">
      <c r="D168">
        <f>Linker_ZHist!D168-Nominal_ZHist!D168</f>
        <v>0</v>
      </c>
      <c r="E168">
        <f>Linker_ZHist!E168-Nominal_ZHist!E168</f>
        <v>0</v>
      </c>
      <c r="F168">
        <f>Linker_ZHist!F168-Nominal_ZHist!F168</f>
        <v>0</v>
      </c>
      <c r="G168">
        <f>Linker_ZHist!G168-Nominal_ZHist!G168</f>
        <v>0</v>
      </c>
      <c r="H168">
        <f>Linker_ZHist!H168-Nominal_ZHist!H168</f>
        <v>0</v>
      </c>
      <c r="I168">
        <f>Linker_ZHist!I168-Nominal_ZHist!I168</f>
        <v>0</v>
      </c>
      <c r="J168">
        <f>Linker_ZHist!J168-Nominal_ZHist!J168</f>
        <v>0</v>
      </c>
      <c r="K168">
        <f>Linker_ZHist!K168-Nominal_ZHist!K168</f>
        <v>0</v>
      </c>
      <c r="L168">
        <f>Linker_ZHist!L168-Nominal_ZHist!L168</f>
        <v>0</v>
      </c>
      <c r="M168">
        <f>Linker_ZHist!M168-Nominal_ZHist!M168</f>
        <v>0</v>
      </c>
      <c r="N168">
        <f>Linker_ZHist!N168-Nominal_ZHist!N168</f>
        <v>0</v>
      </c>
      <c r="O168">
        <f>Linker_ZHist!O168-Nominal_ZHist!O168</f>
        <v>0</v>
      </c>
      <c r="P168">
        <f>Linker_ZHist!P168-Nominal_ZHist!P168</f>
        <v>0</v>
      </c>
      <c r="Q168">
        <f>Linker_ZHist!Q168-Nominal_ZHist!Q168</f>
        <v>0</v>
      </c>
      <c r="R168">
        <f>Linker_ZHist!R168-Nominal_ZHist!R168</f>
        <v>0</v>
      </c>
      <c r="S168">
        <f>Linker_ZHist!S168-Nominal_ZHist!S168</f>
        <v>0</v>
      </c>
      <c r="T168">
        <f>Linker_ZHist!T168-Nominal_ZHist!T168</f>
        <v>0</v>
      </c>
      <c r="U168">
        <f>Linker_ZHist!U168-Nominal_ZHist!U168</f>
        <v>0</v>
      </c>
      <c r="V168">
        <f>Linker_ZHist!V168-Nominal_ZHist!V168</f>
        <v>0</v>
      </c>
      <c r="W168">
        <f>Linker_ZHist!W168-Nominal_ZHist!W168</f>
        <v>0</v>
      </c>
      <c r="X168">
        <f>Linker_ZHist!X168-Nominal_ZHist!X168</f>
        <v>0</v>
      </c>
      <c r="Y168">
        <f>Linker_ZHist!Y168-Nominal_ZHist!Y168</f>
        <v>0</v>
      </c>
      <c r="Z168">
        <f>Linker_ZHist!Z168-Nominal_ZHist!Z168</f>
        <v>0</v>
      </c>
      <c r="AA168">
        <f>Linker_ZHist!AA168-Nominal_ZHist!AA168</f>
        <v>0</v>
      </c>
      <c r="AB168">
        <f>Linker_ZHist!AB168-Nominal_ZHist!AB168</f>
        <v>0</v>
      </c>
      <c r="AC168">
        <f>Linker_ZHist!AC168-Nominal_ZHist!AC168</f>
        <v>0</v>
      </c>
      <c r="AD168">
        <f>Linker_ZHist!AD168-Nominal_ZHist!AD168</f>
        <v>0</v>
      </c>
      <c r="AE168">
        <f>Linker_ZHist!AE168-Nominal_ZHist!AE168</f>
        <v>0</v>
      </c>
      <c r="AF168">
        <f>Linker_ZHist!AF168-Nominal_ZHist!AF168</f>
        <v>0</v>
      </c>
      <c r="AG168">
        <f>Linker_ZHist!AG168-Nominal_ZHist!AG168</f>
        <v>0</v>
      </c>
      <c r="AH168">
        <f>Linker_ZHist!AH168-Nominal_ZHist!AH168</f>
        <v>0</v>
      </c>
      <c r="AI168">
        <f>Linker_ZHist!AI168-Nominal_ZHist!AI168</f>
        <v>0</v>
      </c>
      <c r="AJ168">
        <f>Linker_ZHist!AJ168-Nominal_ZHist!AJ168</f>
        <v>0</v>
      </c>
      <c r="AK168">
        <f>Linker_ZHist!AK168-Nominal_ZHist!AK168</f>
        <v>0</v>
      </c>
      <c r="AL168">
        <f>Linker_ZHist!AL168-Nominal_ZHist!AL168</f>
        <v>0</v>
      </c>
      <c r="AM168">
        <f>Linker_ZHist!AM168-Nominal_ZHist!AM168</f>
        <v>0</v>
      </c>
      <c r="AN168">
        <f>Linker_ZHist!AN168-Nominal_ZHist!AN168</f>
        <v>0</v>
      </c>
      <c r="AO168">
        <f>Linker_ZHist!AO168-Nominal_ZHist!AO168</f>
        <v>0</v>
      </c>
      <c r="AP168">
        <f>Linker_ZHist!AP168-Nominal_ZHist!AP168</f>
        <v>0</v>
      </c>
      <c r="AQ168">
        <f>Linker_ZHist!AQ168-Nominal_ZHist!AQ168</f>
        <v>0</v>
      </c>
      <c r="AR168">
        <f>Linker_ZHist!AR168-Nominal_ZHist!AR168</f>
        <v>0</v>
      </c>
      <c r="AS168">
        <f>Linker_ZHist!AS168-Nominal_ZHist!AS168</f>
        <v>0</v>
      </c>
      <c r="AT168">
        <f>Linker_ZHist!AT168-Nominal_ZHist!AT168</f>
        <v>0</v>
      </c>
      <c r="AU168">
        <f>Linker_ZHist!AU168-Nominal_ZHist!AU168</f>
        <v>0</v>
      </c>
      <c r="AV168">
        <f>Linker_ZHist!AV168-Nominal_ZHist!AV168</f>
        <v>0</v>
      </c>
      <c r="AW168">
        <f>Linker_ZHist!AW168-Nominal_ZHist!AW168</f>
        <v>0</v>
      </c>
      <c r="AX168">
        <f>Linker_ZHist!AX168-Nominal_ZHist!AX168</f>
        <v>0</v>
      </c>
      <c r="AY168">
        <f>Linker_ZHist!AY168-Nominal_ZHist!AY168</f>
        <v>0</v>
      </c>
      <c r="AZ168">
        <f>Linker_ZHist!AZ168-Nominal_ZHist!AZ168</f>
        <v>0</v>
      </c>
      <c r="BA168">
        <f>Linker_ZHist!BA168-Nominal_ZHist!BA168</f>
        <v>0</v>
      </c>
      <c r="BB168">
        <f>Linker_ZHist!BB168-Nominal_ZHist!BB168</f>
        <v>0</v>
      </c>
      <c r="BC168">
        <f>Linker_ZHist!BC168-Nominal_ZHist!BC168</f>
        <v>0</v>
      </c>
      <c r="BD168">
        <f>Linker_ZHist!BD168-Nominal_ZHist!BD168</f>
        <v>0</v>
      </c>
      <c r="BE168">
        <f>Linker_ZHist!BE168-Nominal_ZHist!BE168</f>
        <v>0</v>
      </c>
      <c r="BF168">
        <f>Linker_ZHist!BF168-Nominal_ZHist!BF168</f>
        <v>0</v>
      </c>
      <c r="BG168">
        <f>Linker_ZHist!BG168-Nominal_ZHist!BG168</f>
        <v>0</v>
      </c>
      <c r="BH168">
        <f>Linker_ZHist!BH168-Nominal_ZHist!BH168</f>
        <v>0</v>
      </c>
      <c r="BI168">
        <f>Linker_ZHist!BI168-Nominal_ZHist!BI168</f>
        <v>0</v>
      </c>
      <c r="BJ168">
        <f>Linker_ZHist!BJ168-Nominal_ZHist!BJ168</f>
        <v>0</v>
      </c>
      <c r="BK168">
        <f>Linker_ZHist!BK168-Nominal_ZHist!BK168</f>
        <v>0</v>
      </c>
      <c r="BL168">
        <f>Linker_ZHist!BL168-Nominal_ZHist!BL168</f>
        <v>0</v>
      </c>
      <c r="BM168">
        <f>Linker_ZHist!BM168-Nominal_ZHist!BM168</f>
        <v>0</v>
      </c>
      <c r="BN168">
        <f>Linker_ZHist!BN168-Nominal_ZHist!BN168</f>
        <v>0</v>
      </c>
      <c r="BO168">
        <f>Linker_ZHist!BO168-Nominal_ZHist!BO168</f>
        <v>0</v>
      </c>
      <c r="BP168">
        <f>Linker_ZHist!BP168-Nominal_ZHist!BP168</f>
        <v>0</v>
      </c>
      <c r="BQ168">
        <f>Linker_ZHist!BQ168-Nominal_ZHist!BQ168</f>
        <v>0</v>
      </c>
      <c r="BR168">
        <f>Linker_ZHist!BR168-Nominal_ZHist!BR168</f>
        <v>0</v>
      </c>
      <c r="BS168">
        <f>Linker_ZHist!BS168-Nominal_ZHist!BS168</f>
        <v>0</v>
      </c>
      <c r="BT168">
        <f>Linker_ZHist!BT168-Nominal_ZHist!BT168</f>
        <v>0</v>
      </c>
      <c r="BU168">
        <f>Linker_ZHist!BU168-Nominal_ZHist!BU168</f>
        <v>0</v>
      </c>
      <c r="BV168">
        <f>Linker_ZHist!BV168-Nominal_ZHist!BV168</f>
        <v>0</v>
      </c>
      <c r="BW168">
        <f>Linker_ZHist!BW168-Nominal_ZHist!BW168</f>
        <v>0</v>
      </c>
      <c r="BX168">
        <f>Linker_ZHist!BX168-Nominal_ZHist!BX168</f>
        <v>0</v>
      </c>
      <c r="BY168">
        <f>Linker_ZHist!BY168-Nominal_ZHist!BY168</f>
        <v>0</v>
      </c>
      <c r="BZ168">
        <f>Linker_ZHist!BZ168-Nominal_ZHist!BZ168</f>
        <v>0</v>
      </c>
    </row>
    <row r="169" spans="4:78" x14ac:dyDescent="0.35">
      <c r="D169">
        <f>Linker_ZHist!D169-Nominal_ZHist!D169</f>
        <v>0</v>
      </c>
      <c r="E169">
        <f>Linker_ZHist!E169-Nominal_ZHist!E169</f>
        <v>0</v>
      </c>
      <c r="F169">
        <f>Linker_ZHist!F169-Nominal_ZHist!F169</f>
        <v>0</v>
      </c>
      <c r="G169">
        <f>Linker_ZHist!G169-Nominal_ZHist!G169</f>
        <v>0</v>
      </c>
      <c r="H169">
        <f>Linker_ZHist!H169-Nominal_ZHist!H169</f>
        <v>0</v>
      </c>
      <c r="I169">
        <f>Linker_ZHist!I169-Nominal_ZHist!I169</f>
        <v>0</v>
      </c>
      <c r="J169">
        <f>Linker_ZHist!J169-Nominal_ZHist!J169</f>
        <v>0</v>
      </c>
      <c r="K169">
        <f>Linker_ZHist!K169-Nominal_ZHist!K169</f>
        <v>0</v>
      </c>
      <c r="L169">
        <f>Linker_ZHist!L169-Nominal_ZHist!L169</f>
        <v>0</v>
      </c>
      <c r="M169">
        <f>Linker_ZHist!M169-Nominal_ZHist!M169</f>
        <v>0</v>
      </c>
      <c r="N169">
        <f>Linker_ZHist!N169-Nominal_ZHist!N169</f>
        <v>0</v>
      </c>
      <c r="O169">
        <f>Linker_ZHist!O169-Nominal_ZHist!O169</f>
        <v>0</v>
      </c>
      <c r="P169">
        <f>Linker_ZHist!P169-Nominal_ZHist!P169</f>
        <v>0</v>
      </c>
      <c r="Q169">
        <f>Linker_ZHist!Q169-Nominal_ZHist!Q169</f>
        <v>0</v>
      </c>
      <c r="R169">
        <f>Linker_ZHist!R169-Nominal_ZHist!R169</f>
        <v>0</v>
      </c>
      <c r="S169">
        <f>Linker_ZHist!S169-Nominal_ZHist!S169</f>
        <v>0</v>
      </c>
      <c r="T169">
        <f>Linker_ZHist!T169-Nominal_ZHist!T169</f>
        <v>0</v>
      </c>
      <c r="U169">
        <f>Linker_ZHist!U169-Nominal_ZHist!U169</f>
        <v>0</v>
      </c>
      <c r="V169">
        <f>Linker_ZHist!V169-Nominal_ZHist!V169</f>
        <v>0</v>
      </c>
      <c r="W169">
        <f>Linker_ZHist!W169-Nominal_ZHist!W169</f>
        <v>0</v>
      </c>
      <c r="X169">
        <f>Linker_ZHist!X169-Nominal_ZHist!X169</f>
        <v>0</v>
      </c>
      <c r="Y169">
        <f>Linker_ZHist!Y169-Nominal_ZHist!Y169</f>
        <v>0</v>
      </c>
      <c r="Z169">
        <f>Linker_ZHist!Z169-Nominal_ZHist!Z169</f>
        <v>0</v>
      </c>
      <c r="AA169">
        <f>Linker_ZHist!AA169-Nominal_ZHist!AA169</f>
        <v>0</v>
      </c>
      <c r="AB169">
        <f>Linker_ZHist!AB169-Nominal_ZHist!AB169</f>
        <v>0</v>
      </c>
      <c r="AC169">
        <f>Linker_ZHist!AC169-Nominal_ZHist!AC169</f>
        <v>0</v>
      </c>
      <c r="AD169">
        <f>Linker_ZHist!AD169-Nominal_ZHist!AD169</f>
        <v>0</v>
      </c>
      <c r="AE169">
        <f>Linker_ZHist!AE169-Nominal_ZHist!AE169</f>
        <v>0</v>
      </c>
      <c r="AF169">
        <f>Linker_ZHist!AF169-Nominal_ZHist!AF169</f>
        <v>0</v>
      </c>
      <c r="AG169">
        <f>Linker_ZHist!AG169-Nominal_ZHist!AG169</f>
        <v>0</v>
      </c>
      <c r="AH169">
        <f>Linker_ZHist!AH169-Nominal_ZHist!AH169</f>
        <v>0</v>
      </c>
      <c r="AI169">
        <f>Linker_ZHist!AI169-Nominal_ZHist!AI169</f>
        <v>0</v>
      </c>
      <c r="AJ169">
        <f>Linker_ZHist!AJ169-Nominal_ZHist!AJ169</f>
        <v>0</v>
      </c>
      <c r="AK169">
        <f>Linker_ZHist!AK169-Nominal_ZHist!AK169</f>
        <v>0</v>
      </c>
      <c r="AL169">
        <f>Linker_ZHist!AL169-Nominal_ZHist!AL169</f>
        <v>0</v>
      </c>
      <c r="AM169">
        <f>Linker_ZHist!AM169-Nominal_ZHist!AM169</f>
        <v>0</v>
      </c>
      <c r="AN169">
        <f>Linker_ZHist!AN169-Nominal_ZHist!AN169</f>
        <v>0</v>
      </c>
      <c r="AO169">
        <f>Linker_ZHist!AO169-Nominal_ZHist!AO169</f>
        <v>0</v>
      </c>
      <c r="AP169">
        <f>Linker_ZHist!AP169-Nominal_ZHist!AP169</f>
        <v>0</v>
      </c>
      <c r="AQ169">
        <f>Linker_ZHist!AQ169-Nominal_ZHist!AQ169</f>
        <v>0</v>
      </c>
      <c r="AR169">
        <f>Linker_ZHist!AR169-Nominal_ZHist!AR169</f>
        <v>0</v>
      </c>
      <c r="AS169">
        <f>Linker_ZHist!AS169-Nominal_ZHist!AS169</f>
        <v>0</v>
      </c>
      <c r="AT169">
        <f>Linker_ZHist!AT169-Nominal_ZHist!AT169</f>
        <v>0</v>
      </c>
      <c r="AU169">
        <f>Linker_ZHist!AU169-Nominal_ZHist!AU169</f>
        <v>0</v>
      </c>
      <c r="AV169">
        <f>Linker_ZHist!AV169-Nominal_ZHist!AV169</f>
        <v>0</v>
      </c>
      <c r="AW169">
        <f>Linker_ZHist!AW169-Nominal_ZHist!AW169</f>
        <v>0</v>
      </c>
      <c r="AX169">
        <f>Linker_ZHist!AX169-Nominal_ZHist!AX169</f>
        <v>0</v>
      </c>
      <c r="AY169">
        <f>Linker_ZHist!AY169-Nominal_ZHist!AY169</f>
        <v>0</v>
      </c>
      <c r="AZ169">
        <f>Linker_ZHist!AZ169-Nominal_ZHist!AZ169</f>
        <v>0</v>
      </c>
      <c r="BA169">
        <f>Linker_ZHist!BA169-Nominal_ZHist!BA169</f>
        <v>0</v>
      </c>
      <c r="BB169">
        <f>Linker_ZHist!BB169-Nominal_ZHist!BB169</f>
        <v>0</v>
      </c>
      <c r="BC169">
        <f>Linker_ZHist!BC169-Nominal_ZHist!BC169</f>
        <v>0</v>
      </c>
      <c r="BD169">
        <f>Linker_ZHist!BD169-Nominal_ZHist!BD169</f>
        <v>0</v>
      </c>
      <c r="BE169">
        <f>Linker_ZHist!BE169-Nominal_ZHist!BE169</f>
        <v>0</v>
      </c>
      <c r="BF169">
        <f>Linker_ZHist!BF169-Nominal_ZHist!BF169</f>
        <v>0</v>
      </c>
      <c r="BG169">
        <f>Linker_ZHist!BG169-Nominal_ZHist!BG169</f>
        <v>0</v>
      </c>
      <c r="BH169">
        <f>Linker_ZHist!BH169-Nominal_ZHist!BH169</f>
        <v>0</v>
      </c>
      <c r="BI169">
        <f>Linker_ZHist!BI169-Nominal_ZHist!BI169</f>
        <v>0</v>
      </c>
      <c r="BJ169">
        <f>Linker_ZHist!BJ169-Nominal_ZHist!BJ169</f>
        <v>0</v>
      </c>
      <c r="BK169">
        <f>Linker_ZHist!BK169-Nominal_ZHist!BK169</f>
        <v>0</v>
      </c>
      <c r="BL169">
        <f>Linker_ZHist!BL169-Nominal_ZHist!BL169</f>
        <v>0</v>
      </c>
      <c r="BM169">
        <f>Linker_ZHist!BM169-Nominal_ZHist!BM169</f>
        <v>0</v>
      </c>
      <c r="BN169">
        <f>Linker_ZHist!BN169-Nominal_ZHist!BN169</f>
        <v>0</v>
      </c>
      <c r="BO169">
        <f>Linker_ZHist!BO169-Nominal_ZHist!BO169</f>
        <v>0</v>
      </c>
      <c r="BP169">
        <f>Linker_ZHist!BP169-Nominal_ZHist!BP169</f>
        <v>0</v>
      </c>
      <c r="BQ169">
        <f>Linker_ZHist!BQ169-Nominal_ZHist!BQ169</f>
        <v>0</v>
      </c>
      <c r="BR169">
        <f>Linker_ZHist!BR169-Nominal_ZHist!BR169</f>
        <v>0</v>
      </c>
      <c r="BS169">
        <f>Linker_ZHist!BS169-Nominal_ZHist!BS169</f>
        <v>0</v>
      </c>
      <c r="BT169">
        <f>Linker_ZHist!BT169-Nominal_ZHist!BT169</f>
        <v>0</v>
      </c>
      <c r="BU169">
        <f>Linker_ZHist!BU169-Nominal_ZHist!BU169</f>
        <v>0</v>
      </c>
      <c r="BV169">
        <f>Linker_ZHist!BV169-Nominal_ZHist!BV169</f>
        <v>0</v>
      </c>
      <c r="BW169">
        <f>Linker_ZHist!BW169-Nominal_ZHist!BW169</f>
        <v>0</v>
      </c>
      <c r="BX169">
        <f>Linker_ZHist!BX169-Nominal_ZHist!BX169</f>
        <v>0</v>
      </c>
      <c r="BY169">
        <f>Linker_ZHist!BY169-Nominal_ZHist!BY169</f>
        <v>0</v>
      </c>
      <c r="BZ169">
        <f>Linker_ZHist!BZ169-Nominal_ZHist!BZ169</f>
        <v>0</v>
      </c>
    </row>
    <row r="170" spans="4:78" x14ac:dyDescent="0.35">
      <c r="D170">
        <f>Linker_ZHist!D170-Nominal_ZHist!D170</f>
        <v>0</v>
      </c>
      <c r="E170">
        <f>Linker_ZHist!E170-Nominal_ZHist!E170</f>
        <v>0</v>
      </c>
      <c r="F170">
        <f>Linker_ZHist!F170-Nominal_ZHist!F170</f>
        <v>0</v>
      </c>
      <c r="G170">
        <f>Linker_ZHist!G170-Nominal_ZHist!G170</f>
        <v>0</v>
      </c>
      <c r="H170">
        <f>Linker_ZHist!H170-Nominal_ZHist!H170</f>
        <v>0</v>
      </c>
      <c r="I170">
        <f>Linker_ZHist!I170-Nominal_ZHist!I170</f>
        <v>0</v>
      </c>
      <c r="J170">
        <f>Linker_ZHist!J170-Nominal_ZHist!J170</f>
        <v>0</v>
      </c>
      <c r="K170">
        <f>Linker_ZHist!K170-Nominal_ZHist!K170</f>
        <v>0</v>
      </c>
      <c r="L170">
        <f>Linker_ZHist!L170-Nominal_ZHist!L170</f>
        <v>0</v>
      </c>
      <c r="M170">
        <f>Linker_ZHist!M170-Nominal_ZHist!M170</f>
        <v>0</v>
      </c>
      <c r="N170">
        <f>Linker_ZHist!N170-Nominal_ZHist!N170</f>
        <v>0</v>
      </c>
      <c r="O170">
        <f>Linker_ZHist!O170-Nominal_ZHist!O170</f>
        <v>0</v>
      </c>
      <c r="P170">
        <f>Linker_ZHist!P170-Nominal_ZHist!P170</f>
        <v>0</v>
      </c>
      <c r="Q170">
        <f>Linker_ZHist!Q170-Nominal_ZHist!Q170</f>
        <v>0</v>
      </c>
      <c r="R170">
        <f>Linker_ZHist!R170-Nominal_ZHist!R170</f>
        <v>0</v>
      </c>
      <c r="S170">
        <f>Linker_ZHist!S170-Nominal_ZHist!S170</f>
        <v>0</v>
      </c>
      <c r="T170">
        <f>Linker_ZHist!T170-Nominal_ZHist!T170</f>
        <v>0</v>
      </c>
      <c r="U170">
        <f>Linker_ZHist!U170-Nominal_ZHist!U170</f>
        <v>0</v>
      </c>
      <c r="V170">
        <f>Linker_ZHist!V170-Nominal_ZHist!V170</f>
        <v>0</v>
      </c>
      <c r="W170">
        <f>Linker_ZHist!W170-Nominal_ZHist!W170</f>
        <v>0</v>
      </c>
      <c r="X170">
        <f>Linker_ZHist!X170-Nominal_ZHist!X170</f>
        <v>0</v>
      </c>
      <c r="Y170">
        <f>Linker_ZHist!Y170-Nominal_ZHist!Y170</f>
        <v>0</v>
      </c>
      <c r="Z170">
        <f>Linker_ZHist!Z170-Nominal_ZHist!Z170</f>
        <v>0</v>
      </c>
      <c r="AA170">
        <f>Linker_ZHist!AA170-Nominal_ZHist!AA170</f>
        <v>0</v>
      </c>
      <c r="AB170">
        <f>Linker_ZHist!AB170-Nominal_ZHist!AB170</f>
        <v>0</v>
      </c>
      <c r="AC170">
        <f>Linker_ZHist!AC170-Nominal_ZHist!AC170</f>
        <v>0</v>
      </c>
      <c r="AD170">
        <f>Linker_ZHist!AD170-Nominal_ZHist!AD170</f>
        <v>0</v>
      </c>
      <c r="AE170">
        <f>Linker_ZHist!AE170-Nominal_ZHist!AE170</f>
        <v>0</v>
      </c>
      <c r="AF170">
        <f>Linker_ZHist!AF170-Nominal_ZHist!AF170</f>
        <v>0</v>
      </c>
      <c r="AG170">
        <f>Linker_ZHist!AG170-Nominal_ZHist!AG170</f>
        <v>0</v>
      </c>
      <c r="AH170">
        <f>Linker_ZHist!AH170-Nominal_ZHist!AH170</f>
        <v>0</v>
      </c>
      <c r="AI170">
        <f>Linker_ZHist!AI170-Nominal_ZHist!AI170</f>
        <v>0</v>
      </c>
      <c r="AJ170">
        <f>Linker_ZHist!AJ170-Nominal_ZHist!AJ170</f>
        <v>0</v>
      </c>
      <c r="AK170">
        <f>Linker_ZHist!AK170-Nominal_ZHist!AK170</f>
        <v>0</v>
      </c>
      <c r="AL170">
        <f>Linker_ZHist!AL170-Nominal_ZHist!AL170</f>
        <v>0</v>
      </c>
      <c r="AM170">
        <f>Linker_ZHist!AM170-Nominal_ZHist!AM170</f>
        <v>0</v>
      </c>
      <c r="AN170">
        <f>Linker_ZHist!AN170-Nominal_ZHist!AN170</f>
        <v>0</v>
      </c>
      <c r="AO170">
        <f>Linker_ZHist!AO170-Nominal_ZHist!AO170</f>
        <v>0</v>
      </c>
      <c r="AP170">
        <f>Linker_ZHist!AP170-Nominal_ZHist!AP170</f>
        <v>0</v>
      </c>
      <c r="AQ170">
        <f>Linker_ZHist!AQ170-Nominal_ZHist!AQ170</f>
        <v>0</v>
      </c>
      <c r="AR170">
        <f>Linker_ZHist!AR170-Nominal_ZHist!AR170</f>
        <v>0</v>
      </c>
      <c r="AS170">
        <f>Linker_ZHist!AS170-Nominal_ZHist!AS170</f>
        <v>0</v>
      </c>
      <c r="AT170">
        <f>Linker_ZHist!AT170-Nominal_ZHist!AT170</f>
        <v>0</v>
      </c>
      <c r="AU170">
        <f>Linker_ZHist!AU170-Nominal_ZHist!AU170</f>
        <v>0</v>
      </c>
      <c r="AV170">
        <f>Linker_ZHist!AV170-Nominal_ZHist!AV170</f>
        <v>0</v>
      </c>
      <c r="AW170">
        <f>Linker_ZHist!AW170-Nominal_ZHist!AW170</f>
        <v>0</v>
      </c>
      <c r="AX170">
        <f>Linker_ZHist!AX170-Nominal_ZHist!AX170</f>
        <v>0</v>
      </c>
      <c r="AY170">
        <f>Linker_ZHist!AY170-Nominal_ZHist!AY170</f>
        <v>0</v>
      </c>
      <c r="AZ170">
        <f>Linker_ZHist!AZ170-Nominal_ZHist!AZ170</f>
        <v>0</v>
      </c>
      <c r="BA170">
        <f>Linker_ZHist!BA170-Nominal_ZHist!BA170</f>
        <v>0</v>
      </c>
      <c r="BB170">
        <f>Linker_ZHist!BB170-Nominal_ZHist!BB170</f>
        <v>0</v>
      </c>
      <c r="BC170">
        <f>Linker_ZHist!BC170-Nominal_ZHist!BC170</f>
        <v>0</v>
      </c>
      <c r="BD170">
        <f>Linker_ZHist!BD170-Nominal_ZHist!BD170</f>
        <v>0</v>
      </c>
      <c r="BE170">
        <f>Linker_ZHist!BE170-Nominal_ZHist!BE170</f>
        <v>0</v>
      </c>
      <c r="BF170">
        <f>Linker_ZHist!BF170-Nominal_ZHist!BF170</f>
        <v>0</v>
      </c>
      <c r="BG170">
        <f>Linker_ZHist!BG170-Nominal_ZHist!BG170</f>
        <v>0</v>
      </c>
      <c r="BH170">
        <f>Linker_ZHist!BH170-Nominal_ZHist!BH170</f>
        <v>0</v>
      </c>
      <c r="BI170">
        <f>Linker_ZHist!BI170-Nominal_ZHist!BI170</f>
        <v>0</v>
      </c>
      <c r="BJ170">
        <f>Linker_ZHist!BJ170-Nominal_ZHist!BJ170</f>
        <v>0</v>
      </c>
      <c r="BK170">
        <f>Linker_ZHist!BK170-Nominal_ZHist!BK170</f>
        <v>0</v>
      </c>
      <c r="BL170">
        <f>Linker_ZHist!BL170-Nominal_ZHist!BL170</f>
        <v>0</v>
      </c>
      <c r="BM170">
        <f>Linker_ZHist!BM170-Nominal_ZHist!BM170</f>
        <v>0</v>
      </c>
      <c r="BN170">
        <f>Linker_ZHist!BN170-Nominal_ZHist!BN170</f>
        <v>0</v>
      </c>
      <c r="BO170">
        <f>Linker_ZHist!BO170-Nominal_ZHist!BO170</f>
        <v>0</v>
      </c>
      <c r="BP170">
        <f>Linker_ZHist!BP170-Nominal_ZHist!BP170</f>
        <v>0</v>
      </c>
      <c r="BQ170">
        <f>Linker_ZHist!BQ170-Nominal_ZHist!BQ170</f>
        <v>0</v>
      </c>
      <c r="BR170">
        <f>Linker_ZHist!BR170-Nominal_ZHist!BR170</f>
        <v>0</v>
      </c>
      <c r="BS170">
        <f>Linker_ZHist!BS170-Nominal_ZHist!BS170</f>
        <v>0</v>
      </c>
      <c r="BT170">
        <f>Linker_ZHist!BT170-Nominal_ZHist!BT170</f>
        <v>0</v>
      </c>
      <c r="BU170">
        <f>Linker_ZHist!BU170-Nominal_ZHist!BU170</f>
        <v>0</v>
      </c>
      <c r="BV170">
        <f>Linker_ZHist!BV170-Nominal_ZHist!BV170</f>
        <v>0</v>
      </c>
      <c r="BW170">
        <f>Linker_ZHist!BW170-Nominal_ZHist!BW170</f>
        <v>0</v>
      </c>
      <c r="BX170">
        <f>Linker_ZHist!BX170-Nominal_ZHist!BX170</f>
        <v>0</v>
      </c>
      <c r="BY170">
        <f>Linker_ZHist!BY170-Nominal_ZHist!BY170</f>
        <v>0</v>
      </c>
      <c r="BZ170">
        <f>Linker_ZHist!BZ170-Nominal_ZHist!BZ170</f>
        <v>0</v>
      </c>
    </row>
    <row r="171" spans="4:78" x14ac:dyDescent="0.35">
      <c r="D171">
        <f>Linker_ZHist!D171-Nominal_ZHist!D171</f>
        <v>0</v>
      </c>
      <c r="E171">
        <f>Linker_ZHist!E171-Nominal_ZHist!E171</f>
        <v>0</v>
      </c>
      <c r="F171">
        <f>Linker_ZHist!F171-Nominal_ZHist!F171</f>
        <v>0</v>
      </c>
      <c r="G171">
        <f>Linker_ZHist!G171-Nominal_ZHist!G171</f>
        <v>0</v>
      </c>
      <c r="H171">
        <f>Linker_ZHist!H171-Nominal_ZHist!H171</f>
        <v>0</v>
      </c>
      <c r="I171">
        <f>Linker_ZHist!I171-Nominal_ZHist!I171</f>
        <v>0</v>
      </c>
      <c r="J171">
        <f>Linker_ZHist!J171-Nominal_ZHist!J171</f>
        <v>0</v>
      </c>
      <c r="K171">
        <f>Linker_ZHist!K171-Nominal_ZHist!K171</f>
        <v>0</v>
      </c>
      <c r="L171">
        <f>Linker_ZHist!L171-Nominal_ZHist!L171</f>
        <v>0</v>
      </c>
      <c r="M171">
        <f>Linker_ZHist!M171-Nominal_ZHist!M171</f>
        <v>0</v>
      </c>
      <c r="N171">
        <f>Linker_ZHist!N171-Nominal_ZHist!N171</f>
        <v>0</v>
      </c>
      <c r="O171">
        <f>Linker_ZHist!O171-Nominal_ZHist!O171</f>
        <v>0</v>
      </c>
      <c r="P171">
        <f>Linker_ZHist!P171-Nominal_ZHist!P171</f>
        <v>0</v>
      </c>
      <c r="Q171">
        <f>Linker_ZHist!Q171-Nominal_ZHist!Q171</f>
        <v>0</v>
      </c>
      <c r="R171">
        <f>Linker_ZHist!R171-Nominal_ZHist!R171</f>
        <v>0</v>
      </c>
      <c r="S171">
        <f>Linker_ZHist!S171-Nominal_ZHist!S171</f>
        <v>0</v>
      </c>
      <c r="T171">
        <f>Linker_ZHist!T171-Nominal_ZHist!T171</f>
        <v>0</v>
      </c>
      <c r="U171">
        <f>Linker_ZHist!U171-Nominal_ZHist!U171</f>
        <v>0</v>
      </c>
      <c r="V171">
        <f>Linker_ZHist!V171-Nominal_ZHist!V171</f>
        <v>0</v>
      </c>
      <c r="W171">
        <f>Linker_ZHist!W171-Nominal_ZHist!W171</f>
        <v>0</v>
      </c>
      <c r="X171">
        <f>Linker_ZHist!X171-Nominal_ZHist!X171</f>
        <v>0</v>
      </c>
      <c r="Y171">
        <f>Linker_ZHist!Y171-Nominal_ZHist!Y171</f>
        <v>0</v>
      </c>
      <c r="Z171">
        <f>Linker_ZHist!Z171-Nominal_ZHist!Z171</f>
        <v>0</v>
      </c>
      <c r="AA171">
        <f>Linker_ZHist!AA171-Nominal_ZHist!AA171</f>
        <v>0</v>
      </c>
      <c r="AB171">
        <f>Linker_ZHist!AB171-Nominal_ZHist!AB171</f>
        <v>0</v>
      </c>
      <c r="AC171">
        <f>Linker_ZHist!AC171-Nominal_ZHist!AC171</f>
        <v>0</v>
      </c>
      <c r="AD171">
        <f>Linker_ZHist!AD171-Nominal_ZHist!AD171</f>
        <v>0</v>
      </c>
      <c r="AE171">
        <f>Linker_ZHist!AE171-Nominal_ZHist!AE171</f>
        <v>0</v>
      </c>
      <c r="AF171">
        <f>Linker_ZHist!AF171-Nominal_ZHist!AF171</f>
        <v>0</v>
      </c>
      <c r="AG171">
        <f>Linker_ZHist!AG171-Nominal_ZHist!AG171</f>
        <v>0</v>
      </c>
      <c r="AH171">
        <f>Linker_ZHist!AH171-Nominal_ZHist!AH171</f>
        <v>0</v>
      </c>
      <c r="AI171">
        <f>Linker_ZHist!AI171-Nominal_ZHist!AI171</f>
        <v>0</v>
      </c>
      <c r="AJ171">
        <f>Linker_ZHist!AJ171-Nominal_ZHist!AJ171</f>
        <v>0</v>
      </c>
      <c r="AK171">
        <f>Linker_ZHist!AK171-Nominal_ZHist!AK171</f>
        <v>0</v>
      </c>
      <c r="AL171">
        <f>Linker_ZHist!AL171-Nominal_ZHist!AL171</f>
        <v>0</v>
      </c>
      <c r="AM171">
        <f>Linker_ZHist!AM171-Nominal_ZHist!AM171</f>
        <v>0</v>
      </c>
      <c r="AN171">
        <f>Linker_ZHist!AN171-Nominal_ZHist!AN171</f>
        <v>0</v>
      </c>
      <c r="AO171">
        <f>Linker_ZHist!AO171-Nominal_ZHist!AO171</f>
        <v>0</v>
      </c>
      <c r="AP171">
        <f>Linker_ZHist!AP171-Nominal_ZHist!AP171</f>
        <v>0</v>
      </c>
      <c r="AQ171">
        <f>Linker_ZHist!AQ171-Nominal_ZHist!AQ171</f>
        <v>0</v>
      </c>
      <c r="AR171">
        <f>Linker_ZHist!AR171-Nominal_ZHist!AR171</f>
        <v>0</v>
      </c>
      <c r="AS171">
        <f>Linker_ZHist!AS171-Nominal_ZHist!AS171</f>
        <v>0</v>
      </c>
      <c r="AT171">
        <f>Linker_ZHist!AT171-Nominal_ZHist!AT171</f>
        <v>0</v>
      </c>
      <c r="AU171">
        <f>Linker_ZHist!AU171-Nominal_ZHist!AU171</f>
        <v>0</v>
      </c>
      <c r="AV171">
        <f>Linker_ZHist!AV171-Nominal_ZHist!AV171</f>
        <v>0</v>
      </c>
      <c r="AW171">
        <f>Linker_ZHist!AW171-Nominal_ZHist!AW171</f>
        <v>0</v>
      </c>
      <c r="AX171">
        <f>Linker_ZHist!AX171-Nominal_ZHist!AX171</f>
        <v>0</v>
      </c>
      <c r="AY171">
        <f>Linker_ZHist!AY171-Nominal_ZHist!AY171</f>
        <v>0</v>
      </c>
      <c r="AZ171">
        <f>Linker_ZHist!AZ171-Nominal_ZHist!AZ171</f>
        <v>0</v>
      </c>
      <c r="BA171">
        <f>Linker_ZHist!BA171-Nominal_ZHist!BA171</f>
        <v>0</v>
      </c>
      <c r="BB171">
        <f>Linker_ZHist!BB171-Nominal_ZHist!BB171</f>
        <v>0</v>
      </c>
      <c r="BC171">
        <f>Linker_ZHist!BC171-Nominal_ZHist!BC171</f>
        <v>0</v>
      </c>
      <c r="BD171">
        <f>Linker_ZHist!BD171-Nominal_ZHist!BD171</f>
        <v>0</v>
      </c>
      <c r="BE171">
        <f>Linker_ZHist!BE171-Nominal_ZHist!BE171</f>
        <v>0</v>
      </c>
      <c r="BF171">
        <f>Linker_ZHist!BF171-Nominal_ZHist!BF171</f>
        <v>0</v>
      </c>
      <c r="BG171">
        <f>Linker_ZHist!BG171-Nominal_ZHist!BG171</f>
        <v>0</v>
      </c>
      <c r="BH171">
        <f>Linker_ZHist!BH171-Nominal_ZHist!BH171</f>
        <v>0</v>
      </c>
      <c r="BI171">
        <f>Linker_ZHist!BI171-Nominal_ZHist!BI171</f>
        <v>0</v>
      </c>
      <c r="BJ171">
        <f>Linker_ZHist!BJ171-Nominal_ZHist!BJ171</f>
        <v>0</v>
      </c>
      <c r="BK171">
        <f>Linker_ZHist!BK171-Nominal_ZHist!BK171</f>
        <v>0</v>
      </c>
      <c r="BL171">
        <f>Linker_ZHist!BL171-Nominal_ZHist!BL171</f>
        <v>0</v>
      </c>
      <c r="BM171">
        <f>Linker_ZHist!BM171-Nominal_ZHist!BM171</f>
        <v>0</v>
      </c>
      <c r="BN171">
        <f>Linker_ZHist!BN171-Nominal_ZHist!BN171</f>
        <v>0</v>
      </c>
      <c r="BO171">
        <f>Linker_ZHist!BO171-Nominal_ZHist!BO171</f>
        <v>0</v>
      </c>
      <c r="BP171">
        <f>Linker_ZHist!BP171-Nominal_ZHist!BP171</f>
        <v>0</v>
      </c>
      <c r="BQ171">
        <f>Linker_ZHist!BQ171-Nominal_ZHist!BQ171</f>
        <v>0</v>
      </c>
      <c r="BR171">
        <f>Linker_ZHist!BR171-Nominal_ZHist!BR171</f>
        <v>0</v>
      </c>
      <c r="BS171">
        <f>Linker_ZHist!BS171-Nominal_ZHist!BS171</f>
        <v>0</v>
      </c>
      <c r="BT171">
        <f>Linker_ZHist!BT171-Nominal_ZHist!BT171</f>
        <v>0</v>
      </c>
      <c r="BU171">
        <f>Linker_ZHist!BU171-Nominal_ZHist!BU171</f>
        <v>0</v>
      </c>
      <c r="BV171">
        <f>Linker_ZHist!BV171-Nominal_ZHist!BV171</f>
        <v>0</v>
      </c>
      <c r="BW171">
        <f>Linker_ZHist!BW171-Nominal_ZHist!BW171</f>
        <v>0</v>
      </c>
      <c r="BX171">
        <f>Linker_ZHist!BX171-Nominal_ZHist!BX171</f>
        <v>0</v>
      </c>
      <c r="BY171">
        <f>Linker_ZHist!BY171-Nominal_ZHist!BY171</f>
        <v>0</v>
      </c>
      <c r="BZ171">
        <f>Linker_ZHist!BZ171-Nominal_ZHist!BZ171</f>
        <v>0</v>
      </c>
    </row>
    <row r="172" spans="4:78" x14ac:dyDescent="0.35">
      <c r="D172">
        <f>Linker_ZHist!D172-Nominal_ZHist!D172</f>
        <v>0</v>
      </c>
      <c r="E172">
        <f>Linker_ZHist!E172-Nominal_ZHist!E172</f>
        <v>0</v>
      </c>
      <c r="F172">
        <f>Linker_ZHist!F172-Nominal_ZHist!F172</f>
        <v>0</v>
      </c>
      <c r="G172">
        <f>Linker_ZHist!G172-Nominal_ZHist!G172</f>
        <v>0</v>
      </c>
      <c r="H172">
        <f>Linker_ZHist!H172-Nominal_ZHist!H172</f>
        <v>0</v>
      </c>
      <c r="I172">
        <f>Linker_ZHist!I172-Nominal_ZHist!I172</f>
        <v>0</v>
      </c>
      <c r="J172">
        <f>Linker_ZHist!J172-Nominal_ZHist!J172</f>
        <v>0</v>
      </c>
      <c r="K172">
        <f>Linker_ZHist!K172-Nominal_ZHist!K172</f>
        <v>0</v>
      </c>
      <c r="L172">
        <f>Linker_ZHist!L172-Nominal_ZHist!L172</f>
        <v>0</v>
      </c>
      <c r="M172">
        <f>Linker_ZHist!M172-Nominal_ZHist!M172</f>
        <v>0</v>
      </c>
      <c r="N172">
        <f>Linker_ZHist!N172-Nominal_ZHist!N172</f>
        <v>0</v>
      </c>
      <c r="O172">
        <f>Linker_ZHist!O172-Nominal_ZHist!O172</f>
        <v>0</v>
      </c>
      <c r="P172">
        <f>Linker_ZHist!P172-Nominal_ZHist!P172</f>
        <v>0</v>
      </c>
      <c r="Q172">
        <f>Linker_ZHist!Q172-Nominal_ZHist!Q172</f>
        <v>0</v>
      </c>
      <c r="R172">
        <f>Linker_ZHist!R172-Nominal_ZHist!R172</f>
        <v>0</v>
      </c>
      <c r="S172">
        <f>Linker_ZHist!S172-Nominal_ZHist!S172</f>
        <v>0</v>
      </c>
      <c r="T172">
        <f>Linker_ZHist!T172-Nominal_ZHist!T172</f>
        <v>0</v>
      </c>
      <c r="U172">
        <f>Linker_ZHist!U172-Nominal_ZHist!U172</f>
        <v>0</v>
      </c>
      <c r="V172">
        <f>Linker_ZHist!V172-Nominal_ZHist!V172</f>
        <v>0</v>
      </c>
      <c r="W172">
        <f>Linker_ZHist!W172-Nominal_ZHist!W172</f>
        <v>0</v>
      </c>
      <c r="X172">
        <f>Linker_ZHist!X172-Nominal_ZHist!X172</f>
        <v>0</v>
      </c>
      <c r="Y172">
        <f>Linker_ZHist!Y172-Nominal_ZHist!Y172</f>
        <v>0</v>
      </c>
      <c r="Z172">
        <f>Linker_ZHist!Z172-Nominal_ZHist!Z172</f>
        <v>0</v>
      </c>
      <c r="AA172">
        <f>Linker_ZHist!AA172-Nominal_ZHist!AA172</f>
        <v>0</v>
      </c>
      <c r="AB172">
        <f>Linker_ZHist!AB172-Nominal_ZHist!AB172</f>
        <v>0</v>
      </c>
      <c r="AC172">
        <f>Linker_ZHist!AC172-Nominal_ZHist!AC172</f>
        <v>0</v>
      </c>
      <c r="AD172">
        <f>Linker_ZHist!AD172-Nominal_ZHist!AD172</f>
        <v>0</v>
      </c>
      <c r="AE172">
        <f>Linker_ZHist!AE172-Nominal_ZHist!AE172</f>
        <v>0</v>
      </c>
      <c r="AF172">
        <f>Linker_ZHist!AF172-Nominal_ZHist!AF172</f>
        <v>0</v>
      </c>
      <c r="AG172">
        <f>Linker_ZHist!AG172-Nominal_ZHist!AG172</f>
        <v>0</v>
      </c>
      <c r="AH172">
        <f>Linker_ZHist!AH172-Nominal_ZHist!AH172</f>
        <v>0</v>
      </c>
      <c r="AI172">
        <f>Linker_ZHist!AI172-Nominal_ZHist!AI172</f>
        <v>0</v>
      </c>
      <c r="AJ172">
        <f>Linker_ZHist!AJ172-Nominal_ZHist!AJ172</f>
        <v>0</v>
      </c>
      <c r="AK172">
        <f>Linker_ZHist!AK172-Nominal_ZHist!AK172</f>
        <v>0</v>
      </c>
      <c r="AL172">
        <f>Linker_ZHist!AL172-Nominal_ZHist!AL172</f>
        <v>0</v>
      </c>
      <c r="AM172">
        <f>Linker_ZHist!AM172-Nominal_ZHist!AM172</f>
        <v>0</v>
      </c>
      <c r="AN172">
        <f>Linker_ZHist!AN172-Nominal_ZHist!AN172</f>
        <v>0</v>
      </c>
      <c r="AO172">
        <f>Linker_ZHist!AO172-Nominal_ZHist!AO172</f>
        <v>0</v>
      </c>
      <c r="AP172">
        <f>Linker_ZHist!AP172-Nominal_ZHist!AP172</f>
        <v>0</v>
      </c>
      <c r="AQ172">
        <f>Linker_ZHist!AQ172-Nominal_ZHist!AQ172</f>
        <v>0</v>
      </c>
      <c r="AR172">
        <f>Linker_ZHist!AR172-Nominal_ZHist!AR172</f>
        <v>0</v>
      </c>
      <c r="AS172">
        <f>Linker_ZHist!AS172-Nominal_ZHist!AS172</f>
        <v>0</v>
      </c>
      <c r="AT172">
        <f>Linker_ZHist!AT172-Nominal_ZHist!AT172</f>
        <v>0</v>
      </c>
      <c r="AU172">
        <f>Linker_ZHist!AU172-Nominal_ZHist!AU172</f>
        <v>0</v>
      </c>
      <c r="AV172">
        <f>Linker_ZHist!AV172-Nominal_ZHist!AV172</f>
        <v>0</v>
      </c>
      <c r="AW172">
        <f>Linker_ZHist!AW172-Nominal_ZHist!AW172</f>
        <v>0</v>
      </c>
      <c r="AX172">
        <f>Linker_ZHist!AX172-Nominal_ZHist!AX172</f>
        <v>0</v>
      </c>
      <c r="AY172">
        <f>Linker_ZHist!AY172-Nominal_ZHist!AY172</f>
        <v>0</v>
      </c>
      <c r="AZ172">
        <f>Linker_ZHist!AZ172-Nominal_ZHist!AZ172</f>
        <v>0</v>
      </c>
      <c r="BA172">
        <f>Linker_ZHist!BA172-Nominal_ZHist!BA172</f>
        <v>0</v>
      </c>
      <c r="BB172">
        <f>Linker_ZHist!BB172-Nominal_ZHist!BB172</f>
        <v>0</v>
      </c>
      <c r="BC172">
        <f>Linker_ZHist!BC172-Nominal_ZHist!BC172</f>
        <v>0</v>
      </c>
      <c r="BD172">
        <f>Linker_ZHist!BD172-Nominal_ZHist!BD172</f>
        <v>0</v>
      </c>
      <c r="BE172">
        <f>Linker_ZHist!BE172-Nominal_ZHist!BE172</f>
        <v>0</v>
      </c>
      <c r="BF172">
        <f>Linker_ZHist!BF172-Nominal_ZHist!BF172</f>
        <v>0</v>
      </c>
      <c r="BG172">
        <f>Linker_ZHist!BG172-Nominal_ZHist!BG172</f>
        <v>0</v>
      </c>
      <c r="BH172">
        <f>Linker_ZHist!BH172-Nominal_ZHist!BH172</f>
        <v>0</v>
      </c>
      <c r="BI172">
        <f>Linker_ZHist!BI172-Nominal_ZHist!BI172</f>
        <v>0</v>
      </c>
      <c r="BJ172">
        <f>Linker_ZHist!BJ172-Nominal_ZHist!BJ172</f>
        <v>0</v>
      </c>
      <c r="BK172">
        <f>Linker_ZHist!BK172-Nominal_ZHist!BK172</f>
        <v>0</v>
      </c>
      <c r="BL172">
        <f>Linker_ZHist!BL172-Nominal_ZHist!BL172</f>
        <v>0</v>
      </c>
      <c r="BM172">
        <f>Linker_ZHist!BM172-Nominal_ZHist!BM172</f>
        <v>0</v>
      </c>
      <c r="BN172">
        <f>Linker_ZHist!BN172-Nominal_ZHist!BN172</f>
        <v>0</v>
      </c>
      <c r="BO172">
        <f>Linker_ZHist!BO172-Nominal_ZHist!BO172</f>
        <v>0</v>
      </c>
      <c r="BP172">
        <f>Linker_ZHist!BP172-Nominal_ZHist!BP172</f>
        <v>0</v>
      </c>
      <c r="BQ172">
        <f>Linker_ZHist!BQ172-Nominal_ZHist!BQ172</f>
        <v>0</v>
      </c>
      <c r="BR172">
        <f>Linker_ZHist!BR172-Nominal_ZHist!BR172</f>
        <v>0</v>
      </c>
      <c r="BS172">
        <f>Linker_ZHist!BS172-Nominal_ZHist!BS172</f>
        <v>0</v>
      </c>
      <c r="BT172">
        <f>Linker_ZHist!BT172-Nominal_ZHist!BT172</f>
        <v>0</v>
      </c>
      <c r="BU172">
        <f>Linker_ZHist!BU172-Nominal_ZHist!BU172</f>
        <v>0</v>
      </c>
      <c r="BV172">
        <f>Linker_ZHist!BV172-Nominal_ZHist!BV172</f>
        <v>0</v>
      </c>
      <c r="BW172">
        <f>Linker_ZHist!BW172-Nominal_ZHist!BW172</f>
        <v>0</v>
      </c>
      <c r="BX172">
        <f>Linker_ZHist!BX172-Nominal_ZHist!BX172</f>
        <v>0</v>
      </c>
      <c r="BY172">
        <f>Linker_ZHist!BY172-Nominal_ZHist!BY172</f>
        <v>0</v>
      </c>
      <c r="BZ172">
        <f>Linker_ZHist!BZ172-Nominal_ZHist!BZ172</f>
        <v>0</v>
      </c>
    </row>
    <row r="173" spans="4:78" x14ac:dyDescent="0.35">
      <c r="D173">
        <f>Linker_ZHist!D173-Nominal_ZHist!D173</f>
        <v>0</v>
      </c>
      <c r="E173">
        <f>Linker_ZHist!E173-Nominal_ZHist!E173</f>
        <v>0</v>
      </c>
      <c r="F173">
        <f>Linker_ZHist!F173-Nominal_ZHist!F173</f>
        <v>0</v>
      </c>
      <c r="G173">
        <f>Linker_ZHist!G173-Nominal_ZHist!G173</f>
        <v>0</v>
      </c>
      <c r="H173">
        <f>Linker_ZHist!H173-Nominal_ZHist!H173</f>
        <v>0</v>
      </c>
      <c r="I173">
        <f>Linker_ZHist!I173-Nominal_ZHist!I173</f>
        <v>0</v>
      </c>
      <c r="J173">
        <f>Linker_ZHist!J173-Nominal_ZHist!J173</f>
        <v>0</v>
      </c>
      <c r="K173">
        <f>Linker_ZHist!K173-Nominal_ZHist!K173</f>
        <v>0</v>
      </c>
      <c r="L173">
        <f>Linker_ZHist!L173-Nominal_ZHist!L173</f>
        <v>0</v>
      </c>
      <c r="M173">
        <f>Linker_ZHist!M173-Nominal_ZHist!M173</f>
        <v>0</v>
      </c>
      <c r="N173">
        <f>Linker_ZHist!N173-Nominal_ZHist!N173</f>
        <v>0</v>
      </c>
      <c r="O173">
        <f>Linker_ZHist!O173-Nominal_ZHist!O173</f>
        <v>0</v>
      </c>
      <c r="P173">
        <f>Linker_ZHist!P173-Nominal_ZHist!P173</f>
        <v>0</v>
      </c>
      <c r="Q173">
        <f>Linker_ZHist!Q173-Nominal_ZHist!Q173</f>
        <v>0</v>
      </c>
      <c r="R173">
        <f>Linker_ZHist!R173-Nominal_ZHist!R173</f>
        <v>0</v>
      </c>
      <c r="S173">
        <f>Linker_ZHist!S173-Nominal_ZHist!S173</f>
        <v>0</v>
      </c>
      <c r="T173">
        <f>Linker_ZHist!T173-Nominal_ZHist!T173</f>
        <v>0</v>
      </c>
      <c r="U173">
        <f>Linker_ZHist!U173-Nominal_ZHist!U173</f>
        <v>0</v>
      </c>
      <c r="V173">
        <f>Linker_ZHist!V173-Nominal_ZHist!V173</f>
        <v>0</v>
      </c>
      <c r="W173">
        <f>Linker_ZHist!W173-Nominal_ZHist!W173</f>
        <v>0</v>
      </c>
      <c r="X173">
        <f>Linker_ZHist!X173-Nominal_ZHist!X173</f>
        <v>0</v>
      </c>
      <c r="Y173">
        <f>Linker_ZHist!Y173-Nominal_ZHist!Y173</f>
        <v>0</v>
      </c>
      <c r="Z173">
        <f>Linker_ZHist!Z173-Nominal_ZHist!Z173</f>
        <v>0</v>
      </c>
      <c r="AA173">
        <f>Linker_ZHist!AA173-Nominal_ZHist!AA173</f>
        <v>0</v>
      </c>
      <c r="AB173">
        <f>Linker_ZHist!AB173-Nominal_ZHist!AB173</f>
        <v>0</v>
      </c>
      <c r="AC173">
        <f>Linker_ZHist!AC173-Nominal_ZHist!AC173</f>
        <v>0</v>
      </c>
      <c r="AD173">
        <f>Linker_ZHist!AD173-Nominal_ZHist!AD173</f>
        <v>0</v>
      </c>
      <c r="AE173">
        <f>Linker_ZHist!AE173-Nominal_ZHist!AE173</f>
        <v>0</v>
      </c>
      <c r="AF173">
        <f>Linker_ZHist!AF173-Nominal_ZHist!AF173</f>
        <v>0</v>
      </c>
      <c r="AG173">
        <f>Linker_ZHist!AG173-Nominal_ZHist!AG173</f>
        <v>0</v>
      </c>
      <c r="AH173">
        <f>Linker_ZHist!AH173-Nominal_ZHist!AH173</f>
        <v>0</v>
      </c>
      <c r="AI173">
        <f>Linker_ZHist!AI173-Nominal_ZHist!AI173</f>
        <v>0</v>
      </c>
      <c r="AJ173">
        <f>Linker_ZHist!AJ173-Nominal_ZHist!AJ173</f>
        <v>0</v>
      </c>
      <c r="AK173">
        <f>Linker_ZHist!AK173-Nominal_ZHist!AK173</f>
        <v>0</v>
      </c>
      <c r="AL173">
        <f>Linker_ZHist!AL173-Nominal_ZHist!AL173</f>
        <v>0</v>
      </c>
      <c r="AM173">
        <f>Linker_ZHist!AM173-Nominal_ZHist!AM173</f>
        <v>0</v>
      </c>
      <c r="AN173">
        <f>Linker_ZHist!AN173-Nominal_ZHist!AN173</f>
        <v>0</v>
      </c>
      <c r="AO173">
        <f>Linker_ZHist!AO173-Nominal_ZHist!AO173</f>
        <v>0</v>
      </c>
      <c r="AP173">
        <f>Linker_ZHist!AP173-Nominal_ZHist!AP173</f>
        <v>0</v>
      </c>
      <c r="AQ173">
        <f>Linker_ZHist!AQ173-Nominal_ZHist!AQ173</f>
        <v>0</v>
      </c>
      <c r="AR173">
        <f>Linker_ZHist!AR173-Nominal_ZHist!AR173</f>
        <v>0</v>
      </c>
      <c r="AS173">
        <f>Linker_ZHist!AS173-Nominal_ZHist!AS173</f>
        <v>0</v>
      </c>
      <c r="AT173">
        <f>Linker_ZHist!AT173-Nominal_ZHist!AT173</f>
        <v>0</v>
      </c>
      <c r="AU173">
        <f>Linker_ZHist!AU173-Nominal_ZHist!AU173</f>
        <v>0</v>
      </c>
      <c r="AV173">
        <f>Linker_ZHist!AV173-Nominal_ZHist!AV173</f>
        <v>0</v>
      </c>
      <c r="AW173">
        <f>Linker_ZHist!AW173-Nominal_ZHist!AW173</f>
        <v>0</v>
      </c>
      <c r="AX173">
        <f>Linker_ZHist!AX173-Nominal_ZHist!AX173</f>
        <v>0</v>
      </c>
      <c r="AY173">
        <f>Linker_ZHist!AY173-Nominal_ZHist!AY173</f>
        <v>0</v>
      </c>
      <c r="AZ173">
        <f>Linker_ZHist!AZ173-Nominal_ZHist!AZ173</f>
        <v>0</v>
      </c>
      <c r="BA173">
        <f>Linker_ZHist!BA173-Nominal_ZHist!BA173</f>
        <v>0</v>
      </c>
      <c r="BB173">
        <f>Linker_ZHist!BB173-Nominal_ZHist!BB173</f>
        <v>0</v>
      </c>
      <c r="BC173">
        <f>Linker_ZHist!BC173-Nominal_ZHist!BC173</f>
        <v>0</v>
      </c>
      <c r="BD173">
        <f>Linker_ZHist!BD173-Nominal_ZHist!BD173</f>
        <v>0</v>
      </c>
      <c r="BE173">
        <f>Linker_ZHist!BE173-Nominal_ZHist!BE173</f>
        <v>0</v>
      </c>
      <c r="BF173">
        <f>Linker_ZHist!BF173-Nominal_ZHist!BF173</f>
        <v>0</v>
      </c>
      <c r="BG173">
        <f>Linker_ZHist!BG173-Nominal_ZHist!BG173</f>
        <v>0</v>
      </c>
      <c r="BH173">
        <f>Linker_ZHist!BH173-Nominal_ZHist!BH173</f>
        <v>0</v>
      </c>
      <c r="BI173">
        <f>Linker_ZHist!BI173-Nominal_ZHist!BI173</f>
        <v>0</v>
      </c>
      <c r="BJ173">
        <f>Linker_ZHist!BJ173-Nominal_ZHist!BJ173</f>
        <v>0</v>
      </c>
      <c r="BK173">
        <f>Linker_ZHist!BK173-Nominal_ZHist!BK173</f>
        <v>0</v>
      </c>
      <c r="BL173">
        <f>Linker_ZHist!BL173-Nominal_ZHist!BL173</f>
        <v>0</v>
      </c>
      <c r="BM173">
        <f>Linker_ZHist!BM173-Nominal_ZHist!BM173</f>
        <v>0</v>
      </c>
      <c r="BN173">
        <f>Linker_ZHist!BN173-Nominal_ZHist!BN173</f>
        <v>0</v>
      </c>
      <c r="BO173">
        <f>Linker_ZHist!BO173-Nominal_ZHist!BO173</f>
        <v>0</v>
      </c>
      <c r="BP173">
        <f>Linker_ZHist!BP173-Nominal_ZHist!BP173</f>
        <v>0</v>
      </c>
      <c r="BQ173">
        <f>Linker_ZHist!BQ173-Nominal_ZHist!BQ173</f>
        <v>0</v>
      </c>
      <c r="BR173">
        <f>Linker_ZHist!BR173-Nominal_ZHist!BR173</f>
        <v>0</v>
      </c>
      <c r="BS173">
        <f>Linker_ZHist!BS173-Nominal_ZHist!BS173</f>
        <v>0</v>
      </c>
      <c r="BT173">
        <f>Linker_ZHist!BT173-Nominal_ZHist!BT173</f>
        <v>0</v>
      </c>
      <c r="BU173">
        <f>Linker_ZHist!BU173-Nominal_ZHist!BU173</f>
        <v>0</v>
      </c>
      <c r="BV173">
        <f>Linker_ZHist!BV173-Nominal_ZHist!BV173</f>
        <v>0</v>
      </c>
      <c r="BW173">
        <f>Linker_ZHist!BW173-Nominal_ZHist!BW173</f>
        <v>0</v>
      </c>
      <c r="BX173">
        <f>Linker_ZHist!BX173-Nominal_ZHist!BX173</f>
        <v>0</v>
      </c>
      <c r="BY173">
        <f>Linker_ZHist!BY173-Nominal_ZHist!BY173</f>
        <v>0</v>
      </c>
      <c r="BZ173">
        <f>Linker_ZHist!BZ173-Nominal_ZHist!BZ173</f>
        <v>0</v>
      </c>
    </row>
    <row r="174" spans="4:78" x14ac:dyDescent="0.35">
      <c r="D174">
        <f>Linker_ZHist!D174-Nominal_ZHist!D174</f>
        <v>0</v>
      </c>
      <c r="E174">
        <f>Linker_ZHist!E174-Nominal_ZHist!E174</f>
        <v>0</v>
      </c>
      <c r="F174">
        <f>Linker_ZHist!F174-Nominal_ZHist!F174</f>
        <v>0</v>
      </c>
      <c r="G174">
        <f>Linker_ZHist!G174-Nominal_ZHist!G174</f>
        <v>0</v>
      </c>
      <c r="H174">
        <f>Linker_ZHist!H174-Nominal_ZHist!H174</f>
        <v>0</v>
      </c>
      <c r="I174">
        <f>Linker_ZHist!I174-Nominal_ZHist!I174</f>
        <v>0</v>
      </c>
      <c r="J174">
        <f>Linker_ZHist!J174-Nominal_ZHist!J174</f>
        <v>0</v>
      </c>
      <c r="K174">
        <f>Linker_ZHist!K174-Nominal_ZHist!K174</f>
        <v>0</v>
      </c>
      <c r="L174">
        <f>Linker_ZHist!L174-Nominal_ZHist!L174</f>
        <v>0</v>
      </c>
      <c r="M174">
        <f>Linker_ZHist!M174-Nominal_ZHist!M174</f>
        <v>0</v>
      </c>
      <c r="N174">
        <f>Linker_ZHist!N174-Nominal_ZHist!N174</f>
        <v>0</v>
      </c>
      <c r="O174">
        <f>Linker_ZHist!O174-Nominal_ZHist!O174</f>
        <v>0</v>
      </c>
      <c r="P174">
        <f>Linker_ZHist!P174-Nominal_ZHist!P174</f>
        <v>0</v>
      </c>
      <c r="Q174">
        <f>Linker_ZHist!Q174-Nominal_ZHist!Q174</f>
        <v>0</v>
      </c>
      <c r="R174">
        <f>Linker_ZHist!R174-Nominal_ZHist!R174</f>
        <v>0</v>
      </c>
      <c r="S174">
        <f>Linker_ZHist!S174-Nominal_ZHist!S174</f>
        <v>0</v>
      </c>
      <c r="T174">
        <f>Linker_ZHist!T174-Nominal_ZHist!T174</f>
        <v>0</v>
      </c>
      <c r="U174">
        <f>Linker_ZHist!U174-Nominal_ZHist!U174</f>
        <v>0</v>
      </c>
      <c r="V174">
        <f>Linker_ZHist!V174-Nominal_ZHist!V174</f>
        <v>0</v>
      </c>
      <c r="W174">
        <f>Linker_ZHist!W174-Nominal_ZHist!W174</f>
        <v>0</v>
      </c>
      <c r="X174">
        <f>Linker_ZHist!X174-Nominal_ZHist!X174</f>
        <v>0</v>
      </c>
      <c r="Y174">
        <f>Linker_ZHist!Y174-Nominal_ZHist!Y174</f>
        <v>0</v>
      </c>
      <c r="Z174">
        <f>Linker_ZHist!Z174-Nominal_ZHist!Z174</f>
        <v>0</v>
      </c>
      <c r="AA174">
        <f>Linker_ZHist!AA174-Nominal_ZHist!AA174</f>
        <v>0</v>
      </c>
      <c r="AB174">
        <f>Linker_ZHist!AB174-Nominal_ZHist!AB174</f>
        <v>0</v>
      </c>
      <c r="AC174">
        <f>Linker_ZHist!AC174-Nominal_ZHist!AC174</f>
        <v>0</v>
      </c>
      <c r="AD174">
        <f>Linker_ZHist!AD174-Nominal_ZHist!AD174</f>
        <v>0</v>
      </c>
      <c r="AE174">
        <f>Linker_ZHist!AE174-Nominal_ZHist!AE174</f>
        <v>0</v>
      </c>
      <c r="AF174">
        <f>Linker_ZHist!AF174-Nominal_ZHist!AF174</f>
        <v>0</v>
      </c>
      <c r="AG174">
        <f>Linker_ZHist!AG174-Nominal_ZHist!AG174</f>
        <v>0</v>
      </c>
      <c r="AH174">
        <f>Linker_ZHist!AH174-Nominal_ZHist!AH174</f>
        <v>0</v>
      </c>
      <c r="AI174">
        <f>Linker_ZHist!AI174-Nominal_ZHist!AI174</f>
        <v>0</v>
      </c>
      <c r="AJ174">
        <f>Linker_ZHist!AJ174-Nominal_ZHist!AJ174</f>
        <v>0</v>
      </c>
      <c r="AK174">
        <f>Linker_ZHist!AK174-Nominal_ZHist!AK174</f>
        <v>0</v>
      </c>
      <c r="AL174">
        <f>Linker_ZHist!AL174-Nominal_ZHist!AL174</f>
        <v>0</v>
      </c>
      <c r="AM174">
        <f>Linker_ZHist!AM174-Nominal_ZHist!AM174</f>
        <v>0</v>
      </c>
      <c r="AN174">
        <f>Linker_ZHist!AN174-Nominal_ZHist!AN174</f>
        <v>0</v>
      </c>
      <c r="AO174">
        <f>Linker_ZHist!AO174-Nominal_ZHist!AO174</f>
        <v>0</v>
      </c>
      <c r="AP174">
        <f>Linker_ZHist!AP174-Nominal_ZHist!AP174</f>
        <v>0</v>
      </c>
      <c r="AQ174">
        <f>Linker_ZHist!AQ174-Nominal_ZHist!AQ174</f>
        <v>0</v>
      </c>
      <c r="AR174">
        <f>Linker_ZHist!AR174-Nominal_ZHist!AR174</f>
        <v>0</v>
      </c>
      <c r="AS174">
        <f>Linker_ZHist!AS174-Nominal_ZHist!AS174</f>
        <v>0</v>
      </c>
      <c r="AT174">
        <f>Linker_ZHist!AT174-Nominal_ZHist!AT174</f>
        <v>0</v>
      </c>
      <c r="AU174">
        <f>Linker_ZHist!AU174-Nominal_ZHist!AU174</f>
        <v>0</v>
      </c>
      <c r="AV174">
        <f>Linker_ZHist!AV174-Nominal_ZHist!AV174</f>
        <v>0</v>
      </c>
      <c r="AW174">
        <f>Linker_ZHist!AW174-Nominal_ZHist!AW174</f>
        <v>0</v>
      </c>
      <c r="AX174">
        <f>Linker_ZHist!AX174-Nominal_ZHist!AX174</f>
        <v>0</v>
      </c>
      <c r="AY174">
        <f>Linker_ZHist!AY174-Nominal_ZHist!AY174</f>
        <v>0</v>
      </c>
      <c r="AZ174">
        <f>Linker_ZHist!AZ174-Nominal_ZHist!AZ174</f>
        <v>0</v>
      </c>
      <c r="BA174">
        <f>Linker_ZHist!BA174-Nominal_ZHist!BA174</f>
        <v>0</v>
      </c>
      <c r="BB174">
        <f>Linker_ZHist!BB174-Nominal_ZHist!BB174</f>
        <v>0</v>
      </c>
      <c r="BC174">
        <f>Linker_ZHist!BC174-Nominal_ZHist!BC174</f>
        <v>0</v>
      </c>
      <c r="BD174">
        <f>Linker_ZHist!BD174-Nominal_ZHist!BD174</f>
        <v>0</v>
      </c>
      <c r="BE174">
        <f>Linker_ZHist!BE174-Nominal_ZHist!BE174</f>
        <v>0</v>
      </c>
      <c r="BF174">
        <f>Linker_ZHist!BF174-Nominal_ZHist!BF174</f>
        <v>0</v>
      </c>
      <c r="BG174">
        <f>Linker_ZHist!BG174-Nominal_ZHist!BG174</f>
        <v>0</v>
      </c>
      <c r="BH174">
        <f>Linker_ZHist!BH174-Nominal_ZHist!BH174</f>
        <v>0</v>
      </c>
      <c r="BI174">
        <f>Linker_ZHist!BI174-Nominal_ZHist!BI174</f>
        <v>0</v>
      </c>
      <c r="BJ174">
        <f>Linker_ZHist!BJ174-Nominal_ZHist!BJ174</f>
        <v>0</v>
      </c>
      <c r="BK174">
        <f>Linker_ZHist!BK174-Nominal_ZHist!BK174</f>
        <v>0</v>
      </c>
      <c r="BL174">
        <f>Linker_ZHist!BL174-Nominal_ZHist!BL174</f>
        <v>0</v>
      </c>
      <c r="BM174">
        <f>Linker_ZHist!BM174-Nominal_ZHist!BM174</f>
        <v>0</v>
      </c>
      <c r="BN174">
        <f>Linker_ZHist!BN174-Nominal_ZHist!BN174</f>
        <v>0</v>
      </c>
      <c r="BO174">
        <f>Linker_ZHist!BO174-Nominal_ZHist!BO174</f>
        <v>0</v>
      </c>
      <c r="BP174">
        <f>Linker_ZHist!BP174-Nominal_ZHist!BP174</f>
        <v>0</v>
      </c>
      <c r="BQ174">
        <f>Linker_ZHist!BQ174-Nominal_ZHist!BQ174</f>
        <v>0</v>
      </c>
      <c r="BR174">
        <f>Linker_ZHist!BR174-Nominal_ZHist!BR174</f>
        <v>0</v>
      </c>
      <c r="BS174">
        <f>Linker_ZHist!BS174-Nominal_ZHist!BS174</f>
        <v>0</v>
      </c>
      <c r="BT174">
        <f>Linker_ZHist!BT174-Nominal_ZHist!BT174</f>
        <v>0</v>
      </c>
      <c r="BU174">
        <f>Linker_ZHist!BU174-Nominal_ZHist!BU174</f>
        <v>0</v>
      </c>
      <c r="BV174">
        <f>Linker_ZHist!BV174-Nominal_ZHist!BV174</f>
        <v>0</v>
      </c>
      <c r="BW174">
        <f>Linker_ZHist!BW174-Nominal_ZHist!BW174</f>
        <v>0</v>
      </c>
      <c r="BX174">
        <f>Linker_ZHist!BX174-Nominal_ZHist!BX174</f>
        <v>0</v>
      </c>
      <c r="BY174">
        <f>Linker_ZHist!BY174-Nominal_ZHist!BY174</f>
        <v>0</v>
      </c>
      <c r="BZ174">
        <f>Linker_ZHist!BZ174-Nominal_ZHist!BZ174</f>
        <v>0</v>
      </c>
    </row>
    <row r="175" spans="4:78" x14ac:dyDescent="0.35">
      <c r="D175">
        <f>Linker_ZHist!D175-Nominal_ZHist!D175</f>
        <v>0</v>
      </c>
      <c r="E175">
        <f>Linker_ZHist!E175-Nominal_ZHist!E175</f>
        <v>0</v>
      </c>
      <c r="F175">
        <f>Linker_ZHist!F175-Nominal_ZHist!F175</f>
        <v>0</v>
      </c>
      <c r="G175">
        <f>Linker_ZHist!G175-Nominal_ZHist!G175</f>
        <v>0</v>
      </c>
      <c r="H175">
        <f>Linker_ZHist!H175-Nominal_ZHist!H175</f>
        <v>0</v>
      </c>
      <c r="I175">
        <f>Linker_ZHist!I175-Nominal_ZHist!I175</f>
        <v>0</v>
      </c>
      <c r="J175">
        <f>Linker_ZHist!J175-Nominal_ZHist!J175</f>
        <v>0</v>
      </c>
      <c r="K175">
        <f>Linker_ZHist!K175-Nominal_ZHist!K175</f>
        <v>0</v>
      </c>
      <c r="L175">
        <f>Linker_ZHist!L175-Nominal_ZHist!L175</f>
        <v>0</v>
      </c>
      <c r="M175">
        <f>Linker_ZHist!M175-Nominal_ZHist!M175</f>
        <v>0</v>
      </c>
      <c r="N175">
        <f>Linker_ZHist!N175-Nominal_ZHist!N175</f>
        <v>0</v>
      </c>
      <c r="O175">
        <f>Linker_ZHist!O175-Nominal_ZHist!O175</f>
        <v>0</v>
      </c>
      <c r="P175">
        <f>Linker_ZHist!P175-Nominal_ZHist!P175</f>
        <v>0</v>
      </c>
      <c r="Q175">
        <f>Linker_ZHist!Q175-Nominal_ZHist!Q175</f>
        <v>0</v>
      </c>
      <c r="R175">
        <f>Linker_ZHist!R175-Nominal_ZHist!R175</f>
        <v>0</v>
      </c>
      <c r="S175">
        <f>Linker_ZHist!S175-Nominal_ZHist!S175</f>
        <v>0</v>
      </c>
      <c r="T175">
        <f>Linker_ZHist!T175-Nominal_ZHist!T175</f>
        <v>0</v>
      </c>
      <c r="U175">
        <f>Linker_ZHist!U175-Nominal_ZHist!U175</f>
        <v>0</v>
      </c>
      <c r="V175">
        <f>Linker_ZHist!V175-Nominal_ZHist!V175</f>
        <v>0</v>
      </c>
      <c r="W175">
        <f>Linker_ZHist!W175-Nominal_ZHist!W175</f>
        <v>0</v>
      </c>
      <c r="X175">
        <f>Linker_ZHist!X175-Nominal_ZHist!X175</f>
        <v>0</v>
      </c>
      <c r="Y175">
        <f>Linker_ZHist!Y175-Nominal_ZHist!Y175</f>
        <v>0</v>
      </c>
      <c r="Z175">
        <f>Linker_ZHist!Z175-Nominal_ZHist!Z175</f>
        <v>0</v>
      </c>
      <c r="AA175">
        <f>Linker_ZHist!AA175-Nominal_ZHist!AA175</f>
        <v>0</v>
      </c>
      <c r="AB175">
        <f>Linker_ZHist!AB175-Nominal_ZHist!AB175</f>
        <v>0</v>
      </c>
      <c r="AC175">
        <f>Linker_ZHist!AC175-Nominal_ZHist!AC175</f>
        <v>0</v>
      </c>
      <c r="AD175">
        <f>Linker_ZHist!AD175-Nominal_ZHist!AD175</f>
        <v>0</v>
      </c>
      <c r="AE175">
        <f>Linker_ZHist!AE175-Nominal_ZHist!AE175</f>
        <v>0</v>
      </c>
      <c r="AF175">
        <f>Linker_ZHist!AF175-Nominal_ZHist!AF175</f>
        <v>0</v>
      </c>
      <c r="AG175">
        <f>Linker_ZHist!AG175-Nominal_ZHist!AG175</f>
        <v>0</v>
      </c>
      <c r="AH175">
        <f>Linker_ZHist!AH175-Nominal_ZHist!AH175</f>
        <v>0</v>
      </c>
      <c r="AI175">
        <f>Linker_ZHist!AI175-Nominal_ZHist!AI175</f>
        <v>0</v>
      </c>
      <c r="AJ175">
        <f>Linker_ZHist!AJ175-Nominal_ZHist!AJ175</f>
        <v>0</v>
      </c>
      <c r="AK175">
        <f>Linker_ZHist!AK175-Nominal_ZHist!AK175</f>
        <v>0</v>
      </c>
      <c r="AL175">
        <f>Linker_ZHist!AL175-Nominal_ZHist!AL175</f>
        <v>0</v>
      </c>
      <c r="AM175">
        <f>Linker_ZHist!AM175-Nominal_ZHist!AM175</f>
        <v>0</v>
      </c>
      <c r="AN175">
        <f>Linker_ZHist!AN175-Nominal_ZHist!AN175</f>
        <v>0</v>
      </c>
      <c r="AO175">
        <f>Linker_ZHist!AO175-Nominal_ZHist!AO175</f>
        <v>0</v>
      </c>
      <c r="AP175">
        <f>Linker_ZHist!AP175-Nominal_ZHist!AP175</f>
        <v>0</v>
      </c>
      <c r="AQ175">
        <f>Linker_ZHist!AQ175-Nominal_ZHist!AQ175</f>
        <v>0</v>
      </c>
      <c r="AR175">
        <f>Linker_ZHist!AR175-Nominal_ZHist!AR175</f>
        <v>0</v>
      </c>
      <c r="AS175">
        <f>Linker_ZHist!AS175-Nominal_ZHist!AS175</f>
        <v>0</v>
      </c>
      <c r="AT175">
        <f>Linker_ZHist!AT175-Nominal_ZHist!AT175</f>
        <v>0</v>
      </c>
      <c r="AU175">
        <f>Linker_ZHist!AU175-Nominal_ZHist!AU175</f>
        <v>0</v>
      </c>
      <c r="AV175">
        <f>Linker_ZHist!AV175-Nominal_ZHist!AV175</f>
        <v>0</v>
      </c>
      <c r="AW175">
        <f>Linker_ZHist!AW175-Nominal_ZHist!AW175</f>
        <v>0</v>
      </c>
      <c r="AX175">
        <f>Linker_ZHist!AX175-Nominal_ZHist!AX175</f>
        <v>0</v>
      </c>
      <c r="AY175">
        <f>Linker_ZHist!AY175-Nominal_ZHist!AY175</f>
        <v>0</v>
      </c>
      <c r="AZ175">
        <f>Linker_ZHist!AZ175-Nominal_ZHist!AZ175</f>
        <v>0</v>
      </c>
      <c r="BA175">
        <f>Linker_ZHist!BA175-Nominal_ZHist!BA175</f>
        <v>0</v>
      </c>
      <c r="BB175">
        <f>Linker_ZHist!BB175-Nominal_ZHist!BB175</f>
        <v>0</v>
      </c>
      <c r="BC175">
        <f>Linker_ZHist!BC175-Nominal_ZHist!BC175</f>
        <v>0</v>
      </c>
      <c r="BD175">
        <f>Linker_ZHist!BD175-Nominal_ZHist!BD175</f>
        <v>0</v>
      </c>
      <c r="BE175">
        <f>Linker_ZHist!BE175-Nominal_ZHist!BE175</f>
        <v>0</v>
      </c>
      <c r="BF175">
        <f>Linker_ZHist!BF175-Nominal_ZHist!BF175</f>
        <v>0</v>
      </c>
      <c r="BG175">
        <f>Linker_ZHist!BG175-Nominal_ZHist!BG175</f>
        <v>0</v>
      </c>
      <c r="BH175">
        <f>Linker_ZHist!BH175-Nominal_ZHist!BH175</f>
        <v>0</v>
      </c>
      <c r="BI175">
        <f>Linker_ZHist!BI175-Nominal_ZHist!BI175</f>
        <v>0</v>
      </c>
      <c r="BJ175">
        <f>Linker_ZHist!BJ175-Nominal_ZHist!BJ175</f>
        <v>0</v>
      </c>
      <c r="BK175">
        <f>Linker_ZHist!BK175-Nominal_ZHist!BK175</f>
        <v>0</v>
      </c>
      <c r="BL175">
        <f>Linker_ZHist!BL175-Nominal_ZHist!BL175</f>
        <v>0</v>
      </c>
      <c r="BM175">
        <f>Linker_ZHist!BM175-Nominal_ZHist!BM175</f>
        <v>0</v>
      </c>
      <c r="BN175">
        <f>Linker_ZHist!BN175-Nominal_ZHist!BN175</f>
        <v>0</v>
      </c>
      <c r="BO175">
        <f>Linker_ZHist!BO175-Nominal_ZHist!BO175</f>
        <v>0</v>
      </c>
      <c r="BP175">
        <f>Linker_ZHist!BP175-Nominal_ZHist!BP175</f>
        <v>0</v>
      </c>
      <c r="BQ175">
        <f>Linker_ZHist!BQ175-Nominal_ZHist!BQ175</f>
        <v>0</v>
      </c>
      <c r="BR175">
        <f>Linker_ZHist!BR175-Nominal_ZHist!BR175</f>
        <v>0</v>
      </c>
      <c r="BS175">
        <f>Linker_ZHist!BS175-Nominal_ZHist!BS175</f>
        <v>0</v>
      </c>
      <c r="BT175">
        <f>Linker_ZHist!BT175-Nominal_ZHist!BT175</f>
        <v>0</v>
      </c>
      <c r="BU175">
        <f>Linker_ZHist!BU175-Nominal_ZHist!BU175</f>
        <v>0</v>
      </c>
      <c r="BV175">
        <f>Linker_ZHist!BV175-Nominal_ZHist!BV175</f>
        <v>0</v>
      </c>
      <c r="BW175">
        <f>Linker_ZHist!BW175-Nominal_ZHist!BW175</f>
        <v>0</v>
      </c>
      <c r="BX175">
        <f>Linker_ZHist!BX175-Nominal_ZHist!BX175</f>
        <v>0</v>
      </c>
      <c r="BY175">
        <f>Linker_ZHist!BY175-Nominal_ZHist!BY175</f>
        <v>0</v>
      </c>
      <c r="BZ175">
        <f>Linker_ZHist!BZ175-Nominal_ZHist!BZ175</f>
        <v>0</v>
      </c>
    </row>
    <row r="176" spans="4:78" x14ac:dyDescent="0.35">
      <c r="D176">
        <f>Linker_ZHist!D176-Nominal_ZHist!D176</f>
        <v>0</v>
      </c>
      <c r="E176">
        <f>Linker_ZHist!E176-Nominal_ZHist!E176</f>
        <v>0</v>
      </c>
      <c r="F176">
        <f>Linker_ZHist!F176-Nominal_ZHist!F176</f>
        <v>0</v>
      </c>
      <c r="G176">
        <f>Linker_ZHist!G176-Nominal_ZHist!G176</f>
        <v>0</v>
      </c>
      <c r="H176">
        <f>Linker_ZHist!H176-Nominal_ZHist!H176</f>
        <v>0</v>
      </c>
      <c r="I176">
        <f>Linker_ZHist!I176-Nominal_ZHist!I176</f>
        <v>0</v>
      </c>
      <c r="J176">
        <f>Linker_ZHist!J176-Nominal_ZHist!J176</f>
        <v>0</v>
      </c>
      <c r="K176">
        <f>Linker_ZHist!K176-Nominal_ZHist!K176</f>
        <v>0</v>
      </c>
      <c r="L176">
        <f>Linker_ZHist!L176-Nominal_ZHist!L176</f>
        <v>0</v>
      </c>
      <c r="M176">
        <f>Linker_ZHist!M176-Nominal_ZHist!M176</f>
        <v>0</v>
      </c>
      <c r="N176">
        <f>Linker_ZHist!N176-Nominal_ZHist!N176</f>
        <v>0</v>
      </c>
      <c r="O176">
        <f>Linker_ZHist!O176-Nominal_ZHist!O176</f>
        <v>0</v>
      </c>
      <c r="P176">
        <f>Linker_ZHist!P176-Nominal_ZHist!P176</f>
        <v>0</v>
      </c>
      <c r="Q176">
        <f>Linker_ZHist!Q176-Nominal_ZHist!Q176</f>
        <v>0</v>
      </c>
      <c r="R176">
        <f>Linker_ZHist!R176-Nominal_ZHist!R176</f>
        <v>0</v>
      </c>
      <c r="S176">
        <f>Linker_ZHist!S176-Nominal_ZHist!S176</f>
        <v>0</v>
      </c>
      <c r="T176">
        <f>Linker_ZHist!T176-Nominal_ZHist!T176</f>
        <v>0</v>
      </c>
      <c r="U176">
        <f>Linker_ZHist!U176-Nominal_ZHist!U176</f>
        <v>0</v>
      </c>
      <c r="V176">
        <f>Linker_ZHist!V176-Nominal_ZHist!V176</f>
        <v>0</v>
      </c>
      <c r="W176">
        <f>Linker_ZHist!W176-Nominal_ZHist!W176</f>
        <v>0</v>
      </c>
      <c r="X176">
        <f>Linker_ZHist!X176-Nominal_ZHist!X176</f>
        <v>0</v>
      </c>
      <c r="Y176">
        <f>Linker_ZHist!Y176-Nominal_ZHist!Y176</f>
        <v>0</v>
      </c>
      <c r="Z176">
        <f>Linker_ZHist!Z176-Nominal_ZHist!Z176</f>
        <v>0</v>
      </c>
      <c r="AA176">
        <f>Linker_ZHist!AA176-Nominal_ZHist!AA176</f>
        <v>0</v>
      </c>
      <c r="AB176">
        <f>Linker_ZHist!AB176-Nominal_ZHist!AB176</f>
        <v>0</v>
      </c>
      <c r="AC176">
        <f>Linker_ZHist!AC176-Nominal_ZHist!AC176</f>
        <v>0</v>
      </c>
      <c r="AD176">
        <f>Linker_ZHist!AD176-Nominal_ZHist!AD176</f>
        <v>0</v>
      </c>
      <c r="AE176">
        <f>Linker_ZHist!AE176-Nominal_ZHist!AE176</f>
        <v>0</v>
      </c>
      <c r="AF176">
        <f>Linker_ZHist!AF176-Nominal_ZHist!AF176</f>
        <v>0</v>
      </c>
      <c r="AG176">
        <f>Linker_ZHist!AG176-Nominal_ZHist!AG176</f>
        <v>0</v>
      </c>
      <c r="AH176">
        <f>Linker_ZHist!AH176-Nominal_ZHist!AH176</f>
        <v>0</v>
      </c>
      <c r="AI176">
        <f>Linker_ZHist!AI176-Nominal_ZHist!AI176</f>
        <v>0</v>
      </c>
      <c r="AJ176">
        <f>Linker_ZHist!AJ176-Nominal_ZHist!AJ176</f>
        <v>0</v>
      </c>
      <c r="AK176">
        <f>Linker_ZHist!AK176-Nominal_ZHist!AK176</f>
        <v>0</v>
      </c>
      <c r="AL176">
        <f>Linker_ZHist!AL176-Nominal_ZHist!AL176</f>
        <v>0</v>
      </c>
      <c r="AM176">
        <f>Linker_ZHist!AM176-Nominal_ZHist!AM176</f>
        <v>0</v>
      </c>
      <c r="AN176">
        <f>Linker_ZHist!AN176-Nominal_ZHist!AN176</f>
        <v>0</v>
      </c>
      <c r="AO176">
        <f>Linker_ZHist!AO176-Nominal_ZHist!AO176</f>
        <v>0</v>
      </c>
      <c r="AP176">
        <f>Linker_ZHist!AP176-Nominal_ZHist!AP176</f>
        <v>0</v>
      </c>
      <c r="AQ176">
        <f>Linker_ZHist!AQ176-Nominal_ZHist!AQ176</f>
        <v>0</v>
      </c>
      <c r="AR176">
        <f>Linker_ZHist!AR176-Nominal_ZHist!AR176</f>
        <v>0</v>
      </c>
      <c r="AS176">
        <f>Linker_ZHist!AS176-Nominal_ZHist!AS176</f>
        <v>0</v>
      </c>
      <c r="AT176">
        <f>Linker_ZHist!AT176-Nominal_ZHist!AT176</f>
        <v>0</v>
      </c>
      <c r="AU176">
        <f>Linker_ZHist!AU176-Nominal_ZHist!AU176</f>
        <v>0</v>
      </c>
      <c r="AV176">
        <f>Linker_ZHist!AV176-Nominal_ZHist!AV176</f>
        <v>0</v>
      </c>
      <c r="AW176">
        <f>Linker_ZHist!AW176-Nominal_ZHist!AW176</f>
        <v>0</v>
      </c>
      <c r="AX176">
        <f>Linker_ZHist!AX176-Nominal_ZHist!AX176</f>
        <v>0</v>
      </c>
      <c r="AY176">
        <f>Linker_ZHist!AY176-Nominal_ZHist!AY176</f>
        <v>0</v>
      </c>
      <c r="AZ176">
        <f>Linker_ZHist!AZ176-Nominal_ZHist!AZ176</f>
        <v>0</v>
      </c>
      <c r="BA176">
        <f>Linker_ZHist!BA176-Nominal_ZHist!BA176</f>
        <v>0</v>
      </c>
      <c r="BB176">
        <f>Linker_ZHist!BB176-Nominal_ZHist!BB176</f>
        <v>0</v>
      </c>
      <c r="BC176">
        <f>Linker_ZHist!BC176-Nominal_ZHist!BC176</f>
        <v>0</v>
      </c>
      <c r="BD176">
        <f>Linker_ZHist!BD176-Nominal_ZHist!BD176</f>
        <v>0</v>
      </c>
      <c r="BE176">
        <f>Linker_ZHist!BE176-Nominal_ZHist!BE176</f>
        <v>0</v>
      </c>
      <c r="BF176">
        <f>Linker_ZHist!BF176-Nominal_ZHist!BF176</f>
        <v>0</v>
      </c>
      <c r="BG176">
        <f>Linker_ZHist!BG176-Nominal_ZHist!BG176</f>
        <v>0</v>
      </c>
      <c r="BH176">
        <f>Linker_ZHist!BH176-Nominal_ZHist!BH176</f>
        <v>0</v>
      </c>
      <c r="BI176">
        <f>Linker_ZHist!BI176-Nominal_ZHist!BI176</f>
        <v>0</v>
      </c>
      <c r="BJ176">
        <f>Linker_ZHist!BJ176-Nominal_ZHist!BJ176</f>
        <v>0</v>
      </c>
      <c r="BK176">
        <f>Linker_ZHist!BK176-Nominal_ZHist!BK176</f>
        <v>0</v>
      </c>
      <c r="BL176">
        <f>Linker_ZHist!BL176-Nominal_ZHist!BL176</f>
        <v>0</v>
      </c>
      <c r="BM176">
        <f>Linker_ZHist!BM176-Nominal_ZHist!BM176</f>
        <v>0</v>
      </c>
      <c r="BN176">
        <f>Linker_ZHist!BN176-Nominal_ZHist!BN176</f>
        <v>0</v>
      </c>
      <c r="BO176">
        <f>Linker_ZHist!BO176-Nominal_ZHist!BO176</f>
        <v>0</v>
      </c>
      <c r="BP176">
        <f>Linker_ZHist!BP176-Nominal_ZHist!BP176</f>
        <v>0</v>
      </c>
      <c r="BQ176">
        <f>Linker_ZHist!BQ176-Nominal_ZHist!BQ176</f>
        <v>0</v>
      </c>
      <c r="BR176">
        <f>Linker_ZHist!BR176-Nominal_ZHist!BR176</f>
        <v>0</v>
      </c>
      <c r="BS176">
        <f>Linker_ZHist!BS176-Nominal_ZHist!BS176</f>
        <v>0</v>
      </c>
      <c r="BT176">
        <f>Linker_ZHist!BT176-Nominal_ZHist!BT176</f>
        <v>0</v>
      </c>
      <c r="BU176">
        <f>Linker_ZHist!BU176-Nominal_ZHist!BU176</f>
        <v>0</v>
      </c>
      <c r="BV176">
        <f>Linker_ZHist!BV176-Nominal_ZHist!BV176</f>
        <v>0</v>
      </c>
      <c r="BW176">
        <f>Linker_ZHist!BW176-Nominal_ZHist!BW176</f>
        <v>0</v>
      </c>
      <c r="BX176">
        <f>Linker_ZHist!BX176-Nominal_ZHist!BX176</f>
        <v>0</v>
      </c>
      <c r="BY176">
        <f>Linker_ZHist!BY176-Nominal_ZHist!BY176</f>
        <v>0</v>
      </c>
      <c r="BZ176">
        <f>Linker_ZHist!BZ176-Nominal_ZHist!BZ176</f>
        <v>0</v>
      </c>
    </row>
    <row r="177" spans="4:78" x14ac:dyDescent="0.35">
      <c r="D177">
        <f>Linker_ZHist!D177-Nominal_ZHist!D177</f>
        <v>0</v>
      </c>
      <c r="E177">
        <f>Linker_ZHist!E177-Nominal_ZHist!E177</f>
        <v>0</v>
      </c>
      <c r="F177">
        <f>Linker_ZHist!F177-Nominal_ZHist!F177</f>
        <v>0</v>
      </c>
      <c r="G177">
        <f>Linker_ZHist!G177-Nominal_ZHist!G177</f>
        <v>0</v>
      </c>
      <c r="H177">
        <f>Linker_ZHist!H177-Nominal_ZHist!H177</f>
        <v>0</v>
      </c>
      <c r="I177">
        <f>Linker_ZHist!I177-Nominal_ZHist!I177</f>
        <v>0</v>
      </c>
      <c r="J177">
        <f>Linker_ZHist!J177-Nominal_ZHist!J177</f>
        <v>0</v>
      </c>
      <c r="K177">
        <f>Linker_ZHist!K177-Nominal_ZHist!K177</f>
        <v>0</v>
      </c>
      <c r="L177">
        <f>Linker_ZHist!L177-Nominal_ZHist!L177</f>
        <v>0</v>
      </c>
      <c r="M177">
        <f>Linker_ZHist!M177-Nominal_ZHist!M177</f>
        <v>0</v>
      </c>
      <c r="N177">
        <f>Linker_ZHist!N177-Nominal_ZHist!N177</f>
        <v>0</v>
      </c>
      <c r="O177">
        <f>Linker_ZHist!O177-Nominal_ZHist!O177</f>
        <v>0</v>
      </c>
      <c r="P177">
        <f>Linker_ZHist!P177-Nominal_ZHist!P177</f>
        <v>0</v>
      </c>
      <c r="Q177">
        <f>Linker_ZHist!Q177-Nominal_ZHist!Q177</f>
        <v>0</v>
      </c>
      <c r="R177">
        <f>Linker_ZHist!R177-Nominal_ZHist!R177</f>
        <v>0</v>
      </c>
      <c r="S177">
        <f>Linker_ZHist!S177-Nominal_ZHist!S177</f>
        <v>0</v>
      </c>
      <c r="T177">
        <f>Linker_ZHist!T177-Nominal_ZHist!T177</f>
        <v>0</v>
      </c>
      <c r="U177">
        <f>Linker_ZHist!U177-Nominal_ZHist!U177</f>
        <v>0</v>
      </c>
      <c r="V177">
        <f>Linker_ZHist!V177-Nominal_ZHist!V177</f>
        <v>0</v>
      </c>
      <c r="W177">
        <f>Linker_ZHist!W177-Nominal_ZHist!W177</f>
        <v>0</v>
      </c>
      <c r="X177">
        <f>Linker_ZHist!X177-Nominal_ZHist!X177</f>
        <v>0</v>
      </c>
      <c r="Y177">
        <f>Linker_ZHist!Y177-Nominal_ZHist!Y177</f>
        <v>0</v>
      </c>
      <c r="Z177">
        <f>Linker_ZHist!Z177-Nominal_ZHist!Z177</f>
        <v>0</v>
      </c>
      <c r="AA177">
        <f>Linker_ZHist!AA177-Nominal_ZHist!AA177</f>
        <v>0</v>
      </c>
      <c r="AB177">
        <f>Linker_ZHist!AB177-Nominal_ZHist!AB177</f>
        <v>0</v>
      </c>
      <c r="AC177">
        <f>Linker_ZHist!AC177-Nominal_ZHist!AC177</f>
        <v>0</v>
      </c>
      <c r="AD177">
        <f>Linker_ZHist!AD177-Nominal_ZHist!AD177</f>
        <v>0</v>
      </c>
      <c r="AE177">
        <f>Linker_ZHist!AE177-Nominal_ZHist!AE177</f>
        <v>0</v>
      </c>
      <c r="AF177">
        <f>Linker_ZHist!AF177-Nominal_ZHist!AF177</f>
        <v>0</v>
      </c>
      <c r="AG177">
        <f>Linker_ZHist!AG177-Nominal_ZHist!AG177</f>
        <v>0</v>
      </c>
      <c r="AH177">
        <f>Linker_ZHist!AH177-Nominal_ZHist!AH177</f>
        <v>0</v>
      </c>
      <c r="AI177">
        <f>Linker_ZHist!AI177-Nominal_ZHist!AI177</f>
        <v>0</v>
      </c>
      <c r="AJ177">
        <f>Linker_ZHist!AJ177-Nominal_ZHist!AJ177</f>
        <v>0</v>
      </c>
      <c r="AK177">
        <f>Linker_ZHist!AK177-Nominal_ZHist!AK177</f>
        <v>0</v>
      </c>
      <c r="AL177">
        <f>Linker_ZHist!AL177-Nominal_ZHist!AL177</f>
        <v>0</v>
      </c>
      <c r="AM177">
        <f>Linker_ZHist!AM177-Nominal_ZHist!AM177</f>
        <v>0</v>
      </c>
      <c r="AN177">
        <f>Linker_ZHist!AN177-Nominal_ZHist!AN177</f>
        <v>0</v>
      </c>
      <c r="AO177">
        <f>Linker_ZHist!AO177-Nominal_ZHist!AO177</f>
        <v>0</v>
      </c>
      <c r="AP177">
        <f>Linker_ZHist!AP177-Nominal_ZHist!AP177</f>
        <v>0</v>
      </c>
      <c r="AQ177">
        <f>Linker_ZHist!AQ177-Nominal_ZHist!AQ177</f>
        <v>0</v>
      </c>
      <c r="AR177">
        <f>Linker_ZHist!AR177-Nominal_ZHist!AR177</f>
        <v>0</v>
      </c>
      <c r="AS177">
        <f>Linker_ZHist!AS177-Nominal_ZHist!AS177</f>
        <v>0</v>
      </c>
      <c r="AT177">
        <f>Linker_ZHist!AT177-Nominal_ZHist!AT177</f>
        <v>0</v>
      </c>
      <c r="AU177">
        <f>Linker_ZHist!AU177-Nominal_ZHist!AU177</f>
        <v>0</v>
      </c>
      <c r="AV177">
        <f>Linker_ZHist!AV177-Nominal_ZHist!AV177</f>
        <v>0</v>
      </c>
      <c r="AW177">
        <f>Linker_ZHist!AW177-Nominal_ZHist!AW177</f>
        <v>0</v>
      </c>
      <c r="AX177">
        <f>Linker_ZHist!AX177-Nominal_ZHist!AX177</f>
        <v>0</v>
      </c>
      <c r="AY177">
        <f>Linker_ZHist!AY177-Nominal_ZHist!AY177</f>
        <v>0</v>
      </c>
      <c r="AZ177">
        <f>Linker_ZHist!AZ177-Nominal_ZHist!AZ177</f>
        <v>0</v>
      </c>
      <c r="BA177">
        <f>Linker_ZHist!BA177-Nominal_ZHist!BA177</f>
        <v>0</v>
      </c>
      <c r="BB177">
        <f>Linker_ZHist!BB177-Nominal_ZHist!BB177</f>
        <v>0</v>
      </c>
      <c r="BC177">
        <f>Linker_ZHist!BC177-Nominal_ZHist!BC177</f>
        <v>0</v>
      </c>
      <c r="BD177">
        <f>Linker_ZHist!BD177-Nominal_ZHist!BD177</f>
        <v>0</v>
      </c>
      <c r="BE177">
        <f>Linker_ZHist!BE177-Nominal_ZHist!BE177</f>
        <v>0</v>
      </c>
      <c r="BF177">
        <f>Linker_ZHist!BF177-Nominal_ZHist!BF177</f>
        <v>0</v>
      </c>
      <c r="BG177">
        <f>Linker_ZHist!BG177-Nominal_ZHist!BG177</f>
        <v>0</v>
      </c>
      <c r="BH177">
        <f>Linker_ZHist!BH177-Nominal_ZHist!BH177</f>
        <v>0</v>
      </c>
      <c r="BI177">
        <f>Linker_ZHist!BI177-Nominal_ZHist!BI177</f>
        <v>0</v>
      </c>
      <c r="BJ177">
        <f>Linker_ZHist!BJ177-Nominal_ZHist!BJ177</f>
        <v>0</v>
      </c>
      <c r="BK177">
        <f>Linker_ZHist!BK177-Nominal_ZHist!BK177</f>
        <v>0</v>
      </c>
      <c r="BL177">
        <f>Linker_ZHist!BL177-Nominal_ZHist!BL177</f>
        <v>0</v>
      </c>
      <c r="BM177">
        <f>Linker_ZHist!BM177-Nominal_ZHist!BM177</f>
        <v>0</v>
      </c>
      <c r="BN177">
        <f>Linker_ZHist!BN177-Nominal_ZHist!BN177</f>
        <v>0</v>
      </c>
      <c r="BO177">
        <f>Linker_ZHist!BO177-Nominal_ZHist!BO177</f>
        <v>0</v>
      </c>
      <c r="BP177">
        <f>Linker_ZHist!BP177-Nominal_ZHist!BP177</f>
        <v>0</v>
      </c>
      <c r="BQ177">
        <f>Linker_ZHist!BQ177-Nominal_ZHist!BQ177</f>
        <v>0</v>
      </c>
      <c r="BR177">
        <f>Linker_ZHist!BR177-Nominal_ZHist!BR177</f>
        <v>0</v>
      </c>
      <c r="BS177">
        <f>Linker_ZHist!BS177-Nominal_ZHist!BS177</f>
        <v>0</v>
      </c>
      <c r="BT177">
        <f>Linker_ZHist!BT177-Nominal_ZHist!BT177</f>
        <v>0</v>
      </c>
      <c r="BU177">
        <f>Linker_ZHist!BU177-Nominal_ZHist!BU177</f>
        <v>0</v>
      </c>
      <c r="BV177">
        <f>Linker_ZHist!BV177-Nominal_ZHist!BV177</f>
        <v>0</v>
      </c>
      <c r="BW177">
        <f>Linker_ZHist!BW177-Nominal_ZHist!BW177</f>
        <v>0</v>
      </c>
      <c r="BX177">
        <f>Linker_ZHist!BX177-Nominal_ZHist!BX177</f>
        <v>0</v>
      </c>
      <c r="BY177">
        <f>Linker_ZHist!BY177-Nominal_ZHist!BY177</f>
        <v>0</v>
      </c>
      <c r="BZ177">
        <f>Linker_ZHist!BZ177-Nominal_ZHist!BZ177</f>
        <v>0</v>
      </c>
    </row>
    <row r="178" spans="4:78" x14ac:dyDescent="0.35">
      <c r="D178">
        <f>Linker_ZHist!D178-Nominal_ZHist!D178</f>
        <v>0</v>
      </c>
      <c r="E178">
        <f>Linker_ZHist!E178-Nominal_ZHist!E178</f>
        <v>0</v>
      </c>
      <c r="F178">
        <f>Linker_ZHist!F178-Nominal_ZHist!F178</f>
        <v>0</v>
      </c>
      <c r="G178">
        <f>Linker_ZHist!G178-Nominal_ZHist!G178</f>
        <v>0</v>
      </c>
      <c r="H178">
        <f>Linker_ZHist!H178-Nominal_ZHist!H178</f>
        <v>0</v>
      </c>
      <c r="I178">
        <f>Linker_ZHist!I178-Nominal_ZHist!I178</f>
        <v>0</v>
      </c>
      <c r="J178">
        <f>Linker_ZHist!J178-Nominal_ZHist!J178</f>
        <v>0</v>
      </c>
      <c r="K178">
        <f>Linker_ZHist!K178-Nominal_ZHist!K178</f>
        <v>0</v>
      </c>
      <c r="L178">
        <f>Linker_ZHist!L178-Nominal_ZHist!L178</f>
        <v>0</v>
      </c>
      <c r="M178">
        <f>Linker_ZHist!M178-Nominal_ZHist!M178</f>
        <v>0</v>
      </c>
      <c r="N178">
        <f>Linker_ZHist!N178-Nominal_ZHist!N178</f>
        <v>0</v>
      </c>
      <c r="O178">
        <f>Linker_ZHist!O178-Nominal_ZHist!O178</f>
        <v>0</v>
      </c>
      <c r="P178">
        <f>Linker_ZHist!P178-Nominal_ZHist!P178</f>
        <v>0</v>
      </c>
      <c r="Q178">
        <f>Linker_ZHist!Q178-Nominal_ZHist!Q178</f>
        <v>0</v>
      </c>
      <c r="R178">
        <f>Linker_ZHist!R178-Nominal_ZHist!R178</f>
        <v>0</v>
      </c>
      <c r="S178">
        <f>Linker_ZHist!S178-Nominal_ZHist!S178</f>
        <v>0</v>
      </c>
      <c r="T178">
        <f>Linker_ZHist!T178-Nominal_ZHist!T178</f>
        <v>0</v>
      </c>
      <c r="U178">
        <f>Linker_ZHist!U178-Nominal_ZHist!U178</f>
        <v>0</v>
      </c>
      <c r="V178">
        <f>Linker_ZHist!V178-Nominal_ZHist!V178</f>
        <v>0</v>
      </c>
      <c r="W178">
        <f>Linker_ZHist!W178-Nominal_ZHist!W178</f>
        <v>0</v>
      </c>
      <c r="X178">
        <f>Linker_ZHist!X178-Nominal_ZHist!X178</f>
        <v>0</v>
      </c>
      <c r="Y178">
        <f>Linker_ZHist!Y178-Nominal_ZHist!Y178</f>
        <v>0</v>
      </c>
      <c r="Z178">
        <f>Linker_ZHist!Z178-Nominal_ZHist!Z178</f>
        <v>0</v>
      </c>
      <c r="AA178">
        <f>Linker_ZHist!AA178-Nominal_ZHist!AA178</f>
        <v>0</v>
      </c>
      <c r="AB178">
        <f>Linker_ZHist!AB178-Nominal_ZHist!AB178</f>
        <v>0</v>
      </c>
      <c r="AC178">
        <f>Linker_ZHist!AC178-Nominal_ZHist!AC178</f>
        <v>0</v>
      </c>
      <c r="AD178">
        <f>Linker_ZHist!AD178-Nominal_ZHist!AD178</f>
        <v>0</v>
      </c>
      <c r="AE178">
        <f>Linker_ZHist!AE178-Nominal_ZHist!AE178</f>
        <v>0</v>
      </c>
      <c r="AF178">
        <f>Linker_ZHist!AF178-Nominal_ZHist!AF178</f>
        <v>0</v>
      </c>
      <c r="AG178">
        <f>Linker_ZHist!AG178-Nominal_ZHist!AG178</f>
        <v>0</v>
      </c>
      <c r="AH178">
        <f>Linker_ZHist!AH178-Nominal_ZHist!AH178</f>
        <v>0</v>
      </c>
      <c r="AI178">
        <f>Linker_ZHist!AI178-Nominal_ZHist!AI178</f>
        <v>0</v>
      </c>
      <c r="AJ178">
        <f>Linker_ZHist!AJ178-Nominal_ZHist!AJ178</f>
        <v>0</v>
      </c>
      <c r="AK178">
        <f>Linker_ZHist!AK178-Nominal_ZHist!AK178</f>
        <v>0</v>
      </c>
      <c r="AL178">
        <f>Linker_ZHist!AL178-Nominal_ZHist!AL178</f>
        <v>0</v>
      </c>
      <c r="AM178">
        <f>Linker_ZHist!AM178-Nominal_ZHist!AM178</f>
        <v>0</v>
      </c>
      <c r="AN178">
        <f>Linker_ZHist!AN178-Nominal_ZHist!AN178</f>
        <v>0</v>
      </c>
      <c r="AO178">
        <f>Linker_ZHist!AO178-Nominal_ZHist!AO178</f>
        <v>0</v>
      </c>
      <c r="AP178">
        <f>Linker_ZHist!AP178-Nominal_ZHist!AP178</f>
        <v>0</v>
      </c>
      <c r="AQ178">
        <f>Linker_ZHist!AQ178-Nominal_ZHist!AQ178</f>
        <v>0</v>
      </c>
      <c r="AR178">
        <f>Linker_ZHist!AR178-Nominal_ZHist!AR178</f>
        <v>0</v>
      </c>
      <c r="AS178">
        <f>Linker_ZHist!AS178-Nominal_ZHist!AS178</f>
        <v>0</v>
      </c>
      <c r="AT178">
        <f>Linker_ZHist!AT178-Nominal_ZHist!AT178</f>
        <v>0</v>
      </c>
      <c r="AU178">
        <f>Linker_ZHist!AU178-Nominal_ZHist!AU178</f>
        <v>0</v>
      </c>
      <c r="AV178">
        <f>Linker_ZHist!AV178-Nominal_ZHist!AV178</f>
        <v>0</v>
      </c>
      <c r="AW178">
        <f>Linker_ZHist!AW178-Nominal_ZHist!AW178</f>
        <v>0</v>
      </c>
      <c r="AX178">
        <f>Linker_ZHist!AX178-Nominal_ZHist!AX178</f>
        <v>0</v>
      </c>
      <c r="AY178">
        <f>Linker_ZHist!AY178-Nominal_ZHist!AY178</f>
        <v>0</v>
      </c>
      <c r="AZ178">
        <f>Linker_ZHist!AZ178-Nominal_ZHist!AZ178</f>
        <v>0</v>
      </c>
      <c r="BA178">
        <f>Linker_ZHist!BA178-Nominal_ZHist!BA178</f>
        <v>0</v>
      </c>
      <c r="BB178">
        <f>Linker_ZHist!BB178-Nominal_ZHist!BB178</f>
        <v>0</v>
      </c>
      <c r="BC178">
        <f>Linker_ZHist!BC178-Nominal_ZHist!BC178</f>
        <v>0</v>
      </c>
      <c r="BD178">
        <f>Linker_ZHist!BD178-Nominal_ZHist!BD178</f>
        <v>0</v>
      </c>
      <c r="BE178">
        <f>Linker_ZHist!BE178-Nominal_ZHist!BE178</f>
        <v>0</v>
      </c>
      <c r="BF178">
        <f>Linker_ZHist!BF178-Nominal_ZHist!BF178</f>
        <v>0</v>
      </c>
      <c r="BG178">
        <f>Linker_ZHist!BG178-Nominal_ZHist!BG178</f>
        <v>0</v>
      </c>
      <c r="BH178">
        <f>Linker_ZHist!BH178-Nominal_ZHist!BH178</f>
        <v>0</v>
      </c>
      <c r="BI178">
        <f>Linker_ZHist!BI178-Nominal_ZHist!BI178</f>
        <v>0</v>
      </c>
      <c r="BJ178">
        <f>Linker_ZHist!BJ178-Nominal_ZHist!BJ178</f>
        <v>0</v>
      </c>
      <c r="BK178">
        <f>Linker_ZHist!BK178-Nominal_ZHist!BK178</f>
        <v>0</v>
      </c>
      <c r="BL178">
        <f>Linker_ZHist!BL178-Nominal_ZHist!BL178</f>
        <v>0</v>
      </c>
      <c r="BM178">
        <f>Linker_ZHist!BM178-Nominal_ZHist!BM178</f>
        <v>0</v>
      </c>
      <c r="BN178">
        <f>Linker_ZHist!BN178-Nominal_ZHist!BN178</f>
        <v>0</v>
      </c>
      <c r="BO178">
        <f>Linker_ZHist!BO178-Nominal_ZHist!BO178</f>
        <v>0</v>
      </c>
      <c r="BP178">
        <f>Linker_ZHist!BP178-Nominal_ZHist!BP178</f>
        <v>0</v>
      </c>
      <c r="BQ178">
        <f>Linker_ZHist!BQ178-Nominal_ZHist!BQ178</f>
        <v>0</v>
      </c>
      <c r="BR178">
        <f>Linker_ZHist!BR178-Nominal_ZHist!BR178</f>
        <v>0</v>
      </c>
      <c r="BS178">
        <f>Linker_ZHist!BS178-Nominal_ZHist!BS178</f>
        <v>0</v>
      </c>
      <c r="BT178">
        <f>Linker_ZHist!BT178-Nominal_ZHist!BT178</f>
        <v>0</v>
      </c>
      <c r="BU178">
        <f>Linker_ZHist!BU178-Nominal_ZHist!BU178</f>
        <v>0</v>
      </c>
      <c r="BV178">
        <f>Linker_ZHist!BV178-Nominal_ZHist!BV178</f>
        <v>0</v>
      </c>
      <c r="BW178">
        <f>Linker_ZHist!BW178-Nominal_ZHist!BW178</f>
        <v>0</v>
      </c>
      <c r="BX178">
        <f>Linker_ZHist!BX178-Nominal_ZHist!BX178</f>
        <v>0</v>
      </c>
      <c r="BY178">
        <f>Linker_ZHist!BY178-Nominal_ZHist!BY178</f>
        <v>0</v>
      </c>
      <c r="BZ178">
        <f>Linker_ZHist!BZ178-Nominal_ZHist!BZ178</f>
        <v>0</v>
      </c>
    </row>
    <row r="179" spans="4:78" x14ac:dyDescent="0.35">
      <c r="D179">
        <f>Linker_ZHist!D179-Nominal_ZHist!D179</f>
        <v>0</v>
      </c>
      <c r="E179">
        <f>Linker_ZHist!E179-Nominal_ZHist!E179</f>
        <v>0</v>
      </c>
      <c r="F179">
        <f>Linker_ZHist!F179-Nominal_ZHist!F179</f>
        <v>0</v>
      </c>
      <c r="G179">
        <f>Linker_ZHist!G179-Nominal_ZHist!G179</f>
        <v>0</v>
      </c>
      <c r="H179">
        <f>Linker_ZHist!H179-Nominal_ZHist!H179</f>
        <v>0</v>
      </c>
      <c r="I179">
        <f>Linker_ZHist!I179-Nominal_ZHist!I179</f>
        <v>0</v>
      </c>
      <c r="J179">
        <f>Linker_ZHist!J179-Nominal_ZHist!J179</f>
        <v>0</v>
      </c>
      <c r="K179">
        <f>Linker_ZHist!K179-Nominal_ZHist!K179</f>
        <v>0</v>
      </c>
      <c r="L179">
        <f>Linker_ZHist!L179-Nominal_ZHist!L179</f>
        <v>0</v>
      </c>
      <c r="M179">
        <f>Linker_ZHist!M179-Nominal_ZHist!M179</f>
        <v>0</v>
      </c>
      <c r="N179">
        <f>Linker_ZHist!N179-Nominal_ZHist!N179</f>
        <v>0</v>
      </c>
      <c r="O179">
        <f>Linker_ZHist!O179-Nominal_ZHist!O179</f>
        <v>0</v>
      </c>
      <c r="P179">
        <f>Linker_ZHist!P179-Nominal_ZHist!P179</f>
        <v>0</v>
      </c>
      <c r="Q179">
        <f>Linker_ZHist!Q179-Nominal_ZHist!Q179</f>
        <v>0</v>
      </c>
      <c r="R179">
        <f>Linker_ZHist!R179-Nominal_ZHist!R179</f>
        <v>0</v>
      </c>
      <c r="S179">
        <f>Linker_ZHist!S179-Nominal_ZHist!S179</f>
        <v>0</v>
      </c>
      <c r="T179">
        <f>Linker_ZHist!T179-Nominal_ZHist!T179</f>
        <v>0</v>
      </c>
      <c r="U179">
        <f>Linker_ZHist!U179-Nominal_ZHist!U179</f>
        <v>0</v>
      </c>
      <c r="V179">
        <f>Linker_ZHist!V179-Nominal_ZHist!V179</f>
        <v>0</v>
      </c>
      <c r="W179">
        <f>Linker_ZHist!W179-Nominal_ZHist!W179</f>
        <v>0</v>
      </c>
      <c r="X179">
        <f>Linker_ZHist!X179-Nominal_ZHist!X179</f>
        <v>0</v>
      </c>
      <c r="Y179">
        <f>Linker_ZHist!Y179-Nominal_ZHist!Y179</f>
        <v>0</v>
      </c>
      <c r="Z179">
        <f>Linker_ZHist!Z179-Nominal_ZHist!Z179</f>
        <v>0</v>
      </c>
      <c r="AA179">
        <f>Linker_ZHist!AA179-Nominal_ZHist!AA179</f>
        <v>0</v>
      </c>
      <c r="AB179">
        <f>Linker_ZHist!AB179-Nominal_ZHist!AB179</f>
        <v>0</v>
      </c>
      <c r="AC179">
        <f>Linker_ZHist!AC179-Nominal_ZHist!AC179</f>
        <v>0</v>
      </c>
      <c r="AD179">
        <f>Linker_ZHist!AD179-Nominal_ZHist!AD179</f>
        <v>0</v>
      </c>
      <c r="AE179">
        <f>Linker_ZHist!AE179-Nominal_ZHist!AE179</f>
        <v>0</v>
      </c>
      <c r="AF179">
        <f>Linker_ZHist!AF179-Nominal_ZHist!AF179</f>
        <v>0</v>
      </c>
      <c r="AG179">
        <f>Linker_ZHist!AG179-Nominal_ZHist!AG179</f>
        <v>0</v>
      </c>
      <c r="AH179">
        <f>Linker_ZHist!AH179-Nominal_ZHist!AH179</f>
        <v>0</v>
      </c>
      <c r="AI179">
        <f>Linker_ZHist!AI179-Nominal_ZHist!AI179</f>
        <v>0</v>
      </c>
      <c r="AJ179">
        <f>Linker_ZHist!AJ179-Nominal_ZHist!AJ179</f>
        <v>0</v>
      </c>
      <c r="AK179">
        <f>Linker_ZHist!AK179-Nominal_ZHist!AK179</f>
        <v>0</v>
      </c>
      <c r="AL179">
        <f>Linker_ZHist!AL179-Nominal_ZHist!AL179</f>
        <v>0</v>
      </c>
      <c r="AM179">
        <f>Linker_ZHist!AM179-Nominal_ZHist!AM179</f>
        <v>0</v>
      </c>
      <c r="AN179">
        <f>Linker_ZHist!AN179-Nominal_ZHist!AN179</f>
        <v>0</v>
      </c>
      <c r="AO179">
        <f>Linker_ZHist!AO179-Nominal_ZHist!AO179</f>
        <v>0</v>
      </c>
      <c r="AP179">
        <f>Linker_ZHist!AP179-Nominal_ZHist!AP179</f>
        <v>0</v>
      </c>
      <c r="AQ179">
        <f>Linker_ZHist!AQ179-Nominal_ZHist!AQ179</f>
        <v>0</v>
      </c>
      <c r="AR179">
        <f>Linker_ZHist!AR179-Nominal_ZHist!AR179</f>
        <v>0</v>
      </c>
      <c r="AS179">
        <f>Linker_ZHist!AS179-Nominal_ZHist!AS179</f>
        <v>0</v>
      </c>
      <c r="AT179">
        <f>Linker_ZHist!AT179-Nominal_ZHist!AT179</f>
        <v>0</v>
      </c>
      <c r="AU179">
        <f>Linker_ZHist!AU179-Nominal_ZHist!AU179</f>
        <v>0</v>
      </c>
      <c r="AV179">
        <f>Linker_ZHist!AV179-Nominal_ZHist!AV179</f>
        <v>0</v>
      </c>
      <c r="AW179">
        <f>Linker_ZHist!AW179-Nominal_ZHist!AW179</f>
        <v>0</v>
      </c>
      <c r="AX179">
        <f>Linker_ZHist!AX179-Nominal_ZHist!AX179</f>
        <v>0</v>
      </c>
      <c r="AY179">
        <f>Linker_ZHist!AY179-Nominal_ZHist!AY179</f>
        <v>0</v>
      </c>
      <c r="AZ179">
        <f>Linker_ZHist!AZ179-Nominal_ZHist!AZ179</f>
        <v>0</v>
      </c>
      <c r="BA179">
        <f>Linker_ZHist!BA179-Nominal_ZHist!BA179</f>
        <v>0</v>
      </c>
      <c r="BB179">
        <f>Linker_ZHist!BB179-Nominal_ZHist!BB179</f>
        <v>0</v>
      </c>
      <c r="BC179">
        <f>Linker_ZHist!BC179-Nominal_ZHist!BC179</f>
        <v>0</v>
      </c>
      <c r="BD179">
        <f>Linker_ZHist!BD179-Nominal_ZHist!BD179</f>
        <v>0</v>
      </c>
      <c r="BE179">
        <f>Linker_ZHist!BE179-Nominal_ZHist!BE179</f>
        <v>0</v>
      </c>
      <c r="BF179">
        <f>Linker_ZHist!BF179-Nominal_ZHist!BF179</f>
        <v>0</v>
      </c>
      <c r="BG179">
        <f>Linker_ZHist!BG179-Nominal_ZHist!BG179</f>
        <v>0</v>
      </c>
      <c r="BH179">
        <f>Linker_ZHist!BH179-Nominal_ZHist!BH179</f>
        <v>0</v>
      </c>
      <c r="BI179">
        <f>Linker_ZHist!BI179-Nominal_ZHist!BI179</f>
        <v>0</v>
      </c>
      <c r="BJ179">
        <f>Linker_ZHist!BJ179-Nominal_ZHist!BJ179</f>
        <v>0</v>
      </c>
      <c r="BK179">
        <f>Linker_ZHist!BK179-Nominal_ZHist!BK179</f>
        <v>0</v>
      </c>
      <c r="BL179">
        <f>Linker_ZHist!BL179-Nominal_ZHist!BL179</f>
        <v>0</v>
      </c>
      <c r="BM179">
        <f>Linker_ZHist!BM179-Nominal_ZHist!BM179</f>
        <v>0</v>
      </c>
      <c r="BN179">
        <f>Linker_ZHist!BN179-Nominal_ZHist!BN179</f>
        <v>0</v>
      </c>
      <c r="BO179">
        <f>Linker_ZHist!BO179-Nominal_ZHist!BO179</f>
        <v>0</v>
      </c>
      <c r="BP179">
        <f>Linker_ZHist!BP179-Nominal_ZHist!BP179</f>
        <v>0</v>
      </c>
      <c r="BQ179">
        <f>Linker_ZHist!BQ179-Nominal_ZHist!BQ179</f>
        <v>0</v>
      </c>
      <c r="BR179">
        <f>Linker_ZHist!BR179-Nominal_ZHist!BR179</f>
        <v>0</v>
      </c>
      <c r="BS179">
        <f>Linker_ZHist!BS179-Nominal_ZHist!BS179</f>
        <v>0</v>
      </c>
      <c r="BT179">
        <f>Linker_ZHist!BT179-Nominal_ZHist!BT179</f>
        <v>0</v>
      </c>
      <c r="BU179">
        <f>Linker_ZHist!BU179-Nominal_ZHist!BU179</f>
        <v>0</v>
      </c>
      <c r="BV179">
        <f>Linker_ZHist!BV179-Nominal_ZHist!BV179</f>
        <v>0</v>
      </c>
      <c r="BW179">
        <f>Linker_ZHist!BW179-Nominal_ZHist!BW179</f>
        <v>0</v>
      </c>
      <c r="BX179">
        <f>Linker_ZHist!BX179-Nominal_ZHist!BX179</f>
        <v>0</v>
      </c>
      <c r="BY179">
        <f>Linker_ZHist!BY179-Nominal_ZHist!BY179</f>
        <v>0</v>
      </c>
      <c r="BZ179">
        <f>Linker_ZHist!BZ179-Nominal_ZHist!BZ179</f>
        <v>0</v>
      </c>
    </row>
    <row r="180" spans="4:78" x14ac:dyDescent="0.35">
      <c r="D180">
        <f>Linker_ZHist!D180-Nominal_ZHist!D180</f>
        <v>0</v>
      </c>
      <c r="E180">
        <f>Linker_ZHist!E180-Nominal_ZHist!E180</f>
        <v>0</v>
      </c>
      <c r="F180">
        <f>Linker_ZHist!F180-Nominal_ZHist!F180</f>
        <v>0</v>
      </c>
      <c r="G180">
        <f>Linker_ZHist!G180-Nominal_ZHist!G180</f>
        <v>0</v>
      </c>
      <c r="H180">
        <f>Linker_ZHist!H180-Nominal_ZHist!H180</f>
        <v>0</v>
      </c>
      <c r="I180">
        <f>Linker_ZHist!I180-Nominal_ZHist!I180</f>
        <v>0</v>
      </c>
      <c r="J180">
        <f>Linker_ZHist!J180-Nominal_ZHist!J180</f>
        <v>0</v>
      </c>
      <c r="K180">
        <f>Linker_ZHist!K180-Nominal_ZHist!K180</f>
        <v>0</v>
      </c>
      <c r="L180">
        <f>Linker_ZHist!L180-Nominal_ZHist!L180</f>
        <v>0</v>
      </c>
      <c r="M180">
        <f>Linker_ZHist!M180-Nominal_ZHist!M180</f>
        <v>0</v>
      </c>
      <c r="N180">
        <f>Linker_ZHist!N180-Nominal_ZHist!N180</f>
        <v>0</v>
      </c>
      <c r="O180">
        <f>Linker_ZHist!O180-Nominal_ZHist!O180</f>
        <v>0</v>
      </c>
      <c r="P180">
        <f>Linker_ZHist!P180-Nominal_ZHist!P180</f>
        <v>0</v>
      </c>
      <c r="Q180">
        <f>Linker_ZHist!Q180-Nominal_ZHist!Q180</f>
        <v>0</v>
      </c>
      <c r="R180">
        <f>Linker_ZHist!R180-Nominal_ZHist!R180</f>
        <v>0</v>
      </c>
      <c r="S180">
        <f>Linker_ZHist!S180-Nominal_ZHist!S180</f>
        <v>0</v>
      </c>
      <c r="T180">
        <f>Linker_ZHist!T180-Nominal_ZHist!T180</f>
        <v>0</v>
      </c>
      <c r="U180">
        <f>Linker_ZHist!U180-Nominal_ZHist!U180</f>
        <v>0</v>
      </c>
      <c r="V180">
        <f>Linker_ZHist!V180-Nominal_ZHist!V180</f>
        <v>0</v>
      </c>
      <c r="W180">
        <f>Linker_ZHist!W180-Nominal_ZHist!W180</f>
        <v>0</v>
      </c>
      <c r="X180">
        <f>Linker_ZHist!X180-Nominal_ZHist!X180</f>
        <v>0</v>
      </c>
      <c r="Y180">
        <f>Linker_ZHist!Y180-Nominal_ZHist!Y180</f>
        <v>0</v>
      </c>
      <c r="Z180">
        <f>Linker_ZHist!Z180-Nominal_ZHist!Z180</f>
        <v>0</v>
      </c>
      <c r="AA180">
        <f>Linker_ZHist!AA180-Nominal_ZHist!AA180</f>
        <v>0</v>
      </c>
      <c r="AB180">
        <f>Linker_ZHist!AB180-Nominal_ZHist!AB180</f>
        <v>0</v>
      </c>
      <c r="AC180">
        <f>Linker_ZHist!AC180-Nominal_ZHist!AC180</f>
        <v>0</v>
      </c>
      <c r="AD180">
        <f>Linker_ZHist!AD180-Nominal_ZHist!AD180</f>
        <v>0</v>
      </c>
      <c r="AE180">
        <f>Linker_ZHist!AE180-Nominal_ZHist!AE180</f>
        <v>0</v>
      </c>
      <c r="AF180">
        <f>Linker_ZHist!AF180-Nominal_ZHist!AF180</f>
        <v>0</v>
      </c>
      <c r="AG180">
        <f>Linker_ZHist!AG180-Nominal_ZHist!AG180</f>
        <v>0</v>
      </c>
      <c r="AH180">
        <f>Linker_ZHist!AH180-Nominal_ZHist!AH180</f>
        <v>0</v>
      </c>
      <c r="AI180">
        <f>Linker_ZHist!AI180-Nominal_ZHist!AI180</f>
        <v>0</v>
      </c>
      <c r="AJ180">
        <f>Linker_ZHist!AJ180-Nominal_ZHist!AJ180</f>
        <v>0</v>
      </c>
      <c r="AK180">
        <f>Linker_ZHist!AK180-Nominal_ZHist!AK180</f>
        <v>0</v>
      </c>
      <c r="AL180">
        <f>Linker_ZHist!AL180-Nominal_ZHist!AL180</f>
        <v>0</v>
      </c>
      <c r="AM180">
        <f>Linker_ZHist!AM180-Nominal_ZHist!AM180</f>
        <v>0</v>
      </c>
      <c r="AN180">
        <f>Linker_ZHist!AN180-Nominal_ZHist!AN180</f>
        <v>0</v>
      </c>
      <c r="AO180">
        <f>Linker_ZHist!AO180-Nominal_ZHist!AO180</f>
        <v>0</v>
      </c>
      <c r="AP180">
        <f>Linker_ZHist!AP180-Nominal_ZHist!AP180</f>
        <v>0</v>
      </c>
      <c r="AQ180">
        <f>Linker_ZHist!AQ180-Nominal_ZHist!AQ180</f>
        <v>0</v>
      </c>
      <c r="AR180">
        <f>Linker_ZHist!AR180-Nominal_ZHist!AR180</f>
        <v>0</v>
      </c>
      <c r="AS180">
        <f>Linker_ZHist!AS180-Nominal_ZHist!AS180</f>
        <v>0</v>
      </c>
      <c r="AT180">
        <f>Linker_ZHist!AT180-Nominal_ZHist!AT180</f>
        <v>0</v>
      </c>
      <c r="AU180">
        <f>Linker_ZHist!AU180-Nominal_ZHist!AU180</f>
        <v>0</v>
      </c>
      <c r="AV180">
        <f>Linker_ZHist!AV180-Nominal_ZHist!AV180</f>
        <v>0</v>
      </c>
      <c r="AW180">
        <f>Linker_ZHist!AW180-Nominal_ZHist!AW180</f>
        <v>0</v>
      </c>
      <c r="AX180">
        <f>Linker_ZHist!AX180-Nominal_ZHist!AX180</f>
        <v>0</v>
      </c>
      <c r="AY180">
        <f>Linker_ZHist!AY180-Nominal_ZHist!AY180</f>
        <v>0</v>
      </c>
      <c r="AZ180">
        <f>Linker_ZHist!AZ180-Nominal_ZHist!AZ180</f>
        <v>0</v>
      </c>
      <c r="BA180">
        <f>Linker_ZHist!BA180-Nominal_ZHist!BA180</f>
        <v>0</v>
      </c>
      <c r="BB180">
        <f>Linker_ZHist!BB180-Nominal_ZHist!BB180</f>
        <v>0</v>
      </c>
      <c r="BC180">
        <f>Linker_ZHist!BC180-Nominal_ZHist!BC180</f>
        <v>0</v>
      </c>
      <c r="BD180">
        <f>Linker_ZHist!BD180-Nominal_ZHist!BD180</f>
        <v>0</v>
      </c>
      <c r="BE180">
        <f>Linker_ZHist!BE180-Nominal_ZHist!BE180</f>
        <v>0</v>
      </c>
      <c r="BF180">
        <f>Linker_ZHist!BF180-Nominal_ZHist!BF180</f>
        <v>0</v>
      </c>
      <c r="BG180">
        <f>Linker_ZHist!BG180-Nominal_ZHist!BG180</f>
        <v>0</v>
      </c>
      <c r="BH180">
        <f>Linker_ZHist!BH180-Nominal_ZHist!BH180</f>
        <v>0</v>
      </c>
      <c r="BI180">
        <f>Linker_ZHist!BI180-Nominal_ZHist!BI180</f>
        <v>0</v>
      </c>
      <c r="BJ180">
        <f>Linker_ZHist!BJ180-Nominal_ZHist!BJ180</f>
        <v>0</v>
      </c>
      <c r="BK180">
        <f>Linker_ZHist!BK180-Nominal_ZHist!BK180</f>
        <v>0</v>
      </c>
      <c r="BL180">
        <f>Linker_ZHist!BL180-Nominal_ZHist!BL180</f>
        <v>0</v>
      </c>
      <c r="BM180">
        <f>Linker_ZHist!BM180-Nominal_ZHist!BM180</f>
        <v>0</v>
      </c>
      <c r="BN180">
        <f>Linker_ZHist!BN180-Nominal_ZHist!BN180</f>
        <v>0</v>
      </c>
      <c r="BO180">
        <f>Linker_ZHist!BO180-Nominal_ZHist!BO180</f>
        <v>0</v>
      </c>
      <c r="BP180">
        <f>Linker_ZHist!BP180-Nominal_ZHist!BP180</f>
        <v>0</v>
      </c>
      <c r="BQ180">
        <f>Linker_ZHist!BQ180-Nominal_ZHist!BQ180</f>
        <v>0</v>
      </c>
      <c r="BR180">
        <f>Linker_ZHist!BR180-Nominal_ZHist!BR180</f>
        <v>0</v>
      </c>
      <c r="BS180">
        <f>Linker_ZHist!BS180-Nominal_ZHist!BS180</f>
        <v>0</v>
      </c>
      <c r="BT180">
        <f>Linker_ZHist!BT180-Nominal_ZHist!BT180</f>
        <v>0</v>
      </c>
      <c r="BU180">
        <f>Linker_ZHist!BU180-Nominal_ZHist!BU180</f>
        <v>0</v>
      </c>
      <c r="BV180">
        <f>Linker_ZHist!BV180-Nominal_ZHist!BV180</f>
        <v>0</v>
      </c>
      <c r="BW180">
        <f>Linker_ZHist!BW180-Nominal_ZHist!BW180</f>
        <v>0</v>
      </c>
      <c r="BX180">
        <f>Linker_ZHist!BX180-Nominal_ZHist!BX180</f>
        <v>0</v>
      </c>
      <c r="BY180">
        <f>Linker_ZHist!BY180-Nominal_ZHist!BY180</f>
        <v>0</v>
      </c>
      <c r="BZ180">
        <f>Linker_ZHist!BZ180-Nominal_ZHist!BZ180</f>
        <v>0</v>
      </c>
    </row>
    <row r="181" spans="4:78" x14ac:dyDescent="0.35">
      <c r="D181">
        <f>Linker_ZHist!D181-Nominal_ZHist!D181</f>
        <v>0</v>
      </c>
      <c r="E181">
        <f>Linker_ZHist!E181-Nominal_ZHist!E181</f>
        <v>0</v>
      </c>
      <c r="F181">
        <f>Linker_ZHist!F181-Nominal_ZHist!F181</f>
        <v>0</v>
      </c>
      <c r="G181">
        <f>Linker_ZHist!G181-Nominal_ZHist!G181</f>
        <v>0</v>
      </c>
      <c r="H181">
        <f>Linker_ZHist!H181-Nominal_ZHist!H181</f>
        <v>0</v>
      </c>
      <c r="I181">
        <f>Linker_ZHist!I181-Nominal_ZHist!I181</f>
        <v>0</v>
      </c>
      <c r="J181">
        <f>Linker_ZHist!J181-Nominal_ZHist!J181</f>
        <v>0</v>
      </c>
      <c r="K181">
        <f>Linker_ZHist!K181-Nominal_ZHist!K181</f>
        <v>0</v>
      </c>
      <c r="L181">
        <f>Linker_ZHist!L181-Nominal_ZHist!L181</f>
        <v>0</v>
      </c>
      <c r="M181">
        <f>Linker_ZHist!M181-Nominal_ZHist!M181</f>
        <v>0</v>
      </c>
      <c r="N181">
        <f>Linker_ZHist!N181-Nominal_ZHist!N181</f>
        <v>0</v>
      </c>
      <c r="O181">
        <f>Linker_ZHist!O181-Nominal_ZHist!O181</f>
        <v>0</v>
      </c>
      <c r="P181">
        <f>Linker_ZHist!P181-Nominal_ZHist!P181</f>
        <v>0</v>
      </c>
      <c r="Q181">
        <f>Linker_ZHist!Q181-Nominal_ZHist!Q181</f>
        <v>0</v>
      </c>
      <c r="R181">
        <f>Linker_ZHist!R181-Nominal_ZHist!R181</f>
        <v>0</v>
      </c>
      <c r="S181">
        <f>Linker_ZHist!S181-Nominal_ZHist!S181</f>
        <v>0</v>
      </c>
      <c r="T181">
        <f>Linker_ZHist!T181-Nominal_ZHist!T181</f>
        <v>0</v>
      </c>
      <c r="U181">
        <f>Linker_ZHist!U181-Nominal_ZHist!U181</f>
        <v>0</v>
      </c>
      <c r="V181">
        <f>Linker_ZHist!V181-Nominal_ZHist!V181</f>
        <v>0</v>
      </c>
      <c r="W181">
        <f>Linker_ZHist!W181-Nominal_ZHist!W181</f>
        <v>0</v>
      </c>
      <c r="X181">
        <f>Linker_ZHist!X181-Nominal_ZHist!X181</f>
        <v>0</v>
      </c>
      <c r="Y181">
        <f>Linker_ZHist!Y181-Nominal_ZHist!Y181</f>
        <v>0</v>
      </c>
      <c r="Z181">
        <f>Linker_ZHist!Z181-Nominal_ZHist!Z181</f>
        <v>0</v>
      </c>
      <c r="AA181">
        <f>Linker_ZHist!AA181-Nominal_ZHist!AA181</f>
        <v>0</v>
      </c>
      <c r="AB181">
        <f>Linker_ZHist!AB181-Nominal_ZHist!AB181</f>
        <v>0</v>
      </c>
      <c r="AC181">
        <f>Linker_ZHist!AC181-Nominal_ZHist!AC181</f>
        <v>0</v>
      </c>
      <c r="AD181">
        <f>Linker_ZHist!AD181-Nominal_ZHist!AD181</f>
        <v>0</v>
      </c>
      <c r="AE181">
        <f>Linker_ZHist!AE181-Nominal_ZHist!AE181</f>
        <v>0</v>
      </c>
      <c r="AF181">
        <f>Linker_ZHist!AF181-Nominal_ZHist!AF181</f>
        <v>0</v>
      </c>
      <c r="AG181">
        <f>Linker_ZHist!AG181-Nominal_ZHist!AG181</f>
        <v>0</v>
      </c>
      <c r="AH181">
        <f>Linker_ZHist!AH181-Nominal_ZHist!AH181</f>
        <v>0</v>
      </c>
      <c r="AI181">
        <f>Linker_ZHist!AI181-Nominal_ZHist!AI181</f>
        <v>0</v>
      </c>
      <c r="AJ181">
        <f>Linker_ZHist!AJ181-Nominal_ZHist!AJ181</f>
        <v>0</v>
      </c>
      <c r="AK181">
        <f>Linker_ZHist!AK181-Nominal_ZHist!AK181</f>
        <v>0</v>
      </c>
      <c r="AL181">
        <f>Linker_ZHist!AL181-Nominal_ZHist!AL181</f>
        <v>0</v>
      </c>
      <c r="AM181">
        <f>Linker_ZHist!AM181-Nominal_ZHist!AM181</f>
        <v>0</v>
      </c>
      <c r="AN181">
        <f>Linker_ZHist!AN181-Nominal_ZHist!AN181</f>
        <v>0</v>
      </c>
      <c r="AO181">
        <f>Linker_ZHist!AO181-Nominal_ZHist!AO181</f>
        <v>0</v>
      </c>
      <c r="AP181">
        <f>Linker_ZHist!AP181-Nominal_ZHist!AP181</f>
        <v>0</v>
      </c>
      <c r="AQ181">
        <f>Linker_ZHist!AQ181-Nominal_ZHist!AQ181</f>
        <v>0</v>
      </c>
      <c r="AR181">
        <f>Linker_ZHist!AR181-Nominal_ZHist!AR181</f>
        <v>0</v>
      </c>
      <c r="AS181">
        <f>Linker_ZHist!AS181-Nominal_ZHist!AS181</f>
        <v>0</v>
      </c>
      <c r="AT181">
        <f>Linker_ZHist!AT181-Nominal_ZHist!AT181</f>
        <v>0</v>
      </c>
      <c r="AU181">
        <f>Linker_ZHist!AU181-Nominal_ZHist!AU181</f>
        <v>0</v>
      </c>
      <c r="AV181">
        <f>Linker_ZHist!AV181-Nominal_ZHist!AV181</f>
        <v>0</v>
      </c>
      <c r="AW181">
        <f>Linker_ZHist!AW181-Nominal_ZHist!AW181</f>
        <v>0</v>
      </c>
      <c r="AX181">
        <f>Linker_ZHist!AX181-Nominal_ZHist!AX181</f>
        <v>0</v>
      </c>
      <c r="AY181">
        <f>Linker_ZHist!AY181-Nominal_ZHist!AY181</f>
        <v>0</v>
      </c>
      <c r="AZ181">
        <f>Linker_ZHist!AZ181-Nominal_ZHist!AZ181</f>
        <v>0</v>
      </c>
      <c r="BA181">
        <f>Linker_ZHist!BA181-Nominal_ZHist!BA181</f>
        <v>0</v>
      </c>
      <c r="BB181">
        <f>Linker_ZHist!BB181-Nominal_ZHist!BB181</f>
        <v>0</v>
      </c>
      <c r="BC181">
        <f>Linker_ZHist!BC181-Nominal_ZHist!BC181</f>
        <v>0</v>
      </c>
      <c r="BD181">
        <f>Linker_ZHist!BD181-Nominal_ZHist!BD181</f>
        <v>0</v>
      </c>
      <c r="BE181">
        <f>Linker_ZHist!BE181-Nominal_ZHist!BE181</f>
        <v>0</v>
      </c>
      <c r="BF181">
        <f>Linker_ZHist!BF181-Nominal_ZHist!BF181</f>
        <v>0</v>
      </c>
      <c r="BG181">
        <f>Linker_ZHist!BG181-Nominal_ZHist!BG181</f>
        <v>0</v>
      </c>
      <c r="BH181">
        <f>Linker_ZHist!BH181-Nominal_ZHist!BH181</f>
        <v>0</v>
      </c>
      <c r="BI181">
        <f>Linker_ZHist!BI181-Nominal_ZHist!BI181</f>
        <v>0</v>
      </c>
      <c r="BJ181">
        <f>Linker_ZHist!BJ181-Nominal_ZHist!BJ181</f>
        <v>0</v>
      </c>
      <c r="BK181">
        <f>Linker_ZHist!BK181-Nominal_ZHist!BK181</f>
        <v>0</v>
      </c>
      <c r="BL181">
        <f>Linker_ZHist!BL181-Nominal_ZHist!BL181</f>
        <v>0</v>
      </c>
      <c r="BM181">
        <f>Linker_ZHist!BM181-Nominal_ZHist!BM181</f>
        <v>0</v>
      </c>
      <c r="BN181">
        <f>Linker_ZHist!BN181-Nominal_ZHist!BN181</f>
        <v>0</v>
      </c>
      <c r="BO181">
        <f>Linker_ZHist!BO181-Nominal_ZHist!BO181</f>
        <v>0</v>
      </c>
      <c r="BP181">
        <f>Linker_ZHist!BP181-Nominal_ZHist!BP181</f>
        <v>0</v>
      </c>
      <c r="BQ181">
        <f>Linker_ZHist!BQ181-Nominal_ZHist!BQ181</f>
        <v>0</v>
      </c>
      <c r="BR181">
        <f>Linker_ZHist!BR181-Nominal_ZHist!BR181</f>
        <v>0</v>
      </c>
      <c r="BS181">
        <f>Linker_ZHist!BS181-Nominal_ZHist!BS181</f>
        <v>0</v>
      </c>
      <c r="BT181">
        <f>Linker_ZHist!BT181-Nominal_ZHist!BT181</f>
        <v>0</v>
      </c>
      <c r="BU181">
        <f>Linker_ZHist!BU181-Nominal_ZHist!BU181</f>
        <v>0</v>
      </c>
      <c r="BV181">
        <f>Linker_ZHist!BV181-Nominal_ZHist!BV181</f>
        <v>0</v>
      </c>
      <c r="BW181">
        <f>Linker_ZHist!BW181-Nominal_ZHist!BW181</f>
        <v>0</v>
      </c>
      <c r="BX181">
        <f>Linker_ZHist!BX181-Nominal_ZHist!BX181</f>
        <v>0</v>
      </c>
      <c r="BY181">
        <f>Linker_ZHist!BY181-Nominal_ZHist!BY181</f>
        <v>0</v>
      </c>
      <c r="BZ181">
        <f>Linker_ZHist!BZ181-Nominal_ZHist!BZ181</f>
        <v>0</v>
      </c>
    </row>
    <row r="182" spans="4:78" x14ac:dyDescent="0.35">
      <c r="D182">
        <f>Linker_ZHist!D182-Nominal_ZHist!D182</f>
        <v>0</v>
      </c>
      <c r="E182">
        <f>Linker_ZHist!E182-Nominal_ZHist!E182</f>
        <v>0</v>
      </c>
      <c r="F182">
        <f>Linker_ZHist!F182-Nominal_ZHist!F182</f>
        <v>0</v>
      </c>
      <c r="G182">
        <f>Linker_ZHist!G182-Nominal_ZHist!G182</f>
        <v>0</v>
      </c>
      <c r="H182">
        <f>Linker_ZHist!H182-Nominal_ZHist!H182</f>
        <v>0</v>
      </c>
      <c r="I182">
        <f>Linker_ZHist!I182-Nominal_ZHist!I182</f>
        <v>0</v>
      </c>
      <c r="J182">
        <f>Linker_ZHist!J182-Nominal_ZHist!J182</f>
        <v>0</v>
      </c>
      <c r="K182">
        <f>Linker_ZHist!K182-Nominal_ZHist!K182</f>
        <v>0</v>
      </c>
      <c r="L182">
        <f>Linker_ZHist!L182-Nominal_ZHist!L182</f>
        <v>0</v>
      </c>
      <c r="M182">
        <f>Linker_ZHist!M182-Nominal_ZHist!M182</f>
        <v>0</v>
      </c>
      <c r="N182">
        <f>Linker_ZHist!N182-Nominal_ZHist!N182</f>
        <v>0</v>
      </c>
      <c r="O182">
        <f>Linker_ZHist!O182-Nominal_ZHist!O182</f>
        <v>0</v>
      </c>
      <c r="P182">
        <f>Linker_ZHist!P182-Nominal_ZHist!P182</f>
        <v>0</v>
      </c>
      <c r="Q182">
        <f>Linker_ZHist!Q182-Nominal_ZHist!Q182</f>
        <v>0</v>
      </c>
      <c r="R182">
        <f>Linker_ZHist!R182-Nominal_ZHist!R182</f>
        <v>0</v>
      </c>
      <c r="S182">
        <f>Linker_ZHist!S182-Nominal_ZHist!S182</f>
        <v>0</v>
      </c>
      <c r="T182">
        <f>Linker_ZHist!T182-Nominal_ZHist!T182</f>
        <v>0</v>
      </c>
      <c r="U182">
        <f>Linker_ZHist!U182-Nominal_ZHist!U182</f>
        <v>0</v>
      </c>
      <c r="V182">
        <f>Linker_ZHist!V182-Nominal_ZHist!V182</f>
        <v>0</v>
      </c>
      <c r="W182">
        <f>Linker_ZHist!W182-Nominal_ZHist!W182</f>
        <v>0</v>
      </c>
      <c r="X182">
        <f>Linker_ZHist!X182-Nominal_ZHist!X182</f>
        <v>0</v>
      </c>
      <c r="Y182">
        <f>Linker_ZHist!Y182-Nominal_ZHist!Y182</f>
        <v>0</v>
      </c>
      <c r="Z182">
        <f>Linker_ZHist!Z182-Nominal_ZHist!Z182</f>
        <v>0</v>
      </c>
      <c r="AA182">
        <f>Linker_ZHist!AA182-Nominal_ZHist!AA182</f>
        <v>0</v>
      </c>
      <c r="AB182">
        <f>Linker_ZHist!AB182-Nominal_ZHist!AB182</f>
        <v>0</v>
      </c>
      <c r="AC182">
        <f>Linker_ZHist!AC182-Nominal_ZHist!AC182</f>
        <v>0</v>
      </c>
      <c r="AD182">
        <f>Linker_ZHist!AD182-Nominal_ZHist!AD182</f>
        <v>0</v>
      </c>
      <c r="AE182">
        <f>Linker_ZHist!AE182-Nominal_ZHist!AE182</f>
        <v>0</v>
      </c>
      <c r="AF182">
        <f>Linker_ZHist!AF182-Nominal_ZHist!AF182</f>
        <v>0</v>
      </c>
      <c r="AG182">
        <f>Linker_ZHist!AG182-Nominal_ZHist!AG182</f>
        <v>0</v>
      </c>
      <c r="AH182">
        <f>Linker_ZHist!AH182-Nominal_ZHist!AH182</f>
        <v>0</v>
      </c>
      <c r="AI182">
        <f>Linker_ZHist!AI182-Nominal_ZHist!AI182</f>
        <v>0</v>
      </c>
      <c r="AJ182">
        <f>Linker_ZHist!AJ182-Nominal_ZHist!AJ182</f>
        <v>0</v>
      </c>
      <c r="AK182">
        <f>Linker_ZHist!AK182-Nominal_ZHist!AK182</f>
        <v>0</v>
      </c>
      <c r="AL182">
        <f>Linker_ZHist!AL182-Nominal_ZHist!AL182</f>
        <v>0</v>
      </c>
      <c r="AM182">
        <f>Linker_ZHist!AM182-Nominal_ZHist!AM182</f>
        <v>0</v>
      </c>
      <c r="AN182">
        <f>Linker_ZHist!AN182-Nominal_ZHist!AN182</f>
        <v>0</v>
      </c>
      <c r="AO182">
        <f>Linker_ZHist!AO182-Nominal_ZHist!AO182</f>
        <v>0</v>
      </c>
      <c r="AP182">
        <f>Linker_ZHist!AP182-Nominal_ZHist!AP182</f>
        <v>0</v>
      </c>
      <c r="AQ182">
        <f>Linker_ZHist!AQ182-Nominal_ZHist!AQ182</f>
        <v>0</v>
      </c>
      <c r="AR182">
        <f>Linker_ZHist!AR182-Nominal_ZHist!AR182</f>
        <v>0</v>
      </c>
      <c r="AS182">
        <f>Linker_ZHist!AS182-Nominal_ZHist!AS182</f>
        <v>0</v>
      </c>
      <c r="AT182">
        <f>Linker_ZHist!AT182-Nominal_ZHist!AT182</f>
        <v>0</v>
      </c>
      <c r="AU182">
        <f>Linker_ZHist!AU182-Nominal_ZHist!AU182</f>
        <v>0</v>
      </c>
      <c r="AV182">
        <f>Linker_ZHist!AV182-Nominal_ZHist!AV182</f>
        <v>0</v>
      </c>
      <c r="AW182">
        <f>Linker_ZHist!AW182-Nominal_ZHist!AW182</f>
        <v>0</v>
      </c>
      <c r="AX182">
        <f>Linker_ZHist!AX182-Nominal_ZHist!AX182</f>
        <v>0</v>
      </c>
      <c r="AY182">
        <f>Linker_ZHist!AY182-Nominal_ZHist!AY182</f>
        <v>0</v>
      </c>
      <c r="AZ182">
        <f>Linker_ZHist!AZ182-Nominal_ZHist!AZ182</f>
        <v>0</v>
      </c>
      <c r="BA182">
        <f>Linker_ZHist!BA182-Nominal_ZHist!BA182</f>
        <v>0</v>
      </c>
      <c r="BB182">
        <f>Linker_ZHist!BB182-Nominal_ZHist!BB182</f>
        <v>0</v>
      </c>
      <c r="BC182">
        <f>Linker_ZHist!BC182-Nominal_ZHist!BC182</f>
        <v>0</v>
      </c>
      <c r="BD182">
        <f>Linker_ZHist!BD182-Nominal_ZHist!BD182</f>
        <v>0</v>
      </c>
      <c r="BE182">
        <f>Linker_ZHist!BE182-Nominal_ZHist!BE182</f>
        <v>0</v>
      </c>
      <c r="BF182">
        <f>Linker_ZHist!BF182-Nominal_ZHist!BF182</f>
        <v>0</v>
      </c>
      <c r="BG182">
        <f>Linker_ZHist!BG182-Nominal_ZHist!BG182</f>
        <v>0</v>
      </c>
      <c r="BH182">
        <f>Linker_ZHist!BH182-Nominal_ZHist!BH182</f>
        <v>0</v>
      </c>
      <c r="BI182">
        <f>Linker_ZHist!BI182-Nominal_ZHist!BI182</f>
        <v>0</v>
      </c>
      <c r="BJ182">
        <f>Linker_ZHist!BJ182-Nominal_ZHist!BJ182</f>
        <v>0</v>
      </c>
      <c r="BK182">
        <f>Linker_ZHist!BK182-Nominal_ZHist!BK182</f>
        <v>0</v>
      </c>
      <c r="BL182">
        <f>Linker_ZHist!BL182-Nominal_ZHist!BL182</f>
        <v>0</v>
      </c>
      <c r="BM182">
        <f>Linker_ZHist!BM182-Nominal_ZHist!BM182</f>
        <v>0</v>
      </c>
      <c r="BN182">
        <f>Linker_ZHist!BN182-Nominal_ZHist!BN182</f>
        <v>0</v>
      </c>
      <c r="BO182">
        <f>Linker_ZHist!BO182-Nominal_ZHist!BO182</f>
        <v>0</v>
      </c>
      <c r="BP182">
        <f>Linker_ZHist!BP182-Nominal_ZHist!BP182</f>
        <v>0</v>
      </c>
      <c r="BQ182">
        <f>Linker_ZHist!BQ182-Nominal_ZHist!BQ182</f>
        <v>0</v>
      </c>
      <c r="BR182">
        <f>Linker_ZHist!BR182-Nominal_ZHist!BR182</f>
        <v>0</v>
      </c>
      <c r="BS182">
        <f>Linker_ZHist!BS182-Nominal_ZHist!BS182</f>
        <v>0</v>
      </c>
      <c r="BT182">
        <f>Linker_ZHist!BT182-Nominal_ZHist!BT182</f>
        <v>0</v>
      </c>
      <c r="BU182">
        <f>Linker_ZHist!BU182-Nominal_ZHist!BU182</f>
        <v>0</v>
      </c>
      <c r="BV182">
        <f>Linker_ZHist!BV182-Nominal_ZHist!BV182</f>
        <v>0</v>
      </c>
      <c r="BW182">
        <f>Linker_ZHist!BW182-Nominal_ZHist!BW182</f>
        <v>0</v>
      </c>
      <c r="BX182">
        <f>Linker_ZHist!BX182-Nominal_ZHist!BX182</f>
        <v>0</v>
      </c>
      <c r="BY182">
        <f>Linker_ZHist!BY182-Nominal_ZHist!BY182</f>
        <v>0</v>
      </c>
      <c r="BZ182">
        <f>Linker_ZHist!BZ182-Nominal_ZHist!BZ182</f>
        <v>0</v>
      </c>
    </row>
    <row r="183" spans="4:78" x14ac:dyDescent="0.35">
      <c r="D183">
        <f>Linker_ZHist!D183-Nominal_ZHist!D183</f>
        <v>0</v>
      </c>
      <c r="E183">
        <f>Linker_ZHist!E183-Nominal_ZHist!E183</f>
        <v>0</v>
      </c>
      <c r="F183">
        <f>Linker_ZHist!F183-Nominal_ZHist!F183</f>
        <v>0</v>
      </c>
      <c r="G183">
        <f>Linker_ZHist!G183-Nominal_ZHist!G183</f>
        <v>0</v>
      </c>
      <c r="H183">
        <f>Linker_ZHist!H183-Nominal_ZHist!H183</f>
        <v>0</v>
      </c>
      <c r="I183">
        <f>Linker_ZHist!I183-Nominal_ZHist!I183</f>
        <v>0</v>
      </c>
      <c r="J183">
        <f>Linker_ZHist!J183-Nominal_ZHist!J183</f>
        <v>0</v>
      </c>
      <c r="K183">
        <f>Linker_ZHist!K183-Nominal_ZHist!K183</f>
        <v>0</v>
      </c>
      <c r="L183">
        <f>Linker_ZHist!L183-Nominal_ZHist!L183</f>
        <v>0</v>
      </c>
      <c r="M183">
        <f>Linker_ZHist!M183-Nominal_ZHist!M183</f>
        <v>0</v>
      </c>
      <c r="N183">
        <f>Linker_ZHist!N183-Nominal_ZHist!N183</f>
        <v>0</v>
      </c>
      <c r="O183">
        <f>Linker_ZHist!O183-Nominal_ZHist!O183</f>
        <v>0</v>
      </c>
      <c r="P183">
        <f>Linker_ZHist!P183-Nominal_ZHist!P183</f>
        <v>0</v>
      </c>
      <c r="Q183">
        <f>Linker_ZHist!Q183-Nominal_ZHist!Q183</f>
        <v>0</v>
      </c>
      <c r="R183">
        <f>Linker_ZHist!R183-Nominal_ZHist!R183</f>
        <v>0</v>
      </c>
      <c r="S183">
        <f>Linker_ZHist!S183-Nominal_ZHist!S183</f>
        <v>0</v>
      </c>
      <c r="T183">
        <f>Linker_ZHist!T183-Nominal_ZHist!T183</f>
        <v>0</v>
      </c>
      <c r="U183">
        <f>Linker_ZHist!U183-Nominal_ZHist!U183</f>
        <v>0</v>
      </c>
      <c r="V183">
        <f>Linker_ZHist!V183-Nominal_ZHist!V183</f>
        <v>0</v>
      </c>
      <c r="W183">
        <f>Linker_ZHist!W183-Nominal_ZHist!W183</f>
        <v>0</v>
      </c>
      <c r="X183">
        <f>Linker_ZHist!X183-Nominal_ZHist!X183</f>
        <v>0</v>
      </c>
      <c r="Y183">
        <f>Linker_ZHist!Y183-Nominal_ZHist!Y183</f>
        <v>0</v>
      </c>
      <c r="Z183">
        <f>Linker_ZHist!Z183-Nominal_ZHist!Z183</f>
        <v>0</v>
      </c>
      <c r="AA183">
        <f>Linker_ZHist!AA183-Nominal_ZHist!AA183</f>
        <v>0</v>
      </c>
      <c r="AB183">
        <f>Linker_ZHist!AB183-Nominal_ZHist!AB183</f>
        <v>0</v>
      </c>
      <c r="AC183">
        <f>Linker_ZHist!AC183-Nominal_ZHist!AC183</f>
        <v>0</v>
      </c>
      <c r="AD183">
        <f>Linker_ZHist!AD183-Nominal_ZHist!AD183</f>
        <v>0</v>
      </c>
      <c r="AE183">
        <f>Linker_ZHist!AE183-Nominal_ZHist!AE183</f>
        <v>0</v>
      </c>
      <c r="AF183">
        <f>Linker_ZHist!AF183-Nominal_ZHist!AF183</f>
        <v>0</v>
      </c>
      <c r="AG183">
        <f>Linker_ZHist!AG183-Nominal_ZHist!AG183</f>
        <v>0</v>
      </c>
      <c r="AH183">
        <f>Linker_ZHist!AH183-Nominal_ZHist!AH183</f>
        <v>0</v>
      </c>
      <c r="AI183">
        <f>Linker_ZHist!AI183-Nominal_ZHist!AI183</f>
        <v>0</v>
      </c>
      <c r="AJ183">
        <f>Linker_ZHist!AJ183-Nominal_ZHist!AJ183</f>
        <v>0</v>
      </c>
      <c r="AK183">
        <f>Linker_ZHist!AK183-Nominal_ZHist!AK183</f>
        <v>0</v>
      </c>
      <c r="AL183">
        <f>Linker_ZHist!AL183-Nominal_ZHist!AL183</f>
        <v>0</v>
      </c>
      <c r="AM183">
        <f>Linker_ZHist!AM183-Nominal_ZHist!AM183</f>
        <v>0</v>
      </c>
      <c r="AN183">
        <f>Linker_ZHist!AN183-Nominal_ZHist!AN183</f>
        <v>0</v>
      </c>
      <c r="AO183">
        <f>Linker_ZHist!AO183-Nominal_ZHist!AO183</f>
        <v>0</v>
      </c>
      <c r="AP183">
        <f>Linker_ZHist!AP183-Nominal_ZHist!AP183</f>
        <v>0</v>
      </c>
      <c r="AQ183">
        <f>Linker_ZHist!AQ183-Nominal_ZHist!AQ183</f>
        <v>0</v>
      </c>
      <c r="AR183">
        <f>Linker_ZHist!AR183-Nominal_ZHist!AR183</f>
        <v>0</v>
      </c>
      <c r="AS183">
        <f>Linker_ZHist!AS183-Nominal_ZHist!AS183</f>
        <v>0</v>
      </c>
      <c r="AT183">
        <f>Linker_ZHist!AT183-Nominal_ZHist!AT183</f>
        <v>0</v>
      </c>
      <c r="AU183">
        <f>Linker_ZHist!AU183-Nominal_ZHist!AU183</f>
        <v>0</v>
      </c>
      <c r="AV183">
        <f>Linker_ZHist!AV183-Nominal_ZHist!AV183</f>
        <v>0</v>
      </c>
      <c r="AW183">
        <f>Linker_ZHist!AW183-Nominal_ZHist!AW183</f>
        <v>0</v>
      </c>
      <c r="AX183">
        <f>Linker_ZHist!AX183-Nominal_ZHist!AX183</f>
        <v>0</v>
      </c>
      <c r="AY183">
        <f>Linker_ZHist!AY183-Nominal_ZHist!AY183</f>
        <v>0</v>
      </c>
      <c r="AZ183">
        <f>Linker_ZHist!AZ183-Nominal_ZHist!AZ183</f>
        <v>0</v>
      </c>
      <c r="BA183">
        <f>Linker_ZHist!BA183-Nominal_ZHist!BA183</f>
        <v>0</v>
      </c>
      <c r="BB183">
        <f>Linker_ZHist!BB183-Nominal_ZHist!BB183</f>
        <v>0</v>
      </c>
      <c r="BC183">
        <f>Linker_ZHist!BC183-Nominal_ZHist!BC183</f>
        <v>0</v>
      </c>
      <c r="BD183">
        <f>Linker_ZHist!BD183-Nominal_ZHist!BD183</f>
        <v>0</v>
      </c>
      <c r="BE183">
        <f>Linker_ZHist!BE183-Nominal_ZHist!BE183</f>
        <v>0</v>
      </c>
      <c r="BF183">
        <f>Linker_ZHist!BF183-Nominal_ZHist!BF183</f>
        <v>0</v>
      </c>
      <c r="BG183">
        <f>Linker_ZHist!BG183-Nominal_ZHist!BG183</f>
        <v>0</v>
      </c>
      <c r="BH183">
        <f>Linker_ZHist!BH183-Nominal_ZHist!BH183</f>
        <v>0</v>
      </c>
      <c r="BI183">
        <f>Linker_ZHist!BI183-Nominal_ZHist!BI183</f>
        <v>0</v>
      </c>
      <c r="BJ183">
        <f>Linker_ZHist!BJ183-Nominal_ZHist!BJ183</f>
        <v>0</v>
      </c>
      <c r="BK183">
        <f>Linker_ZHist!BK183-Nominal_ZHist!BK183</f>
        <v>0</v>
      </c>
      <c r="BL183">
        <f>Linker_ZHist!BL183-Nominal_ZHist!BL183</f>
        <v>0</v>
      </c>
      <c r="BM183">
        <f>Linker_ZHist!BM183-Nominal_ZHist!BM183</f>
        <v>0</v>
      </c>
      <c r="BN183">
        <f>Linker_ZHist!BN183-Nominal_ZHist!BN183</f>
        <v>0</v>
      </c>
      <c r="BO183">
        <f>Linker_ZHist!BO183-Nominal_ZHist!BO183</f>
        <v>0</v>
      </c>
      <c r="BP183">
        <f>Linker_ZHist!BP183-Nominal_ZHist!BP183</f>
        <v>0</v>
      </c>
      <c r="BQ183">
        <f>Linker_ZHist!BQ183-Nominal_ZHist!BQ183</f>
        <v>0</v>
      </c>
      <c r="BR183">
        <f>Linker_ZHist!BR183-Nominal_ZHist!BR183</f>
        <v>0</v>
      </c>
      <c r="BS183">
        <f>Linker_ZHist!BS183-Nominal_ZHist!BS183</f>
        <v>0</v>
      </c>
      <c r="BT183">
        <f>Linker_ZHist!BT183-Nominal_ZHist!BT183</f>
        <v>0</v>
      </c>
      <c r="BU183">
        <f>Linker_ZHist!BU183-Nominal_ZHist!BU183</f>
        <v>0</v>
      </c>
      <c r="BV183">
        <f>Linker_ZHist!BV183-Nominal_ZHist!BV183</f>
        <v>0</v>
      </c>
      <c r="BW183">
        <f>Linker_ZHist!BW183-Nominal_ZHist!BW183</f>
        <v>0</v>
      </c>
      <c r="BX183">
        <f>Linker_ZHist!BX183-Nominal_ZHist!BX183</f>
        <v>0</v>
      </c>
      <c r="BY183">
        <f>Linker_ZHist!BY183-Nominal_ZHist!BY183</f>
        <v>0</v>
      </c>
      <c r="BZ183">
        <f>Linker_ZHist!BZ183-Nominal_ZHist!BZ183</f>
        <v>0</v>
      </c>
    </row>
    <row r="184" spans="4:78" x14ac:dyDescent="0.35">
      <c r="D184">
        <f>Linker_ZHist!D184-Nominal_ZHist!D184</f>
        <v>0</v>
      </c>
      <c r="E184">
        <f>Linker_ZHist!E184-Nominal_ZHist!E184</f>
        <v>0</v>
      </c>
      <c r="F184">
        <f>Linker_ZHist!F184-Nominal_ZHist!F184</f>
        <v>0</v>
      </c>
      <c r="G184">
        <f>Linker_ZHist!G184-Nominal_ZHist!G184</f>
        <v>0</v>
      </c>
      <c r="H184">
        <f>Linker_ZHist!H184-Nominal_ZHist!H184</f>
        <v>0</v>
      </c>
      <c r="I184">
        <f>Linker_ZHist!I184-Nominal_ZHist!I184</f>
        <v>0</v>
      </c>
      <c r="J184">
        <f>Linker_ZHist!J184-Nominal_ZHist!J184</f>
        <v>0</v>
      </c>
      <c r="K184">
        <f>Linker_ZHist!K184-Nominal_ZHist!K184</f>
        <v>0</v>
      </c>
      <c r="L184">
        <f>Linker_ZHist!L184-Nominal_ZHist!L184</f>
        <v>0</v>
      </c>
      <c r="M184">
        <f>Linker_ZHist!M184-Nominal_ZHist!M184</f>
        <v>0</v>
      </c>
      <c r="N184">
        <f>Linker_ZHist!N184-Nominal_ZHist!N184</f>
        <v>0</v>
      </c>
      <c r="O184">
        <f>Linker_ZHist!O184-Nominal_ZHist!O184</f>
        <v>0</v>
      </c>
      <c r="P184">
        <f>Linker_ZHist!P184-Nominal_ZHist!P184</f>
        <v>0</v>
      </c>
      <c r="Q184">
        <f>Linker_ZHist!Q184-Nominal_ZHist!Q184</f>
        <v>0</v>
      </c>
      <c r="R184">
        <f>Linker_ZHist!R184-Nominal_ZHist!R184</f>
        <v>0</v>
      </c>
      <c r="S184">
        <f>Linker_ZHist!S184-Nominal_ZHist!S184</f>
        <v>0</v>
      </c>
      <c r="T184">
        <f>Linker_ZHist!T184-Nominal_ZHist!T184</f>
        <v>0</v>
      </c>
      <c r="U184">
        <f>Linker_ZHist!U184-Nominal_ZHist!U184</f>
        <v>0</v>
      </c>
      <c r="V184">
        <f>Linker_ZHist!V184-Nominal_ZHist!V184</f>
        <v>0</v>
      </c>
      <c r="W184">
        <f>Linker_ZHist!W184-Nominal_ZHist!W184</f>
        <v>0</v>
      </c>
      <c r="X184">
        <f>Linker_ZHist!X184-Nominal_ZHist!X184</f>
        <v>0</v>
      </c>
      <c r="Y184">
        <f>Linker_ZHist!Y184-Nominal_ZHist!Y184</f>
        <v>0</v>
      </c>
      <c r="Z184">
        <f>Linker_ZHist!Z184-Nominal_ZHist!Z184</f>
        <v>0</v>
      </c>
      <c r="AA184">
        <f>Linker_ZHist!AA184-Nominal_ZHist!AA184</f>
        <v>0</v>
      </c>
      <c r="AB184">
        <f>Linker_ZHist!AB184-Nominal_ZHist!AB184</f>
        <v>0</v>
      </c>
      <c r="AC184">
        <f>Linker_ZHist!AC184-Nominal_ZHist!AC184</f>
        <v>0</v>
      </c>
      <c r="AD184">
        <f>Linker_ZHist!AD184-Nominal_ZHist!AD184</f>
        <v>0</v>
      </c>
      <c r="AE184">
        <f>Linker_ZHist!AE184-Nominal_ZHist!AE184</f>
        <v>0</v>
      </c>
      <c r="AF184">
        <f>Linker_ZHist!AF184-Nominal_ZHist!AF184</f>
        <v>0</v>
      </c>
      <c r="AG184">
        <f>Linker_ZHist!AG184-Nominal_ZHist!AG184</f>
        <v>0</v>
      </c>
      <c r="AH184">
        <f>Linker_ZHist!AH184-Nominal_ZHist!AH184</f>
        <v>0</v>
      </c>
      <c r="AI184">
        <f>Linker_ZHist!AI184-Nominal_ZHist!AI184</f>
        <v>0</v>
      </c>
      <c r="AJ184">
        <f>Linker_ZHist!AJ184-Nominal_ZHist!AJ184</f>
        <v>0</v>
      </c>
      <c r="AK184">
        <f>Linker_ZHist!AK184-Nominal_ZHist!AK184</f>
        <v>0</v>
      </c>
      <c r="AL184">
        <f>Linker_ZHist!AL184-Nominal_ZHist!AL184</f>
        <v>0</v>
      </c>
      <c r="AM184">
        <f>Linker_ZHist!AM184-Nominal_ZHist!AM184</f>
        <v>0</v>
      </c>
      <c r="AN184">
        <f>Linker_ZHist!AN184-Nominal_ZHist!AN184</f>
        <v>0</v>
      </c>
      <c r="AO184">
        <f>Linker_ZHist!AO184-Nominal_ZHist!AO184</f>
        <v>0</v>
      </c>
      <c r="AP184">
        <f>Linker_ZHist!AP184-Nominal_ZHist!AP184</f>
        <v>0</v>
      </c>
      <c r="AQ184">
        <f>Linker_ZHist!AQ184-Nominal_ZHist!AQ184</f>
        <v>0</v>
      </c>
      <c r="AR184">
        <f>Linker_ZHist!AR184-Nominal_ZHist!AR184</f>
        <v>0</v>
      </c>
      <c r="AS184">
        <f>Linker_ZHist!AS184-Nominal_ZHist!AS184</f>
        <v>0</v>
      </c>
      <c r="AT184">
        <f>Linker_ZHist!AT184-Nominal_ZHist!AT184</f>
        <v>0</v>
      </c>
      <c r="AU184">
        <f>Linker_ZHist!AU184-Nominal_ZHist!AU184</f>
        <v>0</v>
      </c>
      <c r="AV184">
        <f>Linker_ZHist!AV184-Nominal_ZHist!AV184</f>
        <v>0</v>
      </c>
      <c r="AW184">
        <f>Linker_ZHist!AW184-Nominal_ZHist!AW184</f>
        <v>0</v>
      </c>
      <c r="AX184">
        <f>Linker_ZHist!AX184-Nominal_ZHist!AX184</f>
        <v>0</v>
      </c>
      <c r="AY184">
        <f>Linker_ZHist!AY184-Nominal_ZHist!AY184</f>
        <v>0</v>
      </c>
      <c r="AZ184">
        <f>Linker_ZHist!AZ184-Nominal_ZHist!AZ184</f>
        <v>0</v>
      </c>
      <c r="BA184">
        <f>Linker_ZHist!BA184-Nominal_ZHist!BA184</f>
        <v>0</v>
      </c>
      <c r="BB184">
        <f>Linker_ZHist!BB184-Nominal_ZHist!BB184</f>
        <v>0</v>
      </c>
      <c r="BC184">
        <f>Linker_ZHist!BC184-Nominal_ZHist!BC184</f>
        <v>0</v>
      </c>
      <c r="BD184">
        <f>Linker_ZHist!BD184-Nominal_ZHist!BD184</f>
        <v>0</v>
      </c>
      <c r="BE184">
        <f>Linker_ZHist!BE184-Nominal_ZHist!BE184</f>
        <v>0</v>
      </c>
      <c r="BF184">
        <f>Linker_ZHist!BF184-Nominal_ZHist!BF184</f>
        <v>0</v>
      </c>
      <c r="BG184">
        <f>Linker_ZHist!BG184-Nominal_ZHist!BG184</f>
        <v>0</v>
      </c>
      <c r="BH184">
        <f>Linker_ZHist!BH184-Nominal_ZHist!BH184</f>
        <v>0</v>
      </c>
      <c r="BI184">
        <f>Linker_ZHist!BI184-Nominal_ZHist!BI184</f>
        <v>0</v>
      </c>
      <c r="BJ184">
        <f>Linker_ZHist!BJ184-Nominal_ZHist!BJ184</f>
        <v>0</v>
      </c>
      <c r="BK184">
        <f>Linker_ZHist!BK184-Nominal_ZHist!BK184</f>
        <v>0</v>
      </c>
      <c r="BL184">
        <f>Linker_ZHist!BL184-Nominal_ZHist!BL184</f>
        <v>0</v>
      </c>
      <c r="BM184">
        <f>Linker_ZHist!BM184-Nominal_ZHist!BM184</f>
        <v>0</v>
      </c>
      <c r="BN184">
        <f>Linker_ZHist!BN184-Nominal_ZHist!BN184</f>
        <v>0</v>
      </c>
      <c r="BO184">
        <f>Linker_ZHist!BO184-Nominal_ZHist!BO184</f>
        <v>0</v>
      </c>
      <c r="BP184">
        <f>Linker_ZHist!BP184-Nominal_ZHist!BP184</f>
        <v>0</v>
      </c>
      <c r="BQ184">
        <f>Linker_ZHist!BQ184-Nominal_ZHist!BQ184</f>
        <v>0</v>
      </c>
      <c r="BR184">
        <f>Linker_ZHist!BR184-Nominal_ZHist!BR184</f>
        <v>0</v>
      </c>
      <c r="BS184">
        <f>Linker_ZHist!BS184-Nominal_ZHist!BS184</f>
        <v>0</v>
      </c>
      <c r="BT184">
        <f>Linker_ZHist!BT184-Nominal_ZHist!BT184</f>
        <v>0</v>
      </c>
      <c r="BU184">
        <f>Linker_ZHist!BU184-Nominal_ZHist!BU184</f>
        <v>0</v>
      </c>
      <c r="BV184">
        <f>Linker_ZHist!BV184-Nominal_ZHist!BV184</f>
        <v>0</v>
      </c>
      <c r="BW184">
        <f>Linker_ZHist!BW184-Nominal_ZHist!BW184</f>
        <v>0</v>
      </c>
      <c r="BX184">
        <f>Linker_ZHist!BX184-Nominal_ZHist!BX184</f>
        <v>0</v>
      </c>
      <c r="BY184">
        <f>Linker_ZHist!BY184-Nominal_ZHist!BY184</f>
        <v>0</v>
      </c>
      <c r="BZ184">
        <f>Linker_ZHist!BZ184-Nominal_ZHist!BZ184</f>
        <v>0</v>
      </c>
    </row>
    <row r="185" spans="4:78" x14ac:dyDescent="0.35">
      <c r="D185">
        <f>Linker_ZHist!D185-Nominal_ZHist!D185</f>
        <v>0</v>
      </c>
      <c r="E185">
        <f>Linker_ZHist!E185-Nominal_ZHist!E185</f>
        <v>0</v>
      </c>
      <c r="F185">
        <f>Linker_ZHist!F185-Nominal_ZHist!F185</f>
        <v>0</v>
      </c>
      <c r="G185">
        <f>Linker_ZHist!G185-Nominal_ZHist!G185</f>
        <v>0</v>
      </c>
      <c r="H185">
        <f>Linker_ZHist!H185-Nominal_ZHist!H185</f>
        <v>0</v>
      </c>
      <c r="I185">
        <f>Linker_ZHist!I185-Nominal_ZHist!I185</f>
        <v>0</v>
      </c>
      <c r="J185">
        <f>Linker_ZHist!J185-Nominal_ZHist!J185</f>
        <v>0</v>
      </c>
      <c r="K185">
        <f>Linker_ZHist!K185-Nominal_ZHist!K185</f>
        <v>0</v>
      </c>
      <c r="L185">
        <f>Linker_ZHist!L185-Nominal_ZHist!L185</f>
        <v>0</v>
      </c>
      <c r="M185">
        <f>Linker_ZHist!M185-Nominal_ZHist!M185</f>
        <v>0</v>
      </c>
      <c r="N185">
        <f>Linker_ZHist!N185-Nominal_ZHist!N185</f>
        <v>0</v>
      </c>
      <c r="O185">
        <f>Linker_ZHist!O185-Nominal_ZHist!O185</f>
        <v>0</v>
      </c>
      <c r="P185">
        <f>Linker_ZHist!P185-Nominal_ZHist!P185</f>
        <v>0</v>
      </c>
      <c r="Q185">
        <f>Linker_ZHist!Q185-Nominal_ZHist!Q185</f>
        <v>0</v>
      </c>
      <c r="R185">
        <f>Linker_ZHist!R185-Nominal_ZHist!R185</f>
        <v>0</v>
      </c>
      <c r="S185">
        <f>Linker_ZHist!S185-Nominal_ZHist!S185</f>
        <v>0</v>
      </c>
      <c r="T185">
        <f>Linker_ZHist!T185-Nominal_ZHist!T185</f>
        <v>0</v>
      </c>
      <c r="U185">
        <f>Linker_ZHist!U185-Nominal_ZHist!U185</f>
        <v>0</v>
      </c>
      <c r="V185">
        <f>Linker_ZHist!V185-Nominal_ZHist!V185</f>
        <v>0</v>
      </c>
      <c r="W185">
        <f>Linker_ZHist!W185-Nominal_ZHist!W185</f>
        <v>0</v>
      </c>
      <c r="X185">
        <f>Linker_ZHist!X185-Nominal_ZHist!X185</f>
        <v>0</v>
      </c>
      <c r="Y185">
        <f>Linker_ZHist!Y185-Nominal_ZHist!Y185</f>
        <v>0</v>
      </c>
      <c r="Z185">
        <f>Linker_ZHist!Z185-Nominal_ZHist!Z185</f>
        <v>0</v>
      </c>
      <c r="AA185">
        <f>Linker_ZHist!AA185-Nominal_ZHist!AA185</f>
        <v>0</v>
      </c>
      <c r="AB185">
        <f>Linker_ZHist!AB185-Nominal_ZHist!AB185</f>
        <v>0</v>
      </c>
      <c r="AC185">
        <f>Linker_ZHist!AC185-Nominal_ZHist!AC185</f>
        <v>0</v>
      </c>
      <c r="AD185">
        <f>Linker_ZHist!AD185-Nominal_ZHist!AD185</f>
        <v>0</v>
      </c>
      <c r="AE185">
        <f>Linker_ZHist!AE185-Nominal_ZHist!AE185</f>
        <v>0</v>
      </c>
      <c r="AF185">
        <f>Linker_ZHist!AF185-Nominal_ZHist!AF185</f>
        <v>0</v>
      </c>
      <c r="AG185">
        <f>Linker_ZHist!AG185-Nominal_ZHist!AG185</f>
        <v>0</v>
      </c>
      <c r="AH185">
        <f>Linker_ZHist!AH185-Nominal_ZHist!AH185</f>
        <v>0</v>
      </c>
      <c r="AI185">
        <f>Linker_ZHist!AI185-Nominal_ZHist!AI185</f>
        <v>0</v>
      </c>
      <c r="AJ185">
        <f>Linker_ZHist!AJ185-Nominal_ZHist!AJ185</f>
        <v>0</v>
      </c>
      <c r="AK185">
        <f>Linker_ZHist!AK185-Nominal_ZHist!AK185</f>
        <v>0</v>
      </c>
      <c r="AL185">
        <f>Linker_ZHist!AL185-Nominal_ZHist!AL185</f>
        <v>0</v>
      </c>
      <c r="AM185">
        <f>Linker_ZHist!AM185-Nominal_ZHist!AM185</f>
        <v>0</v>
      </c>
      <c r="AN185">
        <f>Linker_ZHist!AN185-Nominal_ZHist!AN185</f>
        <v>0</v>
      </c>
      <c r="AO185">
        <f>Linker_ZHist!AO185-Nominal_ZHist!AO185</f>
        <v>0</v>
      </c>
      <c r="AP185">
        <f>Linker_ZHist!AP185-Nominal_ZHist!AP185</f>
        <v>0</v>
      </c>
      <c r="AQ185">
        <f>Linker_ZHist!AQ185-Nominal_ZHist!AQ185</f>
        <v>0</v>
      </c>
      <c r="AR185">
        <f>Linker_ZHist!AR185-Nominal_ZHist!AR185</f>
        <v>0</v>
      </c>
      <c r="AS185">
        <f>Linker_ZHist!AS185-Nominal_ZHist!AS185</f>
        <v>0</v>
      </c>
      <c r="AT185">
        <f>Linker_ZHist!AT185-Nominal_ZHist!AT185</f>
        <v>0</v>
      </c>
      <c r="AU185">
        <f>Linker_ZHist!AU185-Nominal_ZHist!AU185</f>
        <v>0</v>
      </c>
      <c r="AV185">
        <f>Linker_ZHist!AV185-Nominal_ZHist!AV185</f>
        <v>0</v>
      </c>
      <c r="AW185">
        <f>Linker_ZHist!AW185-Nominal_ZHist!AW185</f>
        <v>0</v>
      </c>
      <c r="AX185">
        <f>Linker_ZHist!AX185-Nominal_ZHist!AX185</f>
        <v>0</v>
      </c>
      <c r="AY185">
        <f>Linker_ZHist!AY185-Nominal_ZHist!AY185</f>
        <v>0</v>
      </c>
      <c r="AZ185">
        <f>Linker_ZHist!AZ185-Nominal_ZHist!AZ185</f>
        <v>0</v>
      </c>
      <c r="BA185">
        <f>Linker_ZHist!BA185-Nominal_ZHist!BA185</f>
        <v>0</v>
      </c>
      <c r="BB185">
        <f>Linker_ZHist!BB185-Nominal_ZHist!BB185</f>
        <v>0</v>
      </c>
      <c r="BC185">
        <f>Linker_ZHist!BC185-Nominal_ZHist!BC185</f>
        <v>0</v>
      </c>
      <c r="BD185">
        <f>Linker_ZHist!BD185-Nominal_ZHist!BD185</f>
        <v>0</v>
      </c>
      <c r="BE185">
        <f>Linker_ZHist!BE185-Nominal_ZHist!BE185</f>
        <v>0</v>
      </c>
      <c r="BF185">
        <f>Linker_ZHist!BF185-Nominal_ZHist!BF185</f>
        <v>0</v>
      </c>
      <c r="BG185">
        <f>Linker_ZHist!BG185-Nominal_ZHist!BG185</f>
        <v>0</v>
      </c>
      <c r="BH185">
        <f>Linker_ZHist!BH185-Nominal_ZHist!BH185</f>
        <v>0</v>
      </c>
      <c r="BI185">
        <f>Linker_ZHist!BI185-Nominal_ZHist!BI185</f>
        <v>0</v>
      </c>
      <c r="BJ185">
        <f>Linker_ZHist!BJ185-Nominal_ZHist!BJ185</f>
        <v>0</v>
      </c>
      <c r="BK185">
        <f>Linker_ZHist!BK185-Nominal_ZHist!BK185</f>
        <v>0</v>
      </c>
      <c r="BL185">
        <f>Linker_ZHist!BL185-Nominal_ZHist!BL185</f>
        <v>0</v>
      </c>
      <c r="BM185">
        <f>Linker_ZHist!BM185-Nominal_ZHist!BM185</f>
        <v>0</v>
      </c>
      <c r="BN185">
        <f>Linker_ZHist!BN185-Nominal_ZHist!BN185</f>
        <v>0</v>
      </c>
      <c r="BO185">
        <f>Linker_ZHist!BO185-Nominal_ZHist!BO185</f>
        <v>0</v>
      </c>
      <c r="BP185">
        <f>Linker_ZHist!BP185-Nominal_ZHist!BP185</f>
        <v>0</v>
      </c>
      <c r="BQ185">
        <f>Linker_ZHist!BQ185-Nominal_ZHist!BQ185</f>
        <v>0</v>
      </c>
      <c r="BR185">
        <f>Linker_ZHist!BR185-Nominal_ZHist!BR185</f>
        <v>0</v>
      </c>
      <c r="BS185">
        <f>Linker_ZHist!BS185-Nominal_ZHist!BS185</f>
        <v>0</v>
      </c>
      <c r="BT185">
        <f>Linker_ZHist!BT185-Nominal_ZHist!BT185</f>
        <v>0</v>
      </c>
      <c r="BU185">
        <f>Linker_ZHist!BU185-Nominal_ZHist!BU185</f>
        <v>0</v>
      </c>
      <c r="BV185">
        <f>Linker_ZHist!BV185-Nominal_ZHist!BV185</f>
        <v>0</v>
      </c>
      <c r="BW185">
        <f>Linker_ZHist!BW185-Nominal_ZHist!BW185</f>
        <v>0</v>
      </c>
      <c r="BX185">
        <f>Linker_ZHist!BX185-Nominal_ZHist!BX185</f>
        <v>0</v>
      </c>
      <c r="BY185">
        <f>Linker_ZHist!BY185-Nominal_ZHist!BY185</f>
        <v>0</v>
      </c>
      <c r="BZ185">
        <f>Linker_ZHist!BZ185-Nominal_ZHist!BZ185</f>
        <v>0</v>
      </c>
    </row>
    <row r="186" spans="4:78" x14ac:dyDescent="0.35">
      <c r="D186">
        <f>Linker_ZHist!D186-Nominal_ZHist!D186</f>
        <v>0</v>
      </c>
      <c r="E186">
        <f>Linker_ZHist!E186-Nominal_ZHist!E186</f>
        <v>0</v>
      </c>
      <c r="F186">
        <f>Linker_ZHist!F186-Nominal_ZHist!F186</f>
        <v>0</v>
      </c>
      <c r="G186">
        <f>Linker_ZHist!G186-Nominal_ZHist!G186</f>
        <v>0</v>
      </c>
      <c r="H186">
        <f>Linker_ZHist!H186-Nominal_ZHist!H186</f>
        <v>0</v>
      </c>
      <c r="I186">
        <f>Linker_ZHist!I186-Nominal_ZHist!I186</f>
        <v>0</v>
      </c>
      <c r="J186">
        <f>Linker_ZHist!J186-Nominal_ZHist!J186</f>
        <v>0</v>
      </c>
      <c r="K186">
        <f>Linker_ZHist!K186-Nominal_ZHist!K186</f>
        <v>0</v>
      </c>
      <c r="L186">
        <f>Linker_ZHist!L186-Nominal_ZHist!L186</f>
        <v>0</v>
      </c>
      <c r="M186">
        <f>Linker_ZHist!M186-Nominal_ZHist!M186</f>
        <v>0</v>
      </c>
      <c r="N186">
        <f>Linker_ZHist!N186-Nominal_ZHist!N186</f>
        <v>0</v>
      </c>
      <c r="O186">
        <f>Linker_ZHist!O186-Nominal_ZHist!O186</f>
        <v>0</v>
      </c>
      <c r="P186">
        <f>Linker_ZHist!P186-Nominal_ZHist!P186</f>
        <v>0</v>
      </c>
      <c r="Q186">
        <f>Linker_ZHist!Q186-Nominal_ZHist!Q186</f>
        <v>0</v>
      </c>
      <c r="R186">
        <f>Linker_ZHist!R186-Nominal_ZHist!R186</f>
        <v>0</v>
      </c>
      <c r="S186">
        <f>Linker_ZHist!S186-Nominal_ZHist!S186</f>
        <v>0</v>
      </c>
      <c r="T186">
        <f>Linker_ZHist!T186-Nominal_ZHist!T186</f>
        <v>0</v>
      </c>
      <c r="U186">
        <f>Linker_ZHist!U186-Nominal_ZHist!U186</f>
        <v>0</v>
      </c>
      <c r="V186">
        <f>Linker_ZHist!V186-Nominal_ZHist!V186</f>
        <v>0</v>
      </c>
      <c r="W186">
        <f>Linker_ZHist!W186-Nominal_ZHist!W186</f>
        <v>0</v>
      </c>
      <c r="X186">
        <f>Linker_ZHist!X186-Nominal_ZHist!X186</f>
        <v>0</v>
      </c>
      <c r="Y186">
        <f>Linker_ZHist!Y186-Nominal_ZHist!Y186</f>
        <v>0</v>
      </c>
      <c r="Z186">
        <f>Linker_ZHist!Z186-Nominal_ZHist!Z186</f>
        <v>0</v>
      </c>
      <c r="AA186">
        <f>Linker_ZHist!AA186-Nominal_ZHist!AA186</f>
        <v>0</v>
      </c>
      <c r="AB186">
        <f>Linker_ZHist!AB186-Nominal_ZHist!AB186</f>
        <v>0</v>
      </c>
      <c r="AC186">
        <f>Linker_ZHist!AC186-Nominal_ZHist!AC186</f>
        <v>0</v>
      </c>
      <c r="AD186">
        <f>Linker_ZHist!AD186-Nominal_ZHist!AD186</f>
        <v>0</v>
      </c>
      <c r="AE186">
        <f>Linker_ZHist!AE186-Nominal_ZHist!AE186</f>
        <v>0</v>
      </c>
      <c r="AF186">
        <f>Linker_ZHist!AF186-Nominal_ZHist!AF186</f>
        <v>0</v>
      </c>
      <c r="AG186">
        <f>Linker_ZHist!AG186-Nominal_ZHist!AG186</f>
        <v>0</v>
      </c>
      <c r="AH186">
        <f>Linker_ZHist!AH186-Nominal_ZHist!AH186</f>
        <v>0</v>
      </c>
      <c r="AI186">
        <f>Linker_ZHist!AI186-Nominal_ZHist!AI186</f>
        <v>0</v>
      </c>
      <c r="AJ186">
        <f>Linker_ZHist!AJ186-Nominal_ZHist!AJ186</f>
        <v>0</v>
      </c>
      <c r="AK186">
        <f>Linker_ZHist!AK186-Nominal_ZHist!AK186</f>
        <v>0</v>
      </c>
      <c r="AL186">
        <f>Linker_ZHist!AL186-Nominal_ZHist!AL186</f>
        <v>0</v>
      </c>
      <c r="AM186">
        <f>Linker_ZHist!AM186-Nominal_ZHist!AM186</f>
        <v>0</v>
      </c>
      <c r="AN186">
        <f>Linker_ZHist!AN186-Nominal_ZHist!AN186</f>
        <v>0</v>
      </c>
      <c r="AO186">
        <f>Linker_ZHist!AO186-Nominal_ZHist!AO186</f>
        <v>0</v>
      </c>
      <c r="AP186">
        <f>Linker_ZHist!AP186-Nominal_ZHist!AP186</f>
        <v>0</v>
      </c>
      <c r="AQ186">
        <f>Linker_ZHist!AQ186-Nominal_ZHist!AQ186</f>
        <v>0</v>
      </c>
      <c r="AR186">
        <f>Linker_ZHist!AR186-Nominal_ZHist!AR186</f>
        <v>0</v>
      </c>
      <c r="AS186">
        <f>Linker_ZHist!AS186-Nominal_ZHist!AS186</f>
        <v>0</v>
      </c>
      <c r="AT186">
        <f>Linker_ZHist!AT186-Nominal_ZHist!AT186</f>
        <v>0</v>
      </c>
      <c r="AU186">
        <f>Linker_ZHist!AU186-Nominal_ZHist!AU186</f>
        <v>0</v>
      </c>
      <c r="AV186">
        <f>Linker_ZHist!AV186-Nominal_ZHist!AV186</f>
        <v>0</v>
      </c>
      <c r="AW186">
        <f>Linker_ZHist!AW186-Nominal_ZHist!AW186</f>
        <v>0</v>
      </c>
      <c r="AX186">
        <f>Linker_ZHist!AX186-Nominal_ZHist!AX186</f>
        <v>0</v>
      </c>
      <c r="AY186">
        <f>Linker_ZHist!AY186-Nominal_ZHist!AY186</f>
        <v>0</v>
      </c>
      <c r="AZ186">
        <f>Linker_ZHist!AZ186-Nominal_ZHist!AZ186</f>
        <v>0</v>
      </c>
      <c r="BA186">
        <f>Linker_ZHist!BA186-Nominal_ZHist!BA186</f>
        <v>0</v>
      </c>
      <c r="BB186">
        <f>Linker_ZHist!BB186-Nominal_ZHist!BB186</f>
        <v>0</v>
      </c>
      <c r="BC186">
        <f>Linker_ZHist!BC186-Nominal_ZHist!BC186</f>
        <v>0</v>
      </c>
      <c r="BD186">
        <f>Linker_ZHist!BD186-Nominal_ZHist!BD186</f>
        <v>0</v>
      </c>
      <c r="BE186">
        <f>Linker_ZHist!BE186-Nominal_ZHist!BE186</f>
        <v>0</v>
      </c>
      <c r="BF186">
        <f>Linker_ZHist!BF186-Nominal_ZHist!BF186</f>
        <v>0</v>
      </c>
      <c r="BG186">
        <f>Linker_ZHist!BG186-Nominal_ZHist!BG186</f>
        <v>0</v>
      </c>
      <c r="BH186">
        <f>Linker_ZHist!BH186-Nominal_ZHist!BH186</f>
        <v>0</v>
      </c>
      <c r="BI186">
        <f>Linker_ZHist!BI186-Nominal_ZHist!BI186</f>
        <v>0</v>
      </c>
      <c r="BJ186">
        <f>Linker_ZHist!BJ186-Nominal_ZHist!BJ186</f>
        <v>0</v>
      </c>
      <c r="BK186">
        <f>Linker_ZHist!BK186-Nominal_ZHist!BK186</f>
        <v>0</v>
      </c>
      <c r="BL186">
        <f>Linker_ZHist!BL186-Nominal_ZHist!BL186</f>
        <v>0</v>
      </c>
      <c r="BM186">
        <f>Linker_ZHist!BM186-Nominal_ZHist!BM186</f>
        <v>0</v>
      </c>
      <c r="BN186">
        <f>Linker_ZHist!BN186-Nominal_ZHist!BN186</f>
        <v>0</v>
      </c>
      <c r="BO186">
        <f>Linker_ZHist!BO186-Nominal_ZHist!BO186</f>
        <v>0</v>
      </c>
      <c r="BP186">
        <f>Linker_ZHist!BP186-Nominal_ZHist!BP186</f>
        <v>0</v>
      </c>
      <c r="BQ186">
        <f>Linker_ZHist!BQ186-Nominal_ZHist!BQ186</f>
        <v>0</v>
      </c>
      <c r="BR186">
        <f>Linker_ZHist!BR186-Nominal_ZHist!BR186</f>
        <v>0</v>
      </c>
      <c r="BS186">
        <f>Linker_ZHist!BS186-Nominal_ZHist!BS186</f>
        <v>0</v>
      </c>
      <c r="BT186">
        <f>Linker_ZHist!BT186-Nominal_ZHist!BT186</f>
        <v>0</v>
      </c>
      <c r="BU186">
        <f>Linker_ZHist!BU186-Nominal_ZHist!BU186</f>
        <v>0</v>
      </c>
      <c r="BV186">
        <f>Linker_ZHist!BV186-Nominal_ZHist!BV186</f>
        <v>0</v>
      </c>
      <c r="BW186">
        <f>Linker_ZHist!BW186-Nominal_ZHist!BW186</f>
        <v>0</v>
      </c>
      <c r="BX186">
        <f>Linker_ZHist!BX186-Nominal_ZHist!BX186</f>
        <v>0</v>
      </c>
      <c r="BY186">
        <f>Linker_ZHist!BY186-Nominal_ZHist!BY186</f>
        <v>0</v>
      </c>
      <c r="BZ186">
        <f>Linker_ZHist!BZ186-Nominal_ZHist!BZ186</f>
        <v>0</v>
      </c>
    </row>
    <row r="187" spans="4:78" x14ac:dyDescent="0.35">
      <c r="D187">
        <f>Linker_ZHist!D187-Nominal_ZHist!D187</f>
        <v>0</v>
      </c>
      <c r="E187">
        <f>Linker_ZHist!E187-Nominal_ZHist!E187</f>
        <v>0</v>
      </c>
      <c r="F187">
        <f>Linker_ZHist!F187-Nominal_ZHist!F187</f>
        <v>0</v>
      </c>
      <c r="G187">
        <f>Linker_ZHist!G187-Nominal_ZHist!G187</f>
        <v>0</v>
      </c>
      <c r="H187">
        <f>Linker_ZHist!H187-Nominal_ZHist!H187</f>
        <v>0</v>
      </c>
      <c r="I187">
        <f>Linker_ZHist!I187-Nominal_ZHist!I187</f>
        <v>0</v>
      </c>
      <c r="J187">
        <f>Linker_ZHist!J187-Nominal_ZHist!J187</f>
        <v>0</v>
      </c>
      <c r="K187">
        <f>Linker_ZHist!K187-Nominal_ZHist!K187</f>
        <v>0</v>
      </c>
      <c r="L187">
        <f>Linker_ZHist!L187-Nominal_ZHist!L187</f>
        <v>0</v>
      </c>
      <c r="M187">
        <f>Linker_ZHist!M187-Nominal_ZHist!M187</f>
        <v>0</v>
      </c>
      <c r="N187">
        <f>Linker_ZHist!N187-Nominal_ZHist!N187</f>
        <v>0</v>
      </c>
      <c r="O187">
        <f>Linker_ZHist!O187-Nominal_ZHist!O187</f>
        <v>0</v>
      </c>
      <c r="P187">
        <f>Linker_ZHist!P187-Nominal_ZHist!P187</f>
        <v>0</v>
      </c>
      <c r="Q187">
        <f>Linker_ZHist!Q187-Nominal_ZHist!Q187</f>
        <v>0</v>
      </c>
      <c r="R187">
        <f>Linker_ZHist!R187-Nominal_ZHist!R187</f>
        <v>0</v>
      </c>
      <c r="S187">
        <f>Linker_ZHist!S187-Nominal_ZHist!S187</f>
        <v>0</v>
      </c>
      <c r="T187">
        <f>Linker_ZHist!T187-Nominal_ZHist!T187</f>
        <v>0</v>
      </c>
      <c r="U187">
        <f>Linker_ZHist!U187-Nominal_ZHist!U187</f>
        <v>0</v>
      </c>
      <c r="V187">
        <f>Linker_ZHist!V187-Nominal_ZHist!V187</f>
        <v>0</v>
      </c>
      <c r="W187">
        <f>Linker_ZHist!W187-Nominal_ZHist!W187</f>
        <v>0</v>
      </c>
      <c r="X187">
        <f>Linker_ZHist!X187-Nominal_ZHist!X187</f>
        <v>0</v>
      </c>
      <c r="Y187">
        <f>Linker_ZHist!Y187-Nominal_ZHist!Y187</f>
        <v>0</v>
      </c>
      <c r="Z187">
        <f>Linker_ZHist!Z187-Nominal_ZHist!Z187</f>
        <v>0</v>
      </c>
      <c r="AA187">
        <f>Linker_ZHist!AA187-Nominal_ZHist!AA187</f>
        <v>0</v>
      </c>
      <c r="AB187">
        <f>Linker_ZHist!AB187-Nominal_ZHist!AB187</f>
        <v>0</v>
      </c>
      <c r="AC187">
        <f>Linker_ZHist!AC187-Nominal_ZHist!AC187</f>
        <v>0</v>
      </c>
      <c r="AD187">
        <f>Linker_ZHist!AD187-Nominal_ZHist!AD187</f>
        <v>0</v>
      </c>
      <c r="AE187">
        <f>Linker_ZHist!AE187-Nominal_ZHist!AE187</f>
        <v>0</v>
      </c>
      <c r="AF187">
        <f>Linker_ZHist!AF187-Nominal_ZHist!AF187</f>
        <v>0</v>
      </c>
      <c r="AG187">
        <f>Linker_ZHist!AG187-Nominal_ZHist!AG187</f>
        <v>0</v>
      </c>
      <c r="AH187">
        <f>Linker_ZHist!AH187-Nominal_ZHist!AH187</f>
        <v>0</v>
      </c>
      <c r="AI187">
        <f>Linker_ZHist!AI187-Nominal_ZHist!AI187</f>
        <v>0</v>
      </c>
      <c r="AJ187">
        <f>Linker_ZHist!AJ187-Nominal_ZHist!AJ187</f>
        <v>0</v>
      </c>
      <c r="AK187">
        <f>Linker_ZHist!AK187-Nominal_ZHist!AK187</f>
        <v>0</v>
      </c>
      <c r="AL187">
        <f>Linker_ZHist!AL187-Nominal_ZHist!AL187</f>
        <v>0</v>
      </c>
      <c r="AM187">
        <f>Linker_ZHist!AM187-Nominal_ZHist!AM187</f>
        <v>0</v>
      </c>
      <c r="AN187">
        <f>Linker_ZHist!AN187-Nominal_ZHist!AN187</f>
        <v>0</v>
      </c>
      <c r="AO187">
        <f>Linker_ZHist!AO187-Nominal_ZHist!AO187</f>
        <v>0</v>
      </c>
      <c r="AP187">
        <f>Linker_ZHist!AP187-Nominal_ZHist!AP187</f>
        <v>0</v>
      </c>
      <c r="AQ187">
        <f>Linker_ZHist!AQ187-Nominal_ZHist!AQ187</f>
        <v>0</v>
      </c>
      <c r="AR187">
        <f>Linker_ZHist!AR187-Nominal_ZHist!AR187</f>
        <v>0</v>
      </c>
      <c r="AS187">
        <f>Linker_ZHist!AS187-Nominal_ZHist!AS187</f>
        <v>0</v>
      </c>
      <c r="AT187">
        <f>Linker_ZHist!AT187-Nominal_ZHist!AT187</f>
        <v>0</v>
      </c>
      <c r="AU187">
        <f>Linker_ZHist!AU187-Nominal_ZHist!AU187</f>
        <v>0</v>
      </c>
      <c r="AV187">
        <f>Linker_ZHist!AV187-Nominal_ZHist!AV187</f>
        <v>0</v>
      </c>
      <c r="AW187">
        <f>Linker_ZHist!AW187-Nominal_ZHist!AW187</f>
        <v>0</v>
      </c>
      <c r="AX187">
        <f>Linker_ZHist!AX187-Nominal_ZHist!AX187</f>
        <v>0</v>
      </c>
      <c r="AY187">
        <f>Linker_ZHist!AY187-Nominal_ZHist!AY187</f>
        <v>0</v>
      </c>
      <c r="AZ187">
        <f>Linker_ZHist!AZ187-Nominal_ZHist!AZ187</f>
        <v>0</v>
      </c>
      <c r="BA187">
        <f>Linker_ZHist!BA187-Nominal_ZHist!BA187</f>
        <v>0</v>
      </c>
      <c r="BB187">
        <f>Linker_ZHist!BB187-Nominal_ZHist!BB187</f>
        <v>0</v>
      </c>
      <c r="BC187">
        <f>Linker_ZHist!BC187-Nominal_ZHist!BC187</f>
        <v>0</v>
      </c>
      <c r="BD187">
        <f>Linker_ZHist!BD187-Nominal_ZHist!BD187</f>
        <v>0</v>
      </c>
      <c r="BE187">
        <f>Linker_ZHist!BE187-Nominal_ZHist!BE187</f>
        <v>0</v>
      </c>
      <c r="BF187">
        <f>Linker_ZHist!BF187-Nominal_ZHist!BF187</f>
        <v>0</v>
      </c>
      <c r="BG187">
        <f>Linker_ZHist!BG187-Nominal_ZHist!BG187</f>
        <v>0</v>
      </c>
      <c r="BH187">
        <f>Linker_ZHist!BH187-Nominal_ZHist!BH187</f>
        <v>0</v>
      </c>
      <c r="BI187">
        <f>Linker_ZHist!BI187-Nominal_ZHist!BI187</f>
        <v>0</v>
      </c>
      <c r="BJ187">
        <f>Linker_ZHist!BJ187-Nominal_ZHist!BJ187</f>
        <v>0</v>
      </c>
      <c r="BK187">
        <f>Linker_ZHist!BK187-Nominal_ZHist!BK187</f>
        <v>0</v>
      </c>
      <c r="BL187">
        <f>Linker_ZHist!BL187-Nominal_ZHist!BL187</f>
        <v>0</v>
      </c>
      <c r="BM187">
        <f>Linker_ZHist!BM187-Nominal_ZHist!BM187</f>
        <v>0</v>
      </c>
      <c r="BN187">
        <f>Linker_ZHist!BN187-Nominal_ZHist!BN187</f>
        <v>0</v>
      </c>
      <c r="BO187">
        <f>Linker_ZHist!BO187-Nominal_ZHist!BO187</f>
        <v>0</v>
      </c>
      <c r="BP187">
        <f>Linker_ZHist!BP187-Nominal_ZHist!BP187</f>
        <v>0</v>
      </c>
      <c r="BQ187">
        <f>Linker_ZHist!BQ187-Nominal_ZHist!BQ187</f>
        <v>0</v>
      </c>
      <c r="BR187">
        <f>Linker_ZHist!BR187-Nominal_ZHist!BR187</f>
        <v>0</v>
      </c>
      <c r="BS187">
        <f>Linker_ZHist!BS187-Nominal_ZHist!BS187</f>
        <v>0</v>
      </c>
      <c r="BT187">
        <f>Linker_ZHist!BT187-Nominal_ZHist!BT187</f>
        <v>0</v>
      </c>
      <c r="BU187">
        <f>Linker_ZHist!BU187-Nominal_ZHist!BU187</f>
        <v>0</v>
      </c>
      <c r="BV187">
        <f>Linker_ZHist!BV187-Nominal_ZHist!BV187</f>
        <v>0</v>
      </c>
      <c r="BW187">
        <f>Linker_ZHist!BW187-Nominal_ZHist!BW187</f>
        <v>0</v>
      </c>
      <c r="BX187">
        <f>Linker_ZHist!BX187-Nominal_ZHist!BX187</f>
        <v>0</v>
      </c>
      <c r="BY187">
        <f>Linker_ZHist!BY187-Nominal_ZHist!BY187</f>
        <v>0</v>
      </c>
      <c r="BZ187">
        <f>Linker_ZHist!BZ187-Nominal_ZHist!BZ187</f>
        <v>0</v>
      </c>
    </row>
    <row r="188" spans="4:78" x14ac:dyDescent="0.35">
      <c r="D188">
        <f>Linker_ZHist!D188-Nominal_ZHist!D188</f>
        <v>0</v>
      </c>
      <c r="E188">
        <f>Linker_ZHist!E188-Nominal_ZHist!E188</f>
        <v>0</v>
      </c>
      <c r="F188">
        <f>Linker_ZHist!F188-Nominal_ZHist!F188</f>
        <v>0</v>
      </c>
      <c r="G188">
        <f>Linker_ZHist!G188-Nominal_ZHist!G188</f>
        <v>0</v>
      </c>
      <c r="H188">
        <f>Linker_ZHist!H188-Nominal_ZHist!H188</f>
        <v>0</v>
      </c>
      <c r="I188">
        <f>Linker_ZHist!I188-Nominal_ZHist!I188</f>
        <v>0</v>
      </c>
      <c r="J188">
        <f>Linker_ZHist!J188-Nominal_ZHist!J188</f>
        <v>0</v>
      </c>
      <c r="K188">
        <f>Linker_ZHist!K188-Nominal_ZHist!K188</f>
        <v>0</v>
      </c>
      <c r="L188">
        <f>Linker_ZHist!L188-Nominal_ZHist!L188</f>
        <v>0</v>
      </c>
      <c r="M188">
        <f>Linker_ZHist!M188-Nominal_ZHist!M188</f>
        <v>0</v>
      </c>
      <c r="N188">
        <f>Linker_ZHist!N188-Nominal_ZHist!N188</f>
        <v>0</v>
      </c>
      <c r="O188">
        <f>Linker_ZHist!O188-Nominal_ZHist!O188</f>
        <v>0</v>
      </c>
      <c r="P188">
        <f>Linker_ZHist!P188-Nominal_ZHist!P188</f>
        <v>0</v>
      </c>
      <c r="Q188">
        <f>Linker_ZHist!Q188-Nominal_ZHist!Q188</f>
        <v>0</v>
      </c>
      <c r="R188">
        <f>Linker_ZHist!R188-Nominal_ZHist!R188</f>
        <v>0</v>
      </c>
      <c r="S188">
        <f>Linker_ZHist!S188-Nominal_ZHist!S188</f>
        <v>0</v>
      </c>
      <c r="T188">
        <f>Linker_ZHist!T188-Nominal_ZHist!T188</f>
        <v>0</v>
      </c>
      <c r="U188">
        <f>Linker_ZHist!U188-Nominal_ZHist!U188</f>
        <v>0</v>
      </c>
      <c r="V188">
        <f>Linker_ZHist!V188-Nominal_ZHist!V188</f>
        <v>0</v>
      </c>
      <c r="W188">
        <f>Linker_ZHist!W188-Nominal_ZHist!W188</f>
        <v>0</v>
      </c>
      <c r="X188">
        <f>Linker_ZHist!X188-Nominal_ZHist!X188</f>
        <v>0</v>
      </c>
      <c r="Y188">
        <f>Linker_ZHist!Y188-Nominal_ZHist!Y188</f>
        <v>0</v>
      </c>
      <c r="Z188">
        <f>Linker_ZHist!Z188-Nominal_ZHist!Z188</f>
        <v>0</v>
      </c>
      <c r="AA188">
        <f>Linker_ZHist!AA188-Nominal_ZHist!AA188</f>
        <v>0</v>
      </c>
      <c r="AB188">
        <f>Linker_ZHist!AB188-Nominal_ZHist!AB188</f>
        <v>0</v>
      </c>
      <c r="AC188">
        <f>Linker_ZHist!AC188-Nominal_ZHist!AC188</f>
        <v>0</v>
      </c>
      <c r="AD188">
        <f>Linker_ZHist!AD188-Nominal_ZHist!AD188</f>
        <v>0</v>
      </c>
      <c r="AE188">
        <f>Linker_ZHist!AE188-Nominal_ZHist!AE188</f>
        <v>0</v>
      </c>
      <c r="AF188">
        <f>Linker_ZHist!AF188-Nominal_ZHist!AF188</f>
        <v>0</v>
      </c>
      <c r="AG188">
        <f>Linker_ZHist!AG188-Nominal_ZHist!AG188</f>
        <v>0</v>
      </c>
      <c r="AH188">
        <f>Linker_ZHist!AH188-Nominal_ZHist!AH188</f>
        <v>0</v>
      </c>
      <c r="AI188">
        <f>Linker_ZHist!AI188-Nominal_ZHist!AI188</f>
        <v>0</v>
      </c>
      <c r="AJ188">
        <f>Linker_ZHist!AJ188-Nominal_ZHist!AJ188</f>
        <v>0</v>
      </c>
      <c r="AK188">
        <f>Linker_ZHist!AK188-Nominal_ZHist!AK188</f>
        <v>0</v>
      </c>
      <c r="AL188">
        <f>Linker_ZHist!AL188-Nominal_ZHist!AL188</f>
        <v>0</v>
      </c>
      <c r="AM188">
        <f>Linker_ZHist!AM188-Nominal_ZHist!AM188</f>
        <v>0</v>
      </c>
      <c r="AN188">
        <f>Linker_ZHist!AN188-Nominal_ZHist!AN188</f>
        <v>0</v>
      </c>
      <c r="AO188">
        <f>Linker_ZHist!AO188-Nominal_ZHist!AO188</f>
        <v>0</v>
      </c>
      <c r="AP188">
        <f>Linker_ZHist!AP188-Nominal_ZHist!AP188</f>
        <v>0</v>
      </c>
      <c r="AQ188">
        <f>Linker_ZHist!AQ188-Nominal_ZHist!AQ188</f>
        <v>0</v>
      </c>
      <c r="AR188">
        <f>Linker_ZHist!AR188-Nominal_ZHist!AR188</f>
        <v>0</v>
      </c>
      <c r="AS188">
        <f>Linker_ZHist!AS188-Nominal_ZHist!AS188</f>
        <v>0</v>
      </c>
      <c r="AT188">
        <f>Linker_ZHist!AT188-Nominal_ZHist!AT188</f>
        <v>0</v>
      </c>
      <c r="AU188">
        <f>Linker_ZHist!AU188-Nominal_ZHist!AU188</f>
        <v>0</v>
      </c>
      <c r="AV188">
        <f>Linker_ZHist!AV188-Nominal_ZHist!AV188</f>
        <v>0</v>
      </c>
      <c r="AW188">
        <f>Linker_ZHist!AW188-Nominal_ZHist!AW188</f>
        <v>0</v>
      </c>
      <c r="AX188">
        <f>Linker_ZHist!AX188-Nominal_ZHist!AX188</f>
        <v>0</v>
      </c>
      <c r="AY188">
        <f>Linker_ZHist!AY188-Nominal_ZHist!AY188</f>
        <v>0</v>
      </c>
      <c r="AZ188">
        <f>Linker_ZHist!AZ188-Nominal_ZHist!AZ188</f>
        <v>0</v>
      </c>
      <c r="BA188">
        <f>Linker_ZHist!BA188-Nominal_ZHist!BA188</f>
        <v>0</v>
      </c>
      <c r="BB188">
        <f>Linker_ZHist!BB188-Nominal_ZHist!BB188</f>
        <v>0</v>
      </c>
      <c r="BC188">
        <f>Linker_ZHist!BC188-Nominal_ZHist!BC188</f>
        <v>0</v>
      </c>
      <c r="BD188">
        <f>Linker_ZHist!BD188-Nominal_ZHist!BD188</f>
        <v>0</v>
      </c>
      <c r="BE188">
        <f>Linker_ZHist!BE188-Nominal_ZHist!BE188</f>
        <v>0</v>
      </c>
      <c r="BF188">
        <f>Linker_ZHist!BF188-Nominal_ZHist!BF188</f>
        <v>0</v>
      </c>
      <c r="BG188">
        <f>Linker_ZHist!BG188-Nominal_ZHist!BG188</f>
        <v>0</v>
      </c>
      <c r="BH188">
        <f>Linker_ZHist!BH188-Nominal_ZHist!BH188</f>
        <v>0</v>
      </c>
      <c r="BI188">
        <f>Linker_ZHist!BI188-Nominal_ZHist!BI188</f>
        <v>0</v>
      </c>
      <c r="BJ188">
        <f>Linker_ZHist!BJ188-Nominal_ZHist!BJ188</f>
        <v>0</v>
      </c>
      <c r="BK188">
        <f>Linker_ZHist!BK188-Nominal_ZHist!BK188</f>
        <v>0</v>
      </c>
      <c r="BL188">
        <f>Linker_ZHist!BL188-Nominal_ZHist!BL188</f>
        <v>0</v>
      </c>
      <c r="BM188">
        <f>Linker_ZHist!BM188-Nominal_ZHist!BM188</f>
        <v>0</v>
      </c>
      <c r="BN188">
        <f>Linker_ZHist!BN188-Nominal_ZHist!BN188</f>
        <v>0</v>
      </c>
      <c r="BO188">
        <f>Linker_ZHist!BO188-Nominal_ZHist!BO188</f>
        <v>0</v>
      </c>
      <c r="BP188">
        <f>Linker_ZHist!BP188-Nominal_ZHist!BP188</f>
        <v>0</v>
      </c>
      <c r="BQ188">
        <f>Linker_ZHist!BQ188-Nominal_ZHist!BQ188</f>
        <v>0</v>
      </c>
      <c r="BR188">
        <f>Linker_ZHist!BR188-Nominal_ZHist!BR188</f>
        <v>0</v>
      </c>
      <c r="BS188">
        <f>Linker_ZHist!BS188-Nominal_ZHist!BS188</f>
        <v>0</v>
      </c>
      <c r="BT188">
        <f>Linker_ZHist!BT188-Nominal_ZHist!BT188</f>
        <v>0</v>
      </c>
      <c r="BU188">
        <f>Linker_ZHist!BU188-Nominal_ZHist!BU188</f>
        <v>0</v>
      </c>
      <c r="BV188">
        <f>Linker_ZHist!BV188-Nominal_ZHist!BV188</f>
        <v>0</v>
      </c>
      <c r="BW188">
        <f>Linker_ZHist!BW188-Nominal_ZHist!BW188</f>
        <v>0</v>
      </c>
      <c r="BX188">
        <f>Linker_ZHist!BX188-Nominal_ZHist!BX188</f>
        <v>0</v>
      </c>
      <c r="BY188">
        <f>Linker_ZHist!BY188-Nominal_ZHist!BY188</f>
        <v>0</v>
      </c>
      <c r="BZ188">
        <f>Linker_ZHist!BZ188-Nominal_ZHist!BZ188</f>
        <v>0</v>
      </c>
    </row>
    <row r="189" spans="4:78" x14ac:dyDescent="0.35">
      <c r="D189">
        <f>Linker_ZHist!D189-Nominal_ZHist!D189</f>
        <v>0</v>
      </c>
      <c r="E189">
        <f>Linker_ZHist!E189-Nominal_ZHist!E189</f>
        <v>0</v>
      </c>
      <c r="F189">
        <f>Linker_ZHist!F189-Nominal_ZHist!F189</f>
        <v>0</v>
      </c>
      <c r="G189">
        <f>Linker_ZHist!G189-Nominal_ZHist!G189</f>
        <v>0</v>
      </c>
      <c r="H189">
        <f>Linker_ZHist!H189-Nominal_ZHist!H189</f>
        <v>0</v>
      </c>
      <c r="I189">
        <f>Linker_ZHist!I189-Nominal_ZHist!I189</f>
        <v>0</v>
      </c>
      <c r="J189">
        <f>Linker_ZHist!J189-Nominal_ZHist!J189</f>
        <v>0</v>
      </c>
      <c r="K189">
        <f>Linker_ZHist!K189-Nominal_ZHist!K189</f>
        <v>0</v>
      </c>
      <c r="L189">
        <f>Linker_ZHist!L189-Nominal_ZHist!L189</f>
        <v>0</v>
      </c>
      <c r="M189">
        <f>Linker_ZHist!M189-Nominal_ZHist!M189</f>
        <v>0</v>
      </c>
      <c r="N189">
        <f>Linker_ZHist!N189-Nominal_ZHist!N189</f>
        <v>0</v>
      </c>
      <c r="O189">
        <f>Linker_ZHist!O189-Nominal_ZHist!O189</f>
        <v>0</v>
      </c>
      <c r="P189">
        <f>Linker_ZHist!P189-Nominal_ZHist!P189</f>
        <v>0</v>
      </c>
      <c r="Q189">
        <f>Linker_ZHist!Q189-Nominal_ZHist!Q189</f>
        <v>0</v>
      </c>
      <c r="R189">
        <f>Linker_ZHist!R189-Nominal_ZHist!R189</f>
        <v>0</v>
      </c>
      <c r="S189">
        <f>Linker_ZHist!S189-Nominal_ZHist!S189</f>
        <v>0</v>
      </c>
      <c r="T189">
        <f>Linker_ZHist!T189-Nominal_ZHist!T189</f>
        <v>0</v>
      </c>
      <c r="U189">
        <f>Linker_ZHist!U189-Nominal_ZHist!U189</f>
        <v>0</v>
      </c>
      <c r="V189">
        <f>Linker_ZHist!V189-Nominal_ZHist!V189</f>
        <v>0</v>
      </c>
      <c r="W189">
        <f>Linker_ZHist!W189-Nominal_ZHist!W189</f>
        <v>0</v>
      </c>
      <c r="X189">
        <f>Linker_ZHist!X189-Nominal_ZHist!X189</f>
        <v>0</v>
      </c>
      <c r="Y189">
        <f>Linker_ZHist!Y189-Nominal_ZHist!Y189</f>
        <v>0</v>
      </c>
      <c r="Z189">
        <f>Linker_ZHist!Z189-Nominal_ZHist!Z189</f>
        <v>0</v>
      </c>
      <c r="AA189">
        <f>Linker_ZHist!AA189-Nominal_ZHist!AA189</f>
        <v>0</v>
      </c>
      <c r="AB189">
        <f>Linker_ZHist!AB189-Nominal_ZHist!AB189</f>
        <v>0</v>
      </c>
      <c r="AC189">
        <f>Linker_ZHist!AC189-Nominal_ZHist!AC189</f>
        <v>0</v>
      </c>
      <c r="AD189">
        <f>Linker_ZHist!AD189-Nominal_ZHist!AD189</f>
        <v>0</v>
      </c>
      <c r="AE189">
        <f>Linker_ZHist!AE189-Nominal_ZHist!AE189</f>
        <v>0</v>
      </c>
      <c r="AF189">
        <f>Linker_ZHist!AF189-Nominal_ZHist!AF189</f>
        <v>0</v>
      </c>
      <c r="AG189">
        <f>Linker_ZHist!AG189-Nominal_ZHist!AG189</f>
        <v>0</v>
      </c>
      <c r="AH189">
        <f>Linker_ZHist!AH189-Nominal_ZHist!AH189</f>
        <v>0</v>
      </c>
      <c r="AI189">
        <f>Linker_ZHist!AI189-Nominal_ZHist!AI189</f>
        <v>0</v>
      </c>
      <c r="AJ189">
        <f>Linker_ZHist!AJ189-Nominal_ZHist!AJ189</f>
        <v>0</v>
      </c>
      <c r="AK189">
        <f>Linker_ZHist!AK189-Nominal_ZHist!AK189</f>
        <v>0</v>
      </c>
      <c r="AL189">
        <f>Linker_ZHist!AL189-Nominal_ZHist!AL189</f>
        <v>0</v>
      </c>
      <c r="AM189">
        <f>Linker_ZHist!AM189-Nominal_ZHist!AM189</f>
        <v>0</v>
      </c>
      <c r="AN189">
        <f>Linker_ZHist!AN189-Nominal_ZHist!AN189</f>
        <v>0</v>
      </c>
      <c r="AO189">
        <f>Linker_ZHist!AO189-Nominal_ZHist!AO189</f>
        <v>0</v>
      </c>
      <c r="AP189">
        <f>Linker_ZHist!AP189-Nominal_ZHist!AP189</f>
        <v>0</v>
      </c>
      <c r="AQ189">
        <f>Linker_ZHist!AQ189-Nominal_ZHist!AQ189</f>
        <v>0</v>
      </c>
      <c r="AR189">
        <f>Linker_ZHist!AR189-Nominal_ZHist!AR189</f>
        <v>0</v>
      </c>
      <c r="AS189">
        <f>Linker_ZHist!AS189-Nominal_ZHist!AS189</f>
        <v>0</v>
      </c>
      <c r="AT189">
        <f>Linker_ZHist!AT189-Nominal_ZHist!AT189</f>
        <v>0</v>
      </c>
      <c r="AU189">
        <f>Linker_ZHist!AU189-Nominal_ZHist!AU189</f>
        <v>0</v>
      </c>
      <c r="AV189">
        <f>Linker_ZHist!AV189-Nominal_ZHist!AV189</f>
        <v>0</v>
      </c>
      <c r="AW189">
        <f>Linker_ZHist!AW189-Nominal_ZHist!AW189</f>
        <v>0</v>
      </c>
      <c r="AX189">
        <f>Linker_ZHist!AX189-Nominal_ZHist!AX189</f>
        <v>0</v>
      </c>
      <c r="AY189">
        <f>Linker_ZHist!AY189-Nominal_ZHist!AY189</f>
        <v>0</v>
      </c>
      <c r="AZ189">
        <f>Linker_ZHist!AZ189-Nominal_ZHist!AZ189</f>
        <v>0</v>
      </c>
      <c r="BA189">
        <f>Linker_ZHist!BA189-Nominal_ZHist!BA189</f>
        <v>0</v>
      </c>
      <c r="BB189">
        <f>Linker_ZHist!BB189-Nominal_ZHist!BB189</f>
        <v>0</v>
      </c>
      <c r="BC189">
        <f>Linker_ZHist!BC189-Nominal_ZHist!BC189</f>
        <v>0</v>
      </c>
      <c r="BD189">
        <f>Linker_ZHist!BD189-Nominal_ZHist!BD189</f>
        <v>0</v>
      </c>
      <c r="BE189">
        <f>Linker_ZHist!BE189-Nominal_ZHist!BE189</f>
        <v>0</v>
      </c>
      <c r="BF189">
        <f>Linker_ZHist!BF189-Nominal_ZHist!BF189</f>
        <v>0</v>
      </c>
      <c r="BG189">
        <f>Linker_ZHist!BG189-Nominal_ZHist!BG189</f>
        <v>0</v>
      </c>
      <c r="BH189">
        <f>Linker_ZHist!BH189-Nominal_ZHist!BH189</f>
        <v>0</v>
      </c>
      <c r="BI189">
        <f>Linker_ZHist!BI189-Nominal_ZHist!BI189</f>
        <v>0</v>
      </c>
      <c r="BJ189">
        <f>Linker_ZHist!BJ189-Nominal_ZHist!BJ189</f>
        <v>0</v>
      </c>
      <c r="BK189">
        <f>Linker_ZHist!BK189-Nominal_ZHist!BK189</f>
        <v>0</v>
      </c>
      <c r="BL189">
        <f>Linker_ZHist!BL189-Nominal_ZHist!BL189</f>
        <v>0</v>
      </c>
      <c r="BM189">
        <f>Linker_ZHist!BM189-Nominal_ZHist!BM189</f>
        <v>0</v>
      </c>
      <c r="BN189">
        <f>Linker_ZHist!BN189-Nominal_ZHist!BN189</f>
        <v>0</v>
      </c>
      <c r="BO189">
        <f>Linker_ZHist!BO189-Nominal_ZHist!BO189</f>
        <v>0</v>
      </c>
      <c r="BP189">
        <f>Linker_ZHist!BP189-Nominal_ZHist!BP189</f>
        <v>0</v>
      </c>
      <c r="BQ189">
        <f>Linker_ZHist!BQ189-Nominal_ZHist!BQ189</f>
        <v>0</v>
      </c>
      <c r="BR189">
        <f>Linker_ZHist!BR189-Nominal_ZHist!BR189</f>
        <v>0</v>
      </c>
      <c r="BS189">
        <f>Linker_ZHist!BS189-Nominal_ZHist!BS189</f>
        <v>0</v>
      </c>
      <c r="BT189">
        <f>Linker_ZHist!BT189-Nominal_ZHist!BT189</f>
        <v>0</v>
      </c>
      <c r="BU189">
        <f>Linker_ZHist!BU189-Nominal_ZHist!BU189</f>
        <v>0</v>
      </c>
      <c r="BV189">
        <f>Linker_ZHist!BV189-Nominal_ZHist!BV189</f>
        <v>0</v>
      </c>
      <c r="BW189">
        <f>Linker_ZHist!BW189-Nominal_ZHist!BW189</f>
        <v>0</v>
      </c>
      <c r="BX189">
        <f>Linker_ZHist!BX189-Nominal_ZHist!BX189</f>
        <v>0</v>
      </c>
      <c r="BY189">
        <f>Linker_ZHist!BY189-Nominal_ZHist!BY189</f>
        <v>0</v>
      </c>
      <c r="BZ189">
        <f>Linker_ZHist!BZ189-Nominal_ZHist!BZ189</f>
        <v>0</v>
      </c>
    </row>
    <row r="190" spans="4:78" x14ac:dyDescent="0.35">
      <c r="D190">
        <f>Linker_ZHist!D190-Nominal_ZHist!D190</f>
        <v>0</v>
      </c>
      <c r="E190">
        <f>Linker_ZHist!E190-Nominal_ZHist!E190</f>
        <v>0</v>
      </c>
      <c r="F190">
        <f>Linker_ZHist!F190-Nominal_ZHist!F190</f>
        <v>0</v>
      </c>
      <c r="G190">
        <f>Linker_ZHist!G190-Nominal_ZHist!G190</f>
        <v>0</v>
      </c>
      <c r="H190">
        <f>Linker_ZHist!H190-Nominal_ZHist!H190</f>
        <v>0</v>
      </c>
      <c r="I190">
        <f>Linker_ZHist!I190-Nominal_ZHist!I190</f>
        <v>0</v>
      </c>
      <c r="J190">
        <f>Linker_ZHist!J190-Nominal_ZHist!J190</f>
        <v>0</v>
      </c>
      <c r="K190">
        <f>Linker_ZHist!K190-Nominal_ZHist!K190</f>
        <v>0</v>
      </c>
      <c r="L190">
        <f>Linker_ZHist!L190-Nominal_ZHist!L190</f>
        <v>0</v>
      </c>
      <c r="M190">
        <f>Linker_ZHist!M190-Nominal_ZHist!M190</f>
        <v>0</v>
      </c>
      <c r="N190">
        <f>Linker_ZHist!N190-Nominal_ZHist!N190</f>
        <v>0</v>
      </c>
      <c r="O190">
        <f>Linker_ZHist!O190-Nominal_ZHist!O190</f>
        <v>0</v>
      </c>
      <c r="P190">
        <f>Linker_ZHist!P190-Nominal_ZHist!P190</f>
        <v>0</v>
      </c>
      <c r="Q190">
        <f>Linker_ZHist!Q190-Nominal_ZHist!Q190</f>
        <v>0</v>
      </c>
      <c r="R190">
        <f>Linker_ZHist!R190-Nominal_ZHist!R190</f>
        <v>0</v>
      </c>
      <c r="S190">
        <f>Linker_ZHist!S190-Nominal_ZHist!S190</f>
        <v>0</v>
      </c>
      <c r="T190">
        <f>Linker_ZHist!T190-Nominal_ZHist!T190</f>
        <v>0</v>
      </c>
      <c r="U190">
        <f>Linker_ZHist!U190-Nominal_ZHist!U190</f>
        <v>0</v>
      </c>
      <c r="V190">
        <f>Linker_ZHist!V190-Nominal_ZHist!V190</f>
        <v>0</v>
      </c>
      <c r="W190">
        <f>Linker_ZHist!W190-Nominal_ZHist!W190</f>
        <v>0</v>
      </c>
      <c r="X190">
        <f>Linker_ZHist!X190-Nominal_ZHist!X190</f>
        <v>0</v>
      </c>
      <c r="Y190">
        <f>Linker_ZHist!Y190-Nominal_ZHist!Y190</f>
        <v>0</v>
      </c>
      <c r="Z190">
        <f>Linker_ZHist!Z190-Nominal_ZHist!Z190</f>
        <v>0</v>
      </c>
      <c r="AA190">
        <f>Linker_ZHist!AA190-Nominal_ZHist!AA190</f>
        <v>0</v>
      </c>
      <c r="AB190">
        <f>Linker_ZHist!AB190-Nominal_ZHist!AB190</f>
        <v>0</v>
      </c>
      <c r="AC190">
        <f>Linker_ZHist!AC190-Nominal_ZHist!AC190</f>
        <v>0</v>
      </c>
      <c r="AD190">
        <f>Linker_ZHist!AD190-Nominal_ZHist!AD190</f>
        <v>0</v>
      </c>
      <c r="AE190">
        <f>Linker_ZHist!AE190-Nominal_ZHist!AE190</f>
        <v>0</v>
      </c>
      <c r="AF190">
        <f>Linker_ZHist!AF190-Nominal_ZHist!AF190</f>
        <v>0</v>
      </c>
      <c r="AG190">
        <f>Linker_ZHist!AG190-Nominal_ZHist!AG190</f>
        <v>0</v>
      </c>
      <c r="AH190">
        <f>Linker_ZHist!AH190-Nominal_ZHist!AH190</f>
        <v>0</v>
      </c>
      <c r="AI190">
        <f>Linker_ZHist!AI190-Nominal_ZHist!AI190</f>
        <v>0</v>
      </c>
      <c r="AJ190">
        <f>Linker_ZHist!AJ190-Nominal_ZHist!AJ190</f>
        <v>0</v>
      </c>
      <c r="AK190">
        <f>Linker_ZHist!AK190-Nominal_ZHist!AK190</f>
        <v>0</v>
      </c>
      <c r="AL190">
        <f>Linker_ZHist!AL190-Nominal_ZHist!AL190</f>
        <v>0</v>
      </c>
      <c r="AM190">
        <f>Linker_ZHist!AM190-Nominal_ZHist!AM190</f>
        <v>0</v>
      </c>
      <c r="AN190">
        <f>Linker_ZHist!AN190-Nominal_ZHist!AN190</f>
        <v>0</v>
      </c>
      <c r="AO190">
        <f>Linker_ZHist!AO190-Nominal_ZHist!AO190</f>
        <v>0</v>
      </c>
      <c r="AP190">
        <f>Linker_ZHist!AP190-Nominal_ZHist!AP190</f>
        <v>0</v>
      </c>
      <c r="AQ190">
        <f>Linker_ZHist!AQ190-Nominal_ZHist!AQ190</f>
        <v>0</v>
      </c>
      <c r="AR190">
        <f>Linker_ZHist!AR190-Nominal_ZHist!AR190</f>
        <v>0</v>
      </c>
      <c r="AS190">
        <f>Linker_ZHist!AS190-Nominal_ZHist!AS190</f>
        <v>0</v>
      </c>
      <c r="AT190">
        <f>Linker_ZHist!AT190-Nominal_ZHist!AT190</f>
        <v>0</v>
      </c>
      <c r="AU190">
        <f>Linker_ZHist!AU190-Nominal_ZHist!AU190</f>
        <v>0</v>
      </c>
      <c r="AV190">
        <f>Linker_ZHist!AV190-Nominal_ZHist!AV190</f>
        <v>0</v>
      </c>
      <c r="AW190">
        <f>Linker_ZHist!AW190-Nominal_ZHist!AW190</f>
        <v>0</v>
      </c>
      <c r="AX190">
        <f>Linker_ZHist!AX190-Nominal_ZHist!AX190</f>
        <v>0</v>
      </c>
      <c r="AY190">
        <f>Linker_ZHist!AY190-Nominal_ZHist!AY190</f>
        <v>0</v>
      </c>
      <c r="AZ190">
        <f>Linker_ZHist!AZ190-Nominal_ZHist!AZ190</f>
        <v>0</v>
      </c>
      <c r="BA190">
        <f>Linker_ZHist!BA190-Nominal_ZHist!BA190</f>
        <v>0</v>
      </c>
      <c r="BB190">
        <f>Linker_ZHist!BB190-Nominal_ZHist!BB190</f>
        <v>0</v>
      </c>
      <c r="BC190">
        <f>Linker_ZHist!BC190-Nominal_ZHist!BC190</f>
        <v>0</v>
      </c>
      <c r="BD190">
        <f>Linker_ZHist!BD190-Nominal_ZHist!BD190</f>
        <v>0</v>
      </c>
      <c r="BE190">
        <f>Linker_ZHist!BE190-Nominal_ZHist!BE190</f>
        <v>0</v>
      </c>
      <c r="BF190">
        <f>Linker_ZHist!BF190-Nominal_ZHist!BF190</f>
        <v>0</v>
      </c>
      <c r="BG190">
        <f>Linker_ZHist!BG190-Nominal_ZHist!BG190</f>
        <v>0</v>
      </c>
      <c r="BH190">
        <f>Linker_ZHist!BH190-Nominal_ZHist!BH190</f>
        <v>0</v>
      </c>
      <c r="BI190">
        <f>Linker_ZHist!BI190-Nominal_ZHist!BI190</f>
        <v>0</v>
      </c>
      <c r="BJ190">
        <f>Linker_ZHist!BJ190-Nominal_ZHist!BJ190</f>
        <v>0</v>
      </c>
      <c r="BK190">
        <f>Linker_ZHist!BK190-Nominal_ZHist!BK190</f>
        <v>0</v>
      </c>
      <c r="BL190">
        <f>Linker_ZHist!BL190-Nominal_ZHist!BL190</f>
        <v>0</v>
      </c>
      <c r="BM190">
        <f>Linker_ZHist!BM190-Nominal_ZHist!BM190</f>
        <v>0</v>
      </c>
      <c r="BN190">
        <f>Linker_ZHist!BN190-Nominal_ZHist!BN190</f>
        <v>0</v>
      </c>
      <c r="BO190">
        <f>Linker_ZHist!BO190-Nominal_ZHist!BO190</f>
        <v>0</v>
      </c>
      <c r="BP190">
        <f>Linker_ZHist!BP190-Nominal_ZHist!BP190</f>
        <v>0</v>
      </c>
      <c r="BQ190">
        <f>Linker_ZHist!BQ190-Nominal_ZHist!BQ190</f>
        <v>0</v>
      </c>
      <c r="BR190">
        <f>Linker_ZHist!BR190-Nominal_ZHist!BR190</f>
        <v>0</v>
      </c>
      <c r="BS190">
        <f>Linker_ZHist!BS190-Nominal_ZHist!BS190</f>
        <v>0</v>
      </c>
      <c r="BT190">
        <f>Linker_ZHist!BT190-Nominal_ZHist!BT190</f>
        <v>0</v>
      </c>
      <c r="BU190">
        <f>Linker_ZHist!BU190-Nominal_ZHist!BU190</f>
        <v>0</v>
      </c>
      <c r="BV190">
        <f>Linker_ZHist!BV190-Nominal_ZHist!BV190</f>
        <v>0</v>
      </c>
      <c r="BW190">
        <f>Linker_ZHist!BW190-Nominal_ZHist!BW190</f>
        <v>0</v>
      </c>
      <c r="BX190">
        <f>Linker_ZHist!BX190-Nominal_ZHist!BX190</f>
        <v>0</v>
      </c>
      <c r="BY190">
        <f>Linker_ZHist!BY190-Nominal_ZHist!BY190</f>
        <v>0</v>
      </c>
      <c r="BZ190">
        <f>Linker_ZHist!BZ190-Nominal_ZHist!BZ190</f>
        <v>0</v>
      </c>
    </row>
    <row r="191" spans="4:78" x14ac:dyDescent="0.35">
      <c r="D191">
        <f>Linker_ZHist!D191-Nominal_ZHist!D191</f>
        <v>0</v>
      </c>
      <c r="E191">
        <f>Linker_ZHist!E191-Nominal_ZHist!E191</f>
        <v>0</v>
      </c>
      <c r="F191">
        <f>Linker_ZHist!F191-Nominal_ZHist!F191</f>
        <v>0</v>
      </c>
      <c r="G191">
        <f>Linker_ZHist!G191-Nominal_ZHist!G191</f>
        <v>0</v>
      </c>
      <c r="H191">
        <f>Linker_ZHist!H191-Nominal_ZHist!H191</f>
        <v>0</v>
      </c>
      <c r="I191">
        <f>Linker_ZHist!I191-Nominal_ZHist!I191</f>
        <v>0</v>
      </c>
      <c r="J191">
        <f>Linker_ZHist!J191-Nominal_ZHist!J191</f>
        <v>0</v>
      </c>
      <c r="K191">
        <f>Linker_ZHist!K191-Nominal_ZHist!K191</f>
        <v>0</v>
      </c>
      <c r="L191">
        <f>Linker_ZHist!L191-Nominal_ZHist!L191</f>
        <v>0</v>
      </c>
      <c r="M191">
        <f>Linker_ZHist!M191-Nominal_ZHist!M191</f>
        <v>0</v>
      </c>
      <c r="N191">
        <f>Linker_ZHist!N191-Nominal_ZHist!N191</f>
        <v>0</v>
      </c>
      <c r="O191">
        <f>Linker_ZHist!O191-Nominal_ZHist!O191</f>
        <v>0</v>
      </c>
      <c r="P191">
        <f>Linker_ZHist!P191-Nominal_ZHist!P191</f>
        <v>0</v>
      </c>
      <c r="Q191">
        <f>Linker_ZHist!Q191-Nominal_ZHist!Q191</f>
        <v>0</v>
      </c>
      <c r="R191">
        <f>Linker_ZHist!R191-Nominal_ZHist!R191</f>
        <v>0</v>
      </c>
      <c r="S191">
        <f>Linker_ZHist!S191-Nominal_ZHist!S191</f>
        <v>0</v>
      </c>
      <c r="T191">
        <f>Linker_ZHist!T191-Nominal_ZHist!T191</f>
        <v>0</v>
      </c>
      <c r="U191">
        <f>Linker_ZHist!U191-Nominal_ZHist!U191</f>
        <v>0</v>
      </c>
      <c r="V191">
        <f>Linker_ZHist!V191-Nominal_ZHist!V191</f>
        <v>0</v>
      </c>
      <c r="W191">
        <f>Linker_ZHist!W191-Nominal_ZHist!W191</f>
        <v>0</v>
      </c>
      <c r="X191">
        <f>Linker_ZHist!X191-Nominal_ZHist!X191</f>
        <v>0</v>
      </c>
      <c r="Y191">
        <f>Linker_ZHist!Y191-Nominal_ZHist!Y191</f>
        <v>0</v>
      </c>
      <c r="Z191">
        <f>Linker_ZHist!Z191-Nominal_ZHist!Z191</f>
        <v>0</v>
      </c>
      <c r="AA191">
        <f>Linker_ZHist!AA191-Nominal_ZHist!AA191</f>
        <v>0</v>
      </c>
      <c r="AB191">
        <f>Linker_ZHist!AB191-Nominal_ZHist!AB191</f>
        <v>0</v>
      </c>
      <c r="AC191">
        <f>Linker_ZHist!AC191-Nominal_ZHist!AC191</f>
        <v>0</v>
      </c>
      <c r="AD191">
        <f>Linker_ZHist!AD191-Nominal_ZHist!AD191</f>
        <v>0</v>
      </c>
      <c r="AE191">
        <f>Linker_ZHist!AE191-Nominal_ZHist!AE191</f>
        <v>0</v>
      </c>
      <c r="AF191">
        <f>Linker_ZHist!AF191-Nominal_ZHist!AF191</f>
        <v>0</v>
      </c>
      <c r="AG191">
        <f>Linker_ZHist!AG191-Nominal_ZHist!AG191</f>
        <v>0</v>
      </c>
      <c r="AH191">
        <f>Linker_ZHist!AH191-Nominal_ZHist!AH191</f>
        <v>0</v>
      </c>
      <c r="AI191">
        <f>Linker_ZHist!AI191-Nominal_ZHist!AI191</f>
        <v>0</v>
      </c>
      <c r="AJ191">
        <f>Linker_ZHist!AJ191-Nominal_ZHist!AJ191</f>
        <v>0</v>
      </c>
      <c r="AK191">
        <f>Linker_ZHist!AK191-Nominal_ZHist!AK191</f>
        <v>0</v>
      </c>
      <c r="AL191">
        <f>Linker_ZHist!AL191-Nominal_ZHist!AL191</f>
        <v>0</v>
      </c>
      <c r="AM191">
        <f>Linker_ZHist!AM191-Nominal_ZHist!AM191</f>
        <v>0</v>
      </c>
      <c r="AN191">
        <f>Linker_ZHist!AN191-Nominal_ZHist!AN191</f>
        <v>0</v>
      </c>
      <c r="AO191">
        <f>Linker_ZHist!AO191-Nominal_ZHist!AO191</f>
        <v>0</v>
      </c>
      <c r="AP191">
        <f>Linker_ZHist!AP191-Nominal_ZHist!AP191</f>
        <v>0</v>
      </c>
      <c r="AQ191">
        <f>Linker_ZHist!AQ191-Nominal_ZHist!AQ191</f>
        <v>0</v>
      </c>
      <c r="AR191">
        <f>Linker_ZHist!AR191-Nominal_ZHist!AR191</f>
        <v>0</v>
      </c>
      <c r="AS191">
        <f>Linker_ZHist!AS191-Nominal_ZHist!AS191</f>
        <v>0</v>
      </c>
      <c r="AT191">
        <f>Linker_ZHist!AT191-Nominal_ZHist!AT191</f>
        <v>0</v>
      </c>
      <c r="AU191">
        <f>Linker_ZHist!AU191-Nominal_ZHist!AU191</f>
        <v>0</v>
      </c>
      <c r="AV191">
        <f>Linker_ZHist!AV191-Nominal_ZHist!AV191</f>
        <v>0</v>
      </c>
      <c r="AW191">
        <f>Linker_ZHist!AW191-Nominal_ZHist!AW191</f>
        <v>0</v>
      </c>
      <c r="AX191">
        <f>Linker_ZHist!AX191-Nominal_ZHist!AX191</f>
        <v>0</v>
      </c>
      <c r="AY191">
        <f>Linker_ZHist!AY191-Nominal_ZHist!AY191</f>
        <v>0</v>
      </c>
      <c r="AZ191">
        <f>Linker_ZHist!AZ191-Nominal_ZHist!AZ191</f>
        <v>0</v>
      </c>
      <c r="BA191">
        <f>Linker_ZHist!BA191-Nominal_ZHist!BA191</f>
        <v>0</v>
      </c>
      <c r="BB191">
        <f>Linker_ZHist!BB191-Nominal_ZHist!BB191</f>
        <v>0</v>
      </c>
      <c r="BC191">
        <f>Linker_ZHist!BC191-Nominal_ZHist!BC191</f>
        <v>0</v>
      </c>
      <c r="BD191">
        <f>Linker_ZHist!BD191-Nominal_ZHist!BD191</f>
        <v>0</v>
      </c>
      <c r="BE191">
        <f>Linker_ZHist!BE191-Nominal_ZHist!BE191</f>
        <v>0</v>
      </c>
      <c r="BF191">
        <f>Linker_ZHist!BF191-Nominal_ZHist!BF191</f>
        <v>0</v>
      </c>
      <c r="BG191">
        <f>Linker_ZHist!BG191-Nominal_ZHist!BG191</f>
        <v>0</v>
      </c>
      <c r="BH191">
        <f>Linker_ZHist!BH191-Nominal_ZHist!BH191</f>
        <v>0</v>
      </c>
      <c r="BI191">
        <f>Linker_ZHist!BI191-Nominal_ZHist!BI191</f>
        <v>0</v>
      </c>
      <c r="BJ191">
        <f>Linker_ZHist!BJ191-Nominal_ZHist!BJ191</f>
        <v>0</v>
      </c>
      <c r="BK191">
        <f>Linker_ZHist!BK191-Nominal_ZHist!BK191</f>
        <v>0</v>
      </c>
      <c r="BL191">
        <f>Linker_ZHist!BL191-Nominal_ZHist!BL191</f>
        <v>0</v>
      </c>
      <c r="BM191">
        <f>Linker_ZHist!BM191-Nominal_ZHist!BM191</f>
        <v>0</v>
      </c>
      <c r="BN191">
        <f>Linker_ZHist!BN191-Nominal_ZHist!BN191</f>
        <v>0</v>
      </c>
      <c r="BO191">
        <f>Linker_ZHist!BO191-Nominal_ZHist!BO191</f>
        <v>0</v>
      </c>
      <c r="BP191">
        <f>Linker_ZHist!BP191-Nominal_ZHist!BP191</f>
        <v>0</v>
      </c>
      <c r="BQ191">
        <f>Linker_ZHist!BQ191-Nominal_ZHist!BQ191</f>
        <v>0</v>
      </c>
      <c r="BR191">
        <f>Linker_ZHist!BR191-Nominal_ZHist!BR191</f>
        <v>0</v>
      </c>
      <c r="BS191">
        <f>Linker_ZHist!BS191-Nominal_ZHist!BS191</f>
        <v>0</v>
      </c>
      <c r="BT191">
        <f>Linker_ZHist!BT191-Nominal_ZHist!BT191</f>
        <v>0</v>
      </c>
      <c r="BU191">
        <f>Linker_ZHist!BU191-Nominal_ZHist!BU191</f>
        <v>0</v>
      </c>
      <c r="BV191">
        <f>Linker_ZHist!BV191-Nominal_ZHist!BV191</f>
        <v>0</v>
      </c>
      <c r="BW191">
        <f>Linker_ZHist!BW191-Nominal_ZHist!BW191</f>
        <v>0</v>
      </c>
      <c r="BX191">
        <f>Linker_ZHist!BX191-Nominal_ZHist!BX191</f>
        <v>0</v>
      </c>
      <c r="BY191">
        <f>Linker_ZHist!BY191-Nominal_ZHist!BY191</f>
        <v>0</v>
      </c>
      <c r="BZ191">
        <f>Linker_ZHist!BZ191-Nominal_ZHist!BZ191</f>
        <v>0</v>
      </c>
    </row>
    <row r="192" spans="4:78" x14ac:dyDescent="0.35">
      <c r="D192">
        <f>Linker_ZHist!D192-Nominal_ZHist!D192</f>
        <v>0</v>
      </c>
      <c r="E192">
        <f>Linker_ZHist!E192-Nominal_ZHist!E192</f>
        <v>0</v>
      </c>
      <c r="F192">
        <f>Linker_ZHist!F192-Nominal_ZHist!F192</f>
        <v>0</v>
      </c>
      <c r="G192">
        <f>Linker_ZHist!G192-Nominal_ZHist!G192</f>
        <v>0</v>
      </c>
      <c r="H192">
        <f>Linker_ZHist!H192-Nominal_ZHist!H192</f>
        <v>0</v>
      </c>
      <c r="I192">
        <f>Linker_ZHist!I192-Nominal_ZHist!I192</f>
        <v>0</v>
      </c>
      <c r="J192">
        <f>Linker_ZHist!J192-Nominal_ZHist!J192</f>
        <v>0</v>
      </c>
      <c r="K192">
        <f>Linker_ZHist!K192-Nominal_ZHist!K192</f>
        <v>0</v>
      </c>
      <c r="L192">
        <f>Linker_ZHist!L192-Nominal_ZHist!L192</f>
        <v>0</v>
      </c>
      <c r="M192">
        <f>Linker_ZHist!M192-Nominal_ZHist!M192</f>
        <v>0</v>
      </c>
      <c r="N192">
        <f>Linker_ZHist!N192-Nominal_ZHist!N192</f>
        <v>0</v>
      </c>
      <c r="O192">
        <f>Linker_ZHist!O192-Nominal_ZHist!O192</f>
        <v>0</v>
      </c>
      <c r="P192">
        <f>Linker_ZHist!P192-Nominal_ZHist!P192</f>
        <v>0</v>
      </c>
      <c r="Q192">
        <f>Linker_ZHist!Q192-Nominal_ZHist!Q192</f>
        <v>0</v>
      </c>
      <c r="R192">
        <f>Linker_ZHist!R192-Nominal_ZHist!R192</f>
        <v>0</v>
      </c>
      <c r="S192">
        <f>Linker_ZHist!S192-Nominal_ZHist!S192</f>
        <v>0</v>
      </c>
      <c r="T192">
        <f>Linker_ZHist!T192-Nominal_ZHist!T192</f>
        <v>0</v>
      </c>
      <c r="U192">
        <f>Linker_ZHist!U192-Nominal_ZHist!U192</f>
        <v>0</v>
      </c>
      <c r="V192">
        <f>Linker_ZHist!V192-Nominal_ZHist!V192</f>
        <v>0</v>
      </c>
      <c r="W192">
        <f>Linker_ZHist!W192-Nominal_ZHist!W192</f>
        <v>0</v>
      </c>
      <c r="X192">
        <f>Linker_ZHist!X192-Nominal_ZHist!X192</f>
        <v>0</v>
      </c>
      <c r="Y192">
        <f>Linker_ZHist!Y192-Nominal_ZHist!Y192</f>
        <v>0</v>
      </c>
      <c r="Z192">
        <f>Linker_ZHist!Z192-Nominal_ZHist!Z192</f>
        <v>0</v>
      </c>
      <c r="AA192">
        <f>Linker_ZHist!AA192-Nominal_ZHist!AA192</f>
        <v>0</v>
      </c>
      <c r="AB192">
        <f>Linker_ZHist!AB192-Nominal_ZHist!AB192</f>
        <v>0</v>
      </c>
      <c r="AC192">
        <f>Linker_ZHist!AC192-Nominal_ZHist!AC192</f>
        <v>0</v>
      </c>
      <c r="AD192">
        <f>Linker_ZHist!AD192-Nominal_ZHist!AD192</f>
        <v>0</v>
      </c>
      <c r="AE192">
        <f>Linker_ZHist!AE192-Nominal_ZHist!AE192</f>
        <v>0</v>
      </c>
      <c r="AF192">
        <f>Linker_ZHist!AF192-Nominal_ZHist!AF192</f>
        <v>0</v>
      </c>
      <c r="AG192">
        <f>Linker_ZHist!AG192-Nominal_ZHist!AG192</f>
        <v>0</v>
      </c>
      <c r="AH192">
        <f>Linker_ZHist!AH192-Nominal_ZHist!AH192</f>
        <v>0</v>
      </c>
      <c r="AI192">
        <f>Linker_ZHist!AI192-Nominal_ZHist!AI192</f>
        <v>0</v>
      </c>
      <c r="AJ192">
        <f>Linker_ZHist!AJ192-Nominal_ZHist!AJ192</f>
        <v>0</v>
      </c>
      <c r="AK192">
        <f>Linker_ZHist!AK192-Nominal_ZHist!AK192</f>
        <v>0</v>
      </c>
      <c r="AL192">
        <f>Linker_ZHist!AL192-Nominal_ZHist!AL192</f>
        <v>0</v>
      </c>
      <c r="AM192">
        <f>Linker_ZHist!AM192-Nominal_ZHist!AM192</f>
        <v>0</v>
      </c>
      <c r="AN192">
        <f>Linker_ZHist!AN192-Nominal_ZHist!AN192</f>
        <v>0</v>
      </c>
      <c r="AO192">
        <f>Linker_ZHist!AO192-Nominal_ZHist!AO192</f>
        <v>0</v>
      </c>
      <c r="AP192">
        <f>Linker_ZHist!AP192-Nominal_ZHist!AP192</f>
        <v>0</v>
      </c>
      <c r="AQ192">
        <f>Linker_ZHist!AQ192-Nominal_ZHist!AQ192</f>
        <v>0</v>
      </c>
      <c r="AR192">
        <f>Linker_ZHist!AR192-Nominal_ZHist!AR192</f>
        <v>0</v>
      </c>
      <c r="AS192">
        <f>Linker_ZHist!AS192-Nominal_ZHist!AS192</f>
        <v>0</v>
      </c>
      <c r="AT192">
        <f>Linker_ZHist!AT192-Nominal_ZHist!AT192</f>
        <v>0</v>
      </c>
      <c r="AU192">
        <f>Linker_ZHist!AU192-Nominal_ZHist!AU192</f>
        <v>0</v>
      </c>
      <c r="AV192">
        <f>Linker_ZHist!AV192-Nominal_ZHist!AV192</f>
        <v>0</v>
      </c>
      <c r="AW192">
        <f>Linker_ZHist!AW192-Nominal_ZHist!AW192</f>
        <v>0</v>
      </c>
      <c r="AX192">
        <f>Linker_ZHist!AX192-Nominal_ZHist!AX192</f>
        <v>0</v>
      </c>
      <c r="AY192">
        <f>Linker_ZHist!AY192-Nominal_ZHist!AY192</f>
        <v>0</v>
      </c>
      <c r="AZ192">
        <f>Linker_ZHist!AZ192-Nominal_ZHist!AZ192</f>
        <v>0</v>
      </c>
      <c r="BA192">
        <f>Linker_ZHist!BA192-Nominal_ZHist!BA192</f>
        <v>0</v>
      </c>
      <c r="BB192">
        <f>Linker_ZHist!BB192-Nominal_ZHist!BB192</f>
        <v>0</v>
      </c>
      <c r="BC192">
        <f>Linker_ZHist!BC192-Nominal_ZHist!BC192</f>
        <v>0</v>
      </c>
      <c r="BD192">
        <f>Linker_ZHist!BD192-Nominal_ZHist!BD192</f>
        <v>0</v>
      </c>
      <c r="BE192">
        <f>Linker_ZHist!BE192-Nominal_ZHist!BE192</f>
        <v>0</v>
      </c>
      <c r="BF192">
        <f>Linker_ZHist!BF192-Nominal_ZHist!BF192</f>
        <v>0</v>
      </c>
      <c r="BG192">
        <f>Linker_ZHist!BG192-Nominal_ZHist!BG192</f>
        <v>0</v>
      </c>
      <c r="BH192">
        <f>Linker_ZHist!BH192-Nominal_ZHist!BH192</f>
        <v>0</v>
      </c>
      <c r="BI192">
        <f>Linker_ZHist!BI192-Nominal_ZHist!BI192</f>
        <v>0</v>
      </c>
      <c r="BJ192">
        <f>Linker_ZHist!BJ192-Nominal_ZHist!BJ192</f>
        <v>0</v>
      </c>
      <c r="BK192">
        <f>Linker_ZHist!BK192-Nominal_ZHist!BK192</f>
        <v>0</v>
      </c>
      <c r="BL192">
        <f>Linker_ZHist!BL192-Nominal_ZHist!BL192</f>
        <v>0</v>
      </c>
      <c r="BM192">
        <f>Linker_ZHist!BM192-Nominal_ZHist!BM192</f>
        <v>0</v>
      </c>
      <c r="BN192">
        <f>Linker_ZHist!BN192-Nominal_ZHist!BN192</f>
        <v>0</v>
      </c>
      <c r="BO192">
        <f>Linker_ZHist!BO192-Nominal_ZHist!BO192</f>
        <v>0</v>
      </c>
      <c r="BP192">
        <f>Linker_ZHist!BP192-Nominal_ZHist!BP192</f>
        <v>0</v>
      </c>
      <c r="BQ192">
        <f>Linker_ZHist!BQ192-Nominal_ZHist!BQ192</f>
        <v>0</v>
      </c>
      <c r="BR192">
        <f>Linker_ZHist!BR192-Nominal_ZHist!BR192</f>
        <v>0</v>
      </c>
      <c r="BS192">
        <f>Linker_ZHist!BS192-Nominal_ZHist!BS192</f>
        <v>0</v>
      </c>
      <c r="BT192">
        <f>Linker_ZHist!BT192-Nominal_ZHist!BT192</f>
        <v>0</v>
      </c>
      <c r="BU192">
        <f>Linker_ZHist!BU192-Nominal_ZHist!BU192</f>
        <v>0</v>
      </c>
      <c r="BV192">
        <f>Linker_ZHist!BV192-Nominal_ZHist!BV192</f>
        <v>0</v>
      </c>
      <c r="BW192">
        <f>Linker_ZHist!BW192-Nominal_ZHist!BW192</f>
        <v>0</v>
      </c>
      <c r="BX192">
        <f>Linker_ZHist!BX192-Nominal_ZHist!BX192</f>
        <v>0</v>
      </c>
      <c r="BY192">
        <f>Linker_ZHist!BY192-Nominal_ZHist!BY192</f>
        <v>0</v>
      </c>
      <c r="BZ192">
        <f>Linker_ZHist!BZ192-Nominal_ZHist!BZ192</f>
        <v>0</v>
      </c>
    </row>
    <row r="193" spans="4:78" x14ac:dyDescent="0.35">
      <c r="D193">
        <f>Linker_ZHist!D193-Nominal_ZHist!D193</f>
        <v>0</v>
      </c>
      <c r="E193">
        <f>Linker_ZHist!E193-Nominal_ZHist!E193</f>
        <v>0</v>
      </c>
      <c r="F193">
        <f>Linker_ZHist!F193-Nominal_ZHist!F193</f>
        <v>0</v>
      </c>
      <c r="G193">
        <f>Linker_ZHist!G193-Nominal_ZHist!G193</f>
        <v>0</v>
      </c>
      <c r="H193">
        <f>Linker_ZHist!H193-Nominal_ZHist!H193</f>
        <v>0</v>
      </c>
      <c r="I193">
        <f>Linker_ZHist!I193-Nominal_ZHist!I193</f>
        <v>0</v>
      </c>
      <c r="J193">
        <f>Linker_ZHist!J193-Nominal_ZHist!J193</f>
        <v>0</v>
      </c>
      <c r="K193">
        <f>Linker_ZHist!K193-Nominal_ZHist!K193</f>
        <v>0</v>
      </c>
      <c r="L193">
        <f>Linker_ZHist!L193-Nominal_ZHist!L193</f>
        <v>0</v>
      </c>
      <c r="M193">
        <f>Linker_ZHist!M193-Nominal_ZHist!M193</f>
        <v>0</v>
      </c>
      <c r="N193">
        <f>Linker_ZHist!N193-Nominal_ZHist!N193</f>
        <v>0</v>
      </c>
      <c r="O193">
        <f>Linker_ZHist!O193-Nominal_ZHist!O193</f>
        <v>0</v>
      </c>
      <c r="P193">
        <f>Linker_ZHist!P193-Nominal_ZHist!P193</f>
        <v>0</v>
      </c>
      <c r="Q193">
        <f>Linker_ZHist!Q193-Nominal_ZHist!Q193</f>
        <v>0</v>
      </c>
      <c r="R193">
        <f>Linker_ZHist!R193-Nominal_ZHist!R193</f>
        <v>0</v>
      </c>
      <c r="S193">
        <f>Linker_ZHist!S193-Nominal_ZHist!S193</f>
        <v>0</v>
      </c>
      <c r="T193">
        <f>Linker_ZHist!T193-Nominal_ZHist!T193</f>
        <v>0</v>
      </c>
      <c r="U193">
        <f>Linker_ZHist!U193-Nominal_ZHist!U193</f>
        <v>0</v>
      </c>
      <c r="V193">
        <f>Linker_ZHist!V193-Nominal_ZHist!V193</f>
        <v>0</v>
      </c>
      <c r="W193">
        <f>Linker_ZHist!W193-Nominal_ZHist!W193</f>
        <v>0</v>
      </c>
      <c r="X193">
        <f>Linker_ZHist!X193-Nominal_ZHist!X193</f>
        <v>0</v>
      </c>
      <c r="Y193">
        <f>Linker_ZHist!Y193-Nominal_ZHist!Y193</f>
        <v>0</v>
      </c>
      <c r="Z193">
        <f>Linker_ZHist!Z193-Nominal_ZHist!Z193</f>
        <v>0</v>
      </c>
      <c r="AA193">
        <f>Linker_ZHist!AA193-Nominal_ZHist!AA193</f>
        <v>0</v>
      </c>
      <c r="AB193">
        <f>Linker_ZHist!AB193-Nominal_ZHist!AB193</f>
        <v>0</v>
      </c>
      <c r="AC193">
        <f>Linker_ZHist!AC193-Nominal_ZHist!AC193</f>
        <v>0</v>
      </c>
      <c r="AD193">
        <f>Linker_ZHist!AD193-Nominal_ZHist!AD193</f>
        <v>0</v>
      </c>
      <c r="AE193">
        <f>Linker_ZHist!AE193-Nominal_ZHist!AE193</f>
        <v>0</v>
      </c>
      <c r="AF193">
        <f>Linker_ZHist!AF193-Nominal_ZHist!AF193</f>
        <v>0</v>
      </c>
      <c r="AG193">
        <f>Linker_ZHist!AG193-Nominal_ZHist!AG193</f>
        <v>0</v>
      </c>
      <c r="AH193">
        <f>Linker_ZHist!AH193-Nominal_ZHist!AH193</f>
        <v>0</v>
      </c>
      <c r="AI193">
        <f>Linker_ZHist!AI193-Nominal_ZHist!AI193</f>
        <v>0</v>
      </c>
      <c r="AJ193">
        <f>Linker_ZHist!AJ193-Nominal_ZHist!AJ193</f>
        <v>0</v>
      </c>
      <c r="AK193">
        <f>Linker_ZHist!AK193-Nominal_ZHist!AK193</f>
        <v>0</v>
      </c>
      <c r="AL193">
        <f>Linker_ZHist!AL193-Nominal_ZHist!AL193</f>
        <v>0</v>
      </c>
      <c r="AM193">
        <f>Linker_ZHist!AM193-Nominal_ZHist!AM193</f>
        <v>0</v>
      </c>
      <c r="AN193">
        <f>Linker_ZHist!AN193-Nominal_ZHist!AN193</f>
        <v>0</v>
      </c>
      <c r="AO193">
        <f>Linker_ZHist!AO193-Nominal_ZHist!AO193</f>
        <v>0</v>
      </c>
      <c r="AP193">
        <f>Linker_ZHist!AP193-Nominal_ZHist!AP193</f>
        <v>0</v>
      </c>
      <c r="AQ193">
        <f>Linker_ZHist!AQ193-Nominal_ZHist!AQ193</f>
        <v>0</v>
      </c>
      <c r="AR193">
        <f>Linker_ZHist!AR193-Nominal_ZHist!AR193</f>
        <v>0</v>
      </c>
      <c r="AS193">
        <f>Linker_ZHist!AS193-Nominal_ZHist!AS193</f>
        <v>0</v>
      </c>
      <c r="AT193">
        <f>Linker_ZHist!AT193-Nominal_ZHist!AT193</f>
        <v>0</v>
      </c>
      <c r="AU193">
        <f>Linker_ZHist!AU193-Nominal_ZHist!AU193</f>
        <v>0</v>
      </c>
      <c r="AV193">
        <f>Linker_ZHist!AV193-Nominal_ZHist!AV193</f>
        <v>0</v>
      </c>
      <c r="AW193">
        <f>Linker_ZHist!AW193-Nominal_ZHist!AW193</f>
        <v>0</v>
      </c>
      <c r="AX193">
        <f>Linker_ZHist!AX193-Nominal_ZHist!AX193</f>
        <v>0</v>
      </c>
      <c r="AY193">
        <f>Linker_ZHist!AY193-Nominal_ZHist!AY193</f>
        <v>0</v>
      </c>
      <c r="AZ193">
        <f>Linker_ZHist!AZ193-Nominal_ZHist!AZ193</f>
        <v>0</v>
      </c>
      <c r="BA193">
        <f>Linker_ZHist!BA193-Nominal_ZHist!BA193</f>
        <v>0</v>
      </c>
      <c r="BB193">
        <f>Linker_ZHist!BB193-Nominal_ZHist!BB193</f>
        <v>0</v>
      </c>
      <c r="BC193">
        <f>Linker_ZHist!BC193-Nominal_ZHist!BC193</f>
        <v>0</v>
      </c>
      <c r="BD193">
        <f>Linker_ZHist!BD193-Nominal_ZHist!BD193</f>
        <v>0</v>
      </c>
      <c r="BE193">
        <f>Linker_ZHist!BE193-Nominal_ZHist!BE193</f>
        <v>0</v>
      </c>
      <c r="BF193">
        <f>Linker_ZHist!BF193-Nominal_ZHist!BF193</f>
        <v>0</v>
      </c>
      <c r="BG193">
        <f>Linker_ZHist!BG193-Nominal_ZHist!BG193</f>
        <v>0</v>
      </c>
      <c r="BH193">
        <f>Linker_ZHist!BH193-Nominal_ZHist!BH193</f>
        <v>0</v>
      </c>
      <c r="BI193">
        <f>Linker_ZHist!BI193-Nominal_ZHist!BI193</f>
        <v>0</v>
      </c>
      <c r="BJ193">
        <f>Linker_ZHist!BJ193-Nominal_ZHist!BJ193</f>
        <v>0</v>
      </c>
      <c r="BK193">
        <f>Linker_ZHist!BK193-Nominal_ZHist!BK193</f>
        <v>0</v>
      </c>
      <c r="BL193">
        <f>Linker_ZHist!BL193-Nominal_ZHist!BL193</f>
        <v>0</v>
      </c>
      <c r="BM193">
        <f>Linker_ZHist!BM193-Nominal_ZHist!BM193</f>
        <v>0</v>
      </c>
      <c r="BN193">
        <f>Linker_ZHist!BN193-Nominal_ZHist!BN193</f>
        <v>0</v>
      </c>
      <c r="BO193">
        <f>Linker_ZHist!BO193-Nominal_ZHist!BO193</f>
        <v>0</v>
      </c>
      <c r="BP193">
        <f>Linker_ZHist!BP193-Nominal_ZHist!BP193</f>
        <v>0</v>
      </c>
      <c r="BQ193">
        <f>Linker_ZHist!BQ193-Nominal_ZHist!BQ193</f>
        <v>0</v>
      </c>
      <c r="BR193">
        <f>Linker_ZHist!BR193-Nominal_ZHist!BR193</f>
        <v>0</v>
      </c>
      <c r="BS193">
        <f>Linker_ZHist!BS193-Nominal_ZHist!BS193</f>
        <v>0</v>
      </c>
      <c r="BT193">
        <f>Linker_ZHist!BT193-Nominal_ZHist!BT193</f>
        <v>0</v>
      </c>
      <c r="BU193">
        <f>Linker_ZHist!BU193-Nominal_ZHist!BU193</f>
        <v>0</v>
      </c>
      <c r="BV193">
        <f>Linker_ZHist!BV193-Nominal_ZHist!BV193</f>
        <v>0</v>
      </c>
      <c r="BW193">
        <f>Linker_ZHist!BW193-Nominal_ZHist!BW193</f>
        <v>0</v>
      </c>
      <c r="BX193">
        <f>Linker_ZHist!BX193-Nominal_ZHist!BX193</f>
        <v>0</v>
      </c>
      <c r="BY193">
        <f>Linker_ZHist!BY193-Nominal_ZHist!BY193</f>
        <v>0</v>
      </c>
      <c r="BZ193">
        <f>Linker_ZHist!BZ193-Nominal_ZHist!BZ193</f>
        <v>0</v>
      </c>
    </row>
    <row r="194" spans="4:78" x14ac:dyDescent="0.35">
      <c r="D194">
        <f>Linker_ZHist!D194-Nominal_ZHist!D194</f>
        <v>0</v>
      </c>
      <c r="E194">
        <f>Linker_ZHist!E194-Nominal_ZHist!E194</f>
        <v>0</v>
      </c>
      <c r="F194">
        <f>Linker_ZHist!F194-Nominal_ZHist!F194</f>
        <v>0</v>
      </c>
      <c r="G194">
        <f>Linker_ZHist!G194-Nominal_ZHist!G194</f>
        <v>0</v>
      </c>
      <c r="H194">
        <f>Linker_ZHist!H194-Nominal_ZHist!H194</f>
        <v>0</v>
      </c>
      <c r="I194">
        <f>Linker_ZHist!I194-Nominal_ZHist!I194</f>
        <v>0</v>
      </c>
      <c r="J194">
        <f>Linker_ZHist!J194-Nominal_ZHist!J194</f>
        <v>0</v>
      </c>
      <c r="K194">
        <f>Linker_ZHist!K194-Nominal_ZHist!K194</f>
        <v>0</v>
      </c>
      <c r="L194">
        <f>Linker_ZHist!L194-Nominal_ZHist!L194</f>
        <v>0</v>
      </c>
      <c r="M194">
        <f>Linker_ZHist!M194-Nominal_ZHist!M194</f>
        <v>0</v>
      </c>
      <c r="N194">
        <f>Linker_ZHist!N194-Nominal_ZHist!N194</f>
        <v>0</v>
      </c>
      <c r="O194">
        <f>Linker_ZHist!O194-Nominal_ZHist!O194</f>
        <v>0</v>
      </c>
      <c r="P194">
        <f>Linker_ZHist!P194-Nominal_ZHist!P194</f>
        <v>0</v>
      </c>
      <c r="Q194">
        <f>Linker_ZHist!Q194-Nominal_ZHist!Q194</f>
        <v>0</v>
      </c>
      <c r="R194">
        <f>Linker_ZHist!R194-Nominal_ZHist!R194</f>
        <v>0</v>
      </c>
      <c r="S194">
        <f>Linker_ZHist!S194-Nominal_ZHist!S194</f>
        <v>0</v>
      </c>
      <c r="T194">
        <f>Linker_ZHist!T194-Nominal_ZHist!T194</f>
        <v>0</v>
      </c>
      <c r="U194">
        <f>Linker_ZHist!U194-Nominal_ZHist!U194</f>
        <v>0</v>
      </c>
      <c r="V194">
        <f>Linker_ZHist!V194-Nominal_ZHist!V194</f>
        <v>0</v>
      </c>
      <c r="W194">
        <f>Linker_ZHist!W194-Nominal_ZHist!W194</f>
        <v>0</v>
      </c>
      <c r="X194">
        <f>Linker_ZHist!X194-Nominal_ZHist!X194</f>
        <v>0</v>
      </c>
      <c r="Y194">
        <f>Linker_ZHist!Y194-Nominal_ZHist!Y194</f>
        <v>0</v>
      </c>
      <c r="Z194">
        <f>Linker_ZHist!Z194-Nominal_ZHist!Z194</f>
        <v>0</v>
      </c>
      <c r="AA194">
        <f>Linker_ZHist!AA194-Nominal_ZHist!AA194</f>
        <v>0</v>
      </c>
      <c r="AB194">
        <f>Linker_ZHist!AB194-Nominal_ZHist!AB194</f>
        <v>0</v>
      </c>
      <c r="AC194">
        <f>Linker_ZHist!AC194-Nominal_ZHist!AC194</f>
        <v>0</v>
      </c>
      <c r="AD194">
        <f>Linker_ZHist!AD194-Nominal_ZHist!AD194</f>
        <v>0</v>
      </c>
      <c r="AE194">
        <f>Linker_ZHist!AE194-Nominal_ZHist!AE194</f>
        <v>0</v>
      </c>
      <c r="AF194">
        <f>Linker_ZHist!AF194-Nominal_ZHist!AF194</f>
        <v>0</v>
      </c>
      <c r="AG194">
        <f>Linker_ZHist!AG194-Nominal_ZHist!AG194</f>
        <v>0</v>
      </c>
      <c r="AH194">
        <f>Linker_ZHist!AH194-Nominal_ZHist!AH194</f>
        <v>0</v>
      </c>
      <c r="AI194">
        <f>Linker_ZHist!AI194-Nominal_ZHist!AI194</f>
        <v>0</v>
      </c>
      <c r="AJ194">
        <f>Linker_ZHist!AJ194-Nominal_ZHist!AJ194</f>
        <v>0</v>
      </c>
      <c r="AK194">
        <f>Linker_ZHist!AK194-Nominal_ZHist!AK194</f>
        <v>0</v>
      </c>
      <c r="AL194">
        <f>Linker_ZHist!AL194-Nominal_ZHist!AL194</f>
        <v>0</v>
      </c>
      <c r="AM194">
        <f>Linker_ZHist!AM194-Nominal_ZHist!AM194</f>
        <v>0</v>
      </c>
      <c r="AN194">
        <f>Linker_ZHist!AN194-Nominal_ZHist!AN194</f>
        <v>0</v>
      </c>
      <c r="AO194">
        <f>Linker_ZHist!AO194-Nominal_ZHist!AO194</f>
        <v>0</v>
      </c>
      <c r="AP194">
        <f>Linker_ZHist!AP194-Nominal_ZHist!AP194</f>
        <v>0</v>
      </c>
      <c r="AQ194">
        <f>Linker_ZHist!AQ194-Nominal_ZHist!AQ194</f>
        <v>0</v>
      </c>
      <c r="AR194">
        <f>Linker_ZHist!AR194-Nominal_ZHist!AR194</f>
        <v>0</v>
      </c>
      <c r="AS194">
        <f>Linker_ZHist!AS194-Nominal_ZHist!AS194</f>
        <v>0</v>
      </c>
      <c r="AT194">
        <f>Linker_ZHist!AT194-Nominal_ZHist!AT194</f>
        <v>0</v>
      </c>
      <c r="AU194">
        <f>Linker_ZHist!AU194-Nominal_ZHist!AU194</f>
        <v>0</v>
      </c>
      <c r="AV194">
        <f>Linker_ZHist!AV194-Nominal_ZHist!AV194</f>
        <v>0</v>
      </c>
      <c r="AW194">
        <f>Linker_ZHist!AW194-Nominal_ZHist!AW194</f>
        <v>0</v>
      </c>
      <c r="AX194">
        <f>Linker_ZHist!AX194-Nominal_ZHist!AX194</f>
        <v>0</v>
      </c>
      <c r="AY194">
        <f>Linker_ZHist!AY194-Nominal_ZHist!AY194</f>
        <v>0</v>
      </c>
      <c r="AZ194">
        <f>Linker_ZHist!AZ194-Nominal_ZHist!AZ194</f>
        <v>0</v>
      </c>
      <c r="BA194">
        <f>Linker_ZHist!BA194-Nominal_ZHist!BA194</f>
        <v>0</v>
      </c>
      <c r="BB194">
        <f>Linker_ZHist!BB194-Nominal_ZHist!BB194</f>
        <v>0</v>
      </c>
      <c r="BC194">
        <f>Linker_ZHist!BC194-Nominal_ZHist!BC194</f>
        <v>0</v>
      </c>
      <c r="BD194">
        <f>Linker_ZHist!BD194-Nominal_ZHist!BD194</f>
        <v>0</v>
      </c>
      <c r="BE194">
        <f>Linker_ZHist!BE194-Nominal_ZHist!BE194</f>
        <v>0</v>
      </c>
      <c r="BF194">
        <f>Linker_ZHist!BF194-Nominal_ZHist!BF194</f>
        <v>0</v>
      </c>
      <c r="BG194">
        <f>Linker_ZHist!BG194-Nominal_ZHist!BG194</f>
        <v>0</v>
      </c>
      <c r="BH194">
        <f>Linker_ZHist!BH194-Nominal_ZHist!BH194</f>
        <v>0</v>
      </c>
      <c r="BI194">
        <f>Linker_ZHist!BI194-Nominal_ZHist!BI194</f>
        <v>0</v>
      </c>
      <c r="BJ194">
        <f>Linker_ZHist!BJ194-Nominal_ZHist!BJ194</f>
        <v>0</v>
      </c>
      <c r="BK194">
        <f>Linker_ZHist!BK194-Nominal_ZHist!BK194</f>
        <v>0</v>
      </c>
      <c r="BL194">
        <f>Linker_ZHist!BL194-Nominal_ZHist!BL194</f>
        <v>0</v>
      </c>
      <c r="BM194">
        <f>Linker_ZHist!BM194-Nominal_ZHist!BM194</f>
        <v>0</v>
      </c>
      <c r="BN194">
        <f>Linker_ZHist!BN194-Nominal_ZHist!BN194</f>
        <v>0</v>
      </c>
      <c r="BO194">
        <f>Linker_ZHist!BO194-Nominal_ZHist!BO194</f>
        <v>0</v>
      </c>
      <c r="BP194">
        <f>Linker_ZHist!BP194-Nominal_ZHist!BP194</f>
        <v>0</v>
      </c>
      <c r="BQ194">
        <f>Linker_ZHist!BQ194-Nominal_ZHist!BQ194</f>
        <v>0</v>
      </c>
      <c r="BR194">
        <f>Linker_ZHist!BR194-Nominal_ZHist!BR194</f>
        <v>0</v>
      </c>
      <c r="BS194">
        <f>Linker_ZHist!BS194-Nominal_ZHist!BS194</f>
        <v>0</v>
      </c>
      <c r="BT194">
        <f>Linker_ZHist!BT194-Nominal_ZHist!BT194</f>
        <v>0</v>
      </c>
      <c r="BU194">
        <f>Linker_ZHist!BU194-Nominal_ZHist!BU194</f>
        <v>0</v>
      </c>
      <c r="BV194">
        <f>Linker_ZHist!BV194-Nominal_ZHist!BV194</f>
        <v>0</v>
      </c>
      <c r="BW194">
        <f>Linker_ZHist!BW194-Nominal_ZHist!BW194</f>
        <v>0</v>
      </c>
      <c r="BX194">
        <f>Linker_ZHist!BX194-Nominal_ZHist!BX194</f>
        <v>0</v>
      </c>
      <c r="BY194">
        <f>Linker_ZHist!BY194-Nominal_ZHist!BY194</f>
        <v>0</v>
      </c>
      <c r="BZ194">
        <f>Linker_ZHist!BZ194-Nominal_ZHist!BZ194</f>
        <v>0</v>
      </c>
    </row>
    <row r="195" spans="4:78" x14ac:dyDescent="0.35">
      <c r="D195">
        <f>Linker_ZHist!D195-Nominal_ZHist!D195</f>
        <v>0</v>
      </c>
      <c r="E195">
        <f>Linker_ZHist!E195-Nominal_ZHist!E195</f>
        <v>0</v>
      </c>
      <c r="F195">
        <f>Linker_ZHist!F195-Nominal_ZHist!F195</f>
        <v>0</v>
      </c>
      <c r="G195">
        <f>Linker_ZHist!G195-Nominal_ZHist!G195</f>
        <v>0</v>
      </c>
      <c r="H195">
        <f>Linker_ZHist!H195-Nominal_ZHist!H195</f>
        <v>0</v>
      </c>
      <c r="I195">
        <f>Linker_ZHist!I195-Nominal_ZHist!I195</f>
        <v>0</v>
      </c>
      <c r="J195">
        <f>Linker_ZHist!J195-Nominal_ZHist!J195</f>
        <v>0</v>
      </c>
      <c r="K195">
        <f>Linker_ZHist!K195-Nominal_ZHist!K195</f>
        <v>0</v>
      </c>
      <c r="L195">
        <f>Linker_ZHist!L195-Nominal_ZHist!L195</f>
        <v>0</v>
      </c>
      <c r="M195">
        <f>Linker_ZHist!M195-Nominal_ZHist!M195</f>
        <v>0</v>
      </c>
      <c r="N195">
        <f>Linker_ZHist!N195-Nominal_ZHist!N195</f>
        <v>0</v>
      </c>
      <c r="O195">
        <f>Linker_ZHist!O195-Nominal_ZHist!O195</f>
        <v>0</v>
      </c>
      <c r="P195">
        <f>Linker_ZHist!P195-Nominal_ZHist!P195</f>
        <v>0</v>
      </c>
      <c r="Q195">
        <f>Linker_ZHist!Q195-Nominal_ZHist!Q195</f>
        <v>0</v>
      </c>
      <c r="R195">
        <f>Linker_ZHist!R195-Nominal_ZHist!R195</f>
        <v>0</v>
      </c>
      <c r="S195">
        <f>Linker_ZHist!S195-Nominal_ZHist!S195</f>
        <v>0</v>
      </c>
      <c r="T195">
        <f>Linker_ZHist!T195-Nominal_ZHist!T195</f>
        <v>0</v>
      </c>
      <c r="U195">
        <f>Linker_ZHist!U195-Nominal_ZHist!U195</f>
        <v>0</v>
      </c>
      <c r="V195">
        <f>Linker_ZHist!V195-Nominal_ZHist!V195</f>
        <v>0</v>
      </c>
      <c r="W195">
        <f>Linker_ZHist!W195-Nominal_ZHist!W195</f>
        <v>0</v>
      </c>
      <c r="X195">
        <f>Linker_ZHist!X195-Nominal_ZHist!X195</f>
        <v>0</v>
      </c>
      <c r="Y195">
        <f>Linker_ZHist!Y195-Nominal_ZHist!Y195</f>
        <v>0</v>
      </c>
      <c r="Z195">
        <f>Linker_ZHist!Z195-Nominal_ZHist!Z195</f>
        <v>0</v>
      </c>
      <c r="AA195">
        <f>Linker_ZHist!AA195-Nominal_ZHist!AA195</f>
        <v>0</v>
      </c>
      <c r="AB195">
        <f>Linker_ZHist!AB195-Nominal_ZHist!AB195</f>
        <v>0</v>
      </c>
      <c r="AC195">
        <f>Linker_ZHist!AC195-Nominal_ZHist!AC195</f>
        <v>0</v>
      </c>
      <c r="AD195">
        <f>Linker_ZHist!AD195-Nominal_ZHist!AD195</f>
        <v>0</v>
      </c>
      <c r="AE195">
        <f>Linker_ZHist!AE195-Nominal_ZHist!AE195</f>
        <v>0</v>
      </c>
      <c r="AF195">
        <f>Linker_ZHist!AF195-Nominal_ZHist!AF195</f>
        <v>0</v>
      </c>
      <c r="AG195">
        <f>Linker_ZHist!AG195-Nominal_ZHist!AG195</f>
        <v>0</v>
      </c>
      <c r="AH195">
        <f>Linker_ZHist!AH195-Nominal_ZHist!AH195</f>
        <v>0</v>
      </c>
      <c r="AI195">
        <f>Linker_ZHist!AI195-Nominal_ZHist!AI195</f>
        <v>0</v>
      </c>
      <c r="AJ195">
        <f>Linker_ZHist!AJ195-Nominal_ZHist!AJ195</f>
        <v>0</v>
      </c>
      <c r="AK195">
        <f>Linker_ZHist!AK195-Nominal_ZHist!AK195</f>
        <v>0</v>
      </c>
      <c r="AL195">
        <f>Linker_ZHist!AL195-Nominal_ZHist!AL195</f>
        <v>0</v>
      </c>
      <c r="AM195">
        <f>Linker_ZHist!AM195-Nominal_ZHist!AM195</f>
        <v>0</v>
      </c>
      <c r="AN195">
        <f>Linker_ZHist!AN195-Nominal_ZHist!AN195</f>
        <v>0</v>
      </c>
      <c r="AO195">
        <f>Linker_ZHist!AO195-Nominal_ZHist!AO195</f>
        <v>0</v>
      </c>
      <c r="AP195">
        <f>Linker_ZHist!AP195-Nominal_ZHist!AP195</f>
        <v>0</v>
      </c>
      <c r="AQ195">
        <f>Linker_ZHist!AQ195-Nominal_ZHist!AQ195</f>
        <v>0</v>
      </c>
      <c r="AR195">
        <f>Linker_ZHist!AR195-Nominal_ZHist!AR195</f>
        <v>0</v>
      </c>
      <c r="AS195">
        <f>Linker_ZHist!AS195-Nominal_ZHist!AS195</f>
        <v>0</v>
      </c>
      <c r="AT195">
        <f>Linker_ZHist!AT195-Nominal_ZHist!AT195</f>
        <v>0</v>
      </c>
      <c r="AU195">
        <f>Linker_ZHist!AU195-Nominal_ZHist!AU195</f>
        <v>0</v>
      </c>
      <c r="AV195">
        <f>Linker_ZHist!AV195-Nominal_ZHist!AV195</f>
        <v>0</v>
      </c>
      <c r="AW195">
        <f>Linker_ZHist!AW195-Nominal_ZHist!AW195</f>
        <v>0</v>
      </c>
      <c r="AX195">
        <f>Linker_ZHist!AX195-Nominal_ZHist!AX195</f>
        <v>0</v>
      </c>
      <c r="AY195">
        <f>Linker_ZHist!AY195-Nominal_ZHist!AY195</f>
        <v>0</v>
      </c>
      <c r="AZ195">
        <f>Linker_ZHist!AZ195-Nominal_ZHist!AZ195</f>
        <v>0</v>
      </c>
      <c r="BA195">
        <f>Linker_ZHist!BA195-Nominal_ZHist!BA195</f>
        <v>0</v>
      </c>
      <c r="BB195">
        <f>Linker_ZHist!BB195-Nominal_ZHist!BB195</f>
        <v>0</v>
      </c>
      <c r="BC195">
        <f>Linker_ZHist!BC195-Nominal_ZHist!BC195</f>
        <v>0</v>
      </c>
      <c r="BD195">
        <f>Linker_ZHist!BD195-Nominal_ZHist!BD195</f>
        <v>0</v>
      </c>
      <c r="BE195">
        <f>Linker_ZHist!BE195-Nominal_ZHist!BE195</f>
        <v>0</v>
      </c>
      <c r="BF195">
        <f>Linker_ZHist!BF195-Nominal_ZHist!BF195</f>
        <v>0</v>
      </c>
      <c r="BG195">
        <f>Linker_ZHist!BG195-Nominal_ZHist!BG195</f>
        <v>0</v>
      </c>
      <c r="BH195">
        <f>Linker_ZHist!BH195-Nominal_ZHist!BH195</f>
        <v>0</v>
      </c>
      <c r="BI195">
        <f>Linker_ZHist!BI195-Nominal_ZHist!BI195</f>
        <v>0</v>
      </c>
      <c r="BJ195">
        <f>Linker_ZHist!BJ195-Nominal_ZHist!BJ195</f>
        <v>0</v>
      </c>
      <c r="BK195">
        <f>Linker_ZHist!BK195-Nominal_ZHist!BK195</f>
        <v>0</v>
      </c>
      <c r="BL195">
        <f>Linker_ZHist!BL195-Nominal_ZHist!BL195</f>
        <v>0</v>
      </c>
      <c r="BM195">
        <f>Linker_ZHist!BM195-Nominal_ZHist!BM195</f>
        <v>0</v>
      </c>
      <c r="BN195">
        <f>Linker_ZHist!BN195-Nominal_ZHist!BN195</f>
        <v>0</v>
      </c>
      <c r="BO195">
        <f>Linker_ZHist!BO195-Nominal_ZHist!BO195</f>
        <v>0</v>
      </c>
      <c r="BP195">
        <f>Linker_ZHist!BP195-Nominal_ZHist!BP195</f>
        <v>0</v>
      </c>
      <c r="BQ195">
        <f>Linker_ZHist!BQ195-Nominal_ZHist!BQ195</f>
        <v>0</v>
      </c>
      <c r="BR195">
        <f>Linker_ZHist!BR195-Nominal_ZHist!BR195</f>
        <v>0</v>
      </c>
      <c r="BS195">
        <f>Linker_ZHist!BS195-Nominal_ZHist!BS195</f>
        <v>0</v>
      </c>
      <c r="BT195">
        <f>Linker_ZHist!BT195-Nominal_ZHist!BT195</f>
        <v>0</v>
      </c>
      <c r="BU195">
        <f>Linker_ZHist!BU195-Nominal_ZHist!BU195</f>
        <v>0</v>
      </c>
      <c r="BV195">
        <f>Linker_ZHist!BV195-Nominal_ZHist!BV195</f>
        <v>0</v>
      </c>
      <c r="BW195">
        <f>Linker_ZHist!BW195-Nominal_ZHist!BW195</f>
        <v>0</v>
      </c>
      <c r="BX195">
        <f>Linker_ZHist!BX195-Nominal_ZHist!BX195</f>
        <v>0</v>
      </c>
      <c r="BY195">
        <f>Linker_ZHist!BY195-Nominal_ZHist!BY195</f>
        <v>0</v>
      </c>
      <c r="BZ195">
        <f>Linker_ZHist!BZ195-Nominal_ZHist!BZ195</f>
        <v>0</v>
      </c>
    </row>
    <row r="196" spans="4:78" x14ac:dyDescent="0.35">
      <c r="D196">
        <f>Linker_ZHist!D196-Nominal_ZHist!D196</f>
        <v>0</v>
      </c>
      <c r="E196">
        <f>Linker_ZHist!E196-Nominal_ZHist!E196</f>
        <v>0</v>
      </c>
      <c r="F196">
        <f>Linker_ZHist!F196-Nominal_ZHist!F196</f>
        <v>0</v>
      </c>
      <c r="G196">
        <f>Linker_ZHist!G196-Nominal_ZHist!G196</f>
        <v>0</v>
      </c>
      <c r="H196">
        <f>Linker_ZHist!H196-Nominal_ZHist!H196</f>
        <v>0</v>
      </c>
      <c r="I196">
        <f>Linker_ZHist!I196-Nominal_ZHist!I196</f>
        <v>0</v>
      </c>
      <c r="J196">
        <f>Linker_ZHist!J196-Nominal_ZHist!J196</f>
        <v>0</v>
      </c>
      <c r="K196">
        <f>Linker_ZHist!K196-Nominal_ZHist!K196</f>
        <v>0</v>
      </c>
      <c r="L196">
        <f>Linker_ZHist!L196-Nominal_ZHist!L196</f>
        <v>0</v>
      </c>
      <c r="M196">
        <f>Linker_ZHist!M196-Nominal_ZHist!M196</f>
        <v>0</v>
      </c>
      <c r="N196">
        <f>Linker_ZHist!N196-Nominal_ZHist!N196</f>
        <v>0</v>
      </c>
      <c r="O196">
        <f>Linker_ZHist!O196-Nominal_ZHist!O196</f>
        <v>0</v>
      </c>
      <c r="P196">
        <f>Linker_ZHist!P196-Nominal_ZHist!P196</f>
        <v>0</v>
      </c>
      <c r="Q196">
        <f>Linker_ZHist!Q196-Nominal_ZHist!Q196</f>
        <v>0</v>
      </c>
      <c r="R196">
        <f>Linker_ZHist!R196-Nominal_ZHist!R196</f>
        <v>0</v>
      </c>
      <c r="S196">
        <f>Linker_ZHist!S196-Nominal_ZHist!S196</f>
        <v>0</v>
      </c>
      <c r="T196">
        <f>Linker_ZHist!T196-Nominal_ZHist!T196</f>
        <v>0</v>
      </c>
      <c r="U196">
        <f>Linker_ZHist!U196-Nominal_ZHist!U196</f>
        <v>0</v>
      </c>
      <c r="V196">
        <f>Linker_ZHist!V196-Nominal_ZHist!V196</f>
        <v>0</v>
      </c>
      <c r="W196">
        <f>Linker_ZHist!W196-Nominal_ZHist!W196</f>
        <v>0</v>
      </c>
      <c r="X196">
        <f>Linker_ZHist!X196-Nominal_ZHist!X196</f>
        <v>0</v>
      </c>
      <c r="Y196">
        <f>Linker_ZHist!Y196-Nominal_ZHist!Y196</f>
        <v>0</v>
      </c>
      <c r="Z196">
        <f>Linker_ZHist!Z196-Nominal_ZHist!Z196</f>
        <v>0</v>
      </c>
      <c r="AA196">
        <f>Linker_ZHist!AA196-Nominal_ZHist!AA196</f>
        <v>0</v>
      </c>
      <c r="AB196">
        <f>Linker_ZHist!AB196-Nominal_ZHist!AB196</f>
        <v>0</v>
      </c>
      <c r="AC196">
        <f>Linker_ZHist!AC196-Nominal_ZHist!AC196</f>
        <v>0</v>
      </c>
      <c r="AD196">
        <f>Linker_ZHist!AD196-Nominal_ZHist!AD196</f>
        <v>0</v>
      </c>
      <c r="AE196">
        <f>Linker_ZHist!AE196-Nominal_ZHist!AE196</f>
        <v>0</v>
      </c>
      <c r="AF196">
        <f>Linker_ZHist!AF196-Nominal_ZHist!AF196</f>
        <v>0</v>
      </c>
      <c r="AG196">
        <f>Linker_ZHist!AG196-Nominal_ZHist!AG196</f>
        <v>0</v>
      </c>
      <c r="AH196">
        <f>Linker_ZHist!AH196-Nominal_ZHist!AH196</f>
        <v>0</v>
      </c>
      <c r="AI196">
        <f>Linker_ZHist!AI196-Nominal_ZHist!AI196</f>
        <v>0</v>
      </c>
      <c r="AJ196">
        <f>Linker_ZHist!AJ196-Nominal_ZHist!AJ196</f>
        <v>0</v>
      </c>
      <c r="AK196">
        <f>Linker_ZHist!AK196-Nominal_ZHist!AK196</f>
        <v>0</v>
      </c>
      <c r="AL196">
        <f>Linker_ZHist!AL196-Nominal_ZHist!AL196</f>
        <v>0</v>
      </c>
      <c r="AM196">
        <f>Linker_ZHist!AM196-Nominal_ZHist!AM196</f>
        <v>0</v>
      </c>
      <c r="AN196">
        <f>Linker_ZHist!AN196-Nominal_ZHist!AN196</f>
        <v>0</v>
      </c>
      <c r="AO196">
        <f>Linker_ZHist!AO196-Nominal_ZHist!AO196</f>
        <v>0</v>
      </c>
      <c r="AP196">
        <f>Linker_ZHist!AP196-Nominal_ZHist!AP196</f>
        <v>0</v>
      </c>
      <c r="AQ196">
        <f>Linker_ZHist!AQ196-Nominal_ZHist!AQ196</f>
        <v>0</v>
      </c>
      <c r="AR196">
        <f>Linker_ZHist!AR196-Nominal_ZHist!AR196</f>
        <v>0</v>
      </c>
      <c r="AS196">
        <f>Linker_ZHist!AS196-Nominal_ZHist!AS196</f>
        <v>0</v>
      </c>
      <c r="AT196">
        <f>Linker_ZHist!AT196-Nominal_ZHist!AT196</f>
        <v>0</v>
      </c>
      <c r="AU196">
        <f>Linker_ZHist!AU196-Nominal_ZHist!AU196</f>
        <v>0</v>
      </c>
      <c r="AV196">
        <f>Linker_ZHist!AV196-Nominal_ZHist!AV196</f>
        <v>0</v>
      </c>
      <c r="AW196">
        <f>Linker_ZHist!AW196-Nominal_ZHist!AW196</f>
        <v>0</v>
      </c>
      <c r="AX196">
        <f>Linker_ZHist!AX196-Nominal_ZHist!AX196</f>
        <v>0</v>
      </c>
      <c r="AY196">
        <f>Linker_ZHist!AY196-Nominal_ZHist!AY196</f>
        <v>0</v>
      </c>
      <c r="AZ196">
        <f>Linker_ZHist!AZ196-Nominal_ZHist!AZ196</f>
        <v>0</v>
      </c>
      <c r="BA196">
        <f>Linker_ZHist!BA196-Nominal_ZHist!BA196</f>
        <v>0</v>
      </c>
      <c r="BB196">
        <f>Linker_ZHist!BB196-Nominal_ZHist!BB196</f>
        <v>0</v>
      </c>
      <c r="BC196">
        <f>Linker_ZHist!BC196-Nominal_ZHist!BC196</f>
        <v>0</v>
      </c>
      <c r="BD196">
        <f>Linker_ZHist!BD196-Nominal_ZHist!BD196</f>
        <v>0</v>
      </c>
      <c r="BE196">
        <f>Linker_ZHist!BE196-Nominal_ZHist!BE196</f>
        <v>0</v>
      </c>
      <c r="BF196">
        <f>Linker_ZHist!BF196-Nominal_ZHist!BF196</f>
        <v>0</v>
      </c>
      <c r="BG196">
        <f>Linker_ZHist!BG196-Nominal_ZHist!BG196</f>
        <v>0</v>
      </c>
      <c r="BH196">
        <f>Linker_ZHist!BH196-Nominal_ZHist!BH196</f>
        <v>0</v>
      </c>
      <c r="BI196">
        <f>Linker_ZHist!BI196-Nominal_ZHist!BI196</f>
        <v>0</v>
      </c>
      <c r="BJ196">
        <f>Linker_ZHist!BJ196-Nominal_ZHist!BJ196</f>
        <v>0</v>
      </c>
      <c r="BK196">
        <f>Linker_ZHist!BK196-Nominal_ZHist!BK196</f>
        <v>0</v>
      </c>
      <c r="BL196">
        <f>Linker_ZHist!BL196-Nominal_ZHist!BL196</f>
        <v>0</v>
      </c>
      <c r="BM196">
        <f>Linker_ZHist!BM196-Nominal_ZHist!BM196</f>
        <v>0</v>
      </c>
      <c r="BN196">
        <f>Linker_ZHist!BN196-Nominal_ZHist!BN196</f>
        <v>0</v>
      </c>
      <c r="BO196">
        <f>Linker_ZHist!BO196-Nominal_ZHist!BO196</f>
        <v>0</v>
      </c>
      <c r="BP196">
        <f>Linker_ZHist!BP196-Nominal_ZHist!BP196</f>
        <v>0</v>
      </c>
      <c r="BQ196">
        <f>Linker_ZHist!BQ196-Nominal_ZHist!BQ196</f>
        <v>0</v>
      </c>
      <c r="BR196">
        <f>Linker_ZHist!BR196-Nominal_ZHist!BR196</f>
        <v>0</v>
      </c>
      <c r="BS196">
        <f>Linker_ZHist!BS196-Nominal_ZHist!BS196</f>
        <v>0</v>
      </c>
      <c r="BT196">
        <f>Linker_ZHist!BT196-Nominal_ZHist!BT196</f>
        <v>0</v>
      </c>
      <c r="BU196">
        <f>Linker_ZHist!BU196-Nominal_ZHist!BU196</f>
        <v>0</v>
      </c>
      <c r="BV196">
        <f>Linker_ZHist!BV196-Nominal_ZHist!BV196</f>
        <v>0</v>
      </c>
      <c r="BW196">
        <f>Linker_ZHist!BW196-Nominal_ZHist!BW196</f>
        <v>0</v>
      </c>
      <c r="BX196">
        <f>Linker_ZHist!BX196-Nominal_ZHist!BX196</f>
        <v>0</v>
      </c>
      <c r="BY196">
        <f>Linker_ZHist!BY196-Nominal_ZHist!BY196</f>
        <v>0</v>
      </c>
      <c r="BZ196">
        <f>Linker_ZHist!BZ196-Nominal_ZHist!BZ196</f>
        <v>0</v>
      </c>
    </row>
    <row r="197" spans="4:78" x14ac:dyDescent="0.35">
      <c r="D197">
        <f>Linker_ZHist!D197-Nominal_ZHist!D197</f>
        <v>0</v>
      </c>
      <c r="E197">
        <f>Linker_ZHist!E197-Nominal_ZHist!E197</f>
        <v>0</v>
      </c>
      <c r="F197">
        <f>Linker_ZHist!F197-Nominal_ZHist!F197</f>
        <v>0</v>
      </c>
      <c r="G197">
        <f>Linker_ZHist!G197-Nominal_ZHist!G197</f>
        <v>0</v>
      </c>
      <c r="H197">
        <f>Linker_ZHist!H197-Nominal_ZHist!H197</f>
        <v>0</v>
      </c>
      <c r="I197">
        <f>Linker_ZHist!I197-Nominal_ZHist!I197</f>
        <v>0</v>
      </c>
      <c r="J197">
        <f>Linker_ZHist!J197-Nominal_ZHist!J197</f>
        <v>0</v>
      </c>
      <c r="K197">
        <f>Linker_ZHist!K197-Nominal_ZHist!K197</f>
        <v>0</v>
      </c>
      <c r="L197">
        <f>Linker_ZHist!L197-Nominal_ZHist!L197</f>
        <v>0</v>
      </c>
      <c r="M197">
        <f>Linker_ZHist!M197-Nominal_ZHist!M197</f>
        <v>0</v>
      </c>
      <c r="N197">
        <f>Linker_ZHist!N197-Nominal_ZHist!N197</f>
        <v>0</v>
      </c>
      <c r="O197">
        <f>Linker_ZHist!O197-Nominal_ZHist!O197</f>
        <v>0</v>
      </c>
      <c r="P197">
        <f>Linker_ZHist!P197-Nominal_ZHist!P197</f>
        <v>0</v>
      </c>
      <c r="Q197">
        <f>Linker_ZHist!Q197-Nominal_ZHist!Q197</f>
        <v>0</v>
      </c>
      <c r="R197">
        <f>Linker_ZHist!R197-Nominal_ZHist!R197</f>
        <v>0</v>
      </c>
      <c r="S197">
        <f>Linker_ZHist!S197-Nominal_ZHist!S197</f>
        <v>0</v>
      </c>
      <c r="T197">
        <f>Linker_ZHist!T197-Nominal_ZHist!T197</f>
        <v>0</v>
      </c>
      <c r="U197">
        <f>Linker_ZHist!U197-Nominal_ZHist!U197</f>
        <v>0</v>
      </c>
      <c r="V197">
        <f>Linker_ZHist!V197-Nominal_ZHist!V197</f>
        <v>0</v>
      </c>
      <c r="W197">
        <f>Linker_ZHist!W197-Nominal_ZHist!W197</f>
        <v>0</v>
      </c>
      <c r="X197">
        <f>Linker_ZHist!X197-Nominal_ZHist!X197</f>
        <v>0</v>
      </c>
      <c r="Y197">
        <f>Linker_ZHist!Y197-Nominal_ZHist!Y197</f>
        <v>0</v>
      </c>
      <c r="Z197">
        <f>Linker_ZHist!Z197-Nominal_ZHist!Z197</f>
        <v>0</v>
      </c>
      <c r="AA197">
        <f>Linker_ZHist!AA197-Nominal_ZHist!AA197</f>
        <v>0</v>
      </c>
      <c r="AB197">
        <f>Linker_ZHist!AB197-Nominal_ZHist!AB197</f>
        <v>0</v>
      </c>
      <c r="AC197">
        <f>Linker_ZHist!AC197-Nominal_ZHist!AC197</f>
        <v>0</v>
      </c>
      <c r="AD197">
        <f>Linker_ZHist!AD197-Nominal_ZHist!AD197</f>
        <v>0</v>
      </c>
      <c r="AE197">
        <f>Linker_ZHist!AE197-Nominal_ZHist!AE197</f>
        <v>0</v>
      </c>
      <c r="AF197">
        <f>Linker_ZHist!AF197-Nominal_ZHist!AF197</f>
        <v>0</v>
      </c>
      <c r="AG197">
        <f>Linker_ZHist!AG197-Nominal_ZHist!AG197</f>
        <v>0</v>
      </c>
      <c r="AH197">
        <f>Linker_ZHist!AH197-Nominal_ZHist!AH197</f>
        <v>0</v>
      </c>
      <c r="AI197">
        <f>Linker_ZHist!AI197-Nominal_ZHist!AI197</f>
        <v>0</v>
      </c>
      <c r="AJ197">
        <f>Linker_ZHist!AJ197-Nominal_ZHist!AJ197</f>
        <v>0</v>
      </c>
      <c r="AK197">
        <f>Linker_ZHist!AK197-Nominal_ZHist!AK197</f>
        <v>0</v>
      </c>
      <c r="AL197">
        <f>Linker_ZHist!AL197-Nominal_ZHist!AL197</f>
        <v>0</v>
      </c>
      <c r="AM197">
        <f>Linker_ZHist!AM197-Nominal_ZHist!AM197</f>
        <v>0</v>
      </c>
      <c r="AN197">
        <f>Linker_ZHist!AN197-Nominal_ZHist!AN197</f>
        <v>0</v>
      </c>
      <c r="AO197">
        <f>Linker_ZHist!AO197-Nominal_ZHist!AO197</f>
        <v>0</v>
      </c>
      <c r="AP197">
        <f>Linker_ZHist!AP197-Nominal_ZHist!AP197</f>
        <v>0</v>
      </c>
      <c r="AQ197">
        <f>Linker_ZHist!AQ197-Nominal_ZHist!AQ197</f>
        <v>0</v>
      </c>
      <c r="AR197">
        <f>Linker_ZHist!AR197-Nominal_ZHist!AR197</f>
        <v>0</v>
      </c>
      <c r="AS197">
        <f>Linker_ZHist!AS197-Nominal_ZHist!AS197</f>
        <v>0</v>
      </c>
      <c r="AT197">
        <f>Linker_ZHist!AT197-Nominal_ZHist!AT197</f>
        <v>0</v>
      </c>
      <c r="AU197">
        <f>Linker_ZHist!AU197-Nominal_ZHist!AU197</f>
        <v>0</v>
      </c>
      <c r="AV197">
        <f>Linker_ZHist!AV197-Nominal_ZHist!AV197</f>
        <v>0</v>
      </c>
      <c r="AW197">
        <f>Linker_ZHist!AW197-Nominal_ZHist!AW197</f>
        <v>0</v>
      </c>
      <c r="AX197">
        <f>Linker_ZHist!AX197-Nominal_ZHist!AX197</f>
        <v>0</v>
      </c>
      <c r="AY197">
        <f>Linker_ZHist!AY197-Nominal_ZHist!AY197</f>
        <v>0</v>
      </c>
      <c r="AZ197">
        <f>Linker_ZHist!AZ197-Nominal_ZHist!AZ197</f>
        <v>0</v>
      </c>
      <c r="BA197">
        <f>Linker_ZHist!BA197-Nominal_ZHist!BA197</f>
        <v>0</v>
      </c>
      <c r="BB197">
        <f>Linker_ZHist!BB197-Nominal_ZHist!BB197</f>
        <v>0</v>
      </c>
      <c r="BC197">
        <f>Linker_ZHist!BC197-Nominal_ZHist!BC197</f>
        <v>0</v>
      </c>
      <c r="BD197">
        <f>Linker_ZHist!BD197-Nominal_ZHist!BD197</f>
        <v>0</v>
      </c>
      <c r="BE197">
        <f>Linker_ZHist!BE197-Nominal_ZHist!BE197</f>
        <v>0</v>
      </c>
      <c r="BF197">
        <f>Linker_ZHist!BF197-Nominal_ZHist!BF197</f>
        <v>0</v>
      </c>
      <c r="BG197">
        <f>Linker_ZHist!BG197-Nominal_ZHist!BG197</f>
        <v>0</v>
      </c>
      <c r="BH197">
        <f>Linker_ZHist!BH197-Nominal_ZHist!BH197</f>
        <v>0</v>
      </c>
      <c r="BI197">
        <f>Linker_ZHist!BI197-Nominal_ZHist!BI197</f>
        <v>0</v>
      </c>
      <c r="BJ197">
        <f>Linker_ZHist!BJ197-Nominal_ZHist!BJ197</f>
        <v>0</v>
      </c>
      <c r="BK197">
        <f>Linker_ZHist!BK197-Nominal_ZHist!BK197</f>
        <v>0</v>
      </c>
      <c r="BL197">
        <f>Linker_ZHist!BL197-Nominal_ZHist!BL197</f>
        <v>0</v>
      </c>
      <c r="BM197">
        <f>Linker_ZHist!BM197-Nominal_ZHist!BM197</f>
        <v>0</v>
      </c>
      <c r="BN197">
        <f>Linker_ZHist!BN197-Nominal_ZHist!BN197</f>
        <v>0</v>
      </c>
      <c r="BO197">
        <f>Linker_ZHist!BO197-Nominal_ZHist!BO197</f>
        <v>0</v>
      </c>
      <c r="BP197">
        <f>Linker_ZHist!BP197-Nominal_ZHist!BP197</f>
        <v>0</v>
      </c>
      <c r="BQ197">
        <f>Linker_ZHist!BQ197-Nominal_ZHist!BQ197</f>
        <v>0</v>
      </c>
      <c r="BR197">
        <f>Linker_ZHist!BR197-Nominal_ZHist!BR197</f>
        <v>0</v>
      </c>
      <c r="BS197">
        <f>Linker_ZHist!BS197-Nominal_ZHist!BS197</f>
        <v>0</v>
      </c>
      <c r="BT197">
        <f>Linker_ZHist!BT197-Nominal_ZHist!BT197</f>
        <v>0</v>
      </c>
      <c r="BU197">
        <f>Linker_ZHist!BU197-Nominal_ZHist!BU197</f>
        <v>0</v>
      </c>
      <c r="BV197">
        <f>Linker_ZHist!BV197-Nominal_ZHist!BV197</f>
        <v>0</v>
      </c>
      <c r="BW197">
        <f>Linker_ZHist!BW197-Nominal_ZHist!BW197</f>
        <v>0</v>
      </c>
      <c r="BX197">
        <f>Linker_ZHist!BX197-Nominal_ZHist!BX197</f>
        <v>0</v>
      </c>
      <c r="BY197">
        <f>Linker_ZHist!BY197-Nominal_ZHist!BY197</f>
        <v>0</v>
      </c>
      <c r="BZ197">
        <f>Linker_ZHist!BZ197-Nominal_ZHist!BZ197</f>
        <v>0</v>
      </c>
    </row>
    <row r="198" spans="4:78" x14ac:dyDescent="0.35">
      <c r="D198">
        <f>Linker_ZHist!D198-Nominal_ZHist!D198</f>
        <v>0</v>
      </c>
      <c r="E198">
        <f>Linker_ZHist!E198-Nominal_ZHist!E198</f>
        <v>0</v>
      </c>
      <c r="F198">
        <f>Linker_ZHist!F198-Nominal_ZHist!F198</f>
        <v>0</v>
      </c>
      <c r="G198">
        <f>Linker_ZHist!G198-Nominal_ZHist!G198</f>
        <v>0</v>
      </c>
      <c r="H198">
        <f>Linker_ZHist!H198-Nominal_ZHist!H198</f>
        <v>0</v>
      </c>
      <c r="I198">
        <f>Linker_ZHist!I198-Nominal_ZHist!I198</f>
        <v>0</v>
      </c>
      <c r="J198">
        <f>Linker_ZHist!J198-Nominal_ZHist!J198</f>
        <v>0</v>
      </c>
      <c r="K198">
        <f>Linker_ZHist!K198-Nominal_ZHist!K198</f>
        <v>0</v>
      </c>
      <c r="L198">
        <f>Linker_ZHist!L198-Nominal_ZHist!L198</f>
        <v>0</v>
      </c>
      <c r="M198">
        <f>Linker_ZHist!M198-Nominal_ZHist!M198</f>
        <v>0</v>
      </c>
      <c r="N198">
        <f>Linker_ZHist!N198-Nominal_ZHist!N198</f>
        <v>0</v>
      </c>
      <c r="O198">
        <f>Linker_ZHist!O198-Nominal_ZHist!O198</f>
        <v>0</v>
      </c>
      <c r="P198">
        <f>Linker_ZHist!P198-Nominal_ZHist!P198</f>
        <v>0</v>
      </c>
      <c r="Q198">
        <f>Linker_ZHist!Q198-Nominal_ZHist!Q198</f>
        <v>0</v>
      </c>
      <c r="R198">
        <f>Linker_ZHist!R198-Nominal_ZHist!R198</f>
        <v>0</v>
      </c>
      <c r="S198">
        <f>Linker_ZHist!S198-Nominal_ZHist!S198</f>
        <v>0</v>
      </c>
      <c r="T198">
        <f>Linker_ZHist!T198-Nominal_ZHist!T198</f>
        <v>0</v>
      </c>
      <c r="U198">
        <f>Linker_ZHist!U198-Nominal_ZHist!U198</f>
        <v>0</v>
      </c>
      <c r="V198">
        <f>Linker_ZHist!V198-Nominal_ZHist!V198</f>
        <v>0</v>
      </c>
      <c r="W198">
        <f>Linker_ZHist!W198-Nominal_ZHist!W198</f>
        <v>0</v>
      </c>
      <c r="X198">
        <f>Linker_ZHist!X198-Nominal_ZHist!X198</f>
        <v>0</v>
      </c>
      <c r="Y198">
        <f>Linker_ZHist!Y198-Nominal_ZHist!Y198</f>
        <v>0</v>
      </c>
      <c r="Z198">
        <f>Linker_ZHist!Z198-Nominal_ZHist!Z198</f>
        <v>0</v>
      </c>
      <c r="AA198">
        <f>Linker_ZHist!AA198-Nominal_ZHist!AA198</f>
        <v>0</v>
      </c>
      <c r="AB198">
        <f>Linker_ZHist!AB198-Nominal_ZHist!AB198</f>
        <v>0</v>
      </c>
      <c r="AC198">
        <f>Linker_ZHist!AC198-Nominal_ZHist!AC198</f>
        <v>0</v>
      </c>
      <c r="AD198">
        <f>Linker_ZHist!AD198-Nominal_ZHist!AD198</f>
        <v>0</v>
      </c>
      <c r="AE198">
        <f>Linker_ZHist!AE198-Nominal_ZHist!AE198</f>
        <v>0</v>
      </c>
      <c r="AF198">
        <f>Linker_ZHist!AF198-Nominal_ZHist!AF198</f>
        <v>0</v>
      </c>
      <c r="AG198">
        <f>Linker_ZHist!AG198-Nominal_ZHist!AG198</f>
        <v>0</v>
      </c>
      <c r="AH198">
        <f>Linker_ZHist!AH198-Nominal_ZHist!AH198</f>
        <v>0</v>
      </c>
      <c r="AI198">
        <f>Linker_ZHist!AI198-Nominal_ZHist!AI198</f>
        <v>0</v>
      </c>
      <c r="AJ198">
        <f>Linker_ZHist!AJ198-Nominal_ZHist!AJ198</f>
        <v>0</v>
      </c>
      <c r="AK198">
        <f>Linker_ZHist!AK198-Nominal_ZHist!AK198</f>
        <v>0</v>
      </c>
      <c r="AL198">
        <f>Linker_ZHist!AL198-Nominal_ZHist!AL198</f>
        <v>0</v>
      </c>
      <c r="AM198">
        <f>Linker_ZHist!AM198-Nominal_ZHist!AM198</f>
        <v>0</v>
      </c>
      <c r="AN198">
        <f>Linker_ZHist!AN198-Nominal_ZHist!AN198</f>
        <v>0</v>
      </c>
      <c r="AO198">
        <f>Linker_ZHist!AO198-Nominal_ZHist!AO198</f>
        <v>0</v>
      </c>
      <c r="AP198">
        <f>Linker_ZHist!AP198-Nominal_ZHist!AP198</f>
        <v>0</v>
      </c>
      <c r="AQ198">
        <f>Linker_ZHist!AQ198-Nominal_ZHist!AQ198</f>
        <v>0</v>
      </c>
      <c r="AR198">
        <f>Linker_ZHist!AR198-Nominal_ZHist!AR198</f>
        <v>0</v>
      </c>
      <c r="AS198">
        <f>Linker_ZHist!AS198-Nominal_ZHist!AS198</f>
        <v>0</v>
      </c>
      <c r="AT198">
        <f>Linker_ZHist!AT198-Nominal_ZHist!AT198</f>
        <v>0</v>
      </c>
      <c r="AU198">
        <f>Linker_ZHist!AU198-Nominal_ZHist!AU198</f>
        <v>0</v>
      </c>
      <c r="AV198">
        <f>Linker_ZHist!AV198-Nominal_ZHist!AV198</f>
        <v>0</v>
      </c>
      <c r="AW198">
        <f>Linker_ZHist!AW198-Nominal_ZHist!AW198</f>
        <v>0</v>
      </c>
      <c r="AX198">
        <f>Linker_ZHist!AX198-Nominal_ZHist!AX198</f>
        <v>0</v>
      </c>
      <c r="AY198">
        <f>Linker_ZHist!AY198-Nominal_ZHist!AY198</f>
        <v>0</v>
      </c>
      <c r="AZ198">
        <f>Linker_ZHist!AZ198-Nominal_ZHist!AZ198</f>
        <v>0</v>
      </c>
      <c r="BA198">
        <f>Linker_ZHist!BA198-Nominal_ZHist!BA198</f>
        <v>0</v>
      </c>
      <c r="BB198">
        <f>Linker_ZHist!BB198-Nominal_ZHist!BB198</f>
        <v>0</v>
      </c>
      <c r="BC198">
        <f>Linker_ZHist!BC198-Nominal_ZHist!BC198</f>
        <v>0</v>
      </c>
      <c r="BD198">
        <f>Linker_ZHist!BD198-Nominal_ZHist!BD198</f>
        <v>0</v>
      </c>
      <c r="BE198">
        <f>Linker_ZHist!BE198-Nominal_ZHist!BE198</f>
        <v>0</v>
      </c>
      <c r="BF198">
        <f>Linker_ZHist!BF198-Nominal_ZHist!BF198</f>
        <v>0</v>
      </c>
      <c r="BG198">
        <f>Linker_ZHist!BG198-Nominal_ZHist!BG198</f>
        <v>0</v>
      </c>
      <c r="BH198">
        <f>Linker_ZHist!BH198-Nominal_ZHist!BH198</f>
        <v>0</v>
      </c>
      <c r="BI198">
        <f>Linker_ZHist!BI198-Nominal_ZHist!BI198</f>
        <v>0</v>
      </c>
      <c r="BJ198">
        <f>Linker_ZHist!BJ198-Nominal_ZHist!BJ198</f>
        <v>0</v>
      </c>
      <c r="BK198">
        <f>Linker_ZHist!BK198-Nominal_ZHist!BK198</f>
        <v>0</v>
      </c>
      <c r="BL198">
        <f>Linker_ZHist!BL198-Nominal_ZHist!BL198</f>
        <v>0</v>
      </c>
      <c r="BM198">
        <f>Linker_ZHist!BM198-Nominal_ZHist!BM198</f>
        <v>0</v>
      </c>
      <c r="BN198">
        <f>Linker_ZHist!BN198-Nominal_ZHist!BN198</f>
        <v>0</v>
      </c>
      <c r="BO198">
        <f>Linker_ZHist!BO198-Nominal_ZHist!BO198</f>
        <v>0</v>
      </c>
      <c r="BP198">
        <f>Linker_ZHist!BP198-Nominal_ZHist!BP198</f>
        <v>0</v>
      </c>
      <c r="BQ198">
        <f>Linker_ZHist!BQ198-Nominal_ZHist!BQ198</f>
        <v>0</v>
      </c>
      <c r="BR198">
        <f>Linker_ZHist!BR198-Nominal_ZHist!BR198</f>
        <v>0</v>
      </c>
      <c r="BS198">
        <f>Linker_ZHist!BS198-Nominal_ZHist!BS198</f>
        <v>0</v>
      </c>
      <c r="BT198">
        <f>Linker_ZHist!BT198-Nominal_ZHist!BT198</f>
        <v>0</v>
      </c>
      <c r="BU198">
        <f>Linker_ZHist!BU198-Nominal_ZHist!BU198</f>
        <v>0</v>
      </c>
      <c r="BV198">
        <f>Linker_ZHist!BV198-Nominal_ZHist!BV198</f>
        <v>0</v>
      </c>
      <c r="BW198">
        <f>Linker_ZHist!BW198-Nominal_ZHist!BW198</f>
        <v>0</v>
      </c>
      <c r="BX198">
        <f>Linker_ZHist!BX198-Nominal_ZHist!BX198</f>
        <v>0</v>
      </c>
      <c r="BY198">
        <f>Linker_ZHist!BY198-Nominal_ZHist!BY198</f>
        <v>0</v>
      </c>
      <c r="BZ198">
        <f>Linker_ZHist!BZ198-Nominal_ZHist!BZ198</f>
        <v>0</v>
      </c>
    </row>
    <row r="199" spans="4:78" x14ac:dyDescent="0.35">
      <c r="D199">
        <f>Linker_ZHist!D199-Nominal_ZHist!D199</f>
        <v>0</v>
      </c>
      <c r="E199">
        <f>Linker_ZHist!E199-Nominal_ZHist!E199</f>
        <v>0</v>
      </c>
      <c r="F199">
        <f>Linker_ZHist!F199-Nominal_ZHist!F199</f>
        <v>0</v>
      </c>
      <c r="G199">
        <f>Linker_ZHist!G199-Nominal_ZHist!G199</f>
        <v>0</v>
      </c>
      <c r="H199">
        <f>Linker_ZHist!H199-Nominal_ZHist!H199</f>
        <v>0</v>
      </c>
      <c r="I199">
        <f>Linker_ZHist!I199-Nominal_ZHist!I199</f>
        <v>0</v>
      </c>
      <c r="J199">
        <f>Linker_ZHist!J199-Nominal_ZHist!J199</f>
        <v>0</v>
      </c>
      <c r="K199">
        <f>Linker_ZHist!K199-Nominal_ZHist!K199</f>
        <v>0</v>
      </c>
      <c r="L199">
        <f>Linker_ZHist!L199-Nominal_ZHist!L199</f>
        <v>0</v>
      </c>
      <c r="M199">
        <f>Linker_ZHist!M199-Nominal_ZHist!M199</f>
        <v>0</v>
      </c>
      <c r="N199">
        <f>Linker_ZHist!N199-Nominal_ZHist!N199</f>
        <v>0</v>
      </c>
      <c r="O199">
        <f>Linker_ZHist!O199-Nominal_ZHist!O199</f>
        <v>0</v>
      </c>
      <c r="P199">
        <f>Linker_ZHist!P199-Nominal_ZHist!P199</f>
        <v>0</v>
      </c>
      <c r="Q199">
        <f>Linker_ZHist!Q199-Nominal_ZHist!Q199</f>
        <v>0</v>
      </c>
      <c r="R199">
        <f>Linker_ZHist!R199-Nominal_ZHist!R199</f>
        <v>0</v>
      </c>
      <c r="S199">
        <f>Linker_ZHist!S199-Nominal_ZHist!S199</f>
        <v>0</v>
      </c>
      <c r="T199">
        <f>Linker_ZHist!T199-Nominal_ZHist!T199</f>
        <v>0</v>
      </c>
      <c r="U199">
        <f>Linker_ZHist!U199-Nominal_ZHist!U199</f>
        <v>0</v>
      </c>
      <c r="V199">
        <f>Linker_ZHist!V199-Nominal_ZHist!V199</f>
        <v>0</v>
      </c>
      <c r="W199">
        <f>Linker_ZHist!W199-Nominal_ZHist!W199</f>
        <v>0</v>
      </c>
      <c r="X199">
        <f>Linker_ZHist!X199-Nominal_ZHist!X199</f>
        <v>0</v>
      </c>
      <c r="Y199">
        <f>Linker_ZHist!Y199-Nominal_ZHist!Y199</f>
        <v>0</v>
      </c>
      <c r="Z199">
        <f>Linker_ZHist!Z199-Nominal_ZHist!Z199</f>
        <v>0</v>
      </c>
      <c r="AA199">
        <f>Linker_ZHist!AA199-Nominal_ZHist!AA199</f>
        <v>0</v>
      </c>
      <c r="AB199">
        <f>Linker_ZHist!AB199-Nominal_ZHist!AB199</f>
        <v>0</v>
      </c>
      <c r="AC199">
        <f>Linker_ZHist!AC199-Nominal_ZHist!AC199</f>
        <v>0</v>
      </c>
      <c r="AD199">
        <f>Linker_ZHist!AD199-Nominal_ZHist!AD199</f>
        <v>0</v>
      </c>
      <c r="AE199">
        <f>Linker_ZHist!AE199-Nominal_ZHist!AE199</f>
        <v>0</v>
      </c>
      <c r="AF199">
        <f>Linker_ZHist!AF199-Nominal_ZHist!AF199</f>
        <v>0</v>
      </c>
      <c r="AG199">
        <f>Linker_ZHist!AG199-Nominal_ZHist!AG199</f>
        <v>0</v>
      </c>
      <c r="AH199">
        <f>Linker_ZHist!AH199-Nominal_ZHist!AH199</f>
        <v>0</v>
      </c>
      <c r="AI199">
        <f>Linker_ZHist!AI199-Nominal_ZHist!AI199</f>
        <v>0</v>
      </c>
      <c r="AJ199">
        <f>Linker_ZHist!AJ199-Nominal_ZHist!AJ199</f>
        <v>0</v>
      </c>
      <c r="AK199">
        <f>Linker_ZHist!AK199-Nominal_ZHist!AK199</f>
        <v>0</v>
      </c>
      <c r="AL199">
        <f>Linker_ZHist!AL199-Nominal_ZHist!AL199</f>
        <v>0</v>
      </c>
      <c r="AM199">
        <f>Linker_ZHist!AM199-Nominal_ZHist!AM199</f>
        <v>0</v>
      </c>
      <c r="AN199">
        <f>Linker_ZHist!AN199-Nominal_ZHist!AN199</f>
        <v>0</v>
      </c>
      <c r="AO199">
        <f>Linker_ZHist!AO199-Nominal_ZHist!AO199</f>
        <v>0</v>
      </c>
      <c r="AP199">
        <f>Linker_ZHist!AP199-Nominal_ZHist!AP199</f>
        <v>0</v>
      </c>
      <c r="AQ199">
        <f>Linker_ZHist!AQ199-Nominal_ZHist!AQ199</f>
        <v>0</v>
      </c>
      <c r="AR199">
        <f>Linker_ZHist!AR199-Nominal_ZHist!AR199</f>
        <v>0</v>
      </c>
      <c r="AS199">
        <f>Linker_ZHist!AS199-Nominal_ZHist!AS199</f>
        <v>0</v>
      </c>
      <c r="AT199">
        <f>Linker_ZHist!AT199-Nominal_ZHist!AT199</f>
        <v>0</v>
      </c>
      <c r="AU199">
        <f>Linker_ZHist!AU199-Nominal_ZHist!AU199</f>
        <v>0</v>
      </c>
      <c r="AV199">
        <f>Linker_ZHist!AV199-Nominal_ZHist!AV199</f>
        <v>0</v>
      </c>
      <c r="AW199">
        <f>Linker_ZHist!AW199-Nominal_ZHist!AW199</f>
        <v>0</v>
      </c>
      <c r="AX199">
        <f>Linker_ZHist!AX199-Nominal_ZHist!AX199</f>
        <v>0</v>
      </c>
      <c r="AY199">
        <f>Linker_ZHist!AY199-Nominal_ZHist!AY199</f>
        <v>0</v>
      </c>
      <c r="AZ199">
        <f>Linker_ZHist!AZ199-Nominal_ZHist!AZ199</f>
        <v>0</v>
      </c>
      <c r="BA199">
        <f>Linker_ZHist!BA199-Nominal_ZHist!BA199</f>
        <v>0</v>
      </c>
      <c r="BB199">
        <f>Linker_ZHist!BB199-Nominal_ZHist!BB199</f>
        <v>0</v>
      </c>
      <c r="BC199">
        <f>Linker_ZHist!BC199-Nominal_ZHist!BC199</f>
        <v>0</v>
      </c>
      <c r="BD199">
        <f>Linker_ZHist!BD199-Nominal_ZHist!BD199</f>
        <v>0</v>
      </c>
      <c r="BE199">
        <f>Linker_ZHist!BE199-Nominal_ZHist!BE199</f>
        <v>0</v>
      </c>
      <c r="BF199">
        <f>Linker_ZHist!BF199-Nominal_ZHist!BF199</f>
        <v>0</v>
      </c>
      <c r="BG199">
        <f>Linker_ZHist!BG199-Nominal_ZHist!BG199</f>
        <v>0</v>
      </c>
      <c r="BH199">
        <f>Linker_ZHist!BH199-Nominal_ZHist!BH199</f>
        <v>0</v>
      </c>
      <c r="BI199">
        <f>Linker_ZHist!BI199-Nominal_ZHist!BI199</f>
        <v>0</v>
      </c>
      <c r="BJ199">
        <f>Linker_ZHist!BJ199-Nominal_ZHist!BJ199</f>
        <v>0</v>
      </c>
      <c r="BK199">
        <f>Linker_ZHist!BK199-Nominal_ZHist!BK199</f>
        <v>0</v>
      </c>
      <c r="BL199">
        <f>Linker_ZHist!BL199-Nominal_ZHist!BL199</f>
        <v>0</v>
      </c>
      <c r="BM199">
        <f>Linker_ZHist!BM199-Nominal_ZHist!BM199</f>
        <v>0</v>
      </c>
      <c r="BN199">
        <f>Linker_ZHist!BN199-Nominal_ZHist!BN199</f>
        <v>0</v>
      </c>
      <c r="BO199">
        <f>Linker_ZHist!BO199-Nominal_ZHist!BO199</f>
        <v>0</v>
      </c>
      <c r="BP199">
        <f>Linker_ZHist!BP199-Nominal_ZHist!BP199</f>
        <v>0</v>
      </c>
      <c r="BQ199">
        <f>Linker_ZHist!BQ199-Nominal_ZHist!BQ199</f>
        <v>0</v>
      </c>
      <c r="BR199">
        <f>Linker_ZHist!BR199-Nominal_ZHist!BR199</f>
        <v>0</v>
      </c>
      <c r="BS199">
        <f>Linker_ZHist!BS199-Nominal_ZHist!BS199</f>
        <v>0</v>
      </c>
      <c r="BT199">
        <f>Linker_ZHist!BT199-Nominal_ZHist!BT199</f>
        <v>0</v>
      </c>
      <c r="BU199">
        <f>Linker_ZHist!BU199-Nominal_ZHist!BU199</f>
        <v>0</v>
      </c>
      <c r="BV199">
        <f>Linker_ZHist!BV199-Nominal_ZHist!BV199</f>
        <v>0</v>
      </c>
      <c r="BW199">
        <f>Linker_ZHist!BW199-Nominal_ZHist!BW199</f>
        <v>0</v>
      </c>
      <c r="BX199">
        <f>Linker_ZHist!BX199-Nominal_ZHist!BX199</f>
        <v>0</v>
      </c>
      <c r="BY199">
        <f>Linker_ZHist!BY199-Nominal_ZHist!BY199</f>
        <v>0</v>
      </c>
      <c r="BZ199">
        <f>Linker_ZHist!BZ199-Nominal_ZHist!BZ199</f>
        <v>0</v>
      </c>
    </row>
    <row r="200" spans="4:78" x14ac:dyDescent="0.35">
      <c r="D200">
        <f>Linker_ZHist!D200-Nominal_ZHist!D200</f>
        <v>0</v>
      </c>
      <c r="E200">
        <f>Linker_ZHist!E200-Nominal_ZHist!E200</f>
        <v>0</v>
      </c>
      <c r="F200">
        <f>Linker_ZHist!F200-Nominal_ZHist!F200</f>
        <v>0</v>
      </c>
      <c r="G200">
        <f>Linker_ZHist!G200-Nominal_ZHist!G200</f>
        <v>0</v>
      </c>
      <c r="H200">
        <f>Linker_ZHist!H200-Nominal_ZHist!H200</f>
        <v>0</v>
      </c>
      <c r="I200">
        <f>Linker_ZHist!I200-Nominal_ZHist!I200</f>
        <v>0</v>
      </c>
      <c r="J200">
        <f>Linker_ZHist!J200-Nominal_ZHist!J200</f>
        <v>0</v>
      </c>
      <c r="K200">
        <f>Linker_ZHist!K200-Nominal_ZHist!K200</f>
        <v>0</v>
      </c>
      <c r="L200">
        <f>Linker_ZHist!L200-Nominal_ZHist!L200</f>
        <v>0</v>
      </c>
      <c r="M200">
        <f>Linker_ZHist!M200-Nominal_ZHist!M200</f>
        <v>0</v>
      </c>
      <c r="N200">
        <f>Linker_ZHist!N200-Nominal_ZHist!N200</f>
        <v>0</v>
      </c>
      <c r="O200">
        <f>Linker_ZHist!O200-Nominal_ZHist!O200</f>
        <v>0</v>
      </c>
      <c r="P200">
        <f>Linker_ZHist!P200-Nominal_ZHist!P200</f>
        <v>0</v>
      </c>
      <c r="Q200">
        <f>Linker_ZHist!Q200-Nominal_ZHist!Q200</f>
        <v>0</v>
      </c>
      <c r="R200">
        <f>Linker_ZHist!R200-Nominal_ZHist!R200</f>
        <v>0</v>
      </c>
      <c r="S200">
        <f>Linker_ZHist!S200-Nominal_ZHist!S200</f>
        <v>0</v>
      </c>
      <c r="T200">
        <f>Linker_ZHist!T200-Nominal_ZHist!T200</f>
        <v>0</v>
      </c>
      <c r="U200">
        <f>Linker_ZHist!U200-Nominal_ZHist!U200</f>
        <v>0</v>
      </c>
      <c r="V200">
        <f>Linker_ZHist!V200-Nominal_ZHist!V200</f>
        <v>0</v>
      </c>
      <c r="W200">
        <f>Linker_ZHist!W200-Nominal_ZHist!W200</f>
        <v>0</v>
      </c>
      <c r="X200">
        <f>Linker_ZHist!X200-Nominal_ZHist!X200</f>
        <v>0</v>
      </c>
      <c r="Y200">
        <f>Linker_ZHist!Y200-Nominal_ZHist!Y200</f>
        <v>0</v>
      </c>
      <c r="Z200">
        <f>Linker_ZHist!Z200-Nominal_ZHist!Z200</f>
        <v>0</v>
      </c>
      <c r="AA200">
        <f>Linker_ZHist!AA200-Nominal_ZHist!AA200</f>
        <v>0</v>
      </c>
      <c r="AB200">
        <f>Linker_ZHist!AB200-Nominal_ZHist!AB200</f>
        <v>0</v>
      </c>
      <c r="AC200">
        <f>Linker_ZHist!AC200-Nominal_ZHist!AC200</f>
        <v>0</v>
      </c>
      <c r="AD200">
        <f>Linker_ZHist!AD200-Nominal_ZHist!AD200</f>
        <v>0</v>
      </c>
      <c r="AE200">
        <f>Linker_ZHist!AE200-Nominal_ZHist!AE200</f>
        <v>0</v>
      </c>
      <c r="AF200">
        <f>Linker_ZHist!AF200-Nominal_ZHist!AF200</f>
        <v>0</v>
      </c>
      <c r="AG200">
        <f>Linker_ZHist!AG200-Nominal_ZHist!AG200</f>
        <v>0</v>
      </c>
      <c r="AH200">
        <f>Linker_ZHist!AH200-Nominal_ZHist!AH200</f>
        <v>0</v>
      </c>
      <c r="AI200">
        <f>Linker_ZHist!AI200-Nominal_ZHist!AI200</f>
        <v>0</v>
      </c>
      <c r="AJ200">
        <f>Linker_ZHist!AJ200-Nominal_ZHist!AJ200</f>
        <v>0</v>
      </c>
      <c r="AK200">
        <f>Linker_ZHist!AK200-Nominal_ZHist!AK200</f>
        <v>0</v>
      </c>
      <c r="AL200">
        <f>Linker_ZHist!AL200-Nominal_ZHist!AL200</f>
        <v>0</v>
      </c>
      <c r="AM200">
        <f>Linker_ZHist!AM200-Nominal_ZHist!AM200</f>
        <v>0</v>
      </c>
      <c r="AN200">
        <f>Linker_ZHist!AN200-Nominal_ZHist!AN200</f>
        <v>0</v>
      </c>
      <c r="AO200">
        <f>Linker_ZHist!AO200-Nominal_ZHist!AO200</f>
        <v>0</v>
      </c>
      <c r="AP200">
        <f>Linker_ZHist!AP200-Nominal_ZHist!AP200</f>
        <v>0</v>
      </c>
      <c r="AQ200">
        <f>Linker_ZHist!AQ200-Nominal_ZHist!AQ200</f>
        <v>0</v>
      </c>
      <c r="AR200">
        <f>Linker_ZHist!AR200-Nominal_ZHist!AR200</f>
        <v>0</v>
      </c>
      <c r="AS200">
        <f>Linker_ZHist!AS200-Nominal_ZHist!AS200</f>
        <v>0</v>
      </c>
      <c r="AT200">
        <f>Linker_ZHist!AT200-Nominal_ZHist!AT200</f>
        <v>0</v>
      </c>
      <c r="AU200">
        <f>Linker_ZHist!AU200-Nominal_ZHist!AU200</f>
        <v>0</v>
      </c>
      <c r="AV200">
        <f>Linker_ZHist!AV200-Nominal_ZHist!AV200</f>
        <v>0</v>
      </c>
      <c r="AW200">
        <f>Linker_ZHist!AW200-Nominal_ZHist!AW200</f>
        <v>0</v>
      </c>
      <c r="AX200">
        <f>Linker_ZHist!AX200-Nominal_ZHist!AX200</f>
        <v>0</v>
      </c>
      <c r="AY200">
        <f>Linker_ZHist!AY200-Nominal_ZHist!AY200</f>
        <v>0</v>
      </c>
      <c r="AZ200">
        <f>Linker_ZHist!AZ200-Nominal_ZHist!AZ200</f>
        <v>0</v>
      </c>
      <c r="BA200">
        <f>Linker_ZHist!BA200-Nominal_ZHist!BA200</f>
        <v>0</v>
      </c>
      <c r="BB200">
        <f>Linker_ZHist!BB200-Nominal_ZHist!BB200</f>
        <v>0</v>
      </c>
      <c r="BC200">
        <f>Linker_ZHist!BC200-Nominal_ZHist!BC200</f>
        <v>0</v>
      </c>
      <c r="BD200">
        <f>Linker_ZHist!BD200-Nominal_ZHist!BD200</f>
        <v>0</v>
      </c>
      <c r="BE200">
        <f>Linker_ZHist!BE200-Nominal_ZHist!BE200</f>
        <v>0</v>
      </c>
      <c r="BF200">
        <f>Linker_ZHist!BF200-Nominal_ZHist!BF200</f>
        <v>0</v>
      </c>
      <c r="BG200">
        <f>Linker_ZHist!BG200-Nominal_ZHist!BG200</f>
        <v>0</v>
      </c>
      <c r="BH200">
        <f>Linker_ZHist!BH200-Nominal_ZHist!BH200</f>
        <v>0</v>
      </c>
      <c r="BI200">
        <f>Linker_ZHist!BI200-Nominal_ZHist!BI200</f>
        <v>0</v>
      </c>
      <c r="BJ200">
        <f>Linker_ZHist!BJ200-Nominal_ZHist!BJ200</f>
        <v>0</v>
      </c>
      <c r="BK200">
        <f>Linker_ZHist!BK200-Nominal_ZHist!BK200</f>
        <v>0</v>
      </c>
      <c r="BL200">
        <f>Linker_ZHist!BL200-Nominal_ZHist!BL200</f>
        <v>0</v>
      </c>
      <c r="BM200">
        <f>Linker_ZHist!BM200-Nominal_ZHist!BM200</f>
        <v>0</v>
      </c>
      <c r="BN200">
        <f>Linker_ZHist!BN200-Nominal_ZHist!BN200</f>
        <v>0</v>
      </c>
      <c r="BO200">
        <f>Linker_ZHist!BO200-Nominal_ZHist!BO200</f>
        <v>0</v>
      </c>
      <c r="BP200">
        <f>Linker_ZHist!BP200-Nominal_ZHist!BP200</f>
        <v>0</v>
      </c>
      <c r="BQ200">
        <f>Linker_ZHist!BQ200-Nominal_ZHist!BQ200</f>
        <v>0</v>
      </c>
      <c r="BR200">
        <f>Linker_ZHist!BR200-Nominal_ZHist!BR200</f>
        <v>0</v>
      </c>
      <c r="BS200">
        <f>Linker_ZHist!BS200-Nominal_ZHist!BS200</f>
        <v>0</v>
      </c>
      <c r="BT200">
        <f>Linker_ZHist!BT200-Nominal_ZHist!BT200</f>
        <v>0</v>
      </c>
      <c r="BU200">
        <f>Linker_ZHist!BU200-Nominal_ZHist!BU200</f>
        <v>0</v>
      </c>
      <c r="BV200">
        <f>Linker_ZHist!BV200-Nominal_ZHist!BV200</f>
        <v>0</v>
      </c>
      <c r="BW200">
        <f>Linker_ZHist!BW200-Nominal_ZHist!BW200</f>
        <v>0</v>
      </c>
      <c r="BX200">
        <f>Linker_ZHist!BX200-Nominal_ZHist!BX200</f>
        <v>0</v>
      </c>
      <c r="BY200">
        <f>Linker_ZHist!BY200-Nominal_ZHist!BY200</f>
        <v>0</v>
      </c>
      <c r="BZ200">
        <f>Linker_ZHist!BZ200-Nominal_ZHist!BZ200</f>
        <v>0</v>
      </c>
    </row>
    <row r="201" spans="4:78" x14ac:dyDescent="0.35">
      <c r="D201">
        <f>Linker_ZHist!D201-Nominal_ZHist!D201</f>
        <v>0</v>
      </c>
      <c r="E201">
        <f>Linker_ZHist!E201-Nominal_ZHist!E201</f>
        <v>0</v>
      </c>
      <c r="F201">
        <f>Linker_ZHist!F201-Nominal_ZHist!F201</f>
        <v>0</v>
      </c>
      <c r="G201">
        <f>Linker_ZHist!G201-Nominal_ZHist!G201</f>
        <v>0</v>
      </c>
      <c r="H201">
        <f>Linker_ZHist!H201-Nominal_ZHist!H201</f>
        <v>0</v>
      </c>
      <c r="I201">
        <f>Linker_ZHist!I201-Nominal_ZHist!I201</f>
        <v>0</v>
      </c>
      <c r="J201">
        <f>Linker_ZHist!J201-Nominal_ZHist!J201</f>
        <v>0</v>
      </c>
      <c r="K201">
        <f>Linker_ZHist!K201-Nominal_ZHist!K201</f>
        <v>0</v>
      </c>
      <c r="L201">
        <f>Linker_ZHist!L201-Nominal_ZHist!L201</f>
        <v>0</v>
      </c>
      <c r="M201">
        <f>Linker_ZHist!M201-Nominal_ZHist!M201</f>
        <v>0</v>
      </c>
      <c r="N201">
        <f>Linker_ZHist!N201-Nominal_ZHist!N201</f>
        <v>0</v>
      </c>
      <c r="O201">
        <f>Linker_ZHist!O201-Nominal_ZHist!O201</f>
        <v>0</v>
      </c>
      <c r="P201">
        <f>Linker_ZHist!P201-Nominal_ZHist!P201</f>
        <v>0</v>
      </c>
      <c r="Q201">
        <f>Linker_ZHist!Q201-Nominal_ZHist!Q201</f>
        <v>0</v>
      </c>
      <c r="R201">
        <f>Linker_ZHist!R201-Nominal_ZHist!R201</f>
        <v>0</v>
      </c>
      <c r="S201">
        <f>Linker_ZHist!S201-Nominal_ZHist!S201</f>
        <v>0</v>
      </c>
      <c r="T201">
        <f>Linker_ZHist!T201-Nominal_ZHist!T201</f>
        <v>0</v>
      </c>
      <c r="U201">
        <f>Linker_ZHist!U201-Nominal_ZHist!U201</f>
        <v>0</v>
      </c>
      <c r="V201">
        <f>Linker_ZHist!V201-Nominal_ZHist!V201</f>
        <v>0</v>
      </c>
      <c r="W201">
        <f>Linker_ZHist!W201-Nominal_ZHist!W201</f>
        <v>0</v>
      </c>
      <c r="X201">
        <f>Linker_ZHist!X201-Nominal_ZHist!X201</f>
        <v>0</v>
      </c>
      <c r="Y201">
        <f>Linker_ZHist!Y201-Nominal_ZHist!Y201</f>
        <v>0</v>
      </c>
      <c r="Z201">
        <f>Linker_ZHist!Z201-Nominal_ZHist!Z201</f>
        <v>0</v>
      </c>
      <c r="AA201">
        <f>Linker_ZHist!AA201-Nominal_ZHist!AA201</f>
        <v>0</v>
      </c>
      <c r="AB201">
        <f>Linker_ZHist!AB201-Nominal_ZHist!AB201</f>
        <v>0</v>
      </c>
      <c r="AC201">
        <f>Linker_ZHist!AC201-Nominal_ZHist!AC201</f>
        <v>0</v>
      </c>
      <c r="AD201">
        <f>Linker_ZHist!AD201-Nominal_ZHist!AD201</f>
        <v>0</v>
      </c>
      <c r="AE201">
        <f>Linker_ZHist!AE201-Nominal_ZHist!AE201</f>
        <v>0</v>
      </c>
      <c r="AF201">
        <f>Linker_ZHist!AF201-Nominal_ZHist!AF201</f>
        <v>0</v>
      </c>
      <c r="AG201">
        <f>Linker_ZHist!AG201-Nominal_ZHist!AG201</f>
        <v>0</v>
      </c>
      <c r="AH201">
        <f>Linker_ZHist!AH201-Nominal_ZHist!AH201</f>
        <v>0</v>
      </c>
      <c r="AI201">
        <f>Linker_ZHist!AI201-Nominal_ZHist!AI201</f>
        <v>0</v>
      </c>
      <c r="AJ201">
        <f>Linker_ZHist!AJ201-Nominal_ZHist!AJ201</f>
        <v>0</v>
      </c>
      <c r="AK201">
        <f>Linker_ZHist!AK201-Nominal_ZHist!AK201</f>
        <v>0</v>
      </c>
      <c r="AL201">
        <f>Linker_ZHist!AL201-Nominal_ZHist!AL201</f>
        <v>0</v>
      </c>
      <c r="AM201">
        <f>Linker_ZHist!AM201-Nominal_ZHist!AM201</f>
        <v>0</v>
      </c>
      <c r="AN201">
        <f>Linker_ZHist!AN201-Nominal_ZHist!AN201</f>
        <v>0</v>
      </c>
      <c r="AO201">
        <f>Linker_ZHist!AO201-Nominal_ZHist!AO201</f>
        <v>0</v>
      </c>
      <c r="AP201">
        <f>Linker_ZHist!AP201-Nominal_ZHist!AP201</f>
        <v>0</v>
      </c>
      <c r="AQ201">
        <f>Linker_ZHist!AQ201-Nominal_ZHist!AQ201</f>
        <v>0</v>
      </c>
      <c r="AR201">
        <f>Linker_ZHist!AR201-Nominal_ZHist!AR201</f>
        <v>0</v>
      </c>
      <c r="AS201">
        <f>Linker_ZHist!AS201-Nominal_ZHist!AS201</f>
        <v>0</v>
      </c>
      <c r="AT201">
        <f>Linker_ZHist!AT201-Nominal_ZHist!AT201</f>
        <v>0</v>
      </c>
      <c r="AU201">
        <f>Linker_ZHist!AU201-Nominal_ZHist!AU201</f>
        <v>0</v>
      </c>
      <c r="AV201">
        <f>Linker_ZHist!AV201-Nominal_ZHist!AV201</f>
        <v>0</v>
      </c>
      <c r="AW201">
        <f>Linker_ZHist!AW201-Nominal_ZHist!AW201</f>
        <v>0</v>
      </c>
      <c r="AX201">
        <f>Linker_ZHist!AX201-Nominal_ZHist!AX201</f>
        <v>0</v>
      </c>
      <c r="AY201">
        <f>Linker_ZHist!AY201-Nominal_ZHist!AY201</f>
        <v>0</v>
      </c>
      <c r="AZ201">
        <f>Linker_ZHist!AZ201-Nominal_ZHist!AZ201</f>
        <v>0</v>
      </c>
      <c r="BA201">
        <f>Linker_ZHist!BA201-Nominal_ZHist!BA201</f>
        <v>0</v>
      </c>
      <c r="BB201">
        <f>Linker_ZHist!BB201-Nominal_ZHist!BB201</f>
        <v>0</v>
      </c>
      <c r="BC201">
        <f>Linker_ZHist!BC201-Nominal_ZHist!BC201</f>
        <v>0</v>
      </c>
      <c r="BD201">
        <f>Linker_ZHist!BD201-Nominal_ZHist!BD201</f>
        <v>0</v>
      </c>
      <c r="BE201">
        <f>Linker_ZHist!BE201-Nominal_ZHist!BE201</f>
        <v>0</v>
      </c>
      <c r="BF201">
        <f>Linker_ZHist!BF201-Nominal_ZHist!BF201</f>
        <v>0</v>
      </c>
      <c r="BG201">
        <f>Linker_ZHist!BG201-Nominal_ZHist!BG201</f>
        <v>0</v>
      </c>
      <c r="BH201">
        <f>Linker_ZHist!BH201-Nominal_ZHist!BH201</f>
        <v>0</v>
      </c>
      <c r="BI201">
        <f>Linker_ZHist!BI201-Nominal_ZHist!BI201</f>
        <v>0</v>
      </c>
      <c r="BJ201">
        <f>Linker_ZHist!BJ201-Nominal_ZHist!BJ201</f>
        <v>0</v>
      </c>
      <c r="BK201">
        <f>Linker_ZHist!BK201-Nominal_ZHist!BK201</f>
        <v>0</v>
      </c>
      <c r="BL201">
        <f>Linker_ZHist!BL201-Nominal_ZHist!BL201</f>
        <v>0</v>
      </c>
      <c r="BM201">
        <f>Linker_ZHist!BM201-Nominal_ZHist!BM201</f>
        <v>0</v>
      </c>
      <c r="BN201">
        <f>Linker_ZHist!BN201-Nominal_ZHist!BN201</f>
        <v>0</v>
      </c>
      <c r="BO201">
        <f>Linker_ZHist!BO201-Nominal_ZHist!BO201</f>
        <v>0</v>
      </c>
      <c r="BP201">
        <f>Linker_ZHist!BP201-Nominal_ZHist!BP201</f>
        <v>0</v>
      </c>
      <c r="BQ201">
        <f>Linker_ZHist!BQ201-Nominal_ZHist!BQ201</f>
        <v>0</v>
      </c>
      <c r="BR201">
        <f>Linker_ZHist!BR201-Nominal_ZHist!BR201</f>
        <v>0</v>
      </c>
      <c r="BS201">
        <f>Linker_ZHist!BS201-Nominal_ZHist!BS201</f>
        <v>0</v>
      </c>
      <c r="BT201">
        <f>Linker_ZHist!BT201-Nominal_ZHist!BT201</f>
        <v>0</v>
      </c>
      <c r="BU201">
        <f>Linker_ZHist!BU201-Nominal_ZHist!BU201</f>
        <v>0</v>
      </c>
      <c r="BV201">
        <f>Linker_ZHist!BV201-Nominal_ZHist!BV201</f>
        <v>0</v>
      </c>
      <c r="BW201">
        <f>Linker_ZHist!BW201-Nominal_ZHist!BW201</f>
        <v>0</v>
      </c>
      <c r="BX201">
        <f>Linker_ZHist!BX201-Nominal_ZHist!BX201</f>
        <v>0</v>
      </c>
      <c r="BY201">
        <f>Linker_ZHist!BY201-Nominal_ZHist!BY201</f>
        <v>0</v>
      </c>
      <c r="BZ201">
        <f>Linker_ZHist!BZ201-Nominal_ZHist!BZ201</f>
        <v>0</v>
      </c>
    </row>
    <row r="202" spans="4:78" x14ac:dyDescent="0.35">
      <c r="D202">
        <f>Linker_ZHist!D202-Nominal_ZHist!D202</f>
        <v>0</v>
      </c>
      <c r="E202">
        <f>Linker_ZHist!E202-Nominal_ZHist!E202</f>
        <v>0</v>
      </c>
      <c r="F202">
        <f>Linker_ZHist!F202-Nominal_ZHist!F202</f>
        <v>0</v>
      </c>
      <c r="G202">
        <f>Linker_ZHist!G202-Nominal_ZHist!G202</f>
        <v>0</v>
      </c>
      <c r="H202">
        <f>Linker_ZHist!H202-Nominal_ZHist!H202</f>
        <v>0</v>
      </c>
      <c r="I202">
        <f>Linker_ZHist!I202-Nominal_ZHist!I202</f>
        <v>0</v>
      </c>
      <c r="J202">
        <f>Linker_ZHist!J202-Nominal_ZHist!J202</f>
        <v>0</v>
      </c>
      <c r="K202">
        <f>Linker_ZHist!K202-Nominal_ZHist!K202</f>
        <v>0</v>
      </c>
      <c r="L202">
        <f>Linker_ZHist!L202-Nominal_ZHist!L202</f>
        <v>0</v>
      </c>
      <c r="M202">
        <f>Linker_ZHist!M202-Nominal_ZHist!M202</f>
        <v>0</v>
      </c>
      <c r="N202">
        <f>Linker_ZHist!N202-Nominal_ZHist!N202</f>
        <v>0</v>
      </c>
      <c r="O202">
        <f>Linker_ZHist!O202-Nominal_ZHist!O202</f>
        <v>0</v>
      </c>
      <c r="P202">
        <f>Linker_ZHist!P202-Nominal_ZHist!P202</f>
        <v>0</v>
      </c>
      <c r="Q202">
        <f>Linker_ZHist!Q202-Nominal_ZHist!Q202</f>
        <v>0</v>
      </c>
      <c r="R202">
        <f>Linker_ZHist!R202-Nominal_ZHist!R202</f>
        <v>0</v>
      </c>
      <c r="S202">
        <f>Linker_ZHist!S202-Nominal_ZHist!S202</f>
        <v>0</v>
      </c>
      <c r="T202">
        <f>Linker_ZHist!T202-Nominal_ZHist!T202</f>
        <v>0</v>
      </c>
      <c r="U202">
        <f>Linker_ZHist!U202-Nominal_ZHist!U202</f>
        <v>0</v>
      </c>
      <c r="V202">
        <f>Linker_ZHist!V202-Nominal_ZHist!V202</f>
        <v>0</v>
      </c>
      <c r="W202">
        <f>Linker_ZHist!W202-Nominal_ZHist!W202</f>
        <v>0</v>
      </c>
      <c r="X202">
        <f>Linker_ZHist!X202-Nominal_ZHist!X202</f>
        <v>0</v>
      </c>
      <c r="Y202">
        <f>Linker_ZHist!Y202-Nominal_ZHist!Y202</f>
        <v>0</v>
      </c>
      <c r="Z202">
        <f>Linker_ZHist!Z202-Nominal_ZHist!Z202</f>
        <v>0</v>
      </c>
      <c r="AA202">
        <f>Linker_ZHist!AA202-Nominal_ZHist!AA202</f>
        <v>0</v>
      </c>
      <c r="AB202">
        <f>Linker_ZHist!AB202-Nominal_ZHist!AB202</f>
        <v>0</v>
      </c>
      <c r="AC202">
        <f>Linker_ZHist!AC202-Nominal_ZHist!AC202</f>
        <v>0</v>
      </c>
      <c r="AD202">
        <f>Linker_ZHist!AD202-Nominal_ZHist!AD202</f>
        <v>0</v>
      </c>
      <c r="AE202">
        <f>Linker_ZHist!AE202-Nominal_ZHist!AE202</f>
        <v>0</v>
      </c>
      <c r="AF202">
        <f>Linker_ZHist!AF202-Nominal_ZHist!AF202</f>
        <v>0</v>
      </c>
      <c r="AG202">
        <f>Linker_ZHist!AG202-Nominal_ZHist!AG202</f>
        <v>0</v>
      </c>
      <c r="AH202">
        <f>Linker_ZHist!AH202-Nominal_ZHist!AH202</f>
        <v>0</v>
      </c>
      <c r="AI202">
        <f>Linker_ZHist!AI202-Nominal_ZHist!AI202</f>
        <v>0</v>
      </c>
      <c r="AJ202">
        <f>Linker_ZHist!AJ202-Nominal_ZHist!AJ202</f>
        <v>0</v>
      </c>
      <c r="AK202">
        <f>Linker_ZHist!AK202-Nominal_ZHist!AK202</f>
        <v>0</v>
      </c>
      <c r="AL202">
        <f>Linker_ZHist!AL202-Nominal_ZHist!AL202</f>
        <v>0</v>
      </c>
      <c r="AM202">
        <f>Linker_ZHist!AM202-Nominal_ZHist!AM202</f>
        <v>0</v>
      </c>
      <c r="AN202">
        <f>Linker_ZHist!AN202-Nominal_ZHist!AN202</f>
        <v>0</v>
      </c>
      <c r="AO202">
        <f>Linker_ZHist!AO202-Nominal_ZHist!AO202</f>
        <v>0</v>
      </c>
      <c r="AP202">
        <f>Linker_ZHist!AP202-Nominal_ZHist!AP202</f>
        <v>0</v>
      </c>
      <c r="AQ202">
        <f>Linker_ZHist!AQ202-Nominal_ZHist!AQ202</f>
        <v>0</v>
      </c>
      <c r="AR202">
        <f>Linker_ZHist!AR202-Nominal_ZHist!AR202</f>
        <v>0</v>
      </c>
      <c r="AS202">
        <f>Linker_ZHist!AS202-Nominal_ZHist!AS202</f>
        <v>0</v>
      </c>
      <c r="AT202">
        <f>Linker_ZHist!AT202-Nominal_ZHist!AT202</f>
        <v>0</v>
      </c>
      <c r="AU202">
        <f>Linker_ZHist!AU202-Nominal_ZHist!AU202</f>
        <v>0</v>
      </c>
      <c r="AV202">
        <f>Linker_ZHist!AV202-Nominal_ZHist!AV202</f>
        <v>0</v>
      </c>
      <c r="AW202">
        <f>Linker_ZHist!AW202-Nominal_ZHist!AW202</f>
        <v>0</v>
      </c>
      <c r="AX202">
        <f>Linker_ZHist!AX202-Nominal_ZHist!AX202</f>
        <v>0</v>
      </c>
      <c r="AY202">
        <f>Linker_ZHist!AY202-Nominal_ZHist!AY202</f>
        <v>0</v>
      </c>
      <c r="AZ202">
        <f>Linker_ZHist!AZ202-Nominal_ZHist!AZ202</f>
        <v>0</v>
      </c>
      <c r="BA202">
        <f>Linker_ZHist!BA202-Nominal_ZHist!BA202</f>
        <v>0</v>
      </c>
      <c r="BB202">
        <f>Linker_ZHist!BB202-Nominal_ZHist!BB202</f>
        <v>0</v>
      </c>
      <c r="BC202">
        <f>Linker_ZHist!BC202-Nominal_ZHist!BC202</f>
        <v>0</v>
      </c>
      <c r="BD202">
        <f>Linker_ZHist!BD202-Nominal_ZHist!BD202</f>
        <v>0</v>
      </c>
      <c r="BE202">
        <f>Linker_ZHist!BE202-Nominal_ZHist!BE202</f>
        <v>0</v>
      </c>
      <c r="BF202">
        <f>Linker_ZHist!BF202-Nominal_ZHist!BF202</f>
        <v>0</v>
      </c>
      <c r="BG202">
        <f>Linker_ZHist!BG202-Nominal_ZHist!BG202</f>
        <v>0</v>
      </c>
      <c r="BH202">
        <f>Linker_ZHist!BH202-Nominal_ZHist!BH202</f>
        <v>0</v>
      </c>
      <c r="BI202">
        <f>Linker_ZHist!BI202-Nominal_ZHist!BI202</f>
        <v>0</v>
      </c>
      <c r="BJ202">
        <f>Linker_ZHist!BJ202-Nominal_ZHist!BJ202</f>
        <v>0</v>
      </c>
      <c r="BK202">
        <f>Linker_ZHist!BK202-Nominal_ZHist!BK202</f>
        <v>0</v>
      </c>
      <c r="BL202">
        <f>Linker_ZHist!BL202-Nominal_ZHist!BL202</f>
        <v>0</v>
      </c>
      <c r="BM202">
        <f>Linker_ZHist!BM202-Nominal_ZHist!BM202</f>
        <v>0</v>
      </c>
      <c r="BN202">
        <f>Linker_ZHist!BN202-Nominal_ZHist!BN202</f>
        <v>0</v>
      </c>
      <c r="BO202">
        <f>Linker_ZHist!BO202-Nominal_ZHist!BO202</f>
        <v>0</v>
      </c>
      <c r="BP202">
        <f>Linker_ZHist!BP202-Nominal_ZHist!BP202</f>
        <v>0</v>
      </c>
      <c r="BQ202">
        <f>Linker_ZHist!BQ202-Nominal_ZHist!BQ202</f>
        <v>0</v>
      </c>
      <c r="BR202">
        <f>Linker_ZHist!BR202-Nominal_ZHist!BR202</f>
        <v>0</v>
      </c>
      <c r="BS202">
        <f>Linker_ZHist!BS202-Nominal_ZHist!BS202</f>
        <v>0</v>
      </c>
      <c r="BT202">
        <f>Linker_ZHist!BT202-Nominal_ZHist!BT202</f>
        <v>0</v>
      </c>
      <c r="BU202">
        <f>Linker_ZHist!BU202-Nominal_ZHist!BU202</f>
        <v>0</v>
      </c>
      <c r="BV202">
        <f>Linker_ZHist!BV202-Nominal_ZHist!BV202</f>
        <v>0</v>
      </c>
      <c r="BW202">
        <f>Linker_ZHist!BW202-Nominal_ZHist!BW202</f>
        <v>0</v>
      </c>
      <c r="BX202">
        <f>Linker_ZHist!BX202-Nominal_ZHist!BX202</f>
        <v>0</v>
      </c>
      <c r="BY202">
        <f>Linker_ZHist!BY202-Nominal_ZHist!BY202</f>
        <v>0</v>
      </c>
      <c r="BZ202">
        <f>Linker_ZHist!BZ202-Nominal_ZHist!BZ202</f>
        <v>0</v>
      </c>
    </row>
    <row r="203" spans="4:78" x14ac:dyDescent="0.35">
      <c r="D203">
        <f>Linker_ZHist!D203-Nominal_ZHist!D203</f>
        <v>0</v>
      </c>
      <c r="E203">
        <f>Linker_ZHist!E203-Nominal_ZHist!E203</f>
        <v>0</v>
      </c>
      <c r="F203">
        <f>Linker_ZHist!F203-Nominal_ZHist!F203</f>
        <v>0</v>
      </c>
      <c r="G203">
        <f>Linker_ZHist!G203-Nominal_ZHist!G203</f>
        <v>0</v>
      </c>
      <c r="H203">
        <f>Linker_ZHist!H203-Nominal_ZHist!H203</f>
        <v>0</v>
      </c>
      <c r="I203">
        <f>Linker_ZHist!I203-Nominal_ZHist!I203</f>
        <v>0</v>
      </c>
      <c r="J203">
        <f>Linker_ZHist!J203-Nominal_ZHist!J203</f>
        <v>0</v>
      </c>
      <c r="K203">
        <f>Linker_ZHist!K203-Nominal_ZHist!K203</f>
        <v>0</v>
      </c>
      <c r="L203">
        <f>Linker_ZHist!L203-Nominal_ZHist!L203</f>
        <v>0</v>
      </c>
      <c r="M203">
        <f>Linker_ZHist!M203-Nominal_ZHist!M203</f>
        <v>0</v>
      </c>
      <c r="N203">
        <f>Linker_ZHist!N203-Nominal_ZHist!N203</f>
        <v>0</v>
      </c>
      <c r="O203">
        <f>Linker_ZHist!O203-Nominal_ZHist!O203</f>
        <v>0</v>
      </c>
      <c r="P203">
        <f>Linker_ZHist!P203-Nominal_ZHist!P203</f>
        <v>0</v>
      </c>
      <c r="Q203">
        <f>Linker_ZHist!Q203-Nominal_ZHist!Q203</f>
        <v>0</v>
      </c>
      <c r="R203">
        <f>Linker_ZHist!R203-Nominal_ZHist!R203</f>
        <v>0</v>
      </c>
      <c r="S203">
        <f>Linker_ZHist!S203-Nominal_ZHist!S203</f>
        <v>0</v>
      </c>
      <c r="T203">
        <f>Linker_ZHist!T203-Nominal_ZHist!T203</f>
        <v>0</v>
      </c>
      <c r="U203">
        <f>Linker_ZHist!U203-Nominal_ZHist!U203</f>
        <v>0</v>
      </c>
      <c r="V203">
        <f>Linker_ZHist!V203-Nominal_ZHist!V203</f>
        <v>0</v>
      </c>
      <c r="W203">
        <f>Linker_ZHist!W203-Nominal_ZHist!W203</f>
        <v>0</v>
      </c>
      <c r="X203">
        <f>Linker_ZHist!X203-Nominal_ZHist!X203</f>
        <v>0</v>
      </c>
      <c r="Y203">
        <f>Linker_ZHist!Y203-Nominal_ZHist!Y203</f>
        <v>0</v>
      </c>
      <c r="Z203">
        <f>Linker_ZHist!Z203-Nominal_ZHist!Z203</f>
        <v>0</v>
      </c>
      <c r="AA203">
        <f>Linker_ZHist!AA203-Nominal_ZHist!AA203</f>
        <v>0</v>
      </c>
      <c r="AB203">
        <f>Linker_ZHist!AB203-Nominal_ZHist!AB203</f>
        <v>0</v>
      </c>
      <c r="AC203">
        <f>Linker_ZHist!AC203-Nominal_ZHist!AC203</f>
        <v>0</v>
      </c>
      <c r="AD203">
        <f>Linker_ZHist!AD203-Nominal_ZHist!AD203</f>
        <v>0</v>
      </c>
      <c r="AE203">
        <f>Linker_ZHist!AE203-Nominal_ZHist!AE203</f>
        <v>0</v>
      </c>
      <c r="AF203">
        <f>Linker_ZHist!AF203-Nominal_ZHist!AF203</f>
        <v>0</v>
      </c>
      <c r="AG203">
        <f>Linker_ZHist!AG203-Nominal_ZHist!AG203</f>
        <v>0</v>
      </c>
      <c r="AH203">
        <f>Linker_ZHist!AH203-Nominal_ZHist!AH203</f>
        <v>0</v>
      </c>
      <c r="AI203">
        <f>Linker_ZHist!AI203-Nominal_ZHist!AI203</f>
        <v>0</v>
      </c>
      <c r="AJ203">
        <f>Linker_ZHist!AJ203-Nominal_ZHist!AJ203</f>
        <v>0</v>
      </c>
      <c r="AK203">
        <f>Linker_ZHist!AK203-Nominal_ZHist!AK203</f>
        <v>0</v>
      </c>
      <c r="AL203">
        <f>Linker_ZHist!AL203-Nominal_ZHist!AL203</f>
        <v>0</v>
      </c>
      <c r="AM203">
        <f>Linker_ZHist!AM203-Nominal_ZHist!AM203</f>
        <v>0</v>
      </c>
      <c r="AN203">
        <f>Linker_ZHist!AN203-Nominal_ZHist!AN203</f>
        <v>0</v>
      </c>
      <c r="AO203">
        <f>Linker_ZHist!AO203-Nominal_ZHist!AO203</f>
        <v>0</v>
      </c>
      <c r="AP203">
        <f>Linker_ZHist!AP203-Nominal_ZHist!AP203</f>
        <v>0</v>
      </c>
      <c r="AQ203">
        <f>Linker_ZHist!AQ203-Nominal_ZHist!AQ203</f>
        <v>0</v>
      </c>
      <c r="AR203">
        <f>Linker_ZHist!AR203-Nominal_ZHist!AR203</f>
        <v>0</v>
      </c>
      <c r="AS203">
        <f>Linker_ZHist!AS203-Nominal_ZHist!AS203</f>
        <v>0</v>
      </c>
      <c r="AT203">
        <f>Linker_ZHist!AT203-Nominal_ZHist!AT203</f>
        <v>0</v>
      </c>
      <c r="AU203">
        <f>Linker_ZHist!AU203-Nominal_ZHist!AU203</f>
        <v>0</v>
      </c>
      <c r="AV203">
        <f>Linker_ZHist!AV203-Nominal_ZHist!AV203</f>
        <v>0</v>
      </c>
      <c r="AW203">
        <f>Linker_ZHist!AW203-Nominal_ZHist!AW203</f>
        <v>0</v>
      </c>
      <c r="AX203">
        <f>Linker_ZHist!AX203-Nominal_ZHist!AX203</f>
        <v>0</v>
      </c>
      <c r="AY203">
        <f>Linker_ZHist!AY203-Nominal_ZHist!AY203</f>
        <v>0</v>
      </c>
      <c r="AZ203">
        <f>Linker_ZHist!AZ203-Nominal_ZHist!AZ203</f>
        <v>0</v>
      </c>
      <c r="BA203">
        <f>Linker_ZHist!BA203-Nominal_ZHist!BA203</f>
        <v>0</v>
      </c>
      <c r="BB203">
        <f>Linker_ZHist!BB203-Nominal_ZHist!BB203</f>
        <v>0</v>
      </c>
      <c r="BC203">
        <f>Linker_ZHist!BC203-Nominal_ZHist!BC203</f>
        <v>0</v>
      </c>
      <c r="BD203">
        <f>Linker_ZHist!BD203-Nominal_ZHist!BD203</f>
        <v>0</v>
      </c>
      <c r="BE203">
        <f>Linker_ZHist!BE203-Nominal_ZHist!BE203</f>
        <v>0</v>
      </c>
      <c r="BF203">
        <f>Linker_ZHist!BF203-Nominal_ZHist!BF203</f>
        <v>0</v>
      </c>
      <c r="BG203">
        <f>Linker_ZHist!BG203-Nominal_ZHist!BG203</f>
        <v>0</v>
      </c>
      <c r="BH203">
        <f>Linker_ZHist!BH203-Nominal_ZHist!BH203</f>
        <v>0</v>
      </c>
      <c r="BI203">
        <f>Linker_ZHist!BI203-Nominal_ZHist!BI203</f>
        <v>0</v>
      </c>
      <c r="BJ203">
        <f>Linker_ZHist!BJ203-Nominal_ZHist!BJ203</f>
        <v>0</v>
      </c>
      <c r="BK203">
        <f>Linker_ZHist!BK203-Nominal_ZHist!BK203</f>
        <v>0</v>
      </c>
      <c r="BL203">
        <f>Linker_ZHist!BL203-Nominal_ZHist!BL203</f>
        <v>0</v>
      </c>
      <c r="BM203">
        <f>Linker_ZHist!BM203-Nominal_ZHist!BM203</f>
        <v>0</v>
      </c>
      <c r="BN203">
        <f>Linker_ZHist!BN203-Nominal_ZHist!BN203</f>
        <v>0</v>
      </c>
      <c r="BO203">
        <f>Linker_ZHist!BO203-Nominal_ZHist!BO203</f>
        <v>0</v>
      </c>
      <c r="BP203">
        <f>Linker_ZHist!BP203-Nominal_ZHist!BP203</f>
        <v>0</v>
      </c>
      <c r="BQ203">
        <f>Linker_ZHist!BQ203-Nominal_ZHist!BQ203</f>
        <v>0</v>
      </c>
      <c r="BR203">
        <f>Linker_ZHist!BR203-Nominal_ZHist!BR203</f>
        <v>0</v>
      </c>
      <c r="BS203">
        <f>Linker_ZHist!BS203-Nominal_ZHist!BS203</f>
        <v>0</v>
      </c>
      <c r="BT203">
        <f>Linker_ZHist!BT203-Nominal_ZHist!BT203</f>
        <v>0</v>
      </c>
      <c r="BU203">
        <f>Linker_ZHist!BU203-Nominal_ZHist!BU203</f>
        <v>0</v>
      </c>
      <c r="BV203">
        <f>Linker_ZHist!BV203-Nominal_ZHist!BV203</f>
        <v>0</v>
      </c>
      <c r="BW203">
        <f>Linker_ZHist!BW203-Nominal_ZHist!BW203</f>
        <v>0</v>
      </c>
      <c r="BX203">
        <f>Linker_ZHist!BX203-Nominal_ZHist!BX203</f>
        <v>0</v>
      </c>
      <c r="BY203">
        <f>Linker_ZHist!BY203-Nominal_ZHist!BY203</f>
        <v>0</v>
      </c>
      <c r="BZ203">
        <f>Linker_ZHist!BZ203-Nominal_ZHist!BZ203</f>
        <v>0</v>
      </c>
    </row>
    <row r="204" spans="4:78" x14ac:dyDescent="0.35">
      <c r="D204">
        <f>Linker_ZHist!D204-Nominal_ZHist!D204</f>
        <v>0</v>
      </c>
      <c r="E204">
        <f>Linker_ZHist!E204-Nominal_ZHist!E204</f>
        <v>0</v>
      </c>
      <c r="F204">
        <f>Linker_ZHist!F204-Nominal_ZHist!F204</f>
        <v>0</v>
      </c>
      <c r="G204">
        <f>Linker_ZHist!G204-Nominal_ZHist!G204</f>
        <v>0</v>
      </c>
      <c r="H204">
        <f>Linker_ZHist!H204-Nominal_ZHist!H204</f>
        <v>0</v>
      </c>
      <c r="I204">
        <f>Linker_ZHist!I204-Nominal_ZHist!I204</f>
        <v>0</v>
      </c>
      <c r="J204">
        <f>Linker_ZHist!J204-Nominal_ZHist!J204</f>
        <v>0</v>
      </c>
      <c r="K204">
        <f>Linker_ZHist!K204-Nominal_ZHist!K204</f>
        <v>0</v>
      </c>
      <c r="L204">
        <f>Linker_ZHist!L204-Nominal_ZHist!L204</f>
        <v>0</v>
      </c>
      <c r="M204">
        <f>Linker_ZHist!M204-Nominal_ZHist!M204</f>
        <v>0</v>
      </c>
      <c r="N204">
        <f>Linker_ZHist!N204-Nominal_ZHist!N204</f>
        <v>0</v>
      </c>
      <c r="O204">
        <f>Linker_ZHist!O204-Nominal_ZHist!O204</f>
        <v>0</v>
      </c>
      <c r="P204">
        <f>Linker_ZHist!P204-Nominal_ZHist!P204</f>
        <v>0</v>
      </c>
      <c r="Q204">
        <f>Linker_ZHist!Q204-Nominal_ZHist!Q204</f>
        <v>0</v>
      </c>
      <c r="R204">
        <f>Linker_ZHist!R204-Nominal_ZHist!R204</f>
        <v>0</v>
      </c>
      <c r="S204">
        <f>Linker_ZHist!S204-Nominal_ZHist!S204</f>
        <v>0</v>
      </c>
      <c r="T204">
        <f>Linker_ZHist!T204-Nominal_ZHist!T204</f>
        <v>0</v>
      </c>
      <c r="U204">
        <f>Linker_ZHist!U204-Nominal_ZHist!U204</f>
        <v>0</v>
      </c>
      <c r="V204">
        <f>Linker_ZHist!V204-Nominal_ZHist!V204</f>
        <v>0</v>
      </c>
      <c r="W204">
        <f>Linker_ZHist!W204-Nominal_ZHist!W204</f>
        <v>0</v>
      </c>
      <c r="X204">
        <f>Linker_ZHist!X204-Nominal_ZHist!X204</f>
        <v>0</v>
      </c>
      <c r="Y204">
        <f>Linker_ZHist!Y204-Nominal_ZHist!Y204</f>
        <v>0</v>
      </c>
      <c r="Z204">
        <f>Linker_ZHist!Z204-Nominal_ZHist!Z204</f>
        <v>0</v>
      </c>
      <c r="AA204">
        <f>Linker_ZHist!AA204-Nominal_ZHist!AA204</f>
        <v>0</v>
      </c>
      <c r="AB204">
        <f>Linker_ZHist!AB204-Nominal_ZHist!AB204</f>
        <v>0</v>
      </c>
      <c r="AC204">
        <f>Linker_ZHist!AC204-Nominal_ZHist!AC204</f>
        <v>0</v>
      </c>
      <c r="AD204">
        <f>Linker_ZHist!AD204-Nominal_ZHist!AD204</f>
        <v>0</v>
      </c>
      <c r="AE204">
        <f>Linker_ZHist!AE204-Nominal_ZHist!AE204</f>
        <v>0</v>
      </c>
      <c r="AF204">
        <f>Linker_ZHist!AF204-Nominal_ZHist!AF204</f>
        <v>0</v>
      </c>
      <c r="AG204">
        <f>Linker_ZHist!AG204-Nominal_ZHist!AG204</f>
        <v>0</v>
      </c>
      <c r="AH204">
        <f>Linker_ZHist!AH204-Nominal_ZHist!AH204</f>
        <v>0</v>
      </c>
      <c r="AI204">
        <f>Linker_ZHist!AI204-Nominal_ZHist!AI204</f>
        <v>0</v>
      </c>
      <c r="AJ204">
        <f>Linker_ZHist!AJ204-Nominal_ZHist!AJ204</f>
        <v>0</v>
      </c>
      <c r="AK204">
        <f>Linker_ZHist!AK204-Nominal_ZHist!AK204</f>
        <v>0</v>
      </c>
      <c r="AL204">
        <f>Linker_ZHist!AL204-Nominal_ZHist!AL204</f>
        <v>0</v>
      </c>
      <c r="AM204">
        <f>Linker_ZHist!AM204-Nominal_ZHist!AM204</f>
        <v>0</v>
      </c>
      <c r="AN204">
        <f>Linker_ZHist!AN204-Nominal_ZHist!AN204</f>
        <v>0</v>
      </c>
      <c r="AO204">
        <f>Linker_ZHist!AO204-Nominal_ZHist!AO204</f>
        <v>0</v>
      </c>
      <c r="AP204">
        <f>Linker_ZHist!AP204-Nominal_ZHist!AP204</f>
        <v>0</v>
      </c>
      <c r="AQ204">
        <f>Linker_ZHist!AQ204-Nominal_ZHist!AQ204</f>
        <v>0</v>
      </c>
      <c r="AR204">
        <f>Linker_ZHist!AR204-Nominal_ZHist!AR204</f>
        <v>0</v>
      </c>
      <c r="AS204">
        <f>Linker_ZHist!AS204-Nominal_ZHist!AS204</f>
        <v>0</v>
      </c>
      <c r="AT204">
        <f>Linker_ZHist!AT204-Nominal_ZHist!AT204</f>
        <v>0</v>
      </c>
      <c r="AU204">
        <f>Linker_ZHist!AU204-Nominal_ZHist!AU204</f>
        <v>0</v>
      </c>
      <c r="AV204">
        <f>Linker_ZHist!AV204-Nominal_ZHist!AV204</f>
        <v>0</v>
      </c>
      <c r="AW204">
        <f>Linker_ZHist!AW204-Nominal_ZHist!AW204</f>
        <v>0</v>
      </c>
      <c r="AX204">
        <f>Linker_ZHist!AX204-Nominal_ZHist!AX204</f>
        <v>0</v>
      </c>
      <c r="AY204">
        <f>Linker_ZHist!AY204-Nominal_ZHist!AY204</f>
        <v>0</v>
      </c>
      <c r="AZ204">
        <f>Linker_ZHist!AZ204-Nominal_ZHist!AZ204</f>
        <v>0</v>
      </c>
      <c r="BA204">
        <f>Linker_ZHist!BA204-Nominal_ZHist!BA204</f>
        <v>0</v>
      </c>
      <c r="BB204">
        <f>Linker_ZHist!BB204-Nominal_ZHist!BB204</f>
        <v>0</v>
      </c>
      <c r="BC204">
        <f>Linker_ZHist!BC204-Nominal_ZHist!BC204</f>
        <v>0</v>
      </c>
      <c r="BD204">
        <f>Linker_ZHist!BD204-Nominal_ZHist!BD204</f>
        <v>0</v>
      </c>
      <c r="BE204">
        <f>Linker_ZHist!BE204-Nominal_ZHist!BE204</f>
        <v>0</v>
      </c>
      <c r="BF204">
        <f>Linker_ZHist!BF204-Nominal_ZHist!BF204</f>
        <v>0</v>
      </c>
      <c r="BG204">
        <f>Linker_ZHist!BG204-Nominal_ZHist!BG204</f>
        <v>0</v>
      </c>
      <c r="BH204">
        <f>Linker_ZHist!BH204-Nominal_ZHist!BH204</f>
        <v>0</v>
      </c>
      <c r="BI204">
        <f>Linker_ZHist!BI204-Nominal_ZHist!BI204</f>
        <v>0</v>
      </c>
      <c r="BJ204">
        <f>Linker_ZHist!BJ204-Nominal_ZHist!BJ204</f>
        <v>0</v>
      </c>
      <c r="BK204">
        <f>Linker_ZHist!BK204-Nominal_ZHist!BK204</f>
        <v>0</v>
      </c>
      <c r="BL204">
        <f>Linker_ZHist!BL204-Nominal_ZHist!BL204</f>
        <v>0</v>
      </c>
      <c r="BM204">
        <f>Linker_ZHist!BM204-Nominal_ZHist!BM204</f>
        <v>0</v>
      </c>
      <c r="BN204">
        <f>Linker_ZHist!BN204-Nominal_ZHist!BN204</f>
        <v>0</v>
      </c>
      <c r="BO204">
        <f>Linker_ZHist!BO204-Nominal_ZHist!BO204</f>
        <v>0</v>
      </c>
      <c r="BP204">
        <f>Linker_ZHist!BP204-Nominal_ZHist!BP204</f>
        <v>0</v>
      </c>
      <c r="BQ204">
        <f>Linker_ZHist!BQ204-Nominal_ZHist!BQ204</f>
        <v>0</v>
      </c>
      <c r="BR204">
        <f>Linker_ZHist!BR204-Nominal_ZHist!BR204</f>
        <v>0</v>
      </c>
      <c r="BS204">
        <f>Linker_ZHist!BS204-Nominal_ZHist!BS204</f>
        <v>0</v>
      </c>
      <c r="BT204">
        <f>Linker_ZHist!BT204-Nominal_ZHist!BT204</f>
        <v>0</v>
      </c>
      <c r="BU204">
        <f>Linker_ZHist!BU204-Nominal_ZHist!BU204</f>
        <v>0</v>
      </c>
      <c r="BV204">
        <f>Linker_ZHist!BV204-Nominal_ZHist!BV204</f>
        <v>0</v>
      </c>
      <c r="BW204">
        <f>Linker_ZHist!BW204-Nominal_ZHist!BW204</f>
        <v>0</v>
      </c>
      <c r="BX204">
        <f>Linker_ZHist!BX204-Nominal_ZHist!BX204</f>
        <v>0</v>
      </c>
      <c r="BY204">
        <f>Linker_ZHist!BY204-Nominal_ZHist!BY204</f>
        <v>0</v>
      </c>
      <c r="BZ204">
        <f>Linker_ZHist!BZ204-Nominal_ZHist!BZ204</f>
        <v>0</v>
      </c>
    </row>
    <row r="205" spans="4:78" x14ac:dyDescent="0.35">
      <c r="D205">
        <f>Linker_ZHist!D205-Nominal_ZHist!D205</f>
        <v>0</v>
      </c>
      <c r="E205">
        <f>Linker_ZHist!E205-Nominal_ZHist!E205</f>
        <v>0</v>
      </c>
      <c r="F205">
        <f>Linker_ZHist!F205-Nominal_ZHist!F205</f>
        <v>0</v>
      </c>
      <c r="G205">
        <f>Linker_ZHist!G205-Nominal_ZHist!G205</f>
        <v>0</v>
      </c>
      <c r="H205">
        <f>Linker_ZHist!H205-Nominal_ZHist!H205</f>
        <v>0</v>
      </c>
      <c r="I205">
        <f>Linker_ZHist!I205-Nominal_ZHist!I205</f>
        <v>0</v>
      </c>
      <c r="J205">
        <f>Linker_ZHist!J205-Nominal_ZHist!J205</f>
        <v>0</v>
      </c>
      <c r="K205">
        <f>Linker_ZHist!K205-Nominal_ZHist!K205</f>
        <v>0</v>
      </c>
      <c r="L205">
        <f>Linker_ZHist!L205-Nominal_ZHist!L205</f>
        <v>0</v>
      </c>
      <c r="M205">
        <f>Linker_ZHist!M205-Nominal_ZHist!M205</f>
        <v>0</v>
      </c>
      <c r="N205">
        <f>Linker_ZHist!N205-Nominal_ZHist!N205</f>
        <v>0</v>
      </c>
      <c r="O205">
        <f>Linker_ZHist!O205-Nominal_ZHist!O205</f>
        <v>0</v>
      </c>
      <c r="P205">
        <f>Linker_ZHist!P205-Nominal_ZHist!P205</f>
        <v>0</v>
      </c>
      <c r="Q205">
        <f>Linker_ZHist!Q205-Nominal_ZHist!Q205</f>
        <v>0</v>
      </c>
      <c r="R205">
        <f>Linker_ZHist!R205-Nominal_ZHist!R205</f>
        <v>0</v>
      </c>
      <c r="S205">
        <f>Linker_ZHist!S205-Nominal_ZHist!S205</f>
        <v>0</v>
      </c>
      <c r="T205">
        <f>Linker_ZHist!T205-Nominal_ZHist!T205</f>
        <v>0</v>
      </c>
      <c r="U205">
        <f>Linker_ZHist!U205-Nominal_ZHist!U205</f>
        <v>0</v>
      </c>
      <c r="V205">
        <f>Linker_ZHist!V205-Nominal_ZHist!V205</f>
        <v>0</v>
      </c>
      <c r="W205">
        <f>Linker_ZHist!W205-Nominal_ZHist!W205</f>
        <v>0</v>
      </c>
      <c r="X205">
        <f>Linker_ZHist!X205-Nominal_ZHist!X205</f>
        <v>0</v>
      </c>
      <c r="Y205">
        <f>Linker_ZHist!Y205-Nominal_ZHist!Y205</f>
        <v>0</v>
      </c>
      <c r="Z205">
        <f>Linker_ZHist!Z205-Nominal_ZHist!Z205</f>
        <v>0</v>
      </c>
      <c r="AA205">
        <f>Linker_ZHist!AA205-Nominal_ZHist!AA205</f>
        <v>0</v>
      </c>
      <c r="AB205">
        <f>Linker_ZHist!AB205-Nominal_ZHist!AB205</f>
        <v>0</v>
      </c>
      <c r="AC205">
        <f>Linker_ZHist!AC205-Nominal_ZHist!AC205</f>
        <v>0</v>
      </c>
      <c r="AD205">
        <f>Linker_ZHist!AD205-Nominal_ZHist!AD205</f>
        <v>0</v>
      </c>
      <c r="AE205">
        <f>Linker_ZHist!AE205-Nominal_ZHist!AE205</f>
        <v>0</v>
      </c>
      <c r="AF205">
        <f>Linker_ZHist!AF205-Nominal_ZHist!AF205</f>
        <v>0</v>
      </c>
      <c r="AG205">
        <f>Linker_ZHist!AG205-Nominal_ZHist!AG205</f>
        <v>0</v>
      </c>
      <c r="AH205">
        <f>Linker_ZHist!AH205-Nominal_ZHist!AH205</f>
        <v>0</v>
      </c>
      <c r="AI205">
        <f>Linker_ZHist!AI205-Nominal_ZHist!AI205</f>
        <v>0</v>
      </c>
      <c r="AJ205">
        <f>Linker_ZHist!AJ205-Nominal_ZHist!AJ205</f>
        <v>0</v>
      </c>
      <c r="AK205">
        <f>Linker_ZHist!AK205-Nominal_ZHist!AK205</f>
        <v>0</v>
      </c>
      <c r="AL205">
        <f>Linker_ZHist!AL205-Nominal_ZHist!AL205</f>
        <v>0</v>
      </c>
      <c r="AM205">
        <f>Linker_ZHist!AM205-Nominal_ZHist!AM205</f>
        <v>0</v>
      </c>
      <c r="AN205">
        <f>Linker_ZHist!AN205-Nominal_ZHist!AN205</f>
        <v>0</v>
      </c>
      <c r="AO205">
        <f>Linker_ZHist!AO205-Nominal_ZHist!AO205</f>
        <v>0</v>
      </c>
      <c r="AP205">
        <f>Linker_ZHist!AP205-Nominal_ZHist!AP205</f>
        <v>0</v>
      </c>
      <c r="AQ205">
        <f>Linker_ZHist!AQ205-Nominal_ZHist!AQ205</f>
        <v>0</v>
      </c>
      <c r="AR205">
        <f>Linker_ZHist!AR205-Nominal_ZHist!AR205</f>
        <v>0</v>
      </c>
      <c r="AS205">
        <f>Linker_ZHist!AS205-Nominal_ZHist!AS205</f>
        <v>0</v>
      </c>
      <c r="AT205">
        <f>Linker_ZHist!AT205-Nominal_ZHist!AT205</f>
        <v>0</v>
      </c>
      <c r="AU205">
        <f>Linker_ZHist!AU205-Nominal_ZHist!AU205</f>
        <v>0</v>
      </c>
      <c r="AV205">
        <f>Linker_ZHist!AV205-Nominal_ZHist!AV205</f>
        <v>0</v>
      </c>
      <c r="AW205">
        <f>Linker_ZHist!AW205-Nominal_ZHist!AW205</f>
        <v>0</v>
      </c>
      <c r="AX205">
        <f>Linker_ZHist!AX205-Nominal_ZHist!AX205</f>
        <v>0</v>
      </c>
      <c r="AY205">
        <f>Linker_ZHist!AY205-Nominal_ZHist!AY205</f>
        <v>0</v>
      </c>
      <c r="AZ205">
        <f>Linker_ZHist!AZ205-Nominal_ZHist!AZ205</f>
        <v>0</v>
      </c>
      <c r="BA205">
        <f>Linker_ZHist!BA205-Nominal_ZHist!BA205</f>
        <v>0</v>
      </c>
      <c r="BB205">
        <f>Linker_ZHist!BB205-Nominal_ZHist!BB205</f>
        <v>0</v>
      </c>
      <c r="BC205">
        <f>Linker_ZHist!BC205-Nominal_ZHist!BC205</f>
        <v>0</v>
      </c>
      <c r="BD205">
        <f>Linker_ZHist!BD205-Nominal_ZHist!BD205</f>
        <v>0</v>
      </c>
      <c r="BE205">
        <f>Linker_ZHist!BE205-Nominal_ZHist!BE205</f>
        <v>0</v>
      </c>
      <c r="BF205">
        <f>Linker_ZHist!BF205-Nominal_ZHist!BF205</f>
        <v>0</v>
      </c>
      <c r="BG205">
        <f>Linker_ZHist!BG205-Nominal_ZHist!BG205</f>
        <v>0</v>
      </c>
      <c r="BH205">
        <f>Linker_ZHist!BH205-Nominal_ZHist!BH205</f>
        <v>0</v>
      </c>
      <c r="BI205">
        <f>Linker_ZHist!BI205-Nominal_ZHist!BI205</f>
        <v>0</v>
      </c>
      <c r="BJ205">
        <f>Linker_ZHist!BJ205-Nominal_ZHist!BJ205</f>
        <v>0</v>
      </c>
      <c r="BK205">
        <f>Linker_ZHist!BK205-Nominal_ZHist!BK205</f>
        <v>0</v>
      </c>
      <c r="BL205">
        <f>Linker_ZHist!BL205-Nominal_ZHist!BL205</f>
        <v>0</v>
      </c>
      <c r="BM205">
        <f>Linker_ZHist!BM205-Nominal_ZHist!BM205</f>
        <v>0</v>
      </c>
      <c r="BN205">
        <f>Linker_ZHist!BN205-Nominal_ZHist!BN205</f>
        <v>0</v>
      </c>
      <c r="BO205">
        <f>Linker_ZHist!BO205-Nominal_ZHist!BO205</f>
        <v>0</v>
      </c>
      <c r="BP205">
        <f>Linker_ZHist!BP205-Nominal_ZHist!BP205</f>
        <v>0</v>
      </c>
      <c r="BQ205">
        <f>Linker_ZHist!BQ205-Nominal_ZHist!BQ205</f>
        <v>0</v>
      </c>
      <c r="BR205">
        <f>Linker_ZHist!BR205-Nominal_ZHist!BR205</f>
        <v>0</v>
      </c>
      <c r="BS205">
        <f>Linker_ZHist!BS205-Nominal_ZHist!BS205</f>
        <v>0</v>
      </c>
      <c r="BT205">
        <f>Linker_ZHist!BT205-Nominal_ZHist!BT205</f>
        <v>0</v>
      </c>
      <c r="BU205">
        <f>Linker_ZHist!BU205-Nominal_ZHist!BU205</f>
        <v>0</v>
      </c>
      <c r="BV205">
        <f>Linker_ZHist!BV205-Nominal_ZHist!BV205</f>
        <v>0</v>
      </c>
      <c r="BW205">
        <f>Linker_ZHist!BW205-Nominal_ZHist!BW205</f>
        <v>0</v>
      </c>
      <c r="BX205">
        <f>Linker_ZHist!BX205-Nominal_ZHist!BX205</f>
        <v>0</v>
      </c>
      <c r="BY205">
        <f>Linker_ZHist!BY205-Nominal_ZHist!BY205</f>
        <v>0</v>
      </c>
      <c r="BZ205">
        <f>Linker_ZHist!BZ205-Nominal_ZHist!BZ205</f>
        <v>0</v>
      </c>
    </row>
    <row r="206" spans="4:78" x14ac:dyDescent="0.35">
      <c r="D206">
        <f>Linker_ZHist!D206-Nominal_ZHist!D206</f>
        <v>0</v>
      </c>
      <c r="E206">
        <f>Linker_ZHist!E206-Nominal_ZHist!E206</f>
        <v>0</v>
      </c>
      <c r="F206">
        <f>Linker_ZHist!F206-Nominal_ZHist!F206</f>
        <v>0</v>
      </c>
      <c r="G206">
        <f>Linker_ZHist!G206-Nominal_ZHist!G206</f>
        <v>0</v>
      </c>
      <c r="H206">
        <f>Linker_ZHist!H206-Nominal_ZHist!H206</f>
        <v>0</v>
      </c>
      <c r="I206">
        <f>Linker_ZHist!I206-Nominal_ZHist!I206</f>
        <v>0</v>
      </c>
      <c r="J206">
        <f>Linker_ZHist!J206-Nominal_ZHist!J206</f>
        <v>0</v>
      </c>
      <c r="K206">
        <f>Linker_ZHist!K206-Nominal_ZHist!K206</f>
        <v>0</v>
      </c>
      <c r="L206">
        <f>Linker_ZHist!L206-Nominal_ZHist!L206</f>
        <v>0</v>
      </c>
      <c r="M206">
        <f>Linker_ZHist!M206-Nominal_ZHist!M206</f>
        <v>0</v>
      </c>
      <c r="N206">
        <f>Linker_ZHist!N206-Nominal_ZHist!N206</f>
        <v>0</v>
      </c>
      <c r="O206">
        <f>Linker_ZHist!O206-Nominal_ZHist!O206</f>
        <v>0</v>
      </c>
      <c r="P206">
        <f>Linker_ZHist!P206-Nominal_ZHist!P206</f>
        <v>0</v>
      </c>
      <c r="Q206">
        <f>Linker_ZHist!Q206-Nominal_ZHist!Q206</f>
        <v>0</v>
      </c>
      <c r="R206">
        <f>Linker_ZHist!R206-Nominal_ZHist!R206</f>
        <v>0</v>
      </c>
      <c r="S206">
        <f>Linker_ZHist!S206-Nominal_ZHist!S206</f>
        <v>0</v>
      </c>
      <c r="T206">
        <f>Linker_ZHist!T206-Nominal_ZHist!T206</f>
        <v>0</v>
      </c>
      <c r="U206">
        <f>Linker_ZHist!U206-Nominal_ZHist!U206</f>
        <v>0</v>
      </c>
      <c r="V206">
        <f>Linker_ZHist!V206-Nominal_ZHist!V206</f>
        <v>0</v>
      </c>
      <c r="W206">
        <f>Linker_ZHist!W206-Nominal_ZHist!W206</f>
        <v>0</v>
      </c>
      <c r="X206">
        <f>Linker_ZHist!X206-Nominal_ZHist!X206</f>
        <v>0</v>
      </c>
      <c r="Y206">
        <f>Linker_ZHist!Y206-Nominal_ZHist!Y206</f>
        <v>0</v>
      </c>
      <c r="Z206">
        <f>Linker_ZHist!Z206-Nominal_ZHist!Z206</f>
        <v>0</v>
      </c>
      <c r="AA206">
        <f>Linker_ZHist!AA206-Nominal_ZHist!AA206</f>
        <v>0</v>
      </c>
      <c r="AB206">
        <f>Linker_ZHist!AB206-Nominal_ZHist!AB206</f>
        <v>0</v>
      </c>
      <c r="AC206">
        <f>Linker_ZHist!AC206-Nominal_ZHist!AC206</f>
        <v>0</v>
      </c>
      <c r="AD206">
        <f>Linker_ZHist!AD206-Nominal_ZHist!AD206</f>
        <v>0</v>
      </c>
      <c r="AE206">
        <f>Linker_ZHist!AE206-Nominal_ZHist!AE206</f>
        <v>0</v>
      </c>
      <c r="AF206">
        <f>Linker_ZHist!AF206-Nominal_ZHist!AF206</f>
        <v>0</v>
      </c>
      <c r="AG206">
        <f>Linker_ZHist!AG206-Nominal_ZHist!AG206</f>
        <v>0</v>
      </c>
      <c r="AH206">
        <f>Linker_ZHist!AH206-Nominal_ZHist!AH206</f>
        <v>0</v>
      </c>
      <c r="AI206">
        <f>Linker_ZHist!AI206-Nominal_ZHist!AI206</f>
        <v>0</v>
      </c>
      <c r="AJ206">
        <f>Linker_ZHist!AJ206-Nominal_ZHist!AJ206</f>
        <v>0</v>
      </c>
      <c r="AK206">
        <f>Linker_ZHist!AK206-Nominal_ZHist!AK206</f>
        <v>0</v>
      </c>
      <c r="AL206">
        <f>Linker_ZHist!AL206-Nominal_ZHist!AL206</f>
        <v>0</v>
      </c>
      <c r="AM206">
        <f>Linker_ZHist!AM206-Nominal_ZHist!AM206</f>
        <v>0</v>
      </c>
      <c r="AN206">
        <f>Linker_ZHist!AN206-Nominal_ZHist!AN206</f>
        <v>0</v>
      </c>
      <c r="AO206">
        <f>Linker_ZHist!AO206-Nominal_ZHist!AO206</f>
        <v>0</v>
      </c>
      <c r="AP206">
        <f>Linker_ZHist!AP206-Nominal_ZHist!AP206</f>
        <v>0</v>
      </c>
      <c r="AQ206">
        <f>Linker_ZHist!AQ206-Nominal_ZHist!AQ206</f>
        <v>0</v>
      </c>
      <c r="AR206">
        <f>Linker_ZHist!AR206-Nominal_ZHist!AR206</f>
        <v>0</v>
      </c>
      <c r="AS206">
        <f>Linker_ZHist!AS206-Nominal_ZHist!AS206</f>
        <v>0</v>
      </c>
      <c r="AT206">
        <f>Linker_ZHist!AT206-Nominal_ZHist!AT206</f>
        <v>0</v>
      </c>
      <c r="AU206">
        <f>Linker_ZHist!AU206-Nominal_ZHist!AU206</f>
        <v>0</v>
      </c>
      <c r="AV206">
        <f>Linker_ZHist!AV206-Nominal_ZHist!AV206</f>
        <v>0</v>
      </c>
      <c r="AW206">
        <f>Linker_ZHist!AW206-Nominal_ZHist!AW206</f>
        <v>0</v>
      </c>
      <c r="AX206">
        <f>Linker_ZHist!AX206-Nominal_ZHist!AX206</f>
        <v>0</v>
      </c>
      <c r="AY206">
        <f>Linker_ZHist!AY206-Nominal_ZHist!AY206</f>
        <v>0</v>
      </c>
      <c r="AZ206">
        <f>Linker_ZHist!AZ206-Nominal_ZHist!AZ206</f>
        <v>0</v>
      </c>
      <c r="BA206">
        <f>Linker_ZHist!BA206-Nominal_ZHist!BA206</f>
        <v>0</v>
      </c>
      <c r="BB206">
        <f>Linker_ZHist!BB206-Nominal_ZHist!BB206</f>
        <v>0</v>
      </c>
      <c r="BC206">
        <f>Linker_ZHist!BC206-Nominal_ZHist!BC206</f>
        <v>0</v>
      </c>
      <c r="BD206">
        <f>Linker_ZHist!BD206-Nominal_ZHist!BD206</f>
        <v>0</v>
      </c>
      <c r="BE206">
        <f>Linker_ZHist!BE206-Nominal_ZHist!BE206</f>
        <v>0</v>
      </c>
      <c r="BF206">
        <f>Linker_ZHist!BF206-Nominal_ZHist!BF206</f>
        <v>0</v>
      </c>
      <c r="BG206">
        <f>Linker_ZHist!BG206-Nominal_ZHist!BG206</f>
        <v>0</v>
      </c>
      <c r="BH206">
        <f>Linker_ZHist!BH206-Nominal_ZHist!BH206</f>
        <v>0</v>
      </c>
      <c r="BI206">
        <f>Linker_ZHist!BI206-Nominal_ZHist!BI206</f>
        <v>0</v>
      </c>
      <c r="BJ206">
        <f>Linker_ZHist!BJ206-Nominal_ZHist!BJ206</f>
        <v>0</v>
      </c>
      <c r="BK206">
        <f>Linker_ZHist!BK206-Nominal_ZHist!BK206</f>
        <v>0</v>
      </c>
      <c r="BL206">
        <f>Linker_ZHist!BL206-Nominal_ZHist!BL206</f>
        <v>0</v>
      </c>
      <c r="BM206">
        <f>Linker_ZHist!BM206-Nominal_ZHist!BM206</f>
        <v>0</v>
      </c>
      <c r="BN206">
        <f>Linker_ZHist!BN206-Nominal_ZHist!BN206</f>
        <v>0</v>
      </c>
      <c r="BO206">
        <f>Linker_ZHist!BO206-Nominal_ZHist!BO206</f>
        <v>0</v>
      </c>
      <c r="BP206">
        <f>Linker_ZHist!BP206-Nominal_ZHist!BP206</f>
        <v>0</v>
      </c>
      <c r="BQ206">
        <f>Linker_ZHist!BQ206-Nominal_ZHist!BQ206</f>
        <v>0</v>
      </c>
      <c r="BR206">
        <f>Linker_ZHist!BR206-Nominal_ZHist!BR206</f>
        <v>0</v>
      </c>
      <c r="BS206">
        <f>Linker_ZHist!BS206-Nominal_ZHist!BS206</f>
        <v>0</v>
      </c>
      <c r="BT206">
        <f>Linker_ZHist!BT206-Nominal_ZHist!BT206</f>
        <v>0</v>
      </c>
      <c r="BU206">
        <f>Linker_ZHist!BU206-Nominal_ZHist!BU206</f>
        <v>0</v>
      </c>
      <c r="BV206">
        <f>Linker_ZHist!BV206-Nominal_ZHist!BV206</f>
        <v>0</v>
      </c>
      <c r="BW206">
        <f>Linker_ZHist!BW206-Nominal_ZHist!BW206</f>
        <v>0</v>
      </c>
      <c r="BX206">
        <f>Linker_ZHist!BX206-Nominal_ZHist!BX206</f>
        <v>0</v>
      </c>
      <c r="BY206">
        <f>Linker_ZHist!BY206-Nominal_ZHist!BY206</f>
        <v>0</v>
      </c>
      <c r="BZ206">
        <f>Linker_ZHist!BZ206-Nominal_ZHist!BZ206</f>
        <v>0</v>
      </c>
    </row>
    <row r="207" spans="4:78" x14ac:dyDescent="0.35">
      <c r="D207">
        <f>Linker_ZHist!D207-Nominal_ZHist!D207</f>
        <v>0</v>
      </c>
      <c r="E207">
        <f>Linker_ZHist!E207-Nominal_ZHist!E207</f>
        <v>0</v>
      </c>
      <c r="F207">
        <f>Linker_ZHist!F207-Nominal_ZHist!F207</f>
        <v>0</v>
      </c>
      <c r="G207">
        <f>Linker_ZHist!G207-Nominal_ZHist!G207</f>
        <v>0</v>
      </c>
      <c r="H207">
        <f>Linker_ZHist!H207-Nominal_ZHist!H207</f>
        <v>0</v>
      </c>
      <c r="I207">
        <f>Linker_ZHist!I207-Nominal_ZHist!I207</f>
        <v>0</v>
      </c>
      <c r="J207">
        <f>Linker_ZHist!J207-Nominal_ZHist!J207</f>
        <v>0</v>
      </c>
      <c r="K207">
        <f>Linker_ZHist!K207-Nominal_ZHist!K207</f>
        <v>0</v>
      </c>
      <c r="L207">
        <f>Linker_ZHist!L207-Nominal_ZHist!L207</f>
        <v>0</v>
      </c>
      <c r="M207">
        <f>Linker_ZHist!M207-Nominal_ZHist!M207</f>
        <v>0</v>
      </c>
      <c r="N207">
        <f>Linker_ZHist!N207-Nominal_ZHist!N207</f>
        <v>0</v>
      </c>
      <c r="O207">
        <f>Linker_ZHist!O207-Nominal_ZHist!O207</f>
        <v>0</v>
      </c>
      <c r="P207">
        <f>Linker_ZHist!P207-Nominal_ZHist!P207</f>
        <v>0</v>
      </c>
      <c r="Q207">
        <f>Linker_ZHist!Q207-Nominal_ZHist!Q207</f>
        <v>0</v>
      </c>
      <c r="R207">
        <f>Linker_ZHist!R207-Nominal_ZHist!R207</f>
        <v>0</v>
      </c>
      <c r="S207">
        <f>Linker_ZHist!S207-Nominal_ZHist!S207</f>
        <v>0</v>
      </c>
      <c r="T207">
        <f>Linker_ZHist!T207-Nominal_ZHist!T207</f>
        <v>0</v>
      </c>
      <c r="U207">
        <f>Linker_ZHist!U207-Nominal_ZHist!U207</f>
        <v>0</v>
      </c>
      <c r="V207">
        <f>Linker_ZHist!V207-Nominal_ZHist!V207</f>
        <v>0</v>
      </c>
      <c r="W207">
        <f>Linker_ZHist!W207-Nominal_ZHist!W207</f>
        <v>0</v>
      </c>
      <c r="X207">
        <f>Linker_ZHist!X207-Nominal_ZHist!X207</f>
        <v>0</v>
      </c>
      <c r="Y207">
        <f>Linker_ZHist!Y207-Nominal_ZHist!Y207</f>
        <v>0</v>
      </c>
      <c r="Z207">
        <f>Linker_ZHist!Z207-Nominal_ZHist!Z207</f>
        <v>0</v>
      </c>
      <c r="AA207">
        <f>Linker_ZHist!AA207-Nominal_ZHist!AA207</f>
        <v>0</v>
      </c>
      <c r="AB207">
        <f>Linker_ZHist!AB207-Nominal_ZHist!AB207</f>
        <v>0</v>
      </c>
      <c r="AC207">
        <f>Linker_ZHist!AC207-Nominal_ZHist!AC207</f>
        <v>0</v>
      </c>
      <c r="AD207">
        <f>Linker_ZHist!AD207-Nominal_ZHist!AD207</f>
        <v>0</v>
      </c>
      <c r="AE207">
        <f>Linker_ZHist!AE207-Nominal_ZHist!AE207</f>
        <v>0</v>
      </c>
      <c r="AF207">
        <f>Linker_ZHist!AF207-Nominal_ZHist!AF207</f>
        <v>0</v>
      </c>
      <c r="AG207">
        <f>Linker_ZHist!AG207-Nominal_ZHist!AG207</f>
        <v>0</v>
      </c>
      <c r="AH207">
        <f>Linker_ZHist!AH207-Nominal_ZHist!AH207</f>
        <v>0</v>
      </c>
      <c r="AI207">
        <f>Linker_ZHist!AI207-Nominal_ZHist!AI207</f>
        <v>0</v>
      </c>
      <c r="AJ207">
        <f>Linker_ZHist!AJ207-Nominal_ZHist!AJ207</f>
        <v>0</v>
      </c>
      <c r="AK207">
        <f>Linker_ZHist!AK207-Nominal_ZHist!AK207</f>
        <v>0</v>
      </c>
      <c r="AL207">
        <f>Linker_ZHist!AL207-Nominal_ZHist!AL207</f>
        <v>0</v>
      </c>
      <c r="AM207">
        <f>Linker_ZHist!AM207-Nominal_ZHist!AM207</f>
        <v>0</v>
      </c>
      <c r="AN207">
        <f>Linker_ZHist!AN207-Nominal_ZHist!AN207</f>
        <v>0</v>
      </c>
      <c r="AO207">
        <f>Linker_ZHist!AO207-Nominal_ZHist!AO207</f>
        <v>0</v>
      </c>
      <c r="AP207">
        <f>Linker_ZHist!AP207-Nominal_ZHist!AP207</f>
        <v>0</v>
      </c>
      <c r="AQ207">
        <f>Linker_ZHist!AQ207-Nominal_ZHist!AQ207</f>
        <v>0</v>
      </c>
      <c r="AR207">
        <f>Linker_ZHist!AR207-Nominal_ZHist!AR207</f>
        <v>0</v>
      </c>
      <c r="AS207">
        <f>Linker_ZHist!AS207-Nominal_ZHist!AS207</f>
        <v>0</v>
      </c>
      <c r="AT207">
        <f>Linker_ZHist!AT207-Nominal_ZHist!AT207</f>
        <v>0</v>
      </c>
      <c r="AU207">
        <f>Linker_ZHist!AU207-Nominal_ZHist!AU207</f>
        <v>0</v>
      </c>
      <c r="AV207">
        <f>Linker_ZHist!AV207-Nominal_ZHist!AV207</f>
        <v>0</v>
      </c>
      <c r="AW207">
        <f>Linker_ZHist!AW207-Nominal_ZHist!AW207</f>
        <v>0</v>
      </c>
      <c r="AX207">
        <f>Linker_ZHist!AX207-Nominal_ZHist!AX207</f>
        <v>0</v>
      </c>
      <c r="AY207">
        <f>Linker_ZHist!AY207-Nominal_ZHist!AY207</f>
        <v>0</v>
      </c>
      <c r="AZ207">
        <f>Linker_ZHist!AZ207-Nominal_ZHist!AZ207</f>
        <v>0</v>
      </c>
      <c r="BA207">
        <f>Linker_ZHist!BA207-Nominal_ZHist!BA207</f>
        <v>0</v>
      </c>
      <c r="BB207">
        <f>Linker_ZHist!BB207-Nominal_ZHist!BB207</f>
        <v>0</v>
      </c>
      <c r="BC207">
        <f>Linker_ZHist!BC207-Nominal_ZHist!BC207</f>
        <v>0</v>
      </c>
      <c r="BD207">
        <f>Linker_ZHist!BD207-Nominal_ZHist!BD207</f>
        <v>0</v>
      </c>
      <c r="BE207">
        <f>Linker_ZHist!BE207-Nominal_ZHist!BE207</f>
        <v>0</v>
      </c>
      <c r="BF207">
        <f>Linker_ZHist!BF207-Nominal_ZHist!BF207</f>
        <v>0</v>
      </c>
      <c r="BG207">
        <f>Linker_ZHist!BG207-Nominal_ZHist!BG207</f>
        <v>0</v>
      </c>
      <c r="BH207">
        <f>Linker_ZHist!BH207-Nominal_ZHist!BH207</f>
        <v>0</v>
      </c>
      <c r="BI207">
        <f>Linker_ZHist!BI207-Nominal_ZHist!BI207</f>
        <v>0</v>
      </c>
      <c r="BJ207">
        <f>Linker_ZHist!BJ207-Nominal_ZHist!BJ207</f>
        <v>0</v>
      </c>
      <c r="BK207">
        <f>Linker_ZHist!BK207-Nominal_ZHist!BK207</f>
        <v>0</v>
      </c>
      <c r="BL207">
        <f>Linker_ZHist!BL207-Nominal_ZHist!BL207</f>
        <v>0</v>
      </c>
      <c r="BM207">
        <f>Linker_ZHist!BM207-Nominal_ZHist!BM207</f>
        <v>0</v>
      </c>
      <c r="BN207">
        <f>Linker_ZHist!BN207-Nominal_ZHist!BN207</f>
        <v>0</v>
      </c>
      <c r="BO207">
        <f>Linker_ZHist!BO207-Nominal_ZHist!BO207</f>
        <v>0</v>
      </c>
      <c r="BP207">
        <f>Linker_ZHist!BP207-Nominal_ZHist!BP207</f>
        <v>0</v>
      </c>
      <c r="BQ207">
        <f>Linker_ZHist!BQ207-Nominal_ZHist!BQ207</f>
        <v>0</v>
      </c>
      <c r="BR207">
        <f>Linker_ZHist!BR207-Nominal_ZHist!BR207</f>
        <v>0</v>
      </c>
      <c r="BS207">
        <f>Linker_ZHist!BS207-Nominal_ZHist!BS207</f>
        <v>0</v>
      </c>
      <c r="BT207">
        <f>Linker_ZHist!BT207-Nominal_ZHist!BT207</f>
        <v>0</v>
      </c>
      <c r="BU207">
        <f>Linker_ZHist!BU207-Nominal_ZHist!BU207</f>
        <v>0</v>
      </c>
      <c r="BV207">
        <f>Linker_ZHist!BV207-Nominal_ZHist!BV207</f>
        <v>0</v>
      </c>
      <c r="BW207">
        <f>Linker_ZHist!BW207-Nominal_ZHist!BW207</f>
        <v>0</v>
      </c>
      <c r="BX207">
        <f>Linker_ZHist!BX207-Nominal_ZHist!BX207</f>
        <v>0</v>
      </c>
      <c r="BY207">
        <f>Linker_ZHist!BY207-Nominal_ZHist!BY207</f>
        <v>0</v>
      </c>
      <c r="BZ207">
        <f>Linker_ZHist!BZ207-Nominal_ZHist!BZ207</f>
        <v>0</v>
      </c>
    </row>
    <row r="208" spans="4:78" x14ac:dyDescent="0.35">
      <c r="D208">
        <f>Linker_ZHist!D208-Nominal_ZHist!D208</f>
        <v>0</v>
      </c>
      <c r="E208">
        <f>Linker_ZHist!E208-Nominal_ZHist!E208</f>
        <v>0</v>
      </c>
      <c r="F208">
        <f>Linker_ZHist!F208-Nominal_ZHist!F208</f>
        <v>0</v>
      </c>
      <c r="G208">
        <f>Linker_ZHist!G208-Nominal_ZHist!G208</f>
        <v>0</v>
      </c>
      <c r="H208">
        <f>Linker_ZHist!H208-Nominal_ZHist!H208</f>
        <v>0</v>
      </c>
      <c r="I208">
        <f>Linker_ZHist!I208-Nominal_ZHist!I208</f>
        <v>0</v>
      </c>
      <c r="J208">
        <f>Linker_ZHist!J208-Nominal_ZHist!J208</f>
        <v>0</v>
      </c>
      <c r="K208">
        <f>Linker_ZHist!K208-Nominal_ZHist!K208</f>
        <v>0</v>
      </c>
      <c r="L208">
        <f>Linker_ZHist!L208-Nominal_ZHist!L208</f>
        <v>0</v>
      </c>
      <c r="M208">
        <f>Linker_ZHist!M208-Nominal_ZHist!M208</f>
        <v>0</v>
      </c>
      <c r="N208">
        <f>Linker_ZHist!N208-Nominal_ZHist!N208</f>
        <v>0</v>
      </c>
      <c r="O208">
        <f>Linker_ZHist!O208-Nominal_ZHist!O208</f>
        <v>0</v>
      </c>
      <c r="P208">
        <f>Linker_ZHist!P208-Nominal_ZHist!P208</f>
        <v>0</v>
      </c>
      <c r="Q208">
        <f>Linker_ZHist!Q208-Nominal_ZHist!Q208</f>
        <v>0</v>
      </c>
      <c r="R208">
        <f>Linker_ZHist!R208-Nominal_ZHist!R208</f>
        <v>0</v>
      </c>
      <c r="S208">
        <f>Linker_ZHist!S208-Nominal_ZHist!S208</f>
        <v>0</v>
      </c>
      <c r="T208">
        <f>Linker_ZHist!T208-Nominal_ZHist!T208</f>
        <v>0</v>
      </c>
      <c r="U208">
        <f>Linker_ZHist!U208-Nominal_ZHist!U208</f>
        <v>0</v>
      </c>
      <c r="V208">
        <f>Linker_ZHist!V208-Nominal_ZHist!V208</f>
        <v>0</v>
      </c>
      <c r="W208">
        <f>Linker_ZHist!W208-Nominal_ZHist!W208</f>
        <v>0</v>
      </c>
      <c r="X208">
        <f>Linker_ZHist!X208-Nominal_ZHist!X208</f>
        <v>0</v>
      </c>
      <c r="Y208">
        <f>Linker_ZHist!Y208-Nominal_ZHist!Y208</f>
        <v>0</v>
      </c>
      <c r="Z208">
        <f>Linker_ZHist!Z208-Nominal_ZHist!Z208</f>
        <v>0</v>
      </c>
      <c r="AA208">
        <f>Linker_ZHist!AA208-Nominal_ZHist!AA208</f>
        <v>0</v>
      </c>
      <c r="AB208">
        <f>Linker_ZHist!AB208-Nominal_ZHist!AB208</f>
        <v>0</v>
      </c>
      <c r="AC208">
        <f>Linker_ZHist!AC208-Nominal_ZHist!AC208</f>
        <v>0</v>
      </c>
      <c r="AD208">
        <f>Linker_ZHist!AD208-Nominal_ZHist!AD208</f>
        <v>0</v>
      </c>
      <c r="AE208">
        <f>Linker_ZHist!AE208-Nominal_ZHist!AE208</f>
        <v>0</v>
      </c>
      <c r="AF208">
        <f>Linker_ZHist!AF208-Nominal_ZHist!AF208</f>
        <v>0</v>
      </c>
      <c r="AG208">
        <f>Linker_ZHist!AG208-Nominal_ZHist!AG208</f>
        <v>0</v>
      </c>
      <c r="AH208">
        <f>Linker_ZHist!AH208-Nominal_ZHist!AH208</f>
        <v>0</v>
      </c>
      <c r="AI208">
        <f>Linker_ZHist!AI208-Nominal_ZHist!AI208</f>
        <v>0</v>
      </c>
      <c r="AJ208">
        <f>Linker_ZHist!AJ208-Nominal_ZHist!AJ208</f>
        <v>0</v>
      </c>
      <c r="AK208">
        <f>Linker_ZHist!AK208-Nominal_ZHist!AK208</f>
        <v>0</v>
      </c>
      <c r="AL208">
        <f>Linker_ZHist!AL208-Nominal_ZHist!AL208</f>
        <v>0</v>
      </c>
      <c r="AM208">
        <f>Linker_ZHist!AM208-Nominal_ZHist!AM208</f>
        <v>0</v>
      </c>
      <c r="AN208">
        <f>Linker_ZHist!AN208-Nominal_ZHist!AN208</f>
        <v>0</v>
      </c>
      <c r="AO208">
        <f>Linker_ZHist!AO208-Nominal_ZHist!AO208</f>
        <v>0</v>
      </c>
      <c r="AP208">
        <f>Linker_ZHist!AP208-Nominal_ZHist!AP208</f>
        <v>0</v>
      </c>
      <c r="AQ208">
        <f>Linker_ZHist!AQ208-Nominal_ZHist!AQ208</f>
        <v>0</v>
      </c>
      <c r="AR208">
        <f>Linker_ZHist!AR208-Nominal_ZHist!AR208</f>
        <v>0</v>
      </c>
      <c r="AS208">
        <f>Linker_ZHist!AS208-Nominal_ZHist!AS208</f>
        <v>0</v>
      </c>
      <c r="AT208">
        <f>Linker_ZHist!AT208-Nominal_ZHist!AT208</f>
        <v>0</v>
      </c>
      <c r="AU208">
        <f>Linker_ZHist!AU208-Nominal_ZHist!AU208</f>
        <v>0</v>
      </c>
      <c r="AV208">
        <f>Linker_ZHist!AV208-Nominal_ZHist!AV208</f>
        <v>0</v>
      </c>
      <c r="AW208">
        <f>Linker_ZHist!AW208-Nominal_ZHist!AW208</f>
        <v>0</v>
      </c>
      <c r="AX208">
        <f>Linker_ZHist!AX208-Nominal_ZHist!AX208</f>
        <v>0</v>
      </c>
      <c r="AY208">
        <f>Linker_ZHist!AY208-Nominal_ZHist!AY208</f>
        <v>0</v>
      </c>
      <c r="AZ208">
        <f>Linker_ZHist!AZ208-Nominal_ZHist!AZ208</f>
        <v>0</v>
      </c>
      <c r="BA208">
        <f>Linker_ZHist!BA208-Nominal_ZHist!BA208</f>
        <v>0</v>
      </c>
      <c r="BB208">
        <f>Linker_ZHist!BB208-Nominal_ZHist!BB208</f>
        <v>0</v>
      </c>
      <c r="BC208">
        <f>Linker_ZHist!BC208-Nominal_ZHist!BC208</f>
        <v>0</v>
      </c>
      <c r="BD208">
        <f>Linker_ZHist!BD208-Nominal_ZHist!BD208</f>
        <v>0</v>
      </c>
      <c r="BE208">
        <f>Linker_ZHist!BE208-Nominal_ZHist!BE208</f>
        <v>0</v>
      </c>
      <c r="BF208">
        <f>Linker_ZHist!BF208-Nominal_ZHist!BF208</f>
        <v>0</v>
      </c>
      <c r="BG208">
        <f>Linker_ZHist!BG208-Nominal_ZHist!BG208</f>
        <v>0</v>
      </c>
      <c r="BH208">
        <f>Linker_ZHist!BH208-Nominal_ZHist!BH208</f>
        <v>0</v>
      </c>
      <c r="BI208">
        <f>Linker_ZHist!BI208-Nominal_ZHist!BI208</f>
        <v>0</v>
      </c>
      <c r="BJ208">
        <f>Linker_ZHist!BJ208-Nominal_ZHist!BJ208</f>
        <v>0</v>
      </c>
      <c r="BK208">
        <f>Linker_ZHist!BK208-Nominal_ZHist!BK208</f>
        <v>0</v>
      </c>
      <c r="BL208">
        <f>Linker_ZHist!BL208-Nominal_ZHist!BL208</f>
        <v>0</v>
      </c>
      <c r="BM208">
        <f>Linker_ZHist!BM208-Nominal_ZHist!BM208</f>
        <v>0</v>
      </c>
      <c r="BN208">
        <f>Linker_ZHist!BN208-Nominal_ZHist!BN208</f>
        <v>0</v>
      </c>
      <c r="BO208">
        <f>Linker_ZHist!BO208-Nominal_ZHist!BO208</f>
        <v>0</v>
      </c>
      <c r="BP208">
        <f>Linker_ZHist!BP208-Nominal_ZHist!BP208</f>
        <v>0</v>
      </c>
      <c r="BQ208">
        <f>Linker_ZHist!BQ208-Nominal_ZHist!BQ208</f>
        <v>0</v>
      </c>
      <c r="BR208">
        <f>Linker_ZHist!BR208-Nominal_ZHist!BR208</f>
        <v>0</v>
      </c>
      <c r="BS208">
        <f>Linker_ZHist!BS208-Nominal_ZHist!BS208</f>
        <v>0</v>
      </c>
      <c r="BT208">
        <f>Linker_ZHist!BT208-Nominal_ZHist!BT208</f>
        <v>0</v>
      </c>
      <c r="BU208">
        <f>Linker_ZHist!BU208-Nominal_ZHist!BU208</f>
        <v>0</v>
      </c>
      <c r="BV208">
        <f>Linker_ZHist!BV208-Nominal_ZHist!BV208</f>
        <v>0</v>
      </c>
      <c r="BW208">
        <f>Linker_ZHist!BW208-Nominal_ZHist!BW208</f>
        <v>0</v>
      </c>
      <c r="BX208">
        <f>Linker_ZHist!BX208-Nominal_ZHist!BX208</f>
        <v>0</v>
      </c>
      <c r="BY208">
        <f>Linker_ZHist!BY208-Nominal_ZHist!BY208</f>
        <v>0</v>
      </c>
      <c r="BZ208">
        <f>Linker_ZHist!BZ208-Nominal_ZHist!BZ208</f>
        <v>0</v>
      </c>
    </row>
    <row r="209" spans="4:78" x14ac:dyDescent="0.35">
      <c r="D209">
        <f>Linker_ZHist!D209-Nominal_ZHist!D209</f>
        <v>0</v>
      </c>
      <c r="E209">
        <f>Linker_ZHist!E209-Nominal_ZHist!E209</f>
        <v>0</v>
      </c>
      <c r="F209">
        <f>Linker_ZHist!F209-Nominal_ZHist!F209</f>
        <v>0</v>
      </c>
      <c r="G209">
        <f>Linker_ZHist!G209-Nominal_ZHist!G209</f>
        <v>0</v>
      </c>
      <c r="H209">
        <f>Linker_ZHist!H209-Nominal_ZHist!H209</f>
        <v>0</v>
      </c>
      <c r="I209">
        <f>Linker_ZHist!I209-Nominal_ZHist!I209</f>
        <v>0</v>
      </c>
      <c r="J209">
        <f>Linker_ZHist!J209-Nominal_ZHist!J209</f>
        <v>0</v>
      </c>
      <c r="K209">
        <f>Linker_ZHist!K209-Nominal_ZHist!K209</f>
        <v>0</v>
      </c>
      <c r="L209">
        <f>Linker_ZHist!L209-Nominal_ZHist!L209</f>
        <v>0</v>
      </c>
      <c r="M209">
        <f>Linker_ZHist!M209-Nominal_ZHist!M209</f>
        <v>0</v>
      </c>
      <c r="N209">
        <f>Linker_ZHist!N209-Nominal_ZHist!N209</f>
        <v>0</v>
      </c>
      <c r="O209">
        <f>Linker_ZHist!O209-Nominal_ZHist!O209</f>
        <v>0</v>
      </c>
      <c r="P209">
        <f>Linker_ZHist!P209-Nominal_ZHist!P209</f>
        <v>0</v>
      </c>
      <c r="Q209">
        <f>Linker_ZHist!Q209-Nominal_ZHist!Q209</f>
        <v>0</v>
      </c>
      <c r="R209">
        <f>Linker_ZHist!R209-Nominal_ZHist!R209</f>
        <v>0</v>
      </c>
      <c r="S209">
        <f>Linker_ZHist!S209-Nominal_ZHist!S209</f>
        <v>0</v>
      </c>
      <c r="T209">
        <f>Linker_ZHist!T209-Nominal_ZHist!T209</f>
        <v>0</v>
      </c>
      <c r="U209">
        <f>Linker_ZHist!U209-Nominal_ZHist!U209</f>
        <v>0</v>
      </c>
      <c r="V209">
        <f>Linker_ZHist!V209-Nominal_ZHist!V209</f>
        <v>0</v>
      </c>
      <c r="W209">
        <f>Linker_ZHist!W209-Nominal_ZHist!W209</f>
        <v>0</v>
      </c>
      <c r="X209">
        <f>Linker_ZHist!X209-Nominal_ZHist!X209</f>
        <v>0</v>
      </c>
      <c r="Y209">
        <f>Linker_ZHist!Y209-Nominal_ZHist!Y209</f>
        <v>0</v>
      </c>
      <c r="Z209">
        <f>Linker_ZHist!Z209-Nominal_ZHist!Z209</f>
        <v>0</v>
      </c>
      <c r="AA209">
        <f>Linker_ZHist!AA209-Nominal_ZHist!AA209</f>
        <v>0</v>
      </c>
      <c r="AB209">
        <f>Linker_ZHist!AB209-Nominal_ZHist!AB209</f>
        <v>0</v>
      </c>
      <c r="AC209">
        <f>Linker_ZHist!AC209-Nominal_ZHist!AC209</f>
        <v>0</v>
      </c>
      <c r="AD209">
        <f>Linker_ZHist!AD209-Nominal_ZHist!AD209</f>
        <v>0</v>
      </c>
      <c r="AE209">
        <f>Linker_ZHist!AE209-Nominal_ZHist!AE209</f>
        <v>0</v>
      </c>
      <c r="AF209">
        <f>Linker_ZHist!AF209-Nominal_ZHist!AF209</f>
        <v>0</v>
      </c>
      <c r="AG209">
        <f>Linker_ZHist!AG209-Nominal_ZHist!AG209</f>
        <v>0</v>
      </c>
      <c r="AH209">
        <f>Linker_ZHist!AH209-Nominal_ZHist!AH209</f>
        <v>0</v>
      </c>
      <c r="AI209">
        <f>Linker_ZHist!AI209-Nominal_ZHist!AI209</f>
        <v>0</v>
      </c>
      <c r="AJ209">
        <f>Linker_ZHist!AJ209-Nominal_ZHist!AJ209</f>
        <v>0</v>
      </c>
      <c r="AK209">
        <f>Linker_ZHist!AK209-Nominal_ZHist!AK209</f>
        <v>0</v>
      </c>
      <c r="AL209">
        <f>Linker_ZHist!AL209-Nominal_ZHist!AL209</f>
        <v>0</v>
      </c>
      <c r="AM209">
        <f>Linker_ZHist!AM209-Nominal_ZHist!AM209</f>
        <v>0</v>
      </c>
      <c r="AN209">
        <f>Linker_ZHist!AN209-Nominal_ZHist!AN209</f>
        <v>0</v>
      </c>
      <c r="AO209">
        <f>Linker_ZHist!AO209-Nominal_ZHist!AO209</f>
        <v>0</v>
      </c>
      <c r="AP209">
        <f>Linker_ZHist!AP209-Nominal_ZHist!AP209</f>
        <v>0</v>
      </c>
      <c r="AQ209">
        <f>Linker_ZHist!AQ209-Nominal_ZHist!AQ209</f>
        <v>0</v>
      </c>
      <c r="AR209">
        <f>Linker_ZHist!AR209-Nominal_ZHist!AR209</f>
        <v>0</v>
      </c>
      <c r="AS209">
        <f>Linker_ZHist!AS209-Nominal_ZHist!AS209</f>
        <v>0</v>
      </c>
      <c r="AT209">
        <f>Linker_ZHist!AT209-Nominal_ZHist!AT209</f>
        <v>0</v>
      </c>
      <c r="AU209">
        <f>Linker_ZHist!AU209-Nominal_ZHist!AU209</f>
        <v>0</v>
      </c>
      <c r="AV209">
        <f>Linker_ZHist!AV209-Nominal_ZHist!AV209</f>
        <v>0</v>
      </c>
      <c r="AW209">
        <f>Linker_ZHist!AW209-Nominal_ZHist!AW209</f>
        <v>0</v>
      </c>
      <c r="AX209">
        <f>Linker_ZHist!AX209-Nominal_ZHist!AX209</f>
        <v>0</v>
      </c>
      <c r="AY209">
        <f>Linker_ZHist!AY209-Nominal_ZHist!AY209</f>
        <v>0</v>
      </c>
      <c r="AZ209">
        <f>Linker_ZHist!AZ209-Nominal_ZHist!AZ209</f>
        <v>0</v>
      </c>
      <c r="BA209">
        <f>Linker_ZHist!BA209-Nominal_ZHist!BA209</f>
        <v>0</v>
      </c>
      <c r="BB209">
        <f>Linker_ZHist!BB209-Nominal_ZHist!BB209</f>
        <v>0</v>
      </c>
      <c r="BC209">
        <f>Linker_ZHist!BC209-Nominal_ZHist!BC209</f>
        <v>0</v>
      </c>
      <c r="BD209">
        <f>Linker_ZHist!BD209-Nominal_ZHist!BD209</f>
        <v>0</v>
      </c>
      <c r="BE209">
        <f>Linker_ZHist!BE209-Nominal_ZHist!BE209</f>
        <v>0</v>
      </c>
      <c r="BF209">
        <f>Linker_ZHist!BF209-Nominal_ZHist!BF209</f>
        <v>0</v>
      </c>
      <c r="BG209">
        <f>Linker_ZHist!BG209-Nominal_ZHist!BG209</f>
        <v>0</v>
      </c>
      <c r="BH209">
        <f>Linker_ZHist!BH209-Nominal_ZHist!BH209</f>
        <v>0</v>
      </c>
      <c r="BI209">
        <f>Linker_ZHist!BI209-Nominal_ZHist!BI209</f>
        <v>0</v>
      </c>
      <c r="BJ209">
        <f>Linker_ZHist!BJ209-Nominal_ZHist!BJ209</f>
        <v>0</v>
      </c>
      <c r="BK209">
        <f>Linker_ZHist!BK209-Nominal_ZHist!BK209</f>
        <v>0</v>
      </c>
      <c r="BL209">
        <f>Linker_ZHist!BL209-Nominal_ZHist!BL209</f>
        <v>0</v>
      </c>
      <c r="BM209">
        <f>Linker_ZHist!BM209-Nominal_ZHist!BM209</f>
        <v>0</v>
      </c>
      <c r="BN209">
        <f>Linker_ZHist!BN209-Nominal_ZHist!BN209</f>
        <v>0</v>
      </c>
      <c r="BO209">
        <f>Linker_ZHist!BO209-Nominal_ZHist!BO209</f>
        <v>0</v>
      </c>
      <c r="BP209">
        <f>Linker_ZHist!BP209-Nominal_ZHist!BP209</f>
        <v>0</v>
      </c>
      <c r="BQ209">
        <f>Linker_ZHist!BQ209-Nominal_ZHist!BQ209</f>
        <v>0</v>
      </c>
      <c r="BR209">
        <f>Linker_ZHist!BR209-Nominal_ZHist!BR209</f>
        <v>0</v>
      </c>
      <c r="BS209">
        <f>Linker_ZHist!BS209-Nominal_ZHist!BS209</f>
        <v>0</v>
      </c>
      <c r="BT209">
        <f>Linker_ZHist!BT209-Nominal_ZHist!BT209</f>
        <v>0</v>
      </c>
      <c r="BU209">
        <f>Linker_ZHist!BU209-Nominal_ZHist!BU209</f>
        <v>0</v>
      </c>
      <c r="BV209">
        <f>Linker_ZHist!BV209-Nominal_ZHist!BV209</f>
        <v>0</v>
      </c>
      <c r="BW209">
        <f>Linker_ZHist!BW209-Nominal_ZHist!BW209</f>
        <v>0</v>
      </c>
      <c r="BX209">
        <f>Linker_ZHist!BX209-Nominal_ZHist!BX209</f>
        <v>0</v>
      </c>
      <c r="BY209">
        <f>Linker_ZHist!BY209-Nominal_ZHist!BY209</f>
        <v>0</v>
      </c>
      <c r="BZ209">
        <f>Linker_ZHist!BZ209-Nominal_ZHist!BZ209</f>
        <v>0</v>
      </c>
    </row>
    <row r="210" spans="4:78" x14ac:dyDescent="0.35">
      <c r="D210">
        <f>Linker_ZHist!D210-Nominal_ZHist!D210</f>
        <v>0</v>
      </c>
      <c r="E210">
        <f>Linker_ZHist!E210-Nominal_ZHist!E210</f>
        <v>0</v>
      </c>
      <c r="F210">
        <f>Linker_ZHist!F210-Nominal_ZHist!F210</f>
        <v>0</v>
      </c>
      <c r="G210">
        <f>Linker_ZHist!G210-Nominal_ZHist!G210</f>
        <v>0</v>
      </c>
      <c r="H210">
        <f>Linker_ZHist!H210-Nominal_ZHist!H210</f>
        <v>0</v>
      </c>
      <c r="I210">
        <f>Linker_ZHist!I210-Nominal_ZHist!I210</f>
        <v>0</v>
      </c>
      <c r="J210">
        <f>Linker_ZHist!J210-Nominal_ZHist!J210</f>
        <v>0</v>
      </c>
      <c r="K210">
        <f>Linker_ZHist!K210-Nominal_ZHist!K210</f>
        <v>0</v>
      </c>
      <c r="L210">
        <f>Linker_ZHist!L210-Nominal_ZHist!L210</f>
        <v>0</v>
      </c>
      <c r="M210">
        <f>Linker_ZHist!M210-Nominal_ZHist!M210</f>
        <v>0</v>
      </c>
      <c r="N210">
        <f>Linker_ZHist!N210-Nominal_ZHist!N210</f>
        <v>0</v>
      </c>
      <c r="O210">
        <f>Linker_ZHist!O210-Nominal_ZHist!O210</f>
        <v>0</v>
      </c>
      <c r="P210">
        <f>Linker_ZHist!P210-Nominal_ZHist!P210</f>
        <v>0</v>
      </c>
      <c r="Q210">
        <f>Linker_ZHist!Q210-Nominal_ZHist!Q210</f>
        <v>0</v>
      </c>
      <c r="R210">
        <f>Linker_ZHist!R210-Nominal_ZHist!R210</f>
        <v>0</v>
      </c>
      <c r="S210">
        <f>Linker_ZHist!S210-Nominal_ZHist!S210</f>
        <v>0</v>
      </c>
      <c r="T210">
        <f>Linker_ZHist!T210-Nominal_ZHist!T210</f>
        <v>0</v>
      </c>
      <c r="U210">
        <f>Linker_ZHist!U210-Nominal_ZHist!U210</f>
        <v>0</v>
      </c>
      <c r="V210">
        <f>Linker_ZHist!V210-Nominal_ZHist!V210</f>
        <v>0</v>
      </c>
      <c r="W210">
        <f>Linker_ZHist!W210-Nominal_ZHist!W210</f>
        <v>0</v>
      </c>
      <c r="X210">
        <f>Linker_ZHist!X210-Nominal_ZHist!X210</f>
        <v>0</v>
      </c>
      <c r="Y210">
        <f>Linker_ZHist!Y210-Nominal_ZHist!Y210</f>
        <v>0</v>
      </c>
      <c r="Z210">
        <f>Linker_ZHist!Z210-Nominal_ZHist!Z210</f>
        <v>0</v>
      </c>
      <c r="AA210">
        <f>Linker_ZHist!AA210-Nominal_ZHist!AA210</f>
        <v>0</v>
      </c>
      <c r="AB210">
        <f>Linker_ZHist!AB210-Nominal_ZHist!AB210</f>
        <v>0</v>
      </c>
      <c r="AC210">
        <f>Linker_ZHist!AC210-Nominal_ZHist!AC210</f>
        <v>0</v>
      </c>
      <c r="AD210">
        <f>Linker_ZHist!AD210-Nominal_ZHist!AD210</f>
        <v>0</v>
      </c>
      <c r="AE210">
        <f>Linker_ZHist!AE210-Nominal_ZHist!AE210</f>
        <v>0</v>
      </c>
      <c r="AF210">
        <f>Linker_ZHist!AF210-Nominal_ZHist!AF210</f>
        <v>0</v>
      </c>
      <c r="AG210">
        <f>Linker_ZHist!AG210-Nominal_ZHist!AG210</f>
        <v>0</v>
      </c>
      <c r="AH210">
        <f>Linker_ZHist!AH210-Nominal_ZHist!AH210</f>
        <v>0</v>
      </c>
      <c r="AI210">
        <f>Linker_ZHist!AI210-Nominal_ZHist!AI210</f>
        <v>0</v>
      </c>
      <c r="AJ210">
        <f>Linker_ZHist!AJ210-Nominal_ZHist!AJ210</f>
        <v>0</v>
      </c>
      <c r="AK210">
        <f>Linker_ZHist!AK210-Nominal_ZHist!AK210</f>
        <v>0</v>
      </c>
      <c r="AL210">
        <f>Linker_ZHist!AL210-Nominal_ZHist!AL210</f>
        <v>0</v>
      </c>
      <c r="AM210">
        <f>Linker_ZHist!AM210-Nominal_ZHist!AM210</f>
        <v>0</v>
      </c>
      <c r="AN210">
        <f>Linker_ZHist!AN210-Nominal_ZHist!AN210</f>
        <v>0</v>
      </c>
      <c r="AO210">
        <f>Linker_ZHist!AO210-Nominal_ZHist!AO210</f>
        <v>0</v>
      </c>
      <c r="AP210">
        <f>Linker_ZHist!AP210-Nominal_ZHist!AP210</f>
        <v>0</v>
      </c>
      <c r="AQ210">
        <f>Linker_ZHist!AQ210-Nominal_ZHist!AQ210</f>
        <v>0</v>
      </c>
      <c r="AR210">
        <f>Linker_ZHist!AR210-Nominal_ZHist!AR210</f>
        <v>0</v>
      </c>
      <c r="AS210">
        <f>Linker_ZHist!AS210-Nominal_ZHist!AS210</f>
        <v>0</v>
      </c>
      <c r="AT210">
        <f>Linker_ZHist!AT210-Nominal_ZHist!AT210</f>
        <v>0</v>
      </c>
      <c r="AU210">
        <f>Linker_ZHist!AU210-Nominal_ZHist!AU210</f>
        <v>0</v>
      </c>
      <c r="AV210">
        <f>Linker_ZHist!AV210-Nominal_ZHist!AV210</f>
        <v>0</v>
      </c>
      <c r="AW210">
        <f>Linker_ZHist!AW210-Nominal_ZHist!AW210</f>
        <v>0</v>
      </c>
      <c r="AX210">
        <f>Linker_ZHist!AX210-Nominal_ZHist!AX210</f>
        <v>0</v>
      </c>
      <c r="AY210">
        <f>Linker_ZHist!AY210-Nominal_ZHist!AY210</f>
        <v>0</v>
      </c>
      <c r="AZ210">
        <f>Linker_ZHist!AZ210-Nominal_ZHist!AZ210</f>
        <v>0</v>
      </c>
      <c r="BA210">
        <f>Linker_ZHist!BA210-Nominal_ZHist!BA210</f>
        <v>0</v>
      </c>
      <c r="BB210">
        <f>Linker_ZHist!BB210-Nominal_ZHist!BB210</f>
        <v>0</v>
      </c>
      <c r="BC210">
        <f>Linker_ZHist!BC210-Nominal_ZHist!BC210</f>
        <v>0</v>
      </c>
      <c r="BD210">
        <f>Linker_ZHist!BD210-Nominal_ZHist!BD210</f>
        <v>0</v>
      </c>
      <c r="BE210">
        <f>Linker_ZHist!BE210-Nominal_ZHist!BE210</f>
        <v>0</v>
      </c>
      <c r="BF210">
        <f>Linker_ZHist!BF210-Nominal_ZHist!BF210</f>
        <v>0</v>
      </c>
      <c r="BG210">
        <f>Linker_ZHist!BG210-Nominal_ZHist!BG210</f>
        <v>0</v>
      </c>
      <c r="BH210">
        <f>Linker_ZHist!BH210-Nominal_ZHist!BH210</f>
        <v>0</v>
      </c>
      <c r="BI210">
        <f>Linker_ZHist!BI210-Nominal_ZHist!BI210</f>
        <v>0</v>
      </c>
      <c r="BJ210">
        <f>Linker_ZHist!BJ210-Nominal_ZHist!BJ210</f>
        <v>0</v>
      </c>
      <c r="BK210">
        <f>Linker_ZHist!BK210-Nominal_ZHist!BK210</f>
        <v>0</v>
      </c>
      <c r="BL210">
        <f>Linker_ZHist!BL210-Nominal_ZHist!BL210</f>
        <v>0</v>
      </c>
      <c r="BM210">
        <f>Linker_ZHist!BM210-Nominal_ZHist!BM210</f>
        <v>0</v>
      </c>
      <c r="BN210">
        <f>Linker_ZHist!BN210-Nominal_ZHist!BN210</f>
        <v>0</v>
      </c>
      <c r="BO210">
        <f>Linker_ZHist!BO210-Nominal_ZHist!BO210</f>
        <v>0</v>
      </c>
      <c r="BP210">
        <f>Linker_ZHist!BP210-Nominal_ZHist!BP210</f>
        <v>0</v>
      </c>
      <c r="BQ210">
        <f>Linker_ZHist!BQ210-Nominal_ZHist!BQ210</f>
        <v>0</v>
      </c>
      <c r="BR210">
        <f>Linker_ZHist!BR210-Nominal_ZHist!BR210</f>
        <v>0</v>
      </c>
      <c r="BS210">
        <f>Linker_ZHist!BS210-Nominal_ZHist!BS210</f>
        <v>0</v>
      </c>
      <c r="BT210">
        <f>Linker_ZHist!BT210-Nominal_ZHist!BT210</f>
        <v>0</v>
      </c>
      <c r="BU210">
        <f>Linker_ZHist!BU210-Nominal_ZHist!BU210</f>
        <v>0</v>
      </c>
      <c r="BV210">
        <f>Linker_ZHist!BV210-Nominal_ZHist!BV210</f>
        <v>0</v>
      </c>
      <c r="BW210">
        <f>Linker_ZHist!BW210-Nominal_ZHist!BW210</f>
        <v>0</v>
      </c>
      <c r="BX210">
        <f>Linker_ZHist!BX210-Nominal_ZHist!BX210</f>
        <v>0</v>
      </c>
      <c r="BY210">
        <f>Linker_ZHist!BY210-Nominal_ZHist!BY210</f>
        <v>0</v>
      </c>
      <c r="BZ210">
        <f>Linker_ZHist!BZ210-Nominal_ZHist!BZ210</f>
        <v>0</v>
      </c>
    </row>
    <row r="211" spans="4:78" x14ac:dyDescent="0.35">
      <c r="D211">
        <f>Linker_ZHist!D211-Nominal_ZHist!D211</f>
        <v>0</v>
      </c>
      <c r="E211">
        <f>Linker_ZHist!E211-Nominal_ZHist!E211</f>
        <v>0</v>
      </c>
      <c r="F211">
        <f>Linker_ZHist!F211-Nominal_ZHist!F211</f>
        <v>0</v>
      </c>
      <c r="G211">
        <f>Linker_ZHist!G211-Nominal_ZHist!G211</f>
        <v>0</v>
      </c>
      <c r="H211">
        <f>Linker_ZHist!H211-Nominal_ZHist!H211</f>
        <v>0</v>
      </c>
      <c r="I211">
        <f>Linker_ZHist!I211-Nominal_ZHist!I211</f>
        <v>0</v>
      </c>
      <c r="J211">
        <f>Linker_ZHist!J211-Nominal_ZHist!J211</f>
        <v>0</v>
      </c>
      <c r="K211">
        <f>Linker_ZHist!K211-Nominal_ZHist!K211</f>
        <v>0</v>
      </c>
      <c r="L211">
        <f>Linker_ZHist!L211-Nominal_ZHist!L211</f>
        <v>0</v>
      </c>
      <c r="M211">
        <f>Linker_ZHist!M211-Nominal_ZHist!M211</f>
        <v>0</v>
      </c>
      <c r="N211">
        <f>Linker_ZHist!N211-Nominal_ZHist!N211</f>
        <v>0</v>
      </c>
      <c r="O211">
        <f>Linker_ZHist!O211-Nominal_ZHist!O211</f>
        <v>0</v>
      </c>
      <c r="P211">
        <f>Linker_ZHist!P211-Nominal_ZHist!P211</f>
        <v>0</v>
      </c>
      <c r="Q211">
        <f>Linker_ZHist!Q211-Nominal_ZHist!Q211</f>
        <v>0</v>
      </c>
      <c r="R211">
        <f>Linker_ZHist!R211-Nominal_ZHist!R211</f>
        <v>0</v>
      </c>
      <c r="S211">
        <f>Linker_ZHist!S211-Nominal_ZHist!S211</f>
        <v>0</v>
      </c>
      <c r="T211">
        <f>Linker_ZHist!T211-Nominal_ZHist!T211</f>
        <v>0</v>
      </c>
      <c r="U211">
        <f>Linker_ZHist!U211-Nominal_ZHist!U211</f>
        <v>0</v>
      </c>
      <c r="V211">
        <f>Linker_ZHist!V211-Nominal_ZHist!V211</f>
        <v>0</v>
      </c>
      <c r="W211">
        <f>Linker_ZHist!W211-Nominal_ZHist!W211</f>
        <v>0</v>
      </c>
      <c r="X211">
        <f>Linker_ZHist!X211-Nominal_ZHist!X211</f>
        <v>0</v>
      </c>
      <c r="Y211">
        <f>Linker_ZHist!Y211-Nominal_ZHist!Y211</f>
        <v>0</v>
      </c>
      <c r="Z211">
        <f>Linker_ZHist!Z211-Nominal_ZHist!Z211</f>
        <v>0</v>
      </c>
      <c r="AA211">
        <f>Linker_ZHist!AA211-Nominal_ZHist!AA211</f>
        <v>0</v>
      </c>
      <c r="AB211">
        <f>Linker_ZHist!AB211-Nominal_ZHist!AB211</f>
        <v>0</v>
      </c>
      <c r="AC211">
        <f>Linker_ZHist!AC211-Nominal_ZHist!AC211</f>
        <v>0</v>
      </c>
      <c r="AD211">
        <f>Linker_ZHist!AD211-Nominal_ZHist!AD211</f>
        <v>0</v>
      </c>
      <c r="AE211">
        <f>Linker_ZHist!AE211-Nominal_ZHist!AE211</f>
        <v>0</v>
      </c>
      <c r="AF211">
        <f>Linker_ZHist!AF211-Nominal_ZHist!AF211</f>
        <v>0</v>
      </c>
      <c r="AG211">
        <f>Linker_ZHist!AG211-Nominal_ZHist!AG211</f>
        <v>0</v>
      </c>
      <c r="AH211">
        <f>Linker_ZHist!AH211-Nominal_ZHist!AH211</f>
        <v>0</v>
      </c>
      <c r="AI211">
        <f>Linker_ZHist!AI211-Nominal_ZHist!AI211</f>
        <v>0</v>
      </c>
      <c r="AJ211">
        <f>Linker_ZHist!AJ211-Nominal_ZHist!AJ211</f>
        <v>0</v>
      </c>
      <c r="AK211">
        <f>Linker_ZHist!AK211-Nominal_ZHist!AK211</f>
        <v>0</v>
      </c>
      <c r="AL211">
        <f>Linker_ZHist!AL211-Nominal_ZHist!AL211</f>
        <v>0</v>
      </c>
      <c r="AM211">
        <f>Linker_ZHist!AM211-Nominal_ZHist!AM211</f>
        <v>0</v>
      </c>
      <c r="AN211">
        <f>Linker_ZHist!AN211-Nominal_ZHist!AN211</f>
        <v>0</v>
      </c>
      <c r="AO211">
        <f>Linker_ZHist!AO211-Nominal_ZHist!AO211</f>
        <v>0</v>
      </c>
      <c r="AP211">
        <f>Linker_ZHist!AP211-Nominal_ZHist!AP211</f>
        <v>0</v>
      </c>
      <c r="AQ211">
        <f>Linker_ZHist!AQ211-Nominal_ZHist!AQ211</f>
        <v>0</v>
      </c>
      <c r="AR211">
        <f>Linker_ZHist!AR211-Nominal_ZHist!AR211</f>
        <v>0</v>
      </c>
      <c r="AS211">
        <f>Linker_ZHist!AS211-Nominal_ZHist!AS211</f>
        <v>0</v>
      </c>
      <c r="AT211">
        <f>Linker_ZHist!AT211-Nominal_ZHist!AT211</f>
        <v>0</v>
      </c>
      <c r="AU211">
        <f>Linker_ZHist!AU211-Nominal_ZHist!AU211</f>
        <v>0</v>
      </c>
      <c r="AV211">
        <f>Linker_ZHist!AV211-Nominal_ZHist!AV211</f>
        <v>0</v>
      </c>
      <c r="AW211">
        <f>Linker_ZHist!AW211-Nominal_ZHist!AW211</f>
        <v>0</v>
      </c>
      <c r="AX211">
        <f>Linker_ZHist!AX211-Nominal_ZHist!AX211</f>
        <v>0</v>
      </c>
      <c r="AY211">
        <f>Linker_ZHist!AY211-Nominal_ZHist!AY211</f>
        <v>0</v>
      </c>
      <c r="AZ211">
        <f>Linker_ZHist!AZ211-Nominal_ZHist!AZ211</f>
        <v>0</v>
      </c>
      <c r="BA211">
        <f>Linker_ZHist!BA211-Nominal_ZHist!BA211</f>
        <v>0</v>
      </c>
      <c r="BB211">
        <f>Linker_ZHist!BB211-Nominal_ZHist!BB211</f>
        <v>0</v>
      </c>
      <c r="BC211">
        <f>Linker_ZHist!BC211-Nominal_ZHist!BC211</f>
        <v>0</v>
      </c>
      <c r="BD211">
        <f>Linker_ZHist!BD211-Nominal_ZHist!BD211</f>
        <v>0</v>
      </c>
      <c r="BE211">
        <f>Linker_ZHist!BE211-Nominal_ZHist!BE211</f>
        <v>0</v>
      </c>
      <c r="BF211">
        <f>Linker_ZHist!BF211-Nominal_ZHist!BF211</f>
        <v>0</v>
      </c>
      <c r="BG211">
        <f>Linker_ZHist!BG211-Nominal_ZHist!BG211</f>
        <v>0</v>
      </c>
      <c r="BH211">
        <f>Linker_ZHist!BH211-Nominal_ZHist!BH211</f>
        <v>0</v>
      </c>
      <c r="BI211">
        <f>Linker_ZHist!BI211-Nominal_ZHist!BI211</f>
        <v>0</v>
      </c>
      <c r="BJ211">
        <f>Linker_ZHist!BJ211-Nominal_ZHist!BJ211</f>
        <v>0</v>
      </c>
      <c r="BK211">
        <f>Linker_ZHist!BK211-Nominal_ZHist!BK211</f>
        <v>0</v>
      </c>
      <c r="BL211">
        <f>Linker_ZHist!BL211-Nominal_ZHist!BL211</f>
        <v>0</v>
      </c>
      <c r="BM211">
        <f>Linker_ZHist!BM211-Nominal_ZHist!BM211</f>
        <v>0</v>
      </c>
      <c r="BN211">
        <f>Linker_ZHist!BN211-Nominal_ZHist!BN211</f>
        <v>0</v>
      </c>
      <c r="BO211">
        <f>Linker_ZHist!BO211-Nominal_ZHist!BO211</f>
        <v>0</v>
      </c>
      <c r="BP211">
        <f>Linker_ZHist!BP211-Nominal_ZHist!BP211</f>
        <v>0</v>
      </c>
      <c r="BQ211">
        <f>Linker_ZHist!BQ211-Nominal_ZHist!BQ211</f>
        <v>0</v>
      </c>
      <c r="BR211">
        <f>Linker_ZHist!BR211-Nominal_ZHist!BR211</f>
        <v>0</v>
      </c>
      <c r="BS211">
        <f>Linker_ZHist!BS211-Nominal_ZHist!BS211</f>
        <v>0</v>
      </c>
      <c r="BT211">
        <f>Linker_ZHist!BT211-Nominal_ZHist!BT211</f>
        <v>0</v>
      </c>
      <c r="BU211">
        <f>Linker_ZHist!BU211-Nominal_ZHist!BU211</f>
        <v>0</v>
      </c>
      <c r="BV211">
        <f>Linker_ZHist!BV211-Nominal_ZHist!BV211</f>
        <v>0</v>
      </c>
      <c r="BW211">
        <f>Linker_ZHist!BW211-Nominal_ZHist!BW211</f>
        <v>0</v>
      </c>
      <c r="BX211">
        <f>Linker_ZHist!BX211-Nominal_ZHist!BX211</f>
        <v>0</v>
      </c>
      <c r="BY211">
        <f>Linker_ZHist!BY211-Nominal_ZHist!BY211</f>
        <v>0</v>
      </c>
      <c r="BZ211">
        <f>Linker_ZHist!BZ211-Nominal_ZHist!BZ211</f>
        <v>0</v>
      </c>
    </row>
    <row r="212" spans="4:78" x14ac:dyDescent="0.35">
      <c r="D212">
        <f>Linker_ZHist!D212-Nominal_ZHist!D212</f>
        <v>0</v>
      </c>
      <c r="E212">
        <f>Linker_ZHist!E212-Nominal_ZHist!E212</f>
        <v>0</v>
      </c>
      <c r="F212">
        <f>Linker_ZHist!F212-Nominal_ZHist!F212</f>
        <v>0</v>
      </c>
      <c r="G212">
        <f>Linker_ZHist!G212-Nominal_ZHist!G212</f>
        <v>0</v>
      </c>
      <c r="H212">
        <f>Linker_ZHist!H212-Nominal_ZHist!H212</f>
        <v>0</v>
      </c>
      <c r="I212">
        <f>Linker_ZHist!I212-Nominal_ZHist!I212</f>
        <v>0</v>
      </c>
      <c r="J212">
        <f>Linker_ZHist!J212-Nominal_ZHist!J212</f>
        <v>0</v>
      </c>
      <c r="K212">
        <f>Linker_ZHist!K212-Nominal_ZHist!K212</f>
        <v>0</v>
      </c>
      <c r="L212">
        <f>Linker_ZHist!L212-Nominal_ZHist!L212</f>
        <v>0</v>
      </c>
      <c r="M212">
        <f>Linker_ZHist!M212-Nominal_ZHist!M212</f>
        <v>0</v>
      </c>
      <c r="N212">
        <f>Linker_ZHist!N212-Nominal_ZHist!N212</f>
        <v>0</v>
      </c>
      <c r="O212">
        <f>Linker_ZHist!O212-Nominal_ZHist!O212</f>
        <v>0</v>
      </c>
      <c r="P212">
        <f>Linker_ZHist!P212-Nominal_ZHist!P212</f>
        <v>0</v>
      </c>
      <c r="Q212">
        <f>Linker_ZHist!Q212-Nominal_ZHist!Q212</f>
        <v>0</v>
      </c>
      <c r="R212">
        <f>Linker_ZHist!R212-Nominal_ZHist!R212</f>
        <v>0</v>
      </c>
      <c r="S212">
        <f>Linker_ZHist!S212-Nominal_ZHist!S212</f>
        <v>0</v>
      </c>
      <c r="T212">
        <f>Linker_ZHist!T212-Nominal_ZHist!T212</f>
        <v>0</v>
      </c>
      <c r="U212">
        <f>Linker_ZHist!U212-Nominal_ZHist!U212</f>
        <v>0</v>
      </c>
      <c r="V212">
        <f>Linker_ZHist!V212-Nominal_ZHist!V212</f>
        <v>0</v>
      </c>
      <c r="W212">
        <f>Linker_ZHist!W212-Nominal_ZHist!W212</f>
        <v>0</v>
      </c>
      <c r="X212">
        <f>Linker_ZHist!X212-Nominal_ZHist!X212</f>
        <v>0</v>
      </c>
      <c r="Y212">
        <f>Linker_ZHist!Y212-Nominal_ZHist!Y212</f>
        <v>0</v>
      </c>
      <c r="Z212">
        <f>Linker_ZHist!Z212-Nominal_ZHist!Z212</f>
        <v>0</v>
      </c>
      <c r="AA212">
        <f>Linker_ZHist!AA212-Nominal_ZHist!AA212</f>
        <v>0</v>
      </c>
      <c r="AB212">
        <f>Linker_ZHist!AB212-Nominal_ZHist!AB212</f>
        <v>0</v>
      </c>
      <c r="AC212">
        <f>Linker_ZHist!AC212-Nominal_ZHist!AC212</f>
        <v>0</v>
      </c>
      <c r="AD212">
        <f>Linker_ZHist!AD212-Nominal_ZHist!AD212</f>
        <v>0</v>
      </c>
      <c r="AE212">
        <f>Linker_ZHist!AE212-Nominal_ZHist!AE212</f>
        <v>0</v>
      </c>
      <c r="AF212">
        <f>Linker_ZHist!AF212-Nominal_ZHist!AF212</f>
        <v>0</v>
      </c>
      <c r="AG212">
        <f>Linker_ZHist!AG212-Nominal_ZHist!AG212</f>
        <v>0</v>
      </c>
      <c r="AH212">
        <f>Linker_ZHist!AH212-Nominal_ZHist!AH212</f>
        <v>0</v>
      </c>
      <c r="AI212">
        <f>Linker_ZHist!AI212-Nominal_ZHist!AI212</f>
        <v>0</v>
      </c>
      <c r="AJ212">
        <f>Linker_ZHist!AJ212-Nominal_ZHist!AJ212</f>
        <v>0</v>
      </c>
      <c r="AK212">
        <f>Linker_ZHist!AK212-Nominal_ZHist!AK212</f>
        <v>0</v>
      </c>
      <c r="AL212">
        <f>Linker_ZHist!AL212-Nominal_ZHist!AL212</f>
        <v>0</v>
      </c>
      <c r="AM212">
        <f>Linker_ZHist!AM212-Nominal_ZHist!AM212</f>
        <v>0</v>
      </c>
      <c r="AN212">
        <f>Linker_ZHist!AN212-Nominal_ZHist!AN212</f>
        <v>0</v>
      </c>
      <c r="AO212">
        <f>Linker_ZHist!AO212-Nominal_ZHist!AO212</f>
        <v>0</v>
      </c>
      <c r="AP212">
        <f>Linker_ZHist!AP212-Nominal_ZHist!AP212</f>
        <v>0</v>
      </c>
      <c r="AQ212">
        <f>Linker_ZHist!AQ212-Nominal_ZHist!AQ212</f>
        <v>0</v>
      </c>
      <c r="AR212">
        <f>Linker_ZHist!AR212-Nominal_ZHist!AR212</f>
        <v>0</v>
      </c>
      <c r="AS212">
        <f>Linker_ZHist!AS212-Nominal_ZHist!AS212</f>
        <v>0</v>
      </c>
      <c r="AT212">
        <f>Linker_ZHist!AT212-Nominal_ZHist!AT212</f>
        <v>0</v>
      </c>
      <c r="AU212">
        <f>Linker_ZHist!AU212-Nominal_ZHist!AU212</f>
        <v>0</v>
      </c>
      <c r="AV212">
        <f>Linker_ZHist!AV212-Nominal_ZHist!AV212</f>
        <v>0</v>
      </c>
      <c r="AW212">
        <f>Linker_ZHist!AW212-Nominal_ZHist!AW212</f>
        <v>0</v>
      </c>
      <c r="AX212">
        <f>Linker_ZHist!AX212-Nominal_ZHist!AX212</f>
        <v>0</v>
      </c>
      <c r="AY212">
        <f>Linker_ZHist!AY212-Nominal_ZHist!AY212</f>
        <v>0</v>
      </c>
      <c r="AZ212">
        <f>Linker_ZHist!AZ212-Nominal_ZHist!AZ212</f>
        <v>0</v>
      </c>
      <c r="BA212">
        <f>Linker_ZHist!BA212-Nominal_ZHist!BA212</f>
        <v>0</v>
      </c>
      <c r="BB212">
        <f>Linker_ZHist!BB212-Nominal_ZHist!BB212</f>
        <v>0</v>
      </c>
      <c r="BC212">
        <f>Linker_ZHist!BC212-Nominal_ZHist!BC212</f>
        <v>0</v>
      </c>
      <c r="BD212">
        <f>Linker_ZHist!BD212-Nominal_ZHist!BD212</f>
        <v>0</v>
      </c>
      <c r="BE212">
        <f>Linker_ZHist!BE212-Nominal_ZHist!BE212</f>
        <v>0</v>
      </c>
      <c r="BF212">
        <f>Linker_ZHist!BF212-Nominal_ZHist!BF212</f>
        <v>0</v>
      </c>
      <c r="BG212">
        <f>Linker_ZHist!BG212-Nominal_ZHist!BG212</f>
        <v>0</v>
      </c>
      <c r="BH212">
        <f>Linker_ZHist!BH212-Nominal_ZHist!BH212</f>
        <v>0</v>
      </c>
      <c r="BI212">
        <f>Linker_ZHist!BI212-Nominal_ZHist!BI212</f>
        <v>0</v>
      </c>
      <c r="BJ212">
        <f>Linker_ZHist!BJ212-Nominal_ZHist!BJ212</f>
        <v>0</v>
      </c>
      <c r="BK212">
        <f>Linker_ZHist!BK212-Nominal_ZHist!BK212</f>
        <v>0</v>
      </c>
      <c r="BL212">
        <f>Linker_ZHist!BL212-Nominal_ZHist!BL212</f>
        <v>0</v>
      </c>
      <c r="BM212">
        <f>Linker_ZHist!BM212-Nominal_ZHist!BM212</f>
        <v>0</v>
      </c>
      <c r="BN212">
        <f>Linker_ZHist!BN212-Nominal_ZHist!BN212</f>
        <v>0</v>
      </c>
      <c r="BO212">
        <f>Linker_ZHist!BO212-Nominal_ZHist!BO212</f>
        <v>0</v>
      </c>
      <c r="BP212">
        <f>Linker_ZHist!BP212-Nominal_ZHist!BP212</f>
        <v>0</v>
      </c>
      <c r="BQ212">
        <f>Linker_ZHist!BQ212-Nominal_ZHist!BQ212</f>
        <v>0</v>
      </c>
      <c r="BR212">
        <f>Linker_ZHist!BR212-Nominal_ZHist!BR212</f>
        <v>0</v>
      </c>
      <c r="BS212">
        <f>Linker_ZHist!BS212-Nominal_ZHist!BS212</f>
        <v>0</v>
      </c>
      <c r="BT212">
        <f>Linker_ZHist!BT212-Nominal_ZHist!BT212</f>
        <v>0</v>
      </c>
      <c r="BU212">
        <f>Linker_ZHist!BU212-Nominal_ZHist!BU212</f>
        <v>0</v>
      </c>
      <c r="BV212">
        <f>Linker_ZHist!BV212-Nominal_ZHist!BV212</f>
        <v>0</v>
      </c>
      <c r="BW212">
        <f>Linker_ZHist!BW212-Nominal_ZHist!BW212</f>
        <v>0</v>
      </c>
      <c r="BX212">
        <f>Linker_ZHist!BX212-Nominal_ZHist!BX212</f>
        <v>0</v>
      </c>
      <c r="BY212">
        <f>Linker_ZHist!BY212-Nominal_ZHist!BY212</f>
        <v>0</v>
      </c>
      <c r="BZ212">
        <f>Linker_ZHist!BZ212-Nominal_ZHist!BZ212</f>
        <v>0</v>
      </c>
    </row>
    <row r="213" spans="4:78" x14ac:dyDescent="0.35">
      <c r="D213">
        <f>Linker_ZHist!D213-Nominal_ZHist!D213</f>
        <v>0</v>
      </c>
      <c r="E213">
        <f>Linker_ZHist!E213-Nominal_ZHist!E213</f>
        <v>0</v>
      </c>
      <c r="F213">
        <f>Linker_ZHist!F213-Nominal_ZHist!F213</f>
        <v>0</v>
      </c>
      <c r="G213">
        <f>Linker_ZHist!G213-Nominal_ZHist!G213</f>
        <v>0</v>
      </c>
      <c r="H213">
        <f>Linker_ZHist!H213-Nominal_ZHist!H213</f>
        <v>0</v>
      </c>
      <c r="I213">
        <f>Linker_ZHist!I213-Nominal_ZHist!I213</f>
        <v>0</v>
      </c>
      <c r="J213">
        <f>Linker_ZHist!J213-Nominal_ZHist!J213</f>
        <v>0</v>
      </c>
      <c r="K213">
        <f>Linker_ZHist!K213-Nominal_ZHist!K213</f>
        <v>0</v>
      </c>
      <c r="L213">
        <f>Linker_ZHist!L213-Nominal_ZHist!L213</f>
        <v>0</v>
      </c>
      <c r="M213">
        <f>Linker_ZHist!M213-Nominal_ZHist!M213</f>
        <v>0</v>
      </c>
      <c r="N213">
        <f>Linker_ZHist!N213-Nominal_ZHist!N213</f>
        <v>0</v>
      </c>
      <c r="O213">
        <f>Linker_ZHist!O213-Nominal_ZHist!O213</f>
        <v>0</v>
      </c>
      <c r="P213">
        <f>Linker_ZHist!P213-Nominal_ZHist!P213</f>
        <v>0</v>
      </c>
      <c r="Q213">
        <f>Linker_ZHist!Q213-Nominal_ZHist!Q213</f>
        <v>0</v>
      </c>
      <c r="R213">
        <f>Linker_ZHist!R213-Nominal_ZHist!R213</f>
        <v>0</v>
      </c>
      <c r="S213">
        <f>Linker_ZHist!S213-Nominal_ZHist!S213</f>
        <v>0</v>
      </c>
      <c r="T213">
        <f>Linker_ZHist!T213-Nominal_ZHist!T213</f>
        <v>0</v>
      </c>
      <c r="U213">
        <f>Linker_ZHist!U213-Nominal_ZHist!U213</f>
        <v>0</v>
      </c>
      <c r="V213">
        <f>Linker_ZHist!V213-Nominal_ZHist!V213</f>
        <v>0</v>
      </c>
      <c r="W213">
        <f>Linker_ZHist!W213-Nominal_ZHist!W213</f>
        <v>0</v>
      </c>
      <c r="X213">
        <f>Linker_ZHist!X213-Nominal_ZHist!X213</f>
        <v>0</v>
      </c>
      <c r="Y213">
        <f>Linker_ZHist!Y213-Nominal_ZHist!Y213</f>
        <v>0</v>
      </c>
      <c r="Z213">
        <f>Linker_ZHist!Z213-Nominal_ZHist!Z213</f>
        <v>0</v>
      </c>
      <c r="AA213">
        <f>Linker_ZHist!AA213-Nominal_ZHist!AA213</f>
        <v>0</v>
      </c>
      <c r="AB213">
        <f>Linker_ZHist!AB213-Nominal_ZHist!AB213</f>
        <v>0</v>
      </c>
      <c r="AC213">
        <f>Linker_ZHist!AC213-Nominal_ZHist!AC213</f>
        <v>0</v>
      </c>
      <c r="AD213">
        <f>Linker_ZHist!AD213-Nominal_ZHist!AD213</f>
        <v>0</v>
      </c>
      <c r="AE213">
        <f>Linker_ZHist!AE213-Nominal_ZHist!AE213</f>
        <v>0</v>
      </c>
      <c r="AF213">
        <f>Linker_ZHist!AF213-Nominal_ZHist!AF213</f>
        <v>0</v>
      </c>
      <c r="AG213">
        <f>Linker_ZHist!AG213-Nominal_ZHist!AG213</f>
        <v>0</v>
      </c>
      <c r="AH213">
        <f>Linker_ZHist!AH213-Nominal_ZHist!AH213</f>
        <v>0</v>
      </c>
      <c r="AI213">
        <f>Linker_ZHist!AI213-Nominal_ZHist!AI213</f>
        <v>0</v>
      </c>
      <c r="AJ213">
        <f>Linker_ZHist!AJ213-Nominal_ZHist!AJ213</f>
        <v>0</v>
      </c>
      <c r="AK213">
        <f>Linker_ZHist!AK213-Nominal_ZHist!AK213</f>
        <v>0</v>
      </c>
      <c r="AL213">
        <f>Linker_ZHist!AL213-Nominal_ZHist!AL213</f>
        <v>0</v>
      </c>
      <c r="AM213">
        <f>Linker_ZHist!AM213-Nominal_ZHist!AM213</f>
        <v>0</v>
      </c>
      <c r="AN213">
        <f>Linker_ZHist!AN213-Nominal_ZHist!AN213</f>
        <v>0</v>
      </c>
      <c r="AO213">
        <f>Linker_ZHist!AO213-Nominal_ZHist!AO213</f>
        <v>0</v>
      </c>
      <c r="AP213">
        <f>Linker_ZHist!AP213-Nominal_ZHist!AP213</f>
        <v>0</v>
      </c>
      <c r="AQ213">
        <f>Linker_ZHist!AQ213-Nominal_ZHist!AQ213</f>
        <v>0</v>
      </c>
      <c r="AR213">
        <f>Linker_ZHist!AR213-Nominal_ZHist!AR213</f>
        <v>0</v>
      </c>
      <c r="AS213">
        <f>Linker_ZHist!AS213-Nominal_ZHist!AS213</f>
        <v>0</v>
      </c>
      <c r="AT213">
        <f>Linker_ZHist!AT213-Nominal_ZHist!AT213</f>
        <v>0</v>
      </c>
      <c r="AU213">
        <f>Linker_ZHist!AU213-Nominal_ZHist!AU213</f>
        <v>0</v>
      </c>
      <c r="AV213">
        <f>Linker_ZHist!AV213-Nominal_ZHist!AV213</f>
        <v>0</v>
      </c>
      <c r="AW213">
        <f>Linker_ZHist!AW213-Nominal_ZHist!AW213</f>
        <v>0</v>
      </c>
      <c r="AX213">
        <f>Linker_ZHist!AX213-Nominal_ZHist!AX213</f>
        <v>0</v>
      </c>
      <c r="AY213">
        <f>Linker_ZHist!AY213-Nominal_ZHist!AY213</f>
        <v>0</v>
      </c>
      <c r="AZ213">
        <f>Linker_ZHist!AZ213-Nominal_ZHist!AZ213</f>
        <v>0</v>
      </c>
      <c r="BA213">
        <f>Linker_ZHist!BA213-Nominal_ZHist!BA213</f>
        <v>0</v>
      </c>
      <c r="BB213">
        <f>Linker_ZHist!BB213-Nominal_ZHist!BB213</f>
        <v>0</v>
      </c>
      <c r="BC213">
        <f>Linker_ZHist!BC213-Nominal_ZHist!BC213</f>
        <v>0</v>
      </c>
      <c r="BD213">
        <f>Linker_ZHist!BD213-Nominal_ZHist!BD213</f>
        <v>0</v>
      </c>
      <c r="BE213">
        <f>Linker_ZHist!BE213-Nominal_ZHist!BE213</f>
        <v>0</v>
      </c>
      <c r="BF213">
        <f>Linker_ZHist!BF213-Nominal_ZHist!BF213</f>
        <v>0</v>
      </c>
      <c r="BG213">
        <f>Linker_ZHist!BG213-Nominal_ZHist!BG213</f>
        <v>0</v>
      </c>
      <c r="BH213">
        <f>Linker_ZHist!BH213-Nominal_ZHist!BH213</f>
        <v>0</v>
      </c>
      <c r="BI213">
        <f>Linker_ZHist!BI213-Nominal_ZHist!BI213</f>
        <v>0</v>
      </c>
      <c r="BJ213">
        <f>Linker_ZHist!BJ213-Nominal_ZHist!BJ213</f>
        <v>0</v>
      </c>
      <c r="BK213">
        <f>Linker_ZHist!BK213-Nominal_ZHist!BK213</f>
        <v>0</v>
      </c>
      <c r="BL213">
        <f>Linker_ZHist!BL213-Nominal_ZHist!BL213</f>
        <v>0</v>
      </c>
      <c r="BM213">
        <f>Linker_ZHist!BM213-Nominal_ZHist!BM213</f>
        <v>0</v>
      </c>
      <c r="BN213">
        <f>Linker_ZHist!BN213-Nominal_ZHist!BN213</f>
        <v>0</v>
      </c>
      <c r="BO213">
        <f>Linker_ZHist!BO213-Nominal_ZHist!BO213</f>
        <v>0</v>
      </c>
      <c r="BP213">
        <f>Linker_ZHist!BP213-Nominal_ZHist!BP213</f>
        <v>0</v>
      </c>
      <c r="BQ213">
        <f>Linker_ZHist!BQ213-Nominal_ZHist!BQ213</f>
        <v>0</v>
      </c>
      <c r="BR213">
        <f>Linker_ZHist!BR213-Nominal_ZHist!BR213</f>
        <v>0</v>
      </c>
      <c r="BS213">
        <f>Linker_ZHist!BS213-Nominal_ZHist!BS213</f>
        <v>0</v>
      </c>
      <c r="BT213">
        <f>Linker_ZHist!BT213-Nominal_ZHist!BT213</f>
        <v>0</v>
      </c>
      <c r="BU213">
        <f>Linker_ZHist!BU213-Nominal_ZHist!BU213</f>
        <v>0</v>
      </c>
      <c r="BV213">
        <f>Linker_ZHist!BV213-Nominal_ZHist!BV213</f>
        <v>0</v>
      </c>
      <c r="BW213">
        <f>Linker_ZHist!BW213-Nominal_ZHist!BW213</f>
        <v>0</v>
      </c>
      <c r="BX213">
        <f>Linker_ZHist!BX213-Nominal_ZHist!BX213</f>
        <v>0</v>
      </c>
      <c r="BY213">
        <f>Linker_ZHist!BY213-Nominal_ZHist!BY213</f>
        <v>0</v>
      </c>
      <c r="BZ213">
        <f>Linker_ZHist!BZ213-Nominal_ZHist!BZ213</f>
        <v>0</v>
      </c>
    </row>
    <row r="214" spans="4:78" x14ac:dyDescent="0.35">
      <c r="D214">
        <f>Linker_ZHist!D214-Nominal_ZHist!D214</f>
        <v>0</v>
      </c>
      <c r="E214">
        <f>Linker_ZHist!E214-Nominal_ZHist!E214</f>
        <v>0</v>
      </c>
      <c r="F214">
        <f>Linker_ZHist!F214-Nominal_ZHist!F214</f>
        <v>0</v>
      </c>
      <c r="G214">
        <f>Linker_ZHist!G214-Nominal_ZHist!G214</f>
        <v>0</v>
      </c>
      <c r="H214">
        <f>Linker_ZHist!H214-Nominal_ZHist!H214</f>
        <v>0</v>
      </c>
      <c r="I214">
        <f>Linker_ZHist!I214-Nominal_ZHist!I214</f>
        <v>0</v>
      </c>
      <c r="J214">
        <f>Linker_ZHist!J214-Nominal_ZHist!J214</f>
        <v>0</v>
      </c>
      <c r="K214">
        <f>Linker_ZHist!K214-Nominal_ZHist!K214</f>
        <v>0</v>
      </c>
      <c r="L214">
        <f>Linker_ZHist!L214-Nominal_ZHist!L214</f>
        <v>0</v>
      </c>
      <c r="M214">
        <f>Linker_ZHist!M214-Nominal_ZHist!M214</f>
        <v>0</v>
      </c>
      <c r="N214">
        <f>Linker_ZHist!N214-Nominal_ZHist!N214</f>
        <v>0</v>
      </c>
      <c r="O214">
        <f>Linker_ZHist!O214-Nominal_ZHist!O214</f>
        <v>0</v>
      </c>
      <c r="P214">
        <f>Linker_ZHist!P214-Nominal_ZHist!P214</f>
        <v>0</v>
      </c>
      <c r="Q214">
        <f>Linker_ZHist!Q214-Nominal_ZHist!Q214</f>
        <v>0</v>
      </c>
      <c r="R214">
        <f>Linker_ZHist!R214-Nominal_ZHist!R214</f>
        <v>0</v>
      </c>
      <c r="S214">
        <f>Linker_ZHist!S214-Nominal_ZHist!S214</f>
        <v>0</v>
      </c>
      <c r="T214">
        <f>Linker_ZHist!T214-Nominal_ZHist!T214</f>
        <v>0</v>
      </c>
      <c r="U214">
        <f>Linker_ZHist!U214-Nominal_ZHist!U214</f>
        <v>0</v>
      </c>
      <c r="V214">
        <f>Linker_ZHist!V214-Nominal_ZHist!V214</f>
        <v>0</v>
      </c>
      <c r="W214">
        <f>Linker_ZHist!W214-Nominal_ZHist!W214</f>
        <v>0</v>
      </c>
      <c r="X214">
        <f>Linker_ZHist!X214-Nominal_ZHist!X214</f>
        <v>0</v>
      </c>
      <c r="Y214">
        <f>Linker_ZHist!Y214-Nominal_ZHist!Y214</f>
        <v>0</v>
      </c>
      <c r="Z214">
        <f>Linker_ZHist!Z214-Nominal_ZHist!Z214</f>
        <v>0</v>
      </c>
      <c r="AA214">
        <f>Linker_ZHist!AA214-Nominal_ZHist!AA214</f>
        <v>0</v>
      </c>
      <c r="AB214">
        <f>Linker_ZHist!AB214-Nominal_ZHist!AB214</f>
        <v>0</v>
      </c>
      <c r="AC214">
        <f>Linker_ZHist!AC214-Nominal_ZHist!AC214</f>
        <v>0</v>
      </c>
      <c r="AD214">
        <f>Linker_ZHist!AD214-Nominal_ZHist!AD214</f>
        <v>0</v>
      </c>
      <c r="AE214">
        <f>Linker_ZHist!AE214-Nominal_ZHist!AE214</f>
        <v>0</v>
      </c>
      <c r="AF214">
        <f>Linker_ZHist!AF214-Nominal_ZHist!AF214</f>
        <v>0</v>
      </c>
      <c r="AG214">
        <f>Linker_ZHist!AG214-Nominal_ZHist!AG214</f>
        <v>0</v>
      </c>
      <c r="AH214">
        <f>Linker_ZHist!AH214-Nominal_ZHist!AH214</f>
        <v>0</v>
      </c>
      <c r="AI214">
        <f>Linker_ZHist!AI214-Nominal_ZHist!AI214</f>
        <v>0</v>
      </c>
      <c r="AJ214">
        <f>Linker_ZHist!AJ214-Nominal_ZHist!AJ214</f>
        <v>0</v>
      </c>
      <c r="AK214">
        <f>Linker_ZHist!AK214-Nominal_ZHist!AK214</f>
        <v>0</v>
      </c>
      <c r="AL214">
        <f>Linker_ZHist!AL214-Nominal_ZHist!AL214</f>
        <v>0</v>
      </c>
      <c r="AM214">
        <f>Linker_ZHist!AM214-Nominal_ZHist!AM214</f>
        <v>0</v>
      </c>
      <c r="AN214">
        <f>Linker_ZHist!AN214-Nominal_ZHist!AN214</f>
        <v>0</v>
      </c>
      <c r="AO214">
        <f>Linker_ZHist!AO214-Nominal_ZHist!AO214</f>
        <v>0</v>
      </c>
      <c r="AP214">
        <f>Linker_ZHist!AP214-Nominal_ZHist!AP214</f>
        <v>0</v>
      </c>
      <c r="AQ214">
        <f>Linker_ZHist!AQ214-Nominal_ZHist!AQ214</f>
        <v>0</v>
      </c>
      <c r="AR214">
        <f>Linker_ZHist!AR214-Nominal_ZHist!AR214</f>
        <v>0</v>
      </c>
      <c r="AS214">
        <f>Linker_ZHist!AS214-Nominal_ZHist!AS214</f>
        <v>0</v>
      </c>
      <c r="AT214">
        <f>Linker_ZHist!AT214-Nominal_ZHist!AT214</f>
        <v>0</v>
      </c>
      <c r="AU214">
        <f>Linker_ZHist!AU214-Nominal_ZHist!AU214</f>
        <v>0</v>
      </c>
      <c r="AV214">
        <f>Linker_ZHist!AV214-Nominal_ZHist!AV214</f>
        <v>0</v>
      </c>
      <c r="AW214">
        <f>Linker_ZHist!AW214-Nominal_ZHist!AW214</f>
        <v>0</v>
      </c>
      <c r="AX214">
        <f>Linker_ZHist!AX214-Nominal_ZHist!AX214</f>
        <v>0</v>
      </c>
      <c r="AY214">
        <f>Linker_ZHist!AY214-Nominal_ZHist!AY214</f>
        <v>0</v>
      </c>
      <c r="AZ214">
        <f>Linker_ZHist!AZ214-Nominal_ZHist!AZ214</f>
        <v>0</v>
      </c>
      <c r="BA214">
        <f>Linker_ZHist!BA214-Nominal_ZHist!BA214</f>
        <v>0</v>
      </c>
      <c r="BB214">
        <f>Linker_ZHist!BB214-Nominal_ZHist!BB214</f>
        <v>0</v>
      </c>
      <c r="BC214">
        <f>Linker_ZHist!BC214-Nominal_ZHist!BC214</f>
        <v>0</v>
      </c>
      <c r="BD214">
        <f>Linker_ZHist!BD214-Nominal_ZHist!BD214</f>
        <v>0</v>
      </c>
      <c r="BE214">
        <f>Linker_ZHist!BE214-Nominal_ZHist!BE214</f>
        <v>0</v>
      </c>
      <c r="BF214">
        <f>Linker_ZHist!BF214-Nominal_ZHist!BF214</f>
        <v>0</v>
      </c>
      <c r="BG214">
        <f>Linker_ZHist!BG214-Nominal_ZHist!BG214</f>
        <v>0</v>
      </c>
      <c r="BH214">
        <f>Linker_ZHist!BH214-Nominal_ZHist!BH214</f>
        <v>0</v>
      </c>
      <c r="BI214">
        <f>Linker_ZHist!BI214-Nominal_ZHist!BI214</f>
        <v>0</v>
      </c>
      <c r="BJ214">
        <f>Linker_ZHist!BJ214-Nominal_ZHist!BJ214</f>
        <v>0</v>
      </c>
      <c r="BK214">
        <f>Linker_ZHist!BK214-Nominal_ZHist!BK214</f>
        <v>0</v>
      </c>
      <c r="BL214">
        <f>Linker_ZHist!BL214-Nominal_ZHist!BL214</f>
        <v>0</v>
      </c>
      <c r="BM214">
        <f>Linker_ZHist!BM214-Nominal_ZHist!BM214</f>
        <v>0</v>
      </c>
      <c r="BN214">
        <f>Linker_ZHist!BN214-Nominal_ZHist!BN214</f>
        <v>0</v>
      </c>
      <c r="BO214">
        <f>Linker_ZHist!BO214-Nominal_ZHist!BO214</f>
        <v>0</v>
      </c>
      <c r="BP214">
        <f>Linker_ZHist!BP214-Nominal_ZHist!BP214</f>
        <v>0</v>
      </c>
      <c r="BQ214">
        <f>Linker_ZHist!BQ214-Nominal_ZHist!BQ214</f>
        <v>0</v>
      </c>
      <c r="BR214">
        <f>Linker_ZHist!BR214-Nominal_ZHist!BR214</f>
        <v>0</v>
      </c>
      <c r="BS214">
        <f>Linker_ZHist!BS214-Nominal_ZHist!BS214</f>
        <v>0</v>
      </c>
      <c r="BT214">
        <f>Linker_ZHist!BT214-Nominal_ZHist!BT214</f>
        <v>0</v>
      </c>
      <c r="BU214">
        <f>Linker_ZHist!BU214-Nominal_ZHist!BU214</f>
        <v>0</v>
      </c>
      <c r="BV214">
        <f>Linker_ZHist!BV214-Nominal_ZHist!BV214</f>
        <v>0</v>
      </c>
      <c r="BW214">
        <f>Linker_ZHist!BW214-Nominal_ZHist!BW214</f>
        <v>0</v>
      </c>
      <c r="BX214">
        <f>Linker_ZHist!BX214-Nominal_ZHist!BX214</f>
        <v>0</v>
      </c>
      <c r="BY214">
        <f>Linker_ZHist!BY214-Nominal_ZHist!BY214</f>
        <v>0</v>
      </c>
      <c r="BZ214">
        <f>Linker_ZHist!BZ214-Nominal_ZHist!BZ214</f>
        <v>0</v>
      </c>
    </row>
    <row r="215" spans="4:78" x14ac:dyDescent="0.35">
      <c r="D215">
        <f>Linker_ZHist!D215-Nominal_ZHist!D215</f>
        <v>0</v>
      </c>
      <c r="E215">
        <f>Linker_ZHist!E215-Nominal_ZHist!E215</f>
        <v>0</v>
      </c>
      <c r="F215">
        <f>Linker_ZHist!F215-Nominal_ZHist!F215</f>
        <v>0</v>
      </c>
      <c r="G215">
        <f>Linker_ZHist!G215-Nominal_ZHist!G215</f>
        <v>0</v>
      </c>
      <c r="H215">
        <f>Linker_ZHist!H215-Nominal_ZHist!H215</f>
        <v>0</v>
      </c>
      <c r="I215">
        <f>Linker_ZHist!I215-Nominal_ZHist!I215</f>
        <v>0</v>
      </c>
      <c r="J215">
        <f>Linker_ZHist!J215-Nominal_ZHist!J215</f>
        <v>0</v>
      </c>
      <c r="K215">
        <f>Linker_ZHist!K215-Nominal_ZHist!K215</f>
        <v>0</v>
      </c>
      <c r="L215">
        <f>Linker_ZHist!L215-Nominal_ZHist!L215</f>
        <v>0</v>
      </c>
      <c r="M215">
        <f>Linker_ZHist!M215-Nominal_ZHist!M215</f>
        <v>0</v>
      </c>
      <c r="N215">
        <f>Linker_ZHist!N215-Nominal_ZHist!N215</f>
        <v>0</v>
      </c>
      <c r="O215">
        <f>Linker_ZHist!O215-Nominal_ZHist!O215</f>
        <v>0</v>
      </c>
      <c r="P215">
        <f>Linker_ZHist!P215-Nominal_ZHist!P215</f>
        <v>0</v>
      </c>
      <c r="Q215">
        <f>Linker_ZHist!Q215-Nominal_ZHist!Q215</f>
        <v>0</v>
      </c>
      <c r="R215">
        <f>Linker_ZHist!R215-Nominal_ZHist!R215</f>
        <v>0</v>
      </c>
      <c r="S215">
        <f>Linker_ZHist!S215-Nominal_ZHist!S215</f>
        <v>0</v>
      </c>
      <c r="T215">
        <f>Linker_ZHist!T215-Nominal_ZHist!T215</f>
        <v>0</v>
      </c>
      <c r="U215">
        <f>Linker_ZHist!U215-Nominal_ZHist!U215</f>
        <v>0</v>
      </c>
      <c r="V215">
        <f>Linker_ZHist!V215-Nominal_ZHist!V215</f>
        <v>0</v>
      </c>
      <c r="W215">
        <f>Linker_ZHist!W215-Nominal_ZHist!W215</f>
        <v>0</v>
      </c>
      <c r="X215">
        <f>Linker_ZHist!X215-Nominal_ZHist!X215</f>
        <v>0</v>
      </c>
      <c r="Y215">
        <f>Linker_ZHist!Y215-Nominal_ZHist!Y215</f>
        <v>0</v>
      </c>
      <c r="Z215">
        <f>Linker_ZHist!Z215-Nominal_ZHist!Z215</f>
        <v>0</v>
      </c>
      <c r="AA215">
        <f>Linker_ZHist!AA215-Nominal_ZHist!AA215</f>
        <v>0</v>
      </c>
      <c r="AB215">
        <f>Linker_ZHist!AB215-Nominal_ZHist!AB215</f>
        <v>0</v>
      </c>
      <c r="AC215">
        <f>Linker_ZHist!AC215-Nominal_ZHist!AC215</f>
        <v>0</v>
      </c>
      <c r="AD215">
        <f>Linker_ZHist!AD215-Nominal_ZHist!AD215</f>
        <v>0</v>
      </c>
      <c r="AE215">
        <f>Linker_ZHist!AE215-Nominal_ZHist!AE215</f>
        <v>0</v>
      </c>
      <c r="AF215">
        <f>Linker_ZHist!AF215-Nominal_ZHist!AF215</f>
        <v>0</v>
      </c>
      <c r="AG215">
        <f>Linker_ZHist!AG215-Nominal_ZHist!AG215</f>
        <v>0</v>
      </c>
      <c r="AH215">
        <f>Linker_ZHist!AH215-Nominal_ZHist!AH215</f>
        <v>0</v>
      </c>
      <c r="AI215">
        <f>Linker_ZHist!AI215-Nominal_ZHist!AI215</f>
        <v>0</v>
      </c>
      <c r="AJ215">
        <f>Linker_ZHist!AJ215-Nominal_ZHist!AJ215</f>
        <v>0</v>
      </c>
      <c r="AK215">
        <f>Linker_ZHist!AK215-Nominal_ZHist!AK215</f>
        <v>0</v>
      </c>
      <c r="AL215">
        <f>Linker_ZHist!AL215-Nominal_ZHist!AL215</f>
        <v>0</v>
      </c>
      <c r="AM215">
        <f>Linker_ZHist!AM215-Nominal_ZHist!AM215</f>
        <v>0</v>
      </c>
      <c r="AN215">
        <f>Linker_ZHist!AN215-Nominal_ZHist!AN215</f>
        <v>0</v>
      </c>
      <c r="AO215">
        <f>Linker_ZHist!AO215-Nominal_ZHist!AO215</f>
        <v>0</v>
      </c>
      <c r="AP215">
        <f>Linker_ZHist!AP215-Nominal_ZHist!AP215</f>
        <v>0</v>
      </c>
      <c r="AQ215">
        <f>Linker_ZHist!AQ215-Nominal_ZHist!AQ215</f>
        <v>0</v>
      </c>
      <c r="AR215">
        <f>Linker_ZHist!AR215-Nominal_ZHist!AR215</f>
        <v>0</v>
      </c>
      <c r="AS215">
        <f>Linker_ZHist!AS215-Nominal_ZHist!AS215</f>
        <v>0</v>
      </c>
      <c r="AT215">
        <f>Linker_ZHist!AT215-Nominal_ZHist!AT215</f>
        <v>0</v>
      </c>
      <c r="AU215">
        <f>Linker_ZHist!AU215-Nominal_ZHist!AU215</f>
        <v>0</v>
      </c>
      <c r="AV215">
        <f>Linker_ZHist!AV215-Nominal_ZHist!AV215</f>
        <v>0</v>
      </c>
      <c r="AW215">
        <f>Linker_ZHist!AW215-Nominal_ZHist!AW215</f>
        <v>0</v>
      </c>
      <c r="AX215">
        <f>Linker_ZHist!AX215-Nominal_ZHist!AX215</f>
        <v>0</v>
      </c>
      <c r="AY215">
        <f>Linker_ZHist!AY215-Nominal_ZHist!AY215</f>
        <v>0</v>
      </c>
      <c r="AZ215">
        <f>Linker_ZHist!AZ215-Nominal_ZHist!AZ215</f>
        <v>0</v>
      </c>
      <c r="BA215">
        <f>Linker_ZHist!BA215-Nominal_ZHist!BA215</f>
        <v>0</v>
      </c>
      <c r="BB215">
        <f>Linker_ZHist!BB215-Nominal_ZHist!BB215</f>
        <v>0</v>
      </c>
      <c r="BC215">
        <f>Linker_ZHist!BC215-Nominal_ZHist!BC215</f>
        <v>0</v>
      </c>
      <c r="BD215">
        <f>Linker_ZHist!BD215-Nominal_ZHist!BD215</f>
        <v>0</v>
      </c>
      <c r="BE215">
        <f>Linker_ZHist!BE215-Nominal_ZHist!BE215</f>
        <v>0</v>
      </c>
      <c r="BF215">
        <f>Linker_ZHist!BF215-Nominal_ZHist!BF215</f>
        <v>0</v>
      </c>
      <c r="BG215">
        <f>Linker_ZHist!BG215-Nominal_ZHist!BG215</f>
        <v>0</v>
      </c>
      <c r="BH215">
        <f>Linker_ZHist!BH215-Nominal_ZHist!BH215</f>
        <v>0</v>
      </c>
      <c r="BI215">
        <f>Linker_ZHist!BI215-Nominal_ZHist!BI215</f>
        <v>0</v>
      </c>
      <c r="BJ215">
        <f>Linker_ZHist!BJ215-Nominal_ZHist!BJ215</f>
        <v>0</v>
      </c>
      <c r="BK215">
        <f>Linker_ZHist!BK215-Nominal_ZHist!BK215</f>
        <v>0</v>
      </c>
      <c r="BL215">
        <f>Linker_ZHist!BL215-Nominal_ZHist!BL215</f>
        <v>0</v>
      </c>
      <c r="BM215">
        <f>Linker_ZHist!BM215-Nominal_ZHist!BM215</f>
        <v>0</v>
      </c>
      <c r="BN215">
        <f>Linker_ZHist!BN215-Nominal_ZHist!BN215</f>
        <v>0</v>
      </c>
      <c r="BO215">
        <f>Linker_ZHist!BO215-Nominal_ZHist!BO215</f>
        <v>0</v>
      </c>
      <c r="BP215">
        <f>Linker_ZHist!BP215-Nominal_ZHist!BP215</f>
        <v>0</v>
      </c>
      <c r="BQ215">
        <f>Linker_ZHist!BQ215-Nominal_ZHist!BQ215</f>
        <v>0</v>
      </c>
      <c r="BR215">
        <f>Linker_ZHist!BR215-Nominal_ZHist!BR215</f>
        <v>0</v>
      </c>
      <c r="BS215">
        <f>Linker_ZHist!BS215-Nominal_ZHist!BS215</f>
        <v>0</v>
      </c>
      <c r="BT215">
        <f>Linker_ZHist!BT215-Nominal_ZHist!BT215</f>
        <v>0</v>
      </c>
      <c r="BU215">
        <f>Linker_ZHist!BU215-Nominal_ZHist!BU215</f>
        <v>0</v>
      </c>
      <c r="BV215">
        <f>Linker_ZHist!BV215-Nominal_ZHist!BV215</f>
        <v>0</v>
      </c>
      <c r="BW215">
        <f>Linker_ZHist!BW215-Nominal_ZHist!BW215</f>
        <v>0</v>
      </c>
      <c r="BX215">
        <f>Linker_ZHist!BX215-Nominal_ZHist!BX215</f>
        <v>0</v>
      </c>
      <c r="BY215">
        <f>Linker_ZHist!BY215-Nominal_ZHist!BY215</f>
        <v>0</v>
      </c>
      <c r="BZ215">
        <f>Linker_ZHist!BZ215-Nominal_ZHist!BZ215</f>
        <v>0</v>
      </c>
    </row>
    <row r="216" spans="4:78" x14ac:dyDescent="0.35">
      <c r="D216">
        <f>Linker_ZHist!D216-Nominal_ZHist!D216</f>
        <v>0</v>
      </c>
      <c r="E216">
        <f>Linker_ZHist!E216-Nominal_ZHist!E216</f>
        <v>0</v>
      </c>
      <c r="F216">
        <f>Linker_ZHist!F216-Nominal_ZHist!F216</f>
        <v>0</v>
      </c>
      <c r="G216">
        <f>Linker_ZHist!G216-Nominal_ZHist!G216</f>
        <v>0</v>
      </c>
      <c r="H216">
        <f>Linker_ZHist!H216-Nominal_ZHist!H216</f>
        <v>0</v>
      </c>
      <c r="I216">
        <f>Linker_ZHist!I216-Nominal_ZHist!I216</f>
        <v>0</v>
      </c>
      <c r="J216">
        <f>Linker_ZHist!J216-Nominal_ZHist!J216</f>
        <v>0</v>
      </c>
      <c r="K216">
        <f>Linker_ZHist!K216-Nominal_ZHist!K216</f>
        <v>0</v>
      </c>
      <c r="L216">
        <f>Linker_ZHist!L216-Nominal_ZHist!L216</f>
        <v>0</v>
      </c>
      <c r="M216">
        <f>Linker_ZHist!M216-Nominal_ZHist!M216</f>
        <v>0</v>
      </c>
      <c r="N216">
        <f>Linker_ZHist!N216-Nominal_ZHist!N216</f>
        <v>0</v>
      </c>
      <c r="O216">
        <f>Linker_ZHist!O216-Nominal_ZHist!O216</f>
        <v>0</v>
      </c>
      <c r="P216">
        <f>Linker_ZHist!P216-Nominal_ZHist!P216</f>
        <v>0</v>
      </c>
      <c r="Q216">
        <f>Linker_ZHist!Q216-Nominal_ZHist!Q216</f>
        <v>0</v>
      </c>
      <c r="R216">
        <f>Linker_ZHist!R216-Nominal_ZHist!R216</f>
        <v>0</v>
      </c>
      <c r="S216">
        <f>Linker_ZHist!S216-Nominal_ZHist!S216</f>
        <v>0</v>
      </c>
      <c r="T216">
        <f>Linker_ZHist!T216-Nominal_ZHist!T216</f>
        <v>0</v>
      </c>
      <c r="U216">
        <f>Linker_ZHist!U216-Nominal_ZHist!U216</f>
        <v>0</v>
      </c>
      <c r="V216">
        <f>Linker_ZHist!V216-Nominal_ZHist!V216</f>
        <v>0</v>
      </c>
      <c r="W216">
        <f>Linker_ZHist!W216-Nominal_ZHist!W216</f>
        <v>0</v>
      </c>
      <c r="X216">
        <f>Linker_ZHist!X216-Nominal_ZHist!X216</f>
        <v>0</v>
      </c>
      <c r="Y216">
        <f>Linker_ZHist!Y216-Nominal_ZHist!Y216</f>
        <v>0</v>
      </c>
      <c r="Z216">
        <f>Linker_ZHist!Z216-Nominal_ZHist!Z216</f>
        <v>0</v>
      </c>
      <c r="AA216">
        <f>Linker_ZHist!AA216-Nominal_ZHist!AA216</f>
        <v>0</v>
      </c>
      <c r="AB216">
        <f>Linker_ZHist!AB216-Nominal_ZHist!AB216</f>
        <v>0</v>
      </c>
      <c r="AC216">
        <f>Linker_ZHist!AC216-Nominal_ZHist!AC216</f>
        <v>0</v>
      </c>
      <c r="AD216">
        <f>Linker_ZHist!AD216-Nominal_ZHist!AD216</f>
        <v>0</v>
      </c>
      <c r="AE216">
        <f>Linker_ZHist!AE216-Nominal_ZHist!AE216</f>
        <v>0</v>
      </c>
      <c r="AF216">
        <f>Linker_ZHist!AF216-Nominal_ZHist!AF216</f>
        <v>0</v>
      </c>
      <c r="AG216">
        <f>Linker_ZHist!AG216-Nominal_ZHist!AG216</f>
        <v>0</v>
      </c>
      <c r="AH216">
        <f>Linker_ZHist!AH216-Nominal_ZHist!AH216</f>
        <v>0</v>
      </c>
      <c r="AI216">
        <f>Linker_ZHist!AI216-Nominal_ZHist!AI216</f>
        <v>0</v>
      </c>
      <c r="AJ216">
        <f>Linker_ZHist!AJ216-Nominal_ZHist!AJ216</f>
        <v>0</v>
      </c>
      <c r="AK216">
        <f>Linker_ZHist!AK216-Nominal_ZHist!AK216</f>
        <v>0</v>
      </c>
      <c r="AL216">
        <f>Linker_ZHist!AL216-Nominal_ZHist!AL216</f>
        <v>0</v>
      </c>
      <c r="AM216">
        <f>Linker_ZHist!AM216-Nominal_ZHist!AM216</f>
        <v>0</v>
      </c>
      <c r="AN216">
        <f>Linker_ZHist!AN216-Nominal_ZHist!AN216</f>
        <v>0</v>
      </c>
      <c r="AO216">
        <f>Linker_ZHist!AO216-Nominal_ZHist!AO216</f>
        <v>0</v>
      </c>
      <c r="AP216">
        <f>Linker_ZHist!AP216-Nominal_ZHist!AP216</f>
        <v>0</v>
      </c>
      <c r="AQ216">
        <f>Linker_ZHist!AQ216-Nominal_ZHist!AQ216</f>
        <v>0</v>
      </c>
      <c r="AR216">
        <f>Linker_ZHist!AR216-Nominal_ZHist!AR216</f>
        <v>0</v>
      </c>
      <c r="AS216">
        <f>Linker_ZHist!AS216-Nominal_ZHist!AS216</f>
        <v>0</v>
      </c>
      <c r="AT216">
        <f>Linker_ZHist!AT216-Nominal_ZHist!AT216</f>
        <v>0</v>
      </c>
      <c r="AU216">
        <f>Linker_ZHist!AU216-Nominal_ZHist!AU216</f>
        <v>0</v>
      </c>
      <c r="AV216">
        <f>Linker_ZHist!AV216-Nominal_ZHist!AV216</f>
        <v>0</v>
      </c>
      <c r="AW216">
        <f>Linker_ZHist!AW216-Nominal_ZHist!AW216</f>
        <v>0</v>
      </c>
      <c r="AX216">
        <f>Linker_ZHist!AX216-Nominal_ZHist!AX216</f>
        <v>0</v>
      </c>
      <c r="AY216">
        <f>Linker_ZHist!AY216-Nominal_ZHist!AY216</f>
        <v>0</v>
      </c>
      <c r="AZ216">
        <f>Linker_ZHist!AZ216-Nominal_ZHist!AZ216</f>
        <v>0</v>
      </c>
      <c r="BA216">
        <f>Linker_ZHist!BA216-Nominal_ZHist!BA216</f>
        <v>0</v>
      </c>
      <c r="BB216">
        <f>Linker_ZHist!BB216-Nominal_ZHist!BB216</f>
        <v>0</v>
      </c>
      <c r="BC216">
        <f>Linker_ZHist!BC216-Nominal_ZHist!BC216</f>
        <v>0</v>
      </c>
      <c r="BD216">
        <f>Linker_ZHist!BD216-Nominal_ZHist!BD216</f>
        <v>0</v>
      </c>
      <c r="BE216">
        <f>Linker_ZHist!BE216-Nominal_ZHist!BE216</f>
        <v>0</v>
      </c>
      <c r="BF216">
        <f>Linker_ZHist!BF216-Nominal_ZHist!BF216</f>
        <v>0</v>
      </c>
      <c r="BG216">
        <f>Linker_ZHist!BG216-Nominal_ZHist!BG216</f>
        <v>0</v>
      </c>
      <c r="BH216">
        <f>Linker_ZHist!BH216-Nominal_ZHist!BH216</f>
        <v>0</v>
      </c>
      <c r="BI216">
        <f>Linker_ZHist!BI216-Nominal_ZHist!BI216</f>
        <v>0</v>
      </c>
      <c r="BJ216">
        <f>Linker_ZHist!BJ216-Nominal_ZHist!BJ216</f>
        <v>0</v>
      </c>
      <c r="BK216">
        <f>Linker_ZHist!BK216-Nominal_ZHist!BK216</f>
        <v>0</v>
      </c>
      <c r="BL216">
        <f>Linker_ZHist!BL216-Nominal_ZHist!BL216</f>
        <v>0</v>
      </c>
      <c r="BM216">
        <f>Linker_ZHist!BM216-Nominal_ZHist!BM216</f>
        <v>0</v>
      </c>
      <c r="BN216">
        <f>Linker_ZHist!BN216-Nominal_ZHist!BN216</f>
        <v>0</v>
      </c>
      <c r="BO216">
        <f>Linker_ZHist!BO216-Nominal_ZHist!BO216</f>
        <v>0</v>
      </c>
      <c r="BP216">
        <f>Linker_ZHist!BP216-Nominal_ZHist!BP216</f>
        <v>0</v>
      </c>
      <c r="BQ216">
        <f>Linker_ZHist!BQ216-Nominal_ZHist!BQ216</f>
        <v>0</v>
      </c>
      <c r="BR216">
        <f>Linker_ZHist!BR216-Nominal_ZHist!BR216</f>
        <v>0</v>
      </c>
      <c r="BS216">
        <f>Linker_ZHist!BS216-Nominal_ZHist!BS216</f>
        <v>0</v>
      </c>
      <c r="BT216">
        <f>Linker_ZHist!BT216-Nominal_ZHist!BT216</f>
        <v>0</v>
      </c>
      <c r="BU216">
        <f>Linker_ZHist!BU216-Nominal_ZHist!BU216</f>
        <v>0</v>
      </c>
      <c r="BV216">
        <f>Linker_ZHist!BV216-Nominal_ZHist!BV216</f>
        <v>0</v>
      </c>
      <c r="BW216">
        <f>Linker_ZHist!BW216-Nominal_ZHist!BW216</f>
        <v>0</v>
      </c>
      <c r="BX216">
        <f>Linker_ZHist!BX216-Nominal_ZHist!BX216</f>
        <v>0</v>
      </c>
      <c r="BY216">
        <f>Linker_ZHist!BY216-Nominal_ZHist!BY216</f>
        <v>0</v>
      </c>
      <c r="BZ216">
        <f>Linker_ZHist!BZ216-Nominal_ZHist!BZ216</f>
        <v>0</v>
      </c>
    </row>
    <row r="217" spans="4:78" x14ac:dyDescent="0.35">
      <c r="D217">
        <f>Linker_ZHist!D217-Nominal_ZHist!D217</f>
        <v>0</v>
      </c>
      <c r="E217">
        <f>Linker_ZHist!E217-Nominal_ZHist!E217</f>
        <v>0</v>
      </c>
      <c r="F217">
        <f>Linker_ZHist!F217-Nominal_ZHist!F217</f>
        <v>0</v>
      </c>
      <c r="G217">
        <f>Linker_ZHist!G217-Nominal_ZHist!G217</f>
        <v>0</v>
      </c>
      <c r="H217">
        <f>Linker_ZHist!H217-Nominal_ZHist!H217</f>
        <v>0</v>
      </c>
      <c r="I217">
        <f>Linker_ZHist!I217-Nominal_ZHist!I217</f>
        <v>0</v>
      </c>
      <c r="J217">
        <f>Linker_ZHist!J217-Nominal_ZHist!J217</f>
        <v>0</v>
      </c>
      <c r="K217">
        <f>Linker_ZHist!K217-Nominal_ZHist!K217</f>
        <v>0</v>
      </c>
      <c r="L217">
        <f>Linker_ZHist!L217-Nominal_ZHist!L217</f>
        <v>0</v>
      </c>
      <c r="M217">
        <f>Linker_ZHist!M217-Nominal_ZHist!M217</f>
        <v>0</v>
      </c>
      <c r="N217">
        <f>Linker_ZHist!N217-Nominal_ZHist!N217</f>
        <v>0</v>
      </c>
      <c r="O217">
        <f>Linker_ZHist!O217-Nominal_ZHist!O217</f>
        <v>0</v>
      </c>
      <c r="P217">
        <f>Linker_ZHist!P217-Nominal_ZHist!P217</f>
        <v>0</v>
      </c>
      <c r="Q217">
        <f>Linker_ZHist!Q217-Nominal_ZHist!Q217</f>
        <v>0</v>
      </c>
      <c r="R217">
        <f>Linker_ZHist!R217-Nominal_ZHist!R217</f>
        <v>0</v>
      </c>
      <c r="S217">
        <f>Linker_ZHist!S217-Nominal_ZHist!S217</f>
        <v>0</v>
      </c>
      <c r="T217">
        <f>Linker_ZHist!T217-Nominal_ZHist!T217</f>
        <v>0</v>
      </c>
      <c r="U217">
        <f>Linker_ZHist!U217-Nominal_ZHist!U217</f>
        <v>0</v>
      </c>
      <c r="V217">
        <f>Linker_ZHist!V217-Nominal_ZHist!V217</f>
        <v>0</v>
      </c>
      <c r="W217">
        <f>Linker_ZHist!W217-Nominal_ZHist!W217</f>
        <v>0</v>
      </c>
      <c r="X217">
        <f>Linker_ZHist!X217-Nominal_ZHist!X217</f>
        <v>0</v>
      </c>
      <c r="Y217">
        <f>Linker_ZHist!Y217-Nominal_ZHist!Y217</f>
        <v>0</v>
      </c>
      <c r="Z217">
        <f>Linker_ZHist!Z217-Nominal_ZHist!Z217</f>
        <v>0</v>
      </c>
      <c r="AA217">
        <f>Linker_ZHist!AA217-Nominal_ZHist!AA217</f>
        <v>0</v>
      </c>
      <c r="AB217">
        <f>Linker_ZHist!AB217-Nominal_ZHist!AB217</f>
        <v>0</v>
      </c>
      <c r="AC217">
        <f>Linker_ZHist!AC217-Nominal_ZHist!AC217</f>
        <v>0</v>
      </c>
      <c r="AD217">
        <f>Linker_ZHist!AD217-Nominal_ZHist!AD217</f>
        <v>0</v>
      </c>
      <c r="AE217">
        <f>Linker_ZHist!AE217-Nominal_ZHist!AE217</f>
        <v>0</v>
      </c>
      <c r="AF217">
        <f>Linker_ZHist!AF217-Nominal_ZHist!AF217</f>
        <v>0</v>
      </c>
      <c r="AG217">
        <f>Linker_ZHist!AG217-Nominal_ZHist!AG217</f>
        <v>0</v>
      </c>
      <c r="AH217">
        <f>Linker_ZHist!AH217-Nominal_ZHist!AH217</f>
        <v>0</v>
      </c>
      <c r="AI217">
        <f>Linker_ZHist!AI217-Nominal_ZHist!AI217</f>
        <v>0</v>
      </c>
      <c r="AJ217">
        <f>Linker_ZHist!AJ217-Nominal_ZHist!AJ217</f>
        <v>0</v>
      </c>
      <c r="AK217">
        <f>Linker_ZHist!AK217-Nominal_ZHist!AK217</f>
        <v>0</v>
      </c>
      <c r="AL217">
        <f>Linker_ZHist!AL217-Nominal_ZHist!AL217</f>
        <v>0</v>
      </c>
      <c r="AM217">
        <f>Linker_ZHist!AM217-Nominal_ZHist!AM217</f>
        <v>0</v>
      </c>
      <c r="AN217">
        <f>Linker_ZHist!AN217-Nominal_ZHist!AN217</f>
        <v>0</v>
      </c>
      <c r="AO217">
        <f>Linker_ZHist!AO217-Nominal_ZHist!AO217</f>
        <v>0</v>
      </c>
      <c r="AP217">
        <f>Linker_ZHist!AP217-Nominal_ZHist!AP217</f>
        <v>0</v>
      </c>
      <c r="AQ217">
        <f>Linker_ZHist!AQ217-Nominal_ZHist!AQ217</f>
        <v>0</v>
      </c>
      <c r="AR217">
        <f>Linker_ZHist!AR217-Nominal_ZHist!AR217</f>
        <v>0</v>
      </c>
      <c r="AS217">
        <f>Linker_ZHist!AS217-Nominal_ZHist!AS217</f>
        <v>0</v>
      </c>
      <c r="AT217">
        <f>Linker_ZHist!AT217-Nominal_ZHist!AT217</f>
        <v>0</v>
      </c>
      <c r="AU217">
        <f>Linker_ZHist!AU217-Nominal_ZHist!AU217</f>
        <v>0</v>
      </c>
      <c r="AV217">
        <f>Linker_ZHist!AV217-Nominal_ZHist!AV217</f>
        <v>0</v>
      </c>
      <c r="AW217">
        <f>Linker_ZHist!AW217-Nominal_ZHist!AW217</f>
        <v>0</v>
      </c>
      <c r="AX217">
        <f>Linker_ZHist!AX217-Nominal_ZHist!AX217</f>
        <v>0</v>
      </c>
      <c r="AY217">
        <f>Linker_ZHist!AY217-Nominal_ZHist!AY217</f>
        <v>0</v>
      </c>
      <c r="AZ217">
        <f>Linker_ZHist!AZ217-Nominal_ZHist!AZ217</f>
        <v>0</v>
      </c>
      <c r="BA217">
        <f>Linker_ZHist!BA217-Nominal_ZHist!BA217</f>
        <v>0</v>
      </c>
      <c r="BB217">
        <f>Linker_ZHist!BB217-Nominal_ZHist!BB217</f>
        <v>0</v>
      </c>
      <c r="BC217">
        <f>Linker_ZHist!BC217-Nominal_ZHist!BC217</f>
        <v>0</v>
      </c>
      <c r="BD217">
        <f>Linker_ZHist!BD217-Nominal_ZHist!BD217</f>
        <v>0</v>
      </c>
      <c r="BE217">
        <f>Linker_ZHist!BE217-Nominal_ZHist!BE217</f>
        <v>0</v>
      </c>
      <c r="BF217">
        <f>Linker_ZHist!BF217-Nominal_ZHist!BF217</f>
        <v>0</v>
      </c>
      <c r="BG217">
        <f>Linker_ZHist!BG217-Nominal_ZHist!BG217</f>
        <v>0</v>
      </c>
      <c r="BH217">
        <f>Linker_ZHist!BH217-Nominal_ZHist!BH217</f>
        <v>0</v>
      </c>
      <c r="BI217">
        <f>Linker_ZHist!BI217-Nominal_ZHist!BI217</f>
        <v>0</v>
      </c>
      <c r="BJ217">
        <f>Linker_ZHist!BJ217-Nominal_ZHist!BJ217</f>
        <v>0</v>
      </c>
      <c r="BK217">
        <f>Linker_ZHist!BK217-Nominal_ZHist!BK217</f>
        <v>0</v>
      </c>
      <c r="BL217">
        <f>Linker_ZHist!BL217-Nominal_ZHist!BL217</f>
        <v>0</v>
      </c>
      <c r="BM217">
        <f>Linker_ZHist!BM217-Nominal_ZHist!BM217</f>
        <v>0</v>
      </c>
      <c r="BN217">
        <f>Linker_ZHist!BN217-Nominal_ZHist!BN217</f>
        <v>0</v>
      </c>
      <c r="BO217">
        <f>Linker_ZHist!BO217-Nominal_ZHist!BO217</f>
        <v>0</v>
      </c>
      <c r="BP217">
        <f>Linker_ZHist!BP217-Nominal_ZHist!BP217</f>
        <v>0</v>
      </c>
      <c r="BQ217">
        <f>Linker_ZHist!BQ217-Nominal_ZHist!BQ217</f>
        <v>0</v>
      </c>
      <c r="BR217">
        <f>Linker_ZHist!BR217-Nominal_ZHist!BR217</f>
        <v>0</v>
      </c>
      <c r="BS217">
        <f>Linker_ZHist!BS217-Nominal_ZHist!BS217</f>
        <v>0</v>
      </c>
      <c r="BT217">
        <f>Linker_ZHist!BT217-Nominal_ZHist!BT217</f>
        <v>0</v>
      </c>
      <c r="BU217">
        <f>Linker_ZHist!BU217-Nominal_ZHist!BU217</f>
        <v>0</v>
      </c>
      <c r="BV217">
        <f>Linker_ZHist!BV217-Nominal_ZHist!BV217</f>
        <v>0</v>
      </c>
      <c r="BW217">
        <f>Linker_ZHist!BW217-Nominal_ZHist!BW217</f>
        <v>0</v>
      </c>
      <c r="BX217">
        <f>Linker_ZHist!BX217-Nominal_ZHist!BX217</f>
        <v>0</v>
      </c>
      <c r="BY217">
        <f>Linker_ZHist!BY217-Nominal_ZHist!BY217</f>
        <v>0</v>
      </c>
      <c r="BZ217">
        <f>Linker_ZHist!BZ217-Nominal_ZHist!BZ217</f>
        <v>0</v>
      </c>
    </row>
    <row r="218" spans="4:78" x14ac:dyDescent="0.35">
      <c r="D218">
        <f>Linker_ZHist!D218-Nominal_ZHist!D218</f>
        <v>0</v>
      </c>
      <c r="E218">
        <f>Linker_ZHist!E218-Nominal_ZHist!E218</f>
        <v>0</v>
      </c>
      <c r="F218">
        <f>Linker_ZHist!F218-Nominal_ZHist!F218</f>
        <v>0</v>
      </c>
      <c r="G218">
        <f>Linker_ZHist!G218-Nominal_ZHist!G218</f>
        <v>0</v>
      </c>
      <c r="H218">
        <f>Linker_ZHist!H218-Nominal_ZHist!H218</f>
        <v>0</v>
      </c>
      <c r="I218">
        <f>Linker_ZHist!I218-Nominal_ZHist!I218</f>
        <v>0</v>
      </c>
      <c r="J218">
        <f>Linker_ZHist!J218-Nominal_ZHist!J218</f>
        <v>0</v>
      </c>
      <c r="K218">
        <f>Linker_ZHist!K218-Nominal_ZHist!K218</f>
        <v>0</v>
      </c>
      <c r="L218">
        <f>Linker_ZHist!L218-Nominal_ZHist!L218</f>
        <v>0</v>
      </c>
      <c r="M218">
        <f>Linker_ZHist!M218-Nominal_ZHist!M218</f>
        <v>0</v>
      </c>
      <c r="N218">
        <f>Linker_ZHist!N218-Nominal_ZHist!N218</f>
        <v>0</v>
      </c>
      <c r="O218">
        <f>Linker_ZHist!O218-Nominal_ZHist!O218</f>
        <v>0</v>
      </c>
      <c r="P218">
        <f>Linker_ZHist!P218-Nominal_ZHist!P218</f>
        <v>0</v>
      </c>
      <c r="Q218">
        <f>Linker_ZHist!Q218-Nominal_ZHist!Q218</f>
        <v>0</v>
      </c>
      <c r="R218">
        <f>Linker_ZHist!R218-Nominal_ZHist!R218</f>
        <v>0</v>
      </c>
      <c r="S218">
        <f>Linker_ZHist!S218-Nominal_ZHist!S218</f>
        <v>0</v>
      </c>
      <c r="T218">
        <f>Linker_ZHist!T218-Nominal_ZHist!T218</f>
        <v>0</v>
      </c>
      <c r="U218">
        <f>Linker_ZHist!U218-Nominal_ZHist!U218</f>
        <v>0</v>
      </c>
      <c r="V218">
        <f>Linker_ZHist!V218-Nominal_ZHist!V218</f>
        <v>0</v>
      </c>
      <c r="W218">
        <f>Linker_ZHist!W218-Nominal_ZHist!W218</f>
        <v>0</v>
      </c>
      <c r="X218">
        <f>Linker_ZHist!X218-Nominal_ZHist!X218</f>
        <v>0</v>
      </c>
      <c r="Y218">
        <f>Linker_ZHist!Y218-Nominal_ZHist!Y218</f>
        <v>0</v>
      </c>
      <c r="Z218">
        <f>Linker_ZHist!Z218-Nominal_ZHist!Z218</f>
        <v>0</v>
      </c>
      <c r="AA218">
        <f>Linker_ZHist!AA218-Nominal_ZHist!AA218</f>
        <v>0</v>
      </c>
      <c r="AB218">
        <f>Linker_ZHist!AB218-Nominal_ZHist!AB218</f>
        <v>0</v>
      </c>
      <c r="AC218">
        <f>Linker_ZHist!AC218-Nominal_ZHist!AC218</f>
        <v>0</v>
      </c>
      <c r="AD218">
        <f>Linker_ZHist!AD218-Nominal_ZHist!AD218</f>
        <v>0</v>
      </c>
      <c r="AE218">
        <f>Linker_ZHist!AE218-Nominal_ZHist!AE218</f>
        <v>0</v>
      </c>
      <c r="AF218">
        <f>Linker_ZHist!AF218-Nominal_ZHist!AF218</f>
        <v>0</v>
      </c>
      <c r="AG218">
        <f>Linker_ZHist!AG218-Nominal_ZHist!AG218</f>
        <v>0</v>
      </c>
      <c r="AH218">
        <f>Linker_ZHist!AH218-Nominal_ZHist!AH218</f>
        <v>0</v>
      </c>
      <c r="AI218">
        <f>Linker_ZHist!AI218-Nominal_ZHist!AI218</f>
        <v>0</v>
      </c>
      <c r="AJ218">
        <f>Linker_ZHist!AJ218-Nominal_ZHist!AJ218</f>
        <v>0</v>
      </c>
      <c r="AK218">
        <f>Linker_ZHist!AK218-Nominal_ZHist!AK218</f>
        <v>0</v>
      </c>
      <c r="AL218">
        <f>Linker_ZHist!AL218-Nominal_ZHist!AL218</f>
        <v>0</v>
      </c>
      <c r="AM218">
        <f>Linker_ZHist!AM218-Nominal_ZHist!AM218</f>
        <v>0</v>
      </c>
      <c r="AN218">
        <f>Linker_ZHist!AN218-Nominal_ZHist!AN218</f>
        <v>0</v>
      </c>
      <c r="AO218">
        <f>Linker_ZHist!AO218-Nominal_ZHist!AO218</f>
        <v>0</v>
      </c>
      <c r="AP218">
        <f>Linker_ZHist!AP218-Nominal_ZHist!AP218</f>
        <v>0</v>
      </c>
      <c r="AQ218">
        <f>Linker_ZHist!AQ218-Nominal_ZHist!AQ218</f>
        <v>0</v>
      </c>
      <c r="AR218">
        <f>Linker_ZHist!AR218-Nominal_ZHist!AR218</f>
        <v>0</v>
      </c>
      <c r="AS218">
        <f>Linker_ZHist!AS218-Nominal_ZHist!AS218</f>
        <v>0</v>
      </c>
      <c r="AT218">
        <f>Linker_ZHist!AT218-Nominal_ZHist!AT218</f>
        <v>0</v>
      </c>
      <c r="AU218">
        <f>Linker_ZHist!AU218-Nominal_ZHist!AU218</f>
        <v>0</v>
      </c>
      <c r="AV218">
        <f>Linker_ZHist!AV218-Nominal_ZHist!AV218</f>
        <v>0</v>
      </c>
      <c r="AW218">
        <f>Linker_ZHist!AW218-Nominal_ZHist!AW218</f>
        <v>0</v>
      </c>
      <c r="AX218">
        <f>Linker_ZHist!AX218-Nominal_ZHist!AX218</f>
        <v>0</v>
      </c>
      <c r="AY218">
        <f>Linker_ZHist!AY218-Nominal_ZHist!AY218</f>
        <v>0</v>
      </c>
      <c r="AZ218">
        <f>Linker_ZHist!AZ218-Nominal_ZHist!AZ218</f>
        <v>0</v>
      </c>
      <c r="BA218">
        <f>Linker_ZHist!BA218-Nominal_ZHist!BA218</f>
        <v>0</v>
      </c>
      <c r="BB218">
        <f>Linker_ZHist!BB218-Nominal_ZHist!BB218</f>
        <v>0</v>
      </c>
      <c r="BC218">
        <f>Linker_ZHist!BC218-Nominal_ZHist!BC218</f>
        <v>0</v>
      </c>
      <c r="BD218">
        <f>Linker_ZHist!BD218-Nominal_ZHist!BD218</f>
        <v>0</v>
      </c>
      <c r="BE218">
        <f>Linker_ZHist!BE218-Nominal_ZHist!BE218</f>
        <v>0</v>
      </c>
      <c r="BF218">
        <f>Linker_ZHist!BF218-Nominal_ZHist!BF218</f>
        <v>0</v>
      </c>
      <c r="BG218">
        <f>Linker_ZHist!BG218-Nominal_ZHist!BG218</f>
        <v>0</v>
      </c>
      <c r="BH218">
        <f>Linker_ZHist!BH218-Nominal_ZHist!BH218</f>
        <v>0</v>
      </c>
      <c r="BI218">
        <f>Linker_ZHist!BI218-Nominal_ZHist!BI218</f>
        <v>0</v>
      </c>
      <c r="BJ218">
        <f>Linker_ZHist!BJ218-Nominal_ZHist!BJ218</f>
        <v>0</v>
      </c>
      <c r="BK218">
        <f>Linker_ZHist!BK218-Nominal_ZHist!BK218</f>
        <v>0</v>
      </c>
      <c r="BL218">
        <f>Linker_ZHist!BL218-Nominal_ZHist!BL218</f>
        <v>0</v>
      </c>
      <c r="BM218">
        <f>Linker_ZHist!BM218-Nominal_ZHist!BM218</f>
        <v>0</v>
      </c>
      <c r="BN218">
        <f>Linker_ZHist!BN218-Nominal_ZHist!BN218</f>
        <v>0</v>
      </c>
      <c r="BO218">
        <f>Linker_ZHist!BO218-Nominal_ZHist!BO218</f>
        <v>0</v>
      </c>
      <c r="BP218">
        <f>Linker_ZHist!BP218-Nominal_ZHist!BP218</f>
        <v>0</v>
      </c>
      <c r="BQ218">
        <f>Linker_ZHist!BQ218-Nominal_ZHist!BQ218</f>
        <v>0</v>
      </c>
      <c r="BR218">
        <f>Linker_ZHist!BR218-Nominal_ZHist!BR218</f>
        <v>0</v>
      </c>
      <c r="BS218">
        <f>Linker_ZHist!BS218-Nominal_ZHist!BS218</f>
        <v>0</v>
      </c>
      <c r="BT218">
        <f>Linker_ZHist!BT218-Nominal_ZHist!BT218</f>
        <v>0</v>
      </c>
      <c r="BU218">
        <f>Linker_ZHist!BU218-Nominal_ZHist!BU218</f>
        <v>0</v>
      </c>
      <c r="BV218">
        <f>Linker_ZHist!BV218-Nominal_ZHist!BV218</f>
        <v>0</v>
      </c>
      <c r="BW218">
        <f>Linker_ZHist!BW218-Nominal_ZHist!BW218</f>
        <v>0</v>
      </c>
      <c r="BX218">
        <f>Linker_ZHist!BX218-Nominal_ZHist!BX218</f>
        <v>0</v>
      </c>
      <c r="BY218">
        <f>Linker_ZHist!BY218-Nominal_ZHist!BY218</f>
        <v>0</v>
      </c>
      <c r="BZ218">
        <f>Linker_ZHist!BZ218-Nominal_ZHist!BZ218</f>
        <v>0</v>
      </c>
    </row>
    <row r="219" spans="4:78" x14ac:dyDescent="0.35">
      <c r="D219">
        <f>Linker_ZHist!D219-Nominal_ZHist!D219</f>
        <v>0</v>
      </c>
      <c r="E219">
        <f>Linker_ZHist!E219-Nominal_ZHist!E219</f>
        <v>0</v>
      </c>
      <c r="F219">
        <f>Linker_ZHist!F219-Nominal_ZHist!F219</f>
        <v>0</v>
      </c>
      <c r="G219">
        <f>Linker_ZHist!G219-Nominal_ZHist!G219</f>
        <v>0</v>
      </c>
      <c r="H219">
        <f>Linker_ZHist!H219-Nominal_ZHist!H219</f>
        <v>0</v>
      </c>
      <c r="I219">
        <f>Linker_ZHist!I219-Nominal_ZHist!I219</f>
        <v>0</v>
      </c>
      <c r="J219">
        <f>Linker_ZHist!J219-Nominal_ZHist!J219</f>
        <v>0</v>
      </c>
      <c r="K219">
        <f>Linker_ZHist!K219-Nominal_ZHist!K219</f>
        <v>0</v>
      </c>
      <c r="L219">
        <f>Linker_ZHist!L219-Nominal_ZHist!L219</f>
        <v>0</v>
      </c>
      <c r="M219">
        <f>Linker_ZHist!M219-Nominal_ZHist!M219</f>
        <v>0</v>
      </c>
      <c r="N219">
        <f>Linker_ZHist!N219-Nominal_ZHist!N219</f>
        <v>0</v>
      </c>
      <c r="O219">
        <f>Linker_ZHist!O219-Nominal_ZHist!O219</f>
        <v>0</v>
      </c>
      <c r="P219">
        <f>Linker_ZHist!P219-Nominal_ZHist!P219</f>
        <v>0</v>
      </c>
      <c r="Q219">
        <f>Linker_ZHist!Q219-Nominal_ZHist!Q219</f>
        <v>0</v>
      </c>
      <c r="R219">
        <f>Linker_ZHist!R219-Nominal_ZHist!R219</f>
        <v>0</v>
      </c>
      <c r="S219">
        <f>Linker_ZHist!S219-Nominal_ZHist!S219</f>
        <v>0</v>
      </c>
      <c r="T219">
        <f>Linker_ZHist!T219-Nominal_ZHist!T219</f>
        <v>0</v>
      </c>
      <c r="U219">
        <f>Linker_ZHist!U219-Nominal_ZHist!U219</f>
        <v>0</v>
      </c>
      <c r="V219">
        <f>Linker_ZHist!V219-Nominal_ZHist!V219</f>
        <v>0</v>
      </c>
      <c r="W219">
        <f>Linker_ZHist!W219-Nominal_ZHist!W219</f>
        <v>0</v>
      </c>
      <c r="X219">
        <f>Linker_ZHist!X219-Nominal_ZHist!X219</f>
        <v>0</v>
      </c>
      <c r="Y219">
        <f>Linker_ZHist!Y219-Nominal_ZHist!Y219</f>
        <v>0</v>
      </c>
      <c r="Z219">
        <f>Linker_ZHist!Z219-Nominal_ZHist!Z219</f>
        <v>0</v>
      </c>
      <c r="AA219">
        <f>Linker_ZHist!AA219-Nominal_ZHist!AA219</f>
        <v>0</v>
      </c>
      <c r="AB219">
        <f>Linker_ZHist!AB219-Nominal_ZHist!AB219</f>
        <v>0</v>
      </c>
      <c r="AC219">
        <f>Linker_ZHist!AC219-Nominal_ZHist!AC219</f>
        <v>0</v>
      </c>
      <c r="AD219">
        <f>Linker_ZHist!AD219-Nominal_ZHist!AD219</f>
        <v>0</v>
      </c>
      <c r="AE219">
        <f>Linker_ZHist!AE219-Nominal_ZHist!AE219</f>
        <v>0</v>
      </c>
      <c r="AF219">
        <f>Linker_ZHist!AF219-Nominal_ZHist!AF219</f>
        <v>0</v>
      </c>
      <c r="AG219">
        <f>Linker_ZHist!AG219-Nominal_ZHist!AG219</f>
        <v>0</v>
      </c>
      <c r="AH219">
        <f>Linker_ZHist!AH219-Nominal_ZHist!AH219</f>
        <v>0</v>
      </c>
      <c r="AI219">
        <f>Linker_ZHist!AI219-Nominal_ZHist!AI219</f>
        <v>0</v>
      </c>
      <c r="AJ219">
        <f>Linker_ZHist!AJ219-Nominal_ZHist!AJ219</f>
        <v>0</v>
      </c>
      <c r="AK219">
        <f>Linker_ZHist!AK219-Nominal_ZHist!AK219</f>
        <v>0</v>
      </c>
      <c r="AL219">
        <f>Linker_ZHist!AL219-Nominal_ZHist!AL219</f>
        <v>0</v>
      </c>
      <c r="AM219">
        <f>Linker_ZHist!AM219-Nominal_ZHist!AM219</f>
        <v>0</v>
      </c>
      <c r="AN219">
        <f>Linker_ZHist!AN219-Nominal_ZHist!AN219</f>
        <v>0</v>
      </c>
      <c r="AO219">
        <f>Linker_ZHist!AO219-Nominal_ZHist!AO219</f>
        <v>0</v>
      </c>
      <c r="AP219">
        <f>Linker_ZHist!AP219-Nominal_ZHist!AP219</f>
        <v>0</v>
      </c>
      <c r="AQ219">
        <f>Linker_ZHist!AQ219-Nominal_ZHist!AQ219</f>
        <v>0</v>
      </c>
      <c r="AR219">
        <f>Linker_ZHist!AR219-Nominal_ZHist!AR219</f>
        <v>0</v>
      </c>
      <c r="AS219">
        <f>Linker_ZHist!AS219-Nominal_ZHist!AS219</f>
        <v>0</v>
      </c>
      <c r="AT219">
        <f>Linker_ZHist!AT219-Nominal_ZHist!AT219</f>
        <v>0</v>
      </c>
      <c r="AU219">
        <f>Linker_ZHist!AU219-Nominal_ZHist!AU219</f>
        <v>0</v>
      </c>
      <c r="AV219">
        <f>Linker_ZHist!AV219-Nominal_ZHist!AV219</f>
        <v>0</v>
      </c>
      <c r="AW219">
        <f>Linker_ZHist!AW219-Nominal_ZHist!AW219</f>
        <v>0</v>
      </c>
      <c r="AX219">
        <f>Linker_ZHist!AX219-Nominal_ZHist!AX219</f>
        <v>0</v>
      </c>
      <c r="AY219">
        <f>Linker_ZHist!AY219-Nominal_ZHist!AY219</f>
        <v>0</v>
      </c>
      <c r="AZ219">
        <f>Linker_ZHist!AZ219-Nominal_ZHist!AZ219</f>
        <v>0</v>
      </c>
      <c r="BA219">
        <f>Linker_ZHist!BA219-Nominal_ZHist!BA219</f>
        <v>0</v>
      </c>
      <c r="BB219">
        <f>Linker_ZHist!BB219-Nominal_ZHist!BB219</f>
        <v>0</v>
      </c>
      <c r="BC219">
        <f>Linker_ZHist!BC219-Nominal_ZHist!BC219</f>
        <v>0</v>
      </c>
      <c r="BD219">
        <f>Linker_ZHist!BD219-Nominal_ZHist!BD219</f>
        <v>0</v>
      </c>
      <c r="BE219">
        <f>Linker_ZHist!BE219-Nominal_ZHist!BE219</f>
        <v>0</v>
      </c>
      <c r="BF219">
        <f>Linker_ZHist!BF219-Nominal_ZHist!BF219</f>
        <v>0</v>
      </c>
      <c r="BG219">
        <f>Linker_ZHist!BG219-Nominal_ZHist!BG219</f>
        <v>0</v>
      </c>
      <c r="BH219">
        <f>Linker_ZHist!BH219-Nominal_ZHist!BH219</f>
        <v>0</v>
      </c>
      <c r="BI219">
        <f>Linker_ZHist!BI219-Nominal_ZHist!BI219</f>
        <v>0</v>
      </c>
      <c r="BJ219">
        <f>Linker_ZHist!BJ219-Nominal_ZHist!BJ219</f>
        <v>0</v>
      </c>
      <c r="BK219">
        <f>Linker_ZHist!BK219-Nominal_ZHist!BK219</f>
        <v>0</v>
      </c>
      <c r="BL219">
        <f>Linker_ZHist!BL219-Nominal_ZHist!BL219</f>
        <v>0</v>
      </c>
      <c r="BM219">
        <f>Linker_ZHist!BM219-Nominal_ZHist!BM219</f>
        <v>0</v>
      </c>
      <c r="BN219">
        <f>Linker_ZHist!BN219-Nominal_ZHist!BN219</f>
        <v>0</v>
      </c>
      <c r="BO219">
        <f>Linker_ZHist!BO219-Nominal_ZHist!BO219</f>
        <v>0</v>
      </c>
      <c r="BP219">
        <f>Linker_ZHist!BP219-Nominal_ZHist!BP219</f>
        <v>0</v>
      </c>
      <c r="BQ219">
        <f>Linker_ZHist!BQ219-Nominal_ZHist!BQ219</f>
        <v>0</v>
      </c>
      <c r="BR219">
        <f>Linker_ZHist!BR219-Nominal_ZHist!BR219</f>
        <v>0</v>
      </c>
      <c r="BS219">
        <f>Linker_ZHist!BS219-Nominal_ZHist!BS219</f>
        <v>0</v>
      </c>
      <c r="BT219">
        <f>Linker_ZHist!BT219-Nominal_ZHist!BT219</f>
        <v>0</v>
      </c>
      <c r="BU219">
        <f>Linker_ZHist!BU219-Nominal_ZHist!BU219</f>
        <v>0</v>
      </c>
      <c r="BV219">
        <f>Linker_ZHist!BV219-Nominal_ZHist!BV219</f>
        <v>0</v>
      </c>
      <c r="BW219">
        <f>Linker_ZHist!BW219-Nominal_ZHist!BW219</f>
        <v>0</v>
      </c>
      <c r="BX219">
        <f>Linker_ZHist!BX219-Nominal_ZHist!BX219</f>
        <v>0</v>
      </c>
      <c r="BY219">
        <f>Linker_ZHist!BY219-Nominal_ZHist!BY219</f>
        <v>0</v>
      </c>
      <c r="BZ219">
        <f>Linker_ZHist!BZ219-Nominal_ZHist!BZ219</f>
        <v>0</v>
      </c>
    </row>
    <row r="220" spans="4:78" x14ac:dyDescent="0.35">
      <c r="D220">
        <f>Linker_ZHist!D220-Nominal_ZHist!D220</f>
        <v>0</v>
      </c>
      <c r="E220">
        <f>Linker_ZHist!E220-Nominal_ZHist!E220</f>
        <v>0</v>
      </c>
      <c r="F220">
        <f>Linker_ZHist!F220-Nominal_ZHist!F220</f>
        <v>0</v>
      </c>
      <c r="G220">
        <f>Linker_ZHist!G220-Nominal_ZHist!G220</f>
        <v>0</v>
      </c>
      <c r="H220">
        <f>Linker_ZHist!H220-Nominal_ZHist!H220</f>
        <v>0</v>
      </c>
      <c r="I220">
        <f>Linker_ZHist!I220-Nominal_ZHist!I220</f>
        <v>0</v>
      </c>
      <c r="J220">
        <f>Linker_ZHist!J220-Nominal_ZHist!J220</f>
        <v>0</v>
      </c>
      <c r="K220">
        <f>Linker_ZHist!K220-Nominal_ZHist!K220</f>
        <v>0</v>
      </c>
      <c r="L220">
        <f>Linker_ZHist!L220-Nominal_ZHist!L220</f>
        <v>0</v>
      </c>
      <c r="M220">
        <f>Linker_ZHist!M220-Nominal_ZHist!M220</f>
        <v>0</v>
      </c>
      <c r="N220">
        <f>Linker_ZHist!N220-Nominal_ZHist!N220</f>
        <v>0</v>
      </c>
      <c r="O220">
        <f>Linker_ZHist!O220-Nominal_ZHist!O220</f>
        <v>0</v>
      </c>
      <c r="P220">
        <f>Linker_ZHist!P220-Nominal_ZHist!P220</f>
        <v>0</v>
      </c>
      <c r="Q220">
        <f>Linker_ZHist!Q220-Nominal_ZHist!Q220</f>
        <v>0</v>
      </c>
      <c r="R220">
        <f>Linker_ZHist!R220-Nominal_ZHist!R220</f>
        <v>0</v>
      </c>
      <c r="S220">
        <f>Linker_ZHist!S220-Nominal_ZHist!S220</f>
        <v>0</v>
      </c>
      <c r="T220">
        <f>Linker_ZHist!T220-Nominal_ZHist!T220</f>
        <v>0</v>
      </c>
      <c r="U220">
        <f>Linker_ZHist!U220-Nominal_ZHist!U220</f>
        <v>0</v>
      </c>
      <c r="V220">
        <f>Linker_ZHist!V220-Nominal_ZHist!V220</f>
        <v>0</v>
      </c>
      <c r="W220">
        <f>Linker_ZHist!W220-Nominal_ZHist!W220</f>
        <v>0</v>
      </c>
      <c r="X220">
        <f>Linker_ZHist!X220-Nominal_ZHist!X220</f>
        <v>0</v>
      </c>
      <c r="Y220">
        <f>Linker_ZHist!Y220-Nominal_ZHist!Y220</f>
        <v>0</v>
      </c>
      <c r="Z220">
        <f>Linker_ZHist!Z220-Nominal_ZHist!Z220</f>
        <v>0</v>
      </c>
      <c r="AA220">
        <f>Linker_ZHist!AA220-Nominal_ZHist!AA220</f>
        <v>0</v>
      </c>
      <c r="AB220">
        <f>Linker_ZHist!AB220-Nominal_ZHist!AB220</f>
        <v>0</v>
      </c>
      <c r="AC220">
        <f>Linker_ZHist!AC220-Nominal_ZHist!AC220</f>
        <v>0</v>
      </c>
      <c r="AD220">
        <f>Linker_ZHist!AD220-Nominal_ZHist!AD220</f>
        <v>0</v>
      </c>
      <c r="AE220">
        <f>Linker_ZHist!AE220-Nominal_ZHist!AE220</f>
        <v>0</v>
      </c>
      <c r="AF220">
        <f>Linker_ZHist!AF220-Nominal_ZHist!AF220</f>
        <v>0</v>
      </c>
      <c r="AG220">
        <f>Linker_ZHist!AG220-Nominal_ZHist!AG220</f>
        <v>0</v>
      </c>
      <c r="AH220">
        <f>Linker_ZHist!AH220-Nominal_ZHist!AH220</f>
        <v>0</v>
      </c>
      <c r="AI220">
        <f>Linker_ZHist!AI220-Nominal_ZHist!AI220</f>
        <v>0</v>
      </c>
      <c r="AJ220">
        <f>Linker_ZHist!AJ220-Nominal_ZHist!AJ220</f>
        <v>0</v>
      </c>
      <c r="AK220">
        <f>Linker_ZHist!AK220-Nominal_ZHist!AK220</f>
        <v>0</v>
      </c>
      <c r="AL220">
        <f>Linker_ZHist!AL220-Nominal_ZHist!AL220</f>
        <v>0</v>
      </c>
      <c r="AM220">
        <f>Linker_ZHist!AM220-Nominal_ZHist!AM220</f>
        <v>0</v>
      </c>
      <c r="AN220">
        <f>Linker_ZHist!AN220-Nominal_ZHist!AN220</f>
        <v>0</v>
      </c>
      <c r="AO220">
        <f>Linker_ZHist!AO220-Nominal_ZHist!AO220</f>
        <v>0</v>
      </c>
      <c r="AP220">
        <f>Linker_ZHist!AP220-Nominal_ZHist!AP220</f>
        <v>0</v>
      </c>
      <c r="AQ220">
        <f>Linker_ZHist!AQ220-Nominal_ZHist!AQ220</f>
        <v>0</v>
      </c>
      <c r="AR220">
        <f>Linker_ZHist!AR220-Nominal_ZHist!AR220</f>
        <v>0</v>
      </c>
      <c r="AS220">
        <f>Linker_ZHist!AS220-Nominal_ZHist!AS220</f>
        <v>0</v>
      </c>
      <c r="AT220">
        <f>Linker_ZHist!AT220-Nominal_ZHist!AT220</f>
        <v>0</v>
      </c>
      <c r="AU220">
        <f>Linker_ZHist!AU220-Nominal_ZHist!AU220</f>
        <v>0</v>
      </c>
      <c r="AV220">
        <f>Linker_ZHist!AV220-Nominal_ZHist!AV220</f>
        <v>0</v>
      </c>
      <c r="AW220">
        <f>Linker_ZHist!AW220-Nominal_ZHist!AW220</f>
        <v>0</v>
      </c>
      <c r="AX220">
        <f>Linker_ZHist!AX220-Nominal_ZHist!AX220</f>
        <v>0</v>
      </c>
      <c r="AY220">
        <f>Linker_ZHist!AY220-Nominal_ZHist!AY220</f>
        <v>0</v>
      </c>
      <c r="AZ220">
        <f>Linker_ZHist!AZ220-Nominal_ZHist!AZ220</f>
        <v>0</v>
      </c>
      <c r="BA220">
        <f>Linker_ZHist!BA220-Nominal_ZHist!BA220</f>
        <v>0</v>
      </c>
      <c r="BB220">
        <f>Linker_ZHist!BB220-Nominal_ZHist!BB220</f>
        <v>0</v>
      </c>
      <c r="BC220">
        <f>Linker_ZHist!BC220-Nominal_ZHist!BC220</f>
        <v>0</v>
      </c>
      <c r="BD220">
        <f>Linker_ZHist!BD220-Nominal_ZHist!BD220</f>
        <v>0</v>
      </c>
      <c r="BE220">
        <f>Linker_ZHist!BE220-Nominal_ZHist!BE220</f>
        <v>0</v>
      </c>
      <c r="BF220">
        <f>Linker_ZHist!BF220-Nominal_ZHist!BF220</f>
        <v>0</v>
      </c>
      <c r="BG220">
        <f>Linker_ZHist!BG220-Nominal_ZHist!BG220</f>
        <v>0</v>
      </c>
      <c r="BH220">
        <f>Linker_ZHist!BH220-Nominal_ZHist!BH220</f>
        <v>0</v>
      </c>
      <c r="BI220">
        <f>Linker_ZHist!BI220-Nominal_ZHist!BI220</f>
        <v>0</v>
      </c>
      <c r="BJ220">
        <f>Linker_ZHist!BJ220-Nominal_ZHist!BJ220</f>
        <v>0</v>
      </c>
      <c r="BK220">
        <f>Linker_ZHist!BK220-Nominal_ZHist!BK220</f>
        <v>0</v>
      </c>
      <c r="BL220">
        <f>Linker_ZHist!BL220-Nominal_ZHist!BL220</f>
        <v>0</v>
      </c>
      <c r="BM220">
        <f>Linker_ZHist!BM220-Nominal_ZHist!BM220</f>
        <v>0</v>
      </c>
      <c r="BN220">
        <f>Linker_ZHist!BN220-Nominal_ZHist!BN220</f>
        <v>0</v>
      </c>
      <c r="BO220">
        <f>Linker_ZHist!BO220-Nominal_ZHist!BO220</f>
        <v>0</v>
      </c>
      <c r="BP220">
        <f>Linker_ZHist!BP220-Nominal_ZHist!BP220</f>
        <v>0</v>
      </c>
      <c r="BQ220">
        <f>Linker_ZHist!BQ220-Nominal_ZHist!BQ220</f>
        <v>0</v>
      </c>
      <c r="BR220">
        <f>Linker_ZHist!BR220-Nominal_ZHist!BR220</f>
        <v>0</v>
      </c>
      <c r="BS220">
        <f>Linker_ZHist!BS220-Nominal_ZHist!BS220</f>
        <v>0</v>
      </c>
      <c r="BT220">
        <f>Linker_ZHist!BT220-Nominal_ZHist!BT220</f>
        <v>0</v>
      </c>
      <c r="BU220">
        <f>Linker_ZHist!BU220-Nominal_ZHist!BU220</f>
        <v>0</v>
      </c>
      <c r="BV220">
        <f>Linker_ZHist!BV220-Nominal_ZHist!BV220</f>
        <v>0</v>
      </c>
      <c r="BW220">
        <f>Linker_ZHist!BW220-Nominal_ZHist!BW220</f>
        <v>0</v>
      </c>
      <c r="BX220">
        <f>Linker_ZHist!BX220-Nominal_ZHist!BX220</f>
        <v>0</v>
      </c>
      <c r="BY220">
        <f>Linker_ZHist!BY220-Nominal_ZHist!BY220</f>
        <v>0</v>
      </c>
      <c r="BZ220">
        <f>Linker_ZHist!BZ220-Nominal_ZHist!BZ220</f>
        <v>0</v>
      </c>
    </row>
    <row r="221" spans="4:78" x14ac:dyDescent="0.35">
      <c r="D221">
        <f>Linker_ZHist!D221-Nominal_ZHist!D221</f>
        <v>0</v>
      </c>
      <c r="E221">
        <f>Linker_ZHist!E221-Nominal_ZHist!E221</f>
        <v>0</v>
      </c>
      <c r="F221">
        <f>Linker_ZHist!F221-Nominal_ZHist!F221</f>
        <v>0</v>
      </c>
      <c r="G221">
        <f>Linker_ZHist!G221-Nominal_ZHist!G221</f>
        <v>0</v>
      </c>
      <c r="H221">
        <f>Linker_ZHist!H221-Nominal_ZHist!H221</f>
        <v>0</v>
      </c>
      <c r="I221">
        <f>Linker_ZHist!I221-Nominal_ZHist!I221</f>
        <v>0</v>
      </c>
      <c r="J221">
        <f>Linker_ZHist!J221-Nominal_ZHist!J221</f>
        <v>0</v>
      </c>
      <c r="K221">
        <f>Linker_ZHist!K221-Nominal_ZHist!K221</f>
        <v>0</v>
      </c>
      <c r="L221">
        <f>Linker_ZHist!L221-Nominal_ZHist!L221</f>
        <v>0</v>
      </c>
      <c r="M221">
        <f>Linker_ZHist!M221-Nominal_ZHist!M221</f>
        <v>0</v>
      </c>
      <c r="N221">
        <f>Linker_ZHist!N221-Nominal_ZHist!N221</f>
        <v>0</v>
      </c>
      <c r="O221">
        <f>Linker_ZHist!O221-Nominal_ZHist!O221</f>
        <v>0</v>
      </c>
      <c r="P221">
        <f>Linker_ZHist!P221-Nominal_ZHist!P221</f>
        <v>0</v>
      </c>
      <c r="Q221">
        <f>Linker_ZHist!Q221-Nominal_ZHist!Q221</f>
        <v>0</v>
      </c>
      <c r="R221">
        <f>Linker_ZHist!R221-Nominal_ZHist!R221</f>
        <v>0</v>
      </c>
      <c r="S221">
        <f>Linker_ZHist!S221-Nominal_ZHist!S221</f>
        <v>0</v>
      </c>
      <c r="T221">
        <f>Linker_ZHist!T221-Nominal_ZHist!T221</f>
        <v>0</v>
      </c>
      <c r="U221">
        <f>Linker_ZHist!U221-Nominal_ZHist!U221</f>
        <v>0</v>
      </c>
      <c r="V221">
        <f>Linker_ZHist!V221-Nominal_ZHist!V221</f>
        <v>0</v>
      </c>
      <c r="W221">
        <f>Linker_ZHist!W221-Nominal_ZHist!W221</f>
        <v>0</v>
      </c>
      <c r="X221">
        <f>Linker_ZHist!X221-Nominal_ZHist!X221</f>
        <v>0</v>
      </c>
      <c r="Y221">
        <f>Linker_ZHist!Y221-Nominal_ZHist!Y221</f>
        <v>0</v>
      </c>
      <c r="Z221">
        <f>Linker_ZHist!Z221-Nominal_ZHist!Z221</f>
        <v>0</v>
      </c>
      <c r="AA221">
        <f>Linker_ZHist!AA221-Nominal_ZHist!AA221</f>
        <v>0</v>
      </c>
      <c r="AB221">
        <f>Linker_ZHist!AB221-Nominal_ZHist!AB221</f>
        <v>0</v>
      </c>
      <c r="AC221">
        <f>Linker_ZHist!AC221-Nominal_ZHist!AC221</f>
        <v>0</v>
      </c>
      <c r="AD221">
        <f>Linker_ZHist!AD221-Nominal_ZHist!AD221</f>
        <v>0</v>
      </c>
      <c r="AE221">
        <f>Linker_ZHist!AE221-Nominal_ZHist!AE221</f>
        <v>0</v>
      </c>
      <c r="AF221">
        <f>Linker_ZHist!AF221-Nominal_ZHist!AF221</f>
        <v>0</v>
      </c>
      <c r="AG221">
        <f>Linker_ZHist!AG221-Nominal_ZHist!AG221</f>
        <v>0</v>
      </c>
      <c r="AH221">
        <f>Linker_ZHist!AH221-Nominal_ZHist!AH221</f>
        <v>0</v>
      </c>
      <c r="AI221">
        <f>Linker_ZHist!AI221-Nominal_ZHist!AI221</f>
        <v>0</v>
      </c>
      <c r="AJ221">
        <f>Linker_ZHist!AJ221-Nominal_ZHist!AJ221</f>
        <v>0</v>
      </c>
      <c r="AK221">
        <f>Linker_ZHist!AK221-Nominal_ZHist!AK221</f>
        <v>0</v>
      </c>
      <c r="AL221">
        <f>Linker_ZHist!AL221-Nominal_ZHist!AL221</f>
        <v>0</v>
      </c>
      <c r="AM221">
        <f>Linker_ZHist!AM221-Nominal_ZHist!AM221</f>
        <v>0</v>
      </c>
      <c r="AN221">
        <f>Linker_ZHist!AN221-Nominal_ZHist!AN221</f>
        <v>0</v>
      </c>
      <c r="AO221">
        <f>Linker_ZHist!AO221-Nominal_ZHist!AO221</f>
        <v>0</v>
      </c>
      <c r="AP221">
        <f>Linker_ZHist!AP221-Nominal_ZHist!AP221</f>
        <v>0</v>
      </c>
      <c r="AQ221">
        <f>Linker_ZHist!AQ221-Nominal_ZHist!AQ221</f>
        <v>0</v>
      </c>
      <c r="AR221">
        <f>Linker_ZHist!AR221-Nominal_ZHist!AR221</f>
        <v>0</v>
      </c>
      <c r="AS221">
        <f>Linker_ZHist!AS221-Nominal_ZHist!AS221</f>
        <v>0</v>
      </c>
      <c r="AT221">
        <f>Linker_ZHist!AT221-Nominal_ZHist!AT221</f>
        <v>0</v>
      </c>
      <c r="AU221">
        <f>Linker_ZHist!AU221-Nominal_ZHist!AU221</f>
        <v>0</v>
      </c>
      <c r="AV221">
        <f>Linker_ZHist!AV221-Nominal_ZHist!AV221</f>
        <v>0</v>
      </c>
      <c r="AW221">
        <f>Linker_ZHist!AW221-Nominal_ZHist!AW221</f>
        <v>0</v>
      </c>
      <c r="AX221">
        <f>Linker_ZHist!AX221-Nominal_ZHist!AX221</f>
        <v>0</v>
      </c>
      <c r="AY221">
        <f>Linker_ZHist!AY221-Nominal_ZHist!AY221</f>
        <v>0</v>
      </c>
      <c r="AZ221">
        <f>Linker_ZHist!AZ221-Nominal_ZHist!AZ221</f>
        <v>0</v>
      </c>
      <c r="BA221">
        <f>Linker_ZHist!BA221-Nominal_ZHist!BA221</f>
        <v>0</v>
      </c>
      <c r="BB221">
        <f>Linker_ZHist!BB221-Nominal_ZHist!BB221</f>
        <v>0</v>
      </c>
      <c r="BC221">
        <f>Linker_ZHist!BC221-Nominal_ZHist!BC221</f>
        <v>0</v>
      </c>
      <c r="BD221">
        <f>Linker_ZHist!BD221-Nominal_ZHist!BD221</f>
        <v>0</v>
      </c>
      <c r="BE221">
        <f>Linker_ZHist!BE221-Nominal_ZHist!BE221</f>
        <v>0</v>
      </c>
      <c r="BF221">
        <f>Linker_ZHist!BF221-Nominal_ZHist!BF221</f>
        <v>0</v>
      </c>
      <c r="BG221">
        <f>Linker_ZHist!BG221-Nominal_ZHist!BG221</f>
        <v>0</v>
      </c>
      <c r="BH221">
        <f>Linker_ZHist!BH221-Nominal_ZHist!BH221</f>
        <v>0</v>
      </c>
      <c r="BI221">
        <f>Linker_ZHist!BI221-Nominal_ZHist!BI221</f>
        <v>0</v>
      </c>
      <c r="BJ221">
        <f>Linker_ZHist!BJ221-Nominal_ZHist!BJ221</f>
        <v>0</v>
      </c>
      <c r="BK221">
        <f>Linker_ZHist!BK221-Nominal_ZHist!BK221</f>
        <v>0</v>
      </c>
      <c r="BL221">
        <f>Linker_ZHist!BL221-Nominal_ZHist!BL221</f>
        <v>0</v>
      </c>
      <c r="BM221">
        <f>Linker_ZHist!BM221-Nominal_ZHist!BM221</f>
        <v>0</v>
      </c>
      <c r="BN221">
        <f>Linker_ZHist!BN221-Nominal_ZHist!BN221</f>
        <v>0</v>
      </c>
      <c r="BO221">
        <f>Linker_ZHist!BO221-Nominal_ZHist!BO221</f>
        <v>0</v>
      </c>
      <c r="BP221">
        <f>Linker_ZHist!BP221-Nominal_ZHist!BP221</f>
        <v>0</v>
      </c>
      <c r="BQ221">
        <f>Linker_ZHist!BQ221-Nominal_ZHist!BQ221</f>
        <v>0</v>
      </c>
      <c r="BR221">
        <f>Linker_ZHist!BR221-Nominal_ZHist!BR221</f>
        <v>0</v>
      </c>
      <c r="BS221">
        <f>Linker_ZHist!BS221-Nominal_ZHist!BS221</f>
        <v>0</v>
      </c>
      <c r="BT221">
        <f>Linker_ZHist!BT221-Nominal_ZHist!BT221</f>
        <v>0</v>
      </c>
      <c r="BU221">
        <f>Linker_ZHist!BU221-Nominal_ZHist!BU221</f>
        <v>0</v>
      </c>
      <c r="BV221">
        <f>Linker_ZHist!BV221-Nominal_ZHist!BV221</f>
        <v>0</v>
      </c>
      <c r="BW221">
        <f>Linker_ZHist!BW221-Nominal_ZHist!BW221</f>
        <v>0</v>
      </c>
      <c r="BX221">
        <f>Linker_ZHist!BX221-Nominal_ZHist!BX221</f>
        <v>0</v>
      </c>
      <c r="BY221">
        <f>Linker_ZHist!BY221-Nominal_ZHist!BY221</f>
        <v>0</v>
      </c>
      <c r="BZ221">
        <f>Linker_ZHist!BZ221-Nominal_ZHist!BZ221</f>
        <v>0</v>
      </c>
    </row>
    <row r="222" spans="4:78" x14ac:dyDescent="0.35">
      <c r="D222">
        <f>Linker_ZHist!D222-Nominal_ZHist!D222</f>
        <v>0</v>
      </c>
      <c r="E222">
        <f>Linker_ZHist!E222-Nominal_ZHist!E222</f>
        <v>0</v>
      </c>
      <c r="F222">
        <f>Linker_ZHist!F222-Nominal_ZHist!F222</f>
        <v>0</v>
      </c>
      <c r="G222">
        <f>Linker_ZHist!G222-Nominal_ZHist!G222</f>
        <v>0</v>
      </c>
      <c r="H222">
        <f>Linker_ZHist!H222-Nominal_ZHist!H222</f>
        <v>0</v>
      </c>
      <c r="I222">
        <f>Linker_ZHist!I222-Nominal_ZHist!I222</f>
        <v>0</v>
      </c>
      <c r="J222">
        <f>Linker_ZHist!J222-Nominal_ZHist!J222</f>
        <v>0</v>
      </c>
      <c r="K222">
        <f>Linker_ZHist!K222-Nominal_ZHist!K222</f>
        <v>0</v>
      </c>
      <c r="L222">
        <f>Linker_ZHist!L222-Nominal_ZHist!L222</f>
        <v>0</v>
      </c>
      <c r="M222">
        <f>Linker_ZHist!M222-Nominal_ZHist!M222</f>
        <v>0</v>
      </c>
      <c r="N222">
        <f>Linker_ZHist!N222-Nominal_ZHist!N222</f>
        <v>0</v>
      </c>
      <c r="O222">
        <f>Linker_ZHist!O222-Nominal_ZHist!O222</f>
        <v>0</v>
      </c>
      <c r="P222">
        <f>Linker_ZHist!P222-Nominal_ZHist!P222</f>
        <v>0</v>
      </c>
      <c r="Q222">
        <f>Linker_ZHist!Q222-Nominal_ZHist!Q222</f>
        <v>0</v>
      </c>
      <c r="R222">
        <f>Linker_ZHist!R222-Nominal_ZHist!R222</f>
        <v>0</v>
      </c>
      <c r="S222">
        <f>Linker_ZHist!S222-Nominal_ZHist!S222</f>
        <v>0</v>
      </c>
      <c r="T222">
        <f>Linker_ZHist!T222-Nominal_ZHist!T222</f>
        <v>0</v>
      </c>
      <c r="U222">
        <f>Linker_ZHist!U222-Nominal_ZHist!U222</f>
        <v>0</v>
      </c>
      <c r="V222">
        <f>Linker_ZHist!V222-Nominal_ZHist!V222</f>
        <v>0</v>
      </c>
      <c r="W222">
        <f>Linker_ZHist!W222-Nominal_ZHist!W222</f>
        <v>0</v>
      </c>
      <c r="X222">
        <f>Linker_ZHist!X222-Nominal_ZHist!X222</f>
        <v>0</v>
      </c>
      <c r="Y222">
        <f>Linker_ZHist!Y222-Nominal_ZHist!Y222</f>
        <v>0</v>
      </c>
      <c r="Z222">
        <f>Linker_ZHist!Z222-Nominal_ZHist!Z222</f>
        <v>0</v>
      </c>
      <c r="AA222">
        <f>Linker_ZHist!AA222-Nominal_ZHist!AA222</f>
        <v>0</v>
      </c>
      <c r="AB222">
        <f>Linker_ZHist!AB222-Nominal_ZHist!AB222</f>
        <v>0</v>
      </c>
      <c r="AC222">
        <f>Linker_ZHist!AC222-Nominal_ZHist!AC222</f>
        <v>0</v>
      </c>
      <c r="AD222">
        <f>Linker_ZHist!AD222-Nominal_ZHist!AD222</f>
        <v>0</v>
      </c>
      <c r="AE222">
        <f>Linker_ZHist!AE222-Nominal_ZHist!AE222</f>
        <v>0</v>
      </c>
      <c r="AF222">
        <f>Linker_ZHist!AF222-Nominal_ZHist!AF222</f>
        <v>0</v>
      </c>
      <c r="AG222">
        <f>Linker_ZHist!AG222-Nominal_ZHist!AG222</f>
        <v>0</v>
      </c>
      <c r="AH222">
        <f>Linker_ZHist!AH222-Nominal_ZHist!AH222</f>
        <v>0</v>
      </c>
      <c r="AI222">
        <f>Linker_ZHist!AI222-Nominal_ZHist!AI222</f>
        <v>0</v>
      </c>
      <c r="AJ222">
        <f>Linker_ZHist!AJ222-Nominal_ZHist!AJ222</f>
        <v>0</v>
      </c>
      <c r="AK222">
        <f>Linker_ZHist!AK222-Nominal_ZHist!AK222</f>
        <v>0</v>
      </c>
      <c r="AL222">
        <f>Linker_ZHist!AL222-Nominal_ZHist!AL222</f>
        <v>0</v>
      </c>
      <c r="AM222">
        <f>Linker_ZHist!AM222-Nominal_ZHist!AM222</f>
        <v>0</v>
      </c>
      <c r="AN222">
        <f>Linker_ZHist!AN222-Nominal_ZHist!AN222</f>
        <v>0</v>
      </c>
      <c r="AO222">
        <f>Linker_ZHist!AO222-Nominal_ZHist!AO222</f>
        <v>0</v>
      </c>
      <c r="AP222">
        <f>Linker_ZHist!AP222-Nominal_ZHist!AP222</f>
        <v>0</v>
      </c>
      <c r="AQ222">
        <f>Linker_ZHist!AQ222-Nominal_ZHist!AQ222</f>
        <v>0</v>
      </c>
      <c r="AR222">
        <f>Linker_ZHist!AR222-Nominal_ZHist!AR222</f>
        <v>0</v>
      </c>
      <c r="AS222">
        <f>Linker_ZHist!AS222-Nominal_ZHist!AS222</f>
        <v>0</v>
      </c>
      <c r="AT222">
        <f>Linker_ZHist!AT222-Nominal_ZHist!AT222</f>
        <v>0</v>
      </c>
      <c r="AU222">
        <f>Linker_ZHist!AU222-Nominal_ZHist!AU222</f>
        <v>0</v>
      </c>
      <c r="AV222">
        <f>Linker_ZHist!AV222-Nominal_ZHist!AV222</f>
        <v>0</v>
      </c>
      <c r="AW222">
        <f>Linker_ZHist!AW222-Nominal_ZHist!AW222</f>
        <v>0</v>
      </c>
      <c r="AX222">
        <f>Linker_ZHist!AX222-Nominal_ZHist!AX222</f>
        <v>0</v>
      </c>
      <c r="AY222">
        <f>Linker_ZHist!AY222-Nominal_ZHist!AY222</f>
        <v>0</v>
      </c>
      <c r="AZ222">
        <f>Linker_ZHist!AZ222-Nominal_ZHist!AZ222</f>
        <v>0</v>
      </c>
      <c r="BA222">
        <f>Linker_ZHist!BA222-Nominal_ZHist!BA222</f>
        <v>0</v>
      </c>
      <c r="BB222">
        <f>Linker_ZHist!BB222-Nominal_ZHist!BB222</f>
        <v>0</v>
      </c>
      <c r="BC222">
        <f>Linker_ZHist!BC222-Nominal_ZHist!BC222</f>
        <v>0</v>
      </c>
      <c r="BD222">
        <f>Linker_ZHist!BD222-Nominal_ZHist!BD222</f>
        <v>0</v>
      </c>
      <c r="BE222">
        <f>Linker_ZHist!BE222-Nominal_ZHist!BE222</f>
        <v>0</v>
      </c>
      <c r="BF222">
        <f>Linker_ZHist!BF222-Nominal_ZHist!BF222</f>
        <v>0</v>
      </c>
      <c r="BG222">
        <f>Linker_ZHist!BG222-Nominal_ZHist!BG222</f>
        <v>0</v>
      </c>
      <c r="BH222">
        <f>Linker_ZHist!BH222-Nominal_ZHist!BH222</f>
        <v>0</v>
      </c>
      <c r="BI222">
        <f>Linker_ZHist!BI222-Nominal_ZHist!BI222</f>
        <v>0</v>
      </c>
      <c r="BJ222">
        <f>Linker_ZHist!BJ222-Nominal_ZHist!BJ222</f>
        <v>0</v>
      </c>
      <c r="BK222">
        <f>Linker_ZHist!BK222-Nominal_ZHist!BK222</f>
        <v>0</v>
      </c>
      <c r="BL222">
        <f>Linker_ZHist!BL222-Nominal_ZHist!BL222</f>
        <v>0</v>
      </c>
      <c r="BM222">
        <f>Linker_ZHist!BM222-Nominal_ZHist!BM222</f>
        <v>0</v>
      </c>
      <c r="BN222">
        <f>Linker_ZHist!BN222-Nominal_ZHist!BN222</f>
        <v>0</v>
      </c>
      <c r="BO222">
        <f>Linker_ZHist!BO222-Nominal_ZHist!BO222</f>
        <v>0</v>
      </c>
      <c r="BP222">
        <f>Linker_ZHist!BP222-Nominal_ZHist!BP222</f>
        <v>0</v>
      </c>
      <c r="BQ222">
        <f>Linker_ZHist!BQ222-Nominal_ZHist!BQ222</f>
        <v>0</v>
      </c>
      <c r="BR222">
        <f>Linker_ZHist!BR222-Nominal_ZHist!BR222</f>
        <v>0</v>
      </c>
      <c r="BS222">
        <f>Linker_ZHist!BS222-Nominal_ZHist!BS222</f>
        <v>0</v>
      </c>
      <c r="BT222">
        <f>Linker_ZHist!BT222-Nominal_ZHist!BT222</f>
        <v>0</v>
      </c>
      <c r="BU222">
        <f>Linker_ZHist!BU222-Nominal_ZHist!BU222</f>
        <v>0</v>
      </c>
      <c r="BV222">
        <f>Linker_ZHist!BV222-Nominal_ZHist!BV222</f>
        <v>0</v>
      </c>
      <c r="BW222">
        <f>Linker_ZHist!BW222-Nominal_ZHist!BW222</f>
        <v>0</v>
      </c>
      <c r="BX222">
        <f>Linker_ZHist!BX222-Nominal_ZHist!BX222</f>
        <v>0</v>
      </c>
      <c r="BY222">
        <f>Linker_ZHist!BY222-Nominal_ZHist!BY222</f>
        <v>0</v>
      </c>
      <c r="BZ222">
        <f>Linker_ZHist!BZ222-Nominal_ZHist!BZ222</f>
        <v>0</v>
      </c>
    </row>
    <row r="223" spans="4:78" x14ac:dyDescent="0.35">
      <c r="D223">
        <f>Linker_ZHist!D223-Nominal_ZHist!D223</f>
        <v>0</v>
      </c>
      <c r="E223">
        <f>Linker_ZHist!E223-Nominal_ZHist!E223</f>
        <v>0</v>
      </c>
      <c r="F223">
        <f>Linker_ZHist!F223-Nominal_ZHist!F223</f>
        <v>0</v>
      </c>
      <c r="G223">
        <f>Linker_ZHist!G223-Nominal_ZHist!G223</f>
        <v>0</v>
      </c>
      <c r="H223">
        <f>Linker_ZHist!H223-Nominal_ZHist!H223</f>
        <v>0</v>
      </c>
      <c r="I223">
        <f>Linker_ZHist!I223-Nominal_ZHist!I223</f>
        <v>0</v>
      </c>
      <c r="J223">
        <f>Linker_ZHist!J223-Nominal_ZHist!J223</f>
        <v>0</v>
      </c>
      <c r="K223">
        <f>Linker_ZHist!K223-Nominal_ZHist!K223</f>
        <v>0</v>
      </c>
      <c r="L223">
        <f>Linker_ZHist!L223-Nominal_ZHist!L223</f>
        <v>0</v>
      </c>
      <c r="M223">
        <f>Linker_ZHist!M223-Nominal_ZHist!M223</f>
        <v>0</v>
      </c>
      <c r="N223">
        <f>Linker_ZHist!N223-Nominal_ZHist!N223</f>
        <v>0</v>
      </c>
      <c r="O223">
        <f>Linker_ZHist!O223-Nominal_ZHist!O223</f>
        <v>0</v>
      </c>
      <c r="P223">
        <f>Linker_ZHist!P223-Nominal_ZHist!P223</f>
        <v>0</v>
      </c>
      <c r="Q223">
        <f>Linker_ZHist!Q223-Nominal_ZHist!Q223</f>
        <v>0</v>
      </c>
      <c r="R223">
        <f>Linker_ZHist!R223-Nominal_ZHist!R223</f>
        <v>0</v>
      </c>
      <c r="S223">
        <f>Linker_ZHist!S223-Nominal_ZHist!S223</f>
        <v>0</v>
      </c>
      <c r="T223">
        <f>Linker_ZHist!T223-Nominal_ZHist!T223</f>
        <v>0</v>
      </c>
      <c r="U223">
        <f>Linker_ZHist!U223-Nominal_ZHist!U223</f>
        <v>0</v>
      </c>
      <c r="V223">
        <f>Linker_ZHist!V223-Nominal_ZHist!V223</f>
        <v>0</v>
      </c>
      <c r="W223">
        <f>Linker_ZHist!W223-Nominal_ZHist!W223</f>
        <v>0</v>
      </c>
      <c r="X223">
        <f>Linker_ZHist!X223-Nominal_ZHist!X223</f>
        <v>0</v>
      </c>
      <c r="Y223">
        <f>Linker_ZHist!Y223-Nominal_ZHist!Y223</f>
        <v>0</v>
      </c>
      <c r="Z223">
        <f>Linker_ZHist!Z223-Nominal_ZHist!Z223</f>
        <v>0</v>
      </c>
      <c r="AA223">
        <f>Linker_ZHist!AA223-Nominal_ZHist!AA223</f>
        <v>0</v>
      </c>
      <c r="AB223">
        <f>Linker_ZHist!AB223-Nominal_ZHist!AB223</f>
        <v>0</v>
      </c>
      <c r="AC223">
        <f>Linker_ZHist!AC223-Nominal_ZHist!AC223</f>
        <v>0</v>
      </c>
      <c r="AD223">
        <f>Linker_ZHist!AD223-Nominal_ZHist!AD223</f>
        <v>0</v>
      </c>
      <c r="AE223">
        <f>Linker_ZHist!AE223-Nominal_ZHist!AE223</f>
        <v>0</v>
      </c>
      <c r="AF223">
        <f>Linker_ZHist!AF223-Nominal_ZHist!AF223</f>
        <v>0</v>
      </c>
      <c r="AG223">
        <f>Linker_ZHist!AG223-Nominal_ZHist!AG223</f>
        <v>0</v>
      </c>
      <c r="AH223">
        <f>Linker_ZHist!AH223-Nominal_ZHist!AH223</f>
        <v>0</v>
      </c>
      <c r="AI223">
        <f>Linker_ZHist!AI223-Nominal_ZHist!AI223</f>
        <v>0</v>
      </c>
      <c r="AJ223">
        <f>Linker_ZHist!AJ223-Nominal_ZHist!AJ223</f>
        <v>0</v>
      </c>
      <c r="AK223">
        <f>Linker_ZHist!AK223-Nominal_ZHist!AK223</f>
        <v>0</v>
      </c>
      <c r="AL223">
        <f>Linker_ZHist!AL223-Nominal_ZHist!AL223</f>
        <v>0</v>
      </c>
      <c r="AM223">
        <f>Linker_ZHist!AM223-Nominal_ZHist!AM223</f>
        <v>0</v>
      </c>
      <c r="AN223">
        <f>Linker_ZHist!AN223-Nominal_ZHist!AN223</f>
        <v>0</v>
      </c>
      <c r="AO223">
        <f>Linker_ZHist!AO223-Nominal_ZHist!AO223</f>
        <v>0</v>
      </c>
      <c r="AP223">
        <f>Linker_ZHist!AP223-Nominal_ZHist!AP223</f>
        <v>0</v>
      </c>
      <c r="AQ223">
        <f>Linker_ZHist!AQ223-Nominal_ZHist!AQ223</f>
        <v>0</v>
      </c>
      <c r="AR223">
        <f>Linker_ZHist!AR223-Nominal_ZHist!AR223</f>
        <v>0</v>
      </c>
      <c r="AS223">
        <f>Linker_ZHist!AS223-Nominal_ZHist!AS223</f>
        <v>0</v>
      </c>
      <c r="AT223">
        <f>Linker_ZHist!AT223-Nominal_ZHist!AT223</f>
        <v>0</v>
      </c>
      <c r="AU223">
        <f>Linker_ZHist!AU223-Nominal_ZHist!AU223</f>
        <v>0</v>
      </c>
      <c r="AV223">
        <f>Linker_ZHist!AV223-Nominal_ZHist!AV223</f>
        <v>0</v>
      </c>
      <c r="AW223">
        <f>Linker_ZHist!AW223-Nominal_ZHist!AW223</f>
        <v>0</v>
      </c>
      <c r="AX223">
        <f>Linker_ZHist!AX223-Nominal_ZHist!AX223</f>
        <v>0</v>
      </c>
      <c r="AY223">
        <f>Linker_ZHist!AY223-Nominal_ZHist!AY223</f>
        <v>0</v>
      </c>
      <c r="AZ223">
        <f>Linker_ZHist!AZ223-Nominal_ZHist!AZ223</f>
        <v>0</v>
      </c>
      <c r="BA223">
        <f>Linker_ZHist!BA223-Nominal_ZHist!BA223</f>
        <v>0</v>
      </c>
      <c r="BB223">
        <f>Linker_ZHist!BB223-Nominal_ZHist!BB223</f>
        <v>0</v>
      </c>
      <c r="BC223">
        <f>Linker_ZHist!BC223-Nominal_ZHist!BC223</f>
        <v>0</v>
      </c>
      <c r="BD223">
        <f>Linker_ZHist!BD223-Nominal_ZHist!BD223</f>
        <v>0</v>
      </c>
      <c r="BE223">
        <f>Linker_ZHist!BE223-Nominal_ZHist!BE223</f>
        <v>0</v>
      </c>
      <c r="BF223">
        <f>Linker_ZHist!BF223-Nominal_ZHist!BF223</f>
        <v>0</v>
      </c>
      <c r="BG223">
        <f>Linker_ZHist!BG223-Nominal_ZHist!BG223</f>
        <v>0</v>
      </c>
      <c r="BH223">
        <f>Linker_ZHist!BH223-Nominal_ZHist!BH223</f>
        <v>0</v>
      </c>
      <c r="BI223">
        <f>Linker_ZHist!BI223-Nominal_ZHist!BI223</f>
        <v>0</v>
      </c>
      <c r="BJ223">
        <f>Linker_ZHist!BJ223-Nominal_ZHist!BJ223</f>
        <v>0</v>
      </c>
      <c r="BK223">
        <f>Linker_ZHist!BK223-Nominal_ZHist!BK223</f>
        <v>0</v>
      </c>
      <c r="BL223">
        <f>Linker_ZHist!BL223-Nominal_ZHist!BL223</f>
        <v>0</v>
      </c>
      <c r="BM223">
        <f>Linker_ZHist!BM223-Nominal_ZHist!BM223</f>
        <v>0</v>
      </c>
      <c r="BN223">
        <f>Linker_ZHist!BN223-Nominal_ZHist!BN223</f>
        <v>0</v>
      </c>
      <c r="BO223">
        <f>Linker_ZHist!BO223-Nominal_ZHist!BO223</f>
        <v>0</v>
      </c>
      <c r="BP223">
        <f>Linker_ZHist!BP223-Nominal_ZHist!BP223</f>
        <v>0</v>
      </c>
      <c r="BQ223">
        <f>Linker_ZHist!BQ223-Nominal_ZHist!BQ223</f>
        <v>0</v>
      </c>
      <c r="BR223">
        <f>Linker_ZHist!BR223-Nominal_ZHist!BR223</f>
        <v>0</v>
      </c>
      <c r="BS223">
        <f>Linker_ZHist!BS223-Nominal_ZHist!BS223</f>
        <v>0</v>
      </c>
      <c r="BT223">
        <f>Linker_ZHist!BT223-Nominal_ZHist!BT223</f>
        <v>0</v>
      </c>
      <c r="BU223">
        <f>Linker_ZHist!BU223-Nominal_ZHist!BU223</f>
        <v>0</v>
      </c>
      <c r="BV223">
        <f>Linker_ZHist!BV223-Nominal_ZHist!BV223</f>
        <v>0</v>
      </c>
      <c r="BW223">
        <f>Linker_ZHist!BW223-Nominal_ZHist!BW223</f>
        <v>0</v>
      </c>
      <c r="BX223">
        <f>Linker_ZHist!BX223-Nominal_ZHist!BX223</f>
        <v>0</v>
      </c>
      <c r="BY223">
        <f>Linker_ZHist!BY223-Nominal_ZHist!BY223</f>
        <v>0</v>
      </c>
      <c r="BZ223">
        <f>Linker_ZHist!BZ223-Nominal_ZHist!BZ223</f>
        <v>0</v>
      </c>
    </row>
    <row r="224" spans="4:78" x14ac:dyDescent="0.35">
      <c r="D224">
        <f>Linker_ZHist!D224-Nominal_ZHist!D224</f>
        <v>0</v>
      </c>
      <c r="E224">
        <f>Linker_ZHist!E224-Nominal_ZHist!E224</f>
        <v>0</v>
      </c>
      <c r="F224">
        <f>Linker_ZHist!F224-Nominal_ZHist!F224</f>
        <v>0</v>
      </c>
      <c r="G224">
        <f>Linker_ZHist!G224-Nominal_ZHist!G224</f>
        <v>0</v>
      </c>
      <c r="H224">
        <f>Linker_ZHist!H224-Nominal_ZHist!H224</f>
        <v>0</v>
      </c>
      <c r="I224">
        <f>Linker_ZHist!I224-Nominal_ZHist!I224</f>
        <v>0</v>
      </c>
      <c r="J224">
        <f>Linker_ZHist!J224-Nominal_ZHist!J224</f>
        <v>0</v>
      </c>
      <c r="K224">
        <f>Linker_ZHist!K224-Nominal_ZHist!K224</f>
        <v>0</v>
      </c>
      <c r="L224">
        <f>Linker_ZHist!L224-Nominal_ZHist!L224</f>
        <v>0</v>
      </c>
      <c r="M224">
        <f>Linker_ZHist!M224-Nominal_ZHist!M224</f>
        <v>0</v>
      </c>
      <c r="N224">
        <f>Linker_ZHist!N224-Nominal_ZHist!N224</f>
        <v>0</v>
      </c>
      <c r="O224">
        <f>Linker_ZHist!O224-Nominal_ZHist!O224</f>
        <v>0</v>
      </c>
      <c r="P224">
        <f>Linker_ZHist!P224-Nominal_ZHist!P224</f>
        <v>0</v>
      </c>
      <c r="Q224">
        <f>Linker_ZHist!Q224-Nominal_ZHist!Q224</f>
        <v>0</v>
      </c>
      <c r="R224">
        <f>Linker_ZHist!R224-Nominal_ZHist!R224</f>
        <v>0</v>
      </c>
      <c r="S224">
        <f>Linker_ZHist!S224-Nominal_ZHist!S224</f>
        <v>0</v>
      </c>
      <c r="T224">
        <f>Linker_ZHist!T224-Nominal_ZHist!T224</f>
        <v>0</v>
      </c>
      <c r="U224">
        <f>Linker_ZHist!U224-Nominal_ZHist!U224</f>
        <v>0</v>
      </c>
      <c r="V224">
        <f>Linker_ZHist!V224-Nominal_ZHist!V224</f>
        <v>0</v>
      </c>
      <c r="W224">
        <f>Linker_ZHist!W224-Nominal_ZHist!W224</f>
        <v>0</v>
      </c>
      <c r="X224">
        <f>Linker_ZHist!X224-Nominal_ZHist!X224</f>
        <v>0</v>
      </c>
      <c r="Y224">
        <f>Linker_ZHist!Y224-Nominal_ZHist!Y224</f>
        <v>0</v>
      </c>
      <c r="Z224">
        <f>Linker_ZHist!Z224-Nominal_ZHist!Z224</f>
        <v>0</v>
      </c>
      <c r="AA224">
        <f>Linker_ZHist!AA224-Nominal_ZHist!AA224</f>
        <v>0</v>
      </c>
      <c r="AB224">
        <f>Linker_ZHist!AB224-Nominal_ZHist!AB224</f>
        <v>0</v>
      </c>
      <c r="AC224">
        <f>Linker_ZHist!AC224-Nominal_ZHist!AC224</f>
        <v>0</v>
      </c>
      <c r="AD224">
        <f>Linker_ZHist!AD224-Nominal_ZHist!AD224</f>
        <v>0</v>
      </c>
      <c r="AE224">
        <f>Linker_ZHist!AE224-Nominal_ZHist!AE224</f>
        <v>0</v>
      </c>
      <c r="AF224">
        <f>Linker_ZHist!AF224-Nominal_ZHist!AF224</f>
        <v>0</v>
      </c>
      <c r="AG224">
        <f>Linker_ZHist!AG224-Nominal_ZHist!AG224</f>
        <v>0</v>
      </c>
      <c r="AH224">
        <f>Linker_ZHist!AH224-Nominal_ZHist!AH224</f>
        <v>0</v>
      </c>
      <c r="AI224">
        <f>Linker_ZHist!AI224-Nominal_ZHist!AI224</f>
        <v>0</v>
      </c>
      <c r="AJ224">
        <f>Linker_ZHist!AJ224-Nominal_ZHist!AJ224</f>
        <v>0</v>
      </c>
      <c r="AK224">
        <f>Linker_ZHist!AK224-Nominal_ZHist!AK224</f>
        <v>0</v>
      </c>
      <c r="AL224">
        <f>Linker_ZHist!AL224-Nominal_ZHist!AL224</f>
        <v>0</v>
      </c>
      <c r="AM224">
        <f>Linker_ZHist!AM224-Nominal_ZHist!AM224</f>
        <v>0</v>
      </c>
      <c r="AN224">
        <f>Linker_ZHist!AN224-Nominal_ZHist!AN224</f>
        <v>0</v>
      </c>
      <c r="AO224">
        <f>Linker_ZHist!AO224-Nominal_ZHist!AO224</f>
        <v>0</v>
      </c>
      <c r="AP224">
        <f>Linker_ZHist!AP224-Nominal_ZHist!AP224</f>
        <v>0</v>
      </c>
      <c r="AQ224">
        <f>Linker_ZHist!AQ224-Nominal_ZHist!AQ224</f>
        <v>0</v>
      </c>
      <c r="AR224">
        <f>Linker_ZHist!AR224-Nominal_ZHist!AR224</f>
        <v>0</v>
      </c>
      <c r="AS224">
        <f>Linker_ZHist!AS224-Nominal_ZHist!AS224</f>
        <v>0</v>
      </c>
      <c r="AT224">
        <f>Linker_ZHist!AT224-Nominal_ZHist!AT224</f>
        <v>0</v>
      </c>
      <c r="AU224">
        <f>Linker_ZHist!AU224-Nominal_ZHist!AU224</f>
        <v>0</v>
      </c>
      <c r="AV224">
        <f>Linker_ZHist!AV224-Nominal_ZHist!AV224</f>
        <v>0</v>
      </c>
      <c r="AW224">
        <f>Linker_ZHist!AW224-Nominal_ZHist!AW224</f>
        <v>0</v>
      </c>
      <c r="AX224">
        <f>Linker_ZHist!AX224-Nominal_ZHist!AX224</f>
        <v>0</v>
      </c>
      <c r="AY224">
        <f>Linker_ZHist!AY224-Nominal_ZHist!AY224</f>
        <v>0</v>
      </c>
      <c r="AZ224">
        <f>Linker_ZHist!AZ224-Nominal_ZHist!AZ224</f>
        <v>0</v>
      </c>
      <c r="BA224">
        <f>Linker_ZHist!BA224-Nominal_ZHist!BA224</f>
        <v>0</v>
      </c>
      <c r="BB224">
        <f>Linker_ZHist!BB224-Nominal_ZHist!BB224</f>
        <v>0</v>
      </c>
      <c r="BC224">
        <f>Linker_ZHist!BC224-Nominal_ZHist!BC224</f>
        <v>0</v>
      </c>
      <c r="BD224">
        <f>Linker_ZHist!BD224-Nominal_ZHist!BD224</f>
        <v>0</v>
      </c>
      <c r="BE224">
        <f>Linker_ZHist!BE224-Nominal_ZHist!BE224</f>
        <v>0</v>
      </c>
      <c r="BF224">
        <f>Linker_ZHist!BF224-Nominal_ZHist!BF224</f>
        <v>0</v>
      </c>
      <c r="BG224">
        <f>Linker_ZHist!BG224-Nominal_ZHist!BG224</f>
        <v>0</v>
      </c>
      <c r="BH224">
        <f>Linker_ZHist!BH224-Nominal_ZHist!BH224</f>
        <v>0</v>
      </c>
      <c r="BI224">
        <f>Linker_ZHist!BI224-Nominal_ZHist!BI224</f>
        <v>0</v>
      </c>
      <c r="BJ224">
        <f>Linker_ZHist!BJ224-Nominal_ZHist!BJ224</f>
        <v>0</v>
      </c>
      <c r="BK224">
        <f>Linker_ZHist!BK224-Nominal_ZHist!BK224</f>
        <v>0</v>
      </c>
      <c r="BL224">
        <f>Linker_ZHist!BL224-Nominal_ZHist!BL224</f>
        <v>0</v>
      </c>
      <c r="BM224">
        <f>Linker_ZHist!BM224-Nominal_ZHist!BM224</f>
        <v>0</v>
      </c>
      <c r="BN224">
        <f>Linker_ZHist!BN224-Nominal_ZHist!BN224</f>
        <v>0</v>
      </c>
      <c r="BO224">
        <f>Linker_ZHist!BO224-Nominal_ZHist!BO224</f>
        <v>0</v>
      </c>
      <c r="BP224">
        <f>Linker_ZHist!BP224-Nominal_ZHist!BP224</f>
        <v>0</v>
      </c>
      <c r="BQ224">
        <f>Linker_ZHist!BQ224-Nominal_ZHist!BQ224</f>
        <v>0</v>
      </c>
      <c r="BR224">
        <f>Linker_ZHist!BR224-Nominal_ZHist!BR224</f>
        <v>0</v>
      </c>
      <c r="BS224">
        <f>Linker_ZHist!BS224-Nominal_ZHist!BS224</f>
        <v>0</v>
      </c>
      <c r="BT224">
        <f>Linker_ZHist!BT224-Nominal_ZHist!BT224</f>
        <v>0</v>
      </c>
      <c r="BU224">
        <f>Linker_ZHist!BU224-Nominal_ZHist!BU224</f>
        <v>0</v>
      </c>
      <c r="BV224">
        <f>Linker_ZHist!BV224-Nominal_ZHist!BV224</f>
        <v>0</v>
      </c>
      <c r="BW224">
        <f>Linker_ZHist!BW224-Nominal_ZHist!BW224</f>
        <v>0</v>
      </c>
      <c r="BX224">
        <f>Linker_ZHist!BX224-Nominal_ZHist!BX224</f>
        <v>0</v>
      </c>
      <c r="BY224">
        <f>Linker_ZHist!BY224-Nominal_ZHist!BY224</f>
        <v>0</v>
      </c>
      <c r="BZ224">
        <f>Linker_ZHist!BZ224-Nominal_ZHist!BZ224</f>
        <v>0</v>
      </c>
    </row>
    <row r="225" spans="4:78" x14ac:dyDescent="0.35">
      <c r="D225">
        <f>Linker_ZHist!D225-Nominal_ZHist!D225</f>
        <v>0</v>
      </c>
      <c r="E225">
        <f>Linker_ZHist!E225-Nominal_ZHist!E225</f>
        <v>0</v>
      </c>
      <c r="F225">
        <f>Linker_ZHist!F225-Nominal_ZHist!F225</f>
        <v>0</v>
      </c>
      <c r="G225">
        <f>Linker_ZHist!G225-Nominal_ZHist!G225</f>
        <v>0</v>
      </c>
      <c r="H225">
        <f>Linker_ZHist!H225-Nominal_ZHist!H225</f>
        <v>0</v>
      </c>
      <c r="I225">
        <f>Linker_ZHist!I225-Nominal_ZHist!I225</f>
        <v>0</v>
      </c>
      <c r="J225">
        <f>Linker_ZHist!J225-Nominal_ZHist!J225</f>
        <v>0</v>
      </c>
      <c r="K225">
        <f>Linker_ZHist!K225-Nominal_ZHist!K225</f>
        <v>0</v>
      </c>
      <c r="L225">
        <f>Linker_ZHist!L225-Nominal_ZHist!L225</f>
        <v>0</v>
      </c>
      <c r="M225">
        <f>Linker_ZHist!M225-Nominal_ZHist!M225</f>
        <v>0</v>
      </c>
      <c r="N225">
        <f>Linker_ZHist!N225-Nominal_ZHist!N225</f>
        <v>0</v>
      </c>
      <c r="O225">
        <f>Linker_ZHist!O225-Nominal_ZHist!O225</f>
        <v>0</v>
      </c>
      <c r="P225">
        <f>Linker_ZHist!P225-Nominal_ZHist!P225</f>
        <v>0</v>
      </c>
      <c r="Q225">
        <f>Linker_ZHist!Q225-Nominal_ZHist!Q225</f>
        <v>0</v>
      </c>
      <c r="R225">
        <f>Linker_ZHist!R225-Nominal_ZHist!R225</f>
        <v>0</v>
      </c>
      <c r="S225">
        <f>Linker_ZHist!S225-Nominal_ZHist!S225</f>
        <v>0</v>
      </c>
      <c r="T225">
        <f>Linker_ZHist!T225-Nominal_ZHist!T225</f>
        <v>0</v>
      </c>
      <c r="U225">
        <f>Linker_ZHist!U225-Nominal_ZHist!U225</f>
        <v>0</v>
      </c>
      <c r="V225">
        <f>Linker_ZHist!V225-Nominal_ZHist!V225</f>
        <v>0</v>
      </c>
      <c r="W225">
        <f>Linker_ZHist!W225-Nominal_ZHist!W225</f>
        <v>0</v>
      </c>
      <c r="X225">
        <f>Linker_ZHist!X225-Nominal_ZHist!X225</f>
        <v>0</v>
      </c>
      <c r="Y225">
        <f>Linker_ZHist!Y225-Nominal_ZHist!Y225</f>
        <v>0</v>
      </c>
      <c r="Z225">
        <f>Linker_ZHist!Z225-Nominal_ZHist!Z225</f>
        <v>0</v>
      </c>
      <c r="AA225">
        <f>Linker_ZHist!AA225-Nominal_ZHist!AA225</f>
        <v>0</v>
      </c>
      <c r="AB225">
        <f>Linker_ZHist!AB225-Nominal_ZHist!AB225</f>
        <v>0</v>
      </c>
      <c r="AC225">
        <f>Linker_ZHist!AC225-Nominal_ZHist!AC225</f>
        <v>0</v>
      </c>
      <c r="AD225">
        <f>Linker_ZHist!AD225-Nominal_ZHist!AD225</f>
        <v>0</v>
      </c>
      <c r="AE225">
        <f>Linker_ZHist!AE225-Nominal_ZHist!AE225</f>
        <v>0</v>
      </c>
      <c r="AF225">
        <f>Linker_ZHist!AF225-Nominal_ZHist!AF225</f>
        <v>0</v>
      </c>
      <c r="AG225">
        <f>Linker_ZHist!AG225-Nominal_ZHist!AG225</f>
        <v>0</v>
      </c>
      <c r="AH225">
        <f>Linker_ZHist!AH225-Nominal_ZHist!AH225</f>
        <v>0</v>
      </c>
      <c r="AI225">
        <f>Linker_ZHist!AI225-Nominal_ZHist!AI225</f>
        <v>0</v>
      </c>
      <c r="AJ225">
        <f>Linker_ZHist!AJ225-Nominal_ZHist!AJ225</f>
        <v>0</v>
      </c>
      <c r="AK225">
        <f>Linker_ZHist!AK225-Nominal_ZHist!AK225</f>
        <v>0</v>
      </c>
      <c r="AL225">
        <f>Linker_ZHist!AL225-Nominal_ZHist!AL225</f>
        <v>0</v>
      </c>
      <c r="AM225">
        <f>Linker_ZHist!AM225-Nominal_ZHist!AM225</f>
        <v>0</v>
      </c>
      <c r="AN225">
        <f>Linker_ZHist!AN225-Nominal_ZHist!AN225</f>
        <v>0</v>
      </c>
      <c r="AO225">
        <f>Linker_ZHist!AO225-Nominal_ZHist!AO225</f>
        <v>0</v>
      </c>
      <c r="AP225">
        <f>Linker_ZHist!AP225-Nominal_ZHist!AP225</f>
        <v>0</v>
      </c>
      <c r="AQ225">
        <f>Linker_ZHist!AQ225-Nominal_ZHist!AQ225</f>
        <v>0</v>
      </c>
      <c r="AR225">
        <f>Linker_ZHist!AR225-Nominal_ZHist!AR225</f>
        <v>0</v>
      </c>
      <c r="AS225">
        <f>Linker_ZHist!AS225-Nominal_ZHist!AS225</f>
        <v>0</v>
      </c>
      <c r="AT225">
        <f>Linker_ZHist!AT225-Nominal_ZHist!AT225</f>
        <v>0</v>
      </c>
      <c r="AU225">
        <f>Linker_ZHist!AU225-Nominal_ZHist!AU225</f>
        <v>0</v>
      </c>
      <c r="AV225">
        <f>Linker_ZHist!AV225-Nominal_ZHist!AV225</f>
        <v>0</v>
      </c>
      <c r="AW225">
        <f>Linker_ZHist!AW225-Nominal_ZHist!AW225</f>
        <v>0</v>
      </c>
      <c r="AX225">
        <f>Linker_ZHist!AX225-Nominal_ZHist!AX225</f>
        <v>0</v>
      </c>
      <c r="AY225">
        <f>Linker_ZHist!AY225-Nominal_ZHist!AY225</f>
        <v>0</v>
      </c>
      <c r="AZ225">
        <f>Linker_ZHist!AZ225-Nominal_ZHist!AZ225</f>
        <v>0</v>
      </c>
      <c r="BA225">
        <f>Linker_ZHist!BA225-Nominal_ZHist!BA225</f>
        <v>0</v>
      </c>
      <c r="BB225">
        <f>Linker_ZHist!BB225-Nominal_ZHist!BB225</f>
        <v>0</v>
      </c>
      <c r="BC225">
        <f>Linker_ZHist!BC225-Nominal_ZHist!BC225</f>
        <v>0</v>
      </c>
      <c r="BD225">
        <f>Linker_ZHist!BD225-Nominal_ZHist!BD225</f>
        <v>0</v>
      </c>
      <c r="BE225">
        <f>Linker_ZHist!BE225-Nominal_ZHist!BE225</f>
        <v>0</v>
      </c>
      <c r="BF225">
        <f>Linker_ZHist!BF225-Nominal_ZHist!BF225</f>
        <v>0</v>
      </c>
      <c r="BG225">
        <f>Linker_ZHist!BG225-Nominal_ZHist!BG225</f>
        <v>0</v>
      </c>
      <c r="BH225">
        <f>Linker_ZHist!BH225-Nominal_ZHist!BH225</f>
        <v>0</v>
      </c>
      <c r="BI225">
        <f>Linker_ZHist!BI225-Nominal_ZHist!BI225</f>
        <v>0</v>
      </c>
      <c r="BJ225">
        <f>Linker_ZHist!BJ225-Nominal_ZHist!BJ225</f>
        <v>0</v>
      </c>
      <c r="BK225">
        <f>Linker_ZHist!BK225-Nominal_ZHist!BK225</f>
        <v>0</v>
      </c>
      <c r="BL225">
        <f>Linker_ZHist!BL225-Nominal_ZHist!BL225</f>
        <v>0</v>
      </c>
      <c r="BM225">
        <f>Linker_ZHist!BM225-Nominal_ZHist!BM225</f>
        <v>0</v>
      </c>
      <c r="BN225">
        <f>Linker_ZHist!BN225-Nominal_ZHist!BN225</f>
        <v>0</v>
      </c>
      <c r="BO225">
        <f>Linker_ZHist!BO225-Nominal_ZHist!BO225</f>
        <v>0</v>
      </c>
      <c r="BP225">
        <f>Linker_ZHist!BP225-Nominal_ZHist!BP225</f>
        <v>0</v>
      </c>
      <c r="BQ225">
        <f>Linker_ZHist!BQ225-Nominal_ZHist!BQ225</f>
        <v>0</v>
      </c>
      <c r="BR225">
        <f>Linker_ZHist!BR225-Nominal_ZHist!BR225</f>
        <v>0</v>
      </c>
      <c r="BS225">
        <f>Linker_ZHist!BS225-Nominal_ZHist!BS225</f>
        <v>0</v>
      </c>
      <c r="BT225">
        <f>Linker_ZHist!BT225-Nominal_ZHist!BT225</f>
        <v>0</v>
      </c>
      <c r="BU225">
        <f>Linker_ZHist!BU225-Nominal_ZHist!BU225</f>
        <v>0</v>
      </c>
      <c r="BV225">
        <f>Linker_ZHist!BV225-Nominal_ZHist!BV225</f>
        <v>0</v>
      </c>
      <c r="BW225">
        <f>Linker_ZHist!BW225-Nominal_ZHist!BW225</f>
        <v>0</v>
      </c>
      <c r="BX225">
        <f>Linker_ZHist!BX225-Nominal_ZHist!BX225</f>
        <v>0</v>
      </c>
      <c r="BY225">
        <f>Linker_ZHist!BY225-Nominal_ZHist!BY225</f>
        <v>0</v>
      </c>
      <c r="BZ225">
        <f>Linker_ZHist!BZ225-Nominal_ZHist!BZ225</f>
        <v>0</v>
      </c>
    </row>
    <row r="226" spans="4:78" x14ac:dyDescent="0.35">
      <c r="D226">
        <f>Linker_ZHist!D226-Nominal_ZHist!D226</f>
        <v>0</v>
      </c>
      <c r="E226">
        <f>Linker_ZHist!E226-Nominal_ZHist!E226</f>
        <v>0</v>
      </c>
      <c r="F226">
        <f>Linker_ZHist!F226-Nominal_ZHist!F226</f>
        <v>0</v>
      </c>
      <c r="G226">
        <f>Linker_ZHist!G226-Nominal_ZHist!G226</f>
        <v>0</v>
      </c>
      <c r="H226">
        <f>Linker_ZHist!H226-Nominal_ZHist!H226</f>
        <v>0</v>
      </c>
      <c r="I226">
        <f>Linker_ZHist!I226-Nominal_ZHist!I226</f>
        <v>0</v>
      </c>
      <c r="J226">
        <f>Linker_ZHist!J226-Nominal_ZHist!J226</f>
        <v>0</v>
      </c>
      <c r="K226">
        <f>Linker_ZHist!K226-Nominal_ZHist!K226</f>
        <v>0</v>
      </c>
      <c r="L226">
        <f>Linker_ZHist!L226-Nominal_ZHist!L226</f>
        <v>0</v>
      </c>
      <c r="M226">
        <f>Linker_ZHist!M226-Nominal_ZHist!M226</f>
        <v>0</v>
      </c>
      <c r="N226">
        <f>Linker_ZHist!N226-Nominal_ZHist!N226</f>
        <v>0</v>
      </c>
      <c r="O226">
        <f>Linker_ZHist!O226-Nominal_ZHist!O226</f>
        <v>0</v>
      </c>
      <c r="P226">
        <f>Linker_ZHist!P226-Nominal_ZHist!P226</f>
        <v>0</v>
      </c>
      <c r="Q226">
        <f>Linker_ZHist!Q226-Nominal_ZHist!Q226</f>
        <v>0</v>
      </c>
      <c r="R226">
        <f>Linker_ZHist!R226-Nominal_ZHist!R226</f>
        <v>0</v>
      </c>
      <c r="S226">
        <f>Linker_ZHist!S226-Nominal_ZHist!S226</f>
        <v>0</v>
      </c>
      <c r="T226">
        <f>Linker_ZHist!T226-Nominal_ZHist!T226</f>
        <v>0</v>
      </c>
      <c r="U226">
        <f>Linker_ZHist!U226-Nominal_ZHist!U226</f>
        <v>0</v>
      </c>
      <c r="V226">
        <f>Linker_ZHist!V226-Nominal_ZHist!V226</f>
        <v>0</v>
      </c>
      <c r="W226">
        <f>Linker_ZHist!W226-Nominal_ZHist!W226</f>
        <v>0</v>
      </c>
      <c r="X226">
        <f>Linker_ZHist!X226-Nominal_ZHist!X226</f>
        <v>0</v>
      </c>
      <c r="Y226">
        <f>Linker_ZHist!Y226-Nominal_ZHist!Y226</f>
        <v>0</v>
      </c>
      <c r="Z226">
        <f>Linker_ZHist!Z226-Nominal_ZHist!Z226</f>
        <v>0</v>
      </c>
      <c r="AA226">
        <f>Linker_ZHist!AA226-Nominal_ZHist!AA226</f>
        <v>0</v>
      </c>
      <c r="AB226">
        <f>Linker_ZHist!AB226-Nominal_ZHist!AB226</f>
        <v>0</v>
      </c>
      <c r="AC226">
        <f>Linker_ZHist!AC226-Nominal_ZHist!AC226</f>
        <v>0</v>
      </c>
      <c r="AD226">
        <f>Linker_ZHist!AD226-Nominal_ZHist!AD226</f>
        <v>0</v>
      </c>
      <c r="AE226">
        <f>Linker_ZHist!AE226-Nominal_ZHist!AE226</f>
        <v>0</v>
      </c>
      <c r="AF226">
        <f>Linker_ZHist!AF226-Nominal_ZHist!AF226</f>
        <v>0</v>
      </c>
      <c r="AG226">
        <f>Linker_ZHist!AG226-Nominal_ZHist!AG226</f>
        <v>0</v>
      </c>
      <c r="AH226">
        <f>Linker_ZHist!AH226-Nominal_ZHist!AH226</f>
        <v>0</v>
      </c>
      <c r="AI226">
        <f>Linker_ZHist!AI226-Nominal_ZHist!AI226</f>
        <v>0</v>
      </c>
      <c r="AJ226">
        <f>Linker_ZHist!AJ226-Nominal_ZHist!AJ226</f>
        <v>0</v>
      </c>
      <c r="AK226">
        <f>Linker_ZHist!AK226-Nominal_ZHist!AK226</f>
        <v>0</v>
      </c>
      <c r="AL226">
        <f>Linker_ZHist!AL226-Nominal_ZHist!AL226</f>
        <v>0</v>
      </c>
      <c r="AM226">
        <f>Linker_ZHist!AM226-Nominal_ZHist!AM226</f>
        <v>0</v>
      </c>
      <c r="AN226">
        <f>Linker_ZHist!AN226-Nominal_ZHist!AN226</f>
        <v>0</v>
      </c>
      <c r="AO226">
        <f>Linker_ZHist!AO226-Nominal_ZHist!AO226</f>
        <v>0</v>
      </c>
      <c r="AP226">
        <f>Linker_ZHist!AP226-Nominal_ZHist!AP226</f>
        <v>0</v>
      </c>
      <c r="AQ226">
        <f>Linker_ZHist!AQ226-Nominal_ZHist!AQ226</f>
        <v>0</v>
      </c>
      <c r="AR226">
        <f>Linker_ZHist!AR226-Nominal_ZHist!AR226</f>
        <v>0</v>
      </c>
      <c r="AS226">
        <f>Linker_ZHist!AS226-Nominal_ZHist!AS226</f>
        <v>0</v>
      </c>
      <c r="AT226">
        <f>Linker_ZHist!AT226-Nominal_ZHist!AT226</f>
        <v>0</v>
      </c>
      <c r="AU226">
        <f>Linker_ZHist!AU226-Nominal_ZHist!AU226</f>
        <v>0</v>
      </c>
      <c r="AV226">
        <f>Linker_ZHist!AV226-Nominal_ZHist!AV226</f>
        <v>0</v>
      </c>
      <c r="AW226">
        <f>Linker_ZHist!AW226-Nominal_ZHist!AW226</f>
        <v>0</v>
      </c>
      <c r="AX226">
        <f>Linker_ZHist!AX226-Nominal_ZHist!AX226</f>
        <v>0</v>
      </c>
      <c r="AY226">
        <f>Linker_ZHist!AY226-Nominal_ZHist!AY226</f>
        <v>0</v>
      </c>
      <c r="AZ226">
        <f>Linker_ZHist!AZ226-Nominal_ZHist!AZ226</f>
        <v>0</v>
      </c>
      <c r="BA226">
        <f>Linker_ZHist!BA226-Nominal_ZHist!BA226</f>
        <v>0</v>
      </c>
      <c r="BB226">
        <f>Linker_ZHist!BB226-Nominal_ZHist!BB226</f>
        <v>0</v>
      </c>
      <c r="BC226">
        <f>Linker_ZHist!BC226-Nominal_ZHist!BC226</f>
        <v>0</v>
      </c>
      <c r="BD226">
        <f>Linker_ZHist!BD226-Nominal_ZHist!BD226</f>
        <v>0</v>
      </c>
      <c r="BE226">
        <f>Linker_ZHist!BE226-Nominal_ZHist!BE226</f>
        <v>0</v>
      </c>
      <c r="BF226">
        <f>Linker_ZHist!BF226-Nominal_ZHist!BF226</f>
        <v>0</v>
      </c>
      <c r="BG226">
        <f>Linker_ZHist!BG226-Nominal_ZHist!BG226</f>
        <v>0</v>
      </c>
      <c r="BH226">
        <f>Linker_ZHist!BH226-Nominal_ZHist!BH226</f>
        <v>0</v>
      </c>
      <c r="BI226">
        <f>Linker_ZHist!BI226-Nominal_ZHist!BI226</f>
        <v>0</v>
      </c>
      <c r="BJ226">
        <f>Linker_ZHist!BJ226-Nominal_ZHist!BJ226</f>
        <v>0</v>
      </c>
      <c r="BK226">
        <f>Linker_ZHist!BK226-Nominal_ZHist!BK226</f>
        <v>0</v>
      </c>
      <c r="BL226">
        <f>Linker_ZHist!BL226-Nominal_ZHist!BL226</f>
        <v>0</v>
      </c>
      <c r="BM226">
        <f>Linker_ZHist!BM226-Nominal_ZHist!BM226</f>
        <v>0</v>
      </c>
      <c r="BN226">
        <f>Linker_ZHist!BN226-Nominal_ZHist!BN226</f>
        <v>0</v>
      </c>
      <c r="BO226">
        <f>Linker_ZHist!BO226-Nominal_ZHist!BO226</f>
        <v>0</v>
      </c>
      <c r="BP226">
        <f>Linker_ZHist!BP226-Nominal_ZHist!BP226</f>
        <v>0</v>
      </c>
      <c r="BQ226">
        <f>Linker_ZHist!BQ226-Nominal_ZHist!BQ226</f>
        <v>0</v>
      </c>
      <c r="BR226">
        <f>Linker_ZHist!BR226-Nominal_ZHist!BR226</f>
        <v>0</v>
      </c>
      <c r="BS226">
        <f>Linker_ZHist!BS226-Nominal_ZHist!BS226</f>
        <v>0</v>
      </c>
      <c r="BT226">
        <f>Linker_ZHist!BT226-Nominal_ZHist!BT226</f>
        <v>0</v>
      </c>
      <c r="BU226">
        <f>Linker_ZHist!BU226-Nominal_ZHist!BU226</f>
        <v>0</v>
      </c>
      <c r="BV226">
        <f>Linker_ZHist!BV226-Nominal_ZHist!BV226</f>
        <v>0</v>
      </c>
      <c r="BW226">
        <f>Linker_ZHist!BW226-Nominal_ZHist!BW226</f>
        <v>0</v>
      </c>
      <c r="BX226">
        <f>Linker_ZHist!BX226-Nominal_ZHist!BX226</f>
        <v>0</v>
      </c>
      <c r="BY226">
        <f>Linker_ZHist!BY226-Nominal_ZHist!BY226</f>
        <v>0</v>
      </c>
      <c r="BZ226">
        <f>Linker_ZHist!BZ226-Nominal_ZHist!BZ226</f>
        <v>0</v>
      </c>
    </row>
    <row r="227" spans="4:78" x14ac:dyDescent="0.35">
      <c r="D227">
        <f>Linker_ZHist!D227-Nominal_ZHist!D227</f>
        <v>0</v>
      </c>
      <c r="E227">
        <f>Linker_ZHist!E227-Nominal_ZHist!E227</f>
        <v>0</v>
      </c>
      <c r="F227">
        <f>Linker_ZHist!F227-Nominal_ZHist!F227</f>
        <v>0</v>
      </c>
      <c r="G227">
        <f>Linker_ZHist!G227-Nominal_ZHist!G227</f>
        <v>0</v>
      </c>
      <c r="H227">
        <f>Linker_ZHist!H227-Nominal_ZHist!H227</f>
        <v>0</v>
      </c>
      <c r="I227">
        <f>Linker_ZHist!I227-Nominal_ZHist!I227</f>
        <v>0</v>
      </c>
      <c r="J227">
        <f>Linker_ZHist!J227-Nominal_ZHist!J227</f>
        <v>0</v>
      </c>
      <c r="K227">
        <f>Linker_ZHist!K227-Nominal_ZHist!K227</f>
        <v>0</v>
      </c>
      <c r="L227">
        <f>Linker_ZHist!L227-Nominal_ZHist!L227</f>
        <v>0</v>
      </c>
      <c r="M227">
        <f>Linker_ZHist!M227-Nominal_ZHist!M227</f>
        <v>0</v>
      </c>
      <c r="N227">
        <f>Linker_ZHist!N227-Nominal_ZHist!N227</f>
        <v>0</v>
      </c>
      <c r="O227">
        <f>Linker_ZHist!O227-Nominal_ZHist!O227</f>
        <v>0</v>
      </c>
      <c r="P227">
        <f>Linker_ZHist!P227-Nominal_ZHist!P227</f>
        <v>0</v>
      </c>
      <c r="Q227">
        <f>Linker_ZHist!Q227-Nominal_ZHist!Q227</f>
        <v>0</v>
      </c>
      <c r="R227">
        <f>Linker_ZHist!R227-Nominal_ZHist!R227</f>
        <v>0</v>
      </c>
      <c r="S227">
        <f>Linker_ZHist!S227-Nominal_ZHist!S227</f>
        <v>0</v>
      </c>
      <c r="T227">
        <f>Linker_ZHist!T227-Nominal_ZHist!T227</f>
        <v>0</v>
      </c>
      <c r="U227">
        <f>Linker_ZHist!U227-Nominal_ZHist!U227</f>
        <v>0</v>
      </c>
      <c r="V227">
        <f>Linker_ZHist!V227-Nominal_ZHist!V227</f>
        <v>0</v>
      </c>
      <c r="W227">
        <f>Linker_ZHist!W227-Nominal_ZHist!W227</f>
        <v>0</v>
      </c>
      <c r="X227">
        <f>Linker_ZHist!X227-Nominal_ZHist!X227</f>
        <v>0</v>
      </c>
      <c r="Y227">
        <f>Linker_ZHist!Y227-Nominal_ZHist!Y227</f>
        <v>0</v>
      </c>
      <c r="Z227">
        <f>Linker_ZHist!Z227-Nominal_ZHist!Z227</f>
        <v>0</v>
      </c>
      <c r="AA227">
        <f>Linker_ZHist!AA227-Nominal_ZHist!AA227</f>
        <v>0</v>
      </c>
      <c r="AB227">
        <f>Linker_ZHist!AB227-Nominal_ZHist!AB227</f>
        <v>0</v>
      </c>
      <c r="AC227">
        <f>Linker_ZHist!AC227-Nominal_ZHist!AC227</f>
        <v>0</v>
      </c>
      <c r="AD227">
        <f>Linker_ZHist!AD227-Nominal_ZHist!AD227</f>
        <v>0</v>
      </c>
      <c r="AE227">
        <f>Linker_ZHist!AE227-Nominal_ZHist!AE227</f>
        <v>0</v>
      </c>
      <c r="AF227">
        <f>Linker_ZHist!AF227-Nominal_ZHist!AF227</f>
        <v>0</v>
      </c>
      <c r="AG227">
        <f>Linker_ZHist!AG227-Nominal_ZHist!AG227</f>
        <v>0</v>
      </c>
      <c r="AH227">
        <f>Linker_ZHist!AH227-Nominal_ZHist!AH227</f>
        <v>0</v>
      </c>
      <c r="AI227">
        <f>Linker_ZHist!AI227-Nominal_ZHist!AI227</f>
        <v>0</v>
      </c>
      <c r="AJ227">
        <f>Linker_ZHist!AJ227-Nominal_ZHist!AJ227</f>
        <v>0</v>
      </c>
      <c r="AK227">
        <f>Linker_ZHist!AK227-Nominal_ZHist!AK227</f>
        <v>0</v>
      </c>
      <c r="AL227">
        <f>Linker_ZHist!AL227-Nominal_ZHist!AL227</f>
        <v>0</v>
      </c>
      <c r="AM227">
        <f>Linker_ZHist!AM227-Nominal_ZHist!AM227</f>
        <v>0</v>
      </c>
      <c r="AN227">
        <f>Linker_ZHist!AN227-Nominal_ZHist!AN227</f>
        <v>0</v>
      </c>
      <c r="AO227">
        <f>Linker_ZHist!AO227-Nominal_ZHist!AO227</f>
        <v>0</v>
      </c>
      <c r="AP227">
        <f>Linker_ZHist!AP227-Nominal_ZHist!AP227</f>
        <v>0</v>
      </c>
      <c r="AQ227">
        <f>Linker_ZHist!AQ227-Nominal_ZHist!AQ227</f>
        <v>0</v>
      </c>
      <c r="AR227">
        <f>Linker_ZHist!AR227-Nominal_ZHist!AR227</f>
        <v>0</v>
      </c>
      <c r="AS227">
        <f>Linker_ZHist!AS227-Nominal_ZHist!AS227</f>
        <v>0</v>
      </c>
      <c r="AT227">
        <f>Linker_ZHist!AT227-Nominal_ZHist!AT227</f>
        <v>0</v>
      </c>
      <c r="AU227">
        <f>Linker_ZHist!AU227-Nominal_ZHist!AU227</f>
        <v>0</v>
      </c>
      <c r="AV227">
        <f>Linker_ZHist!AV227-Nominal_ZHist!AV227</f>
        <v>0</v>
      </c>
      <c r="AW227">
        <f>Linker_ZHist!AW227-Nominal_ZHist!AW227</f>
        <v>0</v>
      </c>
      <c r="AX227">
        <f>Linker_ZHist!AX227-Nominal_ZHist!AX227</f>
        <v>0</v>
      </c>
      <c r="AY227">
        <f>Linker_ZHist!AY227-Nominal_ZHist!AY227</f>
        <v>0</v>
      </c>
      <c r="AZ227">
        <f>Linker_ZHist!AZ227-Nominal_ZHist!AZ227</f>
        <v>0</v>
      </c>
      <c r="BA227">
        <f>Linker_ZHist!BA227-Nominal_ZHist!BA227</f>
        <v>0</v>
      </c>
      <c r="BB227">
        <f>Linker_ZHist!BB227-Nominal_ZHist!BB227</f>
        <v>0</v>
      </c>
      <c r="BC227">
        <f>Linker_ZHist!BC227-Nominal_ZHist!BC227</f>
        <v>0</v>
      </c>
      <c r="BD227">
        <f>Linker_ZHist!BD227-Nominal_ZHist!BD227</f>
        <v>0</v>
      </c>
      <c r="BE227">
        <f>Linker_ZHist!BE227-Nominal_ZHist!BE227</f>
        <v>0</v>
      </c>
      <c r="BF227">
        <f>Linker_ZHist!BF227-Nominal_ZHist!BF227</f>
        <v>0</v>
      </c>
      <c r="BG227">
        <f>Linker_ZHist!BG227-Nominal_ZHist!BG227</f>
        <v>0</v>
      </c>
      <c r="BH227">
        <f>Linker_ZHist!BH227-Nominal_ZHist!BH227</f>
        <v>0</v>
      </c>
      <c r="BI227">
        <f>Linker_ZHist!BI227-Nominal_ZHist!BI227</f>
        <v>0</v>
      </c>
      <c r="BJ227">
        <f>Linker_ZHist!BJ227-Nominal_ZHist!BJ227</f>
        <v>0</v>
      </c>
      <c r="BK227">
        <f>Linker_ZHist!BK227-Nominal_ZHist!BK227</f>
        <v>0</v>
      </c>
      <c r="BL227">
        <f>Linker_ZHist!BL227-Nominal_ZHist!BL227</f>
        <v>0</v>
      </c>
      <c r="BM227">
        <f>Linker_ZHist!BM227-Nominal_ZHist!BM227</f>
        <v>0</v>
      </c>
      <c r="BN227">
        <f>Linker_ZHist!BN227-Nominal_ZHist!BN227</f>
        <v>0</v>
      </c>
      <c r="BO227">
        <f>Linker_ZHist!BO227-Nominal_ZHist!BO227</f>
        <v>0</v>
      </c>
      <c r="BP227">
        <f>Linker_ZHist!BP227-Nominal_ZHist!BP227</f>
        <v>0</v>
      </c>
      <c r="BQ227">
        <f>Linker_ZHist!BQ227-Nominal_ZHist!BQ227</f>
        <v>0</v>
      </c>
      <c r="BR227">
        <f>Linker_ZHist!BR227-Nominal_ZHist!BR227</f>
        <v>0</v>
      </c>
      <c r="BS227">
        <f>Linker_ZHist!BS227-Nominal_ZHist!BS227</f>
        <v>0</v>
      </c>
      <c r="BT227">
        <f>Linker_ZHist!BT227-Nominal_ZHist!BT227</f>
        <v>0</v>
      </c>
      <c r="BU227">
        <f>Linker_ZHist!BU227-Nominal_ZHist!BU227</f>
        <v>0</v>
      </c>
      <c r="BV227">
        <f>Linker_ZHist!BV227-Nominal_ZHist!BV227</f>
        <v>0</v>
      </c>
      <c r="BW227">
        <f>Linker_ZHist!BW227-Nominal_ZHist!BW227</f>
        <v>0</v>
      </c>
      <c r="BX227">
        <f>Linker_ZHist!BX227-Nominal_ZHist!BX227</f>
        <v>0</v>
      </c>
      <c r="BY227">
        <f>Linker_ZHist!BY227-Nominal_ZHist!BY227</f>
        <v>0</v>
      </c>
      <c r="BZ227">
        <f>Linker_ZHist!BZ227-Nominal_ZHist!BZ227</f>
        <v>0</v>
      </c>
    </row>
    <row r="228" spans="4:78" x14ac:dyDescent="0.35">
      <c r="D228">
        <f>Linker_ZHist!D228-Nominal_ZHist!D228</f>
        <v>0</v>
      </c>
      <c r="E228">
        <f>Linker_ZHist!E228-Nominal_ZHist!E228</f>
        <v>0</v>
      </c>
      <c r="F228">
        <f>Linker_ZHist!F228-Nominal_ZHist!F228</f>
        <v>0</v>
      </c>
      <c r="G228">
        <f>Linker_ZHist!G228-Nominal_ZHist!G228</f>
        <v>0</v>
      </c>
      <c r="H228">
        <f>Linker_ZHist!H228-Nominal_ZHist!H228</f>
        <v>0</v>
      </c>
      <c r="I228">
        <f>Linker_ZHist!I228-Nominal_ZHist!I228</f>
        <v>0</v>
      </c>
      <c r="J228">
        <f>Linker_ZHist!J228-Nominal_ZHist!J228</f>
        <v>0</v>
      </c>
      <c r="K228">
        <f>Linker_ZHist!K228-Nominal_ZHist!K228</f>
        <v>0</v>
      </c>
      <c r="L228">
        <f>Linker_ZHist!L228-Nominal_ZHist!L228</f>
        <v>0</v>
      </c>
      <c r="M228">
        <f>Linker_ZHist!M228-Nominal_ZHist!M228</f>
        <v>0</v>
      </c>
      <c r="N228">
        <f>Linker_ZHist!N228-Nominal_ZHist!N228</f>
        <v>0</v>
      </c>
      <c r="O228">
        <f>Linker_ZHist!O228-Nominal_ZHist!O228</f>
        <v>0</v>
      </c>
      <c r="P228">
        <f>Linker_ZHist!P228-Nominal_ZHist!P228</f>
        <v>0</v>
      </c>
      <c r="Q228">
        <f>Linker_ZHist!Q228-Nominal_ZHist!Q228</f>
        <v>0</v>
      </c>
      <c r="R228">
        <f>Linker_ZHist!R228-Nominal_ZHist!R228</f>
        <v>0</v>
      </c>
      <c r="S228">
        <f>Linker_ZHist!S228-Nominal_ZHist!S228</f>
        <v>0</v>
      </c>
      <c r="T228">
        <f>Linker_ZHist!T228-Nominal_ZHist!T228</f>
        <v>0</v>
      </c>
      <c r="U228">
        <f>Linker_ZHist!U228-Nominal_ZHist!U228</f>
        <v>0</v>
      </c>
      <c r="V228">
        <f>Linker_ZHist!V228-Nominal_ZHist!V228</f>
        <v>0</v>
      </c>
      <c r="W228">
        <f>Linker_ZHist!W228-Nominal_ZHist!W228</f>
        <v>0</v>
      </c>
      <c r="X228">
        <f>Linker_ZHist!X228-Nominal_ZHist!X228</f>
        <v>0</v>
      </c>
      <c r="Y228">
        <f>Linker_ZHist!Y228-Nominal_ZHist!Y228</f>
        <v>0</v>
      </c>
      <c r="Z228">
        <f>Linker_ZHist!Z228-Nominal_ZHist!Z228</f>
        <v>0</v>
      </c>
      <c r="AA228">
        <f>Linker_ZHist!AA228-Nominal_ZHist!AA228</f>
        <v>0</v>
      </c>
      <c r="AB228">
        <f>Linker_ZHist!AB228-Nominal_ZHist!AB228</f>
        <v>0</v>
      </c>
      <c r="AC228">
        <f>Linker_ZHist!AC228-Nominal_ZHist!AC228</f>
        <v>0</v>
      </c>
      <c r="AD228">
        <f>Linker_ZHist!AD228-Nominal_ZHist!AD228</f>
        <v>0</v>
      </c>
      <c r="AE228">
        <f>Linker_ZHist!AE228-Nominal_ZHist!AE228</f>
        <v>0</v>
      </c>
      <c r="AF228">
        <f>Linker_ZHist!AF228-Nominal_ZHist!AF228</f>
        <v>0</v>
      </c>
      <c r="AG228">
        <f>Linker_ZHist!AG228-Nominal_ZHist!AG228</f>
        <v>0</v>
      </c>
      <c r="AH228">
        <f>Linker_ZHist!AH228-Nominal_ZHist!AH228</f>
        <v>0</v>
      </c>
      <c r="AI228">
        <f>Linker_ZHist!AI228-Nominal_ZHist!AI228</f>
        <v>0</v>
      </c>
      <c r="AJ228">
        <f>Linker_ZHist!AJ228-Nominal_ZHist!AJ228</f>
        <v>0</v>
      </c>
      <c r="AK228">
        <f>Linker_ZHist!AK228-Nominal_ZHist!AK228</f>
        <v>0</v>
      </c>
      <c r="AL228">
        <f>Linker_ZHist!AL228-Nominal_ZHist!AL228</f>
        <v>0</v>
      </c>
      <c r="AM228">
        <f>Linker_ZHist!AM228-Nominal_ZHist!AM228</f>
        <v>0</v>
      </c>
      <c r="AN228">
        <f>Linker_ZHist!AN228-Nominal_ZHist!AN228</f>
        <v>0</v>
      </c>
      <c r="AO228">
        <f>Linker_ZHist!AO228-Nominal_ZHist!AO228</f>
        <v>0</v>
      </c>
      <c r="AP228">
        <f>Linker_ZHist!AP228-Nominal_ZHist!AP228</f>
        <v>0</v>
      </c>
      <c r="AQ228">
        <f>Linker_ZHist!AQ228-Nominal_ZHist!AQ228</f>
        <v>0</v>
      </c>
      <c r="AR228">
        <f>Linker_ZHist!AR228-Nominal_ZHist!AR228</f>
        <v>0</v>
      </c>
      <c r="AS228">
        <f>Linker_ZHist!AS228-Nominal_ZHist!AS228</f>
        <v>0</v>
      </c>
      <c r="AT228">
        <f>Linker_ZHist!AT228-Nominal_ZHist!AT228</f>
        <v>0</v>
      </c>
      <c r="AU228">
        <f>Linker_ZHist!AU228-Nominal_ZHist!AU228</f>
        <v>0</v>
      </c>
      <c r="AV228">
        <f>Linker_ZHist!AV228-Nominal_ZHist!AV228</f>
        <v>0</v>
      </c>
      <c r="AW228">
        <f>Linker_ZHist!AW228-Nominal_ZHist!AW228</f>
        <v>0</v>
      </c>
      <c r="AX228">
        <f>Linker_ZHist!AX228-Nominal_ZHist!AX228</f>
        <v>0</v>
      </c>
      <c r="AY228">
        <f>Linker_ZHist!AY228-Nominal_ZHist!AY228</f>
        <v>0</v>
      </c>
      <c r="AZ228">
        <f>Linker_ZHist!AZ228-Nominal_ZHist!AZ228</f>
        <v>0</v>
      </c>
      <c r="BA228">
        <f>Linker_ZHist!BA228-Nominal_ZHist!BA228</f>
        <v>0</v>
      </c>
      <c r="BB228">
        <f>Linker_ZHist!BB228-Nominal_ZHist!BB228</f>
        <v>0</v>
      </c>
      <c r="BC228">
        <f>Linker_ZHist!BC228-Nominal_ZHist!BC228</f>
        <v>0</v>
      </c>
      <c r="BD228">
        <f>Linker_ZHist!BD228-Nominal_ZHist!BD228</f>
        <v>0</v>
      </c>
      <c r="BE228">
        <f>Linker_ZHist!BE228-Nominal_ZHist!BE228</f>
        <v>0</v>
      </c>
      <c r="BF228">
        <f>Linker_ZHist!BF228-Nominal_ZHist!BF228</f>
        <v>0</v>
      </c>
      <c r="BG228">
        <f>Linker_ZHist!BG228-Nominal_ZHist!BG228</f>
        <v>0</v>
      </c>
      <c r="BH228">
        <f>Linker_ZHist!BH228-Nominal_ZHist!BH228</f>
        <v>0</v>
      </c>
      <c r="BI228">
        <f>Linker_ZHist!BI228-Nominal_ZHist!BI228</f>
        <v>0</v>
      </c>
      <c r="BJ228">
        <f>Linker_ZHist!BJ228-Nominal_ZHist!BJ228</f>
        <v>0</v>
      </c>
      <c r="BK228">
        <f>Linker_ZHist!BK228-Nominal_ZHist!BK228</f>
        <v>0</v>
      </c>
      <c r="BL228">
        <f>Linker_ZHist!BL228-Nominal_ZHist!BL228</f>
        <v>0</v>
      </c>
      <c r="BM228">
        <f>Linker_ZHist!BM228-Nominal_ZHist!BM228</f>
        <v>0</v>
      </c>
      <c r="BN228">
        <f>Linker_ZHist!BN228-Nominal_ZHist!BN228</f>
        <v>0</v>
      </c>
      <c r="BO228">
        <f>Linker_ZHist!BO228-Nominal_ZHist!BO228</f>
        <v>0</v>
      </c>
      <c r="BP228">
        <f>Linker_ZHist!BP228-Nominal_ZHist!BP228</f>
        <v>0</v>
      </c>
      <c r="BQ228">
        <f>Linker_ZHist!BQ228-Nominal_ZHist!BQ228</f>
        <v>0</v>
      </c>
      <c r="BR228">
        <f>Linker_ZHist!BR228-Nominal_ZHist!BR228</f>
        <v>0</v>
      </c>
      <c r="BS228">
        <f>Linker_ZHist!BS228-Nominal_ZHist!BS228</f>
        <v>0</v>
      </c>
      <c r="BT228">
        <f>Linker_ZHist!BT228-Nominal_ZHist!BT228</f>
        <v>0</v>
      </c>
      <c r="BU228">
        <f>Linker_ZHist!BU228-Nominal_ZHist!BU228</f>
        <v>0</v>
      </c>
      <c r="BV228">
        <f>Linker_ZHist!BV228-Nominal_ZHist!BV228</f>
        <v>0</v>
      </c>
      <c r="BW228">
        <f>Linker_ZHist!BW228-Nominal_ZHist!BW228</f>
        <v>0</v>
      </c>
      <c r="BX228">
        <f>Linker_ZHist!BX228-Nominal_ZHist!BX228</f>
        <v>0</v>
      </c>
      <c r="BY228">
        <f>Linker_ZHist!BY228-Nominal_ZHist!BY228</f>
        <v>0</v>
      </c>
      <c r="BZ228">
        <f>Linker_ZHist!BZ228-Nominal_ZHist!BZ228</f>
        <v>0</v>
      </c>
    </row>
    <row r="229" spans="4:78" x14ac:dyDescent="0.35">
      <c r="D229">
        <f>Linker_ZHist!D229-Nominal_ZHist!D229</f>
        <v>0</v>
      </c>
      <c r="E229">
        <f>Linker_ZHist!E229-Nominal_ZHist!E229</f>
        <v>0</v>
      </c>
      <c r="F229">
        <f>Linker_ZHist!F229-Nominal_ZHist!F229</f>
        <v>0</v>
      </c>
      <c r="G229">
        <f>Linker_ZHist!G229-Nominal_ZHist!G229</f>
        <v>0</v>
      </c>
      <c r="H229">
        <f>Linker_ZHist!H229-Nominal_ZHist!H229</f>
        <v>0</v>
      </c>
      <c r="I229">
        <f>Linker_ZHist!I229-Nominal_ZHist!I229</f>
        <v>0</v>
      </c>
      <c r="J229">
        <f>Linker_ZHist!J229-Nominal_ZHist!J229</f>
        <v>0</v>
      </c>
      <c r="K229">
        <f>Linker_ZHist!K229-Nominal_ZHist!K229</f>
        <v>0</v>
      </c>
      <c r="L229">
        <f>Linker_ZHist!L229-Nominal_ZHist!L229</f>
        <v>0</v>
      </c>
      <c r="M229">
        <f>Linker_ZHist!M229-Nominal_ZHist!M229</f>
        <v>0</v>
      </c>
      <c r="N229">
        <f>Linker_ZHist!N229-Nominal_ZHist!N229</f>
        <v>0</v>
      </c>
      <c r="O229">
        <f>Linker_ZHist!O229-Nominal_ZHist!O229</f>
        <v>0</v>
      </c>
      <c r="P229">
        <f>Linker_ZHist!P229-Nominal_ZHist!P229</f>
        <v>0</v>
      </c>
      <c r="Q229">
        <f>Linker_ZHist!Q229-Nominal_ZHist!Q229</f>
        <v>0</v>
      </c>
      <c r="R229">
        <f>Linker_ZHist!R229-Nominal_ZHist!R229</f>
        <v>0</v>
      </c>
      <c r="S229">
        <f>Linker_ZHist!S229-Nominal_ZHist!S229</f>
        <v>0</v>
      </c>
      <c r="T229">
        <f>Linker_ZHist!T229-Nominal_ZHist!T229</f>
        <v>0</v>
      </c>
      <c r="U229">
        <f>Linker_ZHist!U229-Nominal_ZHist!U229</f>
        <v>0</v>
      </c>
      <c r="V229">
        <f>Linker_ZHist!V229-Nominal_ZHist!V229</f>
        <v>0</v>
      </c>
      <c r="W229">
        <f>Linker_ZHist!W229-Nominal_ZHist!W229</f>
        <v>0</v>
      </c>
      <c r="X229">
        <f>Linker_ZHist!X229-Nominal_ZHist!X229</f>
        <v>0</v>
      </c>
      <c r="Y229">
        <f>Linker_ZHist!Y229-Nominal_ZHist!Y229</f>
        <v>0</v>
      </c>
      <c r="Z229">
        <f>Linker_ZHist!Z229-Nominal_ZHist!Z229</f>
        <v>0</v>
      </c>
      <c r="AA229">
        <f>Linker_ZHist!AA229-Nominal_ZHist!AA229</f>
        <v>0</v>
      </c>
      <c r="AB229">
        <f>Linker_ZHist!AB229-Nominal_ZHist!AB229</f>
        <v>0</v>
      </c>
      <c r="AC229">
        <f>Linker_ZHist!AC229-Nominal_ZHist!AC229</f>
        <v>0</v>
      </c>
      <c r="AD229">
        <f>Linker_ZHist!AD229-Nominal_ZHist!AD229</f>
        <v>0</v>
      </c>
      <c r="AE229">
        <f>Linker_ZHist!AE229-Nominal_ZHist!AE229</f>
        <v>0</v>
      </c>
      <c r="AF229">
        <f>Linker_ZHist!AF229-Nominal_ZHist!AF229</f>
        <v>0</v>
      </c>
      <c r="AG229">
        <f>Linker_ZHist!AG229-Nominal_ZHist!AG229</f>
        <v>0</v>
      </c>
      <c r="AH229">
        <f>Linker_ZHist!AH229-Nominal_ZHist!AH229</f>
        <v>0</v>
      </c>
      <c r="AI229">
        <f>Linker_ZHist!AI229-Nominal_ZHist!AI229</f>
        <v>0</v>
      </c>
      <c r="AJ229">
        <f>Linker_ZHist!AJ229-Nominal_ZHist!AJ229</f>
        <v>0</v>
      </c>
      <c r="AK229">
        <f>Linker_ZHist!AK229-Nominal_ZHist!AK229</f>
        <v>0</v>
      </c>
      <c r="AL229">
        <f>Linker_ZHist!AL229-Nominal_ZHist!AL229</f>
        <v>0</v>
      </c>
      <c r="AM229">
        <f>Linker_ZHist!AM229-Nominal_ZHist!AM229</f>
        <v>0</v>
      </c>
      <c r="AN229">
        <f>Linker_ZHist!AN229-Nominal_ZHist!AN229</f>
        <v>0</v>
      </c>
      <c r="AO229">
        <f>Linker_ZHist!AO229-Nominal_ZHist!AO229</f>
        <v>0</v>
      </c>
      <c r="AP229">
        <f>Linker_ZHist!AP229-Nominal_ZHist!AP229</f>
        <v>0</v>
      </c>
      <c r="AQ229">
        <f>Linker_ZHist!AQ229-Nominal_ZHist!AQ229</f>
        <v>0</v>
      </c>
      <c r="AR229">
        <f>Linker_ZHist!AR229-Nominal_ZHist!AR229</f>
        <v>0</v>
      </c>
      <c r="AS229">
        <f>Linker_ZHist!AS229-Nominal_ZHist!AS229</f>
        <v>0</v>
      </c>
      <c r="AT229">
        <f>Linker_ZHist!AT229-Nominal_ZHist!AT229</f>
        <v>0</v>
      </c>
      <c r="AU229">
        <f>Linker_ZHist!AU229-Nominal_ZHist!AU229</f>
        <v>0</v>
      </c>
      <c r="AV229">
        <f>Linker_ZHist!AV229-Nominal_ZHist!AV229</f>
        <v>0</v>
      </c>
      <c r="AW229">
        <f>Linker_ZHist!AW229-Nominal_ZHist!AW229</f>
        <v>0</v>
      </c>
      <c r="AX229">
        <f>Linker_ZHist!AX229-Nominal_ZHist!AX229</f>
        <v>0</v>
      </c>
      <c r="AY229">
        <f>Linker_ZHist!AY229-Nominal_ZHist!AY229</f>
        <v>0</v>
      </c>
      <c r="AZ229">
        <f>Linker_ZHist!AZ229-Nominal_ZHist!AZ229</f>
        <v>0</v>
      </c>
      <c r="BA229">
        <f>Linker_ZHist!BA229-Nominal_ZHist!BA229</f>
        <v>0</v>
      </c>
      <c r="BB229">
        <f>Linker_ZHist!BB229-Nominal_ZHist!BB229</f>
        <v>0</v>
      </c>
      <c r="BC229">
        <f>Linker_ZHist!BC229-Nominal_ZHist!BC229</f>
        <v>0</v>
      </c>
      <c r="BD229">
        <f>Linker_ZHist!BD229-Nominal_ZHist!BD229</f>
        <v>0</v>
      </c>
      <c r="BE229">
        <f>Linker_ZHist!BE229-Nominal_ZHist!BE229</f>
        <v>0</v>
      </c>
      <c r="BF229">
        <f>Linker_ZHist!BF229-Nominal_ZHist!BF229</f>
        <v>0</v>
      </c>
      <c r="BG229">
        <f>Linker_ZHist!BG229-Nominal_ZHist!BG229</f>
        <v>0</v>
      </c>
      <c r="BH229">
        <f>Linker_ZHist!BH229-Nominal_ZHist!BH229</f>
        <v>0</v>
      </c>
      <c r="BI229">
        <f>Linker_ZHist!BI229-Nominal_ZHist!BI229</f>
        <v>0</v>
      </c>
      <c r="BJ229">
        <f>Linker_ZHist!BJ229-Nominal_ZHist!BJ229</f>
        <v>0</v>
      </c>
      <c r="BK229">
        <f>Linker_ZHist!BK229-Nominal_ZHist!BK229</f>
        <v>0</v>
      </c>
      <c r="BL229">
        <f>Linker_ZHist!BL229-Nominal_ZHist!BL229</f>
        <v>0</v>
      </c>
      <c r="BM229">
        <f>Linker_ZHist!BM229-Nominal_ZHist!BM229</f>
        <v>0</v>
      </c>
      <c r="BN229">
        <f>Linker_ZHist!BN229-Nominal_ZHist!BN229</f>
        <v>0</v>
      </c>
      <c r="BO229">
        <f>Linker_ZHist!BO229-Nominal_ZHist!BO229</f>
        <v>0</v>
      </c>
      <c r="BP229">
        <f>Linker_ZHist!BP229-Nominal_ZHist!BP229</f>
        <v>0</v>
      </c>
      <c r="BQ229">
        <f>Linker_ZHist!BQ229-Nominal_ZHist!BQ229</f>
        <v>0</v>
      </c>
      <c r="BR229">
        <f>Linker_ZHist!BR229-Nominal_ZHist!BR229</f>
        <v>0</v>
      </c>
      <c r="BS229">
        <f>Linker_ZHist!BS229-Nominal_ZHist!BS229</f>
        <v>0</v>
      </c>
      <c r="BT229">
        <f>Linker_ZHist!BT229-Nominal_ZHist!BT229</f>
        <v>0</v>
      </c>
      <c r="BU229">
        <f>Linker_ZHist!BU229-Nominal_ZHist!BU229</f>
        <v>0</v>
      </c>
      <c r="BV229">
        <f>Linker_ZHist!BV229-Nominal_ZHist!BV229</f>
        <v>0</v>
      </c>
      <c r="BW229">
        <f>Linker_ZHist!BW229-Nominal_ZHist!BW229</f>
        <v>0</v>
      </c>
      <c r="BX229">
        <f>Linker_ZHist!BX229-Nominal_ZHist!BX229</f>
        <v>0</v>
      </c>
      <c r="BY229">
        <f>Linker_ZHist!BY229-Nominal_ZHist!BY229</f>
        <v>0</v>
      </c>
      <c r="BZ229">
        <f>Linker_ZHist!BZ229-Nominal_ZHist!BZ229</f>
        <v>0</v>
      </c>
    </row>
    <row r="230" spans="4:78" x14ac:dyDescent="0.35">
      <c r="D230">
        <f>Linker_ZHist!D230-Nominal_ZHist!D230</f>
        <v>0</v>
      </c>
      <c r="E230">
        <f>Linker_ZHist!E230-Nominal_ZHist!E230</f>
        <v>0</v>
      </c>
      <c r="F230">
        <f>Linker_ZHist!F230-Nominal_ZHist!F230</f>
        <v>0</v>
      </c>
      <c r="G230">
        <f>Linker_ZHist!G230-Nominal_ZHist!G230</f>
        <v>0</v>
      </c>
      <c r="H230">
        <f>Linker_ZHist!H230-Nominal_ZHist!H230</f>
        <v>0</v>
      </c>
      <c r="I230">
        <f>Linker_ZHist!I230-Nominal_ZHist!I230</f>
        <v>0</v>
      </c>
      <c r="J230">
        <f>Linker_ZHist!J230-Nominal_ZHist!J230</f>
        <v>0</v>
      </c>
      <c r="K230">
        <f>Linker_ZHist!K230-Nominal_ZHist!K230</f>
        <v>0</v>
      </c>
      <c r="L230">
        <f>Linker_ZHist!L230-Nominal_ZHist!L230</f>
        <v>0</v>
      </c>
      <c r="M230">
        <f>Linker_ZHist!M230-Nominal_ZHist!M230</f>
        <v>0</v>
      </c>
      <c r="N230">
        <f>Linker_ZHist!N230-Nominal_ZHist!N230</f>
        <v>0</v>
      </c>
      <c r="O230">
        <f>Linker_ZHist!O230-Nominal_ZHist!O230</f>
        <v>0</v>
      </c>
      <c r="P230">
        <f>Linker_ZHist!P230-Nominal_ZHist!P230</f>
        <v>0</v>
      </c>
      <c r="Q230">
        <f>Linker_ZHist!Q230-Nominal_ZHist!Q230</f>
        <v>0</v>
      </c>
      <c r="R230">
        <f>Linker_ZHist!R230-Nominal_ZHist!R230</f>
        <v>0</v>
      </c>
      <c r="S230">
        <f>Linker_ZHist!S230-Nominal_ZHist!S230</f>
        <v>0</v>
      </c>
      <c r="T230">
        <f>Linker_ZHist!T230-Nominal_ZHist!T230</f>
        <v>0</v>
      </c>
      <c r="U230">
        <f>Linker_ZHist!U230-Nominal_ZHist!U230</f>
        <v>0</v>
      </c>
      <c r="V230">
        <f>Linker_ZHist!V230-Nominal_ZHist!V230</f>
        <v>0</v>
      </c>
      <c r="W230">
        <f>Linker_ZHist!W230-Nominal_ZHist!W230</f>
        <v>0</v>
      </c>
      <c r="X230">
        <f>Linker_ZHist!X230-Nominal_ZHist!X230</f>
        <v>0</v>
      </c>
      <c r="Y230">
        <f>Linker_ZHist!Y230-Nominal_ZHist!Y230</f>
        <v>0</v>
      </c>
      <c r="Z230">
        <f>Linker_ZHist!Z230-Nominal_ZHist!Z230</f>
        <v>0</v>
      </c>
      <c r="AA230">
        <f>Linker_ZHist!AA230-Nominal_ZHist!AA230</f>
        <v>0</v>
      </c>
      <c r="AB230">
        <f>Linker_ZHist!AB230-Nominal_ZHist!AB230</f>
        <v>0</v>
      </c>
      <c r="AC230">
        <f>Linker_ZHist!AC230-Nominal_ZHist!AC230</f>
        <v>0</v>
      </c>
      <c r="AD230">
        <f>Linker_ZHist!AD230-Nominal_ZHist!AD230</f>
        <v>0</v>
      </c>
      <c r="AE230">
        <f>Linker_ZHist!AE230-Nominal_ZHist!AE230</f>
        <v>0</v>
      </c>
      <c r="AF230">
        <f>Linker_ZHist!AF230-Nominal_ZHist!AF230</f>
        <v>0</v>
      </c>
      <c r="AG230">
        <f>Linker_ZHist!AG230-Nominal_ZHist!AG230</f>
        <v>0</v>
      </c>
      <c r="AH230">
        <f>Linker_ZHist!AH230-Nominal_ZHist!AH230</f>
        <v>0</v>
      </c>
      <c r="AI230">
        <f>Linker_ZHist!AI230-Nominal_ZHist!AI230</f>
        <v>0</v>
      </c>
      <c r="AJ230">
        <f>Linker_ZHist!AJ230-Nominal_ZHist!AJ230</f>
        <v>0</v>
      </c>
      <c r="AK230">
        <f>Linker_ZHist!AK230-Nominal_ZHist!AK230</f>
        <v>0</v>
      </c>
      <c r="AL230">
        <f>Linker_ZHist!AL230-Nominal_ZHist!AL230</f>
        <v>0</v>
      </c>
      <c r="AM230">
        <f>Linker_ZHist!AM230-Nominal_ZHist!AM230</f>
        <v>0</v>
      </c>
      <c r="AN230">
        <f>Linker_ZHist!AN230-Nominal_ZHist!AN230</f>
        <v>0</v>
      </c>
      <c r="AO230">
        <f>Linker_ZHist!AO230-Nominal_ZHist!AO230</f>
        <v>0</v>
      </c>
      <c r="AP230">
        <f>Linker_ZHist!AP230-Nominal_ZHist!AP230</f>
        <v>0</v>
      </c>
      <c r="AQ230">
        <f>Linker_ZHist!AQ230-Nominal_ZHist!AQ230</f>
        <v>0</v>
      </c>
      <c r="AR230">
        <f>Linker_ZHist!AR230-Nominal_ZHist!AR230</f>
        <v>0</v>
      </c>
      <c r="AS230">
        <f>Linker_ZHist!AS230-Nominal_ZHist!AS230</f>
        <v>0</v>
      </c>
      <c r="AT230">
        <f>Linker_ZHist!AT230-Nominal_ZHist!AT230</f>
        <v>0</v>
      </c>
      <c r="AU230">
        <f>Linker_ZHist!AU230-Nominal_ZHist!AU230</f>
        <v>0</v>
      </c>
      <c r="AV230">
        <f>Linker_ZHist!AV230-Nominal_ZHist!AV230</f>
        <v>0</v>
      </c>
      <c r="AW230">
        <f>Linker_ZHist!AW230-Nominal_ZHist!AW230</f>
        <v>0</v>
      </c>
      <c r="AX230">
        <f>Linker_ZHist!AX230-Nominal_ZHist!AX230</f>
        <v>0</v>
      </c>
      <c r="AY230">
        <f>Linker_ZHist!AY230-Nominal_ZHist!AY230</f>
        <v>0</v>
      </c>
      <c r="AZ230">
        <f>Linker_ZHist!AZ230-Nominal_ZHist!AZ230</f>
        <v>0</v>
      </c>
      <c r="BA230">
        <f>Linker_ZHist!BA230-Nominal_ZHist!BA230</f>
        <v>0</v>
      </c>
      <c r="BB230">
        <f>Linker_ZHist!BB230-Nominal_ZHist!BB230</f>
        <v>0</v>
      </c>
      <c r="BC230">
        <f>Linker_ZHist!BC230-Nominal_ZHist!BC230</f>
        <v>0</v>
      </c>
      <c r="BD230">
        <f>Linker_ZHist!BD230-Nominal_ZHist!BD230</f>
        <v>0</v>
      </c>
      <c r="BE230">
        <f>Linker_ZHist!BE230-Nominal_ZHist!BE230</f>
        <v>0</v>
      </c>
      <c r="BF230">
        <f>Linker_ZHist!BF230-Nominal_ZHist!BF230</f>
        <v>0</v>
      </c>
      <c r="BG230">
        <f>Linker_ZHist!BG230-Nominal_ZHist!BG230</f>
        <v>0</v>
      </c>
      <c r="BH230">
        <f>Linker_ZHist!BH230-Nominal_ZHist!BH230</f>
        <v>0</v>
      </c>
      <c r="BI230">
        <f>Linker_ZHist!BI230-Nominal_ZHist!BI230</f>
        <v>0</v>
      </c>
      <c r="BJ230">
        <f>Linker_ZHist!BJ230-Nominal_ZHist!BJ230</f>
        <v>0</v>
      </c>
      <c r="BK230">
        <f>Linker_ZHist!BK230-Nominal_ZHist!BK230</f>
        <v>0</v>
      </c>
      <c r="BL230">
        <f>Linker_ZHist!BL230-Nominal_ZHist!BL230</f>
        <v>0</v>
      </c>
      <c r="BM230">
        <f>Linker_ZHist!BM230-Nominal_ZHist!BM230</f>
        <v>0</v>
      </c>
      <c r="BN230">
        <f>Linker_ZHist!BN230-Nominal_ZHist!BN230</f>
        <v>0</v>
      </c>
      <c r="BO230">
        <f>Linker_ZHist!BO230-Nominal_ZHist!BO230</f>
        <v>0</v>
      </c>
      <c r="BP230">
        <f>Linker_ZHist!BP230-Nominal_ZHist!BP230</f>
        <v>0</v>
      </c>
      <c r="BQ230">
        <f>Linker_ZHist!BQ230-Nominal_ZHist!BQ230</f>
        <v>0</v>
      </c>
      <c r="BR230">
        <f>Linker_ZHist!BR230-Nominal_ZHist!BR230</f>
        <v>0</v>
      </c>
      <c r="BS230">
        <f>Linker_ZHist!BS230-Nominal_ZHist!BS230</f>
        <v>0</v>
      </c>
      <c r="BT230">
        <f>Linker_ZHist!BT230-Nominal_ZHist!BT230</f>
        <v>0</v>
      </c>
      <c r="BU230">
        <f>Linker_ZHist!BU230-Nominal_ZHist!BU230</f>
        <v>0</v>
      </c>
      <c r="BV230">
        <f>Linker_ZHist!BV230-Nominal_ZHist!BV230</f>
        <v>0</v>
      </c>
      <c r="BW230">
        <f>Linker_ZHist!BW230-Nominal_ZHist!BW230</f>
        <v>0</v>
      </c>
      <c r="BX230">
        <f>Linker_ZHist!BX230-Nominal_ZHist!BX230</f>
        <v>0</v>
      </c>
      <c r="BY230">
        <f>Linker_ZHist!BY230-Nominal_ZHist!BY230</f>
        <v>0</v>
      </c>
      <c r="BZ230">
        <f>Linker_ZHist!BZ230-Nominal_ZHist!BZ230</f>
        <v>0</v>
      </c>
    </row>
    <row r="231" spans="4:78" x14ac:dyDescent="0.35">
      <c r="D231">
        <f>Linker_ZHist!D231-Nominal_ZHist!D231</f>
        <v>0</v>
      </c>
      <c r="E231">
        <f>Linker_ZHist!E231-Nominal_ZHist!E231</f>
        <v>0</v>
      </c>
      <c r="F231">
        <f>Linker_ZHist!F231-Nominal_ZHist!F231</f>
        <v>0</v>
      </c>
      <c r="G231">
        <f>Linker_ZHist!G231-Nominal_ZHist!G231</f>
        <v>0</v>
      </c>
      <c r="H231">
        <f>Linker_ZHist!H231-Nominal_ZHist!H231</f>
        <v>0</v>
      </c>
      <c r="I231">
        <f>Linker_ZHist!I231-Nominal_ZHist!I231</f>
        <v>0</v>
      </c>
      <c r="J231">
        <f>Linker_ZHist!J231-Nominal_ZHist!J231</f>
        <v>0</v>
      </c>
      <c r="K231">
        <f>Linker_ZHist!K231-Nominal_ZHist!K231</f>
        <v>0</v>
      </c>
      <c r="L231">
        <f>Linker_ZHist!L231-Nominal_ZHist!L231</f>
        <v>0</v>
      </c>
      <c r="M231">
        <f>Linker_ZHist!M231-Nominal_ZHist!M231</f>
        <v>0</v>
      </c>
      <c r="N231">
        <f>Linker_ZHist!N231-Nominal_ZHist!N231</f>
        <v>0</v>
      </c>
      <c r="O231">
        <f>Linker_ZHist!O231-Nominal_ZHist!O231</f>
        <v>0</v>
      </c>
      <c r="P231">
        <f>Linker_ZHist!P231-Nominal_ZHist!P231</f>
        <v>0</v>
      </c>
      <c r="Q231">
        <f>Linker_ZHist!Q231-Nominal_ZHist!Q231</f>
        <v>0</v>
      </c>
      <c r="R231">
        <f>Linker_ZHist!R231-Nominal_ZHist!R231</f>
        <v>0</v>
      </c>
      <c r="S231">
        <f>Linker_ZHist!S231-Nominal_ZHist!S231</f>
        <v>0</v>
      </c>
      <c r="T231">
        <f>Linker_ZHist!T231-Nominal_ZHist!T231</f>
        <v>0</v>
      </c>
      <c r="U231">
        <f>Linker_ZHist!U231-Nominal_ZHist!U231</f>
        <v>0</v>
      </c>
      <c r="V231">
        <f>Linker_ZHist!V231-Nominal_ZHist!V231</f>
        <v>0</v>
      </c>
      <c r="W231">
        <f>Linker_ZHist!W231-Nominal_ZHist!W231</f>
        <v>0</v>
      </c>
      <c r="X231">
        <f>Linker_ZHist!X231-Nominal_ZHist!X231</f>
        <v>0</v>
      </c>
      <c r="Y231">
        <f>Linker_ZHist!Y231-Nominal_ZHist!Y231</f>
        <v>0</v>
      </c>
      <c r="Z231">
        <f>Linker_ZHist!Z231-Nominal_ZHist!Z231</f>
        <v>0</v>
      </c>
      <c r="AA231">
        <f>Linker_ZHist!AA231-Nominal_ZHist!AA231</f>
        <v>0</v>
      </c>
      <c r="AB231">
        <f>Linker_ZHist!AB231-Nominal_ZHist!AB231</f>
        <v>0</v>
      </c>
      <c r="AC231">
        <f>Linker_ZHist!AC231-Nominal_ZHist!AC231</f>
        <v>0</v>
      </c>
      <c r="AD231">
        <f>Linker_ZHist!AD231-Nominal_ZHist!AD231</f>
        <v>0</v>
      </c>
      <c r="AE231">
        <f>Linker_ZHist!AE231-Nominal_ZHist!AE231</f>
        <v>0</v>
      </c>
      <c r="AF231">
        <f>Linker_ZHist!AF231-Nominal_ZHist!AF231</f>
        <v>0</v>
      </c>
      <c r="AG231">
        <f>Linker_ZHist!AG231-Nominal_ZHist!AG231</f>
        <v>0</v>
      </c>
      <c r="AH231">
        <f>Linker_ZHist!AH231-Nominal_ZHist!AH231</f>
        <v>0</v>
      </c>
      <c r="AI231">
        <f>Linker_ZHist!AI231-Nominal_ZHist!AI231</f>
        <v>0</v>
      </c>
      <c r="AJ231">
        <f>Linker_ZHist!AJ231-Nominal_ZHist!AJ231</f>
        <v>0</v>
      </c>
      <c r="AK231">
        <f>Linker_ZHist!AK231-Nominal_ZHist!AK231</f>
        <v>0</v>
      </c>
      <c r="AL231">
        <f>Linker_ZHist!AL231-Nominal_ZHist!AL231</f>
        <v>0</v>
      </c>
      <c r="AM231">
        <f>Linker_ZHist!AM231-Nominal_ZHist!AM231</f>
        <v>0</v>
      </c>
      <c r="AN231">
        <f>Linker_ZHist!AN231-Nominal_ZHist!AN231</f>
        <v>0</v>
      </c>
      <c r="AO231">
        <f>Linker_ZHist!AO231-Nominal_ZHist!AO231</f>
        <v>0</v>
      </c>
      <c r="AP231">
        <f>Linker_ZHist!AP231-Nominal_ZHist!AP231</f>
        <v>0</v>
      </c>
      <c r="AQ231">
        <f>Linker_ZHist!AQ231-Nominal_ZHist!AQ231</f>
        <v>0</v>
      </c>
      <c r="AR231">
        <f>Linker_ZHist!AR231-Nominal_ZHist!AR231</f>
        <v>0</v>
      </c>
      <c r="AS231">
        <f>Linker_ZHist!AS231-Nominal_ZHist!AS231</f>
        <v>0</v>
      </c>
      <c r="AT231">
        <f>Linker_ZHist!AT231-Nominal_ZHist!AT231</f>
        <v>0</v>
      </c>
      <c r="AU231">
        <f>Linker_ZHist!AU231-Nominal_ZHist!AU231</f>
        <v>0</v>
      </c>
      <c r="AV231">
        <f>Linker_ZHist!AV231-Nominal_ZHist!AV231</f>
        <v>0</v>
      </c>
      <c r="AW231">
        <f>Linker_ZHist!AW231-Nominal_ZHist!AW231</f>
        <v>0</v>
      </c>
      <c r="AX231">
        <f>Linker_ZHist!AX231-Nominal_ZHist!AX231</f>
        <v>0</v>
      </c>
      <c r="AY231">
        <f>Linker_ZHist!AY231-Nominal_ZHist!AY231</f>
        <v>0</v>
      </c>
      <c r="AZ231">
        <f>Linker_ZHist!AZ231-Nominal_ZHist!AZ231</f>
        <v>0</v>
      </c>
      <c r="BA231">
        <f>Linker_ZHist!BA231-Nominal_ZHist!BA231</f>
        <v>0</v>
      </c>
      <c r="BB231">
        <f>Linker_ZHist!BB231-Nominal_ZHist!BB231</f>
        <v>0</v>
      </c>
      <c r="BC231">
        <f>Linker_ZHist!BC231-Nominal_ZHist!BC231</f>
        <v>0</v>
      </c>
      <c r="BD231">
        <f>Linker_ZHist!BD231-Nominal_ZHist!BD231</f>
        <v>0</v>
      </c>
      <c r="BE231">
        <f>Linker_ZHist!BE231-Nominal_ZHist!BE231</f>
        <v>0</v>
      </c>
      <c r="BF231">
        <f>Linker_ZHist!BF231-Nominal_ZHist!BF231</f>
        <v>0</v>
      </c>
      <c r="BG231">
        <f>Linker_ZHist!BG231-Nominal_ZHist!BG231</f>
        <v>0</v>
      </c>
      <c r="BH231">
        <f>Linker_ZHist!BH231-Nominal_ZHist!BH231</f>
        <v>0</v>
      </c>
      <c r="BI231">
        <f>Linker_ZHist!BI231-Nominal_ZHist!BI231</f>
        <v>0</v>
      </c>
      <c r="BJ231">
        <f>Linker_ZHist!BJ231-Nominal_ZHist!BJ231</f>
        <v>0</v>
      </c>
      <c r="BK231">
        <f>Linker_ZHist!BK231-Nominal_ZHist!BK231</f>
        <v>0</v>
      </c>
      <c r="BL231">
        <f>Linker_ZHist!BL231-Nominal_ZHist!BL231</f>
        <v>0</v>
      </c>
      <c r="BM231">
        <f>Linker_ZHist!BM231-Nominal_ZHist!BM231</f>
        <v>0</v>
      </c>
      <c r="BN231">
        <f>Linker_ZHist!BN231-Nominal_ZHist!BN231</f>
        <v>0</v>
      </c>
      <c r="BO231">
        <f>Linker_ZHist!BO231-Nominal_ZHist!BO231</f>
        <v>0</v>
      </c>
      <c r="BP231">
        <f>Linker_ZHist!BP231-Nominal_ZHist!BP231</f>
        <v>0</v>
      </c>
      <c r="BQ231">
        <f>Linker_ZHist!BQ231-Nominal_ZHist!BQ231</f>
        <v>0</v>
      </c>
      <c r="BR231">
        <f>Linker_ZHist!BR231-Nominal_ZHist!BR231</f>
        <v>0</v>
      </c>
      <c r="BS231">
        <f>Linker_ZHist!BS231-Nominal_ZHist!BS231</f>
        <v>0</v>
      </c>
      <c r="BT231">
        <f>Linker_ZHist!BT231-Nominal_ZHist!BT231</f>
        <v>0</v>
      </c>
      <c r="BU231">
        <f>Linker_ZHist!BU231-Nominal_ZHist!BU231</f>
        <v>0</v>
      </c>
      <c r="BV231">
        <f>Linker_ZHist!BV231-Nominal_ZHist!BV231</f>
        <v>0</v>
      </c>
      <c r="BW231">
        <f>Linker_ZHist!BW231-Nominal_ZHist!BW231</f>
        <v>0</v>
      </c>
      <c r="BX231">
        <f>Linker_ZHist!BX231-Nominal_ZHist!BX231</f>
        <v>0</v>
      </c>
      <c r="BY231">
        <f>Linker_ZHist!BY231-Nominal_ZHist!BY231</f>
        <v>0</v>
      </c>
      <c r="BZ231">
        <f>Linker_ZHist!BZ231-Nominal_ZHist!BZ231</f>
        <v>0</v>
      </c>
    </row>
    <row r="232" spans="4:78" x14ac:dyDescent="0.35">
      <c r="D232">
        <f>Linker_ZHist!D232-Nominal_ZHist!D232</f>
        <v>0</v>
      </c>
      <c r="E232">
        <f>Linker_ZHist!E232-Nominal_ZHist!E232</f>
        <v>0</v>
      </c>
      <c r="F232">
        <f>Linker_ZHist!F232-Nominal_ZHist!F232</f>
        <v>0</v>
      </c>
      <c r="G232">
        <f>Linker_ZHist!G232-Nominal_ZHist!G232</f>
        <v>0</v>
      </c>
      <c r="H232">
        <f>Linker_ZHist!H232-Nominal_ZHist!H232</f>
        <v>0</v>
      </c>
      <c r="I232">
        <f>Linker_ZHist!I232-Nominal_ZHist!I232</f>
        <v>0</v>
      </c>
      <c r="J232">
        <f>Linker_ZHist!J232-Nominal_ZHist!J232</f>
        <v>0</v>
      </c>
      <c r="K232">
        <f>Linker_ZHist!K232-Nominal_ZHist!K232</f>
        <v>0</v>
      </c>
      <c r="L232">
        <f>Linker_ZHist!L232-Nominal_ZHist!L232</f>
        <v>0</v>
      </c>
      <c r="M232">
        <f>Linker_ZHist!M232-Nominal_ZHist!M232</f>
        <v>0</v>
      </c>
      <c r="N232">
        <f>Linker_ZHist!N232-Nominal_ZHist!N232</f>
        <v>0</v>
      </c>
      <c r="O232">
        <f>Linker_ZHist!O232-Nominal_ZHist!O232</f>
        <v>0</v>
      </c>
      <c r="P232">
        <f>Linker_ZHist!P232-Nominal_ZHist!P232</f>
        <v>0</v>
      </c>
      <c r="Q232">
        <f>Linker_ZHist!Q232-Nominal_ZHist!Q232</f>
        <v>0</v>
      </c>
      <c r="R232">
        <f>Linker_ZHist!R232-Nominal_ZHist!R232</f>
        <v>0</v>
      </c>
      <c r="S232">
        <f>Linker_ZHist!S232-Nominal_ZHist!S232</f>
        <v>0</v>
      </c>
      <c r="T232">
        <f>Linker_ZHist!T232-Nominal_ZHist!T232</f>
        <v>0</v>
      </c>
      <c r="U232">
        <f>Linker_ZHist!U232-Nominal_ZHist!U232</f>
        <v>0</v>
      </c>
      <c r="V232">
        <f>Linker_ZHist!V232-Nominal_ZHist!V232</f>
        <v>0</v>
      </c>
      <c r="W232">
        <f>Linker_ZHist!W232-Nominal_ZHist!W232</f>
        <v>0</v>
      </c>
      <c r="X232">
        <f>Linker_ZHist!X232-Nominal_ZHist!X232</f>
        <v>0</v>
      </c>
      <c r="Y232">
        <f>Linker_ZHist!Y232-Nominal_ZHist!Y232</f>
        <v>0</v>
      </c>
      <c r="Z232">
        <f>Linker_ZHist!Z232-Nominal_ZHist!Z232</f>
        <v>0</v>
      </c>
      <c r="AA232">
        <f>Linker_ZHist!AA232-Nominal_ZHist!AA232</f>
        <v>0</v>
      </c>
      <c r="AB232">
        <f>Linker_ZHist!AB232-Nominal_ZHist!AB232</f>
        <v>0</v>
      </c>
      <c r="AC232">
        <f>Linker_ZHist!AC232-Nominal_ZHist!AC232</f>
        <v>0</v>
      </c>
      <c r="AD232">
        <f>Linker_ZHist!AD232-Nominal_ZHist!AD232</f>
        <v>0</v>
      </c>
      <c r="AE232">
        <f>Linker_ZHist!AE232-Nominal_ZHist!AE232</f>
        <v>0</v>
      </c>
      <c r="AF232">
        <f>Linker_ZHist!AF232-Nominal_ZHist!AF232</f>
        <v>0</v>
      </c>
      <c r="AG232">
        <f>Linker_ZHist!AG232-Nominal_ZHist!AG232</f>
        <v>0</v>
      </c>
      <c r="AH232">
        <f>Linker_ZHist!AH232-Nominal_ZHist!AH232</f>
        <v>0</v>
      </c>
      <c r="AI232">
        <f>Linker_ZHist!AI232-Nominal_ZHist!AI232</f>
        <v>0</v>
      </c>
      <c r="AJ232">
        <f>Linker_ZHist!AJ232-Nominal_ZHist!AJ232</f>
        <v>0</v>
      </c>
      <c r="AK232">
        <f>Linker_ZHist!AK232-Nominal_ZHist!AK232</f>
        <v>0</v>
      </c>
      <c r="AL232">
        <f>Linker_ZHist!AL232-Nominal_ZHist!AL232</f>
        <v>0</v>
      </c>
      <c r="AM232">
        <f>Linker_ZHist!AM232-Nominal_ZHist!AM232</f>
        <v>0</v>
      </c>
      <c r="AN232">
        <f>Linker_ZHist!AN232-Nominal_ZHist!AN232</f>
        <v>0</v>
      </c>
      <c r="AO232">
        <f>Linker_ZHist!AO232-Nominal_ZHist!AO232</f>
        <v>0</v>
      </c>
      <c r="AP232">
        <f>Linker_ZHist!AP232-Nominal_ZHist!AP232</f>
        <v>0</v>
      </c>
      <c r="AQ232">
        <f>Linker_ZHist!AQ232-Nominal_ZHist!AQ232</f>
        <v>0</v>
      </c>
      <c r="AR232">
        <f>Linker_ZHist!AR232-Nominal_ZHist!AR232</f>
        <v>0</v>
      </c>
      <c r="AS232">
        <f>Linker_ZHist!AS232-Nominal_ZHist!AS232</f>
        <v>0</v>
      </c>
      <c r="AT232">
        <f>Linker_ZHist!AT232-Nominal_ZHist!AT232</f>
        <v>0</v>
      </c>
      <c r="AU232">
        <f>Linker_ZHist!AU232-Nominal_ZHist!AU232</f>
        <v>0</v>
      </c>
      <c r="AV232">
        <f>Linker_ZHist!AV232-Nominal_ZHist!AV232</f>
        <v>0</v>
      </c>
      <c r="AW232">
        <f>Linker_ZHist!AW232-Nominal_ZHist!AW232</f>
        <v>0</v>
      </c>
      <c r="AX232">
        <f>Linker_ZHist!AX232-Nominal_ZHist!AX232</f>
        <v>0</v>
      </c>
      <c r="AY232">
        <f>Linker_ZHist!AY232-Nominal_ZHist!AY232</f>
        <v>0</v>
      </c>
      <c r="AZ232">
        <f>Linker_ZHist!AZ232-Nominal_ZHist!AZ232</f>
        <v>0</v>
      </c>
      <c r="BA232">
        <f>Linker_ZHist!BA232-Nominal_ZHist!BA232</f>
        <v>0</v>
      </c>
      <c r="BB232">
        <f>Linker_ZHist!BB232-Nominal_ZHist!BB232</f>
        <v>0</v>
      </c>
      <c r="BC232">
        <f>Linker_ZHist!BC232-Nominal_ZHist!BC232</f>
        <v>0</v>
      </c>
      <c r="BD232">
        <f>Linker_ZHist!BD232-Nominal_ZHist!BD232</f>
        <v>0</v>
      </c>
      <c r="BE232">
        <f>Linker_ZHist!BE232-Nominal_ZHist!BE232</f>
        <v>0</v>
      </c>
      <c r="BF232">
        <f>Linker_ZHist!BF232-Nominal_ZHist!BF232</f>
        <v>0</v>
      </c>
      <c r="BG232">
        <f>Linker_ZHist!BG232-Nominal_ZHist!BG232</f>
        <v>0</v>
      </c>
      <c r="BH232">
        <f>Linker_ZHist!BH232-Nominal_ZHist!BH232</f>
        <v>0</v>
      </c>
      <c r="BI232">
        <f>Linker_ZHist!BI232-Nominal_ZHist!BI232</f>
        <v>0</v>
      </c>
      <c r="BJ232">
        <f>Linker_ZHist!BJ232-Nominal_ZHist!BJ232</f>
        <v>0</v>
      </c>
      <c r="BK232">
        <f>Linker_ZHist!BK232-Nominal_ZHist!BK232</f>
        <v>0</v>
      </c>
      <c r="BL232">
        <f>Linker_ZHist!BL232-Nominal_ZHist!BL232</f>
        <v>0</v>
      </c>
      <c r="BM232">
        <f>Linker_ZHist!BM232-Nominal_ZHist!BM232</f>
        <v>0</v>
      </c>
      <c r="BN232">
        <f>Linker_ZHist!BN232-Nominal_ZHist!BN232</f>
        <v>0</v>
      </c>
      <c r="BO232">
        <f>Linker_ZHist!BO232-Nominal_ZHist!BO232</f>
        <v>0</v>
      </c>
      <c r="BP232">
        <f>Linker_ZHist!BP232-Nominal_ZHist!BP232</f>
        <v>0</v>
      </c>
      <c r="BQ232">
        <f>Linker_ZHist!BQ232-Nominal_ZHist!BQ232</f>
        <v>0</v>
      </c>
      <c r="BR232">
        <f>Linker_ZHist!BR232-Nominal_ZHist!BR232</f>
        <v>0</v>
      </c>
      <c r="BS232">
        <f>Linker_ZHist!BS232-Nominal_ZHist!BS232</f>
        <v>0</v>
      </c>
      <c r="BT232">
        <f>Linker_ZHist!BT232-Nominal_ZHist!BT232</f>
        <v>0</v>
      </c>
      <c r="BU232">
        <f>Linker_ZHist!BU232-Nominal_ZHist!BU232</f>
        <v>0</v>
      </c>
      <c r="BV232">
        <f>Linker_ZHist!BV232-Nominal_ZHist!BV232</f>
        <v>0</v>
      </c>
      <c r="BW232">
        <f>Linker_ZHist!BW232-Nominal_ZHist!BW232</f>
        <v>0</v>
      </c>
      <c r="BX232">
        <f>Linker_ZHist!BX232-Nominal_ZHist!BX232</f>
        <v>0</v>
      </c>
      <c r="BY232">
        <f>Linker_ZHist!BY232-Nominal_ZHist!BY232</f>
        <v>0</v>
      </c>
      <c r="BZ232">
        <f>Linker_ZHist!BZ232-Nominal_ZHist!BZ232</f>
        <v>0</v>
      </c>
    </row>
    <row r="233" spans="4:78" x14ac:dyDescent="0.35">
      <c r="D233">
        <f>Linker_ZHist!D233-Nominal_ZHist!D233</f>
        <v>0</v>
      </c>
      <c r="E233">
        <f>Linker_ZHist!E233-Nominal_ZHist!E233</f>
        <v>0</v>
      </c>
      <c r="F233">
        <f>Linker_ZHist!F233-Nominal_ZHist!F233</f>
        <v>0</v>
      </c>
      <c r="G233">
        <f>Linker_ZHist!G233-Nominal_ZHist!G233</f>
        <v>0</v>
      </c>
      <c r="H233">
        <f>Linker_ZHist!H233-Nominal_ZHist!H233</f>
        <v>0</v>
      </c>
      <c r="I233">
        <f>Linker_ZHist!I233-Nominal_ZHist!I233</f>
        <v>0</v>
      </c>
      <c r="J233">
        <f>Linker_ZHist!J233-Nominal_ZHist!J233</f>
        <v>0</v>
      </c>
      <c r="K233">
        <f>Linker_ZHist!K233-Nominal_ZHist!K233</f>
        <v>0</v>
      </c>
      <c r="L233">
        <f>Linker_ZHist!L233-Nominal_ZHist!L233</f>
        <v>0</v>
      </c>
      <c r="M233">
        <f>Linker_ZHist!M233-Nominal_ZHist!M233</f>
        <v>0</v>
      </c>
      <c r="N233">
        <f>Linker_ZHist!N233-Nominal_ZHist!N233</f>
        <v>0</v>
      </c>
      <c r="O233">
        <f>Linker_ZHist!O233-Nominal_ZHist!O233</f>
        <v>0</v>
      </c>
      <c r="P233">
        <f>Linker_ZHist!P233-Nominal_ZHist!P233</f>
        <v>0</v>
      </c>
      <c r="Q233">
        <f>Linker_ZHist!Q233-Nominal_ZHist!Q233</f>
        <v>0</v>
      </c>
      <c r="R233">
        <f>Linker_ZHist!R233-Nominal_ZHist!R233</f>
        <v>0</v>
      </c>
      <c r="S233">
        <f>Linker_ZHist!S233-Nominal_ZHist!S233</f>
        <v>0</v>
      </c>
      <c r="T233">
        <f>Linker_ZHist!T233-Nominal_ZHist!T233</f>
        <v>0</v>
      </c>
      <c r="U233">
        <f>Linker_ZHist!U233-Nominal_ZHist!U233</f>
        <v>0</v>
      </c>
      <c r="V233">
        <f>Linker_ZHist!V233-Nominal_ZHist!V233</f>
        <v>0</v>
      </c>
      <c r="W233">
        <f>Linker_ZHist!W233-Nominal_ZHist!W233</f>
        <v>0</v>
      </c>
      <c r="X233">
        <f>Linker_ZHist!X233-Nominal_ZHist!X233</f>
        <v>0</v>
      </c>
      <c r="Y233">
        <f>Linker_ZHist!Y233-Nominal_ZHist!Y233</f>
        <v>0</v>
      </c>
      <c r="Z233">
        <f>Linker_ZHist!Z233-Nominal_ZHist!Z233</f>
        <v>0</v>
      </c>
      <c r="AA233">
        <f>Linker_ZHist!AA233-Nominal_ZHist!AA233</f>
        <v>0</v>
      </c>
      <c r="AB233">
        <f>Linker_ZHist!AB233-Nominal_ZHist!AB233</f>
        <v>0</v>
      </c>
      <c r="AC233">
        <f>Linker_ZHist!AC233-Nominal_ZHist!AC233</f>
        <v>0</v>
      </c>
      <c r="AD233">
        <f>Linker_ZHist!AD233-Nominal_ZHist!AD233</f>
        <v>0</v>
      </c>
      <c r="AE233">
        <f>Linker_ZHist!AE233-Nominal_ZHist!AE233</f>
        <v>0</v>
      </c>
      <c r="AF233">
        <f>Linker_ZHist!AF233-Nominal_ZHist!AF233</f>
        <v>0</v>
      </c>
      <c r="AG233">
        <f>Linker_ZHist!AG233-Nominal_ZHist!AG233</f>
        <v>0</v>
      </c>
      <c r="AH233">
        <f>Linker_ZHist!AH233-Nominal_ZHist!AH233</f>
        <v>0</v>
      </c>
      <c r="AI233">
        <f>Linker_ZHist!AI233-Nominal_ZHist!AI233</f>
        <v>0</v>
      </c>
      <c r="AJ233">
        <f>Linker_ZHist!AJ233-Nominal_ZHist!AJ233</f>
        <v>0</v>
      </c>
      <c r="AK233">
        <f>Linker_ZHist!AK233-Nominal_ZHist!AK233</f>
        <v>0</v>
      </c>
      <c r="AL233">
        <f>Linker_ZHist!AL233-Nominal_ZHist!AL233</f>
        <v>0</v>
      </c>
      <c r="AM233">
        <f>Linker_ZHist!AM233-Nominal_ZHist!AM233</f>
        <v>0</v>
      </c>
      <c r="AN233">
        <f>Linker_ZHist!AN233-Nominal_ZHist!AN233</f>
        <v>0</v>
      </c>
      <c r="AO233">
        <f>Linker_ZHist!AO233-Nominal_ZHist!AO233</f>
        <v>0</v>
      </c>
      <c r="AP233">
        <f>Linker_ZHist!AP233-Nominal_ZHist!AP233</f>
        <v>0</v>
      </c>
      <c r="AQ233">
        <f>Linker_ZHist!AQ233-Nominal_ZHist!AQ233</f>
        <v>0</v>
      </c>
      <c r="AR233">
        <f>Linker_ZHist!AR233-Nominal_ZHist!AR233</f>
        <v>0</v>
      </c>
      <c r="AS233">
        <f>Linker_ZHist!AS233-Nominal_ZHist!AS233</f>
        <v>0</v>
      </c>
      <c r="AT233">
        <f>Linker_ZHist!AT233-Nominal_ZHist!AT233</f>
        <v>0</v>
      </c>
      <c r="AU233">
        <f>Linker_ZHist!AU233-Nominal_ZHist!AU233</f>
        <v>0</v>
      </c>
      <c r="AV233">
        <f>Linker_ZHist!AV233-Nominal_ZHist!AV233</f>
        <v>0</v>
      </c>
      <c r="AW233">
        <f>Linker_ZHist!AW233-Nominal_ZHist!AW233</f>
        <v>0</v>
      </c>
      <c r="AX233">
        <f>Linker_ZHist!AX233-Nominal_ZHist!AX233</f>
        <v>0</v>
      </c>
      <c r="AY233">
        <f>Linker_ZHist!AY233-Nominal_ZHist!AY233</f>
        <v>0</v>
      </c>
      <c r="AZ233">
        <f>Linker_ZHist!AZ233-Nominal_ZHist!AZ233</f>
        <v>0</v>
      </c>
      <c r="BA233">
        <f>Linker_ZHist!BA233-Nominal_ZHist!BA233</f>
        <v>0</v>
      </c>
      <c r="BB233">
        <f>Linker_ZHist!BB233-Nominal_ZHist!BB233</f>
        <v>0</v>
      </c>
      <c r="BC233">
        <f>Linker_ZHist!BC233-Nominal_ZHist!BC233</f>
        <v>0</v>
      </c>
      <c r="BD233">
        <f>Linker_ZHist!BD233-Nominal_ZHist!BD233</f>
        <v>0</v>
      </c>
      <c r="BE233">
        <f>Linker_ZHist!BE233-Nominal_ZHist!BE233</f>
        <v>0</v>
      </c>
      <c r="BF233">
        <f>Linker_ZHist!BF233-Nominal_ZHist!BF233</f>
        <v>0</v>
      </c>
      <c r="BG233">
        <f>Linker_ZHist!BG233-Nominal_ZHist!BG233</f>
        <v>0</v>
      </c>
      <c r="BH233">
        <f>Linker_ZHist!BH233-Nominal_ZHist!BH233</f>
        <v>0</v>
      </c>
      <c r="BI233">
        <f>Linker_ZHist!BI233-Nominal_ZHist!BI233</f>
        <v>0</v>
      </c>
      <c r="BJ233">
        <f>Linker_ZHist!BJ233-Nominal_ZHist!BJ233</f>
        <v>0</v>
      </c>
      <c r="BK233">
        <f>Linker_ZHist!BK233-Nominal_ZHist!BK233</f>
        <v>0</v>
      </c>
      <c r="BL233">
        <f>Linker_ZHist!BL233-Nominal_ZHist!BL233</f>
        <v>0</v>
      </c>
      <c r="BM233">
        <f>Linker_ZHist!BM233-Nominal_ZHist!BM233</f>
        <v>0</v>
      </c>
      <c r="BN233">
        <f>Linker_ZHist!BN233-Nominal_ZHist!BN233</f>
        <v>0</v>
      </c>
      <c r="BO233">
        <f>Linker_ZHist!BO233-Nominal_ZHist!BO233</f>
        <v>0</v>
      </c>
      <c r="BP233">
        <f>Linker_ZHist!BP233-Nominal_ZHist!BP233</f>
        <v>0</v>
      </c>
      <c r="BQ233">
        <f>Linker_ZHist!BQ233-Nominal_ZHist!BQ233</f>
        <v>0</v>
      </c>
      <c r="BR233">
        <f>Linker_ZHist!BR233-Nominal_ZHist!BR233</f>
        <v>0</v>
      </c>
      <c r="BS233">
        <f>Linker_ZHist!BS233-Nominal_ZHist!BS233</f>
        <v>0</v>
      </c>
      <c r="BT233">
        <f>Linker_ZHist!BT233-Nominal_ZHist!BT233</f>
        <v>0</v>
      </c>
      <c r="BU233">
        <f>Linker_ZHist!BU233-Nominal_ZHist!BU233</f>
        <v>0</v>
      </c>
      <c r="BV233">
        <f>Linker_ZHist!BV233-Nominal_ZHist!BV233</f>
        <v>0</v>
      </c>
      <c r="BW233">
        <f>Linker_ZHist!BW233-Nominal_ZHist!BW233</f>
        <v>0</v>
      </c>
      <c r="BX233">
        <f>Linker_ZHist!BX233-Nominal_ZHist!BX233</f>
        <v>0</v>
      </c>
      <c r="BY233">
        <f>Linker_ZHist!BY233-Nominal_ZHist!BY233</f>
        <v>0</v>
      </c>
      <c r="BZ233">
        <f>Linker_ZHist!BZ233-Nominal_ZHist!BZ233</f>
        <v>0</v>
      </c>
    </row>
    <row r="234" spans="4:78" x14ac:dyDescent="0.35">
      <c r="D234">
        <f>Linker_ZHist!D234-Nominal_ZHist!D234</f>
        <v>0</v>
      </c>
      <c r="E234">
        <f>Linker_ZHist!E234-Nominal_ZHist!E234</f>
        <v>0</v>
      </c>
      <c r="F234">
        <f>Linker_ZHist!F234-Nominal_ZHist!F234</f>
        <v>0</v>
      </c>
      <c r="G234">
        <f>Linker_ZHist!G234-Nominal_ZHist!G234</f>
        <v>0</v>
      </c>
      <c r="H234">
        <f>Linker_ZHist!H234-Nominal_ZHist!H234</f>
        <v>0</v>
      </c>
      <c r="I234">
        <f>Linker_ZHist!I234-Nominal_ZHist!I234</f>
        <v>0</v>
      </c>
      <c r="J234">
        <f>Linker_ZHist!J234-Nominal_ZHist!J234</f>
        <v>0</v>
      </c>
      <c r="K234">
        <f>Linker_ZHist!K234-Nominal_ZHist!K234</f>
        <v>0</v>
      </c>
      <c r="L234">
        <f>Linker_ZHist!L234-Nominal_ZHist!L234</f>
        <v>0</v>
      </c>
      <c r="M234">
        <f>Linker_ZHist!M234-Nominal_ZHist!M234</f>
        <v>0</v>
      </c>
      <c r="N234">
        <f>Linker_ZHist!N234-Nominal_ZHist!N234</f>
        <v>0</v>
      </c>
      <c r="O234">
        <f>Linker_ZHist!O234-Nominal_ZHist!O234</f>
        <v>0</v>
      </c>
      <c r="P234">
        <f>Linker_ZHist!P234-Nominal_ZHist!P234</f>
        <v>0</v>
      </c>
      <c r="Q234">
        <f>Linker_ZHist!Q234-Nominal_ZHist!Q234</f>
        <v>0</v>
      </c>
      <c r="R234">
        <f>Linker_ZHist!R234-Nominal_ZHist!R234</f>
        <v>0</v>
      </c>
      <c r="S234">
        <f>Linker_ZHist!S234-Nominal_ZHist!S234</f>
        <v>0</v>
      </c>
      <c r="T234">
        <f>Linker_ZHist!T234-Nominal_ZHist!T234</f>
        <v>0</v>
      </c>
      <c r="U234">
        <f>Linker_ZHist!U234-Nominal_ZHist!U234</f>
        <v>0</v>
      </c>
      <c r="V234">
        <f>Linker_ZHist!V234-Nominal_ZHist!V234</f>
        <v>0</v>
      </c>
      <c r="W234">
        <f>Linker_ZHist!W234-Nominal_ZHist!W234</f>
        <v>0</v>
      </c>
      <c r="X234">
        <f>Linker_ZHist!X234-Nominal_ZHist!X234</f>
        <v>0</v>
      </c>
      <c r="Y234">
        <f>Linker_ZHist!Y234-Nominal_ZHist!Y234</f>
        <v>0</v>
      </c>
      <c r="Z234">
        <f>Linker_ZHist!Z234-Nominal_ZHist!Z234</f>
        <v>0</v>
      </c>
      <c r="AA234">
        <f>Linker_ZHist!AA234-Nominal_ZHist!AA234</f>
        <v>0</v>
      </c>
      <c r="AB234">
        <f>Linker_ZHist!AB234-Nominal_ZHist!AB234</f>
        <v>0</v>
      </c>
      <c r="AC234">
        <f>Linker_ZHist!AC234-Nominal_ZHist!AC234</f>
        <v>0</v>
      </c>
      <c r="AD234">
        <f>Linker_ZHist!AD234-Nominal_ZHist!AD234</f>
        <v>0</v>
      </c>
      <c r="AE234">
        <f>Linker_ZHist!AE234-Nominal_ZHist!AE234</f>
        <v>0</v>
      </c>
      <c r="AF234">
        <f>Linker_ZHist!AF234-Nominal_ZHist!AF234</f>
        <v>0</v>
      </c>
      <c r="AG234">
        <f>Linker_ZHist!AG234-Nominal_ZHist!AG234</f>
        <v>0</v>
      </c>
      <c r="AH234">
        <f>Linker_ZHist!AH234-Nominal_ZHist!AH234</f>
        <v>0</v>
      </c>
      <c r="AI234">
        <f>Linker_ZHist!AI234-Nominal_ZHist!AI234</f>
        <v>0</v>
      </c>
      <c r="AJ234">
        <f>Linker_ZHist!AJ234-Nominal_ZHist!AJ234</f>
        <v>0</v>
      </c>
      <c r="AK234">
        <f>Linker_ZHist!AK234-Nominal_ZHist!AK234</f>
        <v>0</v>
      </c>
      <c r="AL234">
        <f>Linker_ZHist!AL234-Nominal_ZHist!AL234</f>
        <v>0</v>
      </c>
      <c r="AM234">
        <f>Linker_ZHist!AM234-Nominal_ZHist!AM234</f>
        <v>0</v>
      </c>
      <c r="AN234">
        <f>Linker_ZHist!AN234-Nominal_ZHist!AN234</f>
        <v>0</v>
      </c>
      <c r="AO234">
        <f>Linker_ZHist!AO234-Nominal_ZHist!AO234</f>
        <v>0</v>
      </c>
      <c r="AP234">
        <f>Linker_ZHist!AP234-Nominal_ZHist!AP234</f>
        <v>0</v>
      </c>
      <c r="AQ234">
        <f>Linker_ZHist!AQ234-Nominal_ZHist!AQ234</f>
        <v>0</v>
      </c>
      <c r="AR234">
        <f>Linker_ZHist!AR234-Nominal_ZHist!AR234</f>
        <v>0</v>
      </c>
      <c r="AS234">
        <f>Linker_ZHist!AS234-Nominal_ZHist!AS234</f>
        <v>0</v>
      </c>
      <c r="AT234">
        <f>Linker_ZHist!AT234-Nominal_ZHist!AT234</f>
        <v>0</v>
      </c>
      <c r="AU234">
        <f>Linker_ZHist!AU234-Nominal_ZHist!AU234</f>
        <v>0</v>
      </c>
      <c r="AV234">
        <f>Linker_ZHist!AV234-Nominal_ZHist!AV234</f>
        <v>0</v>
      </c>
      <c r="AW234">
        <f>Linker_ZHist!AW234-Nominal_ZHist!AW234</f>
        <v>0</v>
      </c>
      <c r="AX234">
        <f>Linker_ZHist!AX234-Nominal_ZHist!AX234</f>
        <v>0</v>
      </c>
      <c r="AY234">
        <f>Linker_ZHist!AY234-Nominal_ZHist!AY234</f>
        <v>0</v>
      </c>
      <c r="AZ234">
        <f>Linker_ZHist!AZ234-Nominal_ZHist!AZ234</f>
        <v>0</v>
      </c>
      <c r="BA234">
        <f>Linker_ZHist!BA234-Nominal_ZHist!BA234</f>
        <v>0</v>
      </c>
      <c r="BB234">
        <f>Linker_ZHist!BB234-Nominal_ZHist!BB234</f>
        <v>0</v>
      </c>
      <c r="BC234">
        <f>Linker_ZHist!BC234-Nominal_ZHist!BC234</f>
        <v>0</v>
      </c>
      <c r="BD234">
        <f>Linker_ZHist!BD234-Nominal_ZHist!BD234</f>
        <v>0</v>
      </c>
      <c r="BE234">
        <f>Linker_ZHist!BE234-Nominal_ZHist!BE234</f>
        <v>0</v>
      </c>
      <c r="BF234">
        <f>Linker_ZHist!BF234-Nominal_ZHist!BF234</f>
        <v>0</v>
      </c>
      <c r="BG234">
        <f>Linker_ZHist!BG234-Nominal_ZHist!BG234</f>
        <v>0</v>
      </c>
      <c r="BH234">
        <f>Linker_ZHist!BH234-Nominal_ZHist!BH234</f>
        <v>0</v>
      </c>
      <c r="BI234">
        <f>Linker_ZHist!BI234-Nominal_ZHist!BI234</f>
        <v>0</v>
      </c>
      <c r="BJ234">
        <f>Linker_ZHist!BJ234-Nominal_ZHist!BJ234</f>
        <v>0</v>
      </c>
      <c r="BK234">
        <f>Linker_ZHist!BK234-Nominal_ZHist!BK234</f>
        <v>0</v>
      </c>
      <c r="BL234">
        <f>Linker_ZHist!BL234-Nominal_ZHist!BL234</f>
        <v>0</v>
      </c>
      <c r="BM234">
        <f>Linker_ZHist!BM234-Nominal_ZHist!BM234</f>
        <v>0</v>
      </c>
      <c r="BN234">
        <f>Linker_ZHist!BN234-Nominal_ZHist!BN234</f>
        <v>0</v>
      </c>
      <c r="BO234">
        <f>Linker_ZHist!BO234-Nominal_ZHist!BO234</f>
        <v>0</v>
      </c>
      <c r="BP234">
        <f>Linker_ZHist!BP234-Nominal_ZHist!BP234</f>
        <v>0</v>
      </c>
      <c r="BQ234">
        <f>Linker_ZHist!BQ234-Nominal_ZHist!BQ234</f>
        <v>0</v>
      </c>
      <c r="BR234">
        <f>Linker_ZHist!BR234-Nominal_ZHist!BR234</f>
        <v>0</v>
      </c>
      <c r="BS234">
        <f>Linker_ZHist!BS234-Nominal_ZHist!BS234</f>
        <v>0</v>
      </c>
      <c r="BT234">
        <f>Linker_ZHist!BT234-Nominal_ZHist!BT234</f>
        <v>0</v>
      </c>
      <c r="BU234">
        <f>Linker_ZHist!BU234-Nominal_ZHist!BU234</f>
        <v>0</v>
      </c>
      <c r="BV234">
        <f>Linker_ZHist!BV234-Nominal_ZHist!BV234</f>
        <v>0</v>
      </c>
      <c r="BW234">
        <f>Linker_ZHist!BW234-Nominal_ZHist!BW234</f>
        <v>0</v>
      </c>
      <c r="BX234">
        <f>Linker_ZHist!BX234-Nominal_ZHist!BX234</f>
        <v>0</v>
      </c>
      <c r="BY234">
        <f>Linker_ZHist!BY234-Nominal_ZHist!BY234</f>
        <v>0</v>
      </c>
      <c r="BZ234">
        <f>Linker_ZHist!BZ234-Nominal_ZHist!BZ234</f>
        <v>0</v>
      </c>
    </row>
    <row r="235" spans="4:78" x14ac:dyDescent="0.35">
      <c r="D235">
        <f>Linker_ZHist!D235-Nominal_ZHist!D235</f>
        <v>0</v>
      </c>
      <c r="E235">
        <f>Linker_ZHist!E235-Nominal_ZHist!E235</f>
        <v>0</v>
      </c>
      <c r="F235">
        <f>Linker_ZHist!F235-Nominal_ZHist!F235</f>
        <v>0</v>
      </c>
      <c r="G235">
        <f>Linker_ZHist!G235-Nominal_ZHist!G235</f>
        <v>0</v>
      </c>
      <c r="H235">
        <f>Linker_ZHist!H235-Nominal_ZHist!H235</f>
        <v>0</v>
      </c>
      <c r="I235">
        <f>Linker_ZHist!I235-Nominal_ZHist!I235</f>
        <v>0</v>
      </c>
      <c r="J235">
        <f>Linker_ZHist!J235-Nominal_ZHist!J235</f>
        <v>0</v>
      </c>
      <c r="K235">
        <f>Linker_ZHist!K235-Nominal_ZHist!K235</f>
        <v>0</v>
      </c>
      <c r="L235">
        <f>Linker_ZHist!L235-Nominal_ZHist!L235</f>
        <v>0</v>
      </c>
      <c r="M235">
        <f>Linker_ZHist!M235-Nominal_ZHist!M235</f>
        <v>0</v>
      </c>
      <c r="N235">
        <f>Linker_ZHist!N235-Nominal_ZHist!N235</f>
        <v>0</v>
      </c>
      <c r="O235">
        <f>Linker_ZHist!O235-Nominal_ZHist!O235</f>
        <v>0</v>
      </c>
      <c r="P235">
        <f>Linker_ZHist!P235-Nominal_ZHist!P235</f>
        <v>0</v>
      </c>
      <c r="Q235">
        <f>Linker_ZHist!Q235-Nominal_ZHist!Q235</f>
        <v>0</v>
      </c>
      <c r="R235">
        <f>Linker_ZHist!R235-Nominal_ZHist!R235</f>
        <v>0</v>
      </c>
      <c r="S235">
        <f>Linker_ZHist!S235-Nominal_ZHist!S235</f>
        <v>0</v>
      </c>
      <c r="T235">
        <f>Linker_ZHist!T235-Nominal_ZHist!T235</f>
        <v>0</v>
      </c>
      <c r="U235">
        <f>Linker_ZHist!U235-Nominal_ZHist!U235</f>
        <v>0</v>
      </c>
      <c r="V235">
        <f>Linker_ZHist!V235-Nominal_ZHist!V235</f>
        <v>0</v>
      </c>
      <c r="W235">
        <f>Linker_ZHist!W235-Nominal_ZHist!W235</f>
        <v>0</v>
      </c>
      <c r="X235">
        <f>Linker_ZHist!X235-Nominal_ZHist!X235</f>
        <v>0</v>
      </c>
      <c r="Y235">
        <f>Linker_ZHist!Y235-Nominal_ZHist!Y235</f>
        <v>0</v>
      </c>
      <c r="Z235">
        <f>Linker_ZHist!Z235-Nominal_ZHist!Z235</f>
        <v>0</v>
      </c>
      <c r="AA235">
        <f>Linker_ZHist!AA235-Nominal_ZHist!AA235</f>
        <v>0</v>
      </c>
      <c r="AB235">
        <f>Linker_ZHist!AB235-Nominal_ZHist!AB235</f>
        <v>0</v>
      </c>
      <c r="AC235">
        <f>Linker_ZHist!AC235-Nominal_ZHist!AC235</f>
        <v>0</v>
      </c>
      <c r="AD235">
        <f>Linker_ZHist!AD235-Nominal_ZHist!AD235</f>
        <v>0</v>
      </c>
      <c r="AE235">
        <f>Linker_ZHist!AE235-Nominal_ZHist!AE235</f>
        <v>0</v>
      </c>
      <c r="AF235">
        <f>Linker_ZHist!AF235-Nominal_ZHist!AF235</f>
        <v>0</v>
      </c>
      <c r="AG235">
        <f>Linker_ZHist!AG235-Nominal_ZHist!AG235</f>
        <v>0</v>
      </c>
      <c r="AH235">
        <f>Linker_ZHist!AH235-Nominal_ZHist!AH235</f>
        <v>0</v>
      </c>
      <c r="AI235">
        <f>Linker_ZHist!AI235-Nominal_ZHist!AI235</f>
        <v>0</v>
      </c>
      <c r="AJ235">
        <f>Linker_ZHist!AJ235-Nominal_ZHist!AJ235</f>
        <v>0</v>
      </c>
      <c r="AK235">
        <f>Linker_ZHist!AK235-Nominal_ZHist!AK235</f>
        <v>0</v>
      </c>
      <c r="AL235">
        <f>Linker_ZHist!AL235-Nominal_ZHist!AL235</f>
        <v>0</v>
      </c>
      <c r="AM235">
        <f>Linker_ZHist!AM235-Nominal_ZHist!AM235</f>
        <v>0</v>
      </c>
      <c r="AN235">
        <f>Linker_ZHist!AN235-Nominal_ZHist!AN235</f>
        <v>0</v>
      </c>
      <c r="AO235">
        <f>Linker_ZHist!AO235-Nominal_ZHist!AO235</f>
        <v>0</v>
      </c>
      <c r="AP235">
        <f>Linker_ZHist!AP235-Nominal_ZHist!AP235</f>
        <v>0</v>
      </c>
      <c r="AQ235">
        <f>Linker_ZHist!AQ235-Nominal_ZHist!AQ235</f>
        <v>0</v>
      </c>
      <c r="AR235">
        <f>Linker_ZHist!AR235-Nominal_ZHist!AR235</f>
        <v>0</v>
      </c>
      <c r="AS235">
        <f>Linker_ZHist!AS235-Nominal_ZHist!AS235</f>
        <v>0</v>
      </c>
      <c r="AT235">
        <f>Linker_ZHist!AT235-Nominal_ZHist!AT235</f>
        <v>0</v>
      </c>
      <c r="AU235">
        <f>Linker_ZHist!AU235-Nominal_ZHist!AU235</f>
        <v>0</v>
      </c>
      <c r="AV235">
        <f>Linker_ZHist!AV235-Nominal_ZHist!AV235</f>
        <v>0</v>
      </c>
      <c r="AW235">
        <f>Linker_ZHist!AW235-Nominal_ZHist!AW235</f>
        <v>0</v>
      </c>
      <c r="AX235">
        <f>Linker_ZHist!AX235-Nominal_ZHist!AX235</f>
        <v>0</v>
      </c>
      <c r="AY235">
        <f>Linker_ZHist!AY235-Nominal_ZHist!AY235</f>
        <v>0</v>
      </c>
      <c r="AZ235">
        <f>Linker_ZHist!AZ235-Nominal_ZHist!AZ235</f>
        <v>0</v>
      </c>
      <c r="BA235">
        <f>Linker_ZHist!BA235-Nominal_ZHist!BA235</f>
        <v>0</v>
      </c>
      <c r="BB235">
        <f>Linker_ZHist!BB235-Nominal_ZHist!BB235</f>
        <v>0</v>
      </c>
      <c r="BC235">
        <f>Linker_ZHist!BC235-Nominal_ZHist!BC235</f>
        <v>0</v>
      </c>
      <c r="BD235">
        <f>Linker_ZHist!BD235-Nominal_ZHist!BD235</f>
        <v>0</v>
      </c>
      <c r="BE235">
        <f>Linker_ZHist!BE235-Nominal_ZHist!BE235</f>
        <v>0</v>
      </c>
      <c r="BF235">
        <f>Linker_ZHist!BF235-Nominal_ZHist!BF235</f>
        <v>0</v>
      </c>
      <c r="BG235">
        <f>Linker_ZHist!BG235-Nominal_ZHist!BG235</f>
        <v>0</v>
      </c>
      <c r="BH235">
        <f>Linker_ZHist!BH235-Nominal_ZHist!BH235</f>
        <v>0</v>
      </c>
      <c r="BI235">
        <f>Linker_ZHist!BI235-Nominal_ZHist!BI235</f>
        <v>0</v>
      </c>
      <c r="BJ235">
        <f>Linker_ZHist!BJ235-Nominal_ZHist!BJ235</f>
        <v>0</v>
      </c>
      <c r="BK235">
        <f>Linker_ZHist!BK235-Nominal_ZHist!BK235</f>
        <v>0</v>
      </c>
      <c r="BL235">
        <f>Linker_ZHist!BL235-Nominal_ZHist!BL235</f>
        <v>0</v>
      </c>
      <c r="BM235">
        <f>Linker_ZHist!BM235-Nominal_ZHist!BM235</f>
        <v>0</v>
      </c>
      <c r="BN235">
        <f>Linker_ZHist!BN235-Nominal_ZHist!BN235</f>
        <v>0</v>
      </c>
      <c r="BO235">
        <f>Linker_ZHist!BO235-Nominal_ZHist!BO235</f>
        <v>0</v>
      </c>
      <c r="BP235">
        <f>Linker_ZHist!BP235-Nominal_ZHist!BP235</f>
        <v>0</v>
      </c>
      <c r="BQ235">
        <f>Linker_ZHist!BQ235-Nominal_ZHist!BQ235</f>
        <v>0</v>
      </c>
      <c r="BR235">
        <f>Linker_ZHist!BR235-Nominal_ZHist!BR235</f>
        <v>0</v>
      </c>
      <c r="BS235">
        <f>Linker_ZHist!BS235-Nominal_ZHist!BS235</f>
        <v>0</v>
      </c>
      <c r="BT235">
        <f>Linker_ZHist!BT235-Nominal_ZHist!BT235</f>
        <v>0</v>
      </c>
      <c r="BU235">
        <f>Linker_ZHist!BU235-Nominal_ZHist!BU235</f>
        <v>0</v>
      </c>
      <c r="BV235">
        <f>Linker_ZHist!BV235-Nominal_ZHist!BV235</f>
        <v>0</v>
      </c>
      <c r="BW235">
        <f>Linker_ZHist!BW235-Nominal_ZHist!BW235</f>
        <v>0</v>
      </c>
      <c r="BX235">
        <f>Linker_ZHist!BX235-Nominal_ZHist!BX235</f>
        <v>0</v>
      </c>
      <c r="BY235">
        <f>Linker_ZHist!BY235-Nominal_ZHist!BY235</f>
        <v>0</v>
      </c>
      <c r="BZ235">
        <f>Linker_ZHist!BZ235-Nominal_ZHist!BZ235</f>
        <v>0</v>
      </c>
    </row>
    <row r="236" spans="4:78" x14ac:dyDescent="0.35">
      <c r="D236">
        <f>Linker_ZHist!D236-Nominal_ZHist!D236</f>
        <v>0</v>
      </c>
      <c r="E236">
        <f>Linker_ZHist!E236-Nominal_ZHist!E236</f>
        <v>0</v>
      </c>
      <c r="F236">
        <f>Linker_ZHist!F236-Nominal_ZHist!F236</f>
        <v>0</v>
      </c>
      <c r="G236">
        <f>Linker_ZHist!G236-Nominal_ZHist!G236</f>
        <v>0</v>
      </c>
      <c r="H236">
        <f>Linker_ZHist!H236-Nominal_ZHist!H236</f>
        <v>0</v>
      </c>
      <c r="I236">
        <f>Linker_ZHist!I236-Nominal_ZHist!I236</f>
        <v>0</v>
      </c>
      <c r="J236">
        <f>Linker_ZHist!J236-Nominal_ZHist!J236</f>
        <v>0</v>
      </c>
      <c r="K236">
        <f>Linker_ZHist!K236-Nominal_ZHist!K236</f>
        <v>0</v>
      </c>
      <c r="L236">
        <f>Linker_ZHist!L236-Nominal_ZHist!L236</f>
        <v>0</v>
      </c>
      <c r="M236">
        <f>Linker_ZHist!M236-Nominal_ZHist!M236</f>
        <v>0</v>
      </c>
      <c r="N236">
        <f>Linker_ZHist!N236-Nominal_ZHist!N236</f>
        <v>0</v>
      </c>
      <c r="O236">
        <f>Linker_ZHist!O236-Nominal_ZHist!O236</f>
        <v>0</v>
      </c>
      <c r="P236">
        <f>Linker_ZHist!P236-Nominal_ZHist!P236</f>
        <v>0</v>
      </c>
      <c r="Q236">
        <f>Linker_ZHist!Q236-Nominal_ZHist!Q236</f>
        <v>0</v>
      </c>
      <c r="R236">
        <f>Linker_ZHist!R236-Nominal_ZHist!R236</f>
        <v>0</v>
      </c>
      <c r="S236">
        <f>Linker_ZHist!S236-Nominal_ZHist!S236</f>
        <v>0</v>
      </c>
      <c r="T236">
        <f>Linker_ZHist!T236-Nominal_ZHist!T236</f>
        <v>0</v>
      </c>
      <c r="U236">
        <f>Linker_ZHist!U236-Nominal_ZHist!U236</f>
        <v>0</v>
      </c>
      <c r="V236">
        <f>Linker_ZHist!V236-Nominal_ZHist!V236</f>
        <v>0</v>
      </c>
      <c r="W236">
        <f>Linker_ZHist!W236-Nominal_ZHist!W236</f>
        <v>0</v>
      </c>
      <c r="X236">
        <f>Linker_ZHist!X236-Nominal_ZHist!X236</f>
        <v>0</v>
      </c>
      <c r="Y236">
        <f>Linker_ZHist!Y236-Nominal_ZHist!Y236</f>
        <v>0</v>
      </c>
      <c r="Z236">
        <f>Linker_ZHist!Z236-Nominal_ZHist!Z236</f>
        <v>0</v>
      </c>
      <c r="AA236">
        <f>Linker_ZHist!AA236-Nominal_ZHist!AA236</f>
        <v>0</v>
      </c>
      <c r="AB236">
        <f>Linker_ZHist!AB236-Nominal_ZHist!AB236</f>
        <v>0</v>
      </c>
      <c r="AC236">
        <f>Linker_ZHist!AC236-Nominal_ZHist!AC236</f>
        <v>0</v>
      </c>
      <c r="AD236">
        <f>Linker_ZHist!AD236-Nominal_ZHist!AD236</f>
        <v>0</v>
      </c>
      <c r="AE236">
        <f>Linker_ZHist!AE236-Nominal_ZHist!AE236</f>
        <v>0</v>
      </c>
      <c r="AF236">
        <f>Linker_ZHist!AF236-Nominal_ZHist!AF236</f>
        <v>0</v>
      </c>
      <c r="AG236">
        <f>Linker_ZHist!AG236-Nominal_ZHist!AG236</f>
        <v>0</v>
      </c>
      <c r="AH236">
        <f>Linker_ZHist!AH236-Nominal_ZHist!AH236</f>
        <v>0</v>
      </c>
      <c r="AI236">
        <f>Linker_ZHist!AI236-Nominal_ZHist!AI236</f>
        <v>0</v>
      </c>
      <c r="AJ236">
        <f>Linker_ZHist!AJ236-Nominal_ZHist!AJ236</f>
        <v>0</v>
      </c>
      <c r="AK236">
        <f>Linker_ZHist!AK236-Nominal_ZHist!AK236</f>
        <v>0</v>
      </c>
      <c r="AL236">
        <f>Linker_ZHist!AL236-Nominal_ZHist!AL236</f>
        <v>0</v>
      </c>
      <c r="AM236">
        <f>Linker_ZHist!AM236-Nominal_ZHist!AM236</f>
        <v>0</v>
      </c>
      <c r="AN236">
        <f>Linker_ZHist!AN236-Nominal_ZHist!AN236</f>
        <v>0</v>
      </c>
      <c r="AO236">
        <f>Linker_ZHist!AO236-Nominal_ZHist!AO236</f>
        <v>0</v>
      </c>
      <c r="AP236">
        <f>Linker_ZHist!AP236-Nominal_ZHist!AP236</f>
        <v>0</v>
      </c>
      <c r="AQ236">
        <f>Linker_ZHist!AQ236-Nominal_ZHist!AQ236</f>
        <v>0</v>
      </c>
      <c r="AR236">
        <f>Linker_ZHist!AR236-Nominal_ZHist!AR236</f>
        <v>0</v>
      </c>
      <c r="AS236">
        <f>Linker_ZHist!AS236-Nominal_ZHist!AS236</f>
        <v>0</v>
      </c>
      <c r="AT236">
        <f>Linker_ZHist!AT236-Nominal_ZHist!AT236</f>
        <v>0</v>
      </c>
      <c r="AU236">
        <f>Linker_ZHist!AU236-Nominal_ZHist!AU236</f>
        <v>0</v>
      </c>
      <c r="AV236">
        <f>Linker_ZHist!AV236-Nominal_ZHist!AV236</f>
        <v>0</v>
      </c>
      <c r="AW236">
        <f>Linker_ZHist!AW236-Nominal_ZHist!AW236</f>
        <v>0</v>
      </c>
      <c r="AX236">
        <f>Linker_ZHist!AX236-Nominal_ZHist!AX236</f>
        <v>0</v>
      </c>
      <c r="AY236">
        <f>Linker_ZHist!AY236-Nominal_ZHist!AY236</f>
        <v>0</v>
      </c>
      <c r="AZ236">
        <f>Linker_ZHist!AZ236-Nominal_ZHist!AZ236</f>
        <v>0</v>
      </c>
      <c r="BA236">
        <f>Linker_ZHist!BA236-Nominal_ZHist!BA236</f>
        <v>0</v>
      </c>
      <c r="BB236">
        <f>Linker_ZHist!BB236-Nominal_ZHist!BB236</f>
        <v>0</v>
      </c>
      <c r="BC236">
        <f>Linker_ZHist!BC236-Nominal_ZHist!BC236</f>
        <v>0</v>
      </c>
      <c r="BD236">
        <f>Linker_ZHist!BD236-Nominal_ZHist!BD236</f>
        <v>0</v>
      </c>
      <c r="BE236">
        <f>Linker_ZHist!BE236-Nominal_ZHist!BE236</f>
        <v>0</v>
      </c>
      <c r="BF236">
        <f>Linker_ZHist!BF236-Nominal_ZHist!BF236</f>
        <v>0</v>
      </c>
      <c r="BG236">
        <f>Linker_ZHist!BG236-Nominal_ZHist!BG236</f>
        <v>0</v>
      </c>
      <c r="BH236">
        <f>Linker_ZHist!BH236-Nominal_ZHist!BH236</f>
        <v>0</v>
      </c>
      <c r="BI236">
        <f>Linker_ZHist!BI236-Nominal_ZHist!BI236</f>
        <v>0</v>
      </c>
      <c r="BJ236">
        <f>Linker_ZHist!BJ236-Nominal_ZHist!BJ236</f>
        <v>0</v>
      </c>
      <c r="BK236">
        <f>Linker_ZHist!BK236-Nominal_ZHist!BK236</f>
        <v>0</v>
      </c>
      <c r="BL236">
        <f>Linker_ZHist!BL236-Nominal_ZHist!BL236</f>
        <v>0</v>
      </c>
      <c r="BM236">
        <f>Linker_ZHist!BM236-Nominal_ZHist!BM236</f>
        <v>0</v>
      </c>
      <c r="BN236">
        <f>Linker_ZHist!BN236-Nominal_ZHist!BN236</f>
        <v>0</v>
      </c>
      <c r="BO236">
        <f>Linker_ZHist!BO236-Nominal_ZHist!BO236</f>
        <v>0</v>
      </c>
      <c r="BP236">
        <f>Linker_ZHist!BP236-Nominal_ZHist!BP236</f>
        <v>0</v>
      </c>
      <c r="BQ236">
        <f>Linker_ZHist!BQ236-Nominal_ZHist!BQ236</f>
        <v>0</v>
      </c>
      <c r="BR236">
        <f>Linker_ZHist!BR236-Nominal_ZHist!BR236</f>
        <v>0</v>
      </c>
      <c r="BS236">
        <f>Linker_ZHist!BS236-Nominal_ZHist!BS236</f>
        <v>0</v>
      </c>
      <c r="BT236">
        <f>Linker_ZHist!BT236-Nominal_ZHist!BT236</f>
        <v>0</v>
      </c>
      <c r="BU236">
        <f>Linker_ZHist!BU236-Nominal_ZHist!BU236</f>
        <v>0</v>
      </c>
      <c r="BV236">
        <f>Linker_ZHist!BV236-Nominal_ZHist!BV236</f>
        <v>0</v>
      </c>
      <c r="BW236">
        <f>Linker_ZHist!BW236-Nominal_ZHist!BW236</f>
        <v>0</v>
      </c>
      <c r="BX236">
        <f>Linker_ZHist!BX236-Nominal_ZHist!BX236</f>
        <v>0</v>
      </c>
      <c r="BY236">
        <f>Linker_ZHist!BY236-Nominal_ZHist!BY236</f>
        <v>0</v>
      </c>
      <c r="BZ236">
        <f>Linker_ZHist!BZ236-Nominal_ZHist!BZ236</f>
        <v>0</v>
      </c>
    </row>
    <row r="237" spans="4:78" x14ac:dyDescent="0.35">
      <c r="D237">
        <f>Linker_ZHist!D237-Nominal_ZHist!D237</f>
        <v>0</v>
      </c>
      <c r="E237">
        <f>Linker_ZHist!E237-Nominal_ZHist!E237</f>
        <v>0</v>
      </c>
      <c r="F237">
        <f>Linker_ZHist!F237-Nominal_ZHist!F237</f>
        <v>0</v>
      </c>
      <c r="G237">
        <f>Linker_ZHist!G237-Nominal_ZHist!G237</f>
        <v>0</v>
      </c>
      <c r="H237">
        <f>Linker_ZHist!H237-Nominal_ZHist!H237</f>
        <v>0</v>
      </c>
      <c r="I237">
        <f>Linker_ZHist!I237-Nominal_ZHist!I237</f>
        <v>0</v>
      </c>
      <c r="J237">
        <f>Linker_ZHist!J237-Nominal_ZHist!J237</f>
        <v>0</v>
      </c>
      <c r="K237">
        <f>Linker_ZHist!K237-Nominal_ZHist!K237</f>
        <v>0</v>
      </c>
      <c r="L237">
        <f>Linker_ZHist!L237-Nominal_ZHist!L237</f>
        <v>0</v>
      </c>
      <c r="M237">
        <f>Linker_ZHist!M237-Nominal_ZHist!M237</f>
        <v>0</v>
      </c>
      <c r="N237">
        <f>Linker_ZHist!N237-Nominal_ZHist!N237</f>
        <v>0</v>
      </c>
      <c r="O237">
        <f>Linker_ZHist!O237-Nominal_ZHist!O237</f>
        <v>0</v>
      </c>
      <c r="P237">
        <f>Linker_ZHist!P237-Nominal_ZHist!P237</f>
        <v>0</v>
      </c>
      <c r="Q237">
        <f>Linker_ZHist!Q237-Nominal_ZHist!Q237</f>
        <v>0</v>
      </c>
      <c r="R237">
        <f>Linker_ZHist!R237-Nominal_ZHist!R237</f>
        <v>0</v>
      </c>
      <c r="S237">
        <f>Linker_ZHist!S237-Nominal_ZHist!S237</f>
        <v>0</v>
      </c>
      <c r="T237">
        <f>Linker_ZHist!T237-Nominal_ZHist!T237</f>
        <v>0</v>
      </c>
      <c r="U237">
        <f>Linker_ZHist!U237-Nominal_ZHist!U237</f>
        <v>0</v>
      </c>
      <c r="V237">
        <f>Linker_ZHist!V237-Nominal_ZHist!V237</f>
        <v>0</v>
      </c>
      <c r="W237">
        <f>Linker_ZHist!W237-Nominal_ZHist!W237</f>
        <v>0</v>
      </c>
      <c r="X237">
        <f>Linker_ZHist!X237-Nominal_ZHist!X237</f>
        <v>0</v>
      </c>
      <c r="Y237">
        <f>Linker_ZHist!Y237-Nominal_ZHist!Y237</f>
        <v>0</v>
      </c>
      <c r="Z237">
        <f>Linker_ZHist!Z237-Nominal_ZHist!Z237</f>
        <v>0</v>
      </c>
      <c r="AA237">
        <f>Linker_ZHist!AA237-Nominal_ZHist!AA237</f>
        <v>0</v>
      </c>
      <c r="AB237">
        <f>Linker_ZHist!AB237-Nominal_ZHist!AB237</f>
        <v>0</v>
      </c>
      <c r="AC237">
        <f>Linker_ZHist!AC237-Nominal_ZHist!AC237</f>
        <v>0</v>
      </c>
      <c r="AD237">
        <f>Linker_ZHist!AD237-Nominal_ZHist!AD237</f>
        <v>0</v>
      </c>
      <c r="AE237">
        <f>Linker_ZHist!AE237-Nominal_ZHist!AE237</f>
        <v>0</v>
      </c>
      <c r="AF237">
        <f>Linker_ZHist!AF237-Nominal_ZHist!AF237</f>
        <v>0</v>
      </c>
      <c r="AG237">
        <f>Linker_ZHist!AG237-Nominal_ZHist!AG237</f>
        <v>0</v>
      </c>
      <c r="AH237">
        <f>Linker_ZHist!AH237-Nominal_ZHist!AH237</f>
        <v>0</v>
      </c>
      <c r="AI237">
        <f>Linker_ZHist!AI237-Nominal_ZHist!AI237</f>
        <v>0</v>
      </c>
      <c r="AJ237">
        <f>Linker_ZHist!AJ237-Nominal_ZHist!AJ237</f>
        <v>0</v>
      </c>
      <c r="AK237">
        <f>Linker_ZHist!AK237-Nominal_ZHist!AK237</f>
        <v>0</v>
      </c>
      <c r="AL237">
        <f>Linker_ZHist!AL237-Nominal_ZHist!AL237</f>
        <v>0</v>
      </c>
      <c r="AM237">
        <f>Linker_ZHist!AM237-Nominal_ZHist!AM237</f>
        <v>0</v>
      </c>
      <c r="AN237">
        <f>Linker_ZHist!AN237-Nominal_ZHist!AN237</f>
        <v>0</v>
      </c>
      <c r="AO237">
        <f>Linker_ZHist!AO237-Nominal_ZHist!AO237</f>
        <v>0</v>
      </c>
      <c r="AP237">
        <f>Linker_ZHist!AP237-Nominal_ZHist!AP237</f>
        <v>0</v>
      </c>
      <c r="AQ237">
        <f>Linker_ZHist!AQ237-Nominal_ZHist!AQ237</f>
        <v>0</v>
      </c>
      <c r="AR237">
        <f>Linker_ZHist!AR237-Nominal_ZHist!AR237</f>
        <v>0</v>
      </c>
      <c r="AS237">
        <f>Linker_ZHist!AS237-Nominal_ZHist!AS237</f>
        <v>0</v>
      </c>
      <c r="AT237">
        <f>Linker_ZHist!AT237-Nominal_ZHist!AT237</f>
        <v>0</v>
      </c>
      <c r="AU237">
        <f>Linker_ZHist!AU237-Nominal_ZHist!AU237</f>
        <v>0</v>
      </c>
      <c r="AV237">
        <f>Linker_ZHist!AV237-Nominal_ZHist!AV237</f>
        <v>0</v>
      </c>
      <c r="AW237">
        <f>Linker_ZHist!AW237-Nominal_ZHist!AW237</f>
        <v>0</v>
      </c>
      <c r="AX237">
        <f>Linker_ZHist!AX237-Nominal_ZHist!AX237</f>
        <v>0</v>
      </c>
      <c r="AY237">
        <f>Linker_ZHist!AY237-Nominal_ZHist!AY237</f>
        <v>0</v>
      </c>
      <c r="AZ237">
        <f>Linker_ZHist!AZ237-Nominal_ZHist!AZ237</f>
        <v>0</v>
      </c>
      <c r="BA237">
        <f>Linker_ZHist!BA237-Nominal_ZHist!BA237</f>
        <v>0</v>
      </c>
      <c r="BB237">
        <f>Linker_ZHist!BB237-Nominal_ZHist!BB237</f>
        <v>0</v>
      </c>
      <c r="BC237">
        <f>Linker_ZHist!BC237-Nominal_ZHist!BC237</f>
        <v>0</v>
      </c>
      <c r="BD237">
        <f>Linker_ZHist!BD237-Nominal_ZHist!BD237</f>
        <v>0</v>
      </c>
      <c r="BE237">
        <f>Linker_ZHist!BE237-Nominal_ZHist!BE237</f>
        <v>0</v>
      </c>
      <c r="BF237">
        <f>Linker_ZHist!BF237-Nominal_ZHist!BF237</f>
        <v>0</v>
      </c>
      <c r="BG237">
        <f>Linker_ZHist!BG237-Nominal_ZHist!BG237</f>
        <v>0</v>
      </c>
      <c r="BH237">
        <f>Linker_ZHist!BH237-Nominal_ZHist!BH237</f>
        <v>0</v>
      </c>
      <c r="BI237">
        <f>Linker_ZHist!BI237-Nominal_ZHist!BI237</f>
        <v>0</v>
      </c>
      <c r="BJ237">
        <f>Linker_ZHist!BJ237-Nominal_ZHist!BJ237</f>
        <v>0</v>
      </c>
      <c r="BK237">
        <f>Linker_ZHist!BK237-Nominal_ZHist!BK237</f>
        <v>0</v>
      </c>
      <c r="BL237">
        <f>Linker_ZHist!BL237-Nominal_ZHist!BL237</f>
        <v>0</v>
      </c>
      <c r="BM237">
        <f>Linker_ZHist!BM237-Nominal_ZHist!BM237</f>
        <v>0</v>
      </c>
      <c r="BN237">
        <f>Linker_ZHist!BN237-Nominal_ZHist!BN237</f>
        <v>0</v>
      </c>
      <c r="BO237">
        <f>Linker_ZHist!BO237-Nominal_ZHist!BO237</f>
        <v>0</v>
      </c>
      <c r="BP237">
        <f>Linker_ZHist!BP237-Nominal_ZHist!BP237</f>
        <v>0</v>
      </c>
      <c r="BQ237">
        <f>Linker_ZHist!BQ237-Nominal_ZHist!BQ237</f>
        <v>0</v>
      </c>
      <c r="BR237">
        <f>Linker_ZHist!BR237-Nominal_ZHist!BR237</f>
        <v>0</v>
      </c>
      <c r="BS237">
        <f>Linker_ZHist!BS237-Nominal_ZHist!BS237</f>
        <v>0</v>
      </c>
      <c r="BT237">
        <f>Linker_ZHist!BT237-Nominal_ZHist!BT237</f>
        <v>0</v>
      </c>
      <c r="BU237">
        <f>Linker_ZHist!BU237-Nominal_ZHist!BU237</f>
        <v>0</v>
      </c>
      <c r="BV237">
        <f>Linker_ZHist!BV237-Nominal_ZHist!BV237</f>
        <v>0</v>
      </c>
      <c r="BW237">
        <f>Linker_ZHist!BW237-Nominal_ZHist!BW237</f>
        <v>0</v>
      </c>
      <c r="BX237">
        <f>Linker_ZHist!BX237-Nominal_ZHist!BX237</f>
        <v>0</v>
      </c>
      <c r="BY237">
        <f>Linker_ZHist!BY237-Nominal_ZHist!BY237</f>
        <v>0</v>
      </c>
      <c r="BZ237">
        <f>Linker_ZHist!BZ237-Nominal_ZHist!BZ237</f>
        <v>0</v>
      </c>
    </row>
    <row r="238" spans="4:78" x14ac:dyDescent="0.35">
      <c r="D238">
        <f>Linker_ZHist!D238-Nominal_ZHist!D238</f>
        <v>0</v>
      </c>
      <c r="E238">
        <f>Linker_ZHist!E238-Nominal_ZHist!E238</f>
        <v>0</v>
      </c>
      <c r="F238">
        <f>Linker_ZHist!F238-Nominal_ZHist!F238</f>
        <v>0</v>
      </c>
      <c r="G238">
        <f>Linker_ZHist!G238-Nominal_ZHist!G238</f>
        <v>0</v>
      </c>
      <c r="H238">
        <f>Linker_ZHist!H238-Nominal_ZHist!H238</f>
        <v>0</v>
      </c>
      <c r="I238">
        <f>Linker_ZHist!I238-Nominal_ZHist!I238</f>
        <v>0</v>
      </c>
      <c r="J238">
        <f>Linker_ZHist!J238-Nominal_ZHist!J238</f>
        <v>0</v>
      </c>
      <c r="K238">
        <f>Linker_ZHist!K238-Nominal_ZHist!K238</f>
        <v>0</v>
      </c>
      <c r="L238">
        <f>Linker_ZHist!L238-Nominal_ZHist!L238</f>
        <v>0</v>
      </c>
      <c r="M238">
        <f>Linker_ZHist!M238-Nominal_ZHist!M238</f>
        <v>0</v>
      </c>
      <c r="N238">
        <f>Linker_ZHist!N238-Nominal_ZHist!N238</f>
        <v>0</v>
      </c>
      <c r="O238">
        <f>Linker_ZHist!O238-Nominal_ZHist!O238</f>
        <v>0</v>
      </c>
      <c r="P238">
        <f>Linker_ZHist!P238-Nominal_ZHist!P238</f>
        <v>0</v>
      </c>
      <c r="Q238">
        <f>Linker_ZHist!Q238-Nominal_ZHist!Q238</f>
        <v>0</v>
      </c>
      <c r="R238">
        <f>Linker_ZHist!R238-Nominal_ZHist!R238</f>
        <v>0</v>
      </c>
      <c r="S238">
        <f>Linker_ZHist!S238-Nominal_ZHist!S238</f>
        <v>0</v>
      </c>
      <c r="T238">
        <f>Linker_ZHist!T238-Nominal_ZHist!T238</f>
        <v>0</v>
      </c>
      <c r="U238">
        <f>Linker_ZHist!U238-Nominal_ZHist!U238</f>
        <v>0</v>
      </c>
      <c r="V238">
        <f>Linker_ZHist!V238-Nominal_ZHist!V238</f>
        <v>0</v>
      </c>
      <c r="W238">
        <f>Linker_ZHist!W238-Nominal_ZHist!W238</f>
        <v>0</v>
      </c>
      <c r="X238">
        <f>Linker_ZHist!X238-Nominal_ZHist!X238</f>
        <v>0</v>
      </c>
      <c r="Y238">
        <f>Linker_ZHist!Y238-Nominal_ZHist!Y238</f>
        <v>0</v>
      </c>
      <c r="Z238">
        <f>Linker_ZHist!Z238-Nominal_ZHist!Z238</f>
        <v>0</v>
      </c>
      <c r="AA238">
        <f>Linker_ZHist!AA238-Nominal_ZHist!AA238</f>
        <v>0</v>
      </c>
      <c r="AB238">
        <f>Linker_ZHist!AB238-Nominal_ZHist!AB238</f>
        <v>0</v>
      </c>
      <c r="AC238">
        <f>Linker_ZHist!AC238-Nominal_ZHist!AC238</f>
        <v>0</v>
      </c>
      <c r="AD238">
        <f>Linker_ZHist!AD238-Nominal_ZHist!AD238</f>
        <v>0</v>
      </c>
      <c r="AE238">
        <f>Linker_ZHist!AE238-Nominal_ZHist!AE238</f>
        <v>0</v>
      </c>
      <c r="AF238">
        <f>Linker_ZHist!AF238-Nominal_ZHist!AF238</f>
        <v>0</v>
      </c>
      <c r="AG238">
        <f>Linker_ZHist!AG238-Nominal_ZHist!AG238</f>
        <v>0</v>
      </c>
      <c r="AH238">
        <f>Linker_ZHist!AH238-Nominal_ZHist!AH238</f>
        <v>0</v>
      </c>
      <c r="AI238">
        <f>Linker_ZHist!AI238-Nominal_ZHist!AI238</f>
        <v>0</v>
      </c>
      <c r="AJ238">
        <f>Linker_ZHist!AJ238-Nominal_ZHist!AJ238</f>
        <v>0</v>
      </c>
      <c r="AK238">
        <f>Linker_ZHist!AK238-Nominal_ZHist!AK238</f>
        <v>0</v>
      </c>
      <c r="AL238">
        <f>Linker_ZHist!AL238-Nominal_ZHist!AL238</f>
        <v>0</v>
      </c>
      <c r="AM238">
        <f>Linker_ZHist!AM238-Nominal_ZHist!AM238</f>
        <v>0</v>
      </c>
      <c r="AN238">
        <f>Linker_ZHist!AN238-Nominal_ZHist!AN238</f>
        <v>0</v>
      </c>
      <c r="AO238">
        <f>Linker_ZHist!AO238-Nominal_ZHist!AO238</f>
        <v>0</v>
      </c>
      <c r="AP238">
        <f>Linker_ZHist!AP238-Nominal_ZHist!AP238</f>
        <v>0</v>
      </c>
      <c r="AQ238">
        <f>Linker_ZHist!AQ238-Nominal_ZHist!AQ238</f>
        <v>0</v>
      </c>
      <c r="AR238">
        <f>Linker_ZHist!AR238-Nominal_ZHist!AR238</f>
        <v>0</v>
      </c>
      <c r="AS238">
        <f>Linker_ZHist!AS238-Nominal_ZHist!AS238</f>
        <v>0</v>
      </c>
      <c r="AT238">
        <f>Linker_ZHist!AT238-Nominal_ZHist!AT238</f>
        <v>0</v>
      </c>
      <c r="AU238">
        <f>Linker_ZHist!AU238-Nominal_ZHist!AU238</f>
        <v>0</v>
      </c>
      <c r="AV238">
        <f>Linker_ZHist!AV238-Nominal_ZHist!AV238</f>
        <v>0</v>
      </c>
      <c r="AW238">
        <f>Linker_ZHist!AW238-Nominal_ZHist!AW238</f>
        <v>0</v>
      </c>
      <c r="AX238">
        <f>Linker_ZHist!AX238-Nominal_ZHist!AX238</f>
        <v>0</v>
      </c>
      <c r="AY238">
        <f>Linker_ZHist!AY238-Nominal_ZHist!AY238</f>
        <v>0</v>
      </c>
      <c r="AZ238">
        <f>Linker_ZHist!AZ238-Nominal_ZHist!AZ238</f>
        <v>0</v>
      </c>
      <c r="BA238">
        <f>Linker_ZHist!BA238-Nominal_ZHist!BA238</f>
        <v>0</v>
      </c>
      <c r="BB238">
        <f>Linker_ZHist!BB238-Nominal_ZHist!BB238</f>
        <v>0</v>
      </c>
      <c r="BC238">
        <f>Linker_ZHist!BC238-Nominal_ZHist!BC238</f>
        <v>0</v>
      </c>
      <c r="BD238">
        <f>Linker_ZHist!BD238-Nominal_ZHist!BD238</f>
        <v>0</v>
      </c>
      <c r="BE238">
        <f>Linker_ZHist!BE238-Nominal_ZHist!BE238</f>
        <v>0</v>
      </c>
      <c r="BF238">
        <f>Linker_ZHist!BF238-Nominal_ZHist!BF238</f>
        <v>0</v>
      </c>
      <c r="BG238">
        <f>Linker_ZHist!BG238-Nominal_ZHist!BG238</f>
        <v>0</v>
      </c>
      <c r="BH238">
        <f>Linker_ZHist!BH238-Nominal_ZHist!BH238</f>
        <v>0</v>
      </c>
      <c r="BI238">
        <f>Linker_ZHist!BI238-Nominal_ZHist!BI238</f>
        <v>0</v>
      </c>
      <c r="BJ238">
        <f>Linker_ZHist!BJ238-Nominal_ZHist!BJ238</f>
        <v>0</v>
      </c>
      <c r="BK238">
        <f>Linker_ZHist!BK238-Nominal_ZHist!BK238</f>
        <v>0</v>
      </c>
      <c r="BL238">
        <f>Linker_ZHist!BL238-Nominal_ZHist!BL238</f>
        <v>0</v>
      </c>
      <c r="BM238">
        <f>Linker_ZHist!BM238-Nominal_ZHist!BM238</f>
        <v>0</v>
      </c>
      <c r="BN238">
        <f>Linker_ZHist!BN238-Nominal_ZHist!BN238</f>
        <v>0</v>
      </c>
      <c r="BO238">
        <f>Linker_ZHist!BO238-Nominal_ZHist!BO238</f>
        <v>0</v>
      </c>
      <c r="BP238">
        <f>Linker_ZHist!BP238-Nominal_ZHist!BP238</f>
        <v>0</v>
      </c>
      <c r="BQ238">
        <f>Linker_ZHist!BQ238-Nominal_ZHist!BQ238</f>
        <v>0</v>
      </c>
      <c r="BR238">
        <f>Linker_ZHist!BR238-Nominal_ZHist!BR238</f>
        <v>0</v>
      </c>
      <c r="BS238">
        <f>Linker_ZHist!BS238-Nominal_ZHist!BS238</f>
        <v>0</v>
      </c>
      <c r="BT238">
        <f>Linker_ZHist!BT238-Nominal_ZHist!BT238</f>
        <v>0</v>
      </c>
      <c r="BU238">
        <f>Linker_ZHist!BU238-Nominal_ZHist!BU238</f>
        <v>0</v>
      </c>
      <c r="BV238">
        <f>Linker_ZHist!BV238-Nominal_ZHist!BV238</f>
        <v>0</v>
      </c>
      <c r="BW238">
        <f>Linker_ZHist!BW238-Nominal_ZHist!BW238</f>
        <v>0</v>
      </c>
      <c r="BX238">
        <f>Linker_ZHist!BX238-Nominal_ZHist!BX238</f>
        <v>0</v>
      </c>
      <c r="BY238">
        <f>Linker_ZHist!BY238-Nominal_ZHist!BY238</f>
        <v>0</v>
      </c>
      <c r="BZ238">
        <f>Linker_ZHist!BZ238-Nominal_ZHist!BZ238</f>
        <v>0</v>
      </c>
    </row>
    <row r="239" spans="4:78" x14ac:dyDescent="0.35">
      <c r="D239">
        <f>Linker_ZHist!D239-Nominal_ZHist!D239</f>
        <v>0</v>
      </c>
      <c r="E239">
        <f>Linker_ZHist!E239-Nominal_ZHist!E239</f>
        <v>0</v>
      </c>
      <c r="F239">
        <f>Linker_ZHist!F239-Nominal_ZHist!F239</f>
        <v>0</v>
      </c>
      <c r="G239">
        <f>Linker_ZHist!G239-Nominal_ZHist!G239</f>
        <v>0</v>
      </c>
      <c r="H239">
        <f>Linker_ZHist!H239-Nominal_ZHist!H239</f>
        <v>0</v>
      </c>
      <c r="I239">
        <f>Linker_ZHist!I239-Nominal_ZHist!I239</f>
        <v>0</v>
      </c>
      <c r="J239">
        <f>Linker_ZHist!J239-Nominal_ZHist!J239</f>
        <v>0</v>
      </c>
      <c r="K239">
        <f>Linker_ZHist!K239-Nominal_ZHist!K239</f>
        <v>0</v>
      </c>
      <c r="L239">
        <f>Linker_ZHist!L239-Nominal_ZHist!L239</f>
        <v>0</v>
      </c>
      <c r="M239">
        <f>Linker_ZHist!M239-Nominal_ZHist!M239</f>
        <v>0</v>
      </c>
      <c r="N239">
        <f>Linker_ZHist!N239-Nominal_ZHist!N239</f>
        <v>0</v>
      </c>
      <c r="O239">
        <f>Linker_ZHist!O239-Nominal_ZHist!O239</f>
        <v>0</v>
      </c>
      <c r="P239">
        <f>Linker_ZHist!P239-Nominal_ZHist!P239</f>
        <v>0</v>
      </c>
      <c r="Q239">
        <f>Linker_ZHist!Q239-Nominal_ZHist!Q239</f>
        <v>0</v>
      </c>
      <c r="R239">
        <f>Linker_ZHist!R239-Nominal_ZHist!R239</f>
        <v>0</v>
      </c>
      <c r="S239">
        <f>Linker_ZHist!S239-Nominal_ZHist!S239</f>
        <v>0</v>
      </c>
      <c r="T239">
        <f>Linker_ZHist!T239-Nominal_ZHist!T239</f>
        <v>0</v>
      </c>
      <c r="U239">
        <f>Linker_ZHist!U239-Nominal_ZHist!U239</f>
        <v>0</v>
      </c>
      <c r="V239">
        <f>Linker_ZHist!V239-Nominal_ZHist!V239</f>
        <v>0</v>
      </c>
      <c r="W239">
        <f>Linker_ZHist!W239-Nominal_ZHist!W239</f>
        <v>0</v>
      </c>
      <c r="X239">
        <f>Linker_ZHist!X239-Nominal_ZHist!X239</f>
        <v>0</v>
      </c>
      <c r="Y239">
        <f>Linker_ZHist!Y239-Nominal_ZHist!Y239</f>
        <v>0</v>
      </c>
      <c r="Z239">
        <f>Linker_ZHist!Z239-Nominal_ZHist!Z239</f>
        <v>0</v>
      </c>
      <c r="AA239">
        <f>Linker_ZHist!AA239-Nominal_ZHist!AA239</f>
        <v>0</v>
      </c>
      <c r="AB239">
        <f>Linker_ZHist!AB239-Nominal_ZHist!AB239</f>
        <v>0</v>
      </c>
      <c r="AC239">
        <f>Linker_ZHist!AC239-Nominal_ZHist!AC239</f>
        <v>0</v>
      </c>
      <c r="AD239">
        <f>Linker_ZHist!AD239-Nominal_ZHist!AD239</f>
        <v>0</v>
      </c>
      <c r="AE239">
        <f>Linker_ZHist!AE239-Nominal_ZHist!AE239</f>
        <v>0</v>
      </c>
      <c r="AF239">
        <f>Linker_ZHist!AF239-Nominal_ZHist!AF239</f>
        <v>0</v>
      </c>
      <c r="AG239">
        <f>Linker_ZHist!AG239-Nominal_ZHist!AG239</f>
        <v>0</v>
      </c>
      <c r="AH239">
        <f>Linker_ZHist!AH239-Nominal_ZHist!AH239</f>
        <v>0</v>
      </c>
      <c r="AI239">
        <f>Linker_ZHist!AI239-Nominal_ZHist!AI239</f>
        <v>0</v>
      </c>
      <c r="AJ239">
        <f>Linker_ZHist!AJ239-Nominal_ZHist!AJ239</f>
        <v>0</v>
      </c>
      <c r="AK239">
        <f>Linker_ZHist!AK239-Nominal_ZHist!AK239</f>
        <v>0</v>
      </c>
      <c r="AL239">
        <f>Linker_ZHist!AL239-Nominal_ZHist!AL239</f>
        <v>0</v>
      </c>
      <c r="AM239">
        <f>Linker_ZHist!AM239-Nominal_ZHist!AM239</f>
        <v>0</v>
      </c>
      <c r="AN239">
        <f>Linker_ZHist!AN239-Nominal_ZHist!AN239</f>
        <v>0</v>
      </c>
      <c r="AO239">
        <f>Linker_ZHist!AO239-Nominal_ZHist!AO239</f>
        <v>0</v>
      </c>
      <c r="AP239">
        <f>Linker_ZHist!AP239-Nominal_ZHist!AP239</f>
        <v>0</v>
      </c>
      <c r="AQ239">
        <f>Linker_ZHist!AQ239-Nominal_ZHist!AQ239</f>
        <v>0</v>
      </c>
      <c r="AR239">
        <f>Linker_ZHist!AR239-Nominal_ZHist!AR239</f>
        <v>0</v>
      </c>
      <c r="AS239">
        <f>Linker_ZHist!AS239-Nominal_ZHist!AS239</f>
        <v>0</v>
      </c>
      <c r="AT239">
        <f>Linker_ZHist!AT239-Nominal_ZHist!AT239</f>
        <v>0</v>
      </c>
      <c r="AU239">
        <f>Linker_ZHist!AU239-Nominal_ZHist!AU239</f>
        <v>0</v>
      </c>
      <c r="AV239">
        <f>Linker_ZHist!AV239-Nominal_ZHist!AV239</f>
        <v>0</v>
      </c>
      <c r="AW239">
        <f>Linker_ZHist!AW239-Nominal_ZHist!AW239</f>
        <v>0</v>
      </c>
      <c r="AX239">
        <f>Linker_ZHist!AX239-Nominal_ZHist!AX239</f>
        <v>0</v>
      </c>
      <c r="AY239">
        <f>Linker_ZHist!AY239-Nominal_ZHist!AY239</f>
        <v>0</v>
      </c>
      <c r="AZ239">
        <f>Linker_ZHist!AZ239-Nominal_ZHist!AZ239</f>
        <v>0</v>
      </c>
      <c r="BA239">
        <f>Linker_ZHist!BA239-Nominal_ZHist!BA239</f>
        <v>0</v>
      </c>
      <c r="BB239">
        <f>Linker_ZHist!BB239-Nominal_ZHist!BB239</f>
        <v>0</v>
      </c>
      <c r="BC239">
        <f>Linker_ZHist!BC239-Nominal_ZHist!BC239</f>
        <v>0</v>
      </c>
      <c r="BD239">
        <f>Linker_ZHist!BD239-Nominal_ZHist!BD239</f>
        <v>0</v>
      </c>
      <c r="BE239">
        <f>Linker_ZHist!BE239-Nominal_ZHist!BE239</f>
        <v>0</v>
      </c>
      <c r="BF239">
        <f>Linker_ZHist!BF239-Nominal_ZHist!BF239</f>
        <v>0</v>
      </c>
      <c r="BG239">
        <f>Linker_ZHist!BG239-Nominal_ZHist!BG239</f>
        <v>0</v>
      </c>
      <c r="BH239">
        <f>Linker_ZHist!BH239-Nominal_ZHist!BH239</f>
        <v>0</v>
      </c>
      <c r="BI239">
        <f>Linker_ZHist!BI239-Nominal_ZHist!BI239</f>
        <v>0</v>
      </c>
      <c r="BJ239">
        <f>Linker_ZHist!BJ239-Nominal_ZHist!BJ239</f>
        <v>0</v>
      </c>
      <c r="BK239">
        <f>Linker_ZHist!BK239-Nominal_ZHist!BK239</f>
        <v>0</v>
      </c>
      <c r="BL239">
        <f>Linker_ZHist!BL239-Nominal_ZHist!BL239</f>
        <v>0</v>
      </c>
      <c r="BM239">
        <f>Linker_ZHist!BM239-Nominal_ZHist!BM239</f>
        <v>0</v>
      </c>
      <c r="BN239">
        <f>Linker_ZHist!BN239-Nominal_ZHist!BN239</f>
        <v>0</v>
      </c>
      <c r="BO239">
        <f>Linker_ZHist!BO239-Nominal_ZHist!BO239</f>
        <v>0</v>
      </c>
      <c r="BP239">
        <f>Linker_ZHist!BP239-Nominal_ZHist!BP239</f>
        <v>0</v>
      </c>
      <c r="BQ239">
        <f>Linker_ZHist!BQ239-Nominal_ZHist!BQ239</f>
        <v>0</v>
      </c>
      <c r="BR239">
        <f>Linker_ZHist!BR239-Nominal_ZHist!BR239</f>
        <v>0</v>
      </c>
      <c r="BS239">
        <f>Linker_ZHist!BS239-Nominal_ZHist!BS239</f>
        <v>0</v>
      </c>
      <c r="BT239">
        <f>Linker_ZHist!BT239-Nominal_ZHist!BT239</f>
        <v>0</v>
      </c>
      <c r="BU239">
        <f>Linker_ZHist!BU239-Nominal_ZHist!BU239</f>
        <v>0</v>
      </c>
      <c r="BV239">
        <f>Linker_ZHist!BV239-Nominal_ZHist!BV239</f>
        <v>0</v>
      </c>
      <c r="BW239">
        <f>Linker_ZHist!BW239-Nominal_ZHist!BW239</f>
        <v>0</v>
      </c>
      <c r="BX239">
        <f>Linker_ZHist!BX239-Nominal_ZHist!BX239</f>
        <v>0</v>
      </c>
      <c r="BY239">
        <f>Linker_ZHist!BY239-Nominal_ZHist!BY239</f>
        <v>0</v>
      </c>
      <c r="BZ239">
        <f>Linker_ZHist!BZ239-Nominal_ZHist!BZ239</f>
        <v>0</v>
      </c>
    </row>
    <row r="240" spans="4:78" x14ac:dyDescent="0.35">
      <c r="D240">
        <f>Linker_ZHist!D240-Nominal_ZHist!D240</f>
        <v>0</v>
      </c>
      <c r="E240">
        <f>Linker_ZHist!E240-Nominal_ZHist!E240</f>
        <v>0</v>
      </c>
      <c r="F240">
        <f>Linker_ZHist!F240-Nominal_ZHist!F240</f>
        <v>0</v>
      </c>
      <c r="G240">
        <f>Linker_ZHist!G240-Nominal_ZHist!G240</f>
        <v>0</v>
      </c>
      <c r="H240">
        <f>Linker_ZHist!H240-Nominal_ZHist!H240</f>
        <v>0</v>
      </c>
      <c r="I240">
        <f>Linker_ZHist!I240-Nominal_ZHist!I240</f>
        <v>0</v>
      </c>
      <c r="J240">
        <f>Linker_ZHist!J240-Nominal_ZHist!J240</f>
        <v>0</v>
      </c>
      <c r="K240">
        <f>Linker_ZHist!K240-Nominal_ZHist!K240</f>
        <v>0</v>
      </c>
      <c r="L240">
        <f>Linker_ZHist!L240-Nominal_ZHist!L240</f>
        <v>0</v>
      </c>
      <c r="M240">
        <f>Linker_ZHist!M240-Nominal_ZHist!M240</f>
        <v>0</v>
      </c>
      <c r="N240">
        <f>Linker_ZHist!N240-Nominal_ZHist!N240</f>
        <v>0</v>
      </c>
      <c r="O240">
        <f>Linker_ZHist!O240-Nominal_ZHist!O240</f>
        <v>0</v>
      </c>
      <c r="P240">
        <f>Linker_ZHist!P240-Nominal_ZHist!P240</f>
        <v>0</v>
      </c>
      <c r="Q240">
        <f>Linker_ZHist!Q240-Nominal_ZHist!Q240</f>
        <v>0</v>
      </c>
      <c r="R240">
        <f>Linker_ZHist!R240-Nominal_ZHist!R240</f>
        <v>0</v>
      </c>
      <c r="S240">
        <f>Linker_ZHist!S240-Nominal_ZHist!S240</f>
        <v>0</v>
      </c>
      <c r="T240">
        <f>Linker_ZHist!T240-Nominal_ZHist!T240</f>
        <v>0</v>
      </c>
      <c r="U240">
        <f>Linker_ZHist!U240-Nominal_ZHist!U240</f>
        <v>0</v>
      </c>
      <c r="V240">
        <f>Linker_ZHist!V240-Nominal_ZHist!V240</f>
        <v>0</v>
      </c>
      <c r="W240">
        <f>Linker_ZHist!W240-Nominal_ZHist!W240</f>
        <v>0</v>
      </c>
      <c r="X240">
        <f>Linker_ZHist!X240-Nominal_ZHist!X240</f>
        <v>0</v>
      </c>
      <c r="Y240">
        <f>Linker_ZHist!Y240-Nominal_ZHist!Y240</f>
        <v>0</v>
      </c>
      <c r="Z240">
        <f>Linker_ZHist!Z240-Nominal_ZHist!Z240</f>
        <v>0</v>
      </c>
      <c r="AA240">
        <f>Linker_ZHist!AA240-Nominal_ZHist!AA240</f>
        <v>0</v>
      </c>
      <c r="AB240">
        <f>Linker_ZHist!AB240-Nominal_ZHist!AB240</f>
        <v>0</v>
      </c>
      <c r="AC240">
        <f>Linker_ZHist!AC240-Nominal_ZHist!AC240</f>
        <v>0</v>
      </c>
      <c r="AD240">
        <f>Linker_ZHist!AD240-Nominal_ZHist!AD240</f>
        <v>0</v>
      </c>
      <c r="AE240">
        <f>Linker_ZHist!AE240-Nominal_ZHist!AE240</f>
        <v>0</v>
      </c>
      <c r="AF240">
        <f>Linker_ZHist!AF240-Nominal_ZHist!AF240</f>
        <v>0</v>
      </c>
      <c r="AG240">
        <f>Linker_ZHist!AG240-Nominal_ZHist!AG240</f>
        <v>0</v>
      </c>
      <c r="AH240">
        <f>Linker_ZHist!AH240-Nominal_ZHist!AH240</f>
        <v>0</v>
      </c>
      <c r="AI240">
        <f>Linker_ZHist!AI240-Nominal_ZHist!AI240</f>
        <v>0</v>
      </c>
      <c r="AJ240">
        <f>Linker_ZHist!AJ240-Nominal_ZHist!AJ240</f>
        <v>0</v>
      </c>
      <c r="AK240">
        <f>Linker_ZHist!AK240-Nominal_ZHist!AK240</f>
        <v>0</v>
      </c>
      <c r="AL240">
        <f>Linker_ZHist!AL240-Nominal_ZHist!AL240</f>
        <v>0</v>
      </c>
      <c r="AM240">
        <f>Linker_ZHist!AM240-Nominal_ZHist!AM240</f>
        <v>0</v>
      </c>
      <c r="AN240">
        <f>Linker_ZHist!AN240-Nominal_ZHist!AN240</f>
        <v>0</v>
      </c>
      <c r="AO240">
        <f>Linker_ZHist!AO240-Nominal_ZHist!AO240</f>
        <v>0</v>
      </c>
      <c r="AP240">
        <f>Linker_ZHist!AP240-Nominal_ZHist!AP240</f>
        <v>0</v>
      </c>
      <c r="AQ240">
        <f>Linker_ZHist!AQ240-Nominal_ZHist!AQ240</f>
        <v>0</v>
      </c>
      <c r="AR240">
        <f>Linker_ZHist!AR240-Nominal_ZHist!AR240</f>
        <v>0</v>
      </c>
      <c r="AS240">
        <f>Linker_ZHist!AS240-Nominal_ZHist!AS240</f>
        <v>0</v>
      </c>
      <c r="AT240">
        <f>Linker_ZHist!AT240-Nominal_ZHist!AT240</f>
        <v>0</v>
      </c>
      <c r="AU240">
        <f>Linker_ZHist!AU240-Nominal_ZHist!AU240</f>
        <v>0</v>
      </c>
      <c r="AV240">
        <f>Linker_ZHist!AV240-Nominal_ZHist!AV240</f>
        <v>0</v>
      </c>
      <c r="AW240">
        <f>Linker_ZHist!AW240-Nominal_ZHist!AW240</f>
        <v>0</v>
      </c>
      <c r="AX240">
        <f>Linker_ZHist!AX240-Nominal_ZHist!AX240</f>
        <v>0</v>
      </c>
      <c r="AY240">
        <f>Linker_ZHist!AY240-Nominal_ZHist!AY240</f>
        <v>0</v>
      </c>
      <c r="AZ240">
        <f>Linker_ZHist!AZ240-Nominal_ZHist!AZ240</f>
        <v>0</v>
      </c>
      <c r="BA240">
        <f>Linker_ZHist!BA240-Nominal_ZHist!BA240</f>
        <v>0</v>
      </c>
      <c r="BB240">
        <f>Linker_ZHist!BB240-Nominal_ZHist!BB240</f>
        <v>0</v>
      </c>
      <c r="BC240">
        <f>Linker_ZHist!BC240-Nominal_ZHist!BC240</f>
        <v>0</v>
      </c>
      <c r="BD240">
        <f>Linker_ZHist!BD240-Nominal_ZHist!BD240</f>
        <v>0</v>
      </c>
      <c r="BE240">
        <f>Linker_ZHist!BE240-Nominal_ZHist!BE240</f>
        <v>0</v>
      </c>
      <c r="BF240">
        <f>Linker_ZHist!BF240-Nominal_ZHist!BF240</f>
        <v>0</v>
      </c>
      <c r="BG240">
        <f>Linker_ZHist!BG240-Nominal_ZHist!BG240</f>
        <v>0</v>
      </c>
      <c r="BH240">
        <f>Linker_ZHist!BH240-Nominal_ZHist!BH240</f>
        <v>0</v>
      </c>
      <c r="BI240">
        <f>Linker_ZHist!BI240-Nominal_ZHist!BI240</f>
        <v>0</v>
      </c>
      <c r="BJ240">
        <f>Linker_ZHist!BJ240-Nominal_ZHist!BJ240</f>
        <v>0</v>
      </c>
      <c r="BK240">
        <f>Linker_ZHist!BK240-Nominal_ZHist!BK240</f>
        <v>0</v>
      </c>
      <c r="BL240">
        <f>Linker_ZHist!BL240-Nominal_ZHist!BL240</f>
        <v>0</v>
      </c>
      <c r="BM240">
        <f>Linker_ZHist!BM240-Nominal_ZHist!BM240</f>
        <v>0</v>
      </c>
      <c r="BN240">
        <f>Linker_ZHist!BN240-Nominal_ZHist!BN240</f>
        <v>0</v>
      </c>
      <c r="BO240">
        <f>Linker_ZHist!BO240-Nominal_ZHist!BO240</f>
        <v>0</v>
      </c>
      <c r="BP240">
        <f>Linker_ZHist!BP240-Nominal_ZHist!BP240</f>
        <v>0</v>
      </c>
      <c r="BQ240">
        <f>Linker_ZHist!BQ240-Nominal_ZHist!BQ240</f>
        <v>0</v>
      </c>
      <c r="BR240">
        <f>Linker_ZHist!BR240-Nominal_ZHist!BR240</f>
        <v>0</v>
      </c>
      <c r="BS240">
        <f>Linker_ZHist!BS240-Nominal_ZHist!BS240</f>
        <v>0</v>
      </c>
      <c r="BT240">
        <f>Linker_ZHist!BT240-Nominal_ZHist!BT240</f>
        <v>0</v>
      </c>
      <c r="BU240">
        <f>Linker_ZHist!BU240-Nominal_ZHist!BU240</f>
        <v>0</v>
      </c>
      <c r="BV240">
        <f>Linker_ZHist!BV240-Nominal_ZHist!BV240</f>
        <v>0</v>
      </c>
      <c r="BW240">
        <f>Linker_ZHist!BW240-Nominal_ZHist!BW240</f>
        <v>0</v>
      </c>
      <c r="BX240">
        <f>Linker_ZHist!BX240-Nominal_ZHist!BX240</f>
        <v>0</v>
      </c>
      <c r="BY240">
        <f>Linker_ZHist!BY240-Nominal_ZHist!BY240</f>
        <v>0</v>
      </c>
      <c r="BZ240">
        <f>Linker_ZHist!BZ240-Nominal_ZHist!BZ240</f>
        <v>0</v>
      </c>
    </row>
    <row r="241" spans="4:78" x14ac:dyDescent="0.35">
      <c r="D241">
        <f>Linker_ZHist!D241-Nominal_ZHist!D241</f>
        <v>0</v>
      </c>
      <c r="E241">
        <f>Linker_ZHist!E241-Nominal_ZHist!E241</f>
        <v>0</v>
      </c>
      <c r="F241">
        <f>Linker_ZHist!F241-Nominal_ZHist!F241</f>
        <v>0</v>
      </c>
      <c r="G241">
        <f>Linker_ZHist!G241-Nominal_ZHist!G241</f>
        <v>0</v>
      </c>
      <c r="H241">
        <f>Linker_ZHist!H241-Nominal_ZHist!H241</f>
        <v>0</v>
      </c>
      <c r="I241">
        <f>Linker_ZHist!I241-Nominal_ZHist!I241</f>
        <v>0</v>
      </c>
      <c r="J241">
        <f>Linker_ZHist!J241-Nominal_ZHist!J241</f>
        <v>0</v>
      </c>
      <c r="K241">
        <f>Linker_ZHist!K241-Nominal_ZHist!K241</f>
        <v>0</v>
      </c>
      <c r="L241">
        <f>Linker_ZHist!L241-Nominal_ZHist!L241</f>
        <v>0</v>
      </c>
      <c r="M241">
        <f>Linker_ZHist!M241-Nominal_ZHist!M241</f>
        <v>0</v>
      </c>
      <c r="N241">
        <f>Linker_ZHist!N241-Nominal_ZHist!N241</f>
        <v>0</v>
      </c>
      <c r="O241">
        <f>Linker_ZHist!O241-Nominal_ZHist!O241</f>
        <v>0</v>
      </c>
      <c r="P241">
        <f>Linker_ZHist!P241-Nominal_ZHist!P241</f>
        <v>0</v>
      </c>
      <c r="Q241">
        <f>Linker_ZHist!Q241-Nominal_ZHist!Q241</f>
        <v>0</v>
      </c>
      <c r="R241">
        <f>Linker_ZHist!R241-Nominal_ZHist!R241</f>
        <v>0</v>
      </c>
      <c r="S241">
        <f>Linker_ZHist!S241-Nominal_ZHist!S241</f>
        <v>0</v>
      </c>
      <c r="T241">
        <f>Linker_ZHist!T241-Nominal_ZHist!T241</f>
        <v>0</v>
      </c>
      <c r="U241">
        <f>Linker_ZHist!U241-Nominal_ZHist!U241</f>
        <v>0</v>
      </c>
      <c r="V241">
        <f>Linker_ZHist!V241-Nominal_ZHist!V241</f>
        <v>0</v>
      </c>
      <c r="W241">
        <f>Linker_ZHist!W241-Nominal_ZHist!W241</f>
        <v>0</v>
      </c>
      <c r="X241">
        <f>Linker_ZHist!X241-Nominal_ZHist!X241</f>
        <v>0</v>
      </c>
      <c r="Y241">
        <f>Linker_ZHist!Y241-Nominal_ZHist!Y241</f>
        <v>0</v>
      </c>
      <c r="Z241">
        <f>Linker_ZHist!Z241-Nominal_ZHist!Z241</f>
        <v>0</v>
      </c>
      <c r="AA241">
        <f>Linker_ZHist!AA241-Nominal_ZHist!AA241</f>
        <v>0</v>
      </c>
      <c r="AB241">
        <f>Linker_ZHist!AB241-Nominal_ZHist!AB241</f>
        <v>0</v>
      </c>
      <c r="AC241">
        <f>Linker_ZHist!AC241-Nominal_ZHist!AC241</f>
        <v>0</v>
      </c>
      <c r="AD241">
        <f>Linker_ZHist!AD241-Nominal_ZHist!AD241</f>
        <v>0</v>
      </c>
      <c r="AE241">
        <f>Linker_ZHist!AE241-Nominal_ZHist!AE241</f>
        <v>0</v>
      </c>
      <c r="AF241">
        <f>Linker_ZHist!AF241-Nominal_ZHist!AF241</f>
        <v>0</v>
      </c>
      <c r="AG241">
        <f>Linker_ZHist!AG241-Nominal_ZHist!AG241</f>
        <v>0</v>
      </c>
      <c r="AH241">
        <f>Linker_ZHist!AH241-Nominal_ZHist!AH241</f>
        <v>0</v>
      </c>
      <c r="AI241">
        <f>Linker_ZHist!AI241-Nominal_ZHist!AI241</f>
        <v>0</v>
      </c>
      <c r="AJ241">
        <f>Linker_ZHist!AJ241-Nominal_ZHist!AJ241</f>
        <v>0</v>
      </c>
      <c r="AK241">
        <f>Linker_ZHist!AK241-Nominal_ZHist!AK241</f>
        <v>0</v>
      </c>
      <c r="AL241">
        <f>Linker_ZHist!AL241-Nominal_ZHist!AL241</f>
        <v>0</v>
      </c>
      <c r="AM241">
        <f>Linker_ZHist!AM241-Nominal_ZHist!AM241</f>
        <v>0</v>
      </c>
      <c r="AN241">
        <f>Linker_ZHist!AN241-Nominal_ZHist!AN241</f>
        <v>0</v>
      </c>
      <c r="AO241">
        <f>Linker_ZHist!AO241-Nominal_ZHist!AO241</f>
        <v>0</v>
      </c>
      <c r="AP241">
        <f>Linker_ZHist!AP241-Nominal_ZHist!AP241</f>
        <v>0</v>
      </c>
      <c r="AQ241">
        <f>Linker_ZHist!AQ241-Nominal_ZHist!AQ241</f>
        <v>0</v>
      </c>
      <c r="AR241">
        <f>Linker_ZHist!AR241-Nominal_ZHist!AR241</f>
        <v>0</v>
      </c>
      <c r="AS241">
        <f>Linker_ZHist!AS241-Nominal_ZHist!AS241</f>
        <v>0</v>
      </c>
      <c r="AT241">
        <f>Linker_ZHist!AT241-Nominal_ZHist!AT241</f>
        <v>0</v>
      </c>
      <c r="AU241">
        <f>Linker_ZHist!AU241-Nominal_ZHist!AU241</f>
        <v>0</v>
      </c>
      <c r="AV241">
        <f>Linker_ZHist!AV241-Nominal_ZHist!AV241</f>
        <v>0</v>
      </c>
      <c r="AW241">
        <f>Linker_ZHist!AW241-Nominal_ZHist!AW241</f>
        <v>0</v>
      </c>
      <c r="AX241">
        <f>Linker_ZHist!AX241-Nominal_ZHist!AX241</f>
        <v>0</v>
      </c>
      <c r="AY241">
        <f>Linker_ZHist!AY241-Nominal_ZHist!AY241</f>
        <v>0</v>
      </c>
      <c r="AZ241">
        <f>Linker_ZHist!AZ241-Nominal_ZHist!AZ241</f>
        <v>0</v>
      </c>
      <c r="BA241">
        <f>Linker_ZHist!BA241-Nominal_ZHist!BA241</f>
        <v>0</v>
      </c>
      <c r="BB241">
        <f>Linker_ZHist!BB241-Nominal_ZHist!BB241</f>
        <v>0</v>
      </c>
      <c r="BC241">
        <f>Linker_ZHist!BC241-Nominal_ZHist!BC241</f>
        <v>0</v>
      </c>
      <c r="BD241">
        <f>Linker_ZHist!BD241-Nominal_ZHist!BD241</f>
        <v>0</v>
      </c>
      <c r="BE241">
        <f>Linker_ZHist!BE241-Nominal_ZHist!BE241</f>
        <v>0</v>
      </c>
      <c r="BF241">
        <f>Linker_ZHist!BF241-Nominal_ZHist!BF241</f>
        <v>0</v>
      </c>
      <c r="BG241">
        <f>Linker_ZHist!BG241-Nominal_ZHist!BG241</f>
        <v>0</v>
      </c>
      <c r="BH241">
        <f>Linker_ZHist!BH241-Nominal_ZHist!BH241</f>
        <v>0</v>
      </c>
      <c r="BI241">
        <f>Linker_ZHist!BI241-Nominal_ZHist!BI241</f>
        <v>0</v>
      </c>
      <c r="BJ241">
        <f>Linker_ZHist!BJ241-Nominal_ZHist!BJ241</f>
        <v>0</v>
      </c>
      <c r="BK241">
        <f>Linker_ZHist!BK241-Nominal_ZHist!BK241</f>
        <v>0</v>
      </c>
      <c r="BL241">
        <f>Linker_ZHist!BL241-Nominal_ZHist!BL241</f>
        <v>0</v>
      </c>
      <c r="BM241">
        <f>Linker_ZHist!BM241-Nominal_ZHist!BM241</f>
        <v>0</v>
      </c>
      <c r="BN241">
        <f>Linker_ZHist!BN241-Nominal_ZHist!BN241</f>
        <v>0</v>
      </c>
      <c r="BO241">
        <f>Linker_ZHist!BO241-Nominal_ZHist!BO241</f>
        <v>0</v>
      </c>
      <c r="BP241">
        <f>Linker_ZHist!BP241-Nominal_ZHist!BP241</f>
        <v>0</v>
      </c>
      <c r="BQ241">
        <f>Linker_ZHist!BQ241-Nominal_ZHist!BQ241</f>
        <v>0</v>
      </c>
      <c r="BR241">
        <f>Linker_ZHist!BR241-Nominal_ZHist!BR241</f>
        <v>0</v>
      </c>
      <c r="BS241">
        <f>Linker_ZHist!BS241-Nominal_ZHist!BS241</f>
        <v>0</v>
      </c>
      <c r="BT241">
        <f>Linker_ZHist!BT241-Nominal_ZHist!BT241</f>
        <v>0</v>
      </c>
      <c r="BU241">
        <f>Linker_ZHist!BU241-Nominal_ZHist!BU241</f>
        <v>0</v>
      </c>
      <c r="BV241">
        <f>Linker_ZHist!BV241-Nominal_ZHist!BV241</f>
        <v>0</v>
      </c>
      <c r="BW241">
        <f>Linker_ZHist!BW241-Nominal_ZHist!BW241</f>
        <v>0</v>
      </c>
      <c r="BX241">
        <f>Linker_ZHist!BX241-Nominal_ZHist!BX241</f>
        <v>0</v>
      </c>
      <c r="BY241">
        <f>Linker_ZHist!BY241-Nominal_ZHist!BY241</f>
        <v>0</v>
      </c>
      <c r="BZ241">
        <f>Linker_ZHist!BZ241-Nominal_ZHist!BZ241</f>
        <v>0</v>
      </c>
    </row>
    <row r="242" spans="4:78" x14ac:dyDescent="0.35">
      <c r="D242">
        <f>Linker_ZHist!D242-Nominal_ZHist!D242</f>
        <v>0</v>
      </c>
      <c r="E242">
        <f>Linker_ZHist!E242-Nominal_ZHist!E242</f>
        <v>0</v>
      </c>
      <c r="F242">
        <f>Linker_ZHist!F242-Nominal_ZHist!F242</f>
        <v>0</v>
      </c>
      <c r="G242">
        <f>Linker_ZHist!G242-Nominal_ZHist!G242</f>
        <v>0</v>
      </c>
      <c r="H242">
        <f>Linker_ZHist!H242-Nominal_ZHist!H242</f>
        <v>0</v>
      </c>
      <c r="I242">
        <f>Linker_ZHist!I242-Nominal_ZHist!I242</f>
        <v>0</v>
      </c>
      <c r="J242">
        <f>Linker_ZHist!J242-Nominal_ZHist!J242</f>
        <v>0</v>
      </c>
      <c r="K242">
        <f>Linker_ZHist!K242-Nominal_ZHist!K242</f>
        <v>0</v>
      </c>
      <c r="L242">
        <f>Linker_ZHist!L242-Nominal_ZHist!L242</f>
        <v>0</v>
      </c>
      <c r="M242">
        <f>Linker_ZHist!M242-Nominal_ZHist!M242</f>
        <v>0</v>
      </c>
      <c r="N242">
        <f>Linker_ZHist!N242-Nominal_ZHist!N242</f>
        <v>0</v>
      </c>
      <c r="O242">
        <f>Linker_ZHist!O242-Nominal_ZHist!O242</f>
        <v>0</v>
      </c>
      <c r="P242">
        <f>Linker_ZHist!P242-Nominal_ZHist!P242</f>
        <v>0</v>
      </c>
      <c r="Q242">
        <f>Linker_ZHist!Q242-Nominal_ZHist!Q242</f>
        <v>0</v>
      </c>
      <c r="R242">
        <f>Linker_ZHist!R242-Nominal_ZHist!R242</f>
        <v>0</v>
      </c>
      <c r="S242">
        <f>Linker_ZHist!S242-Nominal_ZHist!S242</f>
        <v>0</v>
      </c>
      <c r="T242">
        <f>Linker_ZHist!T242-Nominal_ZHist!T242</f>
        <v>0</v>
      </c>
      <c r="U242">
        <f>Linker_ZHist!U242-Nominal_ZHist!U242</f>
        <v>0</v>
      </c>
      <c r="V242">
        <f>Linker_ZHist!V242-Nominal_ZHist!V242</f>
        <v>0</v>
      </c>
      <c r="W242">
        <f>Linker_ZHist!W242-Nominal_ZHist!W242</f>
        <v>0</v>
      </c>
      <c r="X242">
        <f>Linker_ZHist!X242-Nominal_ZHist!X242</f>
        <v>0</v>
      </c>
      <c r="Y242">
        <f>Linker_ZHist!Y242-Nominal_ZHist!Y242</f>
        <v>0</v>
      </c>
      <c r="Z242">
        <f>Linker_ZHist!Z242-Nominal_ZHist!Z242</f>
        <v>0</v>
      </c>
      <c r="AA242">
        <f>Linker_ZHist!AA242-Nominal_ZHist!AA242</f>
        <v>0</v>
      </c>
      <c r="AB242">
        <f>Linker_ZHist!AB242-Nominal_ZHist!AB242</f>
        <v>0</v>
      </c>
      <c r="AC242">
        <f>Linker_ZHist!AC242-Nominal_ZHist!AC242</f>
        <v>0</v>
      </c>
      <c r="AD242">
        <f>Linker_ZHist!AD242-Nominal_ZHist!AD242</f>
        <v>0</v>
      </c>
      <c r="AE242">
        <f>Linker_ZHist!AE242-Nominal_ZHist!AE242</f>
        <v>0</v>
      </c>
      <c r="AF242">
        <f>Linker_ZHist!AF242-Nominal_ZHist!AF242</f>
        <v>0</v>
      </c>
      <c r="AG242">
        <f>Linker_ZHist!AG242-Nominal_ZHist!AG242</f>
        <v>0</v>
      </c>
      <c r="AH242">
        <f>Linker_ZHist!AH242-Nominal_ZHist!AH242</f>
        <v>0</v>
      </c>
      <c r="AI242">
        <f>Linker_ZHist!AI242-Nominal_ZHist!AI242</f>
        <v>0</v>
      </c>
      <c r="AJ242">
        <f>Linker_ZHist!AJ242-Nominal_ZHist!AJ242</f>
        <v>0</v>
      </c>
      <c r="AK242">
        <f>Linker_ZHist!AK242-Nominal_ZHist!AK242</f>
        <v>0</v>
      </c>
      <c r="AL242">
        <f>Linker_ZHist!AL242-Nominal_ZHist!AL242</f>
        <v>0</v>
      </c>
      <c r="AM242">
        <f>Linker_ZHist!AM242-Nominal_ZHist!AM242</f>
        <v>0</v>
      </c>
      <c r="AN242">
        <f>Linker_ZHist!AN242-Nominal_ZHist!AN242</f>
        <v>0</v>
      </c>
      <c r="AO242">
        <f>Linker_ZHist!AO242-Nominal_ZHist!AO242</f>
        <v>0</v>
      </c>
      <c r="AP242">
        <f>Linker_ZHist!AP242-Nominal_ZHist!AP242</f>
        <v>0</v>
      </c>
      <c r="AQ242">
        <f>Linker_ZHist!AQ242-Nominal_ZHist!AQ242</f>
        <v>0</v>
      </c>
      <c r="AR242">
        <f>Linker_ZHist!AR242-Nominal_ZHist!AR242</f>
        <v>0</v>
      </c>
      <c r="AS242">
        <f>Linker_ZHist!AS242-Nominal_ZHist!AS242</f>
        <v>0</v>
      </c>
      <c r="AT242">
        <f>Linker_ZHist!AT242-Nominal_ZHist!AT242</f>
        <v>0</v>
      </c>
      <c r="AU242">
        <f>Linker_ZHist!AU242-Nominal_ZHist!AU242</f>
        <v>0</v>
      </c>
      <c r="AV242">
        <f>Linker_ZHist!AV242-Nominal_ZHist!AV242</f>
        <v>0</v>
      </c>
      <c r="AW242">
        <f>Linker_ZHist!AW242-Nominal_ZHist!AW242</f>
        <v>0</v>
      </c>
      <c r="AX242">
        <f>Linker_ZHist!AX242-Nominal_ZHist!AX242</f>
        <v>0</v>
      </c>
      <c r="AY242">
        <f>Linker_ZHist!AY242-Nominal_ZHist!AY242</f>
        <v>0</v>
      </c>
      <c r="AZ242">
        <f>Linker_ZHist!AZ242-Nominal_ZHist!AZ242</f>
        <v>0</v>
      </c>
      <c r="BA242">
        <f>Linker_ZHist!BA242-Nominal_ZHist!BA242</f>
        <v>0</v>
      </c>
      <c r="BB242">
        <f>Linker_ZHist!BB242-Nominal_ZHist!BB242</f>
        <v>0</v>
      </c>
      <c r="BC242">
        <f>Linker_ZHist!BC242-Nominal_ZHist!BC242</f>
        <v>0</v>
      </c>
      <c r="BD242">
        <f>Linker_ZHist!BD242-Nominal_ZHist!BD242</f>
        <v>0</v>
      </c>
      <c r="BE242">
        <f>Linker_ZHist!BE242-Nominal_ZHist!BE242</f>
        <v>0</v>
      </c>
      <c r="BF242">
        <f>Linker_ZHist!BF242-Nominal_ZHist!BF242</f>
        <v>0</v>
      </c>
      <c r="BG242">
        <f>Linker_ZHist!BG242-Nominal_ZHist!BG242</f>
        <v>0</v>
      </c>
      <c r="BH242">
        <f>Linker_ZHist!BH242-Nominal_ZHist!BH242</f>
        <v>0</v>
      </c>
      <c r="BI242">
        <f>Linker_ZHist!BI242-Nominal_ZHist!BI242</f>
        <v>0</v>
      </c>
      <c r="BJ242">
        <f>Linker_ZHist!BJ242-Nominal_ZHist!BJ242</f>
        <v>0</v>
      </c>
      <c r="BK242">
        <f>Linker_ZHist!BK242-Nominal_ZHist!BK242</f>
        <v>0</v>
      </c>
      <c r="BL242">
        <f>Linker_ZHist!BL242-Nominal_ZHist!BL242</f>
        <v>0</v>
      </c>
      <c r="BM242">
        <f>Linker_ZHist!BM242-Nominal_ZHist!BM242</f>
        <v>0</v>
      </c>
      <c r="BN242">
        <f>Linker_ZHist!BN242-Nominal_ZHist!BN242</f>
        <v>0</v>
      </c>
      <c r="BO242">
        <f>Linker_ZHist!BO242-Nominal_ZHist!BO242</f>
        <v>0</v>
      </c>
      <c r="BP242">
        <f>Linker_ZHist!BP242-Nominal_ZHist!BP242</f>
        <v>0</v>
      </c>
      <c r="BQ242">
        <f>Linker_ZHist!BQ242-Nominal_ZHist!BQ242</f>
        <v>0</v>
      </c>
      <c r="BR242">
        <f>Linker_ZHist!BR242-Nominal_ZHist!BR242</f>
        <v>0</v>
      </c>
      <c r="BS242">
        <f>Linker_ZHist!BS242-Nominal_ZHist!BS242</f>
        <v>0</v>
      </c>
      <c r="BT242">
        <f>Linker_ZHist!BT242-Nominal_ZHist!BT242</f>
        <v>0</v>
      </c>
      <c r="BU242">
        <f>Linker_ZHist!BU242-Nominal_ZHist!BU242</f>
        <v>0</v>
      </c>
      <c r="BV242">
        <f>Linker_ZHist!BV242-Nominal_ZHist!BV242</f>
        <v>0</v>
      </c>
      <c r="BW242">
        <f>Linker_ZHist!BW242-Nominal_ZHist!BW242</f>
        <v>0</v>
      </c>
      <c r="BX242">
        <f>Linker_ZHist!BX242-Nominal_ZHist!BX242</f>
        <v>0</v>
      </c>
      <c r="BY242">
        <f>Linker_ZHist!BY242-Nominal_ZHist!BY242</f>
        <v>0</v>
      </c>
      <c r="BZ242">
        <f>Linker_ZHist!BZ242-Nominal_ZHist!BZ242</f>
        <v>0</v>
      </c>
    </row>
    <row r="243" spans="4:78" x14ac:dyDescent="0.35">
      <c r="D243">
        <f>Linker_ZHist!D243-Nominal_ZHist!D243</f>
        <v>0</v>
      </c>
      <c r="E243">
        <f>Linker_ZHist!E243-Nominal_ZHist!E243</f>
        <v>0</v>
      </c>
      <c r="F243">
        <f>Linker_ZHist!F243-Nominal_ZHist!F243</f>
        <v>0</v>
      </c>
      <c r="G243">
        <f>Linker_ZHist!G243-Nominal_ZHist!G243</f>
        <v>0</v>
      </c>
      <c r="H243">
        <f>Linker_ZHist!H243-Nominal_ZHist!H243</f>
        <v>0</v>
      </c>
      <c r="I243">
        <f>Linker_ZHist!I243-Nominal_ZHist!I243</f>
        <v>0</v>
      </c>
      <c r="J243">
        <f>Linker_ZHist!J243-Nominal_ZHist!J243</f>
        <v>0</v>
      </c>
      <c r="K243">
        <f>Linker_ZHist!K243-Nominal_ZHist!K243</f>
        <v>0</v>
      </c>
      <c r="L243">
        <f>Linker_ZHist!L243-Nominal_ZHist!L243</f>
        <v>0</v>
      </c>
      <c r="M243">
        <f>Linker_ZHist!M243-Nominal_ZHist!M243</f>
        <v>0</v>
      </c>
      <c r="N243">
        <f>Linker_ZHist!N243-Nominal_ZHist!N243</f>
        <v>0</v>
      </c>
      <c r="O243">
        <f>Linker_ZHist!O243-Nominal_ZHist!O243</f>
        <v>0</v>
      </c>
      <c r="P243">
        <f>Linker_ZHist!P243-Nominal_ZHist!P243</f>
        <v>0</v>
      </c>
      <c r="Q243">
        <f>Linker_ZHist!Q243-Nominal_ZHist!Q243</f>
        <v>0</v>
      </c>
      <c r="R243">
        <f>Linker_ZHist!R243-Nominal_ZHist!R243</f>
        <v>0</v>
      </c>
      <c r="S243">
        <f>Linker_ZHist!S243-Nominal_ZHist!S243</f>
        <v>0</v>
      </c>
      <c r="T243">
        <f>Linker_ZHist!T243-Nominal_ZHist!T243</f>
        <v>0</v>
      </c>
      <c r="U243">
        <f>Linker_ZHist!U243-Nominal_ZHist!U243</f>
        <v>0</v>
      </c>
      <c r="V243">
        <f>Linker_ZHist!V243-Nominal_ZHist!V243</f>
        <v>0</v>
      </c>
      <c r="W243">
        <f>Linker_ZHist!W243-Nominal_ZHist!W243</f>
        <v>0</v>
      </c>
      <c r="X243">
        <f>Linker_ZHist!X243-Nominal_ZHist!X243</f>
        <v>0</v>
      </c>
      <c r="Y243">
        <f>Linker_ZHist!Y243-Nominal_ZHist!Y243</f>
        <v>0</v>
      </c>
      <c r="Z243">
        <f>Linker_ZHist!Z243-Nominal_ZHist!Z243</f>
        <v>0</v>
      </c>
      <c r="AA243">
        <f>Linker_ZHist!AA243-Nominal_ZHist!AA243</f>
        <v>0</v>
      </c>
      <c r="AB243">
        <f>Linker_ZHist!AB243-Nominal_ZHist!AB243</f>
        <v>0</v>
      </c>
      <c r="AC243">
        <f>Linker_ZHist!AC243-Nominal_ZHist!AC243</f>
        <v>0</v>
      </c>
      <c r="AD243">
        <f>Linker_ZHist!AD243-Nominal_ZHist!AD243</f>
        <v>0</v>
      </c>
      <c r="AE243">
        <f>Linker_ZHist!AE243-Nominal_ZHist!AE243</f>
        <v>0</v>
      </c>
      <c r="AF243">
        <f>Linker_ZHist!AF243-Nominal_ZHist!AF243</f>
        <v>0</v>
      </c>
      <c r="AG243">
        <f>Linker_ZHist!AG243-Nominal_ZHist!AG243</f>
        <v>0</v>
      </c>
      <c r="AH243">
        <f>Linker_ZHist!AH243-Nominal_ZHist!AH243</f>
        <v>0</v>
      </c>
      <c r="AI243">
        <f>Linker_ZHist!AI243-Nominal_ZHist!AI243</f>
        <v>0</v>
      </c>
      <c r="AJ243">
        <f>Linker_ZHist!AJ243-Nominal_ZHist!AJ243</f>
        <v>0</v>
      </c>
      <c r="AK243">
        <f>Linker_ZHist!AK243-Nominal_ZHist!AK243</f>
        <v>0</v>
      </c>
      <c r="AL243">
        <f>Linker_ZHist!AL243-Nominal_ZHist!AL243</f>
        <v>0</v>
      </c>
      <c r="AM243">
        <f>Linker_ZHist!AM243-Nominal_ZHist!AM243</f>
        <v>0</v>
      </c>
      <c r="AN243">
        <f>Linker_ZHist!AN243-Nominal_ZHist!AN243</f>
        <v>0</v>
      </c>
      <c r="AO243">
        <f>Linker_ZHist!AO243-Nominal_ZHist!AO243</f>
        <v>0</v>
      </c>
      <c r="AP243">
        <f>Linker_ZHist!AP243-Nominal_ZHist!AP243</f>
        <v>0</v>
      </c>
      <c r="AQ243">
        <f>Linker_ZHist!AQ243-Nominal_ZHist!AQ243</f>
        <v>0</v>
      </c>
      <c r="AR243">
        <f>Linker_ZHist!AR243-Nominal_ZHist!AR243</f>
        <v>0</v>
      </c>
      <c r="AS243">
        <f>Linker_ZHist!AS243-Nominal_ZHist!AS243</f>
        <v>0</v>
      </c>
      <c r="AT243">
        <f>Linker_ZHist!AT243-Nominal_ZHist!AT243</f>
        <v>0</v>
      </c>
      <c r="AU243">
        <f>Linker_ZHist!AU243-Nominal_ZHist!AU243</f>
        <v>0</v>
      </c>
      <c r="AV243">
        <f>Linker_ZHist!AV243-Nominal_ZHist!AV243</f>
        <v>0</v>
      </c>
      <c r="AW243">
        <f>Linker_ZHist!AW243-Nominal_ZHist!AW243</f>
        <v>0</v>
      </c>
      <c r="AX243">
        <f>Linker_ZHist!AX243-Nominal_ZHist!AX243</f>
        <v>0</v>
      </c>
      <c r="AY243">
        <f>Linker_ZHist!AY243-Nominal_ZHist!AY243</f>
        <v>0</v>
      </c>
      <c r="AZ243">
        <f>Linker_ZHist!AZ243-Nominal_ZHist!AZ243</f>
        <v>0</v>
      </c>
      <c r="BA243">
        <f>Linker_ZHist!BA243-Nominal_ZHist!BA243</f>
        <v>0</v>
      </c>
      <c r="BB243">
        <f>Linker_ZHist!BB243-Nominal_ZHist!BB243</f>
        <v>0</v>
      </c>
      <c r="BC243">
        <f>Linker_ZHist!BC243-Nominal_ZHist!BC243</f>
        <v>0</v>
      </c>
      <c r="BD243">
        <f>Linker_ZHist!BD243-Nominal_ZHist!BD243</f>
        <v>0</v>
      </c>
      <c r="BE243">
        <f>Linker_ZHist!BE243-Nominal_ZHist!BE243</f>
        <v>0</v>
      </c>
      <c r="BF243">
        <f>Linker_ZHist!BF243-Nominal_ZHist!BF243</f>
        <v>0</v>
      </c>
      <c r="BG243">
        <f>Linker_ZHist!BG243-Nominal_ZHist!BG243</f>
        <v>0</v>
      </c>
      <c r="BH243">
        <f>Linker_ZHist!BH243-Nominal_ZHist!BH243</f>
        <v>0</v>
      </c>
      <c r="BI243">
        <f>Linker_ZHist!BI243-Nominal_ZHist!BI243</f>
        <v>0</v>
      </c>
      <c r="BJ243">
        <f>Linker_ZHist!BJ243-Nominal_ZHist!BJ243</f>
        <v>0</v>
      </c>
      <c r="BK243">
        <f>Linker_ZHist!BK243-Nominal_ZHist!BK243</f>
        <v>0</v>
      </c>
      <c r="BL243">
        <f>Linker_ZHist!BL243-Nominal_ZHist!BL243</f>
        <v>0</v>
      </c>
      <c r="BM243">
        <f>Linker_ZHist!BM243-Nominal_ZHist!BM243</f>
        <v>0</v>
      </c>
      <c r="BN243">
        <f>Linker_ZHist!BN243-Nominal_ZHist!BN243</f>
        <v>0</v>
      </c>
      <c r="BO243">
        <f>Linker_ZHist!BO243-Nominal_ZHist!BO243</f>
        <v>0</v>
      </c>
      <c r="BP243">
        <f>Linker_ZHist!BP243-Nominal_ZHist!BP243</f>
        <v>0</v>
      </c>
      <c r="BQ243">
        <f>Linker_ZHist!BQ243-Nominal_ZHist!BQ243</f>
        <v>0</v>
      </c>
      <c r="BR243">
        <f>Linker_ZHist!BR243-Nominal_ZHist!BR243</f>
        <v>0</v>
      </c>
      <c r="BS243">
        <f>Linker_ZHist!BS243-Nominal_ZHist!BS243</f>
        <v>0</v>
      </c>
      <c r="BT243">
        <f>Linker_ZHist!BT243-Nominal_ZHist!BT243</f>
        <v>0</v>
      </c>
      <c r="BU243">
        <f>Linker_ZHist!BU243-Nominal_ZHist!BU243</f>
        <v>0</v>
      </c>
      <c r="BV243">
        <f>Linker_ZHist!BV243-Nominal_ZHist!BV243</f>
        <v>0</v>
      </c>
      <c r="BW243">
        <f>Linker_ZHist!BW243-Nominal_ZHist!BW243</f>
        <v>0</v>
      </c>
      <c r="BX243">
        <f>Linker_ZHist!BX243-Nominal_ZHist!BX243</f>
        <v>0</v>
      </c>
      <c r="BY243">
        <f>Linker_ZHist!BY243-Nominal_ZHist!BY243</f>
        <v>0</v>
      </c>
      <c r="BZ243">
        <f>Linker_ZHist!BZ243-Nominal_ZHist!BZ243</f>
        <v>0</v>
      </c>
    </row>
    <row r="244" spans="4:78" x14ac:dyDescent="0.35">
      <c r="D244">
        <f>Linker_ZHist!D244-Nominal_ZHist!D244</f>
        <v>0</v>
      </c>
      <c r="E244">
        <f>Linker_ZHist!E244-Nominal_ZHist!E244</f>
        <v>0</v>
      </c>
      <c r="F244">
        <f>Linker_ZHist!F244-Nominal_ZHist!F244</f>
        <v>0</v>
      </c>
      <c r="G244">
        <f>Linker_ZHist!G244-Nominal_ZHist!G244</f>
        <v>0</v>
      </c>
      <c r="H244">
        <f>Linker_ZHist!H244-Nominal_ZHist!H244</f>
        <v>0</v>
      </c>
      <c r="I244">
        <f>Linker_ZHist!I244-Nominal_ZHist!I244</f>
        <v>0</v>
      </c>
      <c r="J244">
        <f>Linker_ZHist!J244-Nominal_ZHist!J244</f>
        <v>0</v>
      </c>
      <c r="K244">
        <f>Linker_ZHist!K244-Nominal_ZHist!K244</f>
        <v>0</v>
      </c>
      <c r="L244">
        <f>Linker_ZHist!L244-Nominal_ZHist!L244</f>
        <v>0</v>
      </c>
      <c r="M244">
        <f>Linker_ZHist!M244-Nominal_ZHist!M244</f>
        <v>0</v>
      </c>
      <c r="N244">
        <f>Linker_ZHist!N244-Nominal_ZHist!N244</f>
        <v>0</v>
      </c>
      <c r="O244">
        <f>Linker_ZHist!O244-Nominal_ZHist!O244</f>
        <v>0</v>
      </c>
      <c r="P244">
        <f>Linker_ZHist!P244-Nominal_ZHist!P244</f>
        <v>0</v>
      </c>
      <c r="Q244">
        <f>Linker_ZHist!Q244-Nominal_ZHist!Q244</f>
        <v>0</v>
      </c>
      <c r="R244">
        <f>Linker_ZHist!R244-Nominal_ZHist!R244</f>
        <v>0</v>
      </c>
      <c r="S244">
        <f>Linker_ZHist!S244-Nominal_ZHist!S244</f>
        <v>0</v>
      </c>
      <c r="T244">
        <f>Linker_ZHist!T244-Nominal_ZHist!T244</f>
        <v>0</v>
      </c>
      <c r="U244">
        <f>Linker_ZHist!U244-Nominal_ZHist!U244</f>
        <v>0</v>
      </c>
      <c r="V244">
        <f>Linker_ZHist!V244-Nominal_ZHist!V244</f>
        <v>0</v>
      </c>
      <c r="W244">
        <f>Linker_ZHist!W244-Nominal_ZHist!W244</f>
        <v>0</v>
      </c>
      <c r="X244">
        <f>Linker_ZHist!X244-Nominal_ZHist!X244</f>
        <v>0</v>
      </c>
      <c r="Y244">
        <f>Linker_ZHist!Y244-Nominal_ZHist!Y244</f>
        <v>0</v>
      </c>
      <c r="Z244">
        <f>Linker_ZHist!Z244-Nominal_ZHist!Z244</f>
        <v>0</v>
      </c>
      <c r="AA244">
        <f>Linker_ZHist!AA244-Nominal_ZHist!AA244</f>
        <v>0</v>
      </c>
      <c r="AB244">
        <f>Linker_ZHist!AB244-Nominal_ZHist!AB244</f>
        <v>0</v>
      </c>
      <c r="AC244">
        <f>Linker_ZHist!AC244-Nominal_ZHist!AC244</f>
        <v>0</v>
      </c>
      <c r="AD244">
        <f>Linker_ZHist!AD244-Nominal_ZHist!AD244</f>
        <v>0</v>
      </c>
      <c r="AE244">
        <f>Linker_ZHist!AE244-Nominal_ZHist!AE244</f>
        <v>0</v>
      </c>
      <c r="AF244">
        <f>Linker_ZHist!AF244-Nominal_ZHist!AF244</f>
        <v>0</v>
      </c>
      <c r="AG244">
        <f>Linker_ZHist!AG244-Nominal_ZHist!AG244</f>
        <v>0</v>
      </c>
      <c r="AH244">
        <f>Linker_ZHist!AH244-Nominal_ZHist!AH244</f>
        <v>0</v>
      </c>
      <c r="AI244">
        <f>Linker_ZHist!AI244-Nominal_ZHist!AI244</f>
        <v>0</v>
      </c>
      <c r="AJ244">
        <f>Linker_ZHist!AJ244-Nominal_ZHist!AJ244</f>
        <v>0</v>
      </c>
      <c r="AK244">
        <f>Linker_ZHist!AK244-Nominal_ZHist!AK244</f>
        <v>0</v>
      </c>
      <c r="AL244">
        <f>Linker_ZHist!AL244-Nominal_ZHist!AL244</f>
        <v>0</v>
      </c>
      <c r="AM244">
        <f>Linker_ZHist!AM244-Nominal_ZHist!AM244</f>
        <v>0</v>
      </c>
      <c r="AN244">
        <f>Linker_ZHist!AN244-Nominal_ZHist!AN244</f>
        <v>0</v>
      </c>
      <c r="AO244">
        <f>Linker_ZHist!AO244-Nominal_ZHist!AO244</f>
        <v>0</v>
      </c>
      <c r="AP244">
        <f>Linker_ZHist!AP244-Nominal_ZHist!AP244</f>
        <v>0</v>
      </c>
      <c r="AQ244">
        <f>Linker_ZHist!AQ244-Nominal_ZHist!AQ244</f>
        <v>0</v>
      </c>
      <c r="AR244">
        <f>Linker_ZHist!AR244-Nominal_ZHist!AR244</f>
        <v>0</v>
      </c>
      <c r="AS244">
        <f>Linker_ZHist!AS244-Nominal_ZHist!AS244</f>
        <v>0</v>
      </c>
      <c r="AT244">
        <f>Linker_ZHist!AT244-Nominal_ZHist!AT244</f>
        <v>0</v>
      </c>
      <c r="AU244">
        <f>Linker_ZHist!AU244-Nominal_ZHist!AU244</f>
        <v>0</v>
      </c>
      <c r="AV244">
        <f>Linker_ZHist!AV244-Nominal_ZHist!AV244</f>
        <v>0</v>
      </c>
      <c r="AW244">
        <f>Linker_ZHist!AW244-Nominal_ZHist!AW244</f>
        <v>0</v>
      </c>
      <c r="AX244">
        <f>Linker_ZHist!AX244-Nominal_ZHist!AX244</f>
        <v>0</v>
      </c>
      <c r="AY244">
        <f>Linker_ZHist!AY244-Nominal_ZHist!AY244</f>
        <v>0</v>
      </c>
      <c r="AZ244">
        <f>Linker_ZHist!AZ244-Nominal_ZHist!AZ244</f>
        <v>0</v>
      </c>
      <c r="BA244">
        <f>Linker_ZHist!BA244-Nominal_ZHist!BA244</f>
        <v>0</v>
      </c>
      <c r="BB244">
        <f>Linker_ZHist!BB244-Nominal_ZHist!BB244</f>
        <v>0</v>
      </c>
      <c r="BC244">
        <f>Linker_ZHist!BC244-Nominal_ZHist!BC244</f>
        <v>0</v>
      </c>
      <c r="BD244">
        <f>Linker_ZHist!BD244-Nominal_ZHist!BD244</f>
        <v>0</v>
      </c>
      <c r="BE244">
        <f>Linker_ZHist!BE244-Nominal_ZHist!BE244</f>
        <v>0</v>
      </c>
      <c r="BF244">
        <f>Linker_ZHist!BF244-Nominal_ZHist!BF244</f>
        <v>0</v>
      </c>
      <c r="BG244">
        <f>Linker_ZHist!BG244-Nominal_ZHist!BG244</f>
        <v>0</v>
      </c>
      <c r="BH244">
        <f>Linker_ZHist!BH244-Nominal_ZHist!BH244</f>
        <v>0</v>
      </c>
      <c r="BI244">
        <f>Linker_ZHist!BI244-Nominal_ZHist!BI244</f>
        <v>0</v>
      </c>
      <c r="BJ244">
        <f>Linker_ZHist!BJ244-Nominal_ZHist!BJ244</f>
        <v>0</v>
      </c>
      <c r="BK244">
        <f>Linker_ZHist!BK244-Nominal_ZHist!BK244</f>
        <v>0</v>
      </c>
      <c r="BL244">
        <f>Linker_ZHist!BL244-Nominal_ZHist!BL244</f>
        <v>0</v>
      </c>
      <c r="BM244">
        <f>Linker_ZHist!BM244-Nominal_ZHist!BM244</f>
        <v>0</v>
      </c>
      <c r="BN244">
        <f>Linker_ZHist!BN244-Nominal_ZHist!BN244</f>
        <v>0</v>
      </c>
      <c r="BO244">
        <f>Linker_ZHist!BO244-Nominal_ZHist!BO244</f>
        <v>0</v>
      </c>
      <c r="BP244">
        <f>Linker_ZHist!BP244-Nominal_ZHist!BP244</f>
        <v>0</v>
      </c>
      <c r="BQ244">
        <f>Linker_ZHist!BQ244-Nominal_ZHist!BQ244</f>
        <v>0</v>
      </c>
      <c r="BR244">
        <f>Linker_ZHist!BR244-Nominal_ZHist!BR244</f>
        <v>0</v>
      </c>
      <c r="BS244">
        <f>Linker_ZHist!BS244-Nominal_ZHist!BS244</f>
        <v>0</v>
      </c>
      <c r="BT244">
        <f>Linker_ZHist!BT244-Nominal_ZHist!BT244</f>
        <v>0</v>
      </c>
      <c r="BU244">
        <f>Linker_ZHist!BU244-Nominal_ZHist!BU244</f>
        <v>0</v>
      </c>
      <c r="BV244">
        <f>Linker_ZHist!BV244-Nominal_ZHist!BV244</f>
        <v>0</v>
      </c>
      <c r="BW244">
        <f>Linker_ZHist!BW244-Nominal_ZHist!BW244</f>
        <v>0</v>
      </c>
      <c r="BX244">
        <f>Linker_ZHist!BX244-Nominal_ZHist!BX244</f>
        <v>0</v>
      </c>
      <c r="BY244">
        <f>Linker_ZHist!BY244-Nominal_ZHist!BY244</f>
        <v>0</v>
      </c>
      <c r="BZ244">
        <f>Linker_ZHist!BZ244-Nominal_ZHist!BZ244</f>
        <v>0</v>
      </c>
    </row>
    <row r="245" spans="4:78" x14ac:dyDescent="0.35">
      <c r="D245">
        <f>Linker_ZHist!D245-Nominal_ZHist!D245</f>
        <v>0</v>
      </c>
      <c r="E245">
        <f>Linker_ZHist!E245-Nominal_ZHist!E245</f>
        <v>0</v>
      </c>
      <c r="F245">
        <f>Linker_ZHist!F245-Nominal_ZHist!F245</f>
        <v>0</v>
      </c>
      <c r="G245">
        <f>Linker_ZHist!G245-Nominal_ZHist!G245</f>
        <v>0</v>
      </c>
      <c r="H245">
        <f>Linker_ZHist!H245-Nominal_ZHist!H245</f>
        <v>0</v>
      </c>
      <c r="I245">
        <f>Linker_ZHist!I245-Nominal_ZHist!I245</f>
        <v>0</v>
      </c>
      <c r="J245">
        <f>Linker_ZHist!J245-Nominal_ZHist!J245</f>
        <v>0</v>
      </c>
      <c r="K245">
        <f>Linker_ZHist!K245-Nominal_ZHist!K245</f>
        <v>0</v>
      </c>
      <c r="L245">
        <f>Linker_ZHist!L245-Nominal_ZHist!L245</f>
        <v>0</v>
      </c>
      <c r="M245">
        <f>Linker_ZHist!M245-Nominal_ZHist!M245</f>
        <v>0</v>
      </c>
      <c r="N245">
        <f>Linker_ZHist!N245-Nominal_ZHist!N245</f>
        <v>0</v>
      </c>
      <c r="O245">
        <f>Linker_ZHist!O245-Nominal_ZHist!O245</f>
        <v>0</v>
      </c>
      <c r="P245">
        <f>Linker_ZHist!P245-Nominal_ZHist!P245</f>
        <v>0</v>
      </c>
      <c r="Q245">
        <f>Linker_ZHist!Q245-Nominal_ZHist!Q245</f>
        <v>0</v>
      </c>
      <c r="R245">
        <f>Linker_ZHist!R245-Nominal_ZHist!R245</f>
        <v>0</v>
      </c>
      <c r="S245">
        <f>Linker_ZHist!S245-Nominal_ZHist!S245</f>
        <v>0</v>
      </c>
      <c r="T245">
        <f>Linker_ZHist!T245-Nominal_ZHist!T245</f>
        <v>0</v>
      </c>
      <c r="U245">
        <f>Linker_ZHist!U245-Nominal_ZHist!U245</f>
        <v>0</v>
      </c>
      <c r="V245">
        <f>Linker_ZHist!V245-Nominal_ZHist!V245</f>
        <v>0</v>
      </c>
      <c r="W245">
        <f>Linker_ZHist!W245-Nominal_ZHist!W245</f>
        <v>0</v>
      </c>
      <c r="X245">
        <f>Linker_ZHist!X245-Nominal_ZHist!X245</f>
        <v>0</v>
      </c>
      <c r="Y245">
        <f>Linker_ZHist!Y245-Nominal_ZHist!Y245</f>
        <v>0</v>
      </c>
      <c r="Z245">
        <f>Linker_ZHist!Z245-Nominal_ZHist!Z245</f>
        <v>0</v>
      </c>
      <c r="AA245">
        <f>Linker_ZHist!AA245-Nominal_ZHist!AA245</f>
        <v>0</v>
      </c>
      <c r="AB245">
        <f>Linker_ZHist!AB245-Nominal_ZHist!AB245</f>
        <v>0</v>
      </c>
      <c r="AC245">
        <f>Linker_ZHist!AC245-Nominal_ZHist!AC245</f>
        <v>0</v>
      </c>
      <c r="AD245">
        <f>Linker_ZHist!AD245-Nominal_ZHist!AD245</f>
        <v>0</v>
      </c>
      <c r="AE245">
        <f>Linker_ZHist!AE245-Nominal_ZHist!AE245</f>
        <v>0</v>
      </c>
      <c r="AF245">
        <f>Linker_ZHist!AF245-Nominal_ZHist!AF245</f>
        <v>0</v>
      </c>
      <c r="AG245">
        <f>Linker_ZHist!AG245-Nominal_ZHist!AG245</f>
        <v>0</v>
      </c>
      <c r="AH245">
        <f>Linker_ZHist!AH245-Nominal_ZHist!AH245</f>
        <v>0</v>
      </c>
      <c r="AI245">
        <f>Linker_ZHist!AI245-Nominal_ZHist!AI245</f>
        <v>0</v>
      </c>
      <c r="AJ245">
        <f>Linker_ZHist!AJ245-Nominal_ZHist!AJ245</f>
        <v>0</v>
      </c>
      <c r="AK245">
        <f>Linker_ZHist!AK245-Nominal_ZHist!AK245</f>
        <v>0</v>
      </c>
      <c r="AL245">
        <f>Linker_ZHist!AL245-Nominal_ZHist!AL245</f>
        <v>0</v>
      </c>
      <c r="AM245">
        <f>Linker_ZHist!AM245-Nominal_ZHist!AM245</f>
        <v>0</v>
      </c>
      <c r="AN245">
        <f>Linker_ZHist!AN245-Nominal_ZHist!AN245</f>
        <v>0</v>
      </c>
      <c r="AO245">
        <f>Linker_ZHist!AO245-Nominal_ZHist!AO245</f>
        <v>0</v>
      </c>
      <c r="AP245">
        <f>Linker_ZHist!AP245-Nominal_ZHist!AP245</f>
        <v>0</v>
      </c>
      <c r="AQ245">
        <f>Linker_ZHist!AQ245-Nominal_ZHist!AQ245</f>
        <v>0</v>
      </c>
      <c r="AR245">
        <f>Linker_ZHist!AR245-Nominal_ZHist!AR245</f>
        <v>0</v>
      </c>
      <c r="AS245">
        <f>Linker_ZHist!AS245-Nominal_ZHist!AS245</f>
        <v>0</v>
      </c>
      <c r="AT245">
        <f>Linker_ZHist!AT245-Nominal_ZHist!AT245</f>
        <v>0</v>
      </c>
      <c r="AU245">
        <f>Linker_ZHist!AU245-Nominal_ZHist!AU245</f>
        <v>0</v>
      </c>
      <c r="AV245">
        <f>Linker_ZHist!AV245-Nominal_ZHist!AV245</f>
        <v>0</v>
      </c>
      <c r="AW245">
        <f>Linker_ZHist!AW245-Nominal_ZHist!AW245</f>
        <v>0</v>
      </c>
      <c r="AX245">
        <f>Linker_ZHist!AX245-Nominal_ZHist!AX245</f>
        <v>0</v>
      </c>
      <c r="AY245">
        <f>Linker_ZHist!AY245-Nominal_ZHist!AY245</f>
        <v>0</v>
      </c>
      <c r="AZ245">
        <f>Linker_ZHist!AZ245-Nominal_ZHist!AZ245</f>
        <v>0</v>
      </c>
      <c r="BA245">
        <f>Linker_ZHist!BA245-Nominal_ZHist!BA245</f>
        <v>0</v>
      </c>
      <c r="BB245">
        <f>Linker_ZHist!BB245-Nominal_ZHist!BB245</f>
        <v>0</v>
      </c>
      <c r="BC245">
        <f>Linker_ZHist!BC245-Nominal_ZHist!BC245</f>
        <v>0</v>
      </c>
      <c r="BD245">
        <f>Linker_ZHist!BD245-Nominal_ZHist!BD245</f>
        <v>0</v>
      </c>
      <c r="BE245">
        <f>Linker_ZHist!BE245-Nominal_ZHist!BE245</f>
        <v>0</v>
      </c>
      <c r="BF245">
        <f>Linker_ZHist!BF245-Nominal_ZHist!BF245</f>
        <v>0</v>
      </c>
      <c r="BG245">
        <f>Linker_ZHist!BG245-Nominal_ZHist!BG245</f>
        <v>0</v>
      </c>
      <c r="BH245">
        <f>Linker_ZHist!BH245-Nominal_ZHist!BH245</f>
        <v>0</v>
      </c>
      <c r="BI245">
        <f>Linker_ZHist!BI245-Nominal_ZHist!BI245</f>
        <v>0</v>
      </c>
      <c r="BJ245">
        <f>Linker_ZHist!BJ245-Nominal_ZHist!BJ245</f>
        <v>0</v>
      </c>
      <c r="BK245">
        <f>Linker_ZHist!BK245-Nominal_ZHist!BK245</f>
        <v>0</v>
      </c>
      <c r="BL245">
        <f>Linker_ZHist!BL245-Nominal_ZHist!BL245</f>
        <v>0</v>
      </c>
      <c r="BM245">
        <f>Linker_ZHist!BM245-Nominal_ZHist!BM245</f>
        <v>0</v>
      </c>
      <c r="BN245">
        <f>Linker_ZHist!BN245-Nominal_ZHist!BN245</f>
        <v>0</v>
      </c>
      <c r="BO245">
        <f>Linker_ZHist!BO245-Nominal_ZHist!BO245</f>
        <v>0</v>
      </c>
      <c r="BP245">
        <f>Linker_ZHist!BP245-Nominal_ZHist!BP245</f>
        <v>0</v>
      </c>
      <c r="BQ245">
        <f>Linker_ZHist!BQ245-Nominal_ZHist!BQ245</f>
        <v>0</v>
      </c>
      <c r="BR245">
        <f>Linker_ZHist!BR245-Nominal_ZHist!BR245</f>
        <v>0</v>
      </c>
      <c r="BS245">
        <f>Linker_ZHist!BS245-Nominal_ZHist!BS245</f>
        <v>0</v>
      </c>
      <c r="BT245">
        <f>Linker_ZHist!BT245-Nominal_ZHist!BT245</f>
        <v>0</v>
      </c>
      <c r="BU245">
        <f>Linker_ZHist!BU245-Nominal_ZHist!BU245</f>
        <v>0</v>
      </c>
      <c r="BV245">
        <f>Linker_ZHist!BV245-Nominal_ZHist!BV245</f>
        <v>0</v>
      </c>
      <c r="BW245">
        <f>Linker_ZHist!BW245-Nominal_ZHist!BW245</f>
        <v>0</v>
      </c>
      <c r="BX245">
        <f>Linker_ZHist!BX245-Nominal_ZHist!BX245</f>
        <v>0</v>
      </c>
      <c r="BY245">
        <f>Linker_ZHist!BY245-Nominal_ZHist!BY245</f>
        <v>0</v>
      </c>
      <c r="BZ245">
        <f>Linker_ZHist!BZ245-Nominal_ZHist!BZ245</f>
        <v>0</v>
      </c>
    </row>
    <row r="246" spans="4:78" x14ac:dyDescent="0.35">
      <c r="D246">
        <f>Linker_ZHist!D246-Nominal_ZHist!D246</f>
        <v>0</v>
      </c>
      <c r="E246">
        <f>Linker_ZHist!E246-Nominal_ZHist!E246</f>
        <v>0</v>
      </c>
      <c r="F246">
        <f>Linker_ZHist!F246-Nominal_ZHist!F246</f>
        <v>0</v>
      </c>
      <c r="G246">
        <f>Linker_ZHist!G246-Nominal_ZHist!G246</f>
        <v>0</v>
      </c>
      <c r="H246">
        <f>Linker_ZHist!H246-Nominal_ZHist!H246</f>
        <v>0</v>
      </c>
      <c r="I246">
        <f>Linker_ZHist!I246-Nominal_ZHist!I246</f>
        <v>0</v>
      </c>
      <c r="J246">
        <f>Linker_ZHist!J246-Nominal_ZHist!J246</f>
        <v>0</v>
      </c>
      <c r="K246">
        <f>Linker_ZHist!K246-Nominal_ZHist!K246</f>
        <v>0</v>
      </c>
      <c r="L246">
        <f>Linker_ZHist!L246-Nominal_ZHist!L246</f>
        <v>0</v>
      </c>
      <c r="M246">
        <f>Linker_ZHist!M246-Nominal_ZHist!M246</f>
        <v>0</v>
      </c>
      <c r="N246">
        <f>Linker_ZHist!N246-Nominal_ZHist!N246</f>
        <v>0</v>
      </c>
      <c r="O246">
        <f>Linker_ZHist!O246-Nominal_ZHist!O246</f>
        <v>0</v>
      </c>
      <c r="P246">
        <f>Linker_ZHist!P246-Nominal_ZHist!P246</f>
        <v>0</v>
      </c>
      <c r="Q246">
        <f>Linker_ZHist!Q246-Nominal_ZHist!Q246</f>
        <v>0</v>
      </c>
      <c r="R246">
        <f>Linker_ZHist!R246-Nominal_ZHist!R246</f>
        <v>0</v>
      </c>
      <c r="S246">
        <f>Linker_ZHist!S246-Nominal_ZHist!S246</f>
        <v>0</v>
      </c>
      <c r="T246">
        <f>Linker_ZHist!T246-Nominal_ZHist!T246</f>
        <v>0</v>
      </c>
      <c r="U246">
        <f>Linker_ZHist!U246-Nominal_ZHist!U246</f>
        <v>0</v>
      </c>
      <c r="V246">
        <f>Linker_ZHist!V246-Nominal_ZHist!V246</f>
        <v>0</v>
      </c>
      <c r="W246">
        <f>Linker_ZHist!W246-Nominal_ZHist!W246</f>
        <v>0</v>
      </c>
      <c r="X246">
        <f>Linker_ZHist!X246-Nominal_ZHist!X246</f>
        <v>0</v>
      </c>
      <c r="Y246">
        <f>Linker_ZHist!Y246-Nominal_ZHist!Y246</f>
        <v>0</v>
      </c>
      <c r="Z246">
        <f>Linker_ZHist!Z246-Nominal_ZHist!Z246</f>
        <v>0</v>
      </c>
      <c r="AA246">
        <f>Linker_ZHist!AA246-Nominal_ZHist!AA246</f>
        <v>0</v>
      </c>
      <c r="AB246">
        <f>Linker_ZHist!AB246-Nominal_ZHist!AB246</f>
        <v>0</v>
      </c>
      <c r="AC246">
        <f>Linker_ZHist!AC246-Nominal_ZHist!AC246</f>
        <v>0</v>
      </c>
      <c r="AD246">
        <f>Linker_ZHist!AD246-Nominal_ZHist!AD246</f>
        <v>0</v>
      </c>
      <c r="AE246">
        <f>Linker_ZHist!AE246-Nominal_ZHist!AE246</f>
        <v>0</v>
      </c>
      <c r="AF246">
        <f>Linker_ZHist!AF246-Nominal_ZHist!AF246</f>
        <v>0</v>
      </c>
      <c r="AG246">
        <f>Linker_ZHist!AG246-Nominal_ZHist!AG246</f>
        <v>0</v>
      </c>
      <c r="AH246">
        <f>Linker_ZHist!AH246-Nominal_ZHist!AH246</f>
        <v>0</v>
      </c>
      <c r="AI246">
        <f>Linker_ZHist!AI246-Nominal_ZHist!AI246</f>
        <v>0</v>
      </c>
      <c r="AJ246">
        <f>Linker_ZHist!AJ246-Nominal_ZHist!AJ246</f>
        <v>0</v>
      </c>
      <c r="AK246">
        <f>Linker_ZHist!AK246-Nominal_ZHist!AK246</f>
        <v>0</v>
      </c>
      <c r="AL246">
        <f>Linker_ZHist!AL246-Nominal_ZHist!AL246</f>
        <v>0</v>
      </c>
      <c r="AM246">
        <f>Linker_ZHist!AM246-Nominal_ZHist!AM246</f>
        <v>0</v>
      </c>
      <c r="AN246">
        <f>Linker_ZHist!AN246-Nominal_ZHist!AN246</f>
        <v>0</v>
      </c>
      <c r="AO246">
        <f>Linker_ZHist!AO246-Nominal_ZHist!AO246</f>
        <v>0</v>
      </c>
      <c r="AP246">
        <f>Linker_ZHist!AP246-Nominal_ZHist!AP246</f>
        <v>0</v>
      </c>
      <c r="AQ246">
        <f>Linker_ZHist!AQ246-Nominal_ZHist!AQ246</f>
        <v>0</v>
      </c>
      <c r="AR246">
        <f>Linker_ZHist!AR246-Nominal_ZHist!AR246</f>
        <v>0</v>
      </c>
      <c r="AS246">
        <f>Linker_ZHist!AS246-Nominal_ZHist!AS246</f>
        <v>0</v>
      </c>
      <c r="AT246">
        <f>Linker_ZHist!AT246-Nominal_ZHist!AT246</f>
        <v>0</v>
      </c>
      <c r="AU246">
        <f>Linker_ZHist!AU246-Nominal_ZHist!AU246</f>
        <v>0</v>
      </c>
      <c r="AV246">
        <f>Linker_ZHist!AV246-Nominal_ZHist!AV246</f>
        <v>0</v>
      </c>
      <c r="AW246">
        <f>Linker_ZHist!AW246-Nominal_ZHist!AW246</f>
        <v>0</v>
      </c>
      <c r="AX246">
        <f>Linker_ZHist!AX246-Nominal_ZHist!AX246</f>
        <v>0</v>
      </c>
      <c r="AY246">
        <f>Linker_ZHist!AY246-Nominal_ZHist!AY246</f>
        <v>0</v>
      </c>
      <c r="AZ246">
        <f>Linker_ZHist!AZ246-Nominal_ZHist!AZ246</f>
        <v>0</v>
      </c>
      <c r="BA246">
        <f>Linker_ZHist!BA246-Nominal_ZHist!BA246</f>
        <v>0</v>
      </c>
      <c r="BB246">
        <f>Linker_ZHist!BB246-Nominal_ZHist!BB246</f>
        <v>0</v>
      </c>
      <c r="BC246">
        <f>Linker_ZHist!BC246-Nominal_ZHist!BC246</f>
        <v>0</v>
      </c>
      <c r="BD246">
        <f>Linker_ZHist!BD246-Nominal_ZHist!BD246</f>
        <v>0</v>
      </c>
      <c r="BE246">
        <f>Linker_ZHist!BE246-Nominal_ZHist!BE246</f>
        <v>0</v>
      </c>
      <c r="BF246">
        <f>Linker_ZHist!BF246-Nominal_ZHist!BF246</f>
        <v>0</v>
      </c>
      <c r="BG246">
        <f>Linker_ZHist!BG246-Nominal_ZHist!BG246</f>
        <v>0</v>
      </c>
      <c r="BH246">
        <f>Linker_ZHist!BH246-Nominal_ZHist!BH246</f>
        <v>0</v>
      </c>
      <c r="BI246">
        <f>Linker_ZHist!BI246-Nominal_ZHist!BI246</f>
        <v>0</v>
      </c>
      <c r="BJ246">
        <f>Linker_ZHist!BJ246-Nominal_ZHist!BJ246</f>
        <v>0</v>
      </c>
      <c r="BK246">
        <f>Linker_ZHist!BK246-Nominal_ZHist!BK246</f>
        <v>0</v>
      </c>
      <c r="BL246">
        <f>Linker_ZHist!BL246-Nominal_ZHist!BL246</f>
        <v>0</v>
      </c>
      <c r="BM246">
        <f>Linker_ZHist!BM246-Nominal_ZHist!BM246</f>
        <v>0</v>
      </c>
      <c r="BN246">
        <f>Linker_ZHist!BN246-Nominal_ZHist!BN246</f>
        <v>0</v>
      </c>
      <c r="BO246">
        <f>Linker_ZHist!BO246-Nominal_ZHist!BO246</f>
        <v>0</v>
      </c>
      <c r="BP246">
        <f>Linker_ZHist!BP246-Nominal_ZHist!BP246</f>
        <v>0</v>
      </c>
      <c r="BQ246">
        <f>Linker_ZHist!BQ246-Nominal_ZHist!BQ246</f>
        <v>0</v>
      </c>
      <c r="BR246">
        <f>Linker_ZHist!BR246-Nominal_ZHist!BR246</f>
        <v>0</v>
      </c>
      <c r="BS246">
        <f>Linker_ZHist!BS246-Nominal_ZHist!BS246</f>
        <v>0</v>
      </c>
      <c r="BT246">
        <f>Linker_ZHist!BT246-Nominal_ZHist!BT246</f>
        <v>0</v>
      </c>
      <c r="BU246">
        <f>Linker_ZHist!BU246-Nominal_ZHist!BU246</f>
        <v>0</v>
      </c>
      <c r="BV246">
        <f>Linker_ZHist!BV246-Nominal_ZHist!BV246</f>
        <v>0</v>
      </c>
      <c r="BW246">
        <f>Linker_ZHist!BW246-Nominal_ZHist!BW246</f>
        <v>0</v>
      </c>
      <c r="BX246">
        <f>Linker_ZHist!BX246-Nominal_ZHist!BX246</f>
        <v>0</v>
      </c>
      <c r="BY246">
        <f>Linker_ZHist!BY246-Nominal_ZHist!BY246</f>
        <v>0</v>
      </c>
      <c r="BZ246">
        <f>Linker_ZHist!BZ246-Nominal_ZHist!BZ246</f>
        <v>0</v>
      </c>
    </row>
    <row r="247" spans="4:78" x14ac:dyDescent="0.35">
      <c r="D247">
        <f>Linker_ZHist!D247-Nominal_ZHist!D247</f>
        <v>0</v>
      </c>
      <c r="E247">
        <f>Linker_ZHist!E247-Nominal_ZHist!E247</f>
        <v>0</v>
      </c>
      <c r="F247">
        <f>Linker_ZHist!F247-Nominal_ZHist!F247</f>
        <v>0</v>
      </c>
      <c r="G247">
        <f>Linker_ZHist!G247-Nominal_ZHist!G247</f>
        <v>0</v>
      </c>
      <c r="H247">
        <f>Linker_ZHist!H247-Nominal_ZHist!H247</f>
        <v>0</v>
      </c>
      <c r="I247">
        <f>Linker_ZHist!I247-Nominal_ZHist!I247</f>
        <v>0</v>
      </c>
      <c r="J247">
        <f>Linker_ZHist!J247-Nominal_ZHist!J247</f>
        <v>0</v>
      </c>
      <c r="K247">
        <f>Linker_ZHist!K247-Nominal_ZHist!K247</f>
        <v>0</v>
      </c>
      <c r="L247">
        <f>Linker_ZHist!L247-Nominal_ZHist!L247</f>
        <v>0</v>
      </c>
      <c r="M247">
        <f>Linker_ZHist!M247-Nominal_ZHist!M247</f>
        <v>0</v>
      </c>
      <c r="N247">
        <f>Linker_ZHist!N247-Nominal_ZHist!N247</f>
        <v>0</v>
      </c>
      <c r="O247">
        <f>Linker_ZHist!O247-Nominal_ZHist!O247</f>
        <v>0</v>
      </c>
      <c r="P247">
        <f>Linker_ZHist!P247-Nominal_ZHist!P247</f>
        <v>0</v>
      </c>
      <c r="Q247">
        <f>Linker_ZHist!Q247-Nominal_ZHist!Q247</f>
        <v>0</v>
      </c>
      <c r="R247">
        <f>Linker_ZHist!R247-Nominal_ZHist!R247</f>
        <v>0</v>
      </c>
      <c r="S247">
        <f>Linker_ZHist!S247-Nominal_ZHist!S247</f>
        <v>0</v>
      </c>
      <c r="T247">
        <f>Linker_ZHist!T247-Nominal_ZHist!T247</f>
        <v>0</v>
      </c>
      <c r="U247">
        <f>Linker_ZHist!U247-Nominal_ZHist!U247</f>
        <v>0</v>
      </c>
      <c r="V247">
        <f>Linker_ZHist!V247-Nominal_ZHist!V247</f>
        <v>0</v>
      </c>
      <c r="W247">
        <f>Linker_ZHist!W247-Nominal_ZHist!W247</f>
        <v>0</v>
      </c>
      <c r="X247">
        <f>Linker_ZHist!X247-Nominal_ZHist!X247</f>
        <v>0</v>
      </c>
      <c r="Y247">
        <f>Linker_ZHist!Y247-Nominal_ZHist!Y247</f>
        <v>0</v>
      </c>
      <c r="Z247">
        <f>Linker_ZHist!Z247-Nominal_ZHist!Z247</f>
        <v>0</v>
      </c>
      <c r="AA247">
        <f>Linker_ZHist!AA247-Nominal_ZHist!AA247</f>
        <v>0</v>
      </c>
      <c r="AB247">
        <f>Linker_ZHist!AB247-Nominal_ZHist!AB247</f>
        <v>0</v>
      </c>
      <c r="AC247">
        <f>Linker_ZHist!AC247-Nominal_ZHist!AC247</f>
        <v>0</v>
      </c>
      <c r="AD247">
        <f>Linker_ZHist!AD247-Nominal_ZHist!AD247</f>
        <v>0</v>
      </c>
      <c r="AE247">
        <f>Linker_ZHist!AE247-Nominal_ZHist!AE247</f>
        <v>0</v>
      </c>
      <c r="AF247">
        <f>Linker_ZHist!AF247-Nominal_ZHist!AF247</f>
        <v>0</v>
      </c>
      <c r="AG247">
        <f>Linker_ZHist!AG247-Nominal_ZHist!AG247</f>
        <v>0</v>
      </c>
      <c r="AH247">
        <f>Linker_ZHist!AH247-Nominal_ZHist!AH247</f>
        <v>0</v>
      </c>
      <c r="AI247">
        <f>Linker_ZHist!AI247-Nominal_ZHist!AI247</f>
        <v>0</v>
      </c>
      <c r="AJ247">
        <f>Linker_ZHist!AJ247-Nominal_ZHist!AJ247</f>
        <v>0</v>
      </c>
      <c r="AK247">
        <f>Linker_ZHist!AK247-Nominal_ZHist!AK247</f>
        <v>0</v>
      </c>
      <c r="AL247">
        <f>Linker_ZHist!AL247-Nominal_ZHist!AL247</f>
        <v>0</v>
      </c>
      <c r="AM247">
        <f>Linker_ZHist!AM247-Nominal_ZHist!AM247</f>
        <v>0</v>
      </c>
      <c r="AN247">
        <f>Linker_ZHist!AN247-Nominal_ZHist!AN247</f>
        <v>0</v>
      </c>
      <c r="AO247">
        <f>Linker_ZHist!AO247-Nominal_ZHist!AO247</f>
        <v>0</v>
      </c>
      <c r="AP247">
        <f>Linker_ZHist!AP247-Nominal_ZHist!AP247</f>
        <v>0</v>
      </c>
      <c r="AQ247">
        <f>Linker_ZHist!AQ247-Nominal_ZHist!AQ247</f>
        <v>0</v>
      </c>
      <c r="AR247">
        <f>Linker_ZHist!AR247-Nominal_ZHist!AR247</f>
        <v>0</v>
      </c>
      <c r="AS247">
        <f>Linker_ZHist!AS247-Nominal_ZHist!AS247</f>
        <v>0</v>
      </c>
      <c r="AT247">
        <f>Linker_ZHist!AT247-Nominal_ZHist!AT247</f>
        <v>0</v>
      </c>
      <c r="AU247">
        <f>Linker_ZHist!AU247-Nominal_ZHist!AU247</f>
        <v>0</v>
      </c>
      <c r="AV247">
        <f>Linker_ZHist!AV247-Nominal_ZHist!AV247</f>
        <v>0</v>
      </c>
      <c r="AW247">
        <f>Linker_ZHist!AW247-Nominal_ZHist!AW247</f>
        <v>0</v>
      </c>
      <c r="AX247">
        <f>Linker_ZHist!AX247-Nominal_ZHist!AX247</f>
        <v>0</v>
      </c>
      <c r="AY247">
        <f>Linker_ZHist!AY247-Nominal_ZHist!AY247</f>
        <v>0</v>
      </c>
      <c r="AZ247">
        <f>Linker_ZHist!AZ247-Nominal_ZHist!AZ247</f>
        <v>0</v>
      </c>
      <c r="BA247">
        <f>Linker_ZHist!BA247-Nominal_ZHist!BA247</f>
        <v>0</v>
      </c>
      <c r="BB247">
        <f>Linker_ZHist!BB247-Nominal_ZHist!BB247</f>
        <v>0</v>
      </c>
      <c r="BC247">
        <f>Linker_ZHist!BC247-Nominal_ZHist!BC247</f>
        <v>0</v>
      </c>
      <c r="BD247">
        <f>Linker_ZHist!BD247-Nominal_ZHist!BD247</f>
        <v>0</v>
      </c>
      <c r="BE247">
        <f>Linker_ZHist!BE247-Nominal_ZHist!BE247</f>
        <v>0</v>
      </c>
      <c r="BF247">
        <f>Linker_ZHist!BF247-Nominal_ZHist!BF247</f>
        <v>0</v>
      </c>
      <c r="BG247">
        <f>Linker_ZHist!BG247-Nominal_ZHist!BG247</f>
        <v>0</v>
      </c>
      <c r="BH247">
        <f>Linker_ZHist!BH247-Nominal_ZHist!BH247</f>
        <v>0</v>
      </c>
      <c r="BI247">
        <f>Linker_ZHist!BI247-Nominal_ZHist!BI247</f>
        <v>0</v>
      </c>
      <c r="BJ247">
        <f>Linker_ZHist!BJ247-Nominal_ZHist!BJ247</f>
        <v>0</v>
      </c>
      <c r="BK247">
        <f>Linker_ZHist!BK247-Nominal_ZHist!BK247</f>
        <v>0</v>
      </c>
      <c r="BL247">
        <f>Linker_ZHist!BL247-Nominal_ZHist!BL247</f>
        <v>0</v>
      </c>
      <c r="BM247">
        <f>Linker_ZHist!BM247-Nominal_ZHist!BM247</f>
        <v>0</v>
      </c>
      <c r="BN247">
        <f>Linker_ZHist!BN247-Nominal_ZHist!BN247</f>
        <v>0</v>
      </c>
      <c r="BO247">
        <f>Linker_ZHist!BO247-Nominal_ZHist!BO247</f>
        <v>0</v>
      </c>
      <c r="BP247">
        <f>Linker_ZHist!BP247-Nominal_ZHist!BP247</f>
        <v>0</v>
      </c>
      <c r="BQ247">
        <f>Linker_ZHist!BQ247-Nominal_ZHist!BQ247</f>
        <v>0</v>
      </c>
      <c r="BR247">
        <f>Linker_ZHist!BR247-Nominal_ZHist!BR247</f>
        <v>0</v>
      </c>
      <c r="BS247">
        <f>Linker_ZHist!BS247-Nominal_ZHist!BS247</f>
        <v>0</v>
      </c>
      <c r="BT247">
        <f>Linker_ZHist!BT247-Nominal_ZHist!BT247</f>
        <v>0</v>
      </c>
      <c r="BU247">
        <f>Linker_ZHist!BU247-Nominal_ZHist!BU247</f>
        <v>0</v>
      </c>
      <c r="BV247">
        <f>Linker_ZHist!BV247-Nominal_ZHist!BV247</f>
        <v>0</v>
      </c>
      <c r="BW247">
        <f>Linker_ZHist!BW247-Nominal_ZHist!BW247</f>
        <v>0</v>
      </c>
      <c r="BX247">
        <f>Linker_ZHist!BX247-Nominal_ZHist!BX247</f>
        <v>0</v>
      </c>
      <c r="BY247">
        <f>Linker_ZHist!BY247-Nominal_ZHist!BY247</f>
        <v>0</v>
      </c>
      <c r="BZ247">
        <f>Linker_ZHist!BZ247-Nominal_ZHist!BZ247</f>
        <v>0</v>
      </c>
    </row>
    <row r="248" spans="4:78" x14ac:dyDescent="0.35">
      <c r="D248">
        <f>Linker_ZHist!D248-Nominal_ZHist!D248</f>
        <v>0</v>
      </c>
      <c r="E248">
        <f>Linker_ZHist!E248-Nominal_ZHist!E248</f>
        <v>0</v>
      </c>
      <c r="F248">
        <f>Linker_ZHist!F248-Nominal_ZHist!F248</f>
        <v>0</v>
      </c>
      <c r="G248">
        <f>Linker_ZHist!G248-Nominal_ZHist!G248</f>
        <v>0</v>
      </c>
      <c r="H248">
        <f>Linker_ZHist!H248-Nominal_ZHist!H248</f>
        <v>0</v>
      </c>
      <c r="I248">
        <f>Linker_ZHist!I248-Nominal_ZHist!I248</f>
        <v>0</v>
      </c>
      <c r="J248">
        <f>Linker_ZHist!J248-Nominal_ZHist!J248</f>
        <v>0</v>
      </c>
      <c r="K248">
        <f>Linker_ZHist!K248-Nominal_ZHist!K248</f>
        <v>0</v>
      </c>
      <c r="L248">
        <f>Linker_ZHist!L248-Nominal_ZHist!L248</f>
        <v>0</v>
      </c>
      <c r="M248">
        <f>Linker_ZHist!M248-Nominal_ZHist!M248</f>
        <v>0</v>
      </c>
      <c r="N248">
        <f>Linker_ZHist!N248-Nominal_ZHist!N248</f>
        <v>0</v>
      </c>
      <c r="O248">
        <f>Linker_ZHist!O248-Nominal_ZHist!O248</f>
        <v>0</v>
      </c>
      <c r="P248">
        <f>Linker_ZHist!P248-Nominal_ZHist!P248</f>
        <v>0</v>
      </c>
      <c r="Q248">
        <f>Linker_ZHist!Q248-Nominal_ZHist!Q248</f>
        <v>0</v>
      </c>
      <c r="R248">
        <f>Linker_ZHist!R248-Nominal_ZHist!R248</f>
        <v>0</v>
      </c>
      <c r="S248">
        <f>Linker_ZHist!S248-Nominal_ZHist!S248</f>
        <v>0</v>
      </c>
      <c r="T248">
        <f>Linker_ZHist!T248-Nominal_ZHist!T248</f>
        <v>0</v>
      </c>
      <c r="U248">
        <f>Linker_ZHist!U248-Nominal_ZHist!U248</f>
        <v>0</v>
      </c>
      <c r="V248">
        <f>Linker_ZHist!V248-Nominal_ZHist!V248</f>
        <v>0</v>
      </c>
      <c r="W248">
        <f>Linker_ZHist!W248-Nominal_ZHist!W248</f>
        <v>0</v>
      </c>
      <c r="X248">
        <f>Linker_ZHist!X248-Nominal_ZHist!X248</f>
        <v>0</v>
      </c>
      <c r="Y248">
        <f>Linker_ZHist!Y248-Nominal_ZHist!Y248</f>
        <v>0</v>
      </c>
      <c r="Z248">
        <f>Linker_ZHist!Z248-Nominal_ZHist!Z248</f>
        <v>0</v>
      </c>
      <c r="AA248">
        <f>Linker_ZHist!AA248-Nominal_ZHist!AA248</f>
        <v>0</v>
      </c>
      <c r="AB248">
        <f>Linker_ZHist!AB248-Nominal_ZHist!AB248</f>
        <v>0</v>
      </c>
      <c r="AC248">
        <f>Linker_ZHist!AC248-Nominal_ZHist!AC248</f>
        <v>0</v>
      </c>
      <c r="AD248">
        <f>Linker_ZHist!AD248-Nominal_ZHist!AD248</f>
        <v>0</v>
      </c>
      <c r="AE248">
        <f>Linker_ZHist!AE248-Nominal_ZHist!AE248</f>
        <v>0</v>
      </c>
      <c r="AF248">
        <f>Linker_ZHist!AF248-Nominal_ZHist!AF248</f>
        <v>0</v>
      </c>
      <c r="AG248">
        <f>Linker_ZHist!AG248-Nominal_ZHist!AG248</f>
        <v>0</v>
      </c>
      <c r="AH248">
        <f>Linker_ZHist!AH248-Nominal_ZHist!AH248</f>
        <v>0</v>
      </c>
      <c r="AI248">
        <f>Linker_ZHist!AI248-Nominal_ZHist!AI248</f>
        <v>0</v>
      </c>
      <c r="AJ248">
        <f>Linker_ZHist!AJ248-Nominal_ZHist!AJ248</f>
        <v>0</v>
      </c>
      <c r="AK248">
        <f>Linker_ZHist!AK248-Nominal_ZHist!AK248</f>
        <v>0</v>
      </c>
      <c r="AL248">
        <f>Linker_ZHist!AL248-Nominal_ZHist!AL248</f>
        <v>0</v>
      </c>
      <c r="AM248">
        <f>Linker_ZHist!AM248-Nominal_ZHist!AM248</f>
        <v>0</v>
      </c>
      <c r="AN248">
        <f>Linker_ZHist!AN248-Nominal_ZHist!AN248</f>
        <v>0</v>
      </c>
      <c r="AO248">
        <f>Linker_ZHist!AO248-Nominal_ZHist!AO248</f>
        <v>0</v>
      </c>
      <c r="AP248">
        <f>Linker_ZHist!AP248-Nominal_ZHist!AP248</f>
        <v>0</v>
      </c>
      <c r="AQ248">
        <f>Linker_ZHist!AQ248-Nominal_ZHist!AQ248</f>
        <v>0</v>
      </c>
      <c r="AR248">
        <f>Linker_ZHist!AR248-Nominal_ZHist!AR248</f>
        <v>0</v>
      </c>
      <c r="AS248">
        <f>Linker_ZHist!AS248-Nominal_ZHist!AS248</f>
        <v>0</v>
      </c>
      <c r="AT248">
        <f>Linker_ZHist!AT248-Nominal_ZHist!AT248</f>
        <v>0</v>
      </c>
      <c r="AU248">
        <f>Linker_ZHist!AU248-Nominal_ZHist!AU248</f>
        <v>0</v>
      </c>
      <c r="AV248">
        <f>Linker_ZHist!AV248-Nominal_ZHist!AV248</f>
        <v>0</v>
      </c>
      <c r="AW248">
        <f>Linker_ZHist!AW248-Nominal_ZHist!AW248</f>
        <v>0</v>
      </c>
      <c r="AX248">
        <f>Linker_ZHist!AX248-Nominal_ZHist!AX248</f>
        <v>0</v>
      </c>
      <c r="AY248">
        <f>Linker_ZHist!AY248-Nominal_ZHist!AY248</f>
        <v>0</v>
      </c>
      <c r="AZ248">
        <f>Linker_ZHist!AZ248-Nominal_ZHist!AZ248</f>
        <v>0</v>
      </c>
      <c r="BA248">
        <f>Linker_ZHist!BA248-Nominal_ZHist!BA248</f>
        <v>0</v>
      </c>
      <c r="BB248">
        <f>Linker_ZHist!BB248-Nominal_ZHist!BB248</f>
        <v>0</v>
      </c>
      <c r="BC248">
        <f>Linker_ZHist!BC248-Nominal_ZHist!BC248</f>
        <v>0</v>
      </c>
      <c r="BD248">
        <f>Linker_ZHist!BD248-Nominal_ZHist!BD248</f>
        <v>0</v>
      </c>
      <c r="BE248">
        <f>Linker_ZHist!BE248-Nominal_ZHist!BE248</f>
        <v>0</v>
      </c>
      <c r="BF248">
        <f>Linker_ZHist!BF248-Nominal_ZHist!BF248</f>
        <v>0</v>
      </c>
      <c r="BG248">
        <f>Linker_ZHist!BG248-Nominal_ZHist!BG248</f>
        <v>0</v>
      </c>
      <c r="BH248">
        <f>Linker_ZHist!BH248-Nominal_ZHist!BH248</f>
        <v>0</v>
      </c>
      <c r="BI248">
        <f>Linker_ZHist!BI248-Nominal_ZHist!BI248</f>
        <v>0</v>
      </c>
      <c r="BJ248">
        <f>Linker_ZHist!BJ248-Nominal_ZHist!BJ248</f>
        <v>0</v>
      </c>
      <c r="BK248">
        <f>Linker_ZHist!BK248-Nominal_ZHist!BK248</f>
        <v>0</v>
      </c>
      <c r="BL248">
        <f>Linker_ZHist!BL248-Nominal_ZHist!BL248</f>
        <v>0</v>
      </c>
      <c r="BM248">
        <f>Linker_ZHist!BM248-Nominal_ZHist!BM248</f>
        <v>0</v>
      </c>
      <c r="BN248">
        <f>Linker_ZHist!BN248-Nominal_ZHist!BN248</f>
        <v>0</v>
      </c>
      <c r="BO248">
        <f>Linker_ZHist!BO248-Nominal_ZHist!BO248</f>
        <v>0</v>
      </c>
      <c r="BP248">
        <f>Linker_ZHist!BP248-Nominal_ZHist!BP248</f>
        <v>0</v>
      </c>
      <c r="BQ248">
        <f>Linker_ZHist!BQ248-Nominal_ZHist!BQ248</f>
        <v>0</v>
      </c>
      <c r="BR248">
        <f>Linker_ZHist!BR248-Nominal_ZHist!BR248</f>
        <v>0</v>
      </c>
      <c r="BS248">
        <f>Linker_ZHist!BS248-Nominal_ZHist!BS248</f>
        <v>0</v>
      </c>
      <c r="BT248">
        <f>Linker_ZHist!BT248-Nominal_ZHist!BT248</f>
        <v>0</v>
      </c>
      <c r="BU248">
        <f>Linker_ZHist!BU248-Nominal_ZHist!BU248</f>
        <v>0</v>
      </c>
      <c r="BV248">
        <f>Linker_ZHist!BV248-Nominal_ZHist!BV248</f>
        <v>0</v>
      </c>
      <c r="BW248">
        <f>Linker_ZHist!BW248-Nominal_ZHist!BW248</f>
        <v>0</v>
      </c>
      <c r="BX248">
        <f>Linker_ZHist!BX248-Nominal_ZHist!BX248</f>
        <v>0</v>
      </c>
      <c r="BY248">
        <f>Linker_ZHist!BY248-Nominal_ZHist!BY248</f>
        <v>0</v>
      </c>
      <c r="BZ248">
        <f>Linker_ZHist!BZ248-Nominal_ZHist!BZ248</f>
        <v>0</v>
      </c>
    </row>
    <row r="249" spans="4:78" x14ac:dyDescent="0.35">
      <c r="D249">
        <f>Linker_ZHist!D249-Nominal_ZHist!D249</f>
        <v>0</v>
      </c>
      <c r="E249">
        <f>Linker_ZHist!E249-Nominal_ZHist!E249</f>
        <v>0</v>
      </c>
      <c r="F249">
        <f>Linker_ZHist!F249-Nominal_ZHist!F249</f>
        <v>0</v>
      </c>
      <c r="G249">
        <f>Linker_ZHist!G249-Nominal_ZHist!G249</f>
        <v>0</v>
      </c>
      <c r="H249">
        <f>Linker_ZHist!H249-Nominal_ZHist!H249</f>
        <v>0</v>
      </c>
      <c r="I249">
        <f>Linker_ZHist!I249-Nominal_ZHist!I249</f>
        <v>0</v>
      </c>
      <c r="J249">
        <f>Linker_ZHist!J249-Nominal_ZHist!J249</f>
        <v>0</v>
      </c>
      <c r="K249">
        <f>Linker_ZHist!K249-Nominal_ZHist!K249</f>
        <v>0</v>
      </c>
      <c r="L249">
        <f>Linker_ZHist!L249-Nominal_ZHist!L249</f>
        <v>0</v>
      </c>
      <c r="M249">
        <f>Linker_ZHist!M249-Nominal_ZHist!M249</f>
        <v>0</v>
      </c>
      <c r="N249">
        <f>Linker_ZHist!N249-Nominal_ZHist!N249</f>
        <v>0</v>
      </c>
      <c r="O249">
        <f>Linker_ZHist!O249-Nominal_ZHist!O249</f>
        <v>0</v>
      </c>
      <c r="P249">
        <f>Linker_ZHist!P249-Nominal_ZHist!P249</f>
        <v>0</v>
      </c>
      <c r="Q249">
        <f>Linker_ZHist!Q249-Nominal_ZHist!Q249</f>
        <v>0</v>
      </c>
      <c r="R249">
        <f>Linker_ZHist!R249-Nominal_ZHist!R249</f>
        <v>0</v>
      </c>
      <c r="S249">
        <f>Linker_ZHist!S249-Nominal_ZHist!S249</f>
        <v>0</v>
      </c>
      <c r="T249">
        <f>Linker_ZHist!T249-Nominal_ZHist!T249</f>
        <v>0</v>
      </c>
      <c r="U249">
        <f>Linker_ZHist!U249-Nominal_ZHist!U249</f>
        <v>0</v>
      </c>
      <c r="V249">
        <f>Linker_ZHist!V249-Nominal_ZHist!V249</f>
        <v>0</v>
      </c>
      <c r="W249">
        <f>Linker_ZHist!W249-Nominal_ZHist!W249</f>
        <v>0</v>
      </c>
      <c r="X249">
        <f>Linker_ZHist!X249-Nominal_ZHist!X249</f>
        <v>0</v>
      </c>
      <c r="Y249">
        <f>Linker_ZHist!Y249-Nominal_ZHist!Y249</f>
        <v>0</v>
      </c>
      <c r="Z249">
        <f>Linker_ZHist!Z249-Nominal_ZHist!Z249</f>
        <v>0</v>
      </c>
      <c r="AA249">
        <f>Linker_ZHist!AA249-Nominal_ZHist!AA249</f>
        <v>0</v>
      </c>
      <c r="AB249">
        <f>Linker_ZHist!AB249-Nominal_ZHist!AB249</f>
        <v>0</v>
      </c>
      <c r="AC249">
        <f>Linker_ZHist!AC249-Nominal_ZHist!AC249</f>
        <v>0</v>
      </c>
      <c r="AD249">
        <f>Linker_ZHist!AD249-Nominal_ZHist!AD249</f>
        <v>0</v>
      </c>
      <c r="AE249">
        <f>Linker_ZHist!AE249-Nominal_ZHist!AE249</f>
        <v>0</v>
      </c>
      <c r="AF249">
        <f>Linker_ZHist!AF249-Nominal_ZHist!AF249</f>
        <v>0</v>
      </c>
      <c r="AG249">
        <f>Linker_ZHist!AG249-Nominal_ZHist!AG249</f>
        <v>0</v>
      </c>
      <c r="AH249">
        <f>Linker_ZHist!AH249-Nominal_ZHist!AH249</f>
        <v>0</v>
      </c>
      <c r="AI249">
        <f>Linker_ZHist!AI249-Nominal_ZHist!AI249</f>
        <v>0</v>
      </c>
      <c r="AJ249">
        <f>Linker_ZHist!AJ249-Nominal_ZHist!AJ249</f>
        <v>0</v>
      </c>
      <c r="AK249">
        <f>Linker_ZHist!AK249-Nominal_ZHist!AK249</f>
        <v>0</v>
      </c>
      <c r="AL249">
        <f>Linker_ZHist!AL249-Nominal_ZHist!AL249</f>
        <v>0</v>
      </c>
      <c r="AM249">
        <f>Linker_ZHist!AM249-Nominal_ZHist!AM249</f>
        <v>0</v>
      </c>
      <c r="AN249">
        <f>Linker_ZHist!AN249-Nominal_ZHist!AN249</f>
        <v>0</v>
      </c>
      <c r="AO249">
        <f>Linker_ZHist!AO249-Nominal_ZHist!AO249</f>
        <v>0</v>
      </c>
      <c r="AP249">
        <f>Linker_ZHist!AP249-Nominal_ZHist!AP249</f>
        <v>0</v>
      </c>
      <c r="AQ249">
        <f>Linker_ZHist!AQ249-Nominal_ZHist!AQ249</f>
        <v>0</v>
      </c>
      <c r="AR249">
        <f>Linker_ZHist!AR249-Nominal_ZHist!AR249</f>
        <v>0</v>
      </c>
      <c r="AS249">
        <f>Linker_ZHist!AS249-Nominal_ZHist!AS249</f>
        <v>0</v>
      </c>
      <c r="AT249">
        <f>Linker_ZHist!AT249-Nominal_ZHist!AT249</f>
        <v>0</v>
      </c>
      <c r="AU249">
        <f>Linker_ZHist!AU249-Nominal_ZHist!AU249</f>
        <v>0</v>
      </c>
      <c r="AV249">
        <f>Linker_ZHist!AV249-Nominal_ZHist!AV249</f>
        <v>0</v>
      </c>
      <c r="AW249">
        <f>Linker_ZHist!AW249-Nominal_ZHist!AW249</f>
        <v>0</v>
      </c>
      <c r="AX249">
        <f>Linker_ZHist!AX249-Nominal_ZHist!AX249</f>
        <v>0</v>
      </c>
      <c r="AY249">
        <f>Linker_ZHist!AY249-Nominal_ZHist!AY249</f>
        <v>0</v>
      </c>
      <c r="AZ249">
        <f>Linker_ZHist!AZ249-Nominal_ZHist!AZ249</f>
        <v>0</v>
      </c>
      <c r="BA249">
        <f>Linker_ZHist!BA249-Nominal_ZHist!BA249</f>
        <v>0</v>
      </c>
      <c r="BB249">
        <f>Linker_ZHist!BB249-Nominal_ZHist!BB249</f>
        <v>0</v>
      </c>
      <c r="BC249">
        <f>Linker_ZHist!BC249-Nominal_ZHist!BC249</f>
        <v>0</v>
      </c>
      <c r="BD249">
        <f>Linker_ZHist!BD249-Nominal_ZHist!BD249</f>
        <v>0</v>
      </c>
      <c r="BE249">
        <f>Linker_ZHist!BE249-Nominal_ZHist!BE249</f>
        <v>0</v>
      </c>
      <c r="BF249">
        <f>Linker_ZHist!BF249-Nominal_ZHist!BF249</f>
        <v>0</v>
      </c>
      <c r="BG249">
        <f>Linker_ZHist!BG249-Nominal_ZHist!BG249</f>
        <v>0</v>
      </c>
      <c r="BH249">
        <f>Linker_ZHist!BH249-Nominal_ZHist!BH249</f>
        <v>0</v>
      </c>
      <c r="BI249">
        <f>Linker_ZHist!BI249-Nominal_ZHist!BI249</f>
        <v>0</v>
      </c>
      <c r="BJ249">
        <f>Linker_ZHist!BJ249-Nominal_ZHist!BJ249</f>
        <v>0</v>
      </c>
      <c r="BK249">
        <f>Linker_ZHist!BK249-Nominal_ZHist!BK249</f>
        <v>0</v>
      </c>
      <c r="BL249">
        <f>Linker_ZHist!BL249-Nominal_ZHist!BL249</f>
        <v>0</v>
      </c>
      <c r="BM249">
        <f>Linker_ZHist!BM249-Nominal_ZHist!BM249</f>
        <v>0</v>
      </c>
      <c r="BN249">
        <f>Linker_ZHist!BN249-Nominal_ZHist!BN249</f>
        <v>0</v>
      </c>
      <c r="BO249">
        <f>Linker_ZHist!BO249-Nominal_ZHist!BO249</f>
        <v>0</v>
      </c>
      <c r="BP249">
        <f>Linker_ZHist!BP249-Nominal_ZHist!BP249</f>
        <v>0</v>
      </c>
      <c r="BQ249">
        <f>Linker_ZHist!BQ249-Nominal_ZHist!BQ249</f>
        <v>0</v>
      </c>
      <c r="BR249">
        <f>Linker_ZHist!BR249-Nominal_ZHist!BR249</f>
        <v>0</v>
      </c>
      <c r="BS249">
        <f>Linker_ZHist!BS249-Nominal_ZHist!BS249</f>
        <v>0</v>
      </c>
      <c r="BT249">
        <f>Linker_ZHist!BT249-Nominal_ZHist!BT249</f>
        <v>0</v>
      </c>
      <c r="BU249">
        <f>Linker_ZHist!BU249-Nominal_ZHist!BU249</f>
        <v>0</v>
      </c>
      <c r="BV249">
        <f>Linker_ZHist!BV249-Nominal_ZHist!BV249</f>
        <v>0</v>
      </c>
      <c r="BW249">
        <f>Linker_ZHist!BW249-Nominal_ZHist!BW249</f>
        <v>0</v>
      </c>
      <c r="BX249">
        <f>Linker_ZHist!BX249-Nominal_ZHist!BX249</f>
        <v>0</v>
      </c>
      <c r="BY249">
        <f>Linker_ZHist!BY249-Nominal_ZHist!BY249</f>
        <v>0</v>
      </c>
      <c r="BZ249">
        <f>Linker_ZHist!BZ249-Nominal_ZHist!BZ249</f>
        <v>0</v>
      </c>
    </row>
    <row r="250" spans="4:78" x14ac:dyDescent="0.35">
      <c r="D250">
        <f>Linker_ZHist!D250-Nominal_ZHist!D250</f>
        <v>0</v>
      </c>
      <c r="E250">
        <f>Linker_ZHist!E250-Nominal_ZHist!E250</f>
        <v>0</v>
      </c>
      <c r="F250">
        <f>Linker_ZHist!F250-Nominal_ZHist!F250</f>
        <v>0</v>
      </c>
      <c r="G250">
        <f>Linker_ZHist!G250-Nominal_ZHist!G250</f>
        <v>0</v>
      </c>
      <c r="H250">
        <f>Linker_ZHist!H250-Nominal_ZHist!H250</f>
        <v>0</v>
      </c>
      <c r="I250">
        <f>Linker_ZHist!I250-Nominal_ZHist!I250</f>
        <v>0</v>
      </c>
      <c r="J250">
        <f>Linker_ZHist!J250-Nominal_ZHist!J250</f>
        <v>0</v>
      </c>
      <c r="K250">
        <f>Linker_ZHist!K250-Nominal_ZHist!K250</f>
        <v>0</v>
      </c>
      <c r="L250">
        <f>Linker_ZHist!L250-Nominal_ZHist!L250</f>
        <v>0</v>
      </c>
      <c r="M250">
        <f>Linker_ZHist!M250-Nominal_ZHist!M250</f>
        <v>0</v>
      </c>
      <c r="N250">
        <f>Linker_ZHist!N250-Nominal_ZHist!N250</f>
        <v>0</v>
      </c>
      <c r="O250">
        <f>Linker_ZHist!O250-Nominal_ZHist!O250</f>
        <v>0</v>
      </c>
      <c r="P250">
        <f>Linker_ZHist!P250-Nominal_ZHist!P250</f>
        <v>0</v>
      </c>
      <c r="Q250">
        <f>Linker_ZHist!Q250-Nominal_ZHist!Q250</f>
        <v>0</v>
      </c>
      <c r="R250">
        <f>Linker_ZHist!R250-Nominal_ZHist!R250</f>
        <v>0</v>
      </c>
      <c r="S250">
        <f>Linker_ZHist!S250-Nominal_ZHist!S250</f>
        <v>0</v>
      </c>
      <c r="T250">
        <f>Linker_ZHist!T250-Nominal_ZHist!T250</f>
        <v>0</v>
      </c>
      <c r="U250">
        <f>Linker_ZHist!U250-Nominal_ZHist!U250</f>
        <v>0</v>
      </c>
      <c r="V250">
        <f>Linker_ZHist!V250-Nominal_ZHist!V250</f>
        <v>0</v>
      </c>
      <c r="W250">
        <f>Linker_ZHist!W250-Nominal_ZHist!W250</f>
        <v>0</v>
      </c>
      <c r="X250">
        <f>Linker_ZHist!X250-Nominal_ZHist!X250</f>
        <v>0</v>
      </c>
      <c r="Y250">
        <f>Linker_ZHist!Y250-Nominal_ZHist!Y250</f>
        <v>0</v>
      </c>
      <c r="Z250">
        <f>Linker_ZHist!Z250-Nominal_ZHist!Z250</f>
        <v>0</v>
      </c>
      <c r="AA250">
        <f>Linker_ZHist!AA250-Nominal_ZHist!AA250</f>
        <v>0</v>
      </c>
      <c r="AB250">
        <f>Linker_ZHist!AB250-Nominal_ZHist!AB250</f>
        <v>0</v>
      </c>
      <c r="AC250">
        <f>Linker_ZHist!AC250-Nominal_ZHist!AC250</f>
        <v>0</v>
      </c>
      <c r="AD250">
        <f>Linker_ZHist!AD250-Nominal_ZHist!AD250</f>
        <v>0</v>
      </c>
      <c r="AE250">
        <f>Linker_ZHist!AE250-Nominal_ZHist!AE250</f>
        <v>0</v>
      </c>
      <c r="AF250">
        <f>Linker_ZHist!AF250-Nominal_ZHist!AF250</f>
        <v>0</v>
      </c>
      <c r="AG250">
        <f>Linker_ZHist!AG250-Nominal_ZHist!AG250</f>
        <v>0</v>
      </c>
      <c r="AH250">
        <f>Linker_ZHist!AH250-Nominal_ZHist!AH250</f>
        <v>0</v>
      </c>
      <c r="AI250">
        <f>Linker_ZHist!AI250-Nominal_ZHist!AI250</f>
        <v>0</v>
      </c>
      <c r="AJ250">
        <f>Linker_ZHist!AJ250-Nominal_ZHist!AJ250</f>
        <v>0</v>
      </c>
      <c r="AK250">
        <f>Linker_ZHist!AK250-Nominal_ZHist!AK250</f>
        <v>0</v>
      </c>
      <c r="AL250">
        <f>Linker_ZHist!AL250-Nominal_ZHist!AL250</f>
        <v>0</v>
      </c>
      <c r="AM250">
        <f>Linker_ZHist!AM250-Nominal_ZHist!AM250</f>
        <v>0</v>
      </c>
      <c r="AN250">
        <f>Linker_ZHist!AN250-Nominal_ZHist!AN250</f>
        <v>0</v>
      </c>
      <c r="AO250">
        <f>Linker_ZHist!AO250-Nominal_ZHist!AO250</f>
        <v>0</v>
      </c>
      <c r="AP250">
        <f>Linker_ZHist!AP250-Nominal_ZHist!AP250</f>
        <v>0</v>
      </c>
      <c r="AQ250">
        <f>Linker_ZHist!AQ250-Nominal_ZHist!AQ250</f>
        <v>0</v>
      </c>
      <c r="AR250">
        <f>Linker_ZHist!AR250-Nominal_ZHist!AR250</f>
        <v>0</v>
      </c>
      <c r="AS250">
        <f>Linker_ZHist!AS250-Nominal_ZHist!AS250</f>
        <v>0</v>
      </c>
      <c r="AT250">
        <f>Linker_ZHist!AT250-Nominal_ZHist!AT250</f>
        <v>0</v>
      </c>
      <c r="AU250">
        <f>Linker_ZHist!AU250-Nominal_ZHist!AU250</f>
        <v>0</v>
      </c>
      <c r="AV250">
        <f>Linker_ZHist!AV250-Nominal_ZHist!AV250</f>
        <v>0</v>
      </c>
      <c r="AW250">
        <f>Linker_ZHist!AW250-Nominal_ZHist!AW250</f>
        <v>0</v>
      </c>
      <c r="AX250">
        <f>Linker_ZHist!AX250-Nominal_ZHist!AX250</f>
        <v>0</v>
      </c>
      <c r="AY250">
        <f>Linker_ZHist!AY250-Nominal_ZHist!AY250</f>
        <v>0</v>
      </c>
      <c r="AZ250">
        <f>Linker_ZHist!AZ250-Nominal_ZHist!AZ250</f>
        <v>0</v>
      </c>
      <c r="BA250">
        <f>Linker_ZHist!BA250-Nominal_ZHist!BA250</f>
        <v>0</v>
      </c>
      <c r="BB250">
        <f>Linker_ZHist!BB250-Nominal_ZHist!BB250</f>
        <v>0</v>
      </c>
      <c r="BC250">
        <f>Linker_ZHist!BC250-Nominal_ZHist!BC250</f>
        <v>0</v>
      </c>
      <c r="BD250">
        <f>Linker_ZHist!BD250-Nominal_ZHist!BD250</f>
        <v>0</v>
      </c>
      <c r="BE250">
        <f>Linker_ZHist!BE250-Nominal_ZHist!BE250</f>
        <v>0</v>
      </c>
      <c r="BF250">
        <f>Linker_ZHist!BF250-Nominal_ZHist!BF250</f>
        <v>0</v>
      </c>
      <c r="BG250">
        <f>Linker_ZHist!BG250-Nominal_ZHist!BG250</f>
        <v>0</v>
      </c>
      <c r="BH250">
        <f>Linker_ZHist!BH250-Nominal_ZHist!BH250</f>
        <v>0</v>
      </c>
      <c r="BI250">
        <f>Linker_ZHist!BI250-Nominal_ZHist!BI250</f>
        <v>0</v>
      </c>
      <c r="BJ250">
        <f>Linker_ZHist!BJ250-Nominal_ZHist!BJ250</f>
        <v>0</v>
      </c>
      <c r="BK250">
        <f>Linker_ZHist!BK250-Nominal_ZHist!BK250</f>
        <v>0</v>
      </c>
      <c r="BL250">
        <f>Linker_ZHist!BL250-Nominal_ZHist!BL250</f>
        <v>0</v>
      </c>
      <c r="BM250">
        <f>Linker_ZHist!BM250-Nominal_ZHist!BM250</f>
        <v>0</v>
      </c>
      <c r="BN250">
        <f>Linker_ZHist!BN250-Nominal_ZHist!BN250</f>
        <v>0</v>
      </c>
      <c r="BO250">
        <f>Linker_ZHist!BO250-Nominal_ZHist!BO250</f>
        <v>0</v>
      </c>
      <c r="BP250">
        <f>Linker_ZHist!BP250-Nominal_ZHist!BP250</f>
        <v>0</v>
      </c>
      <c r="BQ250">
        <f>Linker_ZHist!BQ250-Nominal_ZHist!BQ250</f>
        <v>0</v>
      </c>
      <c r="BR250">
        <f>Linker_ZHist!BR250-Nominal_ZHist!BR250</f>
        <v>0</v>
      </c>
      <c r="BS250">
        <f>Linker_ZHist!BS250-Nominal_ZHist!BS250</f>
        <v>0</v>
      </c>
      <c r="BT250">
        <f>Linker_ZHist!BT250-Nominal_ZHist!BT250</f>
        <v>0</v>
      </c>
      <c r="BU250">
        <f>Linker_ZHist!BU250-Nominal_ZHist!BU250</f>
        <v>0</v>
      </c>
      <c r="BV250">
        <f>Linker_ZHist!BV250-Nominal_ZHist!BV250</f>
        <v>0</v>
      </c>
      <c r="BW250">
        <f>Linker_ZHist!BW250-Nominal_ZHist!BW250</f>
        <v>0</v>
      </c>
      <c r="BX250">
        <f>Linker_ZHist!BX250-Nominal_ZHist!BX250</f>
        <v>0</v>
      </c>
      <c r="BY250">
        <f>Linker_ZHist!BY250-Nominal_ZHist!BY250</f>
        <v>0</v>
      </c>
      <c r="BZ250">
        <f>Linker_ZHist!BZ250-Nominal_ZHist!BZ250</f>
        <v>0</v>
      </c>
    </row>
    <row r="251" spans="4:78" x14ac:dyDescent="0.35">
      <c r="D251">
        <f>Linker_ZHist!D251-Nominal_ZHist!D251</f>
        <v>0</v>
      </c>
      <c r="E251">
        <f>Linker_ZHist!E251-Nominal_ZHist!E251</f>
        <v>0</v>
      </c>
      <c r="F251">
        <f>Linker_ZHist!F251-Nominal_ZHist!F251</f>
        <v>0</v>
      </c>
      <c r="G251">
        <f>Linker_ZHist!G251-Nominal_ZHist!G251</f>
        <v>0</v>
      </c>
      <c r="H251">
        <f>Linker_ZHist!H251-Nominal_ZHist!H251</f>
        <v>0</v>
      </c>
      <c r="I251">
        <f>Linker_ZHist!I251-Nominal_ZHist!I251</f>
        <v>0</v>
      </c>
      <c r="J251">
        <f>Linker_ZHist!J251-Nominal_ZHist!J251</f>
        <v>0</v>
      </c>
      <c r="K251">
        <f>Linker_ZHist!K251-Nominal_ZHist!K251</f>
        <v>0</v>
      </c>
      <c r="L251">
        <f>Linker_ZHist!L251-Nominal_ZHist!L251</f>
        <v>0</v>
      </c>
      <c r="M251">
        <f>Linker_ZHist!M251-Nominal_ZHist!M251</f>
        <v>0</v>
      </c>
      <c r="N251">
        <f>Linker_ZHist!N251-Nominal_ZHist!N251</f>
        <v>0</v>
      </c>
      <c r="O251">
        <f>Linker_ZHist!O251-Nominal_ZHist!O251</f>
        <v>0</v>
      </c>
      <c r="P251">
        <f>Linker_ZHist!P251-Nominal_ZHist!P251</f>
        <v>0</v>
      </c>
      <c r="Q251">
        <f>Linker_ZHist!Q251-Nominal_ZHist!Q251</f>
        <v>0</v>
      </c>
      <c r="R251">
        <f>Linker_ZHist!R251-Nominal_ZHist!R251</f>
        <v>0</v>
      </c>
      <c r="S251">
        <f>Linker_ZHist!S251-Nominal_ZHist!S251</f>
        <v>0</v>
      </c>
      <c r="T251">
        <f>Linker_ZHist!T251-Nominal_ZHist!T251</f>
        <v>0</v>
      </c>
      <c r="U251">
        <f>Linker_ZHist!U251-Nominal_ZHist!U251</f>
        <v>0</v>
      </c>
      <c r="V251">
        <f>Linker_ZHist!V251-Nominal_ZHist!V251</f>
        <v>0</v>
      </c>
      <c r="W251">
        <f>Linker_ZHist!W251-Nominal_ZHist!W251</f>
        <v>0</v>
      </c>
      <c r="X251">
        <f>Linker_ZHist!X251-Nominal_ZHist!X251</f>
        <v>0</v>
      </c>
      <c r="Y251">
        <f>Linker_ZHist!Y251-Nominal_ZHist!Y251</f>
        <v>0</v>
      </c>
      <c r="Z251">
        <f>Linker_ZHist!Z251-Nominal_ZHist!Z251</f>
        <v>0</v>
      </c>
      <c r="AA251">
        <f>Linker_ZHist!AA251-Nominal_ZHist!AA251</f>
        <v>0</v>
      </c>
      <c r="AB251">
        <f>Linker_ZHist!AB251-Nominal_ZHist!AB251</f>
        <v>0</v>
      </c>
      <c r="AC251">
        <f>Linker_ZHist!AC251-Nominal_ZHist!AC251</f>
        <v>0</v>
      </c>
      <c r="AD251">
        <f>Linker_ZHist!AD251-Nominal_ZHist!AD251</f>
        <v>0</v>
      </c>
      <c r="AE251">
        <f>Linker_ZHist!AE251-Nominal_ZHist!AE251</f>
        <v>0</v>
      </c>
      <c r="AF251">
        <f>Linker_ZHist!AF251-Nominal_ZHist!AF251</f>
        <v>0</v>
      </c>
      <c r="AG251">
        <f>Linker_ZHist!AG251-Nominal_ZHist!AG251</f>
        <v>0</v>
      </c>
      <c r="AH251">
        <f>Linker_ZHist!AH251-Nominal_ZHist!AH251</f>
        <v>0</v>
      </c>
      <c r="AI251">
        <f>Linker_ZHist!AI251-Nominal_ZHist!AI251</f>
        <v>0</v>
      </c>
      <c r="AJ251">
        <f>Linker_ZHist!AJ251-Nominal_ZHist!AJ251</f>
        <v>0</v>
      </c>
      <c r="AK251">
        <f>Linker_ZHist!AK251-Nominal_ZHist!AK251</f>
        <v>0</v>
      </c>
      <c r="AL251">
        <f>Linker_ZHist!AL251-Nominal_ZHist!AL251</f>
        <v>0</v>
      </c>
      <c r="AM251">
        <f>Linker_ZHist!AM251-Nominal_ZHist!AM251</f>
        <v>0</v>
      </c>
      <c r="AN251">
        <f>Linker_ZHist!AN251-Nominal_ZHist!AN251</f>
        <v>0</v>
      </c>
      <c r="AO251">
        <f>Linker_ZHist!AO251-Nominal_ZHist!AO251</f>
        <v>0</v>
      </c>
      <c r="AP251">
        <f>Linker_ZHist!AP251-Nominal_ZHist!AP251</f>
        <v>0</v>
      </c>
      <c r="AQ251">
        <f>Linker_ZHist!AQ251-Nominal_ZHist!AQ251</f>
        <v>0</v>
      </c>
      <c r="AR251">
        <f>Linker_ZHist!AR251-Nominal_ZHist!AR251</f>
        <v>0</v>
      </c>
      <c r="AS251">
        <f>Linker_ZHist!AS251-Nominal_ZHist!AS251</f>
        <v>0</v>
      </c>
      <c r="AT251">
        <f>Linker_ZHist!AT251-Nominal_ZHist!AT251</f>
        <v>0</v>
      </c>
      <c r="AU251">
        <f>Linker_ZHist!AU251-Nominal_ZHist!AU251</f>
        <v>0</v>
      </c>
      <c r="AV251">
        <f>Linker_ZHist!AV251-Nominal_ZHist!AV251</f>
        <v>0</v>
      </c>
      <c r="AW251">
        <f>Linker_ZHist!AW251-Nominal_ZHist!AW251</f>
        <v>0</v>
      </c>
      <c r="AX251">
        <f>Linker_ZHist!AX251-Nominal_ZHist!AX251</f>
        <v>0</v>
      </c>
      <c r="AY251">
        <f>Linker_ZHist!AY251-Nominal_ZHist!AY251</f>
        <v>0</v>
      </c>
      <c r="AZ251">
        <f>Linker_ZHist!AZ251-Nominal_ZHist!AZ251</f>
        <v>0</v>
      </c>
      <c r="BA251">
        <f>Linker_ZHist!BA251-Nominal_ZHist!BA251</f>
        <v>0</v>
      </c>
      <c r="BB251">
        <f>Linker_ZHist!BB251-Nominal_ZHist!BB251</f>
        <v>0</v>
      </c>
      <c r="BC251">
        <f>Linker_ZHist!BC251-Nominal_ZHist!BC251</f>
        <v>0</v>
      </c>
      <c r="BD251">
        <f>Linker_ZHist!BD251-Nominal_ZHist!BD251</f>
        <v>0</v>
      </c>
      <c r="BE251">
        <f>Linker_ZHist!BE251-Nominal_ZHist!BE251</f>
        <v>0</v>
      </c>
      <c r="BF251">
        <f>Linker_ZHist!BF251-Nominal_ZHist!BF251</f>
        <v>0</v>
      </c>
      <c r="BG251">
        <f>Linker_ZHist!BG251-Nominal_ZHist!BG251</f>
        <v>0</v>
      </c>
      <c r="BH251">
        <f>Linker_ZHist!BH251-Nominal_ZHist!BH251</f>
        <v>0</v>
      </c>
      <c r="BI251">
        <f>Linker_ZHist!BI251-Nominal_ZHist!BI251</f>
        <v>0</v>
      </c>
      <c r="BJ251">
        <f>Linker_ZHist!BJ251-Nominal_ZHist!BJ251</f>
        <v>0</v>
      </c>
      <c r="BK251">
        <f>Linker_ZHist!BK251-Nominal_ZHist!BK251</f>
        <v>0</v>
      </c>
      <c r="BL251">
        <f>Linker_ZHist!BL251-Nominal_ZHist!BL251</f>
        <v>0</v>
      </c>
      <c r="BM251">
        <f>Linker_ZHist!BM251-Nominal_ZHist!BM251</f>
        <v>0</v>
      </c>
      <c r="BN251">
        <f>Linker_ZHist!BN251-Nominal_ZHist!BN251</f>
        <v>0</v>
      </c>
      <c r="BO251">
        <f>Linker_ZHist!BO251-Nominal_ZHist!BO251</f>
        <v>0</v>
      </c>
      <c r="BP251">
        <f>Linker_ZHist!BP251-Nominal_ZHist!BP251</f>
        <v>0</v>
      </c>
      <c r="BQ251">
        <f>Linker_ZHist!BQ251-Nominal_ZHist!BQ251</f>
        <v>0</v>
      </c>
      <c r="BR251">
        <f>Linker_ZHist!BR251-Nominal_ZHist!BR251</f>
        <v>0</v>
      </c>
      <c r="BS251">
        <f>Linker_ZHist!BS251-Nominal_ZHist!BS251</f>
        <v>0</v>
      </c>
      <c r="BT251">
        <f>Linker_ZHist!BT251-Nominal_ZHist!BT251</f>
        <v>0</v>
      </c>
      <c r="BU251">
        <f>Linker_ZHist!BU251-Nominal_ZHist!BU251</f>
        <v>0</v>
      </c>
      <c r="BV251">
        <f>Linker_ZHist!BV251-Nominal_ZHist!BV251</f>
        <v>0</v>
      </c>
      <c r="BW251">
        <f>Linker_ZHist!BW251-Nominal_ZHist!BW251</f>
        <v>0</v>
      </c>
      <c r="BX251">
        <f>Linker_ZHist!BX251-Nominal_ZHist!BX251</f>
        <v>0</v>
      </c>
      <c r="BY251">
        <f>Linker_ZHist!BY251-Nominal_ZHist!BY251</f>
        <v>0</v>
      </c>
      <c r="BZ251">
        <f>Linker_ZHist!BZ251-Nominal_ZHist!BZ251</f>
        <v>0</v>
      </c>
    </row>
    <row r="252" spans="4:78" x14ac:dyDescent="0.35">
      <c r="D252">
        <f>Linker_ZHist!D252-Nominal_ZHist!D252</f>
        <v>0</v>
      </c>
      <c r="E252">
        <f>Linker_ZHist!E252-Nominal_ZHist!E252</f>
        <v>0</v>
      </c>
      <c r="F252">
        <f>Linker_ZHist!F252-Nominal_ZHist!F252</f>
        <v>0</v>
      </c>
      <c r="G252">
        <f>Linker_ZHist!G252-Nominal_ZHist!G252</f>
        <v>0</v>
      </c>
      <c r="H252">
        <f>Linker_ZHist!H252-Nominal_ZHist!H252</f>
        <v>0</v>
      </c>
      <c r="I252">
        <f>Linker_ZHist!I252-Nominal_ZHist!I252</f>
        <v>0</v>
      </c>
      <c r="J252">
        <f>Linker_ZHist!J252-Nominal_ZHist!J252</f>
        <v>0</v>
      </c>
      <c r="K252">
        <f>Linker_ZHist!K252-Nominal_ZHist!K252</f>
        <v>0</v>
      </c>
      <c r="L252">
        <f>Linker_ZHist!L252-Nominal_ZHist!L252</f>
        <v>0</v>
      </c>
      <c r="M252">
        <f>Linker_ZHist!M252-Nominal_ZHist!M252</f>
        <v>0</v>
      </c>
      <c r="N252">
        <f>Linker_ZHist!N252-Nominal_ZHist!N252</f>
        <v>0</v>
      </c>
      <c r="O252">
        <f>Linker_ZHist!O252-Nominal_ZHist!O252</f>
        <v>0</v>
      </c>
      <c r="P252">
        <f>Linker_ZHist!P252-Nominal_ZHist!P252</f>
        <v>0</v>
      </c>
      <c r="Q252">
        <f>Linker_ZHist!Q252-Nominal_ZHist!Q252</f>
        <v>0</v>
      </c>
      <c r="R252">
        <f>Linker_ZHist!R252-Nominal_ZHist!R252</f>
        <v>0</v>
      </c>
      <c r="S252">
        <f>Linker_ZHist!S252-Nominal_ZHist!S252</f>
        <v>0</v>
      </c>
      <c r="T252">
        <f>Linker_ZHist!T252-Nominal_ZHist!T252</f>
        <v>0</v>
      </c>
      <c r="U252">
        <f>Linker_ZHist!U252-Nominal_ZHist!U252</f>
        <v>0</v>
      </c>
      <c r="V252">
        <f>Linker_ZHist!V252-Nominal_ZHist!V252</f>
        <v>0</v>
      </c>
      <c r="W252">
        <f>Linker_ZHist!W252-Nominal_ZHist!W252</f>
        <v>0</v>
      </c>
      <c r="X252">
        <f>Linker_ZHist!X252-Nominal_ZHist!X252</f>
        <v>0</v>
      </c>
      <c r="Y252">
        <f>Linker_ZHist!Y252-Nominal_ZHist!Y252</f>
        <v>0</v>
      </c>
      <c r="Z252">
        <f>Linker_ZHist!Z252-Nominal_ZHist!Z252</f>
        <v>0</v>
      </c>
      <c r="AA252">
        <f>Linker_ZHist!AA252-Nominal_ZHist!AA252</f>
        <v>0</v>
      </c>
      <c r="AB252">
        <f>Linker_ZHist!AB252-Nominal_ZHist!AB252</f>
        <v>0</v>
      </c>
      <c r="AC252">
        <f>Linker_ZHist!AC252-Nominal_ZHist!AC252</f>
        <v>0</v>
      </c>
      <c r="AD252">
        <f>Linker_ZHist!AD252-Nominal_ZHist!AD252</f>
        <v>0</v>
      </c>
      <c r="AE252">
        <f>Linker_ZHist!AE252-Nominal_ZHist!AE252</f>
        <v>0</v>
      </c>
      <c r="AF252">
        <f>Linker_ZHist!AF252-Nominal_ZHist!AF252</f>
        <v>0</v>
      </c>
      <c r="AG252">
        <f>Linker_ZHist!AG252-Nominal_ZHist!AG252</f>
        <v>0</v>
      </c>
      <c r="AH252">
        <f>Linker_ZHist!AH252-Nominal_ZHist!AH252</f>
        <v>0</v>
      </c>
      <c r="AI252">
        <f>Linker_ZHist!AI252-Nominal_ZHist!AI252</f>
        <v>0</v>
      </c>
      <c r="AJ252">
        <f>Linker_ZHist!AJ252-Nominal_ZHist!AJ252</f>
        <v>0</v>
      </c>
      <c r="AK252">
        <f>Linker_ZHist!AK252-Nominal_ZHist!AK252</f>
        <v>0</v>
      </c>
      <c r="AL252">
        <f>Linker_ZHist!AL252-Nominal_ZHist!AL252</f>
        <v>0</v>
      </c>
      <c r="AM252">
        <f>Linker_ZHist!AM252-Nominal_ZHist!AM252</f>
        <v>0</v>
      </c>
      <c r="AN252">
        <f>Linker_ZHist!AN252-Nominal_ZHist!AN252</f>
        <v>0</v>
      </c>
      <c r="AO252">
        <f>Linker_ZHist!AO252-Nominal_ZHist!AO252</f>
        <v>0</v>
      </c>
      <c r="AP252">
        <f>Linker_ZHist!AP252-Nominal_ZHist!AP252</f>
        <v>0</v>
      </c>
      <c r="AQ252">
        <f>Linker_ZHist!AQ252-Nominal_ZHist!AQ252</f>
        <v>0</v>
      </c>
      <c r="AR252">
        <f>Linker_ZHist!AR252-Nominal_ZHist!AR252</f>
        <v>0</v>
      </c>
      <c r="AS252">
        <f>Linker_ZHist!AS252-Nominal_ZHist!AS252</f>
        <v>0</v>
      </c>
      <c r="AT252">
        <f>Linker_ZHist!AT252-Nominal_ZHist!AT252</f>
        <v>0</v>
      </c>
      <c r="AU252">
        <f>Linker_ZHist!AU252-Nominal_ZHist!AU252</f>
        <v>0</v>
      </c>
      <c r="AV252">
        <f>Linker_ZHist!AV252-Nominal_ZHist!AV252</f>
        <v>0</v>
      </c>
      <c r="AW252">
        <f>Linker_ZHist!AW252-Nominal_ZHist!AW252</f>
        <v>0</v>
      </c>
      <c r="AX252">
        <f>Linker_ZHist!AX252-Nominal_ZHist!AX252</f>
        <v>0</v>
      </c>
      <c r="AY252">
        <f>Linker_ZHist!AY252-Nominal_ZHist!AY252</f>
        <v>0</v>
      </c>
      <c r="AZ252">
        <f>Linker_ZHist!AZ252-Nominal_ZHist!AZ252</f>
        <v>0</v>
      </c>
      <c r="BA252">
        <f>Linker_ZHist!BA252-Nominal_ZHist!BA252</f>
        <v>0</v>
      </c>
      <c r="BB252">
        <f>Linker_ZHist!BB252-Nominal_ZHist!BB252</f>
        <v>0</v>
      </c>
      <c r="BC252">
        <f>Linker_ZHist!BC252-Nominal_ZHist!BC252</f>
        <v>0</v>
      </c>
      <c r="BD252">
        <f>Linker_ZHist!BD252-Nominal_ZHist!BD252</f>
        <v>0</v>
      </c>
      <c r="BE252">
        <f>Linker_ZHist!BE252-Nominal_ZHist!BE252</f>
        <v>0</v>
      </c>
      <c r="BF252">
        <f>Linker_ZHist!BF252-Nominal_ZHist!BF252</f>
        <v>0</v>
      </c>
      <c r="BG252">
        <f>Linker_ZHist!BG252-Nominal_ZHist!BG252</f>
        <v>0</v>
      </c>
      <c r="BH252">
        <f>Linker_ZHist!BH252-Nominal_ZHist!BH252</f>
        <v>0</v>
      </c>
      <c r="BI252">
        <f>Linker_ZHist!BI252-Nominal_ZHist!BI252</f>
        <v>0</v>
      </c>
      <c r="BJ252">
        <f>Linker_ZHist!BJ252-Nominal_ZHist!BJ252</f>
        <v>0</v>
      </c>
      <c r="BK252">
        <f>Linker_ZHist!BK252-Nominal_ZHist!BK252</f>
        <v>0</v>
      </c>
      <c r="BL252">
        <f>Linker_ZHist!BL252-Nominal_ZHist!BL252</f>
        <v>0</v>
      </c>
      <c r="BM252">
        <f>Linker_ZHist!BM252-Nominal_ZHist!BM252</f>
        <v>0</v>
      </c>
      <c r="BN252">
        <f>Linker_ZHist!BN252-Nominal_ZHist!BN252</f>
        <v>0</v>
      </c>
      <c r="BO252">
        <f>Linker_ZHist!BO252-Nominal_ZHist!BO252</f>
        <v>0</v>
      </c>
      <c r="BP252">
        <f>Linker_ZHist!BP252-Nominal_ZHist!BP252</f>
        <v>0</v>
      </c>
      <c r="BQ252">
        <f>Linker_ZHist!BQ252-Nominal_ZHist!BQ252</f>
        <v>0</v>
      </c>
      <c r="BR252">
        <f>Linker_ZHist!BR252-Nominal_ZHist!BR252</f>
        <v>0</v>
      </c>
      <c r="BS252">
        <f>Linker_ZHist!BS252-Nominal_ZHist!BS252</f>
        <v>0</v>
      </c>
      <c r="BT252">
        <f>Linker_ZHist!BT252-Nominal_ZHist!BT252</f>
        <v>0</v>
      </c>
      <c r="BU252">
        <f>Linker_ZHist!BU252-Nominal_ZHist!BU252</f>
        <v>0</v>
      </c>
      <c r="BV252">
        <f>Linker_ZHist!BV252-Nominal_ZHist!BV252</f>
        <v>0</v>
      </c>
      <c r="BW252">
        <f>Linker_ZHist!BW252-Nominal_ZHist!BW252</f>
        <v>0</v>
      </c>
      <c r="BX252">
        <f>Linker_ZHist!BX252-Nominal_ZHist!BX252</f>
        <v>0</v>
      </c>
      <c r="BY252">
        <f>Linker_ZHist!BY252-Nominal_ZHist!BY252</f>
        <v>0</v>
      </c>
      <c r="BZ252">
        <f>Linker_ZHist!BZ252-Nominal_ZHist!BZ252</f>
        <v>0</v>
      </c>
    </row>
    <row r="253" spans="4:78" x14ac:dyDescent="0.35">
      <c r="D253">
        <f>Linker_ZHist!D253-Nominal_ZHist!D253</f>
        <v>0</v>
      </c>
      <c r="E253">
        <f>Linker_ZHist!E253-Nominal_ZHist!E253</f>
        <v>0</v>
      </c>
      <c r="F253">
        <f>Linker_ZHist!F253-Nominal_ZHist!F253</f>
        <v>0</v>
      </c>
      <c r="G253">
        <f>Linker_ZHist!G253-Nominal_ZHist!G253</f>
        <v>0</v>
      </c>
      <c r="H253">
        <f>Linker_ZHist!H253-Nominal_ZHist!H253</f>
        <v>0</v>
      </c>
      <c r="I253">
        <f>Linker_ZHist!I253-Nominal_ZHist!I253</f>
        <v>0</v>
      </c>
      <c r="J253">
        <f>Linker_ZHist!J253-Nominal_ZHist!J253</f>
        <v>0</v>
      </c>
      <c r="K253">
        <f>Linker_ZHist!K253-Nominal_ZHist!K253</f>
        <v>0</v>
      </c>
      <c r="L253">
        <f>Linker_ZHist!L253-Nominal_ZHist!L253</f>
        <v>0</v>
      </c>
      <c r="M253">
        <f>Linker_ZHist!M253-Nominal_ZHist!M253</f>
        <v>0</v>
      </c>
      <c r="N253">
        <f>Linker_ZHist!N253-Nominal_ZHist!N253</f>
        <v>0</v>
      </c>
      <c r="O253">
        <f>Linker_ZHist!O253-Nominal_ZHist!O253</f>
        <v>0</v>
      </c>
      <c r="P253">
        <f>Linker_ZHist!P253-Nominal_ZHist!P253</f>
        <v>0</v>
      </c>
      <c r="Q253">
        <f>Linker_ZHist!Q253-Nominal_ZHist!Q253</f>
        <v>0</v>
      </c>
      <c r="R253">
        <f>Linker_ZHist!R253-Nominal_ZHist!R253</f>
        <v>0</v>
      </c>
      <c r="S253">
        <f>Linker_ZHist!S253-Nominal_ZHist!S253</f>
        <v>0</v>
      </c>
      <c r="T253">
        <f>Linker_ZHist!T253-Nominal_ZHist!T253</f>
        <v>0</v>
      </c>
      <c r="U253">
        <f>Linker_ZHist!U253-Nominal_ZHist!U253</f>
        <v>0</v>
      </c>
      <c r="V253">
        <f>Linker_ZHist!V253-Nominal_ZHist!V253</f>
        <v>0</v>
      </c>
      <c r="W253">
        <f>Linker_ZHist!W253-Nominal_ZHist!W253</f>
        <v>0</v>
      </c>
      <c r="X253">
        <f>Linker_ZHist!X253-Nominal_ZHist!X253</f>
        <v>0</v>
      </c>
      <c r="Y253">
        <f>Linker_ZHist!Y253-Nominal_ZHist!Y253</f>
        <v>0</v>
      </c>
      <c r="Z253">
        <f>Linker_ZHist!Z253-Nominal_ZHist!Z253</f>
        <v>0</v>
      </c>
      <c r="AA253">
        <f>Linker_ZHist!AA253-Nominal_ZHist!AA253</f>
        <v>0</v>
      </c>
      <c r="AB253">
        <f>Linker_ZHist!AB253-Nominal_ZHist!AB253</f>
        <v>0</v>
      </c>
      <c r="AC253">
        <f>Linker_ZHist!AC253-Nominal_ZHist!AC253</f>
        <v>0</v>
      </c>
      <c r="AD253">
        <f>Linker_ZHist!AD253-Nominal_ZHist!AD253</f>
        <v>0</v>
      </c>
      <c r="AE253">
        <f>Linker_ZHist!AE253-Nominal_ZHist!AE253</f>
        <v>0</v>
      </c>
      <c r="AF253">
        <f>Linker_ZHist!AF253-Nominal_ZHist!AF253</f>
        <v>0</v>
      </c>
      <c r="AG253">
        <f>Linker_ZHist!AG253-Nominal_ZHist!AG253</f>
        <v>0</v>
      </c>
      <c r="AH253">
        <f>Linker_ZHist!AH253-Nominal_ZHist!AH253</f>
        <v>0</v>
      </c>
      <c r="AI253">
        <f>Linker_ZHist!AI253-Nominal_ZHist!AI253</f>
        <v>0</v>
      </c>
      <c r="AJ253">
        <f>Linker_ZHist!AJ253-Nominal_ZHist!AJ253</f>
        <v>0</v>
      </c>
      <c r="AK253">
        <f>Linker_ZHist!AK253-Nominal_ZHist!AK253</f>
        <v>0</v>
      </c>
      <c r="AL253">
        <f>Linker_ZHist!AL253-Nominal_ZHist!AL253</f>
        <v>0</v>
      </c>
      <c r="AM253">
        <f>Linker_ZHist!AM253-Nominal_ZHist!AM253</f>
        <v>0</v>
      </c>
      <c r="AN253">
        <f>Linker_ZHist!AN253-Nominal_ZHist!AN253</f>
        <v>0</v>
      </c>
      <c r="AO253">
        <f>Linker_ZHist!AO253-Nominal_ZHist!AO253</f>
        <v>0</v>
      </c>
      <c r="AP253">
        <f>Linker_ZHist!AP253-Nominal_ZHist!AP253</f>
        <v>0</v>
      </c>
      <c r="AQ253">
        <f>Linker_ZHist!AQ253-Nominal_ZHist!AQ253</f>
        <v>0</v>
      </c>
      <c r="AR253">
        <f>Linker_ZHist!AR253-Nominal_ZHist!AR253</f>
        <v>0</v>
      </c>
      <c r="AS253">
        <f>Linker_ZHist!AS253-Nominal_ZHist!AS253</f>
        <v>0</v>
      </c>
      <c r="AT253">
        <f>Linker_ZHist!AT253-Nominal_ZHist!AT253</f>
        <v>0</v>
      </c>
      <c r="AU253">
        <f>Linker_ZHist!AU253-Nominal_ZHist!AU253</f>
        <v>0</v>
      </c>
      <c r="AV253">
        <f>Linker_ZHist!AV253-Nominal_ZHist!AV253</f>
        <v>0</v>
      </c>
      <c r="AW253">
        <f>Linker_ZHist!AW253-Nominal_ZHist!AW253</f>
        <v>0</v>
      </c>
      <c r="AX253">
        <f>Linker_ZHist!AX253-Nominal_ZHist!AX253</f>
        <v>0</v>
      </c>
      <c r="AY253">
        <f>Linker_ZHist!AY253-Nominal_ZHist!AY253</f>
        <v>0</v>
      </c>
      <c r="AZ253">
        <f>Linker_ZHist!AZ253-Nominal_ZHist!AZ253</f>
        <v>0</v>
      </c>
      <c r="BA253">
        <f>Linker_ZHist!BA253-Nominal_ZHist!BA253</f>
        <v>0</v>
      </c>
      <c r="BB253">
        <f>Linker_ZHist!BB253-Nominal_ZHist!BB253</f>
        <v>0</v>
      </c>
      <c r="BC253">
        <f>Linker_ZHist!BC253-Nominal_ZHist!BC253</f>
        <v>0</v>
      </c>
      <c r="BD253">
        <f>Linker_ZHist!BD253-Nominal_ZHist!BD253</f>
        <v>0</v>
      </c>
      <c r="BE253">
        <f>Linker_ZHist!BE253-Nominal_ZHist!BE253</f>
        <v>0</v>
      </c>
      <c r="BF253">
        <f>Linker_ZHist!BF253-Nominal_ZHist!BF253</f>
        <v>0</v>
      </c>
      <c r="BG253">
        <f>Linker_ZHist!BG253-Nominal_ZHist!BG253</f>
        <v>0</v>
      </c>
      <c r="BH253">
        <f>Linker_ZHist!BH253-Nominal_ZHist!BH253</f>
        <v>0</v>
      </c>
      <c r="BI253">
        <f>Linker_ZHist!BI253-Nominal_ZHist!BI253</f>
        <v>0</v>
      </c>
      <c r="BJ253">
        <f>Linker_ZHist!BJ253-Nominal_ZHist!BJ253</f>
        <v>0</v>
      </c>
      <c r="BK253">
        <f>Linker_ZHist!BK253-Nominal_ZHist!BK253</f>
        <v>0</v>
      </c>
      <c r="BL253">
        <f>Linker_ZHist!BL253-Nominal_ZHist!BL253</f>
        <v>0</v>
      </c>
      <c r="BM253">
        <f>Linker_ZHist!BM253-Nominal_ZHist!BM253</f>
        <v>0</v>
      </c>
      <c r="BN253">
        <f>Linker_ZHist!BN253-Nominal_ZHist!BN253</f>
        <v>0</v>
      </c>
      <c r="BO253">
        <f>Linker_ZHist!BO253-Nominal_ZHist!BO253</f>
        <v>0</v>
      </c>
      <c r="BP253">
        <f>Linker_ZHist!BP253-Nominal_ZHist!BP253</f>
        <v>0</v>
      </c>
      <c r="BQ253">
        <f>Linker_ZHist!BQ253-Nominal_ZHist!BQ253</f>
        <v>0</v>
      </c>
      <c r="BR253">
        <f>Linker_ZHist!BR253-Nominal_ZHist!BR253</f>
        <v>0</v>
      </c>
      <c r="BS253">
        <f>Linker_ZHist!BS253-Nominal_ZHist!BS253</f>
        <v>0</v>
      </c>
      <c r="BT253">
        <f>Linker_ZHist!BT253-Nominal_ZHist!BT253</f>
        <v>0</v>
      </c>
      <c r="BU253">
        <f>Linker_ZHist!BU253-Nominal_ZHist!BU253</f>
        <v>0</v>
      </c>
      <c r="BV253">
        <f>Linker_ZHist!BV253-Nominal_ZHist!BV253</f>
        <v>0</v>
      </c>
      <c r="BW253">
        <f>Linker_ZHist!BW253-Nominal_ZHist!BW253</f>
        <v>0</v>
      </c>
      <c r="BX253">
        <f>Linker_ZHist!BX253-Nominal_ZHist!BX253</f>
        <v>0</v>
      </c>
      <c r="BY253">
        <f>Linker_ZHist!BY253-Nominal_ZHist!BY253</f>
        <v>0</v>
      </c>
      <c r="BZ253">
        <f>Linker_ZHist!BZ253-Nominal_ZHist!BZ253</f>
        <v>0</v>
      </c>
    </row>
    <row r="254" spans="4:78" x14ac:dyDescent="0.35">
      <c r="D254">
        <f>Linker_ZHist!D254-Nominal_ZHist!D254</f>
        <v>0</v>
      </c>
      <c r="E254">
        <f>Linker_ZHist!E254-Nominal_ZHist!E254</f>
        <v>0</v>
      </c>
      <c r="F254">
        <f>Linker_ZHist!F254-Nominal_ZHist!F254</f>
        <v>0</v>
      </c>
      <c r="G254">
        <f>Linker_ZHist!G254-Nominal_ZHist!G254</f>
        <v>0</v>
      </c>
      <c r="H254">
        <f>Linker_ZHist!H254-Nominal_ZHist!H254</f>
        <v>0</v>
      </c>
      <c r="I254">
        <f>Linker_ZHist!I254-Nominal_ZHist!I254</f>
        <v>0</v>
      </c>
      <c r="J254">
        <f>Linker_ZHist!J254-Nominal_ZHist!J254</f>
        <v>0</v>
      </c>
      <c r="K254">
        <f>Linker_ZHist!K254-Nominal_ZHist!K254</f>
        <v>0</v>
      </c>
      <c r="L254">
        <f>Linker_ZHist!L254-Nominal_ZHist!L254</f>
        <v>0</v>
      </c>
      <c r="M254">
        <f>Linker_ZHist!M254-Nominal_ZHist!M254</f>
        <v>0</v>
      </c>
      <c r="N254">
        <f>Linker_ZHist!N254-Nominal_ZHist!N254</f>
        <v>0</v>
      </c>
      <c r="O254">
        <f>Linker_ZHist!O254-Nominal_ZHist!O254</f>
        <v>0</v>
      </c>
      <c r="P254">
        <f>Linker_ZHist!P254-Nominal_ZHist!P254</f>
        <v>0</v>
      </c>
      <c r="Q254">
        <f>Linker_ZHist!Q254-Nominal_ZHist!Q254</f>
        <v>0</v>
      </c>
      <c r="R254">
        <f>Linker_ZHist!R254-Nominal_ZHist!R254</f>
        <v>0</v>
      </c>
      <c r="S254">
        <f>Linker_ZHist!S254-Nominal_ZHist!S254</f>
        <v>0</v>
      </c>
      <c r="T254">
        <f>Linker_ZHist!T254-Nominal_ZHist!T254</f>
        <v>0</v>
      </c>
      <c r="U254">
        <f>Linker_ZHist!U254-Nominal_ZHist!U254</f>
        <v>0</v>
      </c>
      <c r="V254">
        <f>Linker_ZHist!V254-Nominal_ZHist!V254</f>
        <v>0</v>
      </c>
      <c r="W254">
        <f>Linker_ZHist!W254-Nominal_ZHist!W254</f>
        <v>0</v>
      </c>
      <c r="X254">
        <f>Linker_ZHist!X254-Nominal_ZHist!X254</f>
        <v>0</v>
      </c>
      <c r="Y254">
        <f>Linker_ZHist!Y254-Nominal_ZHist!Y254</f>
        <v>0</v>
      </c>
      <c r="Z254">
        <f>Linker_ZHist!Z254-Nominal_ZHist!Z254</f>
        <v>0</v>
      </c>
      <c r="AA254">
        <f>Linker_ZHist!AA254-Nominal_ZHist!AA254</f>
        <v>0</v>
      </c>
      <c r="AB254">
        <f>Linker_ZHist!AB254-Nominal_ZHist!AB254</f>
        <v>0</v>
      </c>
      <c r="AC254">
        <f>Linker_ZHist!AC254-Nominal_ZHist!AC254</f>
        <v>0</v>
      </c>
      <c r="AD254">
        <f>Linker_ZHist!AD254-Nominal_ZHist!AD254</f>
        <v>0</v>
      </c>
      <c r="AE254">
        <f>Linker_ZHist!AE254-Nominal_ZHist!AE254</f>
        <v>0</v>
      </c>
      <c r="AF254">
        <f>Linker_ZHist!AF254-Nominal_ZHist!AF254</f>
        <v>0</v>
      </c>
      <c r="AG254">
        <f>Linker_ZHist!AG254-Nominal_ZHist!AG254</f>
        <v>0</v>
      </c>
      <c r="AH254">
        <f>Linker_ZHist!AH254-Nominal_ZHist!AH254</f>
        <v>0</v>
      </c>
      <c r="AI254">
        <f>Linker_ZHist!AI254-Nominal_ZHist!AI254</f>
        <v>0</v>
      </c>
      <c r="AJ254">
        <f>Linker_ZHist!AJ254-Nominal_ZHist!AJ254</f>
        <v>0</v>
      </c>
      <c r="AK254">
        <f>Linker_ZHist!AK254-Nominal_ZHist!AK254</f>
        <v>0</v>
      </c>
      <c r="AL254">
        <f>Linker_ZHist!AL254-Nominal_ZHist!AL254</f>
        <v>0</v>
      </c>
      <c r="AM254">
        <f>Linker_ZHist!AM254-Nominal_ZHist!AM254</f>
        <v>0</v>
      </c>
      <c r="AN254">
        <f>Linker_ZHist!AN254-Nominal_ZHist!AN254</f>
        <v>0</v>
      </c>
      <c r="AO254">
        <f>Linker_ZHist!AO254-Nominal_ZHist!AO254</f>
        <v>0</v>
      </c>
      <c r="AP254">
        <f>Linker_ZHist!AP254-Nominal_ZHist!AP254</f>
        <v>0</v>
      </c>
      <c r="AQ254">
        <f>Linker_ZHist!AQ254-Nominal_ZHist!AQ254</f>
        <v>0</v>
      </c>
      <c r="AR254">
        <f>Linker_ZHist!AR254-Nominal_ZHist!AR254</f>
        <v>0</v>
      </c>
      <c r="AS254">
        <f>Linker_ZHist!AS254-Nominal_ZHist!AS254</f>
        <v>0</v>
      </c>
      <c r="AT254">
        <f>Linker_ZHist!AT254-Nominal_ZHist!AT254</f>
        <v>0</v>
      </c>
      <c r="AU254">
        <f>Linker_ZHist!AU254-Nominal_ZHist!AU254</f>
        <v>0</v>
      </c>
      <c r="AV254">
        <f>Linker_ZHist!AV254-Nominal_ZHist!AV254</f>
        <v>0</v>
      </c>
      <c r="AW254">
        <f>Linker_ZHist!AW254-Nominal_ZHist!AW254</f>
        <v>0</v>
      </c>
      <c r="AX254">
        <f>Linker_ZHist!AX254-Nominal_ZHist!AX254</f>
        <v>0</v>
      </c>
      <c r="AY254">
        <f>Linker_ZHist!AY254-Nominal_ZHist!AY254</f>
        <v>0</v>
      </c>
      <c r="AZ254">
        <f>Linker_ZHist!AZ254-Nominal_ZHist!AZ254</f>
        <v>0</v>
      </c>
      <c r="BA254">
        <f>Linker_ZHist!BA254-Nominal_ZHist!BA254</f>
        <v>0</v>
      </c>
      <c r="BB254">
        <f>Linker_ZHist!BB254-Nominal_ZHist!BB254</f>
        <v>0</v>
      </c>
      <c r="BC254">
        <f>Linker_ZHist!BC254-Nominal_ZHist!BC254</f>
        <v>0</v>
      </c>
      <c r="BD254">
        <f>Linker_ZHist!BD254-Nominal_ZHist!BD254</f>
        <v>0</v>
      </c>
      <c r="BE254">
        <f>Linker_ZHist!BE254-Nominal_ZHist!BE254</f>
        <v>0</v>
      </c>
      <c r="BF254">
        <f>Linker_ZHist!BF254-Nominal_ZHist!BF254</f>
        <v>0</v>
      </c>
      <c r="BG254">
        <f>Linker_ZHist!BG254-Nominal_ZHist!BG254</f>
        <v>0</v>
      </c>
      <c r="BH254">
        <f>Linker_ZHist!BH254-Nominal_ZHist!BH254</f>
        <v>0</v>
      </c>
      <c r="BI254">
        <f>Linker_ZHist!BI254-Nominal_ZHist!BI254</f>
        <v>0</v>
      </c>
      <c r="BJ254">
        <f>Linker_ZHist!BJ254-Nominal_ZHist!BJ254</f>
        <v>0</v>
      </c>
      <c r="BK254">
        <f>Linker_ZHist!BK254-Nominal_ZHist!BK254</f>
        <v>0</v>
      </c>
      <c r="BL254">
        <f>Linker_ZHist!BL254-Nominal_ZHist!BL254</f>
        <v>0</v>
      </c>
      <c r="BM254">
        <f>Linker_ZHist!BM254-Nominal_ZHist!BM254</f>
        <v>0</v>
      </c>
      <c r="BN254">
        <f>Linker_ZHist!BN254-Nominal_ZHist!BN254</f>
        <v>0</v>
      </c>
      <c r="BO254">
        <f>Linker_ZHist!BO254-Nominal_ZHist!BO254</f>
        <v>0</v>
      </c>
      <c r="BP254">
        <f>Linker_ZHist!BP254-Nominal_ZHist!BP254</f>
        <v>0</v>
      </c>
      <c r="BQ254">
        <f>Linker_ZHist!BQ254-Nominal_ZHist!BQ254</f>
        <v>0</v>
      </c>
      <c r="BR254">
        <f>Linker_ZHist!BR254-Nominal_ZHist!BR254</f>
        <v>0</v>
      </c>
      <c r="BS254">
        <f>Linker_ZHist!BS254-Nominal_ZHist!BS254</f>
        <v>0</v>
      </c>
      <c r="BT254">
        <f>Linker_ZHist!BT254-Nominal_ZHist!BT254</f>
        <v>0</v>
      </c>
      <c r="BU254">
        <f>Linker_ZHist!BU254-Nominal_ZHist!BU254</f>
        <v>0</v>
      </c>
      <c r="BV254">
        <f>Linker_ZHist!BV254-Nominal_ZHist!BV254</f>
        <v>0</v>
      </c>
      <c r="BW254">
        <f>Linker_ZHist!BW254-Nominal_ZHist!BW254</f>
        <v>0</v>
      </c>
      <c r="BX254">
        <f>Linker_ZHist!BX254-Nominal_ZHist!BX254</f>
        <v>0</v>
      </c>
      <c r="BY254">
        <f>Linker_ZHist!BY254-Nominal_ZHist!BY254</f>
        <v>0</v>
      </c>
      <c r="BZ254">
        <f>Linker_ZHist!BZ254-Nominal_ZHist!BZ254</f>
        <v>0</v>
      </c>
    </row>
    <row r="255" spans="4:78" x14ac:dyDescent="0.35">
      <c r="D255">
        <f>Linker_ZHist!D255-Nominal_ZHist!D255</f>
        <v>0</v>
      </c>
      <c r="E255">
        <f>Linker_ZHist!E255-Nominal_ZHist!E255</f>
        <v>0</v>
      </c>
      <c r="F255">
        <f>Linker_ZHist!F255-Nominal_ZHist!F255</f>
        <v>0</v>
      </c>
      <c r="G255">
        <f>Linker_ZHist!G255-Nominal_ZHist!G255</f>
        <v>0</v>
      </c>
      <c r="H255">
        <f>Linker_ZHist!H255-Nominal_ZHist!H255</f>
        <v>0</v>
      </c>
      <c r="I255">
        <f>Linker_ZHist!I255-Nominal_ZHist!I255</f>
        <v>0</v>
      </c>
      <c r="J255">
        <f>Linker_ZHist!J255-Nominal_ZHist!J255</f>
        <v>0</v>
      </c>
      <c r="K255">
        <f>Linker_ZHist!K255-Nominal_ZHist!K255</f>
        <v>0</v>
      </c>
      <c r="L255">
        <f>Linker_ZHist!L255-Nominal_ZHist!L255</f>
        <v>0</v>
      </c>
      <c r="M255">
        <f>Linker_ZHist!M255-Nominal_ZHist!M255</f>
        <v>0</v>
      </c>
      <c r="N255">
        <f>Linker_ZHist!N255-Nominal_ZHist!N255</f>
        <v>0</v>
      </c>
      <c r="O255">
        <f>Linker_ZHist!O255-Nominal_ZHist!O255</f>
        <v>0</v>
      </c>
      <c r="P255">
        <f>Linker_ZHist!P255-Nominal_ZHist!P255</f>
        <v>0</v>
      </c>
      <c r="Q255">
        <f>Linker_ZHist!Q255-Nominal_ZHist!Q255</f>
        <v>0</v>
      </c>
      <c r="R255">
        <f>Linker_ZHist!R255-Nominal_ZHist!R255</f>
        <v>0</v>
      </c>
      <c r="S255">
        <f>Linker_ZHist!S255-Nominal_ZHist!S255</f>
        <v>0</v>
      </c>
      <c r="T255">
        <f>Linker_ZHist!T255-Nominal_ZHist!T255</f>
        <v>0</v>
      </c>
      <c r="U255">
        <f>Linker_ZHist!U255-Nominal_ZHist!U255</f>
        <v>0</v>
      </c>
      <c r="V255">
        <f>Linker_ZHist!V255-Nominal_ZHist!V255</f>
        <v>0</v>
      </c>
      <c r="W255">
        <f>Linker_ZHist!W255-Nominal_ZHist!W255</f>
        <v>0</v>
      </c>
      <c r="X255">
        <f>Linker_ZHist!X255-Nominal_ZHist!X255</f>
        <v>0</v>
      </c>
      <c r="Y255">
        <f>Linker_ZHist!Y255-Nominal_ZHist!Y255</f>
        <v>0</v>
      </c>
      <c r="Z255">
        <f>Linker_ZHist!Z255-Nominal_ZHist!Z255</f>
        <v>0</v>
      </c>
      <c r="AA255">
        <f>Linker_ZHist!AA255-Nominal_ZHist!AA255</f>
        <v>0</v>
      </c>
      <c r="AB255">
        <f>Linker_ZHist!AB255-Nominal_ZHist!AB255</f>
        <v>0</v>
      </c>
      <c r="AC255">
        <f>Linker_ZHist!AC255-Nominal_ZHist!AC255</f>
        <v>0</v>
      </c>
      <c r="AD255">
        <f>Linker_ZHist!AD255-Nominal_ZHist!AD255</f>
        <v>0</v>
      </c>
      <c r="AE255">
        <f>Linker_ZHist!AE255-Nominal_ZHist!AE255</f>
        <v>0</v>
      </c>
      <c r="AF255">
        <f>Linker_ZHist!AF255-Nominal_ZHist!AF255</f>
        <v>0</v>
      </c>
      <c r="AG255">
        <f>Linker_ZHist!AG255-Nominal_ZHist!AG255</f>
        <v>0</v>
      </c>
      <c r="AH255">
        <f>Linker_ZHist!AH255-Nominal_ZHist!AH255</f>
        <v>0</v>
      </c>
      <c r="AI255">
        <f>Linker_ZHist!AI255-Nominal_ZHist!AI255</f>
        <v>0</v>
      </c>
      <c r="AJ255">
        <f>Linker_ZHist!AJ255-Nominal_ZHist!AJ255</f>
        <v>0</v>
      </c>
      <c r="AK255">
        <f>Linker_ZHist!AK255-Nominal_ZHist!AK255</f>
        <v>0</v>
      </c>
      <c r="AL255">
        <f>Linker_ZHist!AL255-Nominal_ZHist!AL255</f>
        <v>0</v>
      </c>
      <c r="AM255">
        <f>Linker_ZHist!AM255-Nominal_ZHist!AM255</f>
        <v>0</v>
      </c>
      <c r="AN255">
        <f>Linker_ZHist!AN255-Nominal_ZHist!AN255</f>
        <v>0</v>
      </c>
      <c r="AO255">
        <f>Linker_ZHist!AO255-Nominal_ZHist!AO255</f>
        <v>0</v>
      </c>
      <c r="AP255">
        <f>Linker_ZHist!AP255-Nominal_ZHist!AP255</f>
        <v>0</v>
      </c>
      <c r="AQ255">
        <f>Linker_ZHist!AQ255-Nominal_ZHist!AQ255</f>
        <v>0</v>
      </c>
      <c r="AR255">
        <f>Linker_ZHist!AR255-Nominal_ZHist!AR255</f>
        <v>0</v>
      </c>
      <c r="AS255">
        <f>Linker_ZHist!AS255-Nominal_ZHist!AS255</f>
        <v>0</v>
      </c>
      <c r="AT255">
        <f>Linker_ZHist!AT255-Nominal_ZHist!AT255</f>
        <v>0</v>
      </c>
      <c r="AU255">
        <f>Linker_ZHist!AU255-Nominal_ZHist!AU255</f>
        <v>0</v>
      </c>
      <c r="AV255">
        <f>Linker_ZHist!AV255-Nominal_ZHist!AV255</f>
        <v>0</v>
      </c>
      <c r="AW255">
        <f>Linker_ZHist!AW255-Nominal_ZHist!AW255</f>
        <v>0</v>
      </c>
      <c r="AX255">
        <f>Linker_ZHist!AX255-Nominal_ZHist!AX255</f>
        <v>0</v>
      </c>
      <c r="AY255">
        <f>Linker_ZHist!AY255-Nominal_ZHist!AY255</f>
        <v>0</v>
      </c>
      <c r="AZ255">
        <f>Linker_ZHist!AZ255-Nominal_ZHist!AZ255</f>
        <v>0</v>
      </c>
      <c r="BA255">
        <f>Linker_ZHist!BA255-Nominal_ZHist!BA255</f>
        <v>0</v>
      </c>
      <c r="BB255">
        <f>Linker_ZHist!BB255-Nominal_ZHist!BB255</f>
        <v>0</v>
      </c>
      <c r="BC255">
        <f>Linker_ZHist!BC255-Nominal_ZHist!BC255</f>
        <v>0</v>
      </c>
      <c r="BD255">
        <f>Linker_ZHist!BD255-Nominal_ZHist!BD255</f>
        <v>0</v>
      </c>
      <c r="BE255">
        <f>Linker_ZHist!BE255-Nominal_ZHist!BE255</f>
        <v>0</v>
      </c>
      <c r="BF255">
        <f>Linker_ZHist!BF255-Nominal_ZHist!BF255</f>
        <v>0</v>
      </c>
      <c r="BG255">
        <f>Linker_ZHist!BG255-Nominal_ZHist!BG255</f>
        <v>0</v>
      </c>
      <c r="BH255">
        <f>Linker_ZHist!BH255-Nominal_ZHist!BH255</f>
        <v>0</v>
      </c>
      <c r="BI255">
        <f>Linker_ZHist!BI255-Nominal_ZHist!BI255</f>
        <v>0</v>
      </c>
      <c r="BJ255">
        <f>Linker_ZHist!BJ255-Nominal_ZHist!BJ255</f>
        <v>0</v>
      </c>
      <c r="BK255">
        <f>Linker_ZHist!BK255-Nominal_ZHist!BK255</f>
        <v>0</v>
      </c>
      <c r="BL255">
        <f>Linker_ZHist!BL255-Nominal_ZHist!BL255</f>
        <v>0</v>
      </c>
      <c r="BM255">
        <f>Linker_ZHist!BM255-Nominal_ZHist!BM255</f>
        <v>0</v>
      </c>
      <c r="BN255">
        <f>Linker_ZHist!BN255-Nominal_ZHist!BN255</f>
        <v>0</v>
      </c>
      <c r="BO255">
        <f>Linker_ZHist!BO255-Nominal_ZHist!BO255</f>
        <v>0</v>
      </c>
      <c r="BP255">
        <f>Linker_ZHist!BP255-Nominal_ZHist!BP255</f>
        <v>0</v>
      </c>
      <c r="BQ255">
        <f>Linker_ZHist!BQ255-Nominal_ZHist!BQ255</f>
        <v>0</v>
      </c>
      <c r="BR255">
        <f>Linker_ZHist!BR255-Nominal_ZHist!BR255</f>
        <v>0</v>
      </c>
      <c r="BS255">
        <f>Linker_ZHist!BS255-Nominal_ZHist!BS255</f>
        <v>0</v>
      </c>
      <c r="BT255">
        <f>Linker_ZHist!BT255-Nominal_ZHist!BT255</f>
        <v>0</v>
      </c>
      <c r="BU255">
        <f>Linker_ZHist!BU255-Nominal_ZHist!BU255</f>
        <v>0</v>
      </c>
      <c r="BV255">
        <f>Linker_ZHist!BV255-Nominal_ZHist!BV255</f>
        <v>0</v>
      </c>
      <c r="BW255">
        <f>Linker_ZHist!BW255-Nominal_ZHist!BW255</f>
        <v>0</v>
      </c>
      <c r="BX255">
        <f>Linker_ZHist!BX255-Nominal_ZHist!BX255</f>
        <v>0</v>
      </c>
      <c r="BY255">
        <f>Linker_ZHist!BY255-Nominal_ZHist!BY255</f>
        <v>0</v>
      </c>
      <c r="BZ255">
        <f>Linker_ZHist!BZ255-Nominal_ZHist!BZ255</f>
        <v>0</v>
      </c>
    </row>
    <row r="256" spans="4:78" x14ac:dyDescent="0.35">
      <c r="D256">
        <f>Linker_ZHist!D256-Nominal_ZHist!D256</f>
        <v>0</v>
      </c>
      <c r="E256">
        <f>Linker_ZHist!E256-Nominal_ZHist!E256</f>
        <v>0</v>
      </c>
      <c r="F256">
        <f>Linker_ZHist!F256-Nominal_ZHist!F256</f>
        <v>0</v>
      </c>
      <c r="G256">
        <f>Linker_ZHist!G256-Nominal_ZHist!G256</f>
        <v>0</v>
      </c>
      <c r="H256">
        <f>Linker_ZHist!H256-Nominal_ZHist!H256</f>
        <v>0</v>
      </c>
      <c r="I256">
        <f>Linker_ZHist!I256-Nominal_ZHist!I256</f>
        <v>0</v>
      </c>
      <c r="J256">
        <f>Linker_ZHist!J256-Nominal_ZHist!J256</f>
        <v>0</v>
      </c>
      <c r="K256">
        <f>Linker_ZHist!K256-Nominal_ZHist!K256</f>
        <v>0</v>
      </c>
      <c r="L256">
        <f>Linker_ZHist!L256-Nominal_ZHist!L256</f>
        <v>0</v>
      </c>
      <c r="M256">
        <f>Linker_ZHist!M256-Nominal_ZHist!M256</f>
        <v>0</v>
      </c>
      <c r="N256">
        <f>Linker_ZHist!N256-Nominal_ZHist!N256</f>
        <v>0</v>
      </c>
      <c r="O256">
        <f>Linker_ZHist!O256-Nominal_ZHist!O256</f>
        <v>0</v>
      </c>
      <c r="P256">
        <f>Linker_ZHist!P256-Nominal_ZHist!P256</f>
        <v>0</v>
      </c>
      <c r="Q256">
        <f>Linker_ZHist!Q256-Nominal_ZHist!Q256</f>
        <v>0</v>
      </c>
      <c r="R256">
        <f>Linker_ZHist!R256-Nominal_ZHist!R256</f>
        <v>0</v>
      </c>
      <c r="S256">
        <f>Linker_ZHist!S256-Nominal_ZHist!S256</f>
        <v>0</v>
      </c>
      <c r="T256">
        <f>Linker_ZHist!T256-Nominal_ZHist!T256</f>
        <v>0</v>
      </c>
      <c r="U256">
        <f>Linker_ZHist!U256-Nominal_ZHist!U256</f>
        <v>0</v>
      </c>
      <c r="V256">
        <f>Linker_ZHist!V256-Nominal_ZHist!V256</f>
        <v>0</v>
      </c>
      <c r="W256">
        <f>Linker_ZHist!W256-Nominal_ZHist!W256</f>
        <v>0</v>
      </c>
      <c r="X256">
        <f>Linker_ZHist!X256-Nominal_ZHist!X256</f>
        <v>0</v>
      </c>
      <c r="Y256">
        <f>Linker_ZHist!Y256-Nominal_ZHist!Y256</f>
        <v>0</v>
      </c>
      <c r="Z256">
        <f>Linker_ZHist!Z256-Nominal_ZHist!Z256</f>
        <v>0</v>
      </c>
      <c r="AA256">
        <f>Linker_ZHist!AA256-Nominal_ZHist!AA256</f>
        <v>0</v>
      </c>
      <c r="AB256">
        <f>Linker_ZHist!AB256-Nominal_ZHist!AB256</f>
        <v>0</v>
      </c>
      <c r="AC256">
        <f>Linker_ZHist!AC256-Nominal_ZHist!AC256</f>
        <v>0</v>
      </c>
      <c r="AD256">
        <f>Linker_ZHist!AD256-Nominal_ZHist!AD256</f>
        <v>0</v>
      </c>
      <c r="AE256">
        <f>Linker_ZHist!AE256-Nominal_ZHist!AE256</f>
        <v>0</v>
      </c>
      <c r="AF256">
        <f>Linker_ZHist!AF256-Nominal_ZHist!AF256</f>
        <v>0</v>
      </c>
      <c r="AG256">
        <f>Linker_ZHist!AG256-Nominal_ZHist!AG256</f>
        <v>0</v>
      </c>
      <c r="AH256">
        <f>Linker_ZHist!AH256-Nominal_ZHist!AH256</f>
        <v>0</v>
      </c>
      <c r="AI256">
        <f>Linker_ZHist!AI256-Nominal_ZHist!AI256</f>
        <v>0</v>
      </c>
      <c r="AJ256">
        <f>Linker_ZHist!AJ256-Nominal_ZHist!AJ256</f>
        <v>0</v>
      </c>
      <c r="AK256">
        <f>Linker_ZHist!AK256-Nominal_ZHist!AK256</f>
        <v>0</v>
      </c>
      <c r="AL256">
        <f>Linker_ZHist!AL256-Nominal_ZHist!AL256</f>
        <v>0</v>
      </c>
      <c r="AM256">
        <f>Linker_ZHist!AM256-Nominal_ZHist!AM256</f>
        <v>0</v>
      </c>
      <c r="AN256">
        <f>Linker_ZHist!AN256-Nominal_ZHist!AN256</f>
        <v>0</v>
      </c>
      <c r="AO256">
        <f>Linker_ZHist!AO256-Nominal_ZHist!AO256</f>
        <v>0</v>
      </c>
      <c r="AP256">
        <f>Linker_ZHist!AP256-Nominal_ZHist!AP256</f>
        <v>0</v>
      </c>
      <c r="AQ256">
        <f>Linker_ZHist!AQ256-Nominal_ZHist!AQ256</f>
        <v>0</v>
      </c>
      <c r="AR256">
        <f>Linker_ZHist!AR256-Nominal_ZHist!AR256</f>
        <v>0</v>
      </c>
      <c r="AS256">
        <f>Linker_ZHist!AS256-Nominal_ZHist!AS256</f>
        <v>0</v>
      </c>
      <c r="AT256">
        <f>Linker_ZHist!AT256-Nominal_ZHist!AT256</f>
        <v>0</v>
      </c>
      <c r="AU256">
        <f>Linker_ZHist!AU256-Nominal_ZHist!AU256</f>
        <v>0</v>
      </c>
      <c r="AV256">
        <f>Linker_ZHist!AV256-Nominal_ZHist!AV256</f>
        <v>0</v>
      </c>
      <c r="AW256">
        <f>Linker_ZHist!AW256-Nominal_ZHist!AW256</f>
        <v>0</v>
      </c>
      <c r="AX256">
        <f>Linker_ZHist!AX256-Nominal_ZHist!AX256</f>
        <v>0</v>
      </c>
      <c r="AY256">
        <f>Linker_ZHist!AY256-Nominal_ZHist!AY256</f>
        <v>0</v>
      </c>
      <c r="AZ256">
        <f>Linker_ZHist!AZ256-Nominal_ZHist!AZ256</f>
        <v>0</v>
      </c>
      <c r="BA256">
        <f>Linker_ZHist!BA256-Nominal_ZHist!BA256</f>
        <v>0</v>
      </c>
      <c r="BB256">
        <f>Linker_ZHist!BB256-Nominal_ZHist!BB256</f>
        <v>0</v>
      </c>
      <c r="BC256">
        <f>Linker_ZHist!BC256-Nominal_ZHist!BC256</f>
        <v>0</v>
      </c>
      <c r="BD256">
        <f>Linker_ZHist!BD256-Nominal_ZHist!BD256</f>
        <v>0</v>
      </c>
      <c r="BE256">
        <f>Linker_ZHist!BE256-Nominal_ZHist!BE256</f>
        <v>0</v>
      </c>
      <c r="BF256">
        <f>Linker_ZHist!BF256-Nominal_ZHist!BF256</f>
        <v>0</v>
      </c>
      <c r="BG256">
        <f>Linker_ZHist!BG256-Nominal_ZHist!BG256</f>
        <v>0</v>
      </c>
      <c r="BH256">
        <f>Linker_ZHist!BH256-Nominal_ZHist!BH256</f>
        <v>0</v>
      </c>
      <c r="BI256">
        <f>Linker_ZHist!BI256-Nominal_ZHist!BI256</f>
        <v>0</v>
      </c>
      <c r="BJ256">
        <f>Linker_ZHist!BJ256-Nominal_ZHist!BJ256</f>
        <v>0</v>
      </c>
      <c r="BK256">
        <f>Linker_ZHist!BK256-Nominal_ZHist!BK256</f>
        <v>0</v>
      </c>
      <c r="BL256">
        <f>Linker_ZHist!BL256-Nominal_ZHist!BL256</f>
        <v>0</v>
      </c>
      <c r="BM256">
        <f>Linker_ZHist!BM256-Nominal_ZHist!BM256</f>
        <v>0</v>
      </c>
      <c r="BN256">
        <f>Linker_ZHist!BN256-Nominal_ZHist!BN256</f>
        <v>0</v>
      </c>
      <c r="BO256">
        <f>Linker_ZHist!BO256-Nominal_ZHist!BO256</f>
        <v>0</v>
      </c>
      <c r="BP256">
        <f>Linker_ZHist!BP256-Nominal_ZHist!BP256</f>
        <v>0</v>
      </c>
      <c r="BQ256">
        <f>Linker_ZHist!BQ256-Nominal_ZHist!BQ256</f>
        <v>0</v>
      </c>
      <c r="BR256">
        <f>Linker_ZHist!BR256-Nominal_ZHist!BR256</f>
        <v>0</v>
      </c>
      <c r="BS256">
        <f>Linker_ZHist!BS256-Nominal_ZHist!BS256</f>
        <v>0</v>
      </c>
      <c r="BT256">
        <f>Linker_ZHist!BT256-Nominal_ZHist!BT256</f>
        <v>0</v>
      </c>
      <c r="BU256">
        <f>Linker_ZHist!BU256-Nominal_ZHist!BU256</f>
        <v>0</v>
      </c>
      <c r="BV256">
        <f>Linker_ZHist!BV256-Nominal_ZHist!BV256</f>
        <v>0</v>
      </c>
      <c r="BW256">
        <f>Linker_ZHist!BW256-Nominal_ZHist!BW256</f>
        <v>0</v>
      </c>
      <c r="BX256">
        <f>Linker_ZHist!BX256-Nominal_ZHist!BX256</f>
        <v>0</v>
      </c>
      <c r="BY256">
        <f>Linker_ZHist!BY256-Nominal_ZHist!BY256</f>
        <v>0</v>
      </c>
      <c r="BZ256">
        <f>Linker_ZHist!BZ256-Nominal_ZHist!BZ256</f>
        <v>0</v>
      </c>
    </row>
    <row r="257" spans="4:78" x14ac:dyDescent="0.35">
      <c r="D257">
        <f>Linker_ZHist!D257-Nominal_ZHist!D257</f>
        <v>0</v>
      </c>
      <c r="E257">
        <f>Linker_ZHist!E257-Nominal_ZHist!E257</f>
        <v>0</v>
      </c>
      <c r="F257">
        <f>Linker_ZHist!F257-Nominal_ZHist!F257</f>
        <v>0</v>
      </c>
      <c r="G257">
        <f>Linker_ZHist!G257-Nominal_ZHist!G257</f>
        <v>0</v>
      </c>
      <c r="H257">
        <f>Linker_ZHist!H257-Nominal_ZHist!H257</f>
        <v>0</v>
      </c>
      <c r="I257">
        <f>Linker_ZHist!I257-Nominal_ZHist!I257</f>
        <v>0</v>
      </c>
      <c r="J257">
        <f>Linker_ZHist!J257-Nominal_ZHist!J257</f>
        <v>0</v>
      </c>
      <c r="K257">
        <f>Linker_ZHist!K257-Nominal_ZHist!K257</f>
        <v>0</v>
      </c>
      <c r="L257">
        <f>Linker_ZHist!L257-Nominal_ZHist!L257</f>
        <v>0</v>
      </c>
      <c r="M257">
        <f>Linker_ZHist!M257-Nominal_ZHist!M257</f>
        <v>0</v>
      </c>
      <c r="N257">
        <f>Linker_ZHist!N257-Nominal_ZHist!N257</f>
        <v>0</v>
      </c>
      <c r="O257">
        <f>Linker_ZHist!O257-Nominal_ZHist!O257</f>
        <v>0</v>
      </c>
      <c r="P257">
        <f>Linker_ZHist!P257-Nominal_ZHist!P257</f>
        <v>0</v>
      </c>
      <c r="Q257">
        <f>Linker_ZHist!Q257-Nominal_ZHist!Q257</f>
        <v>0</v>
      </c>
      <c r="R257">
        <f>Linker_ZHist!R257-Nominal_ZHist!R257</f>
        <v>0</v>
      </c>
      <c r="S257">
        <f>Linker_ZHist!S257-Nominal_ZHist!S257</f>
        <v>0</v>
      </c>
      <c r="T257">
        <f>Linker_ZHist!T257-Nominal_ZHist!T257</f>
        <v>0</v>
      </c>
      <c r="U257">
        <f>Linker_ZHist!U257-Nominal_ZHist!U257</f>
        <v>0</v>
      </c>
      <c r="V257">
        <f>Linker_ZHist!V257-Nominal_ZHist!V257</f>
        <v>0</v>
      </c>
      <c r="W257">
        <f>Linker_ZHist!W257-Nominal_ZHist!W257</f>
        <v>0</v>
      </c>
      <c r="X257">
        <f>Linker_ZHist!X257-Nominal_ZHist!X257</f>
        <v>0</v>
      </c>
      <c r="Y257">
        <f>Linker_ZHist!Y257-Nominal_ZHist!Y257</f>
        <v>0</v>
      </c>
      <c r="Z257">
        <f>Linker_ZHist!Z257-Nominal_ZHist!Z257</f>
        <v>0</v>
      </c>
      <c r="AA257">
        <f>Linker_ZHist!AA257-Nominal_ZHist!AA257</f>
        <v>0</v>
      </c>
      <c r="AB257">
        <f>Linker_ZHist!AB257-Nominal_ZHist!AB257</f>
        <v>0</v>
      </c>
      <c r="AC257">
        <f>Linker_ZHist!AC257-Nominal_ZHist!AC257</f>
        <v>0</v>
      </c>
      <c r="AD257">
        <f>Linker_ZHist!AD257-Nominal_ZHist!AD257</f>
        <v>0</v>
      </c>
      <c r="AE257">
        <f>Linker_ZHist!AE257-Nominal_ZHist!AE257</f>
        <v>0</v>
      </c>
      <c r="AF257">
        <f>Linker_ZHist!AF257-Nominal_ZHist!AF257</f>
        <v>0</v>
      </c>
      <c r="AG257">
        <f>Linker_ZHist!AG257-Nominal_ZHist!AG257</f>
        <v>0</v>
      </c>
      <c r="AH257">
        <f>Linker_ZHist!AH257-Nominal_ZHist!AH257</f>
        <v>0</v>
      </c>
      <c r="AI257">
        <f>Linker_ZHist!AI257-Nominal_ZHist!AI257</f>
        <v>0</v>
      </c>
      <c r="AJ257">
        <f>Linker_ZHist!AJ257-Nominal_ZHist!AJ257</f>
        <v>0</v>
      </c>
      <c r="AK257">
        <f>Linker_ZHist!AK257-Nominal_ZHist!AK257</f>
        <v>0</v>
      </c>
      <c r="AL257">
        <f>Linker_ZHist!AL257-Nominal_ZHist!AL257</f>
        <v>0</v>
      </c>
      <c r="AM257">
        <f>Linker_ZHist!AM257-Nominal_ZHist!AM257</f>
        <v>0</v>
      </c>
      <c r="AN257">
        <f>Linker_ZHist!AN257-Nominal_ZHist!AN257</f>
        <v>0</v>
      </c>
      <c r="AO257">
        <f>Linker_ZHist!AO257-Nominal_ZHist!AO257</f>
        <v>0</v>
      </c>
      <c r="AP257">
        <f>Linker_ZHist!AP257-Nominal_ZHist!AP257</f>
        <v>0</v>
      </c>
      <c r="AQ257">
        <f>Linker_ZHist!AQ257-Nominal_ZHist!AQ257</f>
        <v>0</v>
      </c>
      <c r="AR257">
        <f>Linker_ZHist!AR257-Nominal_ZHist!AR257</f>
        <v>0</v>
      </c>
      <c r="AS257">
        <f>Linker_ZHist!AS257-Nominal_ZHist!AS257</f>
        <v>0</v>
      </c>
      <c r="AT257">
        <f>Linker_ZHist!AT257-Nominal_ZHist!AT257</f>
        <v>0</v>
      </c>
      <c r="AU257">
        <f>Linker_ZHist!AU257-Nominal_ZHist!AU257</f>
        <v>0</v>
      </c>
      <c r="AV257">
        <f>Linker_ZHist!AV257-Nominal_ZHist!AV257</f>
        <v>0</v>
      </c>
      <c r="AW257">
        <f>Linker_ZHist!AW257-Nominal_ZHist!AW257</f>
        <v>0</v>
      </c>
      <c r="AX257">
        <f>Linker_ZHist!AX257-Nominal_ZHist!AX257</f>
        <v>0</v>
      </c>
      <c r="AY257">
        <f>Linker_ZHist!AY257-Nominal_ZHist!AY257</f>
        <v>0</v>
      </c>
      <c r="AZ257">
        <f>Linker_ZHist!AZ257-Nominal_ZHist!AZ257</f>
        <v>0</v>
      </c>
      <c r="BA257">
        <f>Linker_ZHist!BA257-Nominal_ZHist!BA257</f>
        <v>0</v>
      </c>
      <c r="BB257">
        <f>Linker_ZHist!BB257-Nominal_ZHist!BB257</f>
        <v>0</v>
      </c>
      <c r="BC257">
        <f>Linker_ZHist!BC257-Nominal_ZHist!BC257</f>
        <v>0</v>
      </c>
      <c r="BD257">
        <f>Linker_ZHist!BD257-Nominal_ZHist!BD257</f>
        <v>0</v>
      </c>
      <c r="BE257">
        <f>Linker_ZHist!BE257-Nominal_ZHist!BE257</f>
        <v>0</v>
      </c>
      <c r="BF257">
        <f>Linker_ZHist!BF257-Nominal_ZHist!BF257</f>
        <v>0</v>
      </c>
      <c r="BG257">
        <f>Linker_ZHist!BG257-Nominal_ZHist!BG257</f>
        <v>0</v>
      </c>
      <c r="BH257">
        <f>Linker_ZHist!BH257-Nominal_ZHist!BH257</f>
        <v>0</v>
      </c>
      <c r="BI257">
        <f>Linker_ZHist!BI257-Nominal_ZHist!BI257</f>
        <v>0</v>
      </c>
      <c r="BJ257">
        <f>Linker_ZHist!BJ257-Nominal_ZHist!BJ257</f>
        <v>0</v>
      </c>
      <c r="BK257">
        <f>Linker_ZHist!BK257-Nominal_ZHist!BK257</f>
        <v>0</v>
      </c>
      <c r="BL257">
        <f>Linker_ZHist!BL257-Nominal_ZHist!BL257</f>
        <v>0</v>
      </c>
      <c r="BM257">
        <f>Linker_ZHist!BM257-Nominal_ZHist!BM257</f>
        <v>0</v>
      </c>
      <c r="BN257">
        <f>Linker_ZHist!BN257-Nominal_ZHist!BN257</f>
        <v>0</v>
      </c>
      <c r="BO257">
        <f>Linker_ZHist!BO257-Nominal_ZHist!BO257</f>
        <v>0</v>
      </c>
      <c r="BP257">
        <f>Linker_ZHist!BP257-Nominal_ZHist!BP257</f>
        <v>0</v>
      </c>
      <c r="BQ257">
        <f>Linker_ZHist!BQ257-Nominal_ZHist!BQ257</f>
        <v>0</v>
      </c>
      <c r="BR257">
        <f>Linker_ZHist!BR257-Nominal_ZHist!BR257</f>
        <v>0</v>
      </c>
      <c r="BS257">
        <f>Linker_ZHist!BS257-Nominal_ZHist!BS257</f>
        <v>0</v>
      </c>
      <c r="BT257">
        <f>Linker_ZHist!BT257-Nominal_ZHist!BT257</f>
        <v>0</v>
      </c>
      <c r="BU257">
        <f>Linker_ZHist!BU257-Nominal_ZHist!BU257</f>
        <v>0</v>
      </c>
      <c r="BV257">
        <f>Linker_ZHist!BV257-Nominal_ZHist!BV257</f>
        <v>0</v>
      </c>
      <c r="BW257">
        <f>Linker_ZHist!BW257-Nominal_ZHist!BW257</f>
        <v>0</v>
      </c>
      <c r="BX257">
        <f>Linker_ZHist!BX257-Nominal_ZHist!BX257</f>
        <v>0</v>
      </c>
      <c r="BY257">
        <f>Linker_ZHist!BY257-Nominal_ZHist!BY257</f>
        <v>0</v>
      </c>
      <c r="BZ257">
        <f>Linker_ZHist!BZ257-Nominal_ZHist!BZ257</f>
        <v>0</v>
      </c>
    </row>
    <row r="258" spans="4:78" x14ac:dyDescent="0.35">
      <c r="D258">
        <f>Linker_ZHist!D258-Nominal_ZHist!D258</f>
        <v>0</v>
      </c>
      <c r="E258">
        <f>Linker_ZHist!E258-Nominal_ZHist!E258</f>
        <v>0</v>
      </c>
      <c r="F258">
        <f>Linker_ZHist!F258-Nominal_ZHist!F258</f>
        <v>0</v>
      </c>
      <c r="G258">
        <f>Linker_ZHist!G258-Nominal_ZHist!G258</f>
        <v>0</v>
      </c>
      <c r="H258">
        <f>Linker_ZHist!H258-Nominal_ZHist!H258</f>
        <v>0</v>
      </c>
      <c r="I258">
        <f>Linker_ZHist!I258-Nominal_ZHist!I258</f>
        <v>0</v>
      </c>
      <c r="J258">
        <f>Linker_ZHist!J258-Nominal_ZHist!J258</f>
        <v>0</v>
      </c>
      <c r="K258">
        <f>Linker_ZHist!K258-Nominal_ZHist!K258</f>
        <v>0</v>
      </c>
      <c r="L258">
        <f>Linker_ZHist!L258-Nominal_ZHist!L258</f>
        <v>0</v>
      </c>
      <c r="M258">
        <f>Linker_ZHist!M258-Nominal_ZHist!M258</f>
        <v>0</v>
      </c>
      <c r="N258">
        <f>Linker_ZHist!N258-Nominal_ZHist!N258</f>
        <v>0</v>
      </c>
      <c r="O258">
        <f>Linker_ZHist!O258-Nominal_ZHist!O258</f>
        <v>0</v>
      </c>
      <c r="P258">
        <f>Linker_ZHist!P258-Nominal_ZHist!P258</f>
        <v>0</v>
      </c>
      <c r="Q258">
        <f>Linker_ZHist!Q258-Nominal_ZHist!Q258</f>
        <v>0</v>
      </c>
      <c r="R258">
        <f>Linker_ZHist!R258-Nominal_ZHist!R258</f>
        <v>0</v>
      </c>
      <c r="S258">
        <f>Linker_ZHist!S258-Nominal_ZHist!S258</f>
        <v>0</v>
      </c>
      <c r="T258">
        <f>Linker_ZHist!T258-Nominal_ZHist!T258</f>
        <v>0</v>
      </c>
      <c r="U258">
        <f>Linker_ZHist!U258-Nominal_ZHist!U258</f>
        <v>0</v>
      </c>
      <c r="V258">
        <f>Linker_ZHist!V258-Nominal_ZHist!V258</f>
        <v>0</v>
      </c>
      <c r="W258">
        <f>Linker_ZHist!W258-Nominal_ZHist!W258</f>
        <v>0</v>
      </c>
      <c r="X258">
        <f>Linker_ZHist!X258-Nominal_ZHist!X258</f>
        <v>0</v>
      </c>
      <c r="Y258">
        <f>Linker_ZHist!Y258-Nominal_ZHist!Y258</f>
        <v>0</v>
      </c>
      <c r="Z258">
        <f>Linker_ZHist!Z258-Nominal_ZHist!Z258</f>
        <v>0</v>
      </c>
      <c r="AA258">
        <f>Linker_ZHist!AA258-Nominal_ZHist!AA258</f>
        <v>0</v>
      </c>
      <c r="AB258">
        <f>Linker_ZHist!AB258-Nominal_ZHist!AB258</f>
        <v>0</v>
      </c>
      <c r="AC258">
        <f>Linker_ZHist!AC258-Nominal_ZHist!AC258</f>
        <v>0</v>
      </c>
      <c r="AD258">
        <f>Linker_ZHist!AD258-Nominal_ZHist!AD258</f>
        <v>0</v>
      </c>
      <c r="AE258">
        <f>Linker_ZHist!AE258-Nominal_ZHist!AE258</f>
        <v>0</v>
      </c>
      <c r="AF258">
        <f>Linker_ZHist!AF258-Nominal_ZHist!AF258</f>
        <v>0</v>
      </c>
      <c r="AG258">
        <f>Linker_ZHist!AG258-Nominal_ZHist!AG258</f>
        <v>0</v>
      </c>
      <c r="AH258">
        <f>Linker_ZHist!AH258-Nominal_ZHist!AH258</f>
        <v>0</v>
      </c>
      <c r="AI258">
        <f>Linker_ZHist!AI258-Nominal_ZHist!AI258</f>
        <v>0</v>
      </c>
      <c r="AJ258">
        <f>Linker_ZHist!AJ258-Nominal_ZHist!AJ258</f>
        <v>0</v>
      </c>
      <c r="AK258">
        <f>Linker_ZHist!AK258-Nominal_ZHist!AK258</f>
        <v>0</v>
      </c>
      <c r="AL258">
        <f>Linker_ZHist!AL258-Nominal_ZHist!AL258</f>
        <v>0</v>
      </c>
      <c r="AM258">
        <f>Linker_ZHist!AM258-Nominal_ZHist!AM258</f>
        <v>0</v>
      </c>
      <c r="AN258">
        <f>Linker_ZHist!AN258-Nominal_ZHist!AN258</f>
        <v>0</v>
      </c>
      <c r="AO258">
        <f>Linker_ZHist!AO258-Nominal_ZHist!AO258</f>
        <v>0</v>
      </c>
      <c r="AP258">
        <f>Linker_ZHist!AP258-Nominal_ZHist!AP258</f>
        <v>0</v>
      </c>
      <c r="AQ258">
        <f>Linker_ZHist!AQ258-Nominal_ZHist!AQ258</f>
        <v>0</v>
      </c>
      <c r="AR258">
        <f>Linker_ZHist!AR258-Nominal_ZHist!AR258</f>
        <v>0</v>
      </c>
      <c r="AS258">
        <f>Linker_ZHist!AS258-Nominal_ZHist!AS258</f>
        <v>0</v>
      </c>
      <c r="AT258">
        <f>Linker_ZHist!AT258-Nominal_ZHist!AT258</f>
        <v>0</v>
      </c>
      <c r="AU258">
        <f>Linker_ZHist!AU258-Nominal_ZHist!AU258</f>
        <v>0</v>
      </c>
      <c r="AV258">
        <f>Linker_ZHist!AV258-Nominal_ZHist!AV258</f>
        <v>0</v>
      </c>
      <c r="AW258">
        <f>Linker_ZHist!AW258-Nominal_ZHist!AW258</f>
        <v>0</v>
      </c>
      <c r="AX258">
        <f>Linker_ZHist!AX258-Nominal_ZHist!AX258</f>
        <v>0</v>
      </c>
      <c r="AY258">
        <f>Linker_ZHist!AY258-Nominal_ZHist!AY258</f>
        <v>0</v>
      </c>
      <c r="AZ258">
        <f>Linker_ZHist!AZ258-Nominal_ZHist!AZ258</f>
        <v>0</v>
      </c>
      <c r="BA258">
        <f>Linker_ZHist!BA258-Nominal_ZHist!BA258</f>
        <v>0</v>
      </c>
      <c r="BB258">
        <f>Linker_ZHist!BB258-Nominal_ZHist!BB258</f>
        <v>0</v>
      </c>
      <c r="BC258">
        <f>Linker_ZHist!BC258-Nominal_ZHist!BC258</f>
        <v>0</v>
      </c>
      <c r="BD258">
        <f>Linker_ZHist!BD258-Nominal_ZHist!BD258</f>
        <v>0</v>
      </c>
      <c r="BE258">
        <f>Linker_ZHist!BE258-Nominal_ZHist!BE258</f>
        <v>0</v>
      </c>
      <c r="BF258">
        <f>Linker_ZHist!BF258-Nominal_ZHist!BF258</f>
        <v>0</v>
      </c>
      <c r="BG258">
        <f>Linker_ZHist!BG258-Nominal_ZHist!BG258</f>
        <v>0</v>
      </c>
      <c r="BH258">
        <f>Linker_ZHist!BH258-Nominal_ZHist!BH258</f>
        <v>0</v>
      </c>
      <c r="BI258">
        <f>Linker_ZHist!BI258-Nominal_ZHist!BI258</f>
        <v>0</v>
      </c>
      <c r="BJ258">
        <f>Linker_ZHist!BJ258-Nominal_ZHist!BJ258</f>
        <v>0</v>
      </c>
      <c r="BK258">
        <f>Linker_ZHist!BK258-Nominal_ZHist!BK258</f>
        <v>0</v>
      </c>
      <c r="BL258">
        <f>Linker_ZHist!BL258-Nominal_ZHist!BL258</f>
        <v>0</v>
      </c>
      <c r="BM258">
        <f>Linker_ZHist!BM258-Nominal_ZHist!BM258</f>
        <v>0</v>
      </c>
      <c r="BN258">
        <f>Linker_ZHist!BN258-Nominal_ZHist!BN258</f>
        <v>0</v>
      </c>
      <c r="BO258">
        <f>Linker_ZHist!BO258-Nominal_ZHist!BO258</f>
        <v>0</v>
      </c>
      <c r="BP258">
        <f>Linker_ZHist!BP258-Nominal_ZHist!BP258</f>
        <v>0</v>
      </c>
      <c r="BQ258">
        <f>Linker_ZHist!BQ258-Nominal_ZHist!BQ258</f>
        <v>0</v>
      </c>
      <c r="BR258">
        <f>Linker_ZHist!BR258-Nominal_ZHist!BR258</f>
        <v>0</v>
      </c>
      <c r="BS258">
        <f>Linker_ZHist!BS258-Nominal_ZHist!BS258</f>
        <v>0</v>
      </c>
      <c r="BT258">
        <f>Linker_ZHist!BT258-Nominal_ZHist!BT258</f>
        <v>0</v>
      </c>
      <c r="BU258">
        <f>Linker_ZHist!BU258-Nominal_ZHist!BU258</f>
        <v>0</v>
      </c>
      <c r="BV258">
        <f>Linker_ZHist!BV258-Nominal_ZHist!BV258</f>
        <v>0</v>
      </c>
      <c r="BW258">
        <f>Linker_ZHist!BW258-Nominal_ZHist!BW258</f>
        <v>0</v>
      </c>
      <c r="BX258">
        <f>Linker_ZHist!BX258-Nominal_ZHist!BX258</f>
        <v>0</v>
      </c>
      <c r="BY258">
        <f>Linker_ZHist!BY258-Nominal_ZHist!BY258</f>
        <v>0</v>
      </c>
      <c r="BZ258">
        <f>Linker_ZHist!BZ258-Nominal_ZHist!BZ258</f>
        <v>0</v>
      </c>
    </row>
    <row r="259" spans="4:78" x14ac:dyDescent="0.35">
      <c r="D259">
        <f>Linker_ZHist!D259-Nominal_ZHist!D259</f>
        <v>0</v>
      </c>
      <c r="E259">
        <f>Linker_ZHist!E259-Nominal_ZHist!E259</f>
        <v>0</v>
      </c>
      <c r="F259">
        <f>Linker_ZHist!F259-Nominal_ZHist!F259</f>
        <v>0</v>
      </c>
      <c r="G259">
        <f>Linker_ZHist!G259-Nominal_ZHist!G259</f>
        <v>0</v>
      </c>
      <c r="H259">
        <f>Linker_ZHist!H259-Nominal_ZHist!H259</f>
        <v>0</v>
      </c>
      <c r="I259">
        <f>Linker_ZHist!I259-Nominal_ZHist!I259</f>
        <v>0</v>
      </c>
      <c r="J259">
        <f>Linker_ZHist!J259-Nominal_ZHist!J259</f>
        <v>0</v>
      </c>
      <c r="K259">
        <f>Linker_ZHist!K259-Nominal_ZHist!K259</f>
        <v>0</v>
      </c>
      <c r="L259">
        <f>Linker_ZHist!L259-Nominal_ZHist!L259</f>
        <v>0</v>
      </c>
      <c r="M259">
        <f>Linker_ZHist!M259-Nominal_ZHist!M259</f>
        <v>0</v>
      </c>
      <c r="N259">
        <f>Linker_ZHist!N259-Nominal_ZHist!N259</f>
        <v>0</v>
      </c>
      <c r="O259">
        <f>Linker_ZHist!O259-Nominal_ZHist!O259</f>
        <v>0</v>
      </c>
      <c r="P259">
        <f>Linker_ZHist!P259-Nominal_ZHist!P259</f>
        <v>0</v>
      </c>
      <c r="Q259">
        <f>Linker_ZHist!Q259-Nominal_ZHist!Q259</f>
        <v>0</v>
      </c>
      <c r="R259">
        <f>Linker_ZHist!R259-Nominal_ZHist!R259</f>
        <v>0</v>
      </c>
      <c r="S259">
        <f>Linker_ZHist!S259-Nominal_ZHist!S259</f>
        <v>0</v>
      </c>
      <c r="T259">
        <f>Linker_ZHist!T259-Nominal_ZHist!T259</f>
        <v>0</v>
      </c>
      <c r="U259">
        <f>Linker_ZHist!U259-Nominal_ZHist!U259</f>
        <v>0</v>
      </c>
      <c r="V259">
        <f>Linker_ZHist!V259-Nominal_ZHist!V259</f>
        <v>0</v>
      </c>
      <c r="W259">
        <f>Linker_ZHist!W259-Nominal_ZHist!W259</f>
        <v>0</v>
      </c>
      <c r="X259">
        <f>Linker_ZHist!X259-Nominal_ZHist!X259</f>
        <v>0</v>
      </c>
      <c r="Y259">
        <f>Linker_ZHist!Y259-Nominal_ZHist!Y259</f>
        <v>0</v>
      </c>
      <c r="Z259">
        <f>Linker_ZHist!Z259-Nominal_ZHist!Z259</f>
        <v>0</v>
      </c>
      <c r="AA259">
        <f>Linker_ZHist!AA259-Nominal_ZHist!AA259</f>
        <v>0</v>
      </c>
      <c r="AB259">
        <f>Linker_ZHist!AB259-Nominal_ZHist!AB259</f>
        <v>0</v>
      </c>
      <c r="AC259">
        <f>Linker_ZHist!AC259-Nominal_ZHist!AC259</f>
        <v>0</v>
      </c>
      <c r="AD259">
        <f>Linker_ZHist!AD259-Nominal_ZHist!AD259</f>
        <v>0</v>
      </c>
      <c r="AE259">
        <f>Linker_ZHist!AE259-Nominal_ZHist!AE259</f>
        <v>0</v>
      </c>
      <c r="AF259">
        <f>Linker_ZHist!AF259-Nominal_ZHist!AF259</f>
        <v>0</v>
      </c>
      <c r="AG259">
        <f>Linker_ZHist!AG259-Nominal_ZHist!AG259</f>
        <v>0</v>
      </c>
      <c r="AH259">
        <f>Linker_ZHist!AH259-Nominal_ZHist!AH259</f>
        <v>0</v>
      </c>
      <c r="AI259">
        <f>Linker_ZHist!AI259-Nominal_ZHist!AI259</f>
        <v>0</v>
      </c>
      <c r="AJ259">
        <f>Linker_ZHist!AJ259-Nominal_ZHist!AJ259</f>
        <v>0</v>
      </c>
      <c r="AK259">
        <f>Linker_ZHist!AK259-Nominal_ZHist!AK259</f>
        <v>0</v>
      </c>
      <c r="AL259">
        <f>Linker_ZHist!AL259-Nominal_ZHist!AL259</f>
        <v>0</v>
      </c>
      <c r="AM259">
        <f>Linker_ZHist!AM259-Nominal_ZHist!AM259</f>
        <v>0</v>
      </c>
      <c r="AN259">
        <f>Linker_ZHist!AN259-Nominal_ZHist!AN259</f>
        <v>0</v>
      </c>
      <c r="AO259">
        <f>Linker_ZHist!AO259-Nominal_ZHist!AO259</f>
        <v>0</v>
      </c>
      <c r="AP259">
        <f>Linker_ZHist!AP259-Nominal_ZHist!AP259</f>
        <v>0</v>
      </c>
      <c r="AQ259">
        <f>Linker_ZHist!AQ259-Nominal_ZHist!AQ259</f>
        <v>0</v>
      </c>
      <c r="AR259">
        <f>Linker_ZHist!AR259-Nominal_ZHist!AR259</f>
        <v>0</v>
      </c>
      <c r="AS259">
        <f>Linker_ZHist!AS259-Nominal_ZHist!AS259</f>
        <v>0</v>
      </c>
      <c r="AT259">
        <f>Linker_ZHist!AT259-Nominal_ZHist!AT259</f>
        <v>0</v>
      </c>
      <c r="AU259">
        <f>Linker_ZHist!AU259-Nominal_ZHist!AU259</f>
        <v>0</v>
      </c>
      <c r="AV259">
        <f>Linker_ZHist!AV259-Nominal_ZHist!AV259</f>
        <v>0</v>
      </c>
      <c r="AW259">
        <f>Linker_ZHist!AW259-Nominal_ZHist!AW259</f>
        <v>0</v>
      </c>
      <c r="AX259">
        <f>Linker_ZHist!AX259-Nominal_ZHist!AX259</f>
        <v>0</v>
      </c>
      <c r="AY259">
        <f>Linker_ZHist!AY259-Nominal_ZHist!AY259</f>
        <v>0</v>
      </c>
      <c r="AZ259">
        <f>Linker_ZHist!AZ259-Nominal_ZHist!AZ259</f>
        <v>0</v>
      </c>
      <c r="BA259">
        <f>Linker_ZHist!BA259-Nominal_ZHist!BA259</f>
        <v>0</v>
      </c>
      <c r="BB259">
        <f>Linker_ZHist!BB259-Nominal_ZHist!BB259</f>
        <v>0</v>
      </c>
      <c r="BC259">
        <f>Linker_ZHist!BC259-Nominal_ZHist!BC259</f>
        <v>0</v>
      </c>
      <c r="BD259">
        <f>Linker_ZHist!BD259-Nominal_ZHist!BD259</f>
        <v>0</v>
      </c>
      <c r="BE259">
        <f>Linker_ZHist!BE259-Nominal_ZHist!BE259</f>
        <v>0</v>
      </c>
      <c r="BF259">
        <f>Linker_ZHist!BF259-Nominal_ZHist!BF259</f>
        <v>0</v>
      </c>
      <c r="BG259">
        <f>Linker_ZHist!BG259-Nominal_ZHist!BG259</f>
        <v>0</v>
      </c>
      <c r="BH259">
        <f>Linker_ZHist!BH259-Nominal_ZHist!BH259</f>
        <v>0</v>
      </c>
      <c r="BI259">
        <f>Linker_ZHist!BI259-Nominal_ZHist!BI259</f>
        <v>0</v>
      </c>
      <c r="BJ259">
        <f>Linker_ZHist!BJ259-Nominal_ZHist!BJ259</f>
        <v>0</v>
      </c>
      <c r="BK259">
        <f>Linker_ZHist!BK259-Nominal_ZHist!BK259</f>
        <v>0</v>
      </c>
      <c r="BL259">
        <f>Linker_ZHist!BL259-Nominal_ZHist!BL259</f>
        <v>0</v>
      </c>
      <c r="BM259">
        <f>Linker_ZHist!BM259-Nominal_ZHist!BM259</f>
        <v>0</v>
      </c>
      <c r="BN259">
        <f>Linker_ZHist!BN259-Nominal_ZHist!BN259</f>
        <v>0</v>
      </c>
      <c r="BO259">
        <f>Linker_ZHist!BO259-Nominal_ZHist!BO259</f>
        <v>0</v>
      </c>
      <c r="BP259">
        <f>Linker_ZHist!BP259-Nominal_ZHist!BP259</f>
        <v>0</v>
      </c>
      <c r="BQ259">
        <f>Linker_ZHist!BQ259-Nominal_ZHist!BQ259</f>
        <v>0</v>
      </c>
      <c r="BR259">
        <f>Linker_ZHist!BR259-Nominal_ZHist!BR259</f>
        <v>0</v>
      </c>
      <c r="BS259">
        <f>Linker_ZHist!BS259-Nominal_ZHist!BS259</f>
        <v>0</v>
      </c>
      <c r="BT259">
        <f>Linker_ZHist!BT259-Nominal_ZHist!BT259</f>
        <v>0</v>
      </c>
      <c r="BU259">
        <f>Linker_ZHist!BU259-Nominal_ZHist!BU259</f>
        <v>0</v>
      </c>
      <c r="BV259">
        <f>Linker_ZHist!BV259-Nominal_ZHist!BV259</f>
        <v>0</v>
      </c>
      <c r="BW259">
        <f>Linker_ZHist!BW259-Nominal_ZHist!BW259</f>
        <v>0</v>
      </c>
      <c r="BX259">
        <f>Linker_ZHist!BX259-Nominal_ZHist!BX259</f>
        <v>0</v>
      </c>
      <c r="BY259">
        <f>Linker_ZHist!BY259-Nominal_ZHist!BY259</f>
        <v>0</v>
      </c>
      <c r="BZ259">
        <f>Linker_ZHist!BZ259-Nominal_ZHist!BZ259</f>
        <v>0</v>
      </c>
    </row>
    <row r="260" spans="4:78" x14ac:dyDescent="0.35">
      <c r="D260">
        <f>Linker_ZHist!D260-Nominal_ZHist!D260</f>
        <v>0</v>
      </c>
      <c r="E260">
        <f>Linker_ZHist!E260-Nominal_ZHist!E260</f>
        <v>0</v>
      </c>
      <c r="F260">
        <f>Linker_ZHist!F260-Nominal_ZHist!F260</f>
        <v>0</v>
      </c>
      <c r="G260">
        <f>Linker_ZHist!G260-Nominal_ZHist!G260</f>
        <v>0</v>
      </c>
      <c r="H260">
        <f>Linker_ZHist!H260-Nominal_ZHist!H260</f>
        <v>0</v>
      </c>
      <c r="I260">
        <f>Linker_ZHist!I260-Nominal_ZHist!I260</f>
        <v>0</v>
      </c>
      <c r="J260">
        <f>Linker_ZHist!J260-Nominal_ZHist!J260</f>
        <v>0</v>
      </c>
      <c r="K260">
        <f>Linker_ZHist!K260-Nominal_ZHist!K260</f>
        <v>0</v>
      </c>
      <c r="L260">
        <f>Linker_ZHist!L260-Nominal_ZHist!L260</f>
        <v>0</v>
      </c>
      <c r="M260">
        <f>Linker_ZHist!M260-Nominal_ZHist!M260</f>
        <v>0</v>
      </c>
      <c r="N260">
        <f>Linker_ZHist!N260-Nominal_ZHist!N260</f>
        <v>0</v>
      </c>
      <c r="O260">
        <f>Linker_ZHist!O260-Nominal_ZHist!O260</f>
        <v>0</v>
      </c>
      <c r="P260">
        <f>Linker_ZHist!P260-Nominal_ZHist!P260</f>
        <v>0</v>
      </c>
      <c r="Q260">
        <f>Linker_ZHist!Q260-Nominal_ZHist!Q260</f>
        <v>0</v>
      </c>
      <c r="R260">
        <f>Linker_ZHist!R260-Nominal_ZHist!R260</f>
        <v>0</v>
      </c>
      <c r="S260">
        <f>Linker_ZHist!S260-Nominal_ZHist!S260</f>
        <v>0</v>
      </c>
      <c r="T260">
        <f>Linker_ZHist!T260-Nominal_ZHist!T260</f>
        <v>0</v>
      </c>
      <c r="U260">
        <f>Linker_ZHist!U260-Nominal_ZHist!U260</f>
        <v>0</v>
      </c>
      <c r="V260">
        <f>Linker_ZHist!V260-Nominal_ZHist!V260</f>
        <v>0</v>
      </c>
      <c r="W260">
        <f>Linker_ZHist!W260-Nominal_ZHist!W260</f>
        <v>0</v>
      </c>
      <c r="X260">
        <f>Linker_ZHist!X260-Nominal_ZHist!X260</f>
        <v>0</v>
      </c>
      <c r="Y260">
        <f>Linker_ZHist!Y260-Nominal_ZHist!Y260</f>
        <v>0</v>
      </c>
      <c r="Z260">
        <f>Linker_ZHist!Z260-Nominal_ZHist!Z260</f>
        <v>0</v>
      </c>
      <c r="AA260">
        <f>Linker_ZHist!AA260-Nominal_ZHist!AA260</f>
        <v>0</v>
      </c>
      <c r="AB260">
        <f>Linker_ZHist!AB260-Nominal_ZHist!AB260</f>
        <v>0</v>
      </c>
      <c r="AC260">
        <f>Linker_ZHist!AC260-Nominal_ZHist!AC260</f>
        <v>0</v>
      </c>
      <c r="AD260">
        <f>Linker_ZHist!AD260-Nominal_ZHist!AD260</f>
        <v>0</v>
      </c>
      <c r="AE260">
        <f>Linker_ZHist!AE260-Nominal_ZHist!AE260</f>
        <v>0</v>
      </c>
      <c r="AF260">
        <f>Linker_ZHist!AF260-Nominal_ZHist!AF260</f>
        <v>0</v>
      </c>
      <c r="AG260">
        <f>Linker_ZHist!AG260-Nominal_ZHist!AG260</f>
        <v>0</v>
      </c>
      <c r="AH260">
        <f>Linker_ZHist!AH260-Nominal_ZHist!AH260</f>
        <v>0</v>
      </c>
      <c r="AI260">
        <f>Linker_ZHist!AI260-Nominal_ZHist!AI260</f>
        <v>0</v>
      </c>
      <c r="AJ260">
        <f>Linker_ZHist!AJ260-Nominal_ZHist!AJ260</f>
        <v>0</v>
      </c>
      <c r="AK260">
        <f>Linker_ZHist!AK260-Nominal_ZHist!AK260</f>
        <v>0</v>
      </c>
      <c r="AL260">
        <f>Linker_ZHist!AL260-Nominal_ZHist!AL260</f>
        <v>0</v>
      </c>
      <c r="AM260">
        <f>Linker_ZHist!AM260-Nominal_ZHist!AM260</f>
        <v>0</v>
      </c>
      <c r="AN260">
        <f>Linker_ZHist!AN260-Nominal_ZHist!AN260</f>
        <v>0</v>
      </c>
      <c r="AO260">
        <f>Linker_ZHist!AO260-Nominal_ZHist!AO260</f>
        <v>0</v>
      </c>
      <c r="AP260">
        <f>Linker_ZHist!AP260-Nominal_ZHist!AP260</f>
        <v>0</v>
      </c>
      <c r="AQ260">
        <f>Linker_ZHist!AQ260-Nominal_ZHist!AQ260</f>
        <v>0</v>
      </c>
      <c r="AR260">
        <f>Linker_ZHist!AR260-Nominal_ZHist!AR260</f>
        <v>0</v>
      </c>
      <c r="AS260">
        <f>Linker_ZHist!AS260-Nominal_ZHist!AS260</f>
        <v>0</v>
      </c>
      <c r="AT260">
        <f>Linker_ZHist!AT260-Nominal_ZHist!AT260</f>
        <v>0</v>
      </c>
      <c r="AU260">
        <f>Linker_ZHist!AU260-Nominal_ZHist!AU260</f>
        <v>0</v>
      </c>
      <c r="AV260">
        <f>Linker_ZHist!AV260-Nominal_ZHist!AV260</f>
        <v>0</v>
      </c>
      <c r="AW260">
        <f>Linker_ZHist!AW260-Nominal_ZHist!AW260</f>
        <v>0</v>
      </c>
      <c r="AX260">
        <f>Linker_ZHist!AX260-Nominal_ZHist!AX260</f>
        <v>0</v>
      </c>
      <c r="AY260">
        <f>Linker_ZHist!AY260-Nominal_ZHist!AY260</f>
        <v>0</v>
      </c>
      <c r="AZ260">
        <f>Linker_ZHist!AZ260-Nominal_ZHist!AZ260</f>
        <v>0</v>
      </c>
      <c r="BA260">
        <f>Linker_ZHist!BA260-Nominal_ZHist!BA260</f>
        <v>0</v>
      </c>
      <c r="BB260">
        <f>Linker_ZHist!BB260-Nominal_ZHist!BB260</f>
        <v>0</v>
      </c>
      <c r="BC260">
        <f>Linker_ZHist!BC260-Nominal_ZHist!BC260</f>
        <v>0</v>
      </c>
      <c r="BD260">
        <f>Linker_ZHist!BD260-Nominal_ZHist!BD260</f>
        <v>0</v>
      </c>
      <c r="BE260">
        <f>Linker_ZHist!BE260-Nominal_ZHist!BE260</f>
        <v>0</v>
      </c>
      <c r="BF260">
        <f>Linker_ZHist!BF260-Nominal_ZHist!BF260</f>
        <v>0</v>
      </c>
      <c r="BG260">
        <f>Linker_ZHist!BG260-Nominal_ZHist!BG260</f>
        <v>0</v>
      </c>
      <c r="BH260">
        <f>Linker_ZHist!BH260-Nominal_ZHist!BH260</f>
        <v>0</v>
      </c>
      <c r="BI260">
        <f>Linker_ZHist!BI260-Nominal_ZHist!BI260</f>
        <v>0</v>
      </c>
      <c r="BJ260">
        <f>Linker_ZHist!BJ260-Nominal_ZHist!BJ260</f>
        <v>0</v>
      </c>
      <c r="BK260">
        <f>Linker_ZHist!BK260-Nominal_ZHist!BK260</f>
        <v>0</v>
      </c>
      <c r="BL260">
        <f>Linker_ZHist!BL260-Nominal_ZHist!BL260</f>
        <v>0</v>
      </c>
      <c r="BM260">
        <f>Linker_ZHist!BM260-Nominal_ZHist!BM260</f>
        <v>0</v>
      </c>
      <c r="BN260">
        <f>Linker_ZHist!BN260-Nominal_ZHist!BN260</f>
        <v>0</v>
      </c>
      <c r="BO260">
        <f>Linker_ZHist!BO260-Nominal_ZHist!BO260</f>
        <v>0</v>
      </c>
      <c r="BP260">
        <f>Linker_ZHist!BP260-Nominal_ZHist!BP260</f>
        <v>0</v>
      </c>
      <c r="BQ260">
        <f>Linker_ZHist!BQ260-Nominal_ZHist!BQ260</f>
        <v>0</v>
      </c>
      <c r="BR260">
        <f>Linker_ZHist!BR260-Nominal_ZHist!BR260</f>
        <v>0</v>
      </c>
      <c r="BS260">
        <f>Linker_ZHist!BS260-Nominal_ZHist!BS260</f>
        <v>0</v>
      </c>
      <c r="BT260">
        <f>Linker_ZHist!BT260-Nominal_ZHist!BT260</f>
        <v>0</v>
      </c>
      <c r="BU260">
        <f>Linker_ZHist!BU260-Nominal_ZHist!BU260</f>
        <v>0</v>
      </c>
      <c r="BV260">
        <f>Linker_ZHist!BV260-Nominal_ZHist!BV260</f>
        <v>0</v>
      </c>
      <c r="BW260">
        <f>Linker_ZHist!BW260-Nominal_ZHist!BW260</f>
        <v>0</v>
      </c>
      <c r="BX260">
        <f>Linker_ZHist!BX260-Nominal_ZHist!BX260</f>
        <v>0</v>
      </c>
      <c r="BY260">
        <f>Linker_ZHist!BY260-Nominal_ZHist!BY260</f>
        <v>0</v>
      </c>
      <c r="BZ260">
        <f>Linker_ZHist!BZ260-Nominal_ZHist!BZ260</f>
        <v>0</v>
      </c>
    </row>
    <row r="261" spans="4:78" x14ac:dyDescent="0.35">
      <c r="D261">
        <f>Linker_ZHist!D261-Nominal_ZHist!D261</f>
        <v>0</v>
      </c>
      <c r="E261">
        <f>Linker_ZHist!E261-Nominal_ZHist!E261</f>
        <v>0</v>
      </c>
      <c r="F261">
        <f>Linker_ZHist!F261-Nominal_ZHist!F261</f>
        <v>0</v>
      </c>
      <c r="G261">
        <f>Linker_ZHist!G261-Nominal_ZHist!G261</f>
        <v>0</v>
      </c>
      <c r="H261">
        <f>Linker_ZHist!H261-Nominal_ZHist!H261</f>
        <v>0</v>
      </c>
      <c r="I261">
        <f>Linker_ZHist!I261-Nominal_ZHist!I261</f>
        <v>0</v>
      </c>
      <c r="J261">
        <f>Linker_ZHist!J261-Nominal_ZHist!J261</f>
        <v>0</v>
      </c>
      <c r="K261">
        <f>Linker_ZHist!K261-Nominal_ZHist!K261</f>
        <v>0</v>
      </c>
      <c r="L261">
        <f>Linker_ZHist!L261-Nominal_ZHist!L261</f>
        <v>0</v>
      </c>
      <c r="M261">
        <f>Linker_ZHist!M261-Nominal_ZHist!M261</f>
        <v>0</v>
      </c>
      <c r="N261">
        <f>Linker_ZHist!N261-Nominal_ZHist!N261</f>
        <v>0</v>
      </c>
      <c r="O261">
        <f>Linker_ZHist!O261-Nominal_ZHist!O261</f>
        <v>0</v>
      </c>
      <c r="P261">
        <f>Linker_ZHist!P261-Nominal_ZHist!P261</f>
        <v>0</v>
      </c>
      <c r="Q261">
        <f>Linker_ZHist!Q261-Nominal_ZHist!Q261</f>
        <v>0</v>
      </c>
      <c r="R261">
        <f>Linker_ZHist!R261-Nominal_ZHist!R261</f>
        <v>0</v>
      </c>
      <c r="S261">
        <f>Linker_ZHist!S261-Nominal_ZHist!S261</f>
        <v>0</v>
      </c>
      <c r="T261">
        <f>Linker_ZHist!T261-Nominal_ZHist!T261</f>
        <v>0</v>
      </c>
      <c r="U261">
        <f>Linker_ZHist!U261-Nominal_ZHist!U261</f>
        <v>0</v>
      </c>
      <c r="V261">
        <f>Linker_ZHist!V261-Nominal_ZHist!V261</f>
        <v>0</v>
      </c>
      <c r="W261">
        <f>Linker_ZHist!W261-Nominal_ZHist!W261</f>
        <v>0</v>
      </c>
      <c r="X261">
        <f>Linker_ZHist!X261-Nominal_ZHist!X261</f>
        <v>0</v>
      </c>
      <c r="Y261">
        <f>Linker_ZHist!Y261-Nominal_ZHist!Y261</f>
        <v>0</v>
      </c>
      <c r="Z261">
        <f>Linker_ZHist!Z261-Nominal_ZHist!Z261</f>
        <v>0</v>
      </c>
      <c r="AA261">
        <f>Linker_ZHist!AA261-Nominal_ZHist!AA261</f>
        <v>0</v>
      </c>
      <c r="AB261">
        <f>Linker_ZHist!AB261-Nominal_ZHist!AB261</f>
        <v>0</v>
      </c>
      <c r="AC261">
        <f>Linker_ZHist!AC261-Nominal_ZHist!AC261</f>
        <v>0</v>
      </c>
      <c r="AD261">
        <f>Linker_ZHist!AD261-Nominal_ZHist!AD261</f>
        <v>0</v>
      </c>
      <c r="AE261">
        <f>Linker_ZHist!AE261-Nominal_ZHist!AE261</f>
        <v>0</v>
      </c>
      <c r="AF261">
        <f>Linker_ZHist!AF261-Nominal_ZHist!AF261</f>
        <v>0</v>
      </c>
      <c r="AG261">
        <f>Linker_ZHist!AG261-Nominal_ZHist!AG261</f>
        <v>0</v>
      </c>
      <c r="AH261">
        <f>Linker_ZHist!AH261-Nominal_ZHist!AH261</f>
        <v>0</v>
      </c>
      <c r="AI261">
        <f>Linker_ZHist!AI261-Nominal_ZHist!AI261</f>
        <v>0</v>
      </c>
      <c r="AJ261">
        <f>Linker_ZHist!AJ261-Nominal_ZHist!AJ261</f>
        <v>0</v>
      </c>
      <c r="AK261">
        <f>Linker_ZHist!AK261-Nominal_ZHist!AK261</f>
        <v>0</v>
      </c>
      <c r="AL261">
        <f>Linker_ZHist!AL261-Nominal_ZHist!AL261</f>
        <v>0</v>
      </c>
      <c r="AM261">
        <f>Linker_ZHist!AM261-Nominal_ZHist!AM261</f>
        <v>0</v>
      </c>
      <c r="AN261">
        <f>Linker_ZHist!AN261-Nominal_ZHist!AN261</f>
        <v>0</v>
      </c>
      <c r="AO261">
        <f>Linker_ZHist!AO261-Nominal_ZHist!AO261</f>
        <v>0</v>
      </c>
      <c r="AP261">
        <f>Linker_ZHist!AP261-Nominal_ZHist!AP261</f>
        <v>0</v>
      </c>
      <c r="AQ261">
        <f>Linker_ZHist!AQ261-Nominal_ZHist!AQ261</f>
        <v>0</v>
      </c>
      <c r="AR261">
        <f>Linker_ZHist!AR261-Nominal_ZHist!AR261</f>
        <v>0</v>
      </c>
      <c r="AS261">
        <f>Linker_ZHist!AS261-Nominal_ZHist!AS261</f>
        <v>0</v>
      </c>
      <c r="AT261">
        <f>Linker_ZHist!AT261-Nominal_ZHist!AT261</f>
        <v>0</v>
      </c>
      <c r="AU261">
        <f>Linker_ZHist!AU261-Nominal_ZHist!AU261</f>
        <v>0</v>
      </c>
      <c r="AV261">
        <f>Linker_ZHist!AV261-Nominal_ZHist!AV261</f>
        <v>0</v>
      </c>
      <c r="AW261">
        <f>Linker_ZHist!AW261-Nominal_ZHist!AW261</f>
        <v>0</v>
      </c>
      <c r="AX261">
        <f>Linker_ZHist!AX261-Nominal_ZHist!AX261</f>
        <v>0</v>
      </c>
      <c r="AY261">
        <f>Linker_ZHist!AY261-Nominal_ZHist!AY261</f>
        <v>0</v>
      </c>
      <c r="AZ261">
        <f>Linker_ZHist!AZ261-Nominal_ZHist!AZ261</f>
        <v>0</v>
      </c>
      <c r="BA261">
        <f>Linker_ZHist!BA261-Nominal_ZHist!BA261</f>
        <v>0</v>
      </c>
      <c r="BB261">
        <f>Linker_ZHist!BB261-Nominal_ZHist!BB261</f>
        <v>0</v>
      </c>
      <c r="BC261">
        <f>Linker_ZHist!BC261-Nominal_ZHist!BC261</f>
        <v>0</v>
      </c>
      <c r="BD261">
        <f>Linker_ZHist!BD261-Nominal_ZHist!BD261</f>
        <v>0</v>
      </c>
      <c r="BE261">
        <f>Linker_ZHist!BE261-Nominal_ZHist!BE261</f>
        <v>0</v>
      </c>
      <c r="BF261">
        <f>Linker_ZHist!BF261-Nominal_ZHist!BF261</f>
        <v>0</v>
      </c>
      <c r="BG261">
        <f>Linker_ZHist!BG261-Nominal_ZHist!BG261</f>
        <v>0</v>
      </c>
      <c r="BH261">
        <f>Linker_ZHist!BH261-Nominal_ZHist!BH261</f>
        <v>0</v>
      </c>
      <c r="BI261">
        <f>Linker_ZHist!BI261-Nominal_ZHist!BI261</f>
        <v>0</v>
      </c>
      <c r="BJ261">
        <f>Linker_ZHist!BJ261-Nominal_ZHist!BJ261</f>
        <v>0</v>
      </c>
      <c r="BK261">
        <f>Linker_ZHist!BK261-Nominal_ZHist!BK261</f>
        <v>0</v>
      </c>
      <c r="BL261">
        <f>Linker_ZHist!BL261-Nominal_ZHist!BL261</f>
        <v>0</v>
      </c>
      <c r="BM261">
        <f>Linker_ZHist!BM261-Nominal_ZHist!BM261</f>
        <v>0</v>
      </c>
      <c r="BN261">
        <f>Linker_ZHist!BN261-Nominal_ZHist!BN261</f>
        <v>0</v>
      </c>
      <c r="BO261">
        <f>Linker_ZHist!BO261-Nominal_ZHist!BO261</f>
        <v>0</v>
      </c>
      <c r="BP261">
        <f>Linker_ZHist!BP261-Nominal_ZHist!BP261</f>
        <v>0</v>
      </c>
      <c r="BQ261">
        <f>Linker_ZHist!BQ261-Nominal_ZHist!BQ261</f>
        <v>0</v>
      </c>
      <c r="BR261">
        <f>Linker_ZHist!BR261-Nominal_ZHist!BR261</f>
        <v>0</v>
      </c>
      <c r="BS261">
        <f>Linker_ZHist!BS261-Nominal_ZHist!BS261</f>
        <v>0</v>
      </c>
      <c r="BT261">
        <f>Linker_ZHist!BT261-Nominal_ZHist!BT261</f>
        <v>0</v>
      </c>
      <c r="BU261">
        <f>Linker_ZHist!BU261-Nominal_ZHist!BU261</f>
        <v>0</v>
      </c>
      <c r="BV261">
        <f>Linker_ZHist!BV261-Nominal_ZHist!BV261</f>
        <v>0</v>
      </c>
      <c r="BW261">
        <f>Linker_ZHist!BW261-Nominal_ZHist!BW261</f>
        <v>0</v>
      </c>
      <c r="BX261">
        <f>Linker_ZHist!BX261-Nominal_ZHist!BX261</f>
        <v>0</v>
      </c>
      <c r="BY261">
        <f>Linker_ZHist!BY261-Nominal_ZHist!BY261</f>
        <v>0</v>
      </c>
      <c r="BZ261">
        <f>Linker_ZHist!BZ261-Nominal_ZHist!BZ261</f>
        <v>0</v>
      </c>
    </row>
    <row r="262" spans="4:78" x14ac:dyDescent="0.35">
      <c r="D262">
        <f>Linker_ZHist!D262-Nominal_ZHist!D262</f>
        <v>0</v>
      </c>
      <c r="E262">
        <f>Linker_ZHist!E262-Nominal_ZHist!E262</f>
        <v>0</v>
      </c>
      <c r="F262">
        <f>Linker_ZHist!F262-Nominal_ZHist!F262</f>
        <v>0</v>
      </c>
      <c r="G262">
        <f>Linker_ZHist!G262-Nominal_ZHist!G262</f>
        <v>0</v>
      </c>
      <c r="H262">
        <f>Linker_ZHist!H262-Nominal_ZHist!H262</f>
        <v>0</v>
      </c>
      <c r="I262">
        <f>Linker_ZHist!I262-Nominal_ZHist!I262</f>
        <v>0</v>
      </c>
      <c r="J262">
        <f>Linker_ZHist!J262-Nominal_ZHist!J262</f>
        <v>0</v>
      </c>
      <c r="K262">
        <f>Linker_ZHist!K262-Nominal_ZHist!K262</f>
        <v>0</v>
      </c>
      <c r="L262">
        <f>Linker_ZHist!L262-Nominal_ZHist!L262</f>
        <v>0</v>
      </c>
      <c r="M262">
        <f>Linker_ZHist!M262-Nominal_ZHist!M262</f>
        <v>0</v>
      </c>
      <c r="N262">
        <f>Linker_ZHist!N262-Nominal_ZHist!N262</f>
        <v>0</v>
      </c>
      <c r="O262">
        <f>Linker_ZHist!O262-Nominal_ZHist!O262</f>
        <v>0</v>
      </c>
      <c r="P262">
        <f>Linker_ZHist!P262-Nominal_ZHist!P262</f>
        <v>0</v>
      </c>
      <c r="Q262">
        <f>Linker_ZHist!Q262-Nominal_ZHist!Q262</f>
        <v>0</v>
      </c>
      <c r="R262">
        <f>Linker_ZHist!R262-Nominal_ZHist!R262</f>
        <v>0</v>
      </c>
      <c r="S262">
        <f>Linker_ZHist!S262-Nominal_ZHist!S262</f>
        <v>0</v>
      </c>
      <c r="T262">
        <f>Linker_ZHist!T262-Nominal_ZHist!T262</f>
        <v>0</v>
      </c>
      <c r="U262">
        <f>Linker_ZHist!U262-Nominal_ZHist!U262</f>
        <v>0</v>
      </c>
      <c r="V262">
        <f>Linker_ZHist!V262-Nominal_ZHist!V262</f>
        <v>0</v>
      </c>
      <c r="W262">
        <f>Linker_ZHist!W262-Nominal_ZHist!W262</f>
        <v>0</v>
      </c>
      <c r="X262">
        <f>Linker_ZHist!X262-Nominal_ZHist!X262</f>
        <v>0</v>
      </c>
      <c r="Y262">
        <f>Linker_ZHist!Y262-Nominal_ZHist!Y262</f>
        <v>0</v>
      </c>
      <c r="Z262">
        <f>Linker_ZHist!Z262-Nominal_ZHist!Z262</f>
        <v>0</v>
      </c>
      <c r="AA262">
        <f>Linker_ZHist!AA262-Nominal_ZHist!AA262</f>
        <v>0</v>
      </c>
      <c r="AB262">
        <f>Linker_ZHist!AB262-Nominal_ZHist!AB262</f>
        <v>0</v>
      </c>
      <c r="AC262">
        <f>Linker_ZHist!AC262-Nominal_ZHist!AC262</f>
        <v>0</v>
      </c>
      <c r="AD262">
        <f>Linker_ZHist!AD262-Nominal_ZHist!AD262</f>
        <v>0</v>
      </c>
      <c r="AE262">
        <f>Linker_ZHist!AE262-Nominal_ZHist!AE262</f>
        <v>0</v>
      </c>
      <c r="AF262">
        <f>Linker_ZHist!AF262-Nominal_ZHist!AF262</f>
        <v>0</v>
      </c>
      <c r="AG262">
        <f>Linker_ZHist!AG262-Nominal_ZHist!AG262</f>
        <v>0</v>
      </c>
      <c r="AH262">
        <f>Linker_ZHist!AH262-Nominal_ZHist!AH262</f>
        <v>0</v>
      </c>
      <c r="AI262">
        <f>Linker_ZHist!AI262-Nominal_ZHist!AI262</f>
        <v>0</v>
      </c>
      <c r="AJ262">
        <f>Linker_ZHist!AJ262-Nominal_ZHist!AJ262</f>
        <v>0</v>
      </c>
      <c r="AK262">
        <f>Linker_ZHist!AK262-Nominal_ZHist!AK262</f>
        <v>0</v>
      </c>
      <c r="AL262">
        <f>Linker_ZHist!AL262-Nominal_ZHist!AL262</f>
        <v>0</v>
      </c>
      <c r="AM262">
        <f>Linker_ZHist!AM262-Nominal_ZHist!AM262</f>
        <v>0</v>
      </c>
      <c r="AN262">
        <f>Linker_ZHist!AN262-Nominal_ZHist!AN262</f>
        <v>0</v>
      </c>
      <c r="AO262">
        <f>Linker_ZHist!AO262-Nominal_ZHist!AO262</f>
        <v>0</v>
      </c>
      <c r="AP262">
        <f>Linker_ZHist!AP262-Nominal_ZHist!AP262</f>
        <v>0</v>
      </c>
      <c r="AQ262">
        <f>Linker_ZHist!AQ262-Nominal_ZHist!AQ262</f>
        <v>0</v>
      </c>
      <c r="AR262">
        <f>Linker_ZHist!AR262-Nominal_ZHist!AR262</f>
        <v>0</v>
      </c>
      <c r="AS262">
        <f>Linker_ZHist!AS262-Nominal_ZHist!AS262</f>
        <v>0</v>
      </c>
      <c r="AT262">
        <f>Linker_ZHist!AT262-Nominal_ZHist!AT262</f>
        <v>0</v>
      </c>
      <c r="AU262">
        <f>Linker_ZHist!AU262-Nominal_ZHist!AU262</f>
        <v>0</v>
      </c>
      <c r="AV262">
        <f>Linker_ZHist!AV262-Nominal_ZHist!AV262</f>
        <v>0</v>
      </c>
      <c r="AW262">
        <f>Linker_ZHist!AW262-Nominal_ZHist!AW262</f>
        <v>0</v>
      </c>
      <c r="AX262">
        <f>Linker_ZHist!AX262-Nominal_ZHist!AX262</f>
        <v>0</v>
      </c>
      <c r="AY262">
        <f>Linker_ZHist!AY262-Nominal_ZHist!AY262</f>
        <v>0</v>
      </c>
      <c r="AZ262">
        <f>Linker_ZHist!AZ262-Nominal_ZHist!AZ262</f>
        <v>0</v>
      </c>
      <c r="BA262">
        <f>Linker_ZHist!BA262-Nominal_ZHist!BA262</f>
        <v>0</v>
      </c>
      <c r="BB262">
        <f>Linker_ZHist!BB262-Nominal_ZHist!BB262</f>
        <v>0</v>
      </c>
      <c r="BC262">
        <f>Linker_ZHist!BC262-Nominal_ZHist!BC262</f>
        <v>0</v>
      </c>
      <c r="BD262">
        <f>Linker_ZHist!BD262-Nominal_ZHist!BD262</f>
        <v>0</v>
      </c>
      <c r="BE262">
        <f>Linker_ZHist!BE262-Nominal_ZHist!BE262</f>
        <v>0</v>
      </c>
      <c r="BF262">
        <f>Linker_ZHist!BF262-Nominal_ZHist!BF262</f>
        <v>0</v>
      </c>
      <c r="BG262">
        <f>Linker_ZHist!BG262-Nominal_ZHist!BG262</f>
        <v>0</v>
      </c>
      <c r="BH262">
        <f>Linker_ZHist!BH262-Nominal_ZHist!BH262</f>
        <v>0</v>
      </c>
      <c r="BI262">
        <f>Linker_ZHist!BI262-Nominal_ZHist!BI262</f>
        <v>0</v>
      </c>
      <c r="BJ262">
        <f>Linker_ZHist!BJ262-Nominal_ZHist!BJ262</f>
        <v>0</v>
      </c>
      <c r="BK262">
        <f>Linker_ZHist!BK262-Nominal_ZHist!BK262</f>
        <v>0</v>
      </c>
      <c r="BL262">
        <f>Linker_ZHist!BL262-Nominal_ZHist!BL262</f>
        <v>0</v>
      </c>
      <c r="BM262">
        <f>Linker_ZHist!BM262-Nominal_ZHist!BM262</f>
        <v>0</v>
      </c>
      <c r="BN262">
        <f>Linker_ZHist!BN262-Nominal_ZHist!BN262</f>
        <v>0</v>
      </c>
      <c r="BO262">
        <f>Linker_ZHist!BO262-Nominal_ZHist!BO262</f>
        <v>0</v>
      </c>
      <c r="BP262">
        <f>Linker_ZHist!BP262-Nominal_ZHist!BP262</f>
        <v>0</v>
      </c>
      <c r="BQ262">
        <f>Linker_ZHist!BQ262-Nominal_ZHist!BQ262</f>
        <v>0</v>
      </c>
      <c r="BR262">
        <f>Linker_ZHist!BR262-Nominal_ZHist!BR262</f>
        <v>0</v>
      </c>
      <c r="BS262">
        <f>Linker_ZHist!BS262-Nominal_ZHist!BS262</f>
        <v>0</v>
      </c>
      <c r="BT262">
        <f>Linker_ZHist!BT262-Nominal_ZHist!BT262</f>
        <v>0</v>
      </c>
      <c r="BU262">
        <f>Linker_ZHist!BU262-Nominal_ZHist!BU262</f>
        <v>0</v>
      </c>
      <c r="BV262">
        <f>Linker_ZHist!BV262-Nominal_ZHist!BV262</f>
        <v>0</v>
      </c>
      <c r="BW262">
        <f>Linker_ZHist!BW262-Nominal_ZHist!BW262</f>
        <v>0</v>
      </c>
      <c r="BX262">
        <f>Linker_ZHist!BX262-Nominal_ZHist!BX262</f>
        <v>0</v>
      </c>
      <c r="BY262">
        <f>Linker_ZHist!BY262-Nominal_ZHist!BY262</f>
        <v>0</v>
      </c>
      <c r="BZ262">
        <f>Linker_ZHist!BZ262-Nominal_ZHist!BZ262</f>
        <v>0</v>
      </c>
    </row>
    <row r="263" spans="4:78" x14ac:dyDescent="0.35">
      <c r="D263">
        <f>Linker_ZHist!D263-Nominal_ZHist!D263</f>
        <v>0</v>
      </c>
      <c r="E263">
        <f>Linker_ZHist!E263-Nominal_ZHist!E263</f>
        <v>0</v>
      </c>
      <c r="F263">
        <f>Linker_ZHist!F263-Nominal_ZHist!F263</f>
        <v>0</v>
      </c>
      <c r="G263">
        <f>Linker_ZHist!G263-Nominal_ZHist!G263</f>
        <v>0</v>
      </c>
      <c r="H263">
        <f>Linker_ZHist!H263-Nominal_ZHist!H263</f>
        <v>0</v>
      </c>
      <c r="I263">
        <f>Linker_ZHist!I263-Nominal_ZHist!I263</f>
        <v>0</v>
      </c>
      <c r="J263">
        <f>Linker_ZHist!J263-Nominal_ZHist!J263</f>
        <v>0</v>
      </c>
      <c r="K263">
        <f>Linker_ZHist!K263-Nominal_ZHist!K263</f>
        <v>0</v>
      </c>
      <c r="L263">
        <f>Linker_ZHist!L263-Nominal_ZHist!L263</f>
        <v>0</v>
      </c>
      <c r="M263">
        <f>Linker_ZHist!M263-Nominal_ZHist!M263</f>
        <v>0</v>
      </c>
      <c r="N263">
        <f>Linker_ZHist!N263-Nominal_ZHist!N263</f>
        <v>0</v>
      </c>
      <c r="O263">
        <f>Linker_ZHist!O263-Nominal_ZHist!O263</f>
        <v>0</v>
      </c>
      <c r="P263">
        <f>Linker_ZHist!P263-Nominal_ZHist!P263</f>
        <v>0</v>
      </c>
      <c r="Q263">
        <f>Linker_ZHist!Q263-Nominal_ZHist!Q263</f>
        <v>0</v>
      </c>
      <c r="R263">
        <f>Linker_ZHist!R263-Nominal_ZHist!R263</f>
        <v>0</v>
      </c>
      <c r="S263">
        <f>Linker_ZHist!S263-Nominal_ZHist!S263</f>
        <v>0</v>
      </c>
      <c r="T263">
        <f>Linker_ZHist!T263-Nominal_ZHist!T263</f>
        <v>0</v>
      </c>
      <c r="U263">
        <f>Linker_ZHist!U263-Nominal_ZHist!U263</f>
        <v>0</v>
      </c>
      <c r="V263">
        <f>Linker_ZHist!V263-Nominal_ZHist!V263</f>
        <v>0</v>
      </c>
      <c r="W263">
        <f>Linker_ZHist!W263-Nominal_ZHist!W263</f>
        <v>0</v>
      </c>
      <c r="X263">
        <f>Linker_ZHist!X263-Nominal_ZHist!X263</f>
        <v>0</v>
      </c>
      <c r="Y263">
        <f>Linker_ZHist!Y263-Nominal_ZHist!Y263</f>
        <v>0</v>
      </c>
      <c r="Z263">
        <f>Linker_ZHist!Z263-Nominal_ZHist!Z263</f>
        <v>0</v>
      </c>
      <c r="AA263">
        <f>Linker_ZHist!AA263-Nominal_ZHist!AA263</f>
        <v>0</v>
      </c>
      <c r="AB263">
        <f>Linker_ZHist!AB263-Nominal_ZHist!AB263</f>
        <v>0</v>
      </c>
      <c r="AC263">
        <f>Linker_ZHist!AC263-Nominal_ZHist!AC263</f>
        <v>0</v>
      </c>
      <c r="AD263">
        <f>Linker_ZHist!AD263-Nominal_ZHist!AD263</f>
        <v>0</v>
      </c>
      <c r="AE263">
        <f>Linker_ZHist!AE263-Nominal_ZHist!AE263</f>
        <v>0</v>
      </c>
      <c r="AF263">
        <f>Linker_ZHist!AF263-Nominal_ZHist!AF263</f>
        <v>0</v>
      </c>
      <c r="AG263">
        <f>Linker_ZHist!AG263-Nominal_ZHist!AG263</f>
        <v>0</v>
      </c>
      <c r="AH263">
        <f>Linker_ZHist!AH263-Nominal_ZHist!AH263</f>
        <v>0</v>
      </c>
      <c r="AI263">
        <f>Linker_ZHist!AI263-Nominal_ZHist!AI263</f>
        <v>0</v>
      </c>
      <c r="AJ263">
        <f>Linker_ZHist!AJ263-Nominal_ZHist!AJ263</f>
        <v>0</v>
      </c>
      <c r="AK263">
        <f>Linker_ZHist!AK263-Nominal_ZHist!AK263</f>
        <v>0</v>
      </c>
      <c r="AL263">
        <f>Linker_ZHist!AL263-Nominal_ZHist!AL263</f>
        <v>0</v>
      </c>
      <c r="AM263">
        <f>Linker_ZHist!AM263-Nominal_ZHist!AM263</f>
        <v>0</v>
      </c>
      <c r="AN263">
        <f>Linker_ZHist!AN263-Nominal_ZHist!AN263</f>
        <v>0</v>
      </c>
      <c r="AO263">
        <f>Linker_ZHist!AO263-Nominal_ZHist!AO263</f>
        <v>0</v>
      </c>
      <c r="AP263">
        <f>Linker_ZHist!AP263-Nominal_ZHist!AP263</f>
        <v>0</v>
      </c>
      <c r="AQ263">
        <f>Linker_ZHist!AQ263-Nominal_ZHist!AQ263</f>
        <v>0</v>
      </c>
      <c r="AR263">
        <f>Linker_ZHist!AR263-Nominal_ZHist!AR263</f>
        <v>0</v>
      </c>
      <c r="AS263">
        <f>Linker_ZHist!AS263-Nominal_ZHist!AS263</f>
        <v>0</v>
      </c>
      <c r="AT263">
        <f>Linker_ZHist!AT263-Nominal_ZHist!AT263</f>
        <v>0</v>
      </c>
      <c r="AU263">
        <f>Linker_ZHist!AU263-Nominal_ZHist!AU263</f>
        <v>0</v>
      </c>
      <c r="AV263">
        <f>Linker_ZHist!AV263-Nominal_ZHist!AV263</f>
        <v>0</v>
      </c>
      <c r="AW263">
        <f>Linker_ZHist!AW263-Nominal_ZHist!AW263</f>
        <v>0</v>
      </c>
      <c r="AX263">
        <f>Linker_ZHist!AX263-Nominal_ZHist!AX263</f>
        <v>0</v>
      </c>
      <c r="AY263">
        <f>Linker_ZHist!AY263-Nominal_ZHist!AY263</f>
        <v>0</v>
      </c>
      <c r="AZ263">
        <f>Linker_ZHist!AZ263-Nominal_ZHist!AZ263</f>
        <v>0</v>
      </c>
      <c r="BA263">
        <f>Linker_ZHist!BA263-Nominal_ZHist!BA263</f>
        <v>0</v>
      </c>
      <c r="BB263">
        <f>Linker_ZHist!BB263-Nominal_ZHist!BB263</f>
        <v>0</v>
      </c>
      <c r="BC263">
        <f>Linker_ZHist!BC263-Nominal_ZHist!BC263</f>
        <v>0</v>
      </c>
      <c r="BD263">
        <f>Linker_ZHist!BD263-Nominal_ZHist!BD263</f>
        <v>0</v>
      </c>
      <c r="BE263">
        <f>Linker_ZHist!BE263-Nominal_ZHist!BE263</f>
        <v>0</v>
      </c>
      <c r="BF263">
        <f>Linker_ZHist!BF263-Nominal_ZHist!BF263</f>
        <v>0</v>
      </c>
      <c r="BG263">
        <f>Linker_ZHist!BG263-Nominal_ZHist!BG263</f>
        <v>0</v>
      </c>
      <c r="BH263">
        <f>Linker_ZHist!BH263-Nominal_ZHist!BH263</f>
        <v>0</v>
      </c>
      <c r="BI263">
        <f>Linker_ZHist!BI263-Nominal_ZHist!BI263</f>
        <v>0</v>
      </c>
      <c r="BJ263">
        <f>Linker_ZHist!BJ263-Nominal_ZHist!BJ263</f>
        <v>0</v>
      </c>
      <c r="BK263">
        <f>Linker_ZHist!BK263-Nominal_ZHist!BK263</f>
        <v>0</v>
      </c>
      <c r="BL263">
        <f>Linker_ZHist!BL263-Nominal_ZHist!BL263</f>
        <v>0</v>
      </c>
      <c r="BM263">
        <f>Linker_ZHist!BM263-Nominal_ZHist!BM263</f>
        <v>0</v>
      </c>
      <c r="BN263">
        <f>Linker_ZHist!BN263-Nominal_ZHist!BN263</f>
        <v>0</v>
      </c>
      <c r="BO263">
        <f>Linker_ZHist!BO263-Nominal_ZHist!BO263</f>
        <v>0</v>
      </c>
      <c r="BP263">
        <f>Linker_ZHist!BP263-Nominal_ZHist!BP263</f>
        <v>0</v>
      </c>
      <c r="BQ263">
        <f>Linker_ZHist!BQ263-Nominal_ZHist!BQ263</f>
        <v>0</v>
      </c>
      <c r="BR263">
        <f>Linker_ZHist!BR263-Nominal_ZHist!BR263</f>
        <v>0</v>
      </c>
      <c r="BS263">
        <f>Linker_ZHist!BS263-Nominal_ZHist!BS263</f>
        <v>0</v>
      </c>
      <c r="BT263">
        <f>Linker_ZHist!BT263-Nominal_ZHist!BT263</f>
        <v>0</v>
      </c>
      <c r="BU263">
        <f>Linker_ZHist!BU263-Nominal_ZHist!BU263</f>
        <v>0</v>
      </c>
      <c r="BV263">
        <f>Linker_ZHist!BV263-Nominal_ZHist!BV263</f>
        <v>0</v>
      </c>
      <c r="BW263">
        <f>Linker_ZHist!BW263-Nominal_ZHist!BW263</f>
        <v>0</v>
      </c>
      <c r="BX263">
        <f>Linker_ZHist!BX263-Nominal_ZHist!BX263</f>
        <v>0</v>
      </c>
      <c r="BY263">
        <f>Linker_ZHist!BY263-Nominal_ZHist!BY263</f>
        <v>0</v>
      </c>
      <c r="BZ263">
        <f>Linker_ZHist!BZ263-Nominal_ZHist!BZ263</f>
        <v>0</v>
      </c>
    </row>
    <row r="264" spans="4:78" x14ac:dyDescent="0.35">
      <c r="D264">
        <f>Linker_ZHist!D264-Nominal_ZHist!D264</f>
        <v>0</v>
      </c>
      <c r="E264">
        <f>Linker_ZHist!E264-Nominal_ZHist!E264</f>
        <v>0</v>
      </c>
      <c r="F264">
        <f>Linker_ZHist!F264-Nominal_ZHist!F264</f>
        <v>0</v>
      </c>
      <c r="G264">
        <f>Linker_ZHist!G264-Nominal_ZHist!G264</f>
        <v>0</v>
      </c>
      <c r="H264">
        <f>Linker_ZHist!H264-Nominal_ZHist!H264</f>
        <v>0</v>
      </c>
      <c r="I264">
        <f>Linker_ZHist!I264-Nominal_ZHist!I264</f>
        <v>0</v>
      </c>
      <c r="J264">
        <f>Linker_ZHist!J264-Nominal_ZHist!J264</f>
        <v>0</v>
      </c>
      <c r="K264">
        <f>Linker_ZHist!K264-Nominal_ZHist!K264</f>
        <v>0</v>
      </c>
      <c r="L264">
        <f>Linker_ZHist!L264-Nominal_ZHist!L264</f>
        <v>0</v>
      </c>
      <c r="M264">
        <f>Linker_ZHist!M264-Nominal_ZHist!M264</f>
        <v>0</v>
      </c>
      <c r="N264">
        <f>Linker_ZHist!N264-Nominal_ZHist!N264</f>
        <v>0</v>
      </c>
      <c r="O264">
        <f>Linker_ZHist!O264-Nominal_ZHist!O264</f>
        <v>0</v>
      </c>
      <c r="P264">
        <f>Linker_ZHist!P264-Nominal_ZHist!P264</f>
        <v>0</v>
      </c>
      <c r="Q264">
        <f>Linker_ZHist!Q264-Nominal_ZHist!Q264</f>
        <v>0</v>
      </c>
      <c r="R264">
        <f>Linker_ZHist!R264-Nominal_ZHist!R264</f>
        <v>0</v>
      </c>
      <c r="S264">
        <f>Linker_ZHist!S264-Nominal_ZHist!S264</f>
        <v>0</v>
      </c>
      <c r="T264">
        <f>Linker_ZHist!T264-Nominal_ZHist!T264</f>
        <v>0</v>
      </c>
      <c r="U264">
        <f>Linker_ZHist!U264-Nominal_ZHist!U264</f>
        <v>0</v>
      </c>
      <c r="V264">
        <f>Linker_ZHist!V264-Nominal_ZHist!V264</f>
        <v>0</v>
      </c>
      <c r="W264">
        <f>Linker_ZHist!W264-Nominal_ZHist!W264</f>
        <v>0</v>
      </c>
      <c r="X264">
        <f>Linker_ZHist!X264-Nominal_ZHist!X264</f>
        <v>0</v>
      </c>
      <c r="Y264">
        <f>Linker_ZHist!Y264-Nominal_ZHist!Y264</f>
        <v>0</v>
      </c>
      <c r="Z264">
        <f>Linker_ZHist!Z264-Nominal_ZHist!Z264</f>
        <v>0</v>
      </c>
      <c r="AA264">
        <f>Linker_ZHist!AA264-Nominal_ZHist!AA264</f>
        <v>0</v>
      </c>
      <c r="AB264">
        <f>Linker_ZHist!AB264-Nominal_ZHist!AB264</f>
        <v>0</v>
      </c>
      <c r="AC264">
        <f>Linker_ZHist!AC264-Nominal_ZHist!AC264</f>
        <v>0</v>
      </c>
      <c r="AD264">
        <f>Linker_ZHist!AD264-Nominal_ZHist!AD264</f>
        <v>0</v>
      </c>
      <c r="AE264">
        <f>Linker_ZHist!AE264-Nominal_ZHist!AE264</f>
        <v>0</v>
      </c>
      <c r="AF264">
        <f>Linker_ZHist!AF264-Nominal_ZHist!AF264</f>
        <v>0</v>
      </c>
      <c r="AG264">
        <f>Linker_ZHist!AG264-Nominal_ZHist!AG264</f>
        <v>0</v>
      </c>
      <c r="AH264">
        <f>Linker_ZHist!AH264-Nominal_ZHist!AH264</f>
        <v>0</v>
      </c>
      <c r="AI264">
        <f>Linker_ZHist!AI264-Nominal_ZHist!AI264</f>
        <v>0</v>
      </c>
      <c r="AJ264">
        <f>Linker_ZHist!AJ264-Nominal_ZHist!AJ264</f>
        <v>0</v>
      </c>
      <c r="AK264">
        <f>Linker_ZHist!AK264-Nominal_ZHist!AK264</f>
        <v>0</v>
      </c>
      <c r="AL264">
        <f>Linker_ZHist!AL264-Nominal_ZHist!AL264</f>
        <v>0</v>
      </c>
      <c r="AM264">
        <f>Linker_ZHist!AM264-Nominal_ZHist!AM264</f>
        <v>0</v>
      </c>
      <c r="AN264">
        <f>Linker_ZHist!AN264-Nominal_ZHist!AN264</f>
        <v>0</v>
      </c>
      <c r="AO264">
        <f>Linker_ZHist!AO264-Nominal_ZHist!AO264</f>
        <v>0</v>
      </c>
      <c r="AP264">
        <f>Linker_ZHist!AP264-Nominal_ZHist!AP264</f>
        <v>0</v>
      </c>
      <c r="AQ264">
        <f>Linker_ZHist!AQ264-Nominal_ZHist!AQ264</f>
        <v>0</v>
      </c>
      <c r="AR264">
        <f>Linker_ZHist!AR264-Nominal_ZHist!AR264</f>
        <v>0</v>
      </c>
      <c r="AS264">
        <f>Linker_ZHist!AS264-Nominal_ZHist!AS264</f>
        <v>0</v>
      </c>
      <c r="AT264">
        <f>Linker_ZHist!AT264-Nominal_ZHist!AT264</f>
        <v>0</v>
      </c>
      <c r="AU264">
        <f>Linker_ZHist!AU264-Nominal_ZHist!AU264</f>
        <v>0</v>
      </c>
      <c r="AV264">
        <f>Linker_ZHist!AV264-Nominal_ZHist!AV264</f>
        <v>0</v>
      </c>
      <c r="AW264">
        <f>Linker_ZHist!AW264-Nominal_ZHist!AW264</f>
        <v>0</v>
      </c>
      <c r="AX264">
        <f>Linker_ZHist!AX264-Nominal_ZHist!AX264</f>
        <v>0</v>
      </c>
      <c r="AY264">
        <f>Linker_ZHist!AY264-Nominal_ZHist!AY264</f>
        <v>0</v>
      </c>
      <c r="AZ264">
        <f>Linker_ZHist!AZ264-Nominal_ZHist!AZ264</f>
        <v>0</v>
      </c>
      <c r="BA264">
        <f>Linker_ZHist!BA264-Nominal_ZHist!BA264</f>
        <v>0</v>
      </c>
      <c r="BB264">
        <f>Linker_ZHist!BB264-Nominal_ZHist!BB264</f>
        <v>0</v>
      </c>
      <c r="BC264">
        <f>Linker_ZHist!BC264-Nominal_ZHist!BC264</f>
        <v>0</v>
      </c>
      <c r="BD264">
        <f>Linker_ZHist!BD264-Nominal_ZHist!BD264</f>
        <v>0</v>
      </c>
      <c r="BE264">
        <f>Linker_ZHist!BE264-Nominal_ZHist!BE264</f>
        <v>0</v>
      </c>
      <c r="BF264">
        <f>Linker_ZHist!BF264-Nominal_ZHist!BF264</f>
        <v>0</v>
      </c>
      <c r="BG264">
        <f>Linker_ZHist!BG264-Nominal_ZHist!BG264</f>
        <v>0</v>
      </c>
      <c r="BH264">
        <f>Linker_ZHist!BH264-Nominal_ZHist!BH264</f>
        <v>0</v>
      </c>
      <c r="BI264">
        <f>Linker_ZHist!BI264-Nominal_ZHist!BI264</f>
        <v>0</v>
      </c>
      <c r="BJ264">
        <f>Linker_ZHist!BJ264-Nominal_ZHist!BJ264</f>
        <v>0</v>
      </c>
      <c r="BK264">
        <f>Linker_ZHist!BK264-Nominal_ZHist!BK264</f>
        <v>0</v>
      </c>
      <c r="BL264">
        <f>Linker_ZHist!BL264-Nominal_ZHist!BL264</f>
        <v>0</v>
      </c>
      <c r="BM264">
        <f>Linker_ZHist!BM264-Nominal_ZHist!BM264</f>
        <v>0</v>
      </c>
      <c r="BN264">
        <f>Linker_ZHist!BN264-Nominal_ZHist!BN264</f>
        <v>0</v>
      </c>
      <c r="BO264">
        <f>Linker_ZHist!BO264-Nominal_ZHist!BO264</f>
        <v>0</v>
      </c>
      <c r="BP264">
        <f>Linker_ZHist!BP264-Nominal_ZHist!BP264</f>
        <v>0</v>
      </c>
      <c r="BQ264">
        <f>Linker_ZHist!BQ264-Nominal_ZHist!BQ264</f>
        <v>0</v>
      </c>
      <c r="BR264">
        <f>Linker_ZHist!BR264-Nominal_ZHist!BR264</f>
        <v>0</v>
      </c>
      <c r="BS264">
        <f>Linker_ZHist!BS264-Nominal_ZHist!BS264</f>
        <v>0</v>
      </c>
      <c r="BT264">
        <f>Linker_ZHist!BT264-Nominal_ZHist!BT264</f>
        <v>0</v>
      </c>
      <c r="BU264">
        <f>Linker_ZHist!BU264-Nominal_ZHist!BU264</f>
        <v>0</v>
      </c>
      <c r="BV264">
        <f>Linker_ZHist!BV264-Nominal_ZHist!BV264</f>
        <v>0</v>
      </c>
      <c r="BW264">
        <f>Linker_ZHist!BW264-Nominal_ZHist!BW264</f>
        <v>0</v>
      </c>
      <c r="BX264">
        <f>Linker_ZHist!BX264-Nominal_ZHist!BX264</f>
        <v>0</v>
      </c>
      <c r="BY264">
        <f>Linker_ZHist!BY264-Nominal_ZHist!BY264</f>
        <v>0</v>
      </c>
      <c r="BZ264">
        <f>Linker_ZHist!BZ264-Nominal_ZHist!BZ264</f>
        <v>0</v>
      </c>
    </row>
    <row r="265" spans="4:78" x14ac:dyDescent="0.35">
      <c r="D265">
        <f>Linker_ZHist!D265-Nominal_ZHist!D265</f>
        <v>0</v>
      </c>
      <c r="E265">
        <f>Linker_ZHist!E265-Nominal_ZHist!E265</f>
        <v>0</v>
      </c>
      <c r="F265">
        <f>Linker_ZHist!F265-Nominal_ZHist!F265</f>
        <v>0</v>
      </c>
      <c r="G265">
        <f>Linker_ZHist!G265-Nominal_ZHist!G265</f>
        <v>0</v>
      </c>
      <c r="H265">
        <f>Linker_ZHist!H265-Nominal_ZHist!H265</f>
        <v>0</v>
      </c>
      <c r="I265">
        <f>Linker_ZHist!I265-Nominal_ZHist!I265</f>
        <v>0</v>
      </c>
      <c r="J265">
        <f>Linker_ZHist!J265-Nominal_ZHist!J265</f>
        <v>0</v>
      </c>
      <c r="K265">
        <f>Linker_ZHist!K265-Nominal_ZHist!K265</f>
        <v>0</v>
      </c>
      <c r="L265">
        <f>Linker_ZHist!L265-Nominal_ZHist!L265</f>
        <v>0</v>
      </c>
      <c r="M265">
        <f>Linker_ZHist!M265-Nominal_ZHist!M265</f>
        <v>0</v>
      </c>
      <c r="N265">
        <f>Linker_ZHist!N265-Nominal_ZHist!N265</f>
        <v>0</v>
      </c>
      <c r="O265">
        <f>Linker_ZHist!O265-Nominal_ZHist!O265</f>
        <v>0</v>
      </c>
      <c r="P265">
        <f>Linker_ZHist!P265-Nominal_ZHist!P265</f>
        <v>0</v>
      </c>
      <c r="Q265">
        <f>Linker_ZHist!Q265-Nominal_ZHist!Q265</f>
        <v>0</v>
      </c>
      <c r="R265">
        <f>Linker_ZHist!R265-Nominal_ZHist!R265</f>
        <v>0</v>
      </c>
      <c r="S265">
        <f>Linker_ZHist!S265-Nominal_ZHist!S265</f>
        <v>0</v>
      </c>
      <c r="T265">
        <f>Linker_ZHist!T265-Nominal_ZHist!T265</f>
        <v>0</v>
      </c>
      <c r="U265">
        <f>Linker_ZHist!U265-Nominal_ZHist!U265</f>
        <v>0</v>
      </c>
      <c r="V265">
        <f>Linker_ZHist!V265-Nominal_ZHist!V265</f>
        <v>0</v>
      </c>
      <c r="W265">
        <f>Linker_ZHist!W265-Nominal_ZHist!W265</f>
        <v>0</v>
      </c>
      <c r="X265">
        <f>Linker_ZHist!X265-Nominal_ZHist!X265</f>
        <v>0</v>
      </c>
      <c r="Y265">
        <f>Linker_ZHist!Y265-Nominal_ZHist!Y265</f>
        <v>0</v>
      </c>
      <c r="Z265">
        <f>Linker_ZHist!Z265-Nominal_ZHist!Z265</f>
        <v>0</v>
      </c>
      <c r="AA265">
        <f>Linker_ZHist!AA265-Nominal_ZHist!AA265</f>
        <v>0</v>
      </c>
      <c r="AB265">
        <f>Linker_ZHist!AB265-Nominal_ZHist!AB265</f>
        <v>0</v>
      </c>
      <c r="AC265">
        <f>Linker_ZHist!AC265-Nominal_ZHist!AC265</f>
        <v>0</v>
      </c>
      <c r="AD265">
        <f>Linker_ZHist!AD265-Nominal_ZHist!AD265</f>
        <v>0</v>
      </c>
      <c r="AE265">
        <f>Linker_ZHist!AE265-Nominal_ZHist!AE265</f>
        <v>0</v>
      </c>
      <c r="AF265">
        <f>Linker_ZHist!AF265-Nominal_ZHist!AF265</f>
        <v>0</v>
      </c>
      <c r="AG265">
        <f>Linker_ZHist!AG265-Nominal_ZHist!AG265</f>
        <v>0</v>
      </c>
      <c r="AH265">
        <f>Linker_ZHist!AH265-Nominal_ZHist!AH265</f>
        <v>0</v>
      </c>
      <c r="AI265">
        <f>Linker_ZHist!AI265-Nominal_ZHist!AI265</f>
        <v>0</v>
      </c>
      <c r="AJ265">
        <f>Linker_ZHist!AJ265-Nominal_ZHist!AJ265</f>
        <v>0</v>
      </c>
      <c r="AK265">
        <f>Linker_ZHist!AK265-Nominal_ZHist!AK265</f>
        <v>0</v>
      </c>
      <c r="AL265">
        <f>Linker_ZHist!AL265-Nominal_ZHist!AL265</f>
        <v>0</v>
      </c>
      <c r="AM265">
        <f>Linker_ZHist!AM265-Nominal_ZHist!AM265</f>
        <v>0</v>
      </c>
      <c r="AN265">
        <f>Linker_ZHist!AN265-Nominal_ZHist!AN265</f>
        <v>0</v>
      </c>
      <c r="AO265">
        <f>Linker_ZHist!AO265-Nominal_ZHist!AO265</f>
        <v>0</v>
      </c>
      <c r="AP265">
        <f>Linker_ZHist!AP265-Nominal_ZHist!AP265</f>
        <v>0</v>
      </c>
      <c r="AQ265">
        <f>Linker_ZHist!AQ265-Nominal_ZHist!AQ265</f>
        <v>0</v>
      </c>
      <c r="AR265">
        <f>Linker_ZHist!AR265-Nominal_ZHist!AR265</f>
        <v>0</v>
      </c>
      <c r="AS265">
        <f>Linker_ZHist!AS265-Nominal_ZHist!AS265</f>
        <v>0</v>
      </c>
      <c r="AT265">
        <f>Linker_ZHist!AT265-Nominal_ZHist!AT265</f>
        <v>0</v>
      </c>
      <c r="AU265">
        <f>Linker_ZHist!AU265-Nominal_ZHist!AU265</f>
        <v>0</v>
      </c>
      <c r="AV265">
        <f>Linker_ZHist!AV265-Nominal_ZHist!AV265</f>
        <v>0</v>
      </c>
      <c r="AW265">
        <f>Linker_ZHist!AW265-Nominal_ZHist!AW265</f>
        <v>0</v>
      </c>
      <c r="AX265">
        <f>Linker_ZHist!AX265-Nominal_ZHist!AX265</f>
        <v>0</v>
      </c>
      <c r="AY265">
        <f>Linker_ZHist!AY265-Nominal_ZHist!AY265</f>
        <v>0</v>
      </c>
      <c r="AZ265">
        <f>Linker_ZHist!AZ265-Nominal_ZHist!AZ265</f>
        <v>0</v>
      </c>
      <c r="BA265">
        <f>Linker_ZHist!BA265-Nominal_ZHist!BA265</f>
        <v>0</v>
      </c>
      <c r="BB265">
        <f>Linker_ZHist!BB265-Nominal_ZHist!BB265</f>
        <v>0</v>
      </c>
      <c r="BC265">
        <f>Linker_ZHist!BC265-Nominal_ZHist!BC265</f>
        <v>0</v>
      </c>
      <c r="BD265">
        <f>Linker_ZHist!BD265-Nominal_ZHist!BD265</f>
        <v>0</v>
      </c>
      <c r="BE265">
        <f>Linker_ZHist!BE265-Nominal_ZHist!BE265</f>
        <v>0</v>
      </c>
      <c r="BF265">
        <f>Linker_ZHist!BF265-Nominal_ZHist!BF265</f>
        <v>0</v>
      </c>
      <c r="BG265">
        <f>Linker_ZHist!BG265-Nominal_ZHist!BG265</f>
        <v>0</v>
      </c>
      <c r="BH265">
        <f>Linker_ZHist!BH265-Nominal_ZHist!BH265</f>
        <v>0</v>
      </c>
      <c r="BI265">
        <f>Linker_ZHist!BI265-Nominal_ZHist!BI265</f>
        <v>0</v>
      </c>
      <c r="BJ265">
        <f>Linker_ZHist!BJ265-Nominal_ZHist!BJ265</f>
        <v>0</v>
      </c>
      <c r="BK265">
        <f>Linker_ZHist!BK265-Nominal_ZHist!BK265</f>
        <v>0</v>
      </c>
      <c r="BL265">
        <f>Linker_ZHist!BL265-Nominal_ZHist!BL265</f>
        <v>0</v>
      </c>
      <c r="BM265">
        <f>Linker_ZHist!BM265-Nominal_ZHist!BM265</f>
        <v>0</v>
      </c>
      <c r="BN265">
        <f>Linker_ZHist!BN265-Nominal_ZHist!BN265</f>
        <v>0</v>
      </c>
      <c r="BO265">
        <f>Linker_ZHist!BO265-Nominal_ZHist!BO265</f>
        <v>0</v>
      </c>
      <c r="BP265">
        <f>Linker_ZHist!BP265-Nominal_ZHist!BP265</f>
        <v>0</v>
      </c>
      <c r="BQ265">
        <f>Linker_ZHist!BQ265-Nominal_ZHist!BQ265</f>
        <v>0</v>
      </c>
      <c r="BR265">
        <f>Linker_ZHist!BR265-Nominal_ZHist!BR265</f>
        <v>0</v>
      </c>
      <c r="BS265">
        <f>Linker_ZHist!BS265-Nominal_ZHist!BS265</f>
        <v>0</v>
      </c>
      <c r="BT265">
        <f>Linker_ZHist!BT265-Nominal_ZHist!BT265</f>
        <v>0</v>
      </c>
      <c r="BU265">
        <f>Linker_ZHist!BU265-Nominal_ZHist!BU265</f>
        <v>0</v>
      </c>
      <c r="BV265">
        <f>Linker_ZHist!BV265-Nominal_ZHist!BV265</f>
        <v>0</v>
      </c>
      <c r="BW265">
        <f>Linker_ZHist!BW265-Nominal_ZHist!BW265</f>
        <v>0</v>
      </c>
      <c r="BX265">
        <f>Linker_ZHist!BX265-Nominal_ZHist!BX265</f>
        <v>0</v>
      </c>
      <c r="BY265">
        <f>Linker_ZHist!BY265-Nominal_ZHist!BY265</f>
        <v>0</v>
      </c>
      <c r="BZ265">
        <f>Linker_ZHist!BZ265-Nominal_ZHist!BZ265</f>
        <v>0</v>
      </c>
    </row>
    <row r="266" spans="4:78" x14ac:dyDescent="0.35">
      <c r="D266">
        <f>Linker_ZHist!D266-Nominal_ZHist!D266</f>
        <v>0</v>
      </c>
      <c r="E266">
        <f>Linker_ZHist!E266-Nominal_ZHist!E266</f>
        <v>0</v>
      </c>
      <c r="F266">
        <f>Linker_ZHist!F266-Nominal_ZHist!F266</f>
        <v>0</v>
      </c>
      <c r="G266">
        <f>Linker_ZHist!G266-Nominal_ZHist!G266</f>
        <v>0</v>
      </c>
      <c r="H266">
        <f>Linker_ZHist!H266-Nominal_ZHist!H266</f>
        <v>0</v>
      </c>
      <c r="I266">
        <f>Linker_ZHist!I266-Nominal_ZHist!I266</f>
        <v>0</v>
      </c>
      <c r="J266">
        <f>Linker_ZHist!J266-Nominal_ZHist!J266</f>
        <v>0</v>
      </c>
      <c r="K266">
        <f>Linker_ZHist!K266-Nominal_ZHist!K266</f>
        <v>0</v>
      </c>
      <c r="L266">
        <f>Linker_ZHist!L266-Nominal_ZHist!L266</f>
        <v>0</v>
      </c>
      <c r="M266">
        <f>Linker_ZHist!M266-Nominal_ZHist!M266</f>
        <v>0</v>
      </c>
      <c r="N266">
        <f>Linker_ZHist!N266-Nominal_ZHist!N266</f>
        <v>0</v>
      </c>
      <c r="O266">
        <f>Linker_ZHist!O266-Nominal_ZHist!O266</f>
        <v>0</v>
      </c>
      <c r="P266">
        <f>Linker_ZHist!P266-Nominal_ZHist!P266</f>
        <v>0</v>
      </c>
      <c r="Q266">
        <f>Linker_ZHist!Q266-Nominal_ZHist!Q266</f>
        <v>0</v>
      </c>
      <c r="R266">
        <f>Linker_ZHist!R266-Nominal_ZHist!R266</f>
        <v>0</v>
      </c>
      <c r="S266">
        <f>Linker_ZHist!S266-Nominal_ZHist!S266</f>
        <v>0</v>
      </c>
      <c r="T266">
        <f>Linker_ZHist!T266-Nominal_ZHist!T266</f>
        <v>0</v>
      </c>
      <c r="U266">
        <f>Linker_ZHist!U266-Nominal_ZHist!U266</f>
        <v>0</v>
      </c>
      <c r="V266">
        <f>Linker_ZHist!V266-Nominal_ZHist!V266</f>
        <v>0</v>
      </c>
      <c r="W266">
        <f>Linker_ZHist!W266-Nominal_ZHist!W266</f>
        <v>0</v>
      </c>
      <c r="X266">
        <f>Linker_ZHist!X266-Nominal_ZHist!X266</f>
        <v>0</v>
      </c>
      <c r="Y266">
        <f>Linker_ZHist!Y266-Nominal_ZHist!Y266</f>
        <v>0</v>
      </c>
      <c r="Z266">
        <f>Linker_ZHist!Z266-Nominal_ZHist!Z266</f>
        <v>0</v>
      </c>
      <c r="AA266">
        <f>Linker_ZHist!AA266-Nominal_ZHist!AA266</f>
        <v>0</v>
      </c>
      <c r="AB266">
        <f>Linker_ZHist!AB266-Nominal_ZHist!AB266</f>
        <v>0</v>
      </c>
      <c r="AC266">
        <f>Linker_ZHist!AC266-Nominal_ZHist!AC266</f>
        <v>0</v>
      </c>
      <c r="AD266">
        <f>Linker_ZHist!AD266-Nominal_ZHist!AD266</f>
        <v>0</v>
      </c>
      <c r="AE266">
        <f>Linker_ZHist!AE266-Nominal_ZHist!AE266</f>
        <v>0</v>
      </c>
      <c r="AF266">
        <f>Linker_ZHist!AF266-Nominal_ZHist!AF266</f>
        <v>0</v>
      </c>
      <c r="AG266">
        <f>Linker_ZHist!AG266-Nominal_ZHist!AG266</f>
        <v>0</v>
      </c>
      <c r="AH266">
        <f>Linker_ZHist!AH266-Nominal_ZHist!AH266</f>
        <v>0</v>
      </c>
      <c r="AI266">
        <f>Linker_ZHist!AI266-Nominal_ZHist!AI266</f>
        <v>0</v>
      </c>
      <c r="AJ266">
        <f>Linker_ZHist!AJ266-Nominal_ZHist!AJ266</f>
        <v>0</v>
      </c>
      <c r="AK266">
        <f>Linker_ZHist!AK266-Nominal_ZHist!AK266</f>
        <v>0</v>
      </c>
      <c r="AL266">
        <f>Linker_ZHist!AL266-Nominal_ZHist!AL266</f>
        <v>0</v>
      </c>
      <c r="AM266">
        <f>Linker_ZHist!AM266-Nominal_ZHist!AM266</f>
        <v>0</v>
      </c>
      <c r="AN266">
        <f>Linker_ZHist!AN266-Nominal_ZHist!AN266</f>
        <v>0</v>
      </c>
      <c r="AO266">
        <f>Linker_ZHist!AO266-Nominal_ZHist!AO266</f>
        <v>0</v>
      </c>
      <c r="AP266">
        <f>Linker_ZHist!AP266-Nominal_ZHist!AP266</f>
        <v>0</v>
      </c>
      <c r="AQ266">
        <f>Linker_ZHist!AQ266-Nominal_ZHist!AQ266</f>
        <v>0</v>
      </c>
      <c r="AR266">
        <f>Linker_ZHist!AR266-Nominal_ZHist!AR266</f>
        <v>0</v>
      </c>
      <c r="AS266">
        <f>Linker_ZHist!AS266-Nominal_ZHist!AS266</f>
        <v>0</v>
      </c>
      <c r="AT266">
        <f>Linker_ZHist!AT266-Nominal_ZHist!AT266</f>
        <v>0</v>
      </c>
      <c r="AU266">
        <f>Linker_ZHist!AU266-Nominal_ZHist!AU266</f>
        <v>0</v>
      </c>
      <c r="AV266">
        <f>Linker_ZHist!AV266-Nominal_ZHist!AV266</f>
        <v>0</v>
      </c>
      <c r="AW266">
        <f>Linker_ZHist!AW266-Nominal_ZHist!AW266</f>
        <v>0</v>
      </c>
      <c r="AX266">
        <f>Linker_ZHist!AX266-Nominal_ZHist!AX266</f>
        <v>0</v>
      </c>
      <c r="AY266">
        <f>Linker_ZHist!AY266-Nominal_ZHist!AY266</f>
        <v>0</v>
      </c>
      <c r="AZ266">
        <f>Linker_ZHist!AZ266-Nominal_ZHist!AZ266</f>
        <v>0</v>
      </c>
      <c r="BA266">
        <f>Linker_ZHist!BA266-Nominal_ZHist!BA266</f>
        <v>0</v>
      </c>
      <c r="BB266">
        <f>Linker_ZHist!BB266-Nominal_ZHist!BB266</f>
        <v>0</v>
      </c>
      <c r="BC266">
        <f>Linker_ZHist!BC266-Nominal_ZHist!BC266</f>
        <v>0</v>
      </c>
      <c r="BD266">
        <f>Linker_ZHist!BD266-Nominal_ZHist!BD266</f>
        <v>0</v>
      </c>
      <c r="BE266">
        <f>Linker_ZHist!BE266-Nominal_ZHist!BE266</f>
        <v>0</v>
      </c>
      <c r="BF266">
        <f>Linker_ZHist!BF266-Nominal_ZHist!BF266</f>
        <v>0</v>
      </c>
      <c r="BG266">
        <f>Linker_ZHist!BG266-Nominal_ZHist!BG266</f>
        <v>0</v>
      </c>
      <c r="BH266">
        <f>Linker_ZHist!BH266-Nominal_ZHist!BH266</f>
        <v>0</v>
      </c>
      <c r="BI266">
        <f>Linker_ZHist!BI266-Nominal_ZHist!BI266</f>
        <v>0</v>
      </c>
      <c r="BJ266">
        <f>Linker_ZHist!BJ266-Nominal_ZHist!BJ266</f>
        <v>0</v>
      </c>
      <c r="BK266">
        <f>Linker_ZHist!BK266-Nominal_ZHist!BK266</f>
        <v>0</v>
      </c>
      <c r="BL266">
        <f>Linker_ZHist!BL266-Nominal_ZHist!BL266</f>
        <v>0</v>
      </c>
      <c r="BM266">
        <f>Linker_ZHist!BM266-Nominal_ZHist!BM266</f>
        <v>0</v>
      </c>
      <c r="BN266">
        <f>Linker_ZHist!BN266-Nominal_ZHist!BN266</f>
        <v>0</v>
      </c>
      <c r="BO266">
        <f>Linker_ZHist!BO266-Nominal_ZHist!BO266</f>
        <v>0</v>
      </c>
      <c r="BP266">
        <f>Linker_ZHist!BP266-Nominal_ZHist!BP266</f>
        <v>0</v>
      </c>
      <c r="BQ266">
        <f>Linker_ZHist!BQ266-Nominal_ZHist!BQ266</f>
        <v>0</v>
      </c>
      <c r="BR266">
        <f>Linker_ZHist!BR266-Nominal_ZHist!BR266</f>
        <v>0</v>
      </c>
      <c r="BS266">
        <f>Linker_ZHist!BS266-Nominal_ZHist!BS266</f>
        <v>0</v>
      </c>
      <c r="BT266">
        <f>Linker_ZHist!BT266-Nominal_ZHist!BT266</f>
        <v>0</v>
      </c>
      <c r="BU266">
        <f>Linker_ZHist!BU266-Nominal_ZHist!BU266</f>
        <v>0</v>
      </c>
      <c r="BV266">
        <f>Linker_ZHist!BV266-Nominal_ZHist!BV266</f>
        <v>0</v>
      </c>
      <c r="BW266">
        <f>Linker_ZHist!BW266-Nominal_ZHist!BW266</f>
        <v>0</v>
      </c>
      <c r="BX266">
        <f>Linker_ZHist!BX266-Nominal_ZHist!BX266</f>
        <v>0</v>
      </c>
      <c r="BY266">
        <f>Linker_ZHist!BY266-Nominal_ZHist!BY266</f>
        <v>0</v>
      </c>
      <c r="BZ266">
        <f>Linker_ZHist!BZ266-Nominal_ZHist!BZ266</f>
        <v>0</v>
      </c>
    </row>
    <row r="267" spans="4:78" x14ac:dyDescent="0.35">
      <c r="D267">
        <f>Linker_ZHist!D267-Nominal_ZHist!D267</f>
        <v>0</v>
      </c>
      <c r="E267">
        <f>Linker_ZHist!E267-Nominal_ZHist!E267</f>
        <v>0</v>
      </c>
      <c r="F267">
        <f>Linker_ZHist!F267-Nominal_ZHist!F267</f>
        <v>0</v>
      </c>
      <c r="G267">
        <f>Linker_ZHist!G267-Nominal_ZHist!G267</f>
        <v>0</v>
      </c>
      <c r="H267">
        <f>Linker_ZHist!H267-Nominal_ZHist!H267</f>
        <v>0</v>
      </c>
      <c r="I267">
        <f>Linker_ZHist!I267-Nominal_ZHist!I267</f>
        <v>0</v>
      </c>
      <c r="J267">
        <f>Linker_ZHist!J267-Nominal_ZHist!J267</f>
        <v>0</v>
      </c>
      <c r="K267">
        <f>Linker_ZHist!K267-Nominal_ZHist!K267</f>
        <v>0</v>
      </c>
      <c r="L267">
        <f>Linker_ZHist!L267-Nominal_ZHist!L267</f>
        <v>0</v>
      </c>
      <c r="M267">
        <f>Linker_ZHist!M267-Nominal_ZHist!M267</f>
        <v>0</v>
      </c>
      <c r="N267">
        <f>Linker_ZHist!N267-Nominal_ZHist!N267</f>
        <v>0</v>
      </c>
      <c r="O267">
        <f>Linker_ZHist!O267-Nominal_ZHist!O267</f>
        <v>0</v>
      </c>
      <c r="P267">
        <f>Linker_ZHist!P267-Nominal_ZHist!P267</f>
        <v>0</v>
      </c>
      <c r="Q267">
        <f>Linker_ZHist!Q267-Nominal_ZHist!Q267</f>
        <v>0</v>
      </c>
      <c r="R267">
        <f>Linker_ZHist!R267-Nominal_ZHist!R267</f>
        <v>0</v>
      </c>
      <c r="S267">
        <f>Linker_ZHist!S267-Nominal_ZHist!S267</f>
        <v>0</v>
      </c>
      <c r="T267">
        <f>Linker_ZHist!T267-Nominal_ZHist!T267</f>
        <v>0</v>
      </c>
      <c r="U267">
        <f>Linker_ZHist!U267-Nominal_ZHist!U267</f>
        <v>0</v>
      </c>
      <c r="V267">
        <f>Linker_ZHist!V267-Nominal_ZHist!V267</f>
        <v>0</v>
      </c>
      <c r="W267">
        <f>Linker_ZHist!W267-Nominal_ZHist!W267</f>
        <v>0</v>
      </c>
      <c r="X267">
        <f>Linker_ZHist!X267-Nominal_ZHist!X267</f>
        <v>0</v>
      </c>
      <c r="Y267">
        <f>Linker_ZHist!Y267-Nominal_ZHist!Y267</f>
        <v>0</v>
      </c>
      <c r="Z267">
        <f>Linker_ZHist!Z267-Nominal_ZHist!Z267</f>
        <v>0</v>
      </c>
      <c r="AA267">
        <f>Linker_ZHist!AA267-Nominal_ZHist!AA267</f>
        <v>0</v>
      </c>
      <c r="AB267">
        <f>Linker_ZHist!AB267-Nominal_ZHist!AB267</f>
        <v>0</v>
      </c>
      <c r="AC267">
        <f>Linker_ZHist!AC267-Nominal_ZHist!AC267</f>
        <v>0</v>
      </c>
      <c r="AD267">
        <f>Linker_ZHist!AD267-Nominal_ZHist!AD267</f>
        <v>0</v>
      </c>
      <c r="AE267">
        <f>Linker_ZHist!AE267-Nominal_ZHist!AE267</f>
        <v>0</v>
      </c>
      <c r="AF267">
        <f>Linker_ZHist!AF267-Nominal_ZHist!AF267</f>
        <v>0</v>
      </c>
      <c r="AG267">
        <f>Linker_ZHist!AG267-Nominal_ZHist!AG267</f>
        <v>0</v>
      </c>
      <c r="AH267">
        <f>Linker_ZHist!AH267-Nominal_ZHist!AH267</f>
        <v>0</v>
      </c>
      <c r="AI267">
        <f>Linker_ZHist!AI267-Nominal_ZHist!AI267</f>
        <v>0</v>
      </c>
      <c r="AJ267">
        <f>Linker_ZHist!AJ267-Nominal_ZHist!AJ267</f>
        <v>0</v>
      </c>
      <c r="AK267">
        <f>Linker_ZHist!AK267-Nominal_ZHist!AK267</f>
        <v>0</v>
      </c>
      <c r="AL267">
        <f>Linker_ZHist!AL267-Nominal_ZHist!AL267</f>
        <v>0</v>
      </c>
      <c r="AM267">
        <f>Linker_ZHist!AM267-Nominal_ZHist!AM267</f>
        <v>0</v>
      </c>
      <c r="AN267">
        <f>Linker_ZHist!AN267-Nominal_ZHist!AN267</f>
        <v>0</v>
      </c>
      <c r="AO267">
        <f>Linker_ZHist!AO267-Nominal_ZHist!AO267</f>
        <v>0</v>
      </c>
      <c r="AP267">
        <f>Linker_ZHist!AP267-Nominal_ZHist!AP267</f>
        <v>0</v>
      </c>
      <c r="AQ267">
        <f>Linker_ZHist!AQ267-Nominal_ZHist!AQ267</f>
        <v>0</v>
      </c>
      <c r="AR267">
        <f>Linker_ZHist!AR267-Nominal_ZHist!AR267</f>
        <v>0</v>
      </c>
      <c r="AS267">
        <f>Linker_ZHist!AS267-Nominal_ZHist!AS267</f>
        <v>0</v>
      </c>
      <c r="AT267">
        <f>Linker_ZHist!AT267-Nominal_ZHist!AT267</f>
        <v>0</v>
      </c>
      <c r="AU267">
        <f>Linker_ZHist!AU267-Nominal_ZHist!AU267</f>
        <v>0</v>
      </c>
      <c r="AV267">
        <f>Linker_ZHist!AV267-Nominal_ZHist!AV267</f>
        <v>0</v>
      </c>
      <c r="AW267">
        <f>Linker_ZHist!AW267-Nominal_ZHist!AW267</f>
        <v>0</v>
      </c>
      <c r="AX267">
        <f>Linker_ZHist!AX267-Nominal_ZHist!AX267</f>
        <v>0</v>
      </c>
      <c r="AY267">
        <f>Linker_ZHist!AY267-Nominal_ZHist!AY267</f>
        <v>0</v>
      </c>
      <c r="AZ267">
        <f>Linker_ZHist!AZ267-Nominal_ZHist!AZ267</f>
        <v>0</v>
      </c>
      <c r="BA267">
        <f>Linker_ZHist!BA267-Nominal_ZHist!BA267</f>
        <v>0</v>
      </c>
      <c r="BB267">
        <f>Linker_ZHist!BB267-Nominal_ZHist!BB267</f>
        <v>0</v>
      </c>
      <c r="BC267">
        <f>Linker_ZHist!BC267-Nominal_ZHist!BC267</f>
        <v>0</v>
      </c>
      <c r="BD267">
        <f>Linker_ZHist!BD267-Nominal_ZHist!BD267</f>
        <v>0</v>
      </c>
      <c r="BE267">
        <f>Linker_ZHist!BE267-Nominal_ZHist!BE267</f>
        <v>0</v>
      </c>
      <c r="BF267">
        <f>Linker_ZHist!BF267-Nominal_ZHist!BF267</f>
        <v>0</v>
      </c>
      <c r="BG267">
        <f>Linker_ZHist!BG267-Nominal_ZHist!BG267</f>
        <v>0</v>
      </c>
      <c r="BH267">
        <f>Linker_ZHist!BH267-Nominal_ZHist!BH267</f>
        <v>0</v>
      </c>
      <c r="BI267">
        <f>Linker_ZHist!BI267-Nominal_ZHist!BI267</f>
        <v>0</v>
      </c>
      <c r="BJ267">
        <f>Linker_ZHist!BJ267-Nominal_ZHist!BJ267</f>
        <v>0</v>
      </c>
      <c r="BK267">
        <f>Linker_ZHist!BK267-Nominal_ZHist!BK267</f>
        <v>0</v>
      </c>
      <c r="BL267">
        <f>Linker_ZHist!BL267-Nominal_ZHist!BL267</f>
        <v>0</v>
      </c>
      <c r="BM267">
        <f>Linker_ZHist!BM267-Nominal_ZHist!BM267</f>
        <v>0</v>
      </c>
      <c r="BN267">
        <f>Linker_ZHist!BN267-Nominal_ZHist!BN267</f>
        <v>0</v>
      </c>
      <c r="BO267">
        <f>Linker_ZHist!BO267-Nominal_ZHist!BO267</f>
        <v>0</v>
      </c>
      <c r="BP267">
        <f>Linker_ZHist!BP267-Nominal_ZHist!BP267</f>
        <v>0</v>
      </c>
      <c r="BQ267">
        <f>Linker_ZHist!BQ267-Nominal_ZHist!BQ267</f>
        <v>0</v>
      </c>
      <c r="BR267">
        <f>Linker_ZHist!BR267-Nominal_ZHist!BR267</f>
        <v>0</v>
      </c>
      <c r="BS267">
        <f>Linker_ZHist!BS267-Nominal_ZHist!BS267</f>
        <v>0</v>
      </c>
      <c r="BT267">
        <f>Linker_ZHist!BT267-Nominal_ZHist!BT267</f>
        <v>0</v>
      </c>
      <c r="BU267">
        <f>Linker_ZHist!BU267-Nominal_ZHist!BU267</f>
        <v>0</v>
      </c>
      <c r="BV267">
        <f>Linker_ZHist!BV267-Nominal_ZHist!BV267</f>
        <v>0</v>
      </c>
      <c r="BW267">
        <f>Linker_ZHist!BW267-Nominal_ZHist!BW267</f>
        <v>0</v>
      </c>
      <c r="BX267">
        <f>Linker_ZHist!BX267-Nominal_ZHist!BX267</f>
        <v>0</v>
      </c>
      <c r="BY267">
        <f>Linker_ZHist!BY267-Nominal_ZHist!BY267</f>
        <v>0</v>
      </c>
      <c r="BZ267">
        <f>Linker_ZHist!BZ267-Nominal_ZHist!BZ267</f>
        <v>0</v>
      </c>
    </row>
    <row r="268" spans="4:78" x14ac:dyDescent="0.35">
      <c r="D268">
        <f>Linker_ZHist!D268-Nominal_ZHist!D268</f>
        <v>0</v>
      </c>
      <c r="E268">
        <f>Linker_ZHist!E268-Nominal_ZHist!E268</f>
        <v>0</v>
      </c>
      <c r="F268">
        <f>Linker_ZHist!F268-Nominal_ZHist!F268</f>
        <v>0</v>
      </c>
      <c r="G268">
        <f>Linker_ZHist!G268-Nominal_ZHist!G268</f>
        <v>0</v>
      </c>
      <c r="H268">
        <f>Linker_ZHist!H268-Nominal_ZHist!H268</f>
        <v>0</v>
      </c>
      <c r="I268">
        <f>Linker_ZHist!I268-Nominal_ZHist!I268</f>
        <v>0</v>
      </c>
      <c r="J268">
        <f>Linker_ZHist!J268-Nominal_ZHist!J268</f>
        <v>0</v>
      </c>
      <c r="K268">
        <f>Linker_ZHist!K268-Nominal_ZHist!K268</f>
        <v>0</v>
      </c>
      <c r="L268">
        <f>Linker_ZHist!L268-Nominal_ZHist!L268</f>
        <v>0</v>
      </c>
      <c r="M268">
        <f>Linker_ZHist!M268-Nominal_ZHist!M268</f>
        <v>0</v>
      </c>
      <c r="N268">
        <f>Linker_ZHist!N268-Nominal_ZHist!N268</f>
        <v>0</v>
      </c>
      <c r="O268">
        <f>Linker_ZHist!O268-Nominal_ZHist!O268</f>
        <v>0</v>
      </c>
      <c r="P268">
        <f>Linker_ZHist!P268-Nominal_ZHist!P268</f>
        <v>0</v>
      </c>
      <c r="Q268">
        <f>Linker_ZHist!Q268-Nominal_ZHist!Q268</f>
        <v>0</v>
      </c>
      <c r="R268">
        <f>Linker_ZHist!R268-Nominal_ZHist!R268</f>
        <v>0</v>
      </c>
      <c r="S268">
        <f>Linker_ZHist!S268-Nominal_ZHist!S268</f>
        <v>0</v>
      </c>
      <c r="T268">
        <f>Linker_ZHist!T268-Nominal_ZHist!T268</f>
        <v>0</v>
      </c>
      <c r="U268">
        <f>Linker_ZHist!U268-Nominal_ZHist!U268</f>
        <v>0</v>
      </c>
      <c r="V268">
        <f>Linker_ZHist!V268-Nominal_ZHist!V268</f>
        <v>0</v>
      </c>
      <c r="W268">
        <f>Linker_ZHist!W268-Nominal_ZHist!W268</f>
        <v>0</v>
      </c>
      <c r="X268">
        <f>Linker_ZHist!X268-Nominal_ZHist!X268</f>
        <v>0</v>
      </c>
      <c r="Y268">
        <f>Linker_ZHist!Y268-Nominal_ZHist!Y268</f>
        <v>0</v>
      </c>
      <c r="Z268">
        <f>Linker_ZHist!Z268-Nominal_ZHist!Z268</f>
        <v>0</v>
      </c>
      <c r="AA268">
        <f>Linker_ZHist!AA268-Nominal_ZHist!AA268</f>
        <v>0</v>
      </c>
      <c r="AB268">
        <f>Linker_ZHist!AB268-Nominal_ZHist!AB268</f>
        <v>0</v>
      </c>
      <c r="AC268">
        <f>Linker_ZHist!AC268-Nominal_ZHist!AC268</f>
        <v>0</v>
      </c>
      <c r="AD268">
        <f>Linker_ZHist!AD268-Nominal_ZHist!AD268</f>
        <v>0</v>
      </c>
      <c r="AE268">
        <f>Linker_ZHist!AE268-Nominal_ZHist!AE268</f>
        <v>0</v>
      </c>
      <c r="AF268">
        <f>Linker_ZHist!AF268-Nominal_ZHist!AF268</f>
        <v>0</v>
      </c>
      <c r="AG268">
        <f>Linker_ZHist!AG268-Nominal_ZHist!AG268</f>
        <v>0</v>
      </c>
      <c r="AH268">
        <f>Linker_ZHist!AH268-Nominal_ZHist!AH268</f>
        <v>0</v>
      </c>
      <c r="AI268">
        <f>Linker_ZHist!AI268-Nominal_ZHist!AI268</f>
        <v>0</v>
      </c>
      <c r="AJ268">
        <f>Linker_ZHist!AJ268-Nominal_ZHist!AJ268</f>
        <v>0</v>
      </c>
      <c r="AK268">
        <f>Linker_ZHist!AK268-Nominal_ZHist!AK268</f>
        <v>0</v>
      </c>
      <c r="AL268">
        <f>Linker_ZHist!AL268-Nominal_ZHist!AL268</f>
        <v>0</v>
      </c>
      <c r="AM268">
        <f>Linker_ZHist!AM268-Nominal_ZHist!AM268</f>
        <v>0</v>
      </c>
      <c r="AN268">
        <f>Linker_ZHist!AN268-Nominal_ZHist!AN268</f>
        <v>0</v>
      </c>
      <c r="AO268">
        <f>Linker_ZHist!AO268-Nominal_ZHist!AO268</f>
        <v>0</v>
      </c>
      <c r="AP268">
        <f>Linker_ZHist!AP268-Nominal_ZHist!AP268</f>
        <v>0</v>
      </c>
      <c r="AQ268">
        <f>Linker_ZHist!AQ268-Nominal_ZHist!AQ268</f>
        <v>0</v>
      </c>
      <c r="AR268">
        <f>Linker_ZHist!AR268-Nominal_ZHist!AR268</f>
        <v>0</v>
      </c>
      <c r="AS268">
        <f>Linker_ZHist!AS268-Nominal_ZHist!AS268</f>
        <v>0</v>
      </c>
      <c r="AT268">
        <f>Linker_ZHist!AT268-Nominal_ZHist!AT268</f>
        <v>0</v>
      </c>
      <c r="AU268">
        <f>Linker_ZHist!AU268-Nominal_ZHist!AU268</f>
        <v>0</v>
      </c>
      <c r="AV268">
        <f>Linker_ZHist!AV268-Nominal_ZHist!AV268</f>
        <v>0</v>
      </c>
      <c r="AW268">
        <f>Linker_ZHist!AW268-Nominal_ZHist!AW268</f>
        <v>0</v>
      </c>
      <c r="AX268">
        <f>Linker_ZHist!AX268-Nominal_ZHist!AX268</f>
        <v>0</v>
      </c>
      <c r="AY268">
        <f>Linker_ZHist!AY268-Nominal_ZHist!AY268</f>
        <v>0</v>
      </c>
      <c r="AZ268">
        <f>Linker_ZHist!AZ268-Nominal_ZHist!AZ268</f>
        <v>0</v>
      </c>
      <c r="BA268">
        <f>Linker_ZHist!BA268-Nominal_ZHist!BA268</f>
        <v>0</v>
      </c>
      <c r="BB268">
        <f>Linker_ZHist!BB268-Nominal_ZHist!BB268</f>
        <v>0</v>
      </c>
      <c r="BC268">
        <f>Linker_ZHist!BC268-Nominal_ZHist!BC268</f>
        <v>0</v>
      </c>
      <c r="BD268">
        <f>Linker_ZHist!BD268-Nominal_ZHist!BD268</f>
        <v>0</v>
      </c>
      <c r="BE268">
        <f>Linker_ZHist!BE268-Nominal_ZHist!BE268</f>
        <v>0</v>
      </c>
      <c r="BF268">
        <f>Linker_ZHist!BF268-Nominal_ZHist!BF268</f>
        <v>0</v>
      </c>
      <c r="BG268">
        <f>Linker_ZHist!BG268-Nominal_ZHist!BG268</f>
        <v>0</v>
      </c>
      <c r="BH268">
        <f>Linker_ZHist!BH268-Nominal_ZHist!BH268</f>
        <v>0</v>
      </c>
      <c r="BI268">
        <f>Linker_ZHist!BI268-Nominal_ZHist!BI268</f>
        <v>0</v>
      </c>
      <c r="BJ268">
        <f>Linker_ZHist!BJ268-Nominal_ZHist!BJ268</f>
        <v>0</v>
      </c>
      <c r="BK268">
        <f>Linker_ZHist!BK268-Nominal_ZHist!BK268</f>
        <v>0</v>
      </c>
      <c r="BL268">
        <f>Linker_ZHist!BL268-Nominal_ZHist!BL268</f>
        <v>0</v>
      </c>
      <c r="BM268">
        <f>Linker_ZHist!BM268-Nominal_ZHist!BM268</f>
        <v>0</v>
      </c>
      <c r="BN268">
        <f>Linker_ZHist!BN268-Nominal_ZHist!BN268</f>
        <v>0</v>
      </c>
      <c r="BO268">
        <f>Linker_ZHist!BO268-Nominal_ZHist!BO268</f>
        <v>0</v>
      </c>
      <c r="BP268">
        <f>Linker_ZHist!BP268-Nominal_ZHist!BP268</f>
        <v>0</v>
      </c>
      <c r="BQ268">
        <f>Linker_ZHist!BQ268-Nominal_ZHist!BQ268</f>
        <v>0</v>
      </c>
      <c r="BR268">
        <f>Linker_ZHist!BR268-Nominal_ZHist!BR268</f>
        <v>0</v>
      </c>
      <c r="BS268">
        <f>Linker_ZHist!BS268-Nominal_ZHist!BS268</f>
        <v>0</v>
      </c>
      <c r="BT268">
        <f>Linker_ZHist!BT268-Nominal_ZHist!BT268</f>
        <v>0</v>
      </c>
      <c r="BU268">
        <f>Linker_ZHist!BU268-Nominal_ZHist!BU268</f>
        <v>0</v>
      </c>
      <c r="BV268">
        <f>Linker_ZHist!BV268-Nominal_ZHist!BV268</f>
        <v>0</v>
      </c>
      <c r="BW268">
        <f>Linker_ZHist!BW268-Nominal_ZHist!BW268</f>
        <v>0</v>
      </c>
      <c r="BX268">
        <f>Linker_ZHist!BX268-Nominal_ZHist!BX268</f>
        <v>0</v>
      </c>
      <c r="BY268">
        <f>Linker_ZHist!BY268-Nominal_ZHist!BY268</f>
        <v>0</v>
      </c>
      <c r="BZ268">
        <f>Linker_ZHist!BZ268-Nominal_ZHist!BZ268</f>
        <v>0</v>
      </c>
    </row>
    <row r="269" spans="4:78" x14ac:dyDescent="0.35">
      <c r="D269">
        <f>Linker_ZHist!D269-Nominal_ZHist!D269</f>
        <v>0</v>
      </c>
      <c r="E269">
        <f>Linker_ZHist!E269-Nominal_ZHist!E269</f>
        <v>0</v>
      </c>
      <c r="F269">
        <f>Linker_ZHist!F269-Nominal_ZHist!F269</f>
        <v>0</v>
      </c>
      <c r="G269">
        <f>Linker_ZHist!G269-Nominal_ZHist!G269</f>
        <v>0</v>
      </c>
      <c r="H269">
        <f>Linker_ZHist!H269-Nominal_ZHist!H269</f>
        <v>0</v>
      </c>
      <c r="I269">
        <f>Linker_ZHist!I269-Nominal_ZHist!I269</f>
        <v>0</v>
      </c>
      <c r="J269">
        <f>Linker_ZHist!J269-Nominal_ZHist!J269</f>
        <v>0</v>
      </c>
      <c r="K269">
        <f>Linker_ZHist!K269-Nominal_ZHist!K269</f>
        <v>0</v>
      </c>
      <c r="L269">
        <f>Linker_ZHist!L269-Nominal_ZHist!L269</f>
        <v>0</v>
      </c>
      <c r="M269">
        <f>Linker_ZHist!M269-Nominal_ZHist!M269</f>
        <v>0</v>
      </c>
      <c r="N269">
        <f>Linker_ZHist!N269-Nominal_ZHist!N269</f>
        <v>0</v>
      </c>
      <c r="O269">
        <f>Linker_ZHist!O269-Nominal_ZHist!O269</f>
        <v>0</v>
      </c>
      <c r="P269">
        <f>Linker_ZHist!P269-Nominal_ZHist!P269</f>
        <v>0</v>
      </c>
      <c r="Q269">
        <f>Linker_ZHist!Q269-Nominal_ZHist!Q269</f>
        <v>0</v>
      </c>
      <c r="R269">
        <f>Linker_ZHist!R269-Nominal_ZHist!R269</f>
        <v>0</v>
      </c>
      <c r="S269">
        <f>Linker_ZHist!S269-Nominal_ZHist!S269</f>
        <v>0</v>
      </c>
      <c r="T269">
        <f>Linker_ZHist!T269-Nominal_ZHist!T269</f>
        <v>0</v>
      </c>
      <c r="U269">
        <f>Linker_ZHist!U269-Nominal_ZHist!U269</f>
        <v>0</v>
      </c>
      <c r="V269">
        <f>Linker_ZHist!V269-Nominal_ZHist!V269</f>
        <v>0</v>
      </c>
      <c r="W269">
        <f>Linker_ZHist!W269-Nominal_ZHist!W269</f>
        <v>0</v>
      </c>
      <c r="X269">
        <f>Linker_ZHist!X269-Nominal_ZHist!X269</f>
        <v>0</v>
      </c>
      <c r="Y269">
        <f>Linker_ZHist!Y269-Nominal_ZHist!Y269</f>
        <v>0</v>
      </c>
      <c r="Z269">
        <f>Linker_ZHist!Z269-Nominal_ZHist!Z269</f>
        <v>0</v>
      </c>
      <c r="AA269">
        <f>Linker_ZHist!AA269-Nominal_ZHist!AA269</f>
        <v>0</v>
      </c>
      <c r="AB269">
        <f>Linker_ZHist!AB269-Nominal_ZHist!AB269</f>
        <v>0</v>
      </c>
      <c r="AC269">
        <f>Linker_ZHist!AC269-Nominal_ZHist!AC269</f>
        <v>0</v>
      </c>
      <c r="AD269">
        <f>Linker_ZHist!AD269-Nominal_ZHist!AD269</f>
        <v>0</v>
      </c>
      <c r="AE269">
        <f>Linker_ZHist!AE269-Nominal_ZHist!AE269</f>
        <v>0</v>
      </c>
      <c r="AF269">
        <f>Linker_ZHist!AF269-Nominal_ZHist!AF269</f>
        <v>0</v>
      </c>
      <c r="AG269">
        <f>Linker_ZHist!AG269-Nominal_ZHist!AG269</f>
        <v>0</v>
      </c>
      <c r="AH269">
        <f>Linker_ZHist!AH269-Nominal_ZHist!AH269</f>
        <v>0</v>
      </c>
      <c r="AI269">
        <f>Linker_ZHist!AI269-Nominal_ZHist!AI269</f>
        <v>0</v>
      </c>
      <c r="AJ269">
        <f>Linker_ZHist!AJ269-Nominal_ZHist!AJ269</f>
        <v>0</v>
      </c>
      <c r="AK269">
        <f>Linker_ZHist!AK269-Nominal_ZHist!AK269</f>
        <v>0</v>
      </c>
      <c r="AL269">
        <f>Linker_ZHist!AL269-Nominal_ZHist!AL269</f>
        <v>0</v>
      </c>
      <c r="AM269">
        <f>Linker_ZHist!AM269-Nominal_ZHist!AM269</f>
        <v>0</v>
      </c>
      <c r="AN269">
        <f>Linker_ZHist!AN269-Nominal_ZHist!AN269</f>
        <v>0</v>
      </c>
      <c r="AO269">
        <f>Linker_ZHist!AO269-Nominal_ZHist!AO269</f>
        <v>0</v>
      </c>
      <c r="AP269">
        <f>Linker_ZHist!AP269-Nominal_ZHist!AP269</f>
        <v>0</v>
      </c>
      <c r="AQ269">
        <f>Linker_ZHist!AQ269-Nominal_ZHist!AQ269</f>
        <v>0</v>
      </c>
      <c r="AR269">
        <f>Linker_ZHist!AR269-Nominal_ZHist!AR269</f>
        <v>0</v>
      </c>
      <c r="AS269">
        <f>Linker_ZHist!AS269-Nominal_ZHist!AS269</f>
        <v>0</v>
      </c>
      <c r="AT269">
        <f>Linker_ZHist!AT269-Nominal_ZHist!AT269</f>
        <v>0</v>
      </c>
      <c r="AU269">
        <f>Linker_ZHist!AU269-Nominal_ZHist!AU269</f>
        <v>0</v>
      </c>
      <c r="AV269">
        <f>Linker_ZHist!AV269-Nominal_ZHist!AV269</f>
        <v>0</v>
      </c>
      <c r="AW269">
        <f>Linker_ZHist!AW269-Nominal_ZHist!AW269</f>
        <v>0</v>
      </c>
      <c r="AX269">
        <f>Linker_ZHist!AX269-Nominal_ZHist!AX269</f>
        <v>0</v>
      </c>
      <c r="AY269">
        <f>Linker_ZHist!AY269-Nominal_ZHist!AY269</f>
        <v>0</v>
      </c>
      <c r="AZ269">
        <f>Linker_ZHist!AZ269-Nominal_ZHist!AZ269</f>
        <v>0</v>
      </c>
      <c r="BA269">
        <f>Linker_ZHist!BA269-Nominal_ZHist!BA269</f>
        <v>0</v>
      </c>
      <c r="BB269">
        <f>Linker_ZHist!BB269-Nominal_ZHist!BB269</f>
        <v>0</v>
      </c>
      <c r="BC269">
        <f>Linker_ZHist!BC269-Nominal_ZHist!BC269</f>
        <v>0</v>
      </c>
      <c r="BD269">
        <f>Linker_ZHist!BD269-Nominal_ZHist!BD269</f>
        <v>0</v>
      </c>
      <c r="BE269">
        <f>Linker_ZHist!BE269-Nominal_ZHist!BE269</f>
        <v>0</v>
      </c>
      <c r="BF269">
        <f>Linker_ZHist!BF269-Nominal_ZHist!BF269</f>
        <v>0</v>
      </c>
      <c r="BG269">
        <f>Linker_ZHist!BG269-Nominal_ZHist!BG269</f>
        <v>0</v>
      </c>
      <c r="BH269">
        <f>Linker_ZHist!BH269-Nominal_ZHist!BH269</f>
        <v>0</v>
      </c>
      <c r="BI269">
        <f>Linker_ZHist!BI269-Nominal_ZHist!BI269</f>
        <v>0</v>
      </c>
      <c r="BJ269">
        <f>Linker_ZHist!BJ269-Nominal_ZHist!BJ269</f>
        <v>0</v>
      </c>
      <c r="BK269">
        <f>Linker_ZHist!BK269-Nominal_ZHist!BK269</f>
        <v>0</v>
      </c>
      <c r="BL269">
        <f>Linker_ZHist!BL269-Nominal_ZHist!BL269</f>
        <v>0</v>
      </c>
      <c r="BM269">
        <f>Linker_ZHist!BM269-Nominal_ZHist!BM269</f>
        <v>0</v>
      </c>
      <c r="BN269">
        <f>Linker_ZHist!BN269-Nominal_ZHist!BN269</f>
        <v>0</v>
      </c>
      <c r="BO269">
        <f>Linker_ZHist!BO269-Nominal_ZHist!BO269</f>
        <v>0</v>
      </c>
      <c r="BP269">
        <f>Linker_ZHist!BP269-Nominal_ZHist!BP269</f>
        <v>0</v>
      </c>
      <c r="BQ269">
        <f>Linker_ZHist!BQ269-Nominal_ZHist!BQ269</f>
        <v>0</v>
      </c>
      <c r="BR269">
        <f>Linker_ZHist!BR269-Nominal_ZHist!BR269</f>
        <v>0</v>
      </c>
      <c r="BS269">
        <f>Linker_ZHist!BS269-Nominal_ZHist!BS269</f>
        <v>0</v>
      </c>
      <c r="BT269">
        <f>Linker_ZHist!BT269-Nominal_ZHist!BT269</f>
        <v>0</v>
      </c>
      <c r="BU269">
        <f>Linker_ZHist!BU269-Nominal_ZHist!BU269</f>
        <v>0</v>
      </c>
      <c r="BV269">
        <f>Linker_ZHist!BV269-Nominal_ZHist!BV269</f>
        <v>0</v>
      </c>
      <c r="BW269">
        <f>Linker_ZHist!BW269-Nominal_ZHist!BW269</f>
        <v>0</v>
      </c>
      <c r="BX269">
        <f>Linker_ZHist!BX269-Nominal_ZHist!BX269</f>
        <v>0</v>
      </c>
      <c r="BY269">
        <f>Linker_ZHist!BY269-Nominal_ZHist!BY269</f>
        <v>0</v>
      </c>
      <c r="BZ269">
        <f>Linker_ZHist!BZ269-Nominal_ZHist!BZ269</f>
        <v>0</v>
      </c>
    </row>
    <row r="270" spans="4:78" x14ac:dyDescent="0.35">
      <c r="D270">
        <f>Linker_ZHist!D270-Nominal_ZHist!D270</f>
        <v>0</v>
      </c>
      <c r="E270">
        <f>Linker_ZHist!E270-Nominal_ZHist!E270</f>
        <v>0</v>
      </c>
      <c r="F270">
        <f>Linker_ZHist!F270-Nominal_ZHist!F270</f>
        <v>0</v>
      </c>
      <c r="G270">
        <f>Linker_ZHist!G270-Nominal_ZHist!G270</f>
        <v>0</v>
      </c>
      <c r="H270">
        <f>Linker_ZHist!H270-Nominal_ZHist!H270</f>
        <v>0</v>
      </c>
      <c r="I270">
        <f>Linker_ZHist!I270-Nominal_ZHist!I270</f>
        <v>0</v>
      </c>
      <c r="J270">
        <f>Linker_ZHist!J270-Nominal_ZHist!J270</f>
        <v>0</v>
      </c>
      <c r="K270">
        <f>Linker_ZHist!K270-Nominal_ZHist!K270</f>
        <v>0</v>
      </c>
      <c r="L270">
        <f>Linker_ZHist!L270-Nominal_ZHist!L270</f>
        <v>0</v>
      </c>
      <c r="M270">
        <f>Linker_ZHist!M270-Nominal_ZHist!M270</f>
        <v>0</v>
      </c>
      <c r="N270">
        <f>Linker_ZHist!N270-Nominal_ZHist!N270</f>
        <v>0</v>
      </c>
      <c r="O270">
        <f>Linker_ZHist!O270-Nominal_ZHist!O270</f>
        <v>0</v>
      </c>
      <c r="P270">
        <f>Linker_ZHist!P270-Nominal_ZHist!P270</f>
        <v>0</v>
      </c>
      <c r="Q270">
        <f>Linker_ZHist!Q270-Nominal_ZHist!Q270</f>
        <v>0</v>
      </c>
      <c r="R270">
        <f>Linker_ZHist!R270-Nominal_ZHist!R270</f>
        <v>0</v>
      </c>
      <c r="S270">
        <f>Linker_ZHist!S270-Nominal_ZHist!S270</f>
        <v>0</v>
      </c>
      <c r="T270">
        <f>Linker_ZHist!T270-Nominal_ZHist!T270</f>
        <v>0</v>
      </c>
      <c r="U270">
        <f>Linker_ZHist!U270-Nominal_ZHist!U270</f>
        <v>0</v>
      </c>
      <c r="V270">
        <f>Linker_ZHist!V270-Nominal_ZHist!V270</f>
        <v>0</v>
      </c>
      <c r="W270">
        <f>Linker_ZHist!W270-Nominal_ZHist!W270</f>
        <v>0</v>
      </c>
      <c r="X270">
        <f>Linker_ZHist!X270-Nominal_ZHist!X270</f>
        <v>0</v>
      </c>
      <c r="Y270">
        <f>Linker_ZHist!Y270-Nominal_ZHist!Y270</f>
        <v>0</v>
      </c>
      <c r="Z270">
        <f>Linker_ZHist!Z270-Nominal_ZHist!Z270</f>
        <v>0</v>
      </c>
      <c r="AA270">
        <f>Linker_ZHist!AA270-Nominal_ZHist!AA270</f>
        <v>0</v>
      </c>
      <c r="AB270">
        <f>Linker_ZHist!AB270-Nominal_ZHist!AB270</f>
        <v>0</v>
      </c>
      <c r="AC270">
        <f>Linker_ZHist!AC270-Nominal_ZHist!AC270</f>
        <v>0</v>
      </c>
      <c r="AD270">
        <f>Linker_ZHist!AD270-Nominal_ZHist!AD270</f>
        <v>0</v>
      </c>
      <c r="AE270">
        <f>Linker_ZHist!AE270-Nominal_ZHist!AE270</f>
        <v>0</v>
      </c>
      <c r="AF270">
        <f>Linker_ZHist!AF270-Nominal_ZHist!AF270</f>
        <v>0</v>
      </c>
      <c r="AG270">
        <f>Linker_ZHist!AG270-Nominal_ZHist!AG270</f>
        <v>0</v>
      </c>
      <c r="AH270">
        <f>Linker_ZHist!AH270-Nominal_ZHist!AH270</f>
        <v>0</v>
      </c>
      <c r="AI270">
        <f>Linker_ZHist!AI270-Nominal_ZHist!AI270</f>
        <v>0</v>
      </c>
      <c r="AJ270">
        <f>Linker_ZHist!AJ270-Nominal_ZHist!AJ270</f>
        <v>0</v>
      </c>
      <c r="AK270">
        <f>Linker_ZHist!AK270-Nominal_ZHist!AK270</f>
        <v>0</v>
      </c>
      <c r="AL270">
        <f>Linker_ZHist!AL270-Nominal_ZHist!AL270</f>
        <v>0</v>
      </c>
      <c r="AM270">
        <f>Linker_ZHist!AM270-Nominal_ZHist!AM270</f>
        <v>0</v>
      </c>
      <c r="AN270">
        <f>Linker_ZHist!AN270-Nominal_ZHist!AN270</f>
        <v>0</v>
      </c>
      <c r="AO270">
        <f>Linker_ZHist!AO270-Nominal_ZHist!AO270</f>
        <v>0</v>
      </c>
      <c r="AP270">
        <f>Linker_ZHist!AP270-Nominal_ZHist!AP270</f>
        <v>0</v>
      </c>
      <c r="AQ270">
        <f>Linker_ZHist!AQ270-Nominal_ZHist!AQ270</f>
        <v>0</v>
      </c>
      <c r="AR270">
        <f>Linker_ZHist!AR270-Nominal_ZHist!AR270</f>
        <v>0</v>
      </c>
      <c r="AS270">
        <f>Linker_ZHist!AS270-Nominal_ZHist!AS270</f>
        <v>0</v>
      </c>
      <c r="AT270">
        <f>Linker_ZHist!AT270-Nominal_ZHist!AT270</f>
        <v>0</v>
      </c>
      <c r="AU270">
        <f>Linker_ZHist!AU270-Nominal_ZHist!AU270</f>
        <v>0</v>
      </c>
      <c r="AV270">
        <f>Linker_ZHist!AV270-Nominal_ZHist!AV270</f>
        <v>0</v>
      </c>
      <c r="AW270">
        <f>Linker_ZHist!AW270-Nominal_ZHist!AW270</f>
        <v>0</v>
      </c>
      <c r="AX270">
        <f>Linker_ZHist!AX270-Nominal_ZHist!AX270</f>
        <v>0</v>
      </c>
      <c r="AY270">
        <f>Linker_ZHist!AY270-Nominal_ZHist!AY270</f>
        <v>0</v>
      </c>
      <c r="AZ270">
        <f>Linker_ZHist!AZ270-Nominal_ZHist!AZ270</f>
        <v>0</v>
      </c>
      <c r="BA270">
        <f>Linker_ZHist!BA270-Nominal_ZHist!BA270</f>
        <v>0</v>
      </c>
      <c r="BB270">
        <f>Linker_ZHist!BB270-Nominal_ZHist!BB270</f>
        <v>0</v>
      </c>
      <c r="BC270">
        <f>Linker_ZHist!BC270-Nominal_ZHist!BC270</f>
        <v>0</v>
      </c>
      <c r="BD270">
        <f>Linker_ZHist!BD270-Nominal_ZHist!BD270</f>
        <v>0</v>
      </c>
      <c r="BE270">
        <f>Linker_ZHist!BE270-Nominal_ZHist!BE270</f>
        <v>0</v>
      </c>
      <c r="BF270">
        <f>Linker_ZHist!BF270-Nominal_ZHist!BF270</f>
        <v>0</v>
      </c>
      <c r="BG270">
        <f>Linker_ZHist!BG270-Nominal_ZHist!BG270</f>
        <v>0</v>
      </c>
      <c r="BH270">
        <f>Linker_ZHist!BH270-Nominal_ZHist!BH270</f>
        <v>0</v>
      </c>
      <c r="BI270">
        <f>Linker_ZHist!BI270-Nominal_ZHist!BI270</f>
        <v>0</v>
      </c>
      <c r="BJ270">
        <f>Linker_ZHist!BJ270-Nominal_ZHist!BJ270</f>
        <v>0</v>
      </c>
      <c r="BK270">
        <f>Linker_ZHist!BK270-Nominal_ZHist!BK270</f>
        <v>0</v>
      </c>
      <c r="BL270">
        <f>Linker_ZHist!BL270-Nominal_ZHist!BL270</f>
        <v>0</v>
      </c>
      <c r="BM270">
        <f>Linker_ZHist!BM270-Nominal_ZHist!BM270</f>
        <v>0</v>
      </c>
      <c r="BN270">
        <f>Linker_ZHist!BN270-Nominal_ZHist!BN270</f>
        <v>0</v>
      </c>
      <c r="BO270">
        <f>Linker_ZHist!BO270-Nominal_ZHist!BO270</f>
        <v>0</v>
      </c>
      <c r="BP270">
        <f>Linker_ZHist!BP270-Nominal_ZHist!BP270</f>
        <v>0</v>
      </c>
      <c r="BQ270">
        <f>Linker_ZHist!BQ270-Nominal_ZHist!BQ270</f>
        <v>0</v>
      </c>
      <c r="BR270">
        <f>Linker_ZHist!BR270-Nominal_ZHist!BR270</f>
        <v>0</v>
      </c>
      <c r="BS270">
        <f>Linker_ZHist!BS270-Nominal_ZHist!BS270</f>
        <v>0</v>
      </c>
      <c r="BT270">
        <f>Linker_ZHist!BT270-Nominal_ZHist!BT270</f>
        <v>0</v>
      </c>
      <c r="BU270">
        <f>Linker_ZHist!BU270-Nominal_ZHist!BU270</f>
        <v>0</v>
      </c>
      <c r="BV270">
        <f>Linker_ZHist!BV270-Nominal_ZHist!BV270</f>
        <v>0</v>
      </c>
      <c r="BW270">
        <f>Linker_ZHist!BW270-Nominal_ZHist!BW270</f>
        <v>0</v>
      </c>
      <c r="BX270">
        <f>Linker_ZHist!BX270-Nominal_ZHist!BX270</f>
        <v>0</v>
      </c>
      <c r="BY270">
        <f>Linker_ZHist!BY270-Nominal_ZHist!BY270</f>
        <v>0</v>
      </c>
      <c r="BZ270">
        <f>Linker_ZHist!BZ270-Nominal_ZHist!BZ270</f>
        <v>0</v>
      </c>
    </row>
    <row r="271" spans="4:78" x14ac:dyDescent="0.35">
      <c r="D271">
        <f>Linker_ZHist!D271-Nominal_ZHist!D271</f>
        <v>0</v>
      </c>
      <c r="E271">
        <f>Linker_ZHist!E271-Nominal_ZHist!E271</f>
        <v>0</v>
      </c>
      <c r="F271">
        <f>Linker_ZHist!F271-Nominal_ZHist!F271</f>
        <v>0</v>
      </c>
      <c r="G271">
        <f>Linker_ZHist!G271-Nominal_ZHist!G271</f>
        <v>0</v>
      </c>
      <c r="H271">
        <f>Linker_ZHist!H271-Nominal_ZHist!H271</f>
        <v>0</v>
      </c>
      <c r="I271">
        <f>Linker_ZHist!I271-Nominal_ZHist!I271</f>
        <v>44826</v>
      </c>
      <c r="J271">
        <f>Linker_ZHist!J271-Nominal_ZHist!J271</f>
        <v>167.45</v>
      </c>
      <c r="K271">
        <f>Linker_ZHist!K271-Nominal_ZHist!K271</f>
        <v>0</v>
      </c>
      <c r="L271">
        <f>Linker_ZHist!L271-Nominal_ZHist!L271</f>
        <v>0</v>
      </c>
      <c r="M271">
        <f>Linker_ZHist!M271-Nominal_ZHist!M271</f>
        <v>0</v>
      </c>
      <c r="N271">
        <f>Linker_ZHist!N271-Nominal_ZHist!N271</f>
        <v>0</v>
      </c>
      <c r="O271">
        <f>Linker_ZHist!O271-Nominal_ZHist!O271</f>
        <v>0</v>
      </c>
      <c r="P271">
        <f>Linker_ZHist!P271-Nominal_ZHist!P271</f>
        <v>0</v>
      </c>
      <c r="Q271">
        <f>Linker_ZHist!Q271-Nominal_ZHist!Q271</f>
        <v>0</v>
      </c>
      <c r="R271">
        <f>Linker_ZHist!R271-Nominal_ZHist!R271</f>
        <v>0</v>
      </c>
      <c r="S271">
        <f>Linker_ZHist!S271-Nominal_ZHist!S271</f>
        <v>0</v>
      </c>
      <c r="T271">
        <f>Linker_ZHist!T271-Nominal_ZHist!T271</f>
        <v>0</v>
      </c>
      <c r="U271">
        <f>Linker_ZHist!U271-Nominal_ZHist!U271</f>
        <v>0</v>
      </c>
      <c r="V271">
        <f>Linker_ZHist!V271-Nominal_ZHist!V271</f>
        <v>0</v>
      </c>
      <c r="W271">
        <f>Linker_ZHist!W271-Nominal_ZHist!W271</f>
        <v>0</v>
      </c>
      <c r="X271">
        <f>Linker_ZHist!X271-Nominal_ZHist!X271</f>
        <v>0</v>
      </c>
      <c r="Y271">
        <f>Linker_ZHist!Y271-Nominal_ZHist!Y271</f>
        <v>0</v>
      </c>
      <c r="Z271">
        <f>Linker_ZHist!Z271-Nominal_ZHist!Z271</f>
        <v>0</v>
      </c>
      <c r="AA271">
        <f>Linker_ZHist!AA271-Nominal_ZHist!AA271</f>
        <v>0</v>
      </c>
      <c r="AB271">
        <f>Linker_ZHist!AB271-Nominal_ZHist!AB271</f>
        <v>0</v>
      </c>
      <c r="AC271">
        <f>Linker_ZHist!AC271-Nominal_ZHist!AC271</f>
        <v>0</v>
      </c>
      <c r="AD271">
        <f>Linker_ZHist!AD271-Nominal_ZHist!AD271</f>
        <v>0</v>
      </c>
      <c r="AE271">
        <f>Linker_ZHist!AE271-Nominal_ZHist!AE271</f>
        <v>0</v>
      </c>
      <c r="AF271">
        <f>Linker_ZHist!AF271-Nominal_ZHist!AF271</f>
        <v>0</v>
      </c>
      <c r="AG271">
        <f>Linker_ZHist!AG271-Nominal_ZHist!AG271</f>
        <v>0</v>
      </c>
      <c r="AH271">
        <f>Linker_ZHist!AH271-Nominal_ZHist!AH271</f>
        <v>0</v>
      </c>
      <c r="AI271">
        <f>Linker_ZHist!AI271-Nominal_ZHist!AI271</f>
        <v>0</v>
      </c>
      <c r="AJ271">
        <f>Linker_ZHist!AJ271-Nominal_ZHist!AJ271</f>
        <v>0</v>
      </c>
      <c r="AK271">
        <f>Linker_ZHist!AK271-Nominal_ZHist!AK271</f>
        <v>0</v>
      </c>
      <c r="AL271">
        <f>Linker_ZHist!AL271-Nominal_ZHist!AL271</f>
        <v>0</v>
      </c>
      <c r="AM271">
        <f>Linker_ZHist!AM271-Nominal_ZHist!AM271</f>
        <v>0</v>
      </c>
      <c r="AN271">
        <f>Linker_ZHist!AN271-Nominal_ZHist!AN271</f>
        <v>0</v>
      </c>
      <c r="AO271">
        <f>Linker_ZHist!AO271-Nominal_ZHist!AO271</f>
        <v>0</v>
      </c>
      <c r="AP271">
        <f>Linker_ZHist!AP271-Nominal_ZHist!AP271</f>
        <v>0</v>
      </c>
      <c r="AQ271">
        <f>Linker_ZHist!AQ271-Nominal_ZHist!AQ271</f>
        <v>0</v>
      </c>
      <c r="AR271">
        <f>Linker_ZHist!AR271-Nominal_ZHist!AR271</f>
        <v>0</v>
      </c>
      <c r="AS271">
        <f>Linker_ZHist!AS271-Nominal_ZHist!AS271</f>
        <v>0</v>
      </c>
      <c r="AT271">
        <f>Linker_ZHist!AT271-Nominal_ZHist!AT271</f>
        <v>0</v>
      </c>
      <c r="AU271">
        <f>Linker_ZHist!AU271-Nominal_ZHist!AU271</f>
        <v>0</v>
      </c>
      <c r="AV271">
        <f>Linker_ZHist!AV271-Nominal_ZHist!AV271</f>
        <v>0</v>
      </c>
      <c r="AW271">
        <f>Linker_ZHist!AW271-Nominal_ZHist!AW271</f>
        <v>0</v>
      </c>
      <c r="AX271">
        <f>Linker_ZHist!AX271-Nominal_ZHist!AX271</f>
        <v>0</v>
      </c>
      <c r="AY271">
        <f>Linker_ZHist!AY271-Nominal_ZHist!AY271</f>
        <v>0</v>
      </c>
      <c r="AZ271">
        <f>Linker_ZHist!AZ271-Nominal_ZHist!AZ271</f>
        <v>0</v>
      </c>
      <c r="BA271">
        <f>Linker_ZHist!BA271-Nominal_ZHist!BA271</f>
        <v>0</v>
      </c>
      <c r="BB271">
        <f>Linker_ZHist!BB271-Nominal_ZHist!BB271</f>
        <v>0</v>
      </c>
      <c r="BC271">
        <f>Linker_ZHist!BC271-Nominal_ZHist!BC271</f>
        <v>0</v>
      </c>
      <c r="BD271">
        <f>Linker_ZHist!BD271-Nominal_ZHist!BD271</f>
        <v>0</v>
      </c>
      <c r="BE271">
        <f>Linker_ZHist!BE271-Nominal_ZHist!BE271</f>
        <v>0</v>
      </c>
      <c r="BF271">
        <f>Linker_ZHist!BF271-Nominal_ZHist!BF271</f>
        <v>0</v>
      </c>
      <c r="BG271">
        <f>Linker_ZHist!BG271-Nominal_ZHist!BG271</f>
        <v>0</v>
      </c>
      <c r="BH271">
        <f>Linker_ZHist!BH271-Nominal_ZHist!BH271</f>
        <v>0</v>
      </c>
      <c r="BI271">
        <f>Linker_ZHist!BI271-Nominal_ZHist!BI271</f>
        <v>0</v>
      </c>
      <c r="BJ271">
        <f>Linker_ZHist!BJ271-Nominal_ZHist!BJ271</f>
        <v>0</v>
      </c>
      <c r="BK271">
        <f>Linker_ZHist!BK271-Nominal_ZHist!BK271</f>
        <v>0</v>
      </c>
      <c r="BL271">
        <f>Linker_ZHist!BL271-Nominal_ZHist!BL271</f>
        <v>0</v>
      </c>
      <c r="BM271">
        <f>Linker_ZHist!BM271-Nominal_ZHist!BM271</f>
        <v>0</v>
      </c>
      <c r="BN271">
        <f>Linker_ZHist!BN271-Nominal_ZHist!BN271</f>
        <v>0</v>
      </c>
      <c r="BO271">
        <f>Linker_ZHist!BO271-Nominal_ZHist!BO271</f>
        <v>0</v>
      </c>
      <c r="BP271">
        <f>Linker_ZHist!BP271-Nominal_ZHist!BP271</f>
        <v>0</v>
      </c>
      <c r="BQ271">
        <f>Linker_ZHist!BQ271-Nominal_ZHist!BQ271</f>
        <v>0</v>
      </c>
      <c r="BR271">
        <f>Linker_ZHist!BR271-Nominal_ZHist!BR271</f>
        <v>0</v>
      </c>
      <c r="BS271">
        <f>Linker_ZHist!BS271-Nominal_ZHist!BS271</f>
        <v>0</v>
      </c>
      <c r="BT271">
        <f>Linker_ZHist!BT271-Nominal_ZHist!BT271</f>
        <v>0</v>
      </c>
      <c r="BU271">
        <f>Linker_ZHist!BU271-Nominal_ZHist!BU271</f>
        <v>0</v>
      </c>
      <c r="BV271">
        <f>Linker_ZHist!BV271-Nominal_ZHist!BV271</f>
        <v>0</v>
      </c>
      <c r="BW271">
        <f>Linker_ZHist!BW271-Nominal_ZHist!BW271</f>
        <v>0</v>
      </c>
      <c r="BX271">
        <f>Linker_ZHist!BX271-Nominal_ZHist!BX271</f>
        <v>0</v>
      </c>
      <c r="BY271">
        <f>Linker_ZHist!BY271-Nominal_ZHist!BY271</f>
        <v>0</v>
      </c>
      <c r="BZ271">
        <f>Linker_ZHist!BZ271-Nominal_ZHist!BZ271</f>
        <v>0</v>
      </c>
    </row>
    <row r="272" spans="4:78" x14ac:dyDescent="0.35">
      <c r="D272">
        <f>Linker_ZHist!D272-Nominal_ZHist!D272</f>
        <v>0</v>
      </c>
      <c r="E272">
        <f>Linker_ZHist!E272-Nominal_ZHist!E272</f>
        <v>0</v>
      </c>
      <c r="F272">
        <f>Linker_ZHist!F272-Nominal_ZHist!F272</f>
        <v>0</v>
      </c>
      <c r="G272">
        <f>Linker_ZHist!G272-Nominal_ZHist!G272</f>
        <v>0</v>
      </c>
      <c r="H272">
        <f>Linker_ZHist!H272-Nominal_ZHist!H272</f>
        <v>0</v>
      </c>
      <c r="I272">
        <f>Linker_ZHist!I272-Nominal_ZHist!I272</f>
        <v>44827</v>
      </c>
      <c r="J272">
        <f>Linker_ZHist!J272-Nominal_ZHist!J272</f>
        <v>167.32</v>
      </c>
      <c r="K272">
        <f>Linker_ZHist!K272-Nominal_ZHist!K272</f>
        <v>0</v>
      </c>
      <c r="L272">
        <f>Linker_ZHist!L272-Nominal_ZHist!L272</f>
        <v>0</v>
      </c>
      <c r="M272">
        <f>Linker_ZHist!M272-Nominal_ZHist!M272</f>
        <v>0</v>
      </c>
      <c r="N272">
        <f>Linker_ZHist!N272-Nominal_ZHist!N272</f>
        <v>0</v>
      </c>
      <c r="O272">
        <f>Linker_ZHist!O272-Nominal_ZHist!O272</f>
        <v>0</v>
      </c>
      <c r="P272">
        <f>Linker_ZHist!P272-Nominal_ZHist!P272</f>
        <v>0</v>
      </c>
      <c r="Q272">
        <f>Linker_ZHist!Q272-Nominal_ZHist!Q272</f>
        <v>0</v>
      </c>
      <c r="R272">
        <f>Linker_ZHist!R272-Nominal_ZHist!R272</f>
        <v>0</v>
      </c>
      <c r="S272">
        <f>Linker_ZHist!S272-Nominal_ZHist!S272</f>
        <v>0</v>
      </c>
      <c r="T272">
        <f>Linker_ZHist!T272-Nominal_ZHist!T272</f>
        <v>0</v>
      </c>
      <c r="U272">
        <f>Linker_ZHist!U272-Nominal_ZHist!U272</f>
        <v>0</v>
      </c>
      <c r="V272">
        <f>Linker_ZHist!V272-Nominal_ZHist!V272</f>
        <v>0</v>
      </c>
      <c r="W272">
        <f>Linker_ZHist!W272-Nominal_ZHist!W272</f>
        <v>0</v>
      </c>
      <c r="X272">
        <f>Linker_ZHist!X272-Nominal_ZHist!X272</f>
        <v>0</v>
      </c>
      <c r="Y272">
        <f>Linker_ZHist!Y272-Nominal_ZHist!Y272</f>
        <v>0</v>
      </c>
      <c r="Z272">
        <f>Linker_ZHist!Z272-Nominal_ZHist!Z272</f>
        <v>0</v>
      </c>
      <c r="AA272">
        <f>Linker_ZHist!AA272-Nominal_ZHist!AA272</f>
        <v>0</v>
      </c>
      <c r="AB272">
        <f>Linker_ZHist!AB272-Nominal_ZHist!AB272</f>
        <v>0</v>
      </c>
      <c r="AC272">
        <f>Linker_ZHist!AC272-Nominal_ZHist!AC272</f>
        <v>0</v>
      </c>
      <c r="AD272">
        <f>Linker_ZHist!AD272-Nominal_ZHist!AD272</f>
        <v>0</v>
      </c>
      <c r="AE272">
        <f>Linker_ZHist!AE272-Nominal_ZHist!AE272</f>
        <v>0</v>
      </c>
      <c r="AF272">
        <f>Linker_ZHist!AF272-Nominal_ZHist!AF272</f>
        <v>0</v>
      </c>
      <c r="AG272">
        <f>Linker_ZHist!AG272-Nominal_ZHist!AG272</f>
        <v>0</v>
      </c>
      <c r="AH272">
        <f>Linker_ZHist!AH272-Nominal_ZHist!AH272</f>
        <v>0</v>
      </c>
      <c r="AI272">
        <f>Linker_ZHist!AI272-Nominal_ZHist!AI272</f>
        <v>0</v>
      </c>
      <c r="AJ272">
        <f>Linker_ZHist!AJ272-Nominal_ZHist!AJ272</f>
        <v>0</v>
      </c>
      <c r="AK272">
        <f>Linker_ZHist!AK272-Nominal_ZHist!AK272</f>
        <v>0</v>
      </c>
      <c r="AL272">
        <f>Linker_ZHist!AL272-Nominal_ZHist!AL272</f>
        <v>0</v>
      </c>
      <c r="AM272">
        <f>Linker_ZHist!AM272-Nominal_ZHist!AM272</f>
        <v>0</v>
      </c>
      <c r="AN272">
        <f>Linker_ZHist!AN272-Nominal_ZHist!AN272</f>
        <v>0</v>
      </c>
      <c r="AO272">
        <f>Linker_ZHist!AO272-Nominal_ZHist!AO272</f>
        <v>0</v>
      </c>
      <c r="AP272">
        <f>Linker_ZHist!AP272-Nominal_ZHist!AP272</f>
        <v>0</v>
      </c>
      <c r="AQ272">
        <f>Linker_ZHist!AQ272-Nominal_ZHist!AQ272</f>
        <v>0</v>
      </c>
      <c r="AR272">
        <f>Linker_ZHist!AR272-Nominal_ZHist!AR272</f>
        <v>0</v>
      </c>
      <c r="AS272">
        <f>Linker_ZHist!AS272-Nominal_ZHist!AS272</f>
        <v>0</v>
      </c>
      <c r="AT272">
        <f>Linker_ZHist!AT272-Nominal_ZHist!AT272</f>
        <v>0</v>
      </c>
      <c r="AU272">
        <f>Linker_ZHist!AU272-Nominal_ZHist!AU272</f>
        <v>0</v>
      </c>
      <c r="AV272">
        <f>Linker_ZHist!AV272-Nominal_ZHist!AV272</f>
        <v>0</v>
      </c>
      <c r="AW272">
        <f>Linker_ZHist!AW272-Nominal_ZHist!AW272</f>
        <v>0</v>
      </c>
      <c r="AX272">
        <f>Linker_ZHist!AX272-Nominal_ZHist!AX272</f>
        <v>0</v>
      </c>
      <c r="AY272">
        <f>Linker_ZHist!AY272-Nominal_ZHist!AY272</f>
        <v>0</v>
      </c>
      <c r="AZ272">
        <f>Linker_ZHist!AZ272-Nominal_ZHist!AZ272</f>
        <v>0</v>
      </c>
      <c r="BA272">
        <f>Linker_ZHist!BA272-Nominal_ZHist!BA272</f>
        <v>0</v>
      </c>
      <c r="BB272">
        <f>Linker_ZHist!BB272-Nominal_ZHist!BB272</f>
        <v>0</v>
      </c>
      <c r="BC272">
        <f>Linker_ZHist!BC272-Nominal_ZHist!BC272</f>
        <v>0</v>
      </c>
      <c r="BD272">
        <f>Linker_ZHist!BD272-Nominal_ZHist!BD272</f>
        <v>0</v>
      </c>
      <c r="BE272">
        <f>Linker_ZHist!BE272-Nominal_ZHist!BE272</f>
        <v>0</v>
      </c>
      <c r="BF272">
        <f>Linker_ZHist!BF272-Nominal_ZHist!BF272</f>
        <v>0</v>
      </c>
      <c r="BG272">
        <f>Linker_ZHist!BG272-Nominal_ZHist!BG272</f>
        <v>0</v>
      </c>
      <c r="BH272">
        <f>Linker_ZHist!BH272-Nominal_ZHist!BH272</f>
        <v>0</v>
      </c>
      <c r="BI272">
        <f>Linker_ZHist!BI272-Nominal_ZHist!BI272</f>
        <v>0</v>
      </c>
      <c r="BJ272">
        <f>Linker_ZHist!BJ272-Nominal_ZHist!BJ272</f>
        <v>0</v>
      </c>
      <c r="BK272">
        <f>Linker_ZHist!BK272-Nominal_ZHist!BK272</f>
        <v>0</v>
      </c>
      <c r="BL272">
        <f>Linker_ZHist!BL272-Nominal_ZHist!BL272</f>
        <v>0</v>
      </c>
      <c r="BM272">
        <f>Linker_ZHist!BM272-Nominal_ZHist!BM272</f>
        <v>0</v>
      </c>
      <c r="BN272">
        <f>Linker_ZHist!BN272-Nominal_ZHist!BN272</f>
        <v>0</v>
      </c>
      <c r="BO272">
        <f>Linker_ZHist!BO272-Nominal_ZHist!BO272</f>
        <v>0</v>
      </c>
      <c r="BP272">
        <f>Linker_ZHist!BP272-Nominal_ZHist!BP272</f>
        <v>0</v>
      </c>
      <c r="BQ272">
        <f>Linker_ZHist!BQ272-Nominal_ZHist!BQ272</f>
        <v>0</v>
      </c>
      <c r="BR272">
        <f>Linker_ZHist!BR272-Nominal_ZHist!BR272</f>
        <v>0</v>
      </c>
      <c r="BS272">
        <f>Linker_ZHist!BS272-Nominal_ZHist!BS272</f>
        <v>0</v>
      </c>
      <c r="BT272">
        <f>Linker_ZHist!BT272-Nominal_ZHist!BT272</f>
        <v>0</v>
      </c>
      <c r="BU272">
        <f>Linker_ZHist!BU272-Nominal_ZHist!BU272</f>
        <v>0</v>
      </c>
      <c r="BV272">
        <f>Linker_ZHist!BV272-Nominal_ZHist!BV272</f>
        <v>0</v>
      </c>
      <c r="BW272">
        <f>Linker_ZHist!BW272-Nominal_ZHist!BW272</f>
        <v>0</v>
      </c>
      <c r="BX272">
        <f>Linker_ZHist!BX272-Nominal_ZHist!BX272</f>
        <v>0</v>
      </c>
      <c r="BY272">
        <f>Linker_ZHist!BY272-Nominal_ZHist!BY272</f>
        <v>0</v>
      </c>
      <c r="BZ272">
        <f>Linker_ZHist!BZ272-Nominal_ZHist!BZ272</f>
        <v>0</v>
      </c>
    </row>
    <row r="273" spans="4:78" x14ac:dyDescent="0.35">
      <c r="D273">
        <f>Linker_ZHist!D273-Nominal_ZHist!D273</f>
        <v>0</v>
      </c>
      <c r="E273">
        <f>Linker_ZHist!E273-Nominal_ZHist!E273</f>
        <v>0</v>
      </c>
      <c r="F273">
        <f>Linker_ZHist!F273-Nominal_ZHist!F273</f>
        <v>0</v>
      </c>
      <c r="G273">
        <f>Linker_ZHist!G273-Nominal_ZHist!G273</f>
        <v>0</v>
      </c>
      <c r="H273">
        <f>Linker_ZHist!H273-Nominal_ZHist!H273</f>
        <v>0</v>
      </c>
      <c r="I273">
        <f>Linker_ZHist!I273-Nominal_ZHist!I273</f>
        <v>44830</v>
      </c>
      <c r="J273">
        <f>Linker_ZHist!J273-Nominal_ZHist!J273</f>
        <v>164.4</v>
      </c>
      <c r="K273">
        <f>Linker_ZHist!K273-Nominal_ZHist!K273</f>
        <v>0</v>
      </c>
      <c r="L273">
        <f>Linker_ZHist!L273-Nominal_ZHist!L273</f>
        <v>0</v>
      </c>
      <c r="M273">
        <f>Linker_ZHist!M273-Nominal_ZHist!M273</f>
        <v>0</v>
      </c>
      <c r="N273">
        <f>Linker_ZHist!N273-Nominal_ZHist!N273</f>
        <v>0</v>
      </c>
      <c r="O273">
        <f>Linker_ZHist!O273-Nominal_ZHist!O273</f>
        <v>0</v>
      </c>
      <c r="P273">
        <f>Linker_ZHist!P273-Nominal_ZHist!P273</f>
        <v>0</v>
      </c>
      <c r="Q273">
        <f>Linker_ZHist!Q273-Nominal_ZHist!Q273</f>
        <v>0</v>
      </c>
      <c r="R273">
        <f>Linker_ZHist!R273-Nominal_ZHist!R273</f>
        <v>0</v>
      </c>
      <c r="S273">
        <f>Linker_ZHist!S273-Nominal_ZHist!S273</f>
        <v>0</v>
      </c>
      <c r="T273">
        <f>Linker_ZHist!T273-Nominal_ZHist!T273</f>
        <v>0</v>
      </c>
      <c r="U273">
        <f>Linker_ZHist!U273-Nominal_ZHist!U273</f>
        <v>0</v>
      </c>
      <c r="V273">
        <f>Linker_ZHist!V273-Nominal_ZHist!V273</f>
        <v>0</v>
      </c>
      <c r="W273">
        <f>Linker_ZHist!W273-Nominal_ZHist!W273</f>
        <v>0</v>
      </c>
      <c r="X273">
        <f>Linker_ZHist!X273-Nominal_ZHist!X273</f>
        <v>0</v>
      </c>
      <c r="Y273">
        <f>Linker_ZHist!Y273-Nominal_ZHist!Y273</f>
        <v>0</v>
      </c>
      <c r="Z273">
        <f>Linker_ZHist!Z273-Nominal_ZHist!Z273</f>
        <v>0</v>
      </c>
      <c r="AA273">
        <f>Linker_ZHist!AA273-Nominal_ZHist!AA273</f>
        <v>0</v>
      </c>
      <c r="AB273">
        <f>Linker_ZHist!AB273-Nominal_ZHist!AB273</f>
        <v>0</v>
      </c>
      <c r="AC273">
        <f>Linker_ZHist!AC273-Nominal_ZHist!AC273</f>
        <v>0</v>
      </c>
      <c r="AD273">
        <f>Linker_ZHist!AD273-Nominal_ZHist!AD273</f>
        <v>0</v>
      </c>
      <c r="AE273">
        <f>Linker_ZHist!AE273-Nominal_ZHist!AE273</f>
        <v>0</v>
      </c>
      <c r="AF273">
        <f>Linker_ZHist!AF273-Nominal_ZHist!AF273</f>
        <v>0</v>
      </c>
      <c r="AG273">
        <f>Linker_ZHist!AG273-Nominal_ZHist!AG273</f>
        <v>0</v>
      </c>
      <c r="AH273">
        <f>Linker_ZHist!AH273-Nominal_ZHist!AH273</f>
        <v>0</v>
      </c>
      <c r="AI273">
        <f>Linker_ZHist!AI273-Nominal_ZHist!AI273</f>
        <v>0</v>
      </c>
      <c r="AJ273">
        <f>Linker_ZHist!AJ273-Nominal_ZHist!AJ273</f>
        <v>0</v>
      </c>
      <c r="AK273">
        <f>Linker_ZHist!AK273-Nominal_ZHist!AK273</f>
        <v>0</v>
      </c>
      <c r="AL273">
        <f>Linker_ZHist!AL273-Nominal_ZHist!AL273</f>
        <v>0</v>
      </c>
      <c r="AM273">
        <f>Linker_ZHist!AM273-Nominal_ZHist!AM273</f>
        <v>0</v>
      </c>
      <c r="AN273">
        <f>Linker_ZHist!AN273-Nominal_ZHist!AN273</f>
        <v>0</v>
      </c>
      <c r="AO273">
        <f>Linker_ZHist!AO273-Nominal_ZHist!AO273</f>
        <v>0</v>
      </c>
      <c r="AP273">
        <f>Linker_ZHist!AP273-Nominal_ZHist!AP273</f>
        <v>0</v>
      </c>
      <c r="AQ273">
        <f>Linker_ZHist!AQ273-Nominal_ZHist!AQ273</f>
        <v>0</v>
      </c>
      <c r="AR273">
        <f>Linker_ZHist!AR273-Nominal_ZHist!AR273</f>
        <v>0</v>
      </c>
      <c r="AS273">
        <f>Linker_ZHist!AS273-Nominal_ZHist!AS273</f>
        <v>0</v>
      </c>
      <c r="AT273">
        <f>Linker_ZHist!AT273-Nominal_ZHist!AT273</f>
        <v>0</v>
      </c>
      <c r="AU273">
        <f>Linker_ZHist!AU273-Nominal_ZHist!AU273</f>
        <v>0</v>
      </c>
      <c r="AV273">
        <f>Linker_ZHist!AV273-Nominal_ZHist!AV273</f>
        <v>0</v>
      </c>
      <c r="AW273">
        <f>Linker_ZHist!AW273-Nominal_ZHist!AW273</f>
        <v>0</v>
      </c>
      <c r="AX273">
        <f>Linker_ZHist!AX273-Nominal_ZHist!AX273</f>
        <v>0</v>
      </c>
      <c r="AY273">
        <f>Linker_ZHist!AY273-Nominal_ZHist!AY273</f>
        <v>0</v>
      </c>
      <c r="AZ273">
        <f>Linker_ZHist!AZ273-Nominal_ZHist!AZ273</f>
        <v>0</v>
      </c>
      <c r="BA273">
        <f>Linker_ZHist!BA273-Nominal_ZHist!BA273</f>
        <v>0</v>
      </c>
      <c r="BB273">
        <f>Linker_ZHist!BB273-Nominal_ZHist!BB273</f>
        <v>0</v>
      </c>
      <c r="BC273">
        <f>Linker_ZHist!BC273-Nominal_ZHist!BC273</f>
        <v>0</v>
      </c>
      <c r="BD273">
        <f>Linker_ZHist!BD273-Nominal_ZHist!BD273</f>
        <v>0</v>
      </c>
      <c r="BE273">
        <f>Linker_ZHist!BE273-Nominal_ZHist!BE273</f>
        <v>0</v>
      </c>
      <c r="BF273">
        <f>Linker_ZHist!BF273-Nominal_ZHist!BF273</f>
        <v>0</v>
      </c>
      <c r="BG273">
        <f>Linker_ZHist!BG273-Nominal_ZHist!BG273</f>
        <v>0</v>
      </c>
      <c r="BH273">
        <f>Linker_ZHist!BH273-Nominal_ZHist!BH273</f>
        <v>0</v>
      </c>
      <c r="BI273">
        <f>Linker_ZHist!BI273-Nominal_ZHist!BI273</f>
        <v>0</v>
      </c>
      <c r="BJ273">
        <f>Linker_ZHist!BJ273-Nominal_ZHist!BJ273</f>
        <v>0</v>
      </c>
      <c r="BK273">
        <f>Linker_ZHist!BK273-Nominal_ZHist!BK273</f>
        <v>0</v>
      </c>
      <c r="BL273">
        <f>Linker_ZHist!BL273-Nominal_ZHist!BL273</f>
        <v>0</v>
      </c>
      <c r="BM273">
        <f>Linker_ZHist!BM273-Nominal_ZHist!BM273</f>
        <v>0</v>
      </c>
      <c r="BN273">
        <f>Linker_ZHist!BN273-Nominal_ZHist!BN273</f>
        <v>0</v>
      </c>
      <c r="BO273">
        <f>Linker_ZHist!BO273-Nominal_ZHist!BO273</f>
        <v>0</v>
      </c>
      <c r="BP273">
        <f>Linker_ZHist!BP273-Nominal_ZHist!BP273</f>
        <v>0</v>
      </c>
      <c r="BQ273">
        <f>Linker_ZHist!BQ273-Nominal_ZHist!BQ273</f>
        <v>0</v>
      </c>
      <c r="BR273">
        <f>Linker_ZHist!BR273-Nominal_ZHist!BR273</f>
        <v>0</v>
      </c>
      <c r="BS273">
        <f>Linker_ZHist!BS273-Nominal_ZHist!BS273</f>
        <v>0</v>
      </c>
      <c r="BT273">
        <f>Linker_ZHist!BT273-Nominal_ZHist!BT273</f>
        <v>0</v>
      </c>
      <c r="BU273">
        <f>Linker_ZHist!BU273-Nominal_ZHist!BU273</f>
        <v>0</v>
      </c>
      <c r="BV273">
        <f>Linker_ZHist!BV273-Nominal_ZHist!BV273</f>
        <v>0</v>
      </c>
      <c r="BW273">
        <f>Linker_ZHist!BW273-Nominal_ZHist!BW273</f>
        <v>0</v>
      </c>
      <c r="BX273">
        <f>Linker_ZHist!BX273-Nominal_ZHist!BX273</f>
        <v>0</v>
      </c>
      <c r="BY273">
        <f>Linker_ZHist!BY273-Nominal_ZHist!BY273</f>
        <v>0</v>
      </c>
      <c r="BZ273">
        <f>Linker_ZHist!BZ273-Nominal_ZHist!BZ273</f>
        <v>0</v>
      </c>
    </row>
    <row r="274" spans="4:78" x14ac:dyDescent="0.35">
      <c r="D274">
        <f>Linker_ZHist!D274-Nominal_ZHist!D274</f>
        <v>0</v>
      </c>
      <c r="E274">
        <f>Linker_ZHist!E274-Nominal_ZHist!E274</f>
        <v>0</v>
      </c>
      <c r="F274">
        <f>Linker_ZHist!F274-Nominal_ZHist!F274</f>
        <v>0</v>
      </c>
      <c r="G274">
        <f>Linker_ZHist!G274-Nominal_ZHist!G274</f>
        <v>0</v>
      </c>
      <c r="H274">
        <f>Linker_ZHist!H274-Nominal_ZHist!H274</f>
        <v>0</v>
      </c>
      <c r="I274">
        <f>Linker_ZHist!I274-Nominal_ZHist!I274</f>
        <v>44831</v>
      </c>
      <c r="J274">
        <f>Linker_ZHist!J274-Nominal_ZHist!J274</f>
        <v>163.78</v>
      </c>
      <c r="K274">
        <f>Linker_ZHist!K274-Nominal_ZHist!K274</f>
        <v>0</v>
      </c>
      <c r="L274">
        <f>Linker_ZHist!L274-Nominal_ZHist!L274</f>
        <v>0</v>
      </c>
      <c r="M274">
        <f>Linker_ZHist!M274-Nominal_ZHist!M274</f>
        <v>0</v>
      </c>
      <c r="N274">
        <f>Linker_ZHist!N274-Nominal_ZHist!N274</f>
        <v>0</v>
      </c>
      <c r="O274">
        <f>Linker_ZHist!O274-Nominal_ZHist!O274</f>
        <v>0</v>
      </c>
      <c r="P274">
        <f>Linker_ZHist!P274-Nominal_ZHist!P274</f>
        <v>0</v>
      </c>
      <c r="Q274">
        <f>Linker_ZHist!Q274-Nominal_ZHist!Q274</f>
        <v>0</v>
      </c>
      <c r="R274">
        <f>Linker_ZHist!R274-Nominal_ZHist!R274</f>
        <v>0</v>
      </c>
      <c r="S274">
        <f>Linker_ZHist!S274-Nominal_ZHist!S274</f>
        <v>0</v>
      </c>
      <c r="T274">
        <f>Linker_ZHist!T274-Nominal_ZHist!T274</f>
        <v>0</v>
      </c>
      <c r="U274">
        <f>Linker_ZHist!U274-Nominal_ZHist!U274</f>
        <v>0</v>
      </c>
      <c r="V274">
        <f>Linker_ZHist!V274-Nominal_ZHist!V274</f>
        <v>0</v>
      </c>
      <c r="W274">
        <f>Linker_ZHist!W274-Nominal_ZHist!W274</f>
        <v>0</v>
      </c>
      <c r="X274">
        <f>Linker_ZHist!X274-Nominal_ZHist!X274</f>
        <v>0</v>
      </c>
      <c r="Y274">
        <f>Linker_ZHist!Y274-Nominal_ZHist!Y274</f>
        <v>0</v>
      </c>
      <c r="Z274">
        <f>Linker_ZHist!Z274-Nominal_ZHist!Z274</f>
        <v>0</v>
      </c>
      <c r="AA274">
        <f>Linker_ZHist!AA274-Nominal_ZHist!AA274</f>
        <v>0</v>
      </c>
      <c r="AB274">
        <f>Linker_ZHist!AB274-Nominal_ZHist!AB274</f>
        <v>0</v>
      </c>
      <c r="AC274">
        <f>Linker_ZHist!AC274-Nominal_ZHist!AC274</f>
        <v>0</v>
      </c>
      <c r="AD274">
        <f>Linker_ZHist!AD274-Nominal_ZHist!AD274</f>
        <v>0</v>
      </c>
      <c r="AE274">
        <f>Linker_ZHist!AE274-Nominal_ZHist!AE274</f>
        <v>0</v>
      </c>
      <c r="AF274">
        <f>Linker_ZHist!AF274-Nominal_ZHist!AF274</f>
        <v>0</v>
      </c>
      <c r="AG274">
        <f>Linker_ZHist!AG274-Nominal_ZHist!AG274</f>
        <v>0</v>
      </c>
      <c r="AH274">
        <f>Linker_ZHist!AH274-Nominal_ZHist!AH274</f>
        <v>0</v>
      </c>
      <c r="AI274">
        <f>Linker_ZHist!AI274-Nominal_ZHist!AI274</f>
        <v>0</v>
      </c>
      <c r="AJ274">
        <f>Linker_ZHist!AJ274-Nominal_ZHist!AJ274</f>
        <v>0</v>
      </c>
      <c r="AK274">
        <f>Linker_ZHist!AK274-Nominal_ZHist!AK274</f>
        <v>0</v>
      </c>
      <c r="AL274">
        <f>Linker_ZHist!AL274-Nominal_ZHist!AL274</f>
        <v>0</v>
      </c>
      <c r="AM274">
        <f>Linker_ZHist!AM274-Nominal_ZHist!AM274</f>
        <v>0</v>
      </c>
      <c r="AN274">
        <f>Linker_ZHist!AN274-Nominal_ZHist!AN274</f>
        <v>0</v>
      </c>
      <c r="AO274">
        <f>Linker_ZHist!AO274-Nominal_ZHist!AO274</f>
        <v>0</v>
      </c>
      <c r="AP274">
        <f>Linker_ZHist!AP274-Nominal_ZHist!AP274</f>
        <v>0</v>
      </c>
      <c r="AQ274">
        <f>Linker_ZHist!AQ274-Nominal_ZHist!AQ274</f>
        <v>0</v>
      </c>
      <c r="AR274">
        <f>Linker_ZHist!AR274-Nominal_ZHist!AR274</f>
        <v>0</v>
      </c>
      <c r="AS274">
        <f>Linker_ZHist!AS274-Nominal_ZHist!AS274</f>
        <v>0</v>
      </c>
      <c r="AT274">
        <f>Linker_ZHist!AT274-Nominal_ZHist!AT274</f>
        <v>0</v>
      </c>
      <c r="AU274">
        <f>Linker_ZHist!AU274-Nominal_ZHist!AU274</f>
        <v>0</v>
      </c>
      <c r="AV274">
        <f>Linker_ZHist!AV274-Nominal_ZHist!AV274</f>
        <v>0</v>
      </c>
      <c r="AW274">
        <f>Linker_ZHist!AW274-Nominal_ZHist!AW274</f>
        <v>0</v>
      </c>
      <c r="AX274">
        <f>Linker_ZHist!AX274-Nominal_ZHist!AX274</f>
        <v>0</v>
      </c>
      <c r="AY274">
        <f>Linker_ZHist!AY274-Nominal_ZHist!AY274</f>
        <v>0</v>
      </c>
      <c r="AZ274">
        <f>Linker_ZHist!AZ274-Nominal_ZHist!AZ274</f>
        <v>0</v>
      </c>
      <c r="BA274">
        <f>Linker_ZHist!BA274-Nominal_ZHist!BA274</f>
        <v>0</v>
      </c>
      <c r="BB274">
        <f>Linker_ZHist!BB274-Nominal_ZHist!BB274</f>
        <v>0</v>
      </c>
      <c r="BC274">
        <f>Linker_ZHist!BC274-Nominal_ZHist!BC274</f>
        <v>0</v>
      </c>
      <c r="BD274">
        <f>Linker_ZHist!BD274-Nominal_ZHist!BD274</f>
        <v>0</v>
      </c>
      <c r="BE274">
        <f>Linker_ZHist!BE274-Nominal_ZHist!BE274</f>
        <v>0</v>
      </c>
      <c r="BF274">
        <f>Linker_ZHist!BF274-Nominal_ZHist!BF274</f>
        <v>0</v>
      </c>
      <c r="BG274">
        <f>Linker_ZHist!BG274-Nominal_ZHist!BG274</f>
        <v>0</v>
      </c>
      <c r="BH274">
        <f>Linker_ZHist!BH274-Nominal_ZHist!BH274</f>
        <v>0</v>
      </c>
      <c r="BI274">
        <f>Linker_ZHist!BI274-Nominal_ZHist!BI274</f>
        <v>0</v>
      </c>
      <c r="BJ274">
        <f>Linker_ZHist!BJ274-Nominal_ZHist!BJ274</f>
        <v>0</v>
      </c>
      <c r="BK274">
        <f>Linker_ZHist!BK274-Nominal_ZHist!BK274</f>
        <v>0</v>
      </c>
      <c r="BL274">
        <f>Linker_ZHist!BL274-Nominal_ZHist!BL274</f>
        <v>0</v>
      </c>
      <c r="BM274">
        <f>Linker_ZHist!BM274-Nominal_ZHist!BM274</f>
        <v>0</v>
      </c>
      <c r="BN274">
        <f>Linker_ZHist!BN274-Nominal_ZHist!BN274</f>
        <v>0</v>
      </c>
      <c r="BO274">
        <f>Linker_ZHist!BO274-Nominal_ZHist!BO274</f>
        <v>0</v>
      </c>
      <c r="BP274">
        <f>Linker_ZHist!BP274-Nominal_ZHist!BP274</f>
        <v>0</v>
      </c>
      <c r="BQ274">
        <f>Linker_ZHist!BQ274-Nominal_ZHist!BQ274</f>
        <v>0</v>
      </c>
      <c r="BR274">
        <f>Linker_ZHist!BR274-Nominal_ZHist!BR274</f>
        <v>0</v>
      </c>
      <c r="BS274">
        <f>Linker_ZHist!BS274-Nominal_ZHist!BS274</f>
        <v>0</v>
      </c>
      <c r="BT274">
        <f>Linker_ZHist!BT274-Nominal_ZHist!BT274</f>
        <v>0</v>
      </c>
      <c r="BU274">
        <f>Linker_ZHist!BU274-Nominal_ZHist!BU274</f>
        <v>0</v>
      </c>
      <c r="BV274">
        <f>Linker_ZHist!BV274-Nominal_ZHist!BV274</f>
        <v>0</v>
      </c>
      <c r="BW274">
        <f>Linker_ZHist!BW274-Nominal_ZHist!BW274</f>
        <v>0</v>
      </c>
      <c r="BX274">
        <f>Linker_ZHist!BX274-Nominal_ZHist!BX274</f>
        <v>0</v>
      </c>
      <c r="BY274">
        <f>Linker_ZHist!BY274-Nominal_ZHist!BY274</f>
        <v>0</v>
      </c>
      <c r="BZ274">
        <f>Linker_ZHist!BZ274-Nominal_ZHist!BZ274</f>
        <v>0</v>
      </c>
    </row>
    <row r="275" spans="4:78" x14ac:dyDescent="0.35">
      <c r="D275">
        <f>Linker_ZHist!D275-Nominal_ZHist!D275</f>
        <v>0</v>
      </c>
      <c r="E275">
        <f>Linker_ZHist!E275-Nominal_ZHist!E275</f>
        <v>0</v>
      </c>
      <c r="F275">
        <f>Linker_ZHist!F275-Nominal_ZHist!F275</f>
        <v>0</v>
      </c>
      <c r="G275">
        <f>Linker_ZHist!G275-Nominal_ZHist!G275</f>
        <v>0</v>
      </c>
      <c r="H275">
        <f>Linker_ZHist!H275-Nominal_ZHist!H275</f>
        <v>0</v>
      </c>
      <c r="I275">
        <f>Linker_ZHist!I275-Nominal_ZHist!I275</f>
        <v>44832</v>
      </c>
      <c r="J275">
        <f>Linker_ZHist!J275-Nominal_ZHist!J275</f>
        <v>162.91999999999999</v>
      </c>
      <c r="K275">
        <f>Linker_ZHist!K275-Nominal_ZHist!K275</f>
        <v>0</v>
      </c>
      <c r="L275">
        <f>Linker_ZHist!L275-Nominal_ZHist!L275</f>
        <v>0</v>
      </c>
      <c r="M275">
        <f>Linker_ZHist!M275-Nominal_ZHist!M275</f>
        <v>0</v>
      </c>
      <c r="N275">
        <f>Linker_ZHist!N275-Nominal_ZHist!N275</f>
        <v>0</v>
      </c>
      <c r="O275">
        <f>Linker_ZHist!O275-Nominal_ZHist!O275</f>
        <v>0</v>
      </c>
      <c r="P275">
        <f>Linker_ZHist!P275-Nominal_ZHist!P275</f>
        <v>0</v>
      </c>
      <c r="Q275">
        <f>Linker_ZHist!Q275-Nominal_ZHist!Q275</f>
        <v>0</v>
      </c>
      <c r="R275">
        <f>Linker_ZHist!R275-Nominal_ZHist!R275</f>
        <v>0</v>
      </c>
      <c r="S275">
        <f>Linker_ZHist!S275-Nominal_ZHist!S275</f>
        <v>0</v>
      </c>
      <c r="T275">
        <f>Linker_ZHist!T275-Nominal_ZHist!T275</f>
        <v>0</v>
      </c>
      <c r="U275">
        <f>Linker_ZHist!U275-Nominal_ZHist!U275</f>
        <v>0</v>
      </c>
      <c r="V275">
        <f>Linker_ZHist!V275-Nominal_ZHist!V275</f>
        <v>0</v>
      </c>
      <c r="W275">
        <f>Linker_ZHist!W275-Nominal_ZHist!W275</f>
        <v>0</v>
      </c>
      <c r="X275">
        <f>Linker_ZHist!X275-Nominal_ZHist!X275</f>
        <v>0</v>
      </c>
      <c r="Y275">
        <f>Linker_ZHist!Y275-Nominal_ZHist!Y275</f>
        <v>0</v>
      </c>
      <c r="Z275">
        <f>Linker_ZHist!Z275-Nominal_ZHist!Z275</f>
        <v>0</v>
      </c>
      <c r="AA275">
        <f>Linker_ZHist!AA275-Nominal_ZHist!AA275</f>
        <v>0</v>
      </c>
      <c r="AB275">
        <f>Linker_ZHist!AB275-Nominal_ZHist!AB275</f>
        <v>0</v>
      </c>
      <c r="AC275">
        <f>Linker_ZHist!AC275-Nominal_ZHist!AC275</f>
        <v>0</v>
      </c>
      <c r="AD275">
        <f>Linker_ZHist!AD275-Nominal_ZHist!AD275</f>
        <v>0</v>
      </c>
      <c r="AE275">
        <f>Linker_ZHist!AE275-Nominal_ZHist!AE275</f>
        <v>0</v>
      </c>
      <c r="AF275">
        <f>Linker_ZHist!AF275-Nominal_ZHist!AF275</f>
        <v>0</v>
      </c>
      <c r="AG275">
        <f>Linker_ZHist!AG275-Nominal_ZHist!AG275</f>
        <v>0</v>
      </c>
      <c r="AH275">
        <f>Linker_ZHist!AH275-Nominal_ZHist!AH275</f>
        <v>0</v>
      </c>
      <c r="AI275">
        <f>Linker_ZHist!AI275-Nominal_ZHist!AI275</f>
        <v>0</v>
      </c>
      <c r="AJ275">
        <f>Linker_ZHist!AJ275-Nominal_ZHist!AJ275</f>
        <v>0</v>
      </c>
      <c r="AK275">
        <f>Linker_ZHist!AK275-Nominal_ZHist!AK275</f>
        <v>0</v>
      </c>
      <c r="AL275">
        <f>Linker_ZHist!AL275-Nominal_ZHist!AL275</f>
        <v>0</v>
      </c>
      <c r="AM275">
        <f>Linker_ZHist!AM275-Nominal_ZHist!AM275</f>
        <v>0</v>
      </c>
      <c r="AN275">
        <f>Linker_ZHist!AN275-Nominal_ZHist!AN275</f>
        <v>0</v>
      </c>
      <c r="AO275">
        <f>Linker_ZHist!AO275-Nominal_ZHist!AO275</f>
        <v>0</v>
      </c>
      <c r="AP275">
        <f>Linker_ZHist!AP275-Nominal_ZHist!AP275</f>
        <v>0</v>
      </c>
      <c r="AQ275">
        <f>Linker_ZHist!AQ275-Nominal_ZHist!AQ275</f>
        <v>0</v>
      </c>
      <c r="AR275">
        <f>Linker_ZHist!AR275-Nominal_ZHist!AR275</f>
        <v>0</v>
      </c>
      <c r="AS275">
        <f>Linker_ZHist!AS275-Nominal_ZHist!AS275</f>
        <v>0</v>
      </c>
      <c r="AT275">
        <f>Linker_ZHist!AT275-Nominal_ZHist!AT275</f>
        <v>0</v>
      </c>
      <c r="AU275">
        <f>Linker_ZHist!AU275-Nominal_ZHist!AU275</f>
        <v>0</v>
      </c>
      <c r="AV275">
        <f>Linker_ZHist!AV275-Nominal_ZHist!AV275</f>
        <v>0</v>
      </c>
      <c r="AW275">
        <f>Linker_ZHist!AW275-Nominal_ZHist!AW275</f>
        <v>0</v>
      </c>
      <c r="AX275">
        <f>Linker_ZHist!AX275-Nominal_ZHist!AX275</f>
        <v>0</v>
      </c>
      <c r="AY275">
        <f>Linker_ZHist!AY275-Nominal_ZHist!AY275</f>
        <v>0</v>
      </c>
      <c r="AZ275">
        <f>Linker_ZHist!AZ275-Nominal_ZHist!AZ275</f>
        <v>0</v>
      </c>
      <c r="BA275">
        <f>Linker_ZHist!BA275-Nominal_ZHist!BA275</f>
        <v>0</v>
      </c>
      <c r="BB275">
        <f>Linker_ZHist!BB275-Nominal_ZHist!BB275</f>
        <v>0</v>
      </c>
      <c r="BC275">
        <f>Linker_ZHist!BC275-Nominal_ZHist!BC275</f>
        <v>0</v>
      </c>
      <c r="BD275">
        <f>Linker_ZHist!BD275-Nominal_ZHist!BD275</f>
        <v>0</v>
      </c>
      <c r="BE275">
        <f>Linker_ZHist!BE275-Nominal_ZHist!BE275</f>
        <v>0</v>
      </c>
      <c r="BF275">
        <f>Linker_ZHist!BF275-Nominal_ZHist!BF275</f>
        <v>0</v>
      </c>
      <c r="BG275">
        <f>Linker_ZHist!BG275-Nominal_ZHist!BG275</f>
        <v>0</v>
      </c>
      <c r="BH275">
        <f>Linker_ZHist!BH275-Nominal_ZHist!BH275</f>
        <v>0</v>
      </c>
      <c r="BI275">
        <f>Linker_ZHist!BI275-Nominal_ZHist!BI275</f>
        <v>0</v>
      </c>
      <c r="BJ275">
        <f>Linker_ZHist!BJ275-Nominal_ZHist!BJ275</f>
        <v>0</v>
      </c>
      <c r="BK275">
        <f>Linker_ZHist!BK275-Nominal_ZHist!BK275</f>
        <v>0</v>
      </c>
      <c r="BL275">
        <f>Linker_ZHist!BL275-Nominal_ZHist!BL275</f>
        <v>0</v>
      </c>
      <c r="BM275">
        <f>Linker_ZHist!BM275-Nominal_ZHist!BM275</f>
        <v>0</v>
      </c>
      <c r="BN275">
        <f>Linker_ZHist!BN275-Nominal_ZHist!BN275</f>
        <v>0</v>
      </c>
      <c r="BO275">
        <f>Linker_ZHist!BO275-Nominal_ZHist!BO275</f>
        <v>0</v>
      </c>
      <c r="BP275">
        <f>Linker_ZHist!BP275-Nominal_ZHist!BP275</f>
        <v>0</v>
      </c>
      <c r="BQ275">
        <f>Linker_ZHist!BQ275-Nominal_ZHist!BQ275</f>
        <v>0</v>
      </c>
      <c r="BR275">
        <f>Linker_ZHist!BR275-Nominal_ZHist!BR275</f>
        <v>0</v>
      </c>
      <c r="BS275">
        <f>Linker_ZHist!BS275-Nominal_ZHist!BS275</f>
        <v>0</v>
      </c>
      <c r="BT275">
        <f>Linker_ZHist!BT275-Nominal_ZHist!BT275</f>
        <v>0</v>
      </c>
      <c r="BU275">
        <f>Linker_ZHist!BU275-Nominal_ZHist!BU275</f>
        <v>0</v>
      </c>
      <c r="BV275">
        <f>Linker_ZHist!BV275-Nominal_ZHist!BV275</f>
        <v>0</v>
      </c>
      <c r="BW275">
        <f>Linker_ZHist!BW275-Nominal_ZHist!BW275</f>
        <v>0</v>
      </c>
      <c r="BX275">
        <f>Linker_ZHist!BX275-Nominal_ZHist!BX275</f>
        <v>0</v>
      </c>
      <c r="BY275">
        <f>Linker_ZHist!BY275-Nominal_ZHist!BY275</f>
        <v>0</v>
      </c>
      <c r="BZ275">
        <f>Linker_ZHist!BZ275-Nominal_ZHist!BZ275</f>
        <v>0</v>
      </c>
    </row>
    <row r="276" spans="4:78" x14ac:dyDescent="0.35">
      <c r="D276">
        <f>Linker_ZHist!D276-Nominal_ZHist!D276</f>
        <v>0</v>
      </c>
      <c r="E276">
        <f>Linker_ZHist!E276-Nominal_ZHist!E276</f>
        <v>0</v>
      </c>
      <c r="F276">
        <f>Linker_ZHist!F276-Nominal_ZHist!F276</f>
        <v>0</v>
      </c>
      <c r="G276">
        <f>Linker_ZHist!G276-Nominal_ZHist!G276</f>
        <v>0</v>
      </c>
      <c r="H276">
        <f>Linker_ZHist!H276-Nominal_ZHist!H276</f>
        <v>0</v>
      </c>
      <c r="I276">
        <f>Linker_ZHist!I276-Nominal_ZHist!I276</f>
        <v>44833</v>
      </c>
      <c r="J276">
        <f>Linker_ZHist!J276-Nominal_ZHist!J276</f>
        <v>162.6</v>
      </c>
      <c r="K276">
        <f>Linker_ZHist!K276-Nominal_ZHist!K276</f>
        <v>0</v>
      </c>
      <c r="L276">
        <f>Linker_ZHist!L276-Nominal_ZHist!L276</f>
        <v>0</v>
      </c>
      <c r="M276">
        <f>Linker_ZHist!M276-Nominal_ZHist!M276</f>
        <v>0</v>
      </c>
      <c r="N276">
        <f>Linker_ZHist!N276-Nominal_ZHist!N276</f>
        <v>0</v>
      </c>
      <c r="O276">
        <f>Linker_ZHist!O276-Nominal_ZHist!O276</f>
        <v>0</v>
      </c>
      <c r="P276">
        <f>Linker_ZHist!P276-Nominal_ZHist!P276</f>
        <v>0</v>
      </c>
      <c r="Q276">
        <f>Linker_ZHist!Q276-Nominal_ZHist!Q276</f>
        <v>0</v>
      </c>
      <c r="R276">
        <f>Linker_ZHist!R276-Nominal_ZHist!R276</f>
        <v>0</v>
      </c>
      <c r="S276">
        <f>Linker_ZHist!S276-Nominal_ZHist!S276</f>
        <v>0</v>
      </c>
      <c r="T276">
        <f>Linker_ZHist!T276-Nominal_ZHist!T276</f>
        <v>0</v>
      </c>
      <c r="U276">
        <f>Linker_ZHist!U276-Nominal_ZHist!U276</f>
        <v>0</v>
      </c>
      <c r="V276">
        <f>Linker_ZHist!V276-Nominal_ZHist!V276</f>
        <v>0</v>
      </c>
      <c r="W276">
        <f>Linker_ZHist!W276-Nominal_ZHist!W276</f>
        <v>0</v>
      </c>
      <c r="X276">
        <f>Linker_ZHist!X276-Nominal_ZHist!X276</f>
        <v>0</v>
      </c>
      <c r="Y276">
        <f>Linker_ZHist!Y276-Nominal_ZHist!Y276</f>
        <v>0</v>
      </c>
      <c r="Z276">
        <f>Linker_ZHist!Z276-Nominal_ZHist!Z276</f>
        <v>0</v>
      </c>
      <c r="AA276">
        <f>Linker_ZHist!AA276-Nominal_ZHist!AA276</f>
        <v>0</v>
      </c>
      <c r="AB276">
        <f>Linker_ZHist!AB276-Nominal_ZHist!AB276</f>
        <v>0</v>
      </c>
      <c r="AC276">
        <f>Linker_ZHist!AC276-Nominal_ZHist!AC276</f>
        <v>0</v>
      </c>
      <c r="AD276">
        <f>Linker_ZHist!AD276-Nominal_ZHist!AD276</f>
        <v>0</v>
      </c>
      <c r="AE276">
        <f>Linker_ZHist!AE276-Nominal_ZHist!AE276</f>
        <v>0</v>
      </c>
      <c r="AF276">
        <f>Linker_ZHist!AF276-Nominal_ZHist!AF276</f>
        <v>0</v>
      </c>
      <c r="AG276">
        <f>Linker_ZHist!AG276-Nominal_ZHist!AG276</f>
        <v>0</v>
      </c>
      <c r="AH276">
        <f>Linker_ZHist!AH276-Nominal_ZHist!AH276</f>
        <v>0</v>
      </c>
      <c r="AI276">
        <f>Linker_ZHist!AI276-Nominal_ZHist!AI276</f>
        <v>0</v>
      </c>
      <c r="AJ276">
        <f>Linker_ZHist!AJ276-Nominal_ZHist!AJ276</f>
        <v>0</v>
      </c>
      <c r="AK276">
        <f>Linker_ZHist!AK276-Nominal_ZHist!AK276</f>
        <v>0</v>
      </c>
      <c r="AL276">
        <f>Linker_ZHist!AL276-Nominal_ZHist!AL276</f>
        <v>0</v>
      </c>
      <c r="AM276">
        <f>Linker_ZHist!AM276-Nominal_ZHist!AM276</f>
        <v>0</v>
      </c>
      <c r="AN276">
        <f>Linker_ZHist!AN276-Nominal_ZHist!AN276</f>
        <v>0</v>
      </c>
      <c r="AO276">
        <f>Linker_ZHist!AO276-Nominal_ZHist!AO276</f>
        <v>0</v>
      </c>
      <c r="AP276">
        <f>Linker_ZHist!AP276-Nominal_ZHist!AP276</f>
        <v>0</v>
      </c>
      <c r="AQ276">
        <f>Linker_ZHist!AQ276-Nominal_ZHist!AQ276</f>
        <v>0</v>
      </c>
      <c r="AR276">
        <f>Linker_ZHist!AR276-Nominal_ZHist!AR276</f>
        <v>0</v>
      </c>
      <c r="AS276">
        <f>Linker_ZHist!AS276-Nominal_ZHist!AS276</f>
        <v>0</v>
      </c>
      <c r="AT276">
        <f>Linker_ZHist!AT276-Nominal_ZHist!AT276</f>
        <v>0</v>
      </c>
      <c r="AU276">
        <f>Linker_ZHist!AU276-Nominal_ZHist!AU276</f>
        <v>0</v>
      </c>
      <c r="AV276">
        <f>Linker_ZHist!AV276-Nominal_ZHist!AV276</f>
        <v>0</v>
      </c>
      <c r="AW276">
        <f>Linker_ZHist!AW276-Nominal_ZHist!AW276</f>
        <v>0</v>
      </c>
      <c r="AX276">
        <f>Linker_ZHist!AX276-Nominal_ZHist!AX276</f>
        <v>0</v>
      </c>
      <c r="AY276">
        <f>Linker_ZHist!AY276-Nominal_ZHist!AY276</f>
        <v>0</v>
      </c>
      <c r="AZ276">
        <f>Linker_ZHist!AZ276-Nominal_ZHist!AZ276</f>
        <v>0</v>
      </c>
      <c r="BA276">
        <f>Linker_ZHist!BA276-Nominal_ZHist!BA276</f>
        <v>0</v>
      </c>
      <c r="BB276">
        <f>Linker_ZHist!BB276-Nominal_ZHist!BB276</f>
        <v>0</v>
      </c>
      <c r="BC276">
        <f>Linker_ZHist!BC276-Nominal_ZHist!BC276</f>
        <v>0</v>
      </c>
      <c r="BD276">
        <f>Linker_ZHist!BD276-Nominal_ZHist!BD276</f>
        <v>0</v>
      </c>
      <c r="BE276">
        <f>Linker_ZHist!BE276-Nominal_ZHist!BE276</f>
        <v>0</v>
      </c>
      <c r="BF276">
        <f>Linker_ZHist!BF276-Nominal_ZHist!BF276</f>
        <v>0</v>
      </c>
      <c r="BG276">
        <f>Linker_ZHist!BG276-Nominal_ZHist!BG276</f>
        <v>0</v>
      </c>
      <c r="BH276">
        <f>Linker_ZHist!BH276-Nominal_ZHist!BH276</f>
        <v>0</v>
      </c>
      <c r="BI276">
        <f>Linker_ZHist!BI276-Nominal_ZHist!BI276</f>
        <v>0</v>
      </c>
      <c r="BJ276">
        <f>Linker_ZHist!BJ276-Nominal_ZHist!BJ276</f>
        <v>0</v>
      </c>
      <c r="BK276">
        <f>Linker_ZHist!BK276-Nominal_ZHist!BK276</f>
        <v>0</v>
      </c>
      <c r="BL276">
        <f>Linker_ZHist!BL276-Nominal_ZHist!BL276</f>
        <v>0</v>
      </c>
      <c r="BM276">
        <f>Linker_ZHist!BM276-Nominal_ZHist!BM276</f>
        <v>0</v>
      </c>
      <c r="BN276">
        <f>Linker_ZHist!BN276-Nominal_ZHist!BN276</f>
        <v>0</v>
      </c>
      <c r="BO276">
        <f>Linker_ZHist!BO276-Nominal_ZHist!BO276</f>
        <v>0</v>
      </c>
      <c r="BP276">
        <f>Linker_ZHist!BP276-Nominal_ZHist!BP276</f>
        <v>0</v>
      </c>
      <c r="BQ276">
        <f>Linker_ZHist!BQ276-Nominal_ZHist!BQ276</f>
        <v>0</v>
      </c>
      <c r="BR276">
        <f>Linker_ZHist!BR276-Nominal_ZHist!BR276</f>
        <v>0</v>
      </c>
      <c r="BS276">
        <f>Linker_ZHist!BS276-Nominal_ZHist!BS276</f>
        <v>0</v>
      </c>
      <c r="BT276">
        <f>Linker_ZHist!BT276-Nominal_ZHist!BT276</f>
        <v>0</v>
      </c>
      <c r="BU276">
        <f>Linker_ZHist!BU276-Nominal_ZHist!BU276</f>
        <v>0</v>
      </c>
      <c r="BV276">
        <f>Linker_ZHist!BV276-Nominal_ZHist!BV276</f>
        <v>0</v>
      </c>
      <c r="BW276">
        <f>Linker_ZHist!BW276-Nominal_ZHist!BW276</f>
        <v>0</v>
      </c>
      <c r="BX276">
        <f>Linker_ZHist!BX276-Nominal_ZHist!BX276</f>
        <v>0</v>
      </c>
      <c r="BY276">
        <f>Linker_ZHist!BY276-Nominal_ZHist!BY276</f>
        <v>0</v>
      </c>
      <c r="BZ276">
        <f>Linker_ZHist!BZ276-Nominal_ZHist!BZ276</f>
        <v>0</v>
      </c>
    </row>
    <row r="277" spans="4:78" x14ac:dyDescent="0.35">
      <c r="D277">
        <f>Linker_ZHist!D277-Nominal_ZHist!D277</f>
        <v>0</v>
      </c>
      <c r="E277">
        <f>Linker_ZHist!E277-Nominal_ZHist!E277</f>
        <v>0</v>
      </c>
      <c r="F277">
        <f>Linker_ZHist!F277-Nominal_ZHist!F277</f>
        <v>0</v>
      </c>
      <c r="G277">
        <f>Linker_ZHist!G277-Nominal_ZHist!G277</f>
        <v>0</v>
      </c>
      <c r="H277">
        <f>Linker_ZHist!H277-Nominal_ZHist!H277</f>
        <v>0</v>
      </c>
      <c r="I277">
        <f>Linker_ZHist!I277-Nominal_ZHist!I277</f>
        <v>44834</v>
      </c>
      <c r="J277">
        <f>Linker_ZHist!J277-Nominal_ZHist!J277</f>
        <v>162.68</v>
      </c>
      <c r="K277">
        <f>Linker_ZHist!K277-Nominal_ZHist!K277</f>
        <v>0</v>
      </c>
      <c r="L277">
        <f>Linker_ZHist!L277-Nominal_ZHist!L277</f>
        <v>0</v>
      </c>
      <c r="M277">
        <f>Linker_ZHist!M277-Nominal_ZHist!M277</f>
        <v>0</v>
      </c>
      <c r="N277">
        <f>Linker_ZHist!N277-Nominal_ZHist!N277</f>
        <v>0</v>
      </c>
      <c r="O277">
        <f>Linker_ZHist!O277-Nominal_ZHist!O277</f>
        <v>0</v>
      </c>
      <c r="P277">
        <f>Linker_ZHist!P277-Nominal_ZHist!P277</f>
        <v>0</v>
      </c>
      <c r="Q277">
        <f>Linker_ZHist!Q277-Nominal_ZHist!Q277</f>
        <v>0</v>
      </c>
      <c r="R277">
        <f>Linker_ZHist!R277-Nominal_ZHist!R277</f>
        <v>0</v>
      </c>
      <c r="S277">
        <f>Linker_ZHist!S277-Nominal_ZHist!S277</f>
        <v>0</v>
      </c>
      <c r="T277">
        <f>Linker_ZHist!T277-Nominal_ZHist!T277</f>
        <v>0</v>
      </c>
      <c r="U277">
        <f>Linker_ZHist!U277-Nominal_ZHist!U277</f>
        <v>0</v>
      </c>
      <c r="V277">
        <f>Linker_ZHist!V277-Nominal_ZHist!V277</f>
        <v>0</v>
      </c>
      <c r="W277">
        <f>Linker_ZHist!W277-Nominal_ZHist!W277</f>
        <v>0</v>
      </c>
      <c r="X277">
        <f>Linker_ZHist!X277-Nominal_ZHist!X277</f>
        <v>0</v>
      </c>
      <c r="Y277">
        <f>Linker_ZHist!Y277-Nominal_ZHist!Y277</f>
        <v>0</v>
      </c>
      <c r="Z277">
        <f>Linker_ZHist!Z277-Nominal_ZHist!Z277</f>
        <v>0</v>
      </c>
      <c r="AA277">
        <f>Linker_ZHist!AA277-Nominal_ZHist!AA277</f>
        <v>0</v>
      </c>
      <c r="AB277">
        <f>Linker_ZHist!AB277-Nominal_ZHist!AB277</f>
        <v>0</v>
      </c>
      <c r="AC277">
        <f>Linker_ZHist!AC277-Nominal_ZHist!AC277</f>
        <v>0</v>
      </c>
      <c r="AD277">
        <f>Linker_ZHist!AD277-Nominal_ZHist!AD277</f>
        <v>0</v>
      </c>
      <c r="AE277">
        <f>Linker_ZHist!AE277-Nominal_ZHist!AE277</f>
        <v>0</v>
      </c>
      <c r="AF277">
        <f>Linker_ZHist!AF277-Nominal_ZHist!AF277</f>
        <v>0</v>
      </c>
      <c r="AG277">
        <f>Linker_ZHist!AG277-Nominal_ZHist!AG277</f>
        <v>0</v>
      </c>
      <c r="AH277">
        <f>Linker_ZHist!AH277-Nominal_ZHist!AH277</f>
        <v>0</v>
      </c>
      <c r="AI277">
        <f>Linker_ZHist!AI277-Nominal_ZHist!AI277</f>
        <v>0</v>
      </c>
      <c r="AJ277">
        <f>Linker_ZHist!AJ277-Nominal_ZHist!AJ277</f>
        <v>0</v>
      </c>
      <c r="AK277">
        <f>Linker_ZHist!AK277-Nominal_ZHist!AK277</f>
        <v>0</v>
      </c>
      <c r="AL277">
        <f>Linker_ZHist!AL277-Nominal_ZHist!AL277</f>
        <v>0</v>
      </c>
      <c r="AM277">
        <f>Linker_ZHist!AM277-Nominal_ZHist!AM277</f>
        <v>0</v>
      </c>
      <c r="AN277">
        <f>Linker_ZHist!AN277-Nominal_ZHist!AN277</f>
        <v>0</v>
      </c>
      <c r="AO277">
        <f>Linker_ZHist!AO277-Nominal_ZHist!AO277</f>
        <v>0</v>
      </c>
      <c r="AP277">
        <f>Linker_ZHist!AP277-Nominal_ZHist!AP277</f>
        <v>0</v>
      </c>
      <c r="AQ277">
        <f>Linker_ZHist!AQ277-Nominal_ZHist!AQ277</f>
        <v>0</v>
      </c>
      <c r="AR277">
        <f>Linker_ZHist!AR277-Nominal_ZHist!AR277</f>
        <v>0</v>
      </c>
      <c r="AS277">
        <f>Linker_ZHist!AS277-Nominal_ZHist!AS277</f>
        <v>0</v>
      </c>
      <c r="AT277">
        <f>Linker_ZHist!AT277-Nominal_ZHist!AT277</f>
        <v>0</v>
      </c>
      <c r="AU277">
        <f>Linker_ZHist!AU277-Nominal_ZHist!AU277</f>
        <v>0</v>
      </c>
      <c r="AV277">
        <f>Linker_ZHist!AV277-Nominal_ZHist!AV277</f>
        <v>0</v>
      </c>
      <c r="AW277">
        <f>Linker_ZHist!AW277-Nominal_ZHist!AW277</f>
        <v>0</v>
      </c>
      <c r="AX277">
        <f>Linker_ZHist!AX277-Nominal_ZHist!AX277</f>
        <v>0</v>
      </c>
      <c r="AY277">
        <f>Linker_ZHist!AY277-Nominal_ZHist!AY277</f>
        <v>0</v>
      </c>
      <c r="AZ277">
        <f>Linker_ZHist!AZ277-Nominal_ZHist!AZ277</f>
        <v>0</v>
      </c>
      <c r="BA277">
        <f>Linker_ZHist!BA277-Nominal_ZHist!BA277</f>
        <v>0</v>
      </c>
      <c r="BB277">
        <f>Linker_ZHist!BB277-Nominal_ZHist!BB277</f>
        <v>0</v>
      </c>
      <c r="BC277">
        <f>Linker_ZHist!BC277-Nominal_ZHist!BC277</f>
        <v>0</v>
      </c>
      <c r="BD277">
        <f>Linker_ZHist!BD277-Nominal_ZHist!BD277</f>
        <v>0</v>
      </c>
      <c r="BE277">
        <f>Linker_ZHist!BE277-Nominal_ZHist!BE277</f>
        <v>0</v>
      </c>
      <c r="BF277">
        <f>Linker_ZHist!BF277-Nominal_ZHist!BF277</f>
        <v>0</v>
      </c>
      <c r="BG277">
        <f>Linker_ZHist!BG277-Nominal_ZHist!BG277</f>
        <v>0</v>
      </c>
      <c r="BH277">
        <f>Linker_ZHist!BH277-Nominal_ZHist!BH277</f>
        <v>0</v>
      </c>
      <c r="BI277">
        <f>Linker_ZHist!BI277-Nominal_ZHist!BI277</f>
        <v>0</v>
      </c>
      <c r="BJ277">
        <f>Linker_ZHist!BJ277-Nominal_ZHist!BJ277</f>
        <v>0</v>
      </c>
      <c r="BK277">
        <f>Linker_ZHist!BK277-Nominal_ZHist!BK277</f>
        <v>0</v>
      </c>
      <c r="BL277">
        <f>Linker_ZHist!BL277-Nominal_ZHist!BL277</f>
        <v>0</v>
      </c>
      <c r="BM277">
        <f>Linker_ZHist!BM277-Nominal_ZHist!BM277</f>
        <v>0</v>
      </c>
      <c r="BN277">
        <f>Linker_ZHist!BN277-Nominal_ZHist!BN277</f>
        <v>0</v>
      </c>
      <c r="BO277">
        <f>Linker_ZHist!BO277-Nominal_ZHist!BO277</f>
        <v>0</v>
      </c>
      <c r="BP277">
        <f>Linker_ZHist!BP277-Nominal_ZHist!BP277</f>
        <v>0</v>
      </c>
      <c r="BQ277">
        <f>Linker_ZHist!BQ277-Nominal_ZHist!BQ277</f>
        <v>0</v>
      </c>
      <c r="BR277">
        <f>Linker_ZHist!BR277-Nominal_ZHist!BR277</f>
        <v>0</v>
      </c>
      <c r="BS277">
        <f>Linker_ZHist!BS277-Nominal_ZHist!BS277</f>
        <v>0</v>
      </c>
      <c r="BT277">
        <f>Linker_ZHist!BT277-Nominal_ZHist!BT277</f>
        <v>0</v>
      </c>
      <c r="BU277">
        <f>Linker_ZHist!BU277-Nominal_ZHist!BU277</f>
        <v>0</v>
      </c>
      <c r="BV277">
        <f>Linker_ZHist!BV277-Nominal_ZHist!BV277</f>
        <v>0</v>
      </c>
      <c r="BW277">
        <f>Linker_ZHist!BW277-Nominal_ZHist!BW277</f>
        <v>0</v>
      </c>
      <c r="BX277">
        <f>Linker_ZHist!BX277-Nominal_ZHist!BX277</f>
        <v>0</v>
      </c>
      <c r="BY277">
        <f>Linker_ZHist!BY277-Nominal_ZHist!BY277</f>
        <v>0</v>
      </c>
      <c r="BZ277">
        <f>Linker_ZHist!BZ277-Nominal_ZHist!BZ277</f>
        <v>0</v>
      </c>
    </row>
    <row r="278" spans="4:78" x14ac:dyDescent="0.35">
      <c r="D278">
        <f>Linker_ZHist!D278-Nominal_ZHist!D278</f>
        <v>0</v>
      </c>
      <c r="E278">
        <f>Linker_ZHist!E278-Nominal_ZHist!E278</f>
        <v>0</v>
      </c>
      <c r="F278">
        <f>Linker_ZHist!F278-Nominal_ZHist!F278</f>
        <v>0</v>
      </c>
      <c r="G278">
        <f>Linker_ZHist!G278-Nominal_ZHist!G278</f>
        <v>0</v>
      </c>
      <c r="H278">
        <f>Linker_ZHist!H278-Nominal_ZHist!H278</f>
        <v>0</v>
      </c>
      <c r="I278">
        <f>Linker_ZHist!I278-Nominal_ZHist!I278</f>
        <v>0</v>
      </c>
      <c r="J278">
        <f>Linker_ZHist!J278-Nominal_ZHist!J278</f>
        <v>0</v>
      </c>
      <c r="K278">
        <f>Linker_ZHist!K278-Nominal_ZHist!K278</f>
        <v>0</v>
      </c>
      <c r="L278">
        <f>Linker_ZHist!L278-Nominal_ZHist!L278</f>
        <v>0</v>
      </c>
      <c r="M278">
        <f>Linker_ZHist!M278-Nominal_ZHist!M278</f>
        <v>0</v>
      </c>
      <c r="N278">
        <f>Linker_ZHist!N278-Nominal_ZHist!N278</f>
        <v>0</v>
      </c>
      <c r="O278">
        <f>Linker_ZHist!O278-Nominal_ZHist!O278</f>
        <v>0</v>
      </c>
      <c r="P278">
        <f>Linker_ZHist!P278-Nominal_ZHist!P278</f>
        <v>0</v>
      </c>
      <c r="Q278">
        <f>Linker_ZHist!Q278-Nominal_ZHist!Q278</f>
        <v>0</v>
      </c>
      <c r="R278">
        <f>Linker_ZHist!R278-Nominal_ZHist!R278</f>
        <v>0</v>
      </c>
      <c r="S278">
        <f>Linker_ZHist!S278-Nominal_ZHist!S278</f>
        <v>0</v>
      </c>
      <c r="T278">
        <f>Linker_ZHist!T278-Nominal_ZHist!T278</f>
        <v>0</v>
      </c>
      <c r="U278">
        <f>Linker_ZHist!U278-Nominal_ZHist!U278</f>
        <v>0</v>
      </c>
      <c r="V278">
        <f>Linker_ZHist!V278-Nominal_ZHist!V278</f>
        <v>0</v>
      </c>
      <c r="W278">
        <f>Linker_ZHist!W278-Nominal_ZHist!W278</f>
        <v>0</v>
      </c>
      <c r="X278">
        <f>Linker_ZHist!X278-Nominal_ZHist!X278</f>
        <v>0</v>
      </c>
      <c r="Y278">
        <f>Linker_ZHist!Y278-Nominal_ZHist!Y278</f>
        <v>0</v>
      </c>
      <c r="Z278">
        <f>Linker_ZHist!Z278-Nominal_ZHist!Z278</f>
        <v>0</v>
      </c>
      <c r="AA278">
        <f>Linker_ZHist!AA278-Nominal_ZHist!AA278</f>
        <v>0</v>
      </c>
      <c r="AB278">
        <f>Linker_ZHist!AB278-Nominal_ZHist!AB278</f>
        <v>0</v>
      </c>
      <c r="AC278">
        <f>Linker_ZHist!AC278-Nominal_ZHist!AC278</f>
        <v>0</v>
      </c>
      <c r="AD278">
        <f>Linker_ZHist!AD278-Nominal_ZHist!AD278</f>
        <v>0</v>
      </c>
      <c r="AE278">
        <f>Linker_ZHist!AE278-Nominal_ZHist!AE278</f>
        <v>0</v>
      </c>
      <c r="AF278">
        <f>Linker_ZHist!AF278-Nominal_ZHist!AF278</f>
        <v>0</v>
      </c>
      <c r="AG278">
        <f>Linker_ZHist!AG278-Nominal_ZHist!AG278</f>
        <v>0</v>
      </c>
      <c r="AH278">
        <f>Linker_ZHist!AH278-Nominal_ZHist!AH278</f>
        <v>0</v>
      </c>
      <c r="AI278">
        <f>Linker_ZHist!AI278-Nominal_ZHist!AI278</f>
        <v>0</v>
      </c>
      <c r="AJ278">
        <f>Linker_ZHist!AJ278-Nominal_ZHist!AJ278</f>
        <v>0</v>
      </c>
      <c r="AK278">
        <f>Linker_ZHist!AK278-Nominal_ZHist!AK278</f>
        <v>0</v>
      </c>
      <c r="AL278">
        <f>Linker_ZHist!AL278-Nominal_ZHist!AL278</f>
        <v>0</v>
      </c>
      <c r="AM278">
        <f>Linker_ZHist!AM278-Nominal_ZHist!AM278</f>
        <v>0</v>
      </c>
      <c r="AN278">
        <f>Linker_ZHist!AN278-Nominal_ZHist!AN278</f>
        <v>0</v>
      </c>
      <c r="AO278">
        <f>Linker_ZHist!AO278-Nominal_ZHist!AO278</f>
        <v>0</v>
      </c>
      <c r="AP278">
        <f>Linker_ZHist!AP278-Nominal_ZHist!AP278</f>
        <v>0</v>
      </c>
      <c r="AQ278">
        <f>Linker_ZHist!AQ278-Nominal_ZHist!AQ278</f>
        <v>0</v>
      </c>
      <c r="AR278">
        <f>Linker_ZHist!AR278-Nominal_ZHist!AR278</f>
        <v>0</v>
      </c>
      <c r="AS278">
        <f>Linker_ZHist!AS278-Nominal_ZHist!AS278</f>
        <v>0</v>
      </c>
      <c r="AT278">
        <f>Linker_ZHist!AT278-Nominal_ZHist!AT278</f>
        <v>0</v>
      </c>
      <c r="AU278">
        <f>Linker_ZHist!AU278-Nominal_ZHist!AU278</f>
        <v>0</v>
      </c>
      <c r="AV278">
        <f>Linker_ZHist!AV278-Nominal_ZHist!AV278</f>
        <v>0</v>
      </c>
      <c r="AW278">
        <f>Linker_ZHist!AW278-Nominal_ZHist!AW278</f>
        <v>0</v>
      </c>
      <c r="AX278">
        <f>Linker_ZHist!AX278-Nominal_ZHist!AX278</f>
        <v>0</v>
      </c>
      <c r="AY278">
        <f>Linker_ZHist!AY278-Nominal_ZHist!AY278</f>
        <v>0</v>
      </c>
      <c r="AZ278">
        <f>Linker_ZHist!AZ278-Nominal_ZHist!AZ278</f>
        <v>0</v>
      </c>
      <c r="BA278">
        <f>Linker_ZHist!BA278-Nominal_ZHist!BA278</f>
        <v>0</v>
      </c>
      <c r="BB278">
        <f>Linker_ZHist!BB278-Nominal_ZHist!BB278</f>
        <v>0</v>
      </c>
      <c r="BC278">
        <f>Linker_ZHist!BC278-Nominal_ZHist!BC278</f>
        <v>0</v>
      </c>
      <c r="BD278">
        <f>Linker_ZHist!BD278-Nominal_ZHist!BD278</f>
        <v>0</v>
      </c>
      <c r="BE278">
        <f>Linker_ZHist!BE278-Nominal_ZHist!BE278</f>
        <v>0</v>
      </c>
      <c r="BF278">
        <f>Linker_ZHist!BF278-Nominal_ZHist!BF278</f>
        <v>0</v>
      </c>
      <c r="BG278">
        <f>Linker_ZHist!BG278-Nominal_ZHist!BG278</f>
        <v>0</v>
      </c>
      <c r="BH278">
        <f>Linker_ZHist!BH278-Nominal_ZHist!BH278</f>
        <v>0</v>
      </c>
      <c r="BI278">
        <f>Linker_ZHist!BI278-Nominal_ZHist!BI278</f>
        <v>0</v>
      </c>
      <c r="BJ278">
        <f>Linker_ZHist!BJ278-Nominal_ZHist!BJ278</f>
        <v>0</v>
      </c>
      <c r="BK278">
        <f>Linker_ZHist!BK278-Nominal_ZHist!BK278</f>
        <v>0</v>
      </c>
      <c r="BL278">
        <f>Linker_ZHist!BL278-Nominal_ZHist!BL278</f>
        <v>0</v>
      </c>
      <c r="BM278">
        <f>Linker_ZHist!BM278-Nominal_ZHist!BM278</f>
        <v>0</v>
      </c>
      <c r="BN278">
        <f>Linker_ZHist!BN278-Nominal_ZHist!BN278</f>
        <v>0</v>
      </c>
      <c r="BO278">
        <f>Linker_ZHist!BO278-Nominal_ZHist!BO278</f>
        <v>0</v>
      </c>
      <c r="BP278">
        <f>Linker_ZHist!BP278-Nominal_ZHist!BP278</f>
        <v>0</v>
      </c>
      <c r="BQ278">
        <f>Linker_ZHist!BQ278-Nominal_ZHist!BQ278</f>
        <v>0</v>
      </c>
      <c r="BR278">
        <f>Linker_ZHist!BR278-Nominal_ZHist!BR278</f>
        <v>0</v>
      </c>
      <c r="BS278">
        <f>Linker_ZHist!BS278-Nominal_ZHist!BS278</f>
        <v>0</v>
      </c>
      <c r="BT278">
        <f>Linker_ZHist!BT278-Nominal_ZHist!BT278</f>
        <v>0</v>
      </c>
      <c r="BU278">
        <f>Linker_ZHist!BU278-Nominal_ZHist!BU278</f>
        <v>0</v>
      </c>
      <c r="BV278">
        <f>Linker_ZHist!BV278-Nominal_ZHist!BV278</f>
        <v>0</v>
      </c>
      <c r="BW278">
        <f>Linker_ZHist!BW278-Nominal_ZHist!BW278</f>
        <v>0</v>
      </c>
      <c r="BX278">
        <f>Linker_ZHist!BX278-Nominal_ZHist!BX278</f>
        <v>0</v>
      </c>
      <c r="BY278">
        <f>Linker_ZHist!BY278-Nominal_ZHist!BY278</f>
        <v>0</v>
      </c>
      <c r="BZ278">
        <f>Linker_ZHist!BZ278-Nominal_ZHist!BZ278</f>
        <v>0</v>
      </c>
    </row>
    <row r="279" spans="4:78" x14ac:dyDescent="0.35">
      <c r="D279">
        <f>Linker_ZHist!D279-Nominal_ZHist!D279</f>
        <v>0</v>
      </c>
      <c r="E279">
        <f>Linker_ZHist!E279-Nominal_ZHist!E279</f>
        <v>0</v>
      </c>
      <c r="F279">
        <f>Linker_ZHist!F279-Nominal_ZHist!F279</f>
        <v>0</v>
      </c>
      <c r="G279">
        <f>Linker_ZHist!G279-Nominal_ZHist!G279</f>
        <v>0</v>
      </c>
      <c r="H279">
        <f>Linker_ZHist!H279-Nominal_ZHist!H279</f>
        <v>0</v>
      </c>
      <c r="I279">
        <f>Linker_ZHist!I279-Nominal_ZHist!I279</f>
        <v>0</v>
      </c>
      <c r="J279">
        <f>Linker_ZHist!J279-Nominal_ZHist!J279</f>
        <v>0</v>
      </c>
      <c r="K279">
        <f>Linker_ZHist!K279-Nominal_ZHist!K279</f>
        <v>0</v>
      </c>
      <c r="L279">
        <f>Linker_ZHist!L279-Nominal_ZHist!L279</f>
        <v>0</v>
      </c>
      <c r="M279">
        <f>Linker_ZHist!M279-Nominal_ZHist!M279</f>
        <v>0</v>
      </c>
      <c r="N279">
        <f>Linker_ZHist!N279-Nominal_ZHist!N279</f>
        <v>0</v>
      </c>
      <c r="O279">
        <f>Linker_ZHist!O279-Nominal_ZHist!O279</f>
        <v>0</v>
      </c>
      <c r="P279">
        <f>Linker_ZHist!P279-Nominal_ZHist!P279</f>
        <v>0</v>
      </c>
      <c r="Q279">
        <f>Linker_ZHist!Q279-Nominal_ZHist!Q279</f>
        <v>0</v>
      </c>
      <c r="R279">
        <f>Linker_ZHist!R279-Nominal_ZHist!R279</f>
        <v>0</v>
      </c>
      <c r="S279">
        <f>Linker_ZHist!S279-Nominal_ZHist!S279</f>
        <v>0</v>
      </c>
      <c r="T279">
        <f>Linker_ZHist!T279-Nominal_ZHist!T279</f>
        <v>0</v>
      </c>
      <c r="U279">
        <f>Linker_ZHist!U279-Nominal_ZHist!U279</f>
        <v>0</v>
      </c>
      <c r="V279">
        <f>Linker_ZHist!V279-Nominal_ZHist!V279</f>
        <v>0</v>
      </c>
      <c r="W279">
        <f>Linker_ZHist!W279-Nominal_ZHist!W279</f>
        <v>0</v>
      </c>
      <c r="X279">
        <f>Linker_ZHist!X279-Nominal_ZHist!X279</f>
        <v>0</v>
      </c>
      <c r="Y279">
        <f>Linker_ZHist!Y279-Nominal_ZHist!Y279</f>
        <v>0</v>
      </c>
      <c r="Z279">
        <f>Linker_ZHist!Z279-Nominal_ZHist!Z279</f>
        <v>0</v>
      </c>
      <c r="AA279">
        <f>Linker_ZHist!AA279-Nominal_ZHist!AA279</f>
        <v>0</v>
      </c>
      <c r="AB279">
        <f>Linker_ZHist!AB279-Nominal_ZHist!AB279</f>
        <v>0</v>
      </c>
      <c r="AC279">
        <f>Linker_ZHist!AC279-Nominal_ZHist!AC279</f>
        <v>0</v>
      </c>
      <c r="AD279">
        <f>Linker_ZHist!AD279-Nominal_ZHist!AD279</f>
        <v>0</v>
      </c>
      <c r="AE279">
        <f>Linker_ZHist!AE279-Nominal_ZHist!AE279</f>
        <v>0</v>
      </c>
      <c r="AF279">
        <f>Linker_ZHist!AF279-Nominal_ZHist!AF279</f>
        <v>0</v>
      </c>
      <c r="AG279">
        <f>Linker_ZHist!AG279-Nominal_ZHist!AG279</f>
        <v>0</v>
      </c>
      <c r="AH279">
        <f>Linker_ZHist!AH279-Nominal_ZHist!AH279</f>
        <v>0</v>
      </c>
      <c r="AI279">
        <f>Linker_ZHist!AI279-Nominal_ZHist!AI279</f>
        <v>0</v>
      </c>
      <c r="AJ279">
        <f>Linker_ZHist!AJ279-Nominal_ZHist!AJ279</f>
        <v>0</v>
      </c>
      <c r="AK279">
        <f>Linker_ZHist!AK279-Nominal_ZHist!AK279</f>
        <v>0</v>
      </c>
      <c r="AL279">
        <f>Linker_ZHist!AL279-Nominal_ZHist!AL279</f>
        <v>0</v>
      </c>
      <c r="AM279">
        <f>Linker_ZHist!AM279-Nominal_ZHist!AM279</f>
        <v>0</v>
      </c>
      <c r="AN279">
        <f>Linker_ZHist!AN279-Nominal_ZHist!AN279</f>
        <v>0</v>
      </c>
      <c r="AO279">
        <f>Linker_ZHist!AO279-Nominal_ZHist!AO279</f>
        <v>0</v>
      </c>
      <c r="AP279">
        <f>Linker_ZHist!AP279-Nominal_ZHist!AP279</f>
        <v>0</v>
      </c>
      <c r="AQ279">
        <f>Linker_ZHist!AQ279-Nominal_ZHist!AQ279</f>
        <v>0</v>
      </c>
      <c r="AR279">
        <f>Linker_ZHist!AR279-Nominal_ZHist!AR279</f>
        <v>0</v>
      </c>
      <c r="AS279">
        <f>Linker_ZHist!AS279-Nominal_ZHist!AS279</f>
        <v>0</v>
      </c>
      <c r="AT279">
        <f>Linker_ZHist!AT279-Nominal_ZHist!AT279</f>
        <v>0</v>
      </c>
      <c r="AU279">
        <f>Linker_ZHist!AU279-Nominal_ZHist!AU279</f>
        <v>0</v>
      </c>
      <c r="AV279">
        <f>Linker_ZHist!AV279-Nominal_ZHist!AV279</f>
        <v>0</v>
      </c>
      <c r="AW279">
        <f>Linker_ZHist!AW279-Nominal_ZHist!AW279</f>
        <v>0</v>
      </c>
      <c r="AX279">
        <f>Linker_ZHist!AX279-Nominal_ZHist!AX279</f>
        <v>0</v>
      </c>
      <c r="AY279">
        <f>Linker_ZHist!AY279-Nominal_ZHist!AY279</f>
        <v>0</v>
      </c>
      <c r="AZ279">
        <f>Linker_ZHist!AZ279-Nominal_ZHist!AZ279</f>
        <v>0</v>
      </c>
      <c r="BA279">
        <f>Linker_ZHist!BA279-Nominal_ZHist!BA279</f>
        <v>0</v>
      </c>
      <c r="BB279">
        <f>Linker_ZHist!BB279-Nominal_ZHist!BB279</f>
        <v>0</v>
      </c>
      <c r="BC279">
        <f>Linker_ZHist!BC279-Nominal_ZHist!BC279</f>
        <v>0</v>
      </c>
      <c r="BD279">
        <f>Linker_ZHist!BD279-Nominal_ZHist!BD279</f>
        <v>0</v>
      </c>
      <c r="BE279">
        <f>Linker_ZHist!BE279-Nominal_ZHist!BE279</f>
        <v>0</v>
      </c>
      <c r="BF279">
        <f>Linker_ZHist!BF279-Nominal_ZHist!BF279</f>
        <v>0</v>
      </c>
      <c r="BG279">
        <f>Linker_ZHist!BG279-Nominal_ZHist!BG279</f>
        <v>0</v>
      </c>
      <c r="BH279">
        <f>Linker_ZHist!BH279-Nominal_ZHist!BH279</f>
        <v>0</v>
      </c>
      <c r="BI279">
        <f>Linker_ZHist!BI279-Nominal_ZHist!BI279</f>
        <v>0</v>
      </c>
      <c r="BJ279">
        <f>Linker_ZHist!BJ279-Nominal_ZHist!BJ279</f>
        <v>0</v>
      </c>
      <c r="BK279">
        <f>Linker_ZHist!BK279-Nominal_ZHist!BK279</f>
        <v>0</v>
      </c>
      <c r="BL279">
        <f>Linker_ZHist!BL279-Nominal_ZHist!BL279</f>
        <v>0</v>
      </c>
      <c r="BM279">
        <f>Linker_ZHist!BM279-Nominal_ZHist!BM279</f>
        <v>0</v>
      </c>
      <c r="BN279">
        <f>Linker_ZHist!BN279-Nominal_ZHist!BN279</f>
        <v>0</v>
      </c>
      <c r="BO279">
        <f>Linker_ZHist!BO279-Nominal_ZHist!BO279</f>
        <v>0</v>
      </c>
      <c r="BP279">
        <f>Linker_ZHist!BP279-Nominal_ZHist!BP279</f>
        <v>0</v>
      </c>
      <c r="BQ279">
        <f>Linker_ZHist!BQ279-Nominal_ZHist!BQ279</f>
        <v>0</v>
      </c>
      <c r="BR279">
        <f>Linker_ZHist!BR279-Nominal_ZHist!BR279</f>
        <v>0</v>
      </c>
      <c r="BS279">
        <f>Linker_ZHist!BS279-Nominal_ZHist!BS279</f>
        <v>0</v>
      </c>
      <c r="BT279">
        <f>Linker_ZHist!BT279-Nominal_ZHist!BT279</f>
        <v>0</v>
      </c>
      <c r="BU279">
        <f>Linker_ZHist!BU279-Nominal_ZHist!BU279</f>
        <v>0</v>
      </c>
      <c r="BV279">
        <f>Linker_ZHist!BV279-Nominal_ZHist!BV279</f>
        <v>0</v>
      </c>
      <c r="BW279">
        <f>Linker_ZHist!BW279-Nominal_ZHist!BW279</f>
        <v>0</v>
      </c>
      <c r="BX279">
        <f>Linker_ZHist!BX279-Nominal_ZHist!BX279</f>
        <v>0</v>
      </c>
      <c r="BY279">
        <f>Linker_ZHist!BY279-Nominal_ZHist!BY279</f>
        <v>0</v>
      </c>
      <c r="BZ279">
        <f>Linker_ZHist!BZ279-Nominal_ZHist!BZ279</f>
        <v>0</v>
      </c>
    </row>
    <row r="280" spans="4:78" x14ac:dyDescent="0.35">
      <c r="D280">
        <f>Linker_ZHist!D280-Nominal_ZHist!D280</f>
        <v>0</v>
      </c>
      <c r="E280">
        <f>Linker_ZHist!E280-Nominal_ZHist!E280</f>
        <v>0</v>
      </c>
      <c r="F280">
        <f>Linker_ZHist!F280-Nominal_ZHist!F280</f>
        <v>0</v>
      </c>
      <c r="G280">
        <f>Linker_ZHist!G280-Nominal_ZHist!G280</f>
        <v>0</v>
      </c>
      <c r="H280">
        <f>Linker_ZHist!H280-Nominal_ZHist!H280</f>
        <v>0</v>
      </c>
      <c r="I280">
        <f>Linker_ZHist!I280-Nominal_ZHist!I280</f>
        <v>0</v>
      </c>
      <c r="J280">
        <f>Linker_ZHist!J280-Nominal_ZHist!J280</f>
        <v>0</v>
      </c>
      <c r="K280">
        <f>Linker_ZHist!K280-Nominal_ZHist!K280</f>
        <v>0</v>
      </c>
      <c r="L280">
        <f>Linker_ZHist!L280-Nominal_ZHist!L280</f>
        <v>0</v>
      </c>
      <c r="M280">
        <f>Linker_ZHist!M280-Nominal_ZHist!M280</f>
        <v>0</v>
      </c>
      <c r="N280">
        <f>Linker_ZHist!N280-Nominal_ZHist!N280</f>
        <v>0</v>
      </c>
      <c r="O280">
        <f>Linker_ZHist!O280-Nominal_ZHist!O280</f>
        <v>0</v>
      </c>
      <c r="P280">
        <f>Linker_ZHist!P280-Nominal_ZHist!P280</f>
        <v>0</v>
      </c>
      <c r="Q280">
        <f>Linker_ZHist!Q280-Nominal_ZHist!Q280</f>
        <v>0</v>
      </c>
      <c r="R280">
        <f>Linker_ZHist!R280-Nominal_ZHist!R280</f>
        <v>0</v>
      </c>
      <c r="S280">
        <f>Linker_ZHist!S280-Nominal_ZHist!S280</f>
        <v>0</v>
      </c>
      <c r="T280">
        <f>Linker_ZHist!T280-Nominal_ZHist!T280</f>
        <v>0</v>
      </c>
      <c r="U280">
        <f>Linker_ZHist!U280-Nominal_ZHist!U280</f>
        <v>0</v>
      </c>
      <c r="V280">
        <f>Linker_ZHist!V280-Nominal_ZHist!V280</f>
        <v>0</v>
      </c>
      <c r="W280">
        <f>Linker_ZHist!W280-Nominal_ZHist!W280</f>
        <v>0</v>
      </c>
      <c r="X280">
        <f>Linker_ZHist!X280-Nominal_ZHist!X280</f>
        <v>0</v>
      </c>
      <c r="Y280">
        <f>Linker_ZHist!Y280-Nominal_ZHist!Y280</f>
        <v>0</v>
      </c>
      <c r="Z280">
        <f>Linker_ZHist!Z280-Nominal_ZHist!Z280</f>
        <v>0</v>
      </c>
      <c r="AA280">
        <f>Linker_ZHist!AA280-Nominal_ZHist!AA280</f>
        <v>0</v>
      </c>
      <c r="AB280">
        <f>Linker_ZHist!AB280-Nominal_ZHist!AB280</f>
        <v>0</v>
      </c>
      <c r="AC280">
        <f>Linker_ZHist!AC280-Nominal_ZHist!AC280</f>
        <v>0</v>
      </c>
      <c r="AD280">
        <f>Linker_ZHist!AD280-Nominal_ZHist!AD280</f>
        <v>0</v>
      </c>
      <c r="AE280">
        <f>Linker_ZHist!AE280-Nominal_ZHist!AE280</f>
        <v>0</v>
      </c>
      <c r="AF280">
        <f>Linker_ZHist!AF280-Nominal_ZHist!AF280</f>
        <v>0</v>
      </c>
      <c r="AG280">
        <f>Linker_ZHist!AG280-Nominal_ZHist!AG280</f>
        <v>0</v>
      </c>
      <c r="AH280">
        <f>Linker_ZHist!AH280-Nominal_ZHist!AH280</f>
        <v>0</v>
      </c>
      <c r="AI280">
        <f>Linker_ZHist!AI280-Nominal_ZHist!AI280</f>
        <v>0</v>
      </c>
      <c r="AJ280">
        <f>Linker_ZHist!AJ280-Nominal_ZHist!AJ280</f>
        <v>0</v>
      </c>
      <c r="AK280">
        <f>Linker_ZHist!AK280-Nominal_ZHist!AK280</f>
        <v>0</v>
      </c>
      <c r="AL280">
        <f>Linker_ZHist!AL280-Nominal_ZHist!AL280</f>
        <v>0</v>
      </c>
      <c r="AM280">
        <f>Linker_ZHist!AM280-Nominal_ZHist!AM280</f>
        <v>0</v>
      </c>
      <c r="AN280">
        <f>Linker_ZHist!AN280-Nominal_ZHist!AN280</f>
        <v>0</v>
      </c>
      <c r="AO280">
        <f>Linker_ZHist!AO280-Nominal_ZHist!AO280</f>
        <v>0</v>
      </c>
      <c r="AP280">
        <f>Linker_ZHist!AP280-Nominal_ZHist!AP280</f>
        <v>0</v>
      </c>
      <c r="AQ280">
        <f>Linker_ZHist!AQ280-Nominal_ZHist!AQ280</f>
        <v>0</v>
      </c>
      <c r="AR280">
        <f>Linker_ZHist!AR280-Nominal_ZHist!AR280</f>
        <v>0</v>
      </c>
      <c r="AS280">
        <f>Linker_ZHist!AS280-Nominal_ZHist!AS280</f>
        <v>0</v>
      </c>
      <c r="AT280">
        <f>Linker_ZHist!AT280-Nominal_ZHist!AT280</f>
        <v>0</v>
      </c>
      <c r="AU280">
        <f>Linker_ZHist!AU280-Nominal_ZHist!AU280</f>
        <v>0</v>
      </c>
      <c r="AV280">
        <f>Linker_ZHist!AV280-Nominal_ZHist!AV280</f>
        <v>0</v>
      </c>
      <c r="AW280">
        <f>Linker_ZHist!AW280-Nominal_ZHist!AW280</f>
        <v>0</v>
      </c>
      <c r="AX280">
        <f>Linker_ZHist!AX280-Nominal_ZHist!AX280</f>
        <v>0</v>
      </c>
      <c r="AY280">
        <f>Linker_ZHist!AY280-Nominal_ZHist!AY280</f>
        <v>0</v>
      </c>
      <c r="AZ280">
        <f>Linker_ZHist!AZ280-Nominal_ZHist!AZ280</f>
        <v>0</v>
      </c>
      <c r="BA280">
        <f>Linker_ZHist!BA280-Nominal_ZHist!BA280</f>
        <v>0</v>
      </c>
      <c r="BB280">
        <f>Linker_ZHist!BB280-Nominal_ZHist!BB280</f>
        <v>0</v>
      </c>
      <c r="BC280">
        <f>Linker_ZHist!BC280-Nominal_ZHist!BC280</f>
        <v>0</v>
      </c>
      <c r="BD280">
        <f>Linker_ZHist!BD280-Nominal_ZHist!BD280</f>
        <v>0</v>
      </c>
      <c r="BE280">
        <f>Linker_ZHist!BE280-Nominal_ZHist!BE280</f>
        <v>0</v>
      </c>
      <c r="BF280">
        <f>Linker_ZHist!BF280-Nominal_ZHist!BF280</f>
        <v>0</v>
      </c>
      <c r="BG280">
        <f>Linker_ZHist!BG280-Nominal_ZHist!BG280</f>
        <v>0</v>
      </c>
      <c r="BH280">
        <f>Linker_ZHist!BH280-Nominal_ZHist!BH280</f>
        <v>0</v>
      </c>
      <c r="BI280">
        <f>Linker_ZHist!BI280-Nominal_ZHist!BI280</f>
        <v>0</v>
      </c>
      <c r="BJ280">
        <f>Linker_ZHist!BJ280-Nominal_ZHist!BJ280</f>
        <v>0</v>
      </c>
      <c r="BK280">
        <f>Linker_ZHist!BK280-Nominal_ZHist!BK280</f>
        <v>0</v>
      </c>
      <c r="BL280">
        <f>Linker_ZHist!BL280-Nominal_ZHist!BL280</f>
        <v>0</v>
      </c>
      <c r="BM280">
        <f>Linker_ZHist!BM280-Nominal_ZHist!BM280</f>
        <v>0</v>
      </c>
      <c r="BN280">
        <f>Linker_ZHist!BN280-Nominal_ZHist!BN280</f>
        <v>0</v>
      </c>
      <c r="BO280">
        <f>Linker_ZHist!BO280-Nominal_ZHist!BO280</f>
        <v>0</v>
      </c>
      <c r="BP280">
        <f>Linker_ZHist!BP280-Nominal_ZHist!BP280</f>
        <v>0</v>
      </c>
      <c r="BQ280">
        <f>Linker_ZHist!BQ280-Nominal_ZHist!BQ280</f>
        <v>0</v>
      </c>
      <c r="BR280">
        <f>Linker_ZHist!BR280-Nominal_ZHist!BR280</f>
        <v>0</v>
      </c>
      <c r="BS280">
        <f>Linker_ZHist!BS280-Nominal_ZHist!BS280</f>
        <v>0</v>
      </c>
      <c r="BT280">
        <f>Linker_ZHist!BT280-Nominal_ZHist!BT280</f>
        <v>0</v>
      </c>
      <c r="BU280">
        <f>Linker_ZHist!BU280-Nominal_ZHist!BU280</f>
        <v>0</v>
      </c>
      <c r="BV280">
        <f>Linker_ZHist!BV280-Nominal_ZHist!BV280</f>
        <v>0</v>
      </c>
      <c r="BW280">
        <f>Linker_ZHist!BW280-Nominal_ZHist!BW280</f>
        <v>0</v>
      </c>
      <c r="BX280">
        <f>Linker_ZHist!BX280-Nominal_ZHist!BX280</f>
        <v>0</v>
      </c>
      <c r="BY280">
        <f>Linker_ZHist!BY280-Nominal_ZHist!BY280</f>
        <v>0</v>
      </c>
      <c r="BZ280">
        <f>Linker_ZHist!BZ280-Nominal_ZHist!BZ280</f>
        <v>0</v>
      </c>
    </row>
    <row r="281" spans="4:78" x14ac:dyDescent="0.35">
      <c r="D281">
        <f>Linker_ZHist!D281-Nominal_ZHist!D281</f>
        <v>0</v>
      </c>
      <c r="E281">
        <f>Linker_ZHist!E281-Nominal_ZHist!E281</f>
        <v>0</v>
      </c>
      <c r="F281">
        <f>Linker_ZHist!F281-Nominal_ZHist!F281</f>
        <v>0</v>
      </c>
      <c r="G281">
        <f>Linker_ZHist!G281-Nominal_ZHist!G281</f>
        <v>0</v>
      </c>
      <c r="H281">
        <f>Linker_ZHist!H281-Nominal_ZHist!H281</f>
        <v>0</v>
      </c>
      <c r="I281">
        <f>Linker_ZHist!I281-Nominal_ZHist!I281</f>
        <v>0</v>
      </c>
      <c r="J281">
        <f>Linker_ZHist!J281-Nominal_ZHist!J281</f>
        <v>0</v>
      </c>
      <c r="K281">
        <f>Linker_ZHist!K281-Nominal_ZHist!K281</f>
        <v>0</v>
      </c>
      <c r="L281">
        <f>Linker_ZHist!L281-Nominal_ZHist!L281</f>
        <v>0</v>
      </c>
      <c r="M281">
        <f>Linker_ZHist!M281-Nominal_ZHist!M281</f>
        <v>0</v>
      </c>
      <c r="N281">
        <f>Linker_ZHist!N281-Nominal_ZHist!N281</f>
        <v>0</v>
      </c>
      <c r="O281">
        <f>Linker_ZHist!O281-Nominal_ZHist!O281</f>
        <v>0</v>
      </c>
      <c r="P281">
        <f>Linker_ZHist!P281-Nominal_ZHist!P281</f>
        <v>0</v>
      </c>
      <c r="Q281">
        <f>Linker_ZHist!Q281-Nominal_ZHist!Q281</f>
        <v>0</v>
      </c>
      <c r="R281">
        <f>Linker_ZHist!R281-Nominal_ZHist!R281</f>
        <v>0</v>
      </c>
      <c r="S281">
        <f>Linker_ZHist!S281-Nominal_ZHist!S281</f>
        <v>0</v>
      </c>
      <c r="T281">
        <f>Linker_ZHist!T281-Nominal_ZHist!T281</f>
        <v>0</v>
      </c>
      <c r="U281">
        <f>Linker_ZHist!U281-Nominal_ZHist!U281</f>
        <v>0</v>
      </c>
      <c r="V281">
        <f>Linker_ZHist!V281-Nominal_ZHist!V281</f>
        <v>0</v>
      </c>
      <c r="W281">
        <f>Linker_ZHist!W281-Nominal_ZHist!W281</f>
        <v>0</v>
      </c>
      <c r="X281">
        <f>Linker_ZHist!X281-Nominal_ZHist!X281</f>
        <v>0</v>
      </c>
      <c r="Y281">
        <f>Linker_ZHist!Y281-Nominal_ZHist!Y281</f>
        <v>0</v>
      </c>
      <c r="Z281">
        <f>Linker_ZHist!Z281-Nominal_ZHist!Z281</f>
        <v>0</v>
      </c>
      <c r="AA281">
        <f>Linker_ZHist!AA281-Nominal_ZHist!AA281</f>
        <v>0</v>
      </c>
      <c r="AB281">
        <f>Linker_ZHist!AB281-Nominal_ZHist!AB281</f>
        <v>0</v>
      </c>
      <c r="AC281">
        <f>Linker_ZHist!AC281-Nominal_ZHist!AC281</f>
        <v>0</v>
      </c>
      <c r="AD281">
        <f>Linker_ZHist!AD281-Nominal_ZHist!AD281</f>
        <v>0</v>
      </c>
      <c r="AE281">
        <f>Linker_ZHist!AE281-Nominal_ZHist!AE281</f>
        <v>0</v>
      </c>
      <c r="AF281">
        <f>Linker_ZHist!AF281-Nominal_ZHist!AF281</f>
        <v>0</v>
      </c>
      <c r="AG281">
        <f>Linker_ZHist!AG281-Nominal_ZHist!AG281</f>
        <v>0</v>
      </c>
      <c r="AH281">
        <f>Linker_ZHist!AH281-Nominal_ZHist!AH281</f>
        <v>0</v>
      </c>
      <c r="AI281">
        <f>Linker_ZHist!AI281-Nominal_ZHist!AI281</f>
        <v>0</v>
      </c>
      <c r="AJ281">
        <f>Linker_ZHist!AJ281-Nominal_ZHist!AJ281</f>
        <v>0</v>
      </c>
      <c r="AK281">
        <f>Linker_ZHist!AK281-Nominal_ZHist!AK281</f>
        <v>0</v>
      </c>
      <c r="AL281">
        <f>Linker_ZHist!AL281-Nominal_ZHist!AL281</f>
        <v>0</v>
      </c>
      <c r="AM281">
        <f>Linker_ZHist!AM281-Nominal_ZHist!AM281</f>
        <v>0</v>
      </c>
      <c r="AN281">
        <f>Linker_ZHist!AN281-Nominal_ZHist!AN281</f>
        <v>0</v>
      </c>
      <c r="AO281">
        <f>Linker_ZHist!AO281-Nominal_ZHist!AO281</f>
        <v>0</v>
      </c>
      <c r="AP281">
        <f>Linker_ZHist!AP281-Nominal_ZHist!AP281</f>
        <v>0</v>
      </c>
      <c r="AQ281">
        <f>Linker_ZHist!AQ281-Nominal_ZHist!AQ281</f>
        <v>0</v>
      </c>
      <c r="AR281">
        <f>Linker_ZHist!AR281-Nominal_ZHist!AR281</f>
        <v>0</v>
      </c>
      <c r="AS281">
        <f>Linker_ZHist!AS281-Nominal_ZHist!AS281</f>
        <v>0</v>
      </c>
      <c r="AT281">
        <f>Linker_ZHist!AT281-Nominal_ZHist!AT281</f>
        <v>0</v>
      </c>
      <c r="AU281">
        <f>Linker_ZHist!AU281-Nominal_ZHist!AU281</f>
        <v>0</v>
      </c>
      <c r="AV281">
        <f>Linker_ZHist!AV281-Nominal_ZHist!AV281</f>
        <v>0</v>
      </c>
      <c r="AW281">
        <f>Linker_ZHist!AW281-Nominal_ZHist!AW281</f>
        <v>0</v>
      </c>
      <c r="AX281">
        <f>Linker_ZHist!AX281-Nominal_ZHist!AX281</f>
        <v>0</v>
      </c>
      <c r="AY281">
        <f>Linker_ZHist!AY281-Nominal_ZHist!AY281</f>
        <v>0</v>
      </c>
      <c r="AZ281">
        <f>Linker_ZHist!AZ281-Nominal_ZHist!AZ281</f>
        <v>0</v>
      </c>
      <c r="BA281">
        <f>Linker_ZHist!BA281-Nominal_ZHist!BA281</f>
        <v>0</v>
      </c>
      <c r="BB281">
        <f>Linker_ZHist!BB281-Nominal_ZHist!BB281</f>
        <v>0</v>
      </c>
      <c r="BC281">
        <f>Linker_ZHist!BC281-Nominal_ZHist!BC281</f>
        <v>0</v>
      </c>
      <c r="BD281">
        <f>Linker_ZHist!BD281-Nominal_ZHist!BD281</f>
        <v>0</v>
      </c>
      <c r="BE281">
        <f>Linker_ZHist!BE281-Nominal_ZHist!BE281</f>
        <v>0</v>
      </c>
      <c r="BF281">
        <f>Linker_ZHist!BF281-Nominal_ZHist!BF281</f>
        <v>0</v>
      </c>
      <c r="BG281">
        <f>Linker_ZHist!BG281-Nominal_ZHist!BG281</f>
        <v>0</v>
      </c>
      <c r="BH281">
        <f>Linker_ZHist!BH281-Nominal_ZHist!BH281</f>
        <v>0</v>
      </c>
      <c r="BI281">
        <f>Linker_ZHist!BI281-Nominal_ZHist!BI281</f>
        <v>0</v>
      </c>
      <c r="BJ281">
        <f>Linker_ZHist!BJ281-Nominal_ZHist!BJ281</f>
        <v>0</v>
      </c>
      <c r="BK281">
        <f>Linker_ZHist!BK281-Nominal_ZHist!BK281</f>
        <v>0</v>
      </c>
      <c r="BL281">
        <f>Linker_ZHist!BL281-Nominal_ZHist!BL281</f>
        <v>0</v>
      </c>
      <c r="BM281">
        <f>Linker_ZHist!BM281-Nominal_ZHist!BM281</f>
        <v>0</v>
      </c>
      <c r="BN281">
        <f>Linker_ZHist!BN281-Nominal_ZHist!BN281</f>
        <v>0</v>
      </c>
      <c r="BO281">
        <f>Linker_ZHist!BO281-Nominal_ZHist!BO281</f>
        <v>0</v>
      </c>
      <c r="BP281">
        <f>Linker_ZHist!BP281-Nominal_ZHist!BP281</f>
        <v>0</v>
      </c>
      <c r="BQ281">
        <f>Linker_ZHist!BQ281-Nominal_ZHist!BQ281</f>
        <v>0</v>
      </c>
      <c r="BR281">
        <f>Linker_ZHist!BR281-Nominal_ZHist!BR281</f>
        <v>0</v>
      </c>
      <c r="BS281">
        <f>Linker_ZHist!BS281-Nominal_ZHist!BS281</f>
        <v>0</v>
      </c>
      <c r="BT281">
        <f>Linker_ZHist!BT281-Nominal_ZHist!BT281</f>
        <v>0</v>
      </c>
      <c r="BU281">
        <f>Linker_ZHist!BU281-Nominal_ZHist!BU281</f>
        <v>0</v>
      </c>
      <c r="BV281">
        <f>Linker_ZHist!BV281-Nominal_ZHist!BV281</f>
        <v>0</v>
      </c>
      <c r="BW281">
        <f>Linker_ZHist!BW281-Nominal_ZHist!BW281</f>
        <v>0</v>
      </c>
      <c r="BX281">
        <f>Linker_ZHist!BX281-Nominal_ZHist!BX281</f>
        <v>0</v>
      </c>
      <c r="BY281">
        <f>Linker_ZHist!BY281-Nominal_ZHist!BY281</f>
        <v>0</v>
      </c>
      <c r="BZ281">
        <f>Linker_ZHist!BZ281-Nominal_ZHist!BZ281</f>
        <v>0</v>
      </c>
    </row>
    <row r="282" spans="4:78" x14ac:dyDescent="0.35">
      <c r="D282">
        <f>Linker_ZHist!D282-Nominal_ZHist!D282</f>
        <v>0</v>
      </c>
      <c r="E282">
        <f>Linker_ZHist!E282-Nominal_ZHist!E282</f>
        <v>0</v>
      </c>
      <c r="F282">
        <f>Linker_ZHist!F282-Nominal_ZHist!F282</f>
        <v>0</v>
      </c>
      <c r="G282">
        <f>Linker_ZHist!G282-Nominal_ZHist!G282</f>
        <v>0</v>
      </c>
      <c r="H282">
        <f>Linker_ZHist!H282-Nominal_ZHist!H282</f>
        <v>0</v>
      </c>
      <c r="I282">
        <f>Linker_ZHist!I282-Nominal_ZHist!I282</f>
        <v>0</v>
      </c>
      <c r="J282">
        <f>Linker_ZHist!J282-Nominal_ZHist!J282</f>
        <v>0</v>
      </c>
      <c r="K282">
        <f>Linker_ZHist!K282-Nominal_ZHist!K282</f>
        <v>0</v>
      </c>
      <c r="L282">
        <f>Linker_ZHist!L282-Nominal_ZHist!L282</f>
        <v>0</v>
      </c>
      <c r="M282">
        <f>Linker_ZHist!M282-Nominal_ZHist!M282</f>
        <v>0</v>
      </c>
      <c r="N282">
        <f>Linker_ZHist!N282-Nominal_ZHist!N282</f>
        <v>0</v>
      </c>
      <c r="O282">
        <f>Linker_ZHist!O282-Nominal_ZHist!O282</f>
        <v>0</v>
      </c>
      <c r="P282">
        <f>Linker_ZHist!P282-Nominal_ZHist!P282</f>
        <v>0</v>
      </c>
      <c r="Q282">
        <f>Linker_ZHist!Q282-Nominal_ZHist!Q282</f>
        <v>0</v>
      </c>
      <c r="R282">
        <f>Linker_ZHist!R282-Nominal_ZHist!R282</f>
        <v>0</v>
      </c>
      <c r="S282">
        <f>Linker_ZHist!S282-Nominal_ZHist!S282</f>
        <v>0</v>
      </c>
      <c r="T282">
        <f>Linker_ZHist!T282-Nominal_ZHist!T282</f>
        <v>0</v>
      </c>
      <c r="U282">
        <f>Linker_ZHist!U282-Nominal_ZHist!U282</f>
        <v>0</v>
      </c>
      <c r="V282">
        <f>Linker_ZHist!V282-Nominal_ZHist!V282</f>
        <v>0</v>
      </c>
      <c r="W282">
        <f>Linker_ZHist!W282-Nominal_ZHist!W282</f>
        <v>0</v>
      </c>
      <c r="X282">
        <f>Linker_ZHist!X282-Nominal_ZHist!X282</f>
        <v>0</v>
      </c>
      <c r="Y282">
        <f>Linker_ZHist!Y282-Nominal_ZHist!Y282</f>
        <v>0</v>
      </c>
      <c r="Z282">
        <f>Linker_ZHist!Z282-Nominal_ZHist!Z282</f>
        <v>0</v>
      </c>
      <c r="AA282">
        <f>Linker_ZHist!AA282-Nominal_ZHist!AA282</f>
        <v>0</v>
      </c>
      <c r="AB282">
        <f>Linker_ZHist!AB282-Nominal_ZHist!AB282</f>
        <v>0</v>
      </c>
      <c r="AC282">
        <f>Linker_ZHist!AC282-Nominal_ZHist!AC282</f>
        <v>0</v>
      </c>
      <c r="AD282">
        <f>Linker_ZHist!AD282-Nominal_ZHist!AD282</f>
        <v>0</v>
      </c>
      <c r="AE282">
        <f>Linker_ZHist!AE282-Nominal_ZHist!AE282</f>
        <v>0</v>
      </c>
      <c r="AF282">
        <f>Linker_ZHist!AF282-Nominal_ZHist!AF282</f>
        <v>0</v>
      </c>
      <c r="AG282">
        <f>Linker_ZHist!AG282-Nominal_ZHist!AG282</f>
        <v>0</v>
      </c>
      <c r="AH282">
        <f>Linker_ZHist!AH282-Nominal_ZHist!AH282</f>
        <v>0</v>
      </c>
      <c r="AI282">
        <f>Linker_ZHist!AI282-Nominal_ZHist!AI282</f>
        <v>0</v>
      </c>
      <c r="AJ282">
        <f>Linker_ZHist!AJ282-Nominal_ZHist!AJ282</f>
        <v>0</v>
      </c>
      <c r="AK282">
        <f>Linker_ZHist!AK282-Nominal_ZHist!AK282</f>
        <v>0</v>
      </c>
      <c r="AL282">
        <f>Linker_ZHist!AL282-Nominal_ZHist!AL282</f>
        <v>0</v>
      </c>
      <c r="AM282">
        <f>Linker_ZHist!AM282-Nominal_ZHist!AM282</f>
        <v>0</v>
      </c>
      <c r="AN282">
        <f>Linker_ZHist!AN282-Nominal_ZHist!AN282</f>
        <v>0</v>
      </c>
      <c r="AO282">
        <f>Linker_ZHist!AO282-Nominal_ZHist!AO282</f>
        <v>0</v>
      </c>
      <c r="AP282">
        <f>Linker_ZHist!AP282-Nominal_ZHist!AP282</f>
        <v>0</v>
      </c>
      <c r="AQ282">
        <f>Linker_ZHist!AQ282-Nominal_ZHist!AQ282</f>
        <v>0</v>
      </c>
      <c r="AR282">
        <f>Linker_ZHist!AR282-Nominal_ZHist!AR282</f>
        <v>0</v>
      </c>
      <c r="AS282">
        <f>Linker_ZHist!AS282-Nominal_ZHist!AS282</f>
        <v>0</v>
      </c>
      <c r="AT282">
        <f>Linker_ZHist!AT282-Nominal_ZHist!AT282</f>
        <v>0</v>
      </c>
      <c r="AU282">
        <f>Linker_ZHist!AU282-Nominal_ZHist!AU282</f>
        <v>0</v>
      </c>
      <c r="AV282">
        <f>Linker_ZHist!AV282-Nominal_ZHist!AV282</f>
        <v>0</v>
      </c>
      <c r="AW282">
        <f>Linker_ZHist!AW282-Nominal_ZHist!AW282</f>
        <v>0</v>
      </c>
      <c r="AX282">
        <f>Linker_ZHist!AX282-Nominal_ZHist!AX282</f>
        <v>0</v>
      </c>
      <c r="AY282">
        <f>Linker_ZHist!AY282-Nominal_ZHist!AY282</f>
        <v>0</v>
      </c>
      <c r="AZ282">
        <f>Linker_ZHist!AZ282-Nominal_ZHist!AZ282</f>
        <v>0</v>
      </c>
      <c r="BA282">
        <f>Linker_ZHist!BA282-Nominal_ZHist!BA282</f>
        <v>0</v>
      </c>
      <c r="BB282">
        <f>Linker_ZHist!BB282-Nominal_ZHist!BB282</f>
        <v>0</v>
      </c>
      <c r="BC282">
        <f>Linker_ZHist!BC282-Nominal_ZHist!BC282</f>
        <v>0</v>
      </c>
      <c r="BD282">
        <f>Linker_ZHist!BD282-Nominal_ZHist!BD282</f>
        <v>0</v>
      </c>
      <c r="BE282">
        <f>Linker_ZHist!BE282-Nominal_ZHist!BE282</f>
        <v>0</v>
      </c>
      <c r="BF282">
        <f>Linker_ZHist!BF282-Nominal_ZHist!BF282</f>
        <v>0</v>
      </c>
      <c r="BG282">
        <f>Linker_ZHist!BG282-Nominal_ZHist!BG282</f>
        <v>0</v>
      </c>
      <c r="BH282">
        <f>Linker_ZHist!BH282-Nominal_ZHist!BH282</f>
        <v>0</v>
      </c>
      <c r="BI282">
        <f>Linker_ZHist!BI282-Nominal_ZHist!BI282</f>
        <v>0</v>
      </c>
      <c r="BJ282">
        <f>Linker_ZHist!BJ282-Nominal_ZHist!BJ282</f>
        <v>0</v>
      </c>
      <c r="BK282">
        <f>Linker_ZHist!BK282-Nominal_ZHist!BK282</f>
        <v>0</v>
      </c>
      <c r="BL282">
        <f>Linker_ZHist!BL282-Nominal_ZHist!BL282</f>
        <v>0</v>
      </c>
      <c r="BM282">
        <f>Linker_ZHist!BM282-Nominal_ZHist!BM282</f>
        <v>0</v>
      </c>
      <c r="BN282">
        <f>Linker_ZHist!BN282-Nominal_ZHist!BN282</f>
        <v>0</v>
      </c>
      <c r="BO282">
        <f>Linker_ZHist!BO282-Nominal_ZHist!BO282</f>
        <v>0</v>
      </c>
      <c r="BP282">
        <f>Linker_ZHist!BP282-Nominal_ZHist!BP282</f>
        <v>0</v>
      </c>
      <c r="BQ282">
        <f>Linker_ZHist!BQ282-Nominal_ZHist!BQ282</f>
        <v>0</v>
      </c>
      <c r="BR282">
        <f>Linker_ZHist!BR282-Nominal_ZHist!BR282</f>
        <v>0</v>
      </c>
      <c r="BS282">
        <f>Linker_ZHist!BS282-Nominal_ZHist!BS282</f>
        <v>0</v>
      </c>
      <c r="BT282">
        <f>Linker_ZHist!BT282-Nominal_ZHist!BT282</f>
        <v>0</v>
      </c>
      <c r="BU282">
        <f>Linker_ZHist!BU282-Nominal_ZHist!BU282</f>
        <v>0</v>
      </c>
      <c r="BV282">
        <f>Linker_ZHist!BV282-Nominal_ZHist!BV282</f>
        <v>0</v>
      </c>
      <c r="BW282">
        <f>Linker_ZHist!BW282-Nominal_ZHist!BW282</f>
        <v>0</v>
      </c>
      <c r="BX282">
        <f>Linker_ZHist!BX282-Nominal_ZHist!BX282</f>
        <v>0</v>
      </c>
      <c r="BY282">
        <f>Linker_ZHist!BY282-Nominal_ZHist!BY282</f>
        <v>0</v>
      </c>
      <c r="BZ282">
        <f>Linker_ZHist!BZ282-Nominal_ZHist!BZ282</f>
        <v>0</v>
      </c>
    </row>
    <row r="283" spans="4:78" x14ac:dyDescent="0.35">
      <c r="D283">
        <f>Linker_ZHist!D283-Nominal_ZHist!D283</f>
        <v>0</v>
      </c>
      <c r="E283">
        <f>Linker_ZHist!E283-Nominal_ZHist!E283</f>
        <v>0</v>
      </c>
      <c r="F283">
        <f>Linker_ZHist!F283-Nominal_ZHist!F283</f>
        <v>0</v>
      </c>
      <c r="G283">
        <f>Linker_ZHist!G283-Nominal_ZHist!G283</f>
        <v>0</v>
      </c>
      <c r="H283">
        <f>Linker_ZHist!H283-Nominal_ZHist!H283</f>
        <v>0</v>
      </c>
      <c r="I283">
        <f>Linker_ZHist!I283-Nominal_ZHist!I283</f>
        <v>0</v>
      </c>
      <c r="J283">
        <f>Linker_ZHist!J283-Nominal_ZHist!J283</f>
        <v>0</v>
      </c>
      <c r="K283">
        <f>Linker_ZHist!K283-Nominal_ZHist!K283</f>
        <v>0</v>
      </c>
      <c r="L283">
        <f>Linker_ZHist!L283-Nominal_ZHist!L283</f>
        <v>0</v>
      </c>
      <c r="M283">
        <f>Linker_ZHist!M283-Nominal_ZHist!M283</f>
        <v>0</v>
      </c>
      <c r="N283">
        <f>Linker_ZHist!N283-Nominal_ZHist!N283</f>
        <v>0</v>
      </c>
      <c r="O283">
        <f>Linker_ZHist!O283-Nominal_ZHist!O283</f>
        <v>0</v>
      </c>
      <c r="P283">
        <f>Linker_ZHist!P283-Nominal_ZHist!P283</f>
        <v>0</v>
      </c>
      <c r="Q283">
        <f>Linker_ZHist!Q283-Nominal_ZHist!Q283</f>
        <v>0</v>
      </c>
      <c r="R283">
        <f>Linker_ZHist!R283-Nominal_ZHist!R283</f>
        <v>0</v>
      </c>
      <c r="S283">
        <f>Linker_ZHist!S283-Nominal_ZHist!S283</f>
        <v>0</v>
      </c>
      <c r="T283">
        <f>Linker_ZHist!T283-Nominal_ZHist!T283</f>
        <v>0</v>
      </c>
      <c r="U283">
        <f>Linker_ZHist!U283-Nominal_ZHist!U283</f>
        <v>0</v>
      </c>
      <c r="V283">
        <f>Linker_ZHist!V283-Nominal_ZHist!V283</f>
        <v>0</v>
      </c>
      <c r="W283">
        <f>Linker_ZHist!W283-Nominal_ZHist!W283</f>
        <v>0</v>
      </c>
      <c r="X283">
        <f>Linker_ZHist!X283-Nominal_ZHist!X283</f>
        <v>0</v>
      </c>
      <c r="Y283">
        <f>Linker_ZHist!Y283-Nominal_ZHist!Y283</f>
        <v>0</v>
      </c>
      <c r="Z283">
        <f>Linker_ZHist!Z283-Nominal_ZHist!Z283</f>
        <v>0</v>
      </c>
      <c r="AA283">
        <f>Linker_ZHist!AA283-Nominal_ZHist!AA283</f>
        <v>0</v>
      </c>
      <c r="AB283">
        <f>Linker_ZHist!AB283-Nominal_ZHist!AB283</f>
        <v>0</v>
      </c>
      <c r="AC283">
        <f>Linker_ZHist!AC283-Nominal_ZHist!AC283</f>
        <v>0</v>
      </c>
      <c r="AD283">
        <f>Linker_ZHist!AD283-Nominal_ZHist!AD283</f>
        <v>0</v>
      </c>
      <c r="AE283">
        <f>Linker_ZHist!AE283-Nominal_ZHist!AE283</f>
        <v>0</v>
      </c>
      <c r="AF283">
        <f>Linker_ZHist!AF283-Nominal_ZHist!AF283</f>
        <v>0</v>
      </c>
      <c r="AG283">
        <f>Linker_ZHist!AG283-Nominal_ZHist!AG283</f>
        <v>0</v>
      </c>
      <c r="AH283">
        <f>Linker_ZHist!AH283-Nominal_ZHist!AH283</f>
        <v>0</v>
      </c>
      <c r="AI283">
        <f>Linker_ZHist!AI283-Nominal_ZHist!AI283</f>
        <v>0</v>
      </c>
      <c r="AJ283">
        <f>Linker_ZHist!AJ283-Nominal_ZHist!AJ283</f>
        <v>0</v>
      </c>
      <c r="AK283">
        <f>Linker_ZHist!AK283-Nominal_ZHist!AK283</f>
        <v>0</v>
      </c>
      <c r="AL283">
        <f>Linker_ZHist!AL283-Nominal_ZHist!AL283</f>
        <v>0</v>
      </c>
      <c r="AM283">
        <f>Linker_ZHist!AM283-Nominal_ZHist!AM283</f>
        <v>0</v>
      </c>
      <c r="AN283">
        <f>Linker_ZHist!AN283-Nominal_ZHist!AN283</f>
        <v>0</v>
      </c>
      <c r="AO283">
        <f>Linker_ZHist!AO283-Nominal_ZHist!AO283</f>
        <v>0</v>
      </c>
      <c r="AP283">
        <f>Linker_ZHist!AP283-Nominal_ZHist!AP283</f>
        <v>0</v>
      </c>
      <c r="AQ283">
        <f>Linker_ZHist!AQ283-Nominal_ZHist!AQ283</f>
        <v>0</v>
      </c>
      <c r="AR283">
        <f>Linker_ZHist!AR283-Nominal_ZHist!AR283</f>
        <v>0</v>
      </c>
      <c r="AS283">
        <f>Linker_ZHist!AS283-Nominal_ZHist!AS283</f>
        <v>0</v>
      </c>
      <c r="AT283">
        <f>Linker_ZHist!AT283-Nominal_ZHist!AT283</f>
        <v>0</v>
      </c>
      <c r="AU283">
        <f>Linker_ZHist!AU283-Nominal_ZHist!AU283</f>
        <v>0</v>
      </c>
      <c r="AV283">
        <f>Linker_ZHist!AV283-Nominal_ZHist!AV283</f>
        <v>0</v>
      </c>
      <c r="AW283">
        <f>Linker_ZHist!AW283-Nominal_ZHist!AW283</f>
        <v>0</v>
      </c>
      <c r="AX283">
        <f>Linker_ZHist!AX283-Nominal_ZHist!AX283</f>
        <v>0</v>
      </c>
      <c r="AY283">
        <f>Linker_ZHist!AY283-Nominal_ZHist!AY283</f>
        <v>0</v>
      </c>
      <c r="AZ283">
        <f>Linker_ZHist!AZ283-Nominal_ZHist!AZ283</f>
        <v>0</v>
      </c>
      <c r="BA283">
        <f>Linker_ZHist!BA283-Nominal_ZHist!BA283</f>
        <v>0</v>
      </c>
      <c r="BB283">
        <f>Linker_ZHist!BB283-Nominal_ZHist!BB283</f>
        <v>0</v>
      </c>
      <c r="BC283">
        <f>Linker_ZHist!BC283-Nominal_ZHist!BC283</f>
        <v>0</v>
      </c>
      <c r="BD283">
        <f>Linker_ZHist!BD283-Nominal_ZHist!BD283</f>
        <v>0</v>
      </c>
      <c r="BE283">
        <f>Linker_ZHist!BE283-Nominal_ZHist!BE283</f>
        <v>0</v>
      </c>
      <c r="BF283">
        <f>Linker_ZHist!BF283-Nominal_ZHist!BF283</f>
        <v>0</v>
      </c>
      <c r="BG283">
        <f>Linker_ZHist!BG283-Nominal_ZHist!BG283</f>
        <v>0</v>
      </c>
      <c r="BH283">
        <f>Linker_ZHist!BH283-Nominal_ZHist!BH283</f>
        <v>0</v>
      </c>
      <c r="BI283">
        <f>Linker_ZHist!BI283-Nominal_ZHist!BI283</f>
        <v>0</v>
      </c>
      <c r="BJ283">
        <f>Linker_ZHist!BJ283-Nominal_ZHist!BJ283</f>
        <v>0</v>
      </c>
      <c r="BK283">
        <f>Linker_ZHist!BK283-Nominal_ZHist!BK283</f>
        <v>0</v>
      </c>
      <c r="BL283">
        <f>Linker_ZHist!BL283-Nominal_ZHist!BL283</f>
        <v>0</v>
      </c>
      <c r="BM283">
        <f>Linker_ZHist!BM283-Nominal_ZHist!BM283</f>
        <v>0</v>
      </c>
      <c r="BN283">
        <f>Linker_ZHist!BN283-Nominal_ZHist!BN283</f>
        <v>0</v>
      </c>
      <c r="BO283">
        <f>Linker_ZHist!BO283-Nominal_ZHist!BO283</f>
        <v>0</v>
      </c>
      <c r="BP283">
        <f>Linker_ZHist!BP283-Nominal_ZHist!BP283</f>
        <v>0</v>
      </c>
      <c r="BQ283">
        <f>Linker_ZHist!BQ283-Nominal_ZHist!BQ283</f>
        <v>0</v>
      </c>
      <c r="BR283">
        <f>Linker_ZHist!BR283-Nominal_ZHist!BR283</f>
        <v>0</v>
      </c>
      <c r="BS283">
        <f>Linker_ZHist!BS283-Nominal_ZHist!BS283</f>
        <v>0</v>
      </c>
      <c r="BT283">
        <f>Linker_ZHist!BT283-Nominal_ZHist!BT283</f>
        <v>0</v>
      </c>
      <c r="BU283">
        <f>Linker_ZHist!BU283-Nominal_ZHist!BU283</f>
        <v>0</v>
      </c>
      <c r="BV283">
        <f>Linker_ZHist!BV283-Nominal_ZHist!BV283</f>
        <v>0</v>
      </c>
      <c r="BW283">
        <f>Linker_ZHist!BW283-Nominal_ZHist!BW283</f>
        <v>0</v>
      </c>
      <c r="BX283">
        <f>Linker_ZHist!BX283-Nominal_ZHist!BX283</f>
        <v>0</v>
      </c>
      <c r="BY283">
        <f>Linker_ZHist!BY283-Nominal_ZHist!BY283</f>
        <v>0</v>
      </c>
      <c r="BZ283">
        <f>Linker_ZHist!BZ283-Nominal_ZHist!BZ283</f>
        <v>0</v>
      </c>
    </row>
    <row r="284" spans="4:78" x14ac:dyDescent="0.35">
      <c r="D284">
        <f>Linker_ZHist!D284-Nominal_ZHist!D284</f>
        <v>0</v>
      </c>
      <c r="E284">
        <f>Linker_ZHist!E284-Nominal_ZHist!E284</f>
        <v>0</v>
      </c>
      <c r="F284">
        <f>Linker_ZHist!F284-Nominal_ZHist!F284</f>
        <v>0</v>
      </c>
      <c r="G284">
        <f>Linker_ZHist!G284-Nominal_ZHist!G284</f>
        <v>0</v>
      </c>
      <c r="H284">
        <f>Linker_ZHist!H284-Nominal_ZHist!H284</f>
        <v>0</v>
      </c>
      <c r="I284">
        <f>Linker_ZHist!I284-Nominal_ZHist!I284</f>
        <v>0</v>
      </c>
      <c r="J284">
        <f>Linker_ZHist!J284-Nominal_ZHist!J284</f>
        <v>0</v>
      </c>
      <c r="K284">
        <f>Linker_ZHist!K284-Nominal_ZHist!K284</f>
        <v>0</v>
      </c>
      <c r="L284">
        <f>Linker_ZHist!L284-Nominal_ZHist!L284</f>
        <v>0</v>
      </c>
      <c r="M284">
        <f>Linker_ZHist!M284-Nominal_ZHist!M284</f>
        <v>0</v>
      </c>
      <c r="N284">
        <f>Linker_ZHist!N284-Nominal_ZHist!N284</f>
        <v>0</v>
      </c>
      <c r="O284">
        <f>Linker_ZHist!O284-Nominal_ZHist!O284</f>
        <v>0</v>
      </c>
      <c r="P284">
        <f>Linker_ZHist!P284-Nominal_ZHist!P284</f>
        <v>0</v>
      </c>
      <c r="Q284">
        <f>Linker_ZHist!Q284-Nominal_ZHist!Q284</f>
        <v>0</v>
      </c>
      <c r="R284">
        <f>Linker_ZHist!R284-Nominal_ZHist!R284</f>
        <v>0</v>
      </c>
      <c r="S284">
        <f>Linker_ZHist!S284-Nominal_ZHist!S284</f>
        <v>0</v>
      </c>
      <c r="T284">
        <f>Linker_ZHist!T284-Nominal_ZHist!T284</f>
        <v>0</v>
      </c>
      <c r="U284">
        <f>Linker_ZHist!U284-Nominal_ZHist!U284</f>
        <v>0</v>
      </c>
      <c r="V284">
        <f>Linker_ZHist!V284-Nominal_ZHist!V284</f>
        <v>0</v>
      </c>
      <c r="W284">
        <f>Linker_ZHist!W284-Nominal_ZHist!W284</f>
        <v>0</v>
      </c>
      <c r="X284">
        <f>Linker_ZHist!X284-Nominal_ZHist!X284</f>
        <v>0</v>
      </c>
      <c r="Y284">
        <f>Linker_ZHist!Y284-Nominal_ZHist!Y284</f>
        <v>0</v>
      </c>
      <c r="Z284">
        <f>Linker_ZHist!Z284-Nominal_ZHist!Z284</f>
        <v>0</v>
      </c>
      <c r="AA284">
        <f>Linker_ZHist!AA284-Nominal_ZHist!AA284</f>
        <v>0</v>
      </c>
      <c r="AB284">
        <f>Linker_ZHist!AB284-Nominal_ZHist!AB284</f>
        <v>0</v>
      </c>
      <c r="AC284">
        <f>Linker_ZHist!AC284-Nominal_ZHist!AC284</f>
        <v>0</v>
      </c>
      <c r="AD284">
        <f>Linker_ZHist!AD284-Nominal_ZHist!AD284</f>
        <v>0</v>
      </c>
      <c r="AE284">
        <f>Linker_ZHist!AE284-Nominal_ZHist!AE284</f>
        <v>0</v>
      </c>
      <c r="AF284">
        <f>Linker_ZHist!AF284-Nominal_ZHist!AF284</f>
        <v>0</v>
      </c>
      <c r="AG284">
        <f>Linker_ZHist!AG284-Nominal_ZHist!AG284</f>
        <v>0</v>
      </c>
      <c r="AH284">
        <f>Linker_ZHist!AH284-Nominal_ZHist!AH284</f>
        <v>0</v>
      </c>
      <c r="AI284">
        <f>Linker_ZHist!AI284-Nominal_ZHist!AI284</f>
        <v>0</v>
      </c>
      <c r="AJ284">
        <f>Linker_ZHist!AJ284-Nominal_ZHist!AJ284</f>
        <v>0</v>
      </c>
      <c r="AK284">
        <f>Linker_ZHist!AK284-Nominal_ZHist!AK284</f>
        <v>0</v>
      </c>
      <c r="AL284">
        <f>Linker_ZHist!AL284-Nominal_ZHist!AL284</f>
        <v>0</v>
      </c>
      <c r="AM284">
        <f>Linker_ZHist!AM284-Nominal_ZHist!AM284</f>
        <v>0</v>
      </c>
      <c r="AN284">
        <f>Linker_ZHist!AN284-Nominal_ZHist!AN284</f>
        <v>0</v>
      </c>
      <c r="AO284">
        <f>Linker_ZHist!AO284-Nominal_ZHist!AO284</f>
        <v>0</v>
      </c>
      <c r="AP284">
        <f>Linker_ZHist!AP284-Nominal_ZHist!AP284</f>
        <v>0</v>
      </c>
      <c r="AQ284">
        <f>Linker_ZHist!AQ284-Nominal_ZHist!AQ284</f>
        <v>0</v>
      </c>
      <c r="AR284">
        <f>Linker_ZHist!AR284-Nominal_ZHist!AR284</f>
        <v>0</v>
      </c>
      <c r="AS284">
        <f>Linker_ZHist!AS284-Nominal_ZHist!AS284</f>
        <v>0</v>
      </c>
      <c r="AT284">
        <f>Linker_ZHist!AT284-Nominal_ZHist!AT284</f>
        <v>0</v>
      </c>
      <c r="AU284">
        <f>Linker_ZHist!AU284-Nominal_ZHist!AU284</f>
        <v>0</v>
      </c>
      <c r="AV284">
        <f>Linker_ZHist!AV284-Nominal_ZHist!AV284</f>
        <v>0</v>
      </c>
      <c r="AW284">
        <f>Linker_ZHist!AW284-Nominal_ZHist!AW284</f>
        <v>0</v>
      </c>
      <c r="AX284">
        <f>Linker_ZHist!AX284-Nominal_ZHist!AX284</f>
        <v>0</v>
      </c>
      <c r="AY284">
        <f>Linker_ZHist!AY284-Nominal_ZHist!AY284</f>
        <v>0</v>
      </c>
      <c r="AZ284">
        <f>Linker_ZHist!AZ284-Nominal_ZHist!AZ284</f>
        <v>0</v>
      </c>
      <c r="BA284">
        <f>Linker_ZHist!BA284-Nominal_ZHist!BA284</f>
        <v>0</v>
      </c>
      <c r="BB284">
        <f>Linker_ZHist!BB284-Nominal_ZHist!BB284</f>
        <v>0</v>
      </c>
      <c r="BC284">
        <f>Linker_ZHist!BC284-Nominal_ZHist!BC284</f>
        <v>0</v>
      </c>
      <c r="BD284">
        <f>Linker_ZHist!BD284-Nominal_ZHist!BD284</f>
        <v>0</v>
      </c>
      <c r="BE284">
        <f>Linker_ZHist!BE284-Nominal_ZHist!BE284</f>
        <v>0</v>
      </c>
      <c r="BF284">
        <f>Linker_ZHist!BF284-Nominal_ZHist!BF284</f>
        <v>0</v>
      </c>
      <c r="BG284">
        <f>Linker_ZHist!BG284-Nominal_ZHist!BG284</f>
        <v>0</v>
      </c>
      <c r="BH284">
        <f>Linker_ZHist!BH284-Nominal_ZHist!BH284</f>
        <v>0</v>
      </c>
      <c r="BI284">
        <f>Linker_ZHist!BI284-Nominal_ZHist!BI284</f>
        <v>0</v>
      </c>
      <c r="BJ284">
        <f>Linker_ZHist!BJ284-Nominal_ZHist!BJ284</f>
        <v>0</v>
      </c>
      <c r="BK284">
        <f>Linker_ZHist!BK284-Nominal_ZHist!BK284</f>
        <v>0</v>
      </c>
      <c r="BL284">
        <f>Linker_ZHist!BL284-Nominal_ZHist!BL284</f>
        <v>0</v>
      </c>
      <c r="BM284">
        <f>Linker_ZHist!BM284-Nominal_ZHist!BM284</f>
        <v>0</v>
      </c>
      <c r="BN284">
        <f>Linker_ZHist!BN284-Nominal_ZHist!BN284</f>
        <v>0</v>
      </c>
      <c r="BO284">
        <f>Linker_ZHist!BO284-Nominal_ZHist!BO284</f>
        <v>0</v>
      </c>
      <c r="BP284">
        <f>Linker_ZHist!BP284-Nominal_ZHist!BP284</f>
        <v>0</v>
      </c>
      <c r="BQ284">
        <f>Linker_ZHist!BQ284-Nominal_ZHist!BQ284</f>
        <v>0</v>
      </c>
      <c r="BR284">
        <f>Linker_ZHist!BR284-Nominal_ZHist!BR284</f>
        <v>0</v>
      </c>
      <c r="BS284">
        <f>Linker_ZHist!BS284-Nominal_ZHist!BS284</f>
        <v>0</v>
      </c>
      <c r="BT284">
        <f>Linker_ZHist!BT284-Nominal_ZHist!BT284</f>
        <v>0</v>
      </c>
      <c r="BU284">
        <f>Linker_ZHist!BU284-Nominal_ZHist!BU284</f>
        <v>0</v>
      </c>
      <c r="BV284">
        <f>Linker_ZHist!BV284-Nominal_ZHist!BV284</f>
        <v>0</v>
      </c>
      <c r="BW284">
        <f>Linker_ZHist!BW284-Nominal_ZHist!BW284</f>
        <v>0</v>
      </c>
      <c r="BX284">
        <f>Linker_ZHist!BX284-Nominal_ZHist!BX284</f>
        <v>0</v>
      </c>
      <c r="BY284">
        <f>Linker_ZHist!BY284-Nominal_ZHist!BY284</f>
        <v>0</v>
      </c>
      <c r="BZ284">
        <f>Linker_ZHist!BZ284-Nominal_ZHist!BZ284</f>
        <v>0</v>
      </c>
    </row>
    <row r="285" spans="4:78" x14ac:dyDescent="0.35">
      <c r="D285">
        <f>Linker_ZHist!D285-Nominal_ZHist!D285</f>
        <v>0</v>
      </c>
      <c r="E285">
        <f>Linker_ZHist!E285-Nominal_ZHist!E285</f>
        <v>0</v>
      </c>
      <c r="F285">
        <f>Linker_ZHist!F285-Nominal_ZHist!F285</f>
        <v>0</v>
      </c>
      <c r="G285">
        <f>Linker_ZHist!G285-Nominal_ZHist!G285</f>
        <v>0</v>
      </c>
      <c r="H285">
        <f>Linker_ZHist!H285-Nominal_ZHist!H285</f>
        <v>0</v>
      </c>
      <c r="I285">
        <f>Linker_ZHist!I285-Nominal_ZHist!I285</f>
        <v>0</v>
      </c>
      <c r="J285">
        <f>Linker_ZHist!J285-Nominal_ZHist!J285</f>
        <v>0</v>
      </c>
      <c r="K285">
        <f>Linker_ZHist!K285-Nominal_ZHist!K285</f>
        <v>0</v>
      </c>
      <c r="L285">
        <f>Linker_ZHist!L285-Nominal_ZHist!L285</f>
        <v>0</v>
      </c>
      <c r="M285">
        <f>Linker_ZHist!M285-Nominal_ZHist!M285</f>
        <v>0</v>
      </c>
      <c r="N285">
        <f>Linker_ZHist!N285-Nominal_ZHist!N285</f>
        <v>0</v>
      </c>
      <c r="O285">
        <f>Linker_ZHist!O285-Nominal_ZHist!O285</f>
        <v>0</v>
      </c>
      <c r="P285">
        <f>Linker_ZHist!P285-Nominal_ZHist!P285</f>
        <v>0</v>
      </c>
      <c r="Q285">
        <f>Linker_ZHist!Q285-Nominal_ZHist!Q285</f>
        <v>0</v>
      </c>
      <c r="R285">
        <f>Linker_ZHist!R285-Nominal_ZHist!R285</f>
        <v>0</v>
      </c>
      <c r="S285">
        <f>Linker_ZHist!S285-Nominal_ZHist!S285</f>
        <v>0</v>
      </c>
      <c r="T285">
        <f>Linker_ZHist!T285-Nominal_ZHist!T285</f>
        <v>0</v>
      </c>
      <c r="U285">
        <f>Linker_ZHist!U285-Nominal_ZHist!U285</f>
        <v>0</v>
      </c>
      <c r="V285">
        <f>Linker_ZHist!V285-Nominal_ZHist!V285</f>
        <v>0</v>
      </c>
      <c r="W285">
        <f>Linker_ZHist!W285-Nominal_ZHist!W285</f>
        <v>0</v>
      </c>
      <c r="X285">
        <f>Linker_ZHist!X285-Nominal_ZHist!X285</f>
        <v>0</v>
      </c>
      <c r="Y285">
        <f>Linker_ZHist!Y285-Nominal_ZHist!Y285</f>
        <v>0</v>
      </c>
      <c r="Z285">
        <f>Linker_ZHist!Z285-Nominal_ZHist!Z285</f>
        <v>0</v>
      </c>
      <c r="AA285">
        <f>Linker_ZHist!AA285-Nominal_ZHist!AA285</f>
        <v>0</v>
      </c>
      <c r="AB285">
        <f>Linker_ZHist!AB285-Nominal_ZHist!AB285</f>
        <v>0</v>
      </c>
      <c r="AC285">
        <f>Linker_ZHist!AC285-Nominal_ZHist!AC285</f>
        <v>0</v>
      </c>
      <c r="AD285">
        <f>Linker_ZHist!AD285-Nominal_ZHist!AD285</f>
        <v>0</v>
      </c>
      <c r="AE285">
        <f>Linker_ZHist!AE285-Nominal_ZHist!AE285</f>
        <v>0</v>
      </c>
      <c r="AF285">
        <f>Linker_ZHist!AF285-Nominal_ZHist!AF285</f>
        <v>0</v>
      </c>
      <c r="AG285">
        <f>Linker_ZHist!AG285-Nominal_ZHist!AG285</f>
        <v>0</v>
      </c>
      <c r="AH285">
        <f>Linker_ZHist!AH285-Nominal_ZHist!AH285</f>
        <v>0</v>
      </c>
      <c r="AI285">
        <f>Linker_ZHist!AI285-Nominal_ZHist!AI285</f>
        <v>0</v>
      </c>
      <c r="AJ285">
        <f>Linker_ZHist!AJ285-Nominal_ZHist!AJ285</f>
        <v>0</v>
      </c>
      <c r="AK285">
        <f>Linker_ZHist!AK285-Nominal_ZHist!AK285</f>
        <v>0</v>
      </c>
      <c r="AL285">
        <f>Linker_ZHist!AL285-Nominal_ZHist!AL285</f>
        <v>0</v>
      </c>
      <c r="AM285">
        <f>Linker_ZHist!AM285-Nominal_ZHist!AM285</f>
        <v>0</v>
      </c>
      <c r="AN285">
        <f>Linker_ZHist!AN285-Nominal_ZHist!AN285</f>
        <v>0</v>
      </c>
      <c r="AO285">
        <f>Linker_ZHist!AO285-Nominal_ZHist!AO285</f>
        <v>0</v>
      </c>
      <c r="AP285">
        <f>Linker_ZHist!AP285-Nominal_ZHist!AP285</f>
        <v>0</v>
      </c>
      <c r="AQ285">
        <f>Linker_ZHist!AQ285-Nominal_ZHist!AQ285</f>
        <v>0</v>
      </c>
      <c r="AR285">
        <f>Linker_ZHist!AR285-Nominal_ZHist!AR285</f>
        <v>0</v>
      </c>
      <c r="AS285">
        <f>Linker_ZHist!AS285-Nominal_ZHist!AS285</f>
        <v>0</v>
      </c>
      <c r="AT285">
        <f>Linker_ZHist!AT285-Nominal_ZHist!AT285</f>
        <v>0</v>
      </c>
      <c r="AU285">
        <f>Linker_ZHist!AU285-Nominal_ZHist!AU285</f>
        <v>0</v>
      </c>
      <c r="AV285">
        <f>Linker_ZHist!AV285-Nominal_ZHist!AV285</f>
        <v>0</v>
      </c>
      <c r="AW285">
        <f>Linker_ZHist!AW285-Nominal_ZHist!AW285</f>
        <v>0</v>
      </c>
      <c r="AX285">
        <f>Linker_ZHist!AX285-Nominal_ZHist!AX285</f>
        <v>0</v>
      </c>
      <c r="AY285">
        <f>Linker_ZHist!AY285-Nominal_ZHist!AY285</f>
        <v>0</v>
      </c>
      <c r="AZ285">
        <f>Linker_ZHist!AZ285-Nominal_ZHist!AZ285</f>
        <v>0</v>
      </c>
      <c r="BA285">
        <f>Linker_ZHist!BA285-Nominal_ZHist!BA285</f>
        <v>0</v>
      </c>
      <c r="BB285">
        <f>Linker_ZHist!BB285-Nominal_ZHist!BB285</f>
        <v>0</v>
      </c>
      <c r="BC285">
        <f>Linker_ZHist!BC285-Nominal_ZHist!BC285</f>
        <v>0</v>
      </c>
      <c r="BD285">
        <f>Linker_ZHist!BD285-Nominal_ZHist!BD285</f>
        <v>0</v>
      </c>
      <c r="BE285">
        <f>Linker_ZHist!BE285-Nominal_ZHist!BE285</f>
        <v>0</v>
      </c>
      <c r="BF285">
        <f>Linker_ZHist!BF285-Nominal_ZHist!BF285</f>
        <v>0</v>
      </c>
      <c r="BG285">
        <f>Linker_ZHist!BG285-Nominal_ZHist!BG285</f>
        <v>0</v>
      </c>
      <c r="BH285">
        <f>Linker_ZHist!BH285-Nominal_ZHist!BH285</f>
        <v>0</v>
      </c>
      <c r="BI285">
        <f>Linker_ZHist!BI285-Nominal_ZHist!BI285</f>
        <v>0</v>
      </c>
      <c r="BJ285">
        <f>Linker_ZHist!BJ285-Nominal_ZHist!BJ285</f>
        <v>0</v>
      </c>
      <c r="BK285">
        <f>Linker_ZHist!BK285-Nominal_ZHist!BK285</f>
        <v>0</v>
      </c>
      <c r="BL285">
        <f>Linker_ZHist!BL285-Nominal_ZHist!BL285</f>
        <v>0</v>
      </c>
      <c r="BM285">
        <f>Linker_ZHist!BM285-Nominal_ZHist!BM285</f>
        <v>0</v>
      </c>
      <c r="BN285">
        <f>Linker_ZHist!BN285-Nominal_ZHist!BN285</f>
        <v>0</v>
      </c>
      <c r="BO285">
        <f>Linker_ZHist!BO285-Nominal_ZHist!BO285</f>
        <v>0</v>
      </c>
      <c r="BP285">
        <f>Linker_ZHist!BP285-Nominal_ZHist!BP285</f>
        <v>0</v>
      </c>
      <c r="BQ285">
        <f>Linker_ZHist!BQ285-Nominal_ZHist!BQ285</f>
        <v>0</v>
      </c>
      <c r="BR285">
        <f>Linker_ZHist!BR285-Nominal_ZHist!BR285</f>
        <v>0</v>
      </c>
      <c r="BS285">
        <f>Linker_ZHist!BS285-Nominal_ZHist!BS285</f>
        <v>0</v>
      </c>
      <c r="BT285">
        <f>Linker_ZHist!BT285-Nominal_ZHist!BT285</f>
        <v>0</v>
      </c>
      <c r="BU285">
        <f>Linker_ZHist!BU285-Nominal_ZHist!BU285</f>
        <v>0</v>
      </c>
      <c r="BV285">
        <f>Linker_ZHist!BV285-Nominal_ZHist!BV285</f>
        <v>0</v>
      </c>
      <c r="BW285">
        <f>Linker_ZHist!BW285-Nominal_ZHist!BW285</f>
        <v>0</v>
      </c>
      <c r="BX285">
        <f>Linker_ZHist!BX285-Nominal_ZHist!BX285</f>
        <v>0</v>
      </c>
      <c r="BY285">
        <f>Linker_ZHist!BY285-Nominal_ZHist!BY285</f>
        <v>0</v>
      </c>
      <c r="BZ285">
        <f>Linker_ZHist!BZ285-Nominal_ZHist!BZ285</f>
        <v>0</v>
      </c>
    </row>
    <row r="286" spans="4:78" x14ac:dyDescent="0.35">
      <c r="D286">
        <f>Linker_ZHist!D286-Nominal_ZHist!D286</f>
        <v>0</v>
      </c>
      <c r="E286">
        <f>Linker_ZHist!E286-Nominal_ZHist!E286</f>
        <v>0</v>
      </c>
      <c r="F286">
        <f>Linker_ZHist!F286-Nominal_ZHist!F286</f>
        <v>0</v>
      </c>
      <c r="G286">
        <f>Linker_ZHist!G286-Nominal_ZHist!G286</f>
        <v>0</v>
      </c>
      <c r="H286">
        <f>Linker_ZHist!H286-Nominal_ZHist!H286</f>
        <v>0</v>
      </c>
      <c r="I286">
        <f>Linker_ZHist!I286-Nominal_ZHist!I286</f>
        <v>0</v>
      </c>
      <c r="J286">
        <f>Linker_ZHist!J286-Nominal_ZHist!J286</f>
        <v>0</v>
      </c>
      <c r="K286">
        <f>Linker_ZHist!K286-Nominal_ZHist!K286</f>
        <v>0</v>
      </c>
      <c r="L286">
        <f>Linker_ZHist!L286-Nominal_ZHist!L286</f>
        <v>0</v>
      </c>
      <c r="M286">
        <f>Linker_ZHist!M286-Nominal_ZHist!M286</f>
        <v>0</v>
      </c>
      <c r="N286">
        <f>Linker_ZHist!N286-Nominal_ZHist!N286</f>
        <v>0</v>
      </c>
      <c r="O286">
        <f>Linker_ZHist!O286-Nominal_ZHist!O286</f>
        <v>0</v>
      </c>
      <c r="P286">
        <f>Linker_ZHist!P286-Nominal_ZHist!P286</f>
        <v>0</v>
      </c>
      <c r="Q286">
        <f>Linker_ZHist!Q286-Nominal_ZHist!Q286</f>
        <v>0</v>
      </c>
      <c r="R286">
        <f>Linker_ZHist!R286-Nominal_ZHist!R286</f>
        <v>0</v>
      </c>
      <c r="S286">
        <f>Linker_ZHist!S286-Nominal_ZHist!S286</f>
        <v>0</v>
      </c>
      <c r="T286">
        <f>Linker_ZHist!T286-Nominal_ZHist!T286</f>
        <v>0</v>
      </c>
      <c r="U286">
        <f>Linker_ZHist!U286-Nominal_ZHist!U286</f>
        <v>0</v>
      </c>
      <c r="V286">
        <f>Linker_ZHist!V286-Nominal_ZHist!V286</f>
        <v>0</v>
      </c>
      <c r="W286">
        <f>Linker_ZHist!W286-Nominal_ZHist!W286</f>
        <v>0</v>
      </c>
      <c r="X286">
        <f>Linker_ZHist!X286-Nominal_ZHist!X286</f>
        <v>0</v>
      </c>
      <c r="Y286">
        <f>Linker_ZHist!Y286-Nominal_ZHist!Y286</f>
        <v>0</v>
      </c>
      <c r="Z286">
        <f>Linker_ZHist!Z286-Nominal_ZHist!Z286</f>
        <v>0</v>
      </c>
      <c r="AA286">
        <f>Linker_ZHist!AA286-Nominal_ZHist!AA286</f>
        <v>0</v>
      </c>
      <c r="AB286">
        <f>Linker_ZHist!AB286-Nominal_ZHist!AB286</f>
        <v>0</v>
      </c>
      <c r="AC286">
        <f>Linker_ZHist!AC286-Nominal_ZHist!AC286</f>
        <v>0</v>
      </c>
      <c r="AD286">
        <f>Linker_ZHist!AD286-Nominal_ZHist!AD286</f>
        <v>0</v>
      </c>
      <c r="AE286">
        <f>Linker_ZHist!AE286-Nominal_ZHist!AE286</f>
        <v>0</v>
      </c>
      <c r="AF286">
        <f>Linker_ZHist!AF286-Nominal_ZHist!AF286</f>
        <v>0</v>
      </c>
      <c r="AG286">
        <f>Linker_ZHist!AG286-Nominal_ZHist!AG286</f>
        <v>0</v>
      </c>
      <c r="AH286">
        <f>Linker_ZHist!AH286-Nominal_ZHist!AH286</f>
        <v>0</v>
      </c>
      <c r="AI286">
        <f>Linker_ZHist!AI286-Nominal_ZHist!AI286</f>
        <v>0</v>
      </c>
      <c r="AJ286">
        <f>Linker_ZHist!AJ286-Nominal_ZHist!AJ286</f>
        <v>0</v>
      </c>
      <c r="AK286">
        <f>Linker_ZHist!AK286-Nominal_ZHist!AK286</f>
        <v>0</v>
      </c>
      <c r="AL286">
        <f>Linker_ZHist!AL286-Nominal_ZHist!AL286</f>
        <v>0</v>
      </c>
      <c r="AM286">
        <f>Linker_ZHist!AM286-Nominal_ZHist!AM286</f>
        <v>0</v>
      </c>
      <c r="AN286">
        <f>Linker_ZHist!AN286-Nominal_ZHist!AN286</f>
        <v>0</v>
      </c>
      <c r="AO286">
        <f>Linker_ZHist!AO286-Nominal_ZHist!AO286</f>
        <v>0</v>
      </c>
      <c r="AP286">
        <f>Linker_ZHist!AP286-Nominal_ZHist!AP286</f>
        <v>0</v>
      </c>
      <c r="AQ286">
        <f>Linker_ZHist!AQ286-Nominal_ZHist!AQ286</f>
        <v>0</v>
      </c>
      <c r="AR286">
        <f>Linker_ZHist!AR286-Nominal_ZHist!AR286</f>
        <v>0</v>
      </c>
      <c r="AS286">
        <f>Linker_ZHist!AS286-Nominal_ZHist!AS286</f>
        <v>0</v>
      </c>
      <c r="AT286">
        <f>Linker_ZHist!AT286-Nominal_ZHist!AT286</f>
        <v>0</v>
      </c>
      <c r="AU286">
        <f>Linker_ZHist!AU286-Nominal_ZHist!AU286</f>
        <v>0</v>
      </c>
      <c r="AV286">
        <f>Linker_ZHist!AV286-Nominal_ZHist!AV286</f>
        <v>0</v>
      </c>
      <c r="AW286">
        <f>Linker_ZHist!AW286-Nominal_ZHist!AW286</f>
        <v>0</v>
      </c>
      <c r="AX286">
        <f>Linker_ZHist!AX286-Nominal_ZHist!AX286</f>
        <v>0</v>
      </c>
      <c r="AY286">
        <f>Linker_ZHist!AY286-Nominal_ZHist!AY286</f>
        <v>0</v>
      </c>
      <c r="AZ286">
        <f>Linker_ZHist!AZ286-Nominal_ZHist!AZ286</f>
        <v>0</v>
      </c>
      <c r="BA286">
        <f>Linker_ZHist!BA286-Nominal_ZHist!BA286</f>
        <v>0</v>
      </c>
      <c r="BB286">
        <f>Linker_ZHist!BB286-Nominal_ZHist!BB286</f>
        <v>0</v>
      </c>
      <c r="BC286">
        <f>Linker_ZHist!BC286-Nominal_ZHist!BC286</f>
        <v>0</v>
      </c>
      <c r="BD286">
        <f>Linker_ZHist!BD286-Nominal_ZHist!BD286</f>
        <v>0</v>
      </c>
      <c r="BE286">
        <f>Linker_ZHist!BE286-Nominal_ZHist!BE286</f>
        <v>0</v>
      </c>
      <c r="BF286">
        <f>Linker_ZHist!BF286-Nominal_ZHist!BF286</f>
        <v>0</v>
      </c>
      <c r="BG286">
        <f>Linker_ZHist!BG286-Nominal_ZHist!BG286</f>
        <v>0</v>
      </c>
      <c r="BH286">
        <f>Linker_ZHist!BH286-Nominal_ZHist!BH286</f>
        <v>0</v>
      </c>
      <c r="BI286">
        <f>Linker_ZHist!BI286-Nominal_ZHist!BI286</f>
        <v>0</v>
      </c>
      <c r="BJ286">
        <f>Linker_ZHist!BJ286-Nominal_ZHist!BJ286</f>
        <v>0</v>
      </c>
      <c r="BK286">
        <f>Linker_ZHist!BK286-Nominal_ZHist!BK286</f>
        <v>0</v>
      </c>
      <c r="BL286">
        <f>Linker_ZHist!BL286-Nominal_ZHist!BL286</f>
        <v>0</v>
      </c>
      <c r="BM286">
        <f>Linker_ZHist!BM286-Nominal_ZHist!BM286</f>
        <v>0</v>
      </c>
      <c r="BN286">
        <f>Linker_ZHist!BN286-Nominal_ZHist!BN286</f>
        <v>0</v>
      </c>
      <c r="BO286">
        <f>Linker_ZHist!BO286-Nominal_ZHist!BO286</f>
        <v>0</v>
      </c>
      <c r="BP286">
        <f>Linker_ZHist!BP286-Nominal_ZHist!BP286</f>
        <v>0</v>
      </c>
      <c r="BQ286">
        <f>Linker_ZHist!BQ286-Nominal_ZHist!BQ286</f>
        <v>0</v>
      </c>
      <c r="BR286">
        <f>Linker_ZHist!BR286-Nominal_ZHist!BR286</f>
        <v>0</v>
      </c>
      <c r="BS286">
        <f>Linker_ZHist!BS286-Nominal_ZHist!BS286</f>
        <v>0</v>
      </c>
      <c r="BT286">
        <f>Linker_ZHist!BT286-Nominal_ZHist!BT286</f>
        <v>0</v>
      </c>
      <c r="BU286">
        <f>Linker_ZHist!BU286-Nominal_ZHist!BU286</f>
        <v>0</v>
      </c>
      <c r="BV286">
        <f>Linker_ZHist!BV286-Nominal_ZHist!BV286</f>
        <v>0</v>
      </c>
      <c r="BW286">
        <f>Linker_ZHist!BW286-Nominal_ZHist!BW286</f>
        <v>0</v>
      </c>
      <c r="BX286">
        <f>Linker_ZHist!BX286-Nominal_ZHist!BX286</f>
        <v>0</v>
      </c>
      <c r="BY286">
        <f>Linker_ZHist!BY286-Nominal_ZHist!BY286</f>
        <v>0</v>
      </c>
      <c r="BZ286">
        <f>Linker_ZHist!BZ286-Nominal_ZHist!BZ286</f>
        <v>0</v>
      </c>
    </row>
    <row r="287" spans="4:78" x14ac:dyDescent="0.35">
      <c r="D287">
        <f>Linker_ZHist!D287-Nominal_ZHist!D287</f>
        <v>0</v>
      </c>
      <c r="E287">
        <f>Linker_ZHist!E287-Nominal_ZHist!E287</f>
        <v>0</v>
      </c>
      <c r="F287">
        <f>Linker_ZHist!F287-Nominal_ZHist!F287</f>
        <v>0</v>
      </c>
      <c r="G287">
        <f>Linker_ZHist!G287-Nominal_ZHist!G287</f>
        <v>0</v>
      </c>
      <c r="H287">
        <f>Linker_ZHist!H287-Nominal_ZHist!H287</f>
        <v>0</v>
      </c>
      <c r="I287">
        <f>Linker_ZHist!I287-Nominal_ZHist!I287</f>
        <v>0</v>
      </c>
      <c r="J287">
        <f>Linker_ZHist!J287-Nominal_ZHist!J287</f>
        <v>0</v>
      </c>
      <c r="K287">
        <f>Linker_ZHist!K287-Nominal_ZHist!K287</f>
        <v>0</v>
      </c>
      <c r="L287">
        <f>Linker_ZHist!L287-Nominal_ZHist!L287</f>
        <v>0</v>
      </c>
      <c r="M287">
        <f>Linker_ZHist!M287-Nominal_ZHist!M287</f>
        <v>0</v>
      </c>
      <c r="N287">
        <f>Linker_ZHist!N287-Nominal_ZHist!N287</f>
        <v>0</v>
      </c>
      <c r="O287">
        <f>Linker_ZHist!O287-Nominal_ZHist!O287</f>
        <v>0</v>
      </c>
      <c r="P287">
        <f>Linker_ZHist!P287-Nominal_ZHist!P287</f>
        <v>0</v>
      </c>
      <c r="Q287">
        <f>Linker_ZHist!Q287-Nominal_ZHist!Q287</f>
        <v>0</v>
      </c>
      <c r="R287">
        <f>Linker_ZHist!R287-Nominal_ZHist!R287</f>
        <v>0</v>
      </c>
      <c r="S287">
        <f>Linker_ZHist!S287-Nominal_ZHist!S287</f>
        <v>0</v>
      </c>
      <c r="T287">
        <f>Linker_ZHist!T287-Nominal_ZHist!T287</f>
        <v>0</v>
      </c>
      <c r="U287">
        <f>Linker_ZHist!U287-Nominal_ZHist!U287</f>
        <v>0</v>
      </c>
      <c r="V287">
        <f>Linker_ZHist!V287-Nominal_ZHist!V287</f>
        <v>0</v>
      </c>
      <c r="W287">
        <f>Linker_ZHist!W287-Nominal_ZHist!W287</f>
        <v>0</v>
      </c>
      <c r="X287">
        <f>Linker_ZHist!X287-Nominal_ZHist!X287</f>
        <v>0</v>
      </c>
      <c r="Y287">
        <f>Linker_ZHist!Y287-Nominal_ZHist!Y287</f>
        <v>0</v>
      </c>
      <c r="Z287">
        <f>Linker_ZHist!Z287-Nominal_ZHist!Z287</f>
        <v>0</v>
      </c>
      <c r="AA287">
        <f>Linker_ZHist!AA287-Nominal_ZHist!AA287</f>
        <v>0</v>
      </c>
      <c r="AB287">
        <f>Linker_ZHist!AB287-Nominal_ZHist!AB287</f>
        <v>0</v>
      </c>
      <c r="AC287">
        <f>Linker_ZHist!AC287-Nominal_ZHist!AC287</f>
        <v>0</v>
      </c>
      <c r="AD287">
        <f>Linker_ZHist!AD287-Nominal_ZHist!AD287</f>
        <v>0</v>
      </c>
      <c r="AE287">
        <f>Linker_ZHist!AE287-Nominal_ZHist!AE287</f>
        <v>0</v>
      </c>
      <c r="AF287">
        <f>Linker_ZHist!AF287-Nominal_ZHist!AF287</f>
        <v>0</v>
      </c>
      <c r="AG287">
        <f>Linker_ZHist!AG287-Nominal_ZHist!AG287</f>
        <v>0</v>
      </c>
      <c r="AH287">
        <f>Linker_ZHist!AH287-Nominal_ZHist!AH287</f>
        <v>0</v>
      </c>
      <c r="AI287">
        <f>Linker_ZHist!AI287-Nominal_ZHist!AI287</f>
        <v>0</v>
      </c>
      <c r="AJ287">
        <f>Linker_ZHist!AJ287-Nominal_ZHist!AJ287</f>
        <v>0</v>
      </c>
      <c r="AK287">
        <f>Linker_ZHist!AK287-Nominal_ZHist!AK287</f>
        <v>0</v>
      </c>
      <c r="AL287">
        <f>Linker_ZHist!AL287-Nominal_ZHist!AL287</f>
        <v>0</v>
      </c>
      <c r="AM287">
        <f>Linker_ZHist!AM287-Nominal_ZHist!AM287</f>
        <v>0</v>
      </c>
      <c r="AN287">
        <f>Linker_ZHist!AN287-Nominal_ZHist!AN287</f>
        <v>0</v>
      </c>
      <c r="AO287">
        <f>Linker_ZHist!AO287-Nominal_ZHist!AO287</f>
        <v>0</v>
      </c>
      <c r="AP287">
        <f>Linker_ZHist!AP287-Nominal_ZHist!AP287</f>
        <v>0</v>
      </c>
      <c r="AQ287">
        <f>Linker_ZHist!AQ287-Nominal_ZHist!AQ287</f>
        <v>0</v>
      </c>
      <c r="AR287">
        <f>Linker_ZHist!AR287-Nominal_ZHist!AR287</f>
        <v>0</v>
      </c>
      <c r="AS287">
        <f>Linker_ZHist!AS287-Nominal_ZHist!AS287</f>
        <v>0</v>
      </c>
      <c r="AT287">
        <f>Linker_ZHist!AT287-Nominal_ZHist!AT287</f>
        <v>0</v>
      </c>
      <c r="AU287">
        <f>Linker_ZHist!AU287-Nominal_ZHist!AU287</f>
        <v>0</v>
      </c>
      <c r="AV287">
        <f>Linker_ZHist!AV287-Nominal_ZHist!AV287</f>
        <v>0</v>
      </c>
      <c r="AW287">
        <f>Linker_ZHist!AW287-Nominal_ZHist!AW287</f>
        <v>0</v>
      </c>
      <c r="AX287">
        <f>Linker_ZHist!AX287-Nominal_ZHist!AX287</f>
        <v>0</v>
      </c>
      <c r="AY287">
        <f>Linker_ZHist!AY287-Nominal_ZHist!AY287</f>
        <v>0</v>
      </c>
      <c r="AZ287">
        <f>Linker_ZHist!AZ287-Nominal_ZHist!AZ287</f>
        <v>0</v>
      </c>
      <c r="BA287">
        <f>Linker_ZHist!BA287-Nominal_ZHist!BA287</f>
        <v>0</v>
      </c>
      <c r="BB287">
        <f>Linker_ZHist!BB287-Nominal_ZHist!BB287</f>
        <v>0</v>
      </c>
      <c r="BC287">
        <f>Linker_ZHist!BC287-Nominal_ZHist!BC287</f>
        <v>0</v>
      </c>
      <c r="BD287">
        <f>Linker_ZHist!BD287-Nominal_ZHist!BD287</f>
        <v>0</v>
      </c>
      <c r="BE287">
        <f>Linker_ZHist!BE287-Nominal_ZHist!BE287</f>
        <v>0</v>
      </c>
      <c r="BF287">
        <f>Linker_ZHist!BF287-Nominal_ZHist!BF287</f>
        <v>0</v>
      </c>
      <c r="BG287">
        <f>Linker_ZHist!BG287-Nominal_ZHist!BG287</f>
        <v>0</v>
      </c>
      <c r="BH287">
        <f>Linker_ZHist!BH287-Nominal_ZHist!BH287</f>
        <v>0</v>
      </c>
      <c r="BI287">
        <f>Linker_ZHist!BI287-Nominal_ZHist!BI287</f>
        <v>0</v>
      </c>
      <c r="BJ287">
        <f>Linker_ZHist!BJ287-Nominal_ZHist!BJ287</f>
        <v>0</v>
      </c>
      <c r="BK287">
        <f>Linker_ZHist!BK287-Nominal_ZHist!BK287</f>
        <v>0</v>
      </c>
      <c r="BL287">
        <f>Linker_ZHist!BL287-Nominal_ZHist!BL287</f>
        <v>0</v>
      </c>
      <c r="BM287">
        <f>Linker_ZHist!BM287-Nominal_ZHist!BM287</f>
        <v>0</v>
      </c>
      <c r="BN287">
        <f>Linker_ZHist!BN287-Nominal_ZHist!BN287</f>
        <v>0</v>
      </c>
      <c r="BO287">
        <f>Linker_ZHist!BO287-Nominal_ZHist!BO287</f>
        <v>0</v>
      </c>
      <c r="BP287">
        <f>Linker_ZHist!BP287-Nominal_ZHist!BP287</f>
        <v>0</v>
      </c>
      <c r="BQ287">
        <f>Linker_ZHist!BQ287-Nominal_ZHist!BQ287</f>
        <v>0</v>
      </c>
      <c r="BR287">
        <f>Linker_ZHist!BR287-Nominal_ZHist!BR287</f>
        <v>0</v>
      </c>
      <c r="BS287">
        <f>Linker_ZHist!BS287-Nominal_ZHist!BS287</f>
        <v>0</v>
      </c>
      <c r="BT287">
        <f>Linker_ZHist!BT287-Nominal_ZHist!BT287</f>
        <v>0</v>
      </c>
      <c r="BU287">
        <f>Linker_ZHist!BU287-Nominal_ZHist!BU287</f>
        <v>0</v>
      </c>
      <c r="BV287">
        <f>Linker_ZHist!BV287-Nominal_ZHist!BV287</f>
        <v>0</v>
      </c>
      <c r="BW287">
        <f>Linker_ZHist!BW287-Nominal_ZHist!BW287</f>
        <v>0</v>
      </c>
      <c r="BX287">
        <f>Linker_ZHist!BX287-Nominal_ZHist!BX287</f>
        <v>0</v>
      </c>
      <c r="BY287">
        <f>Linker_ZHist!BY287-Nominal_ZHist!BY287</f>
        <v>0</v>
      </c>
      <c r="BZ287">
        <f>Linker_ZHist!BZ287-Nominal_ZHist!BZ287</f>
        <v>0</v>
      </c>
    </row>
    <row r="288" spans="4:78" x14ac:dyDescent="0.35">
      <c r="D288">
        <f>Linker_ZHist!D288-Nominal_ZHist!D288</f>
        <v>0</v>
      </c>
      <c r="E288">
        <f>Linker_ZHist!E288-Nominal_ZHist!E288</f>
        <v>0</v>
      </c>
      <c r="F288">
        <f>Linker_ZHist!F288-Nominal_ZHist!F288</f>
        <v>0</v>
      </c>
      <c r="G288">
        <f>Linker_ZHist!G288-Nominal_ZHist!G288</f>
        <v>0</v>
      </c>
      <c r="H288">
        <f>Linker_ZHist!H288-Nominal_ZHist!H288</f>
        <v>0</v>
      </c>
      <c r="I288">
        <f>Linker_ZHist!I288-Nominal_ZHist!I288</f>
        <v>0</v>
      </c>
      <c r="J288">
        <f>Linker_ZHist!J288-Nominal_ZHist!J288</f>
        <v>0</v>
      </c>
      <c r="K288">
        <f>Linker_ZHist!K288-Nominal_ZHist!K288</f>
        <v>0</v>
      </c>
      <c r="L288">
        <f>Linker_ZHist!L288-Nominal_ZHist!L288</f>
        <v>0</v>
      </c>
      <c r="M288">
        <f>Linker_ZHist!M288-Nominal_ZHist!M288</f>
        <v>0</v>
      </c>
      <c r="N288">
        <f>Linker_ZHist!N288-Nominal_ZHist!N288</f>
        <v>0</v>
      </c>
      <c r="O288">
        <f>Linker_ZHist!O288-Nominal_ZHist!O288</f>
        <v>0</v>
      </c>
      <c r="P288">
        <f>Linker_ZHist!P288-Nominal_ZHist!P288</f>
        <v>0</v>
      </c>
      <c r="Q288">
        <f>Linker_ZHist!Q288-Nominal_ZHist!Q288</f>
        <v>0</v>
      </c>
      <c r="R288">
        <f>Linker_ZHist!R288-Nominal_ZHist!R288</f>
        <v>0</v>
      </c>
      <c r="S288">
        <f>Linker_ZHist!S288-Nominal_ZHist!S288</f>
        <v>0</v>
      </c>
      <c r="T288">
        <f>Linker_ZHist!T288-Nominal_ZHist!T288</f>
        <v>0</v>
      </c>
      <c r="U288">
        <f>Linker_ZHist!U288-Nominal_ZHist!U288</f>
        <v>0</v>
      </c>
      <c r="V288">
        <f>Linker_ZHist!V288-Nominal_ZHist!V288</f>
        <v>0</v>
      </c>
      <c r="W288">
        <f>Linker_ZHist!W288-Nominal_ZHist!W288</f>
        <v>0</v>
      </c>
      <c r="X288">
        <f>Linker_ZHist!X288-Nominal_ZHist!X288</f>
        <v>0</v>
      </c>
      <c r="Y288">
        <f>Linker_ZHist!Y288-Nominal_ZHist!Y288</f>
        <v>0</v>
      </c>
      <c r="Z288">
        <f>Linker_ZHist!Z288-Nominal_ZHist!Z288</f>
        <v>0</v>
      </c>
      <c r="AA288">
        <f>Linker_ZHist!AA288-Nominal_ZHist!AA288</f>
        <v>0</v>
      </c>
      <c r="AB288">
        <f>Linker_ZHist!AB288-Nominal_ZHist!AB288</f>
        <v>0</v>
      </c>
      <c r="AC288">
        <f>Linker_ZHist!AC288-Nominal_ZHist!AC288</f>
        <v>0</v>
      </c>
      <c r="AD288">
        <f>Linker_ZHist!AD288-Nominal_ZHist!AD288</f>
        <v>0</v>
      </c>
      <c r="AE288">
        <f>Linker_ZHist!AE288-Nominal_ZHist!AE288</f>
        <v>0</v>
      </c>
      <c r="AF288">
        <f>Linker_ZHist!AF288-Nominal_ZHist!AF288</f>
        <v>0</v>
      </c>
      <c r="AG288">
        <f>Linker_ZHist!AG288-Nominal_ZHist!AG288</f>
        <v>0</v>
      </c>
      <c r="AH288">
        <f>Linker_ZHist!AH288-Nominal_ZHist!AH288</f>
        <v>0</v>
      </c>
      <c r="AI288">
        <f>Linker_ZHist!AI288-Nominal_ZHist!AI288</f>
        <v>0</v>
      </c>
      <c r="AJ288">
        <f>Linker_ZHist!AJ288-Nominal_ZHist!AJ288</f>
        <v>0</v>
      </c>
      <c r="AK288">
        <f>Linker_ZHist!AK288-Nominal_ZHist!AK288</f>
        <v>0</v>
      </c>
      <c r="AL288">
        <f>Linker_ZHist!AL288-Nominal_ZHist!AL288</f>
        <v>0</v>
      </c>
      <c r="AM288">
        <f>Linker_ZHist!AM288-Nominal_ZHist!AM288</f>
        <v>0</v>
      </c>
      <c r="AN288">
        <f>Linker_ZHist!AN288-Nominal_ZHist!AN288</f>
        <v>0</v>
      </c>
      <c r="AO288">
        <f>Linker_ZHist!AO288-Nominal_ZHist!AO288</f>
        <v>0</v>
      </c>
      <c r="AP288">
        <f>Linker_ZHist!AP288-Nominal_ZHist!AP288</f>
        <v>0</v>
      </c>
      <c r="AQ288">
        <f>Linker_ZHist!AQ288-Nominal_ZHist!AQ288</f>
        <v>0</v>
      </c>
      <c r="AR288">
        <f>Linker_ZHist!AR288-Nominal_ZHist!AR288</f>
        <v>0</v>
      </c>
      <c r="AS288">
        <f>Linker_ZHist!AS288-Nominal_ZHist!AS288</f>
        <v>0</v>
      </c>
      <c r="AT288">
        <f>Linker_ZHist!AT288-Nominal_ZHist!AT288</f>
        <v>0</v>
      </c>
      <c r="AU288">
        <f>Linker_ZHist!AU288-Nominal_ZHist!AU288</f>
        <v>0</v>
      </c>
      <c r="AV288">
        <f>Linker_ZHist!AV288-Nominal_ZHist!AV288</f>
        <v>0</v>
      </c>
      <c r="AW288">
        <f>Linker_ZHist!AW288-Nominal_ZHist!AW288</f>
        <v>0</v>
      </c>
      <c r="AX288">
        <f>Linker_ZHist!AX288-Nominal_ZHist!AX288</f>
        <v>0</v>
      </c>
      <c r="AY288">
        <f>Linker_ZHist!AY288-Nominal_ZHist!AY288</f>
        <v>0</v>
      </c>
      <c r="AZ288">
        <f>Linker_ZHist!AZ288-Nominal_ZHist!AZ288</f>
        <v>0</v>
      </c>
      <c r="BA288">
        <f>Linker_ZHist!BA288-Nominal_ZHist!BA288</f>
        <v>0</v>
      </c>
      <c r="BB288">
        <f>Linker_ZHist!BB288-Nominal_ZHist!BB288</f>
        <v>0</v>
      </c>
      <c r="BC288">
        <f>Linker_ZHist!BC288-Nominal_ZHist!BC288</f>
        <v>0</v>
      </c>
      <c r="BD288">
        <f>Linker_ZHist!BD288-Nominal_ZHist!BD288</f>
        <v>0</v>
      </c>
      <c r="BE288">
        <f>Linker_ZHist!BE288-Nominal_ZHist!BE288</f>
        <v>0</v>
      </c>
      <c r="BF288">
        <f>Linker_ZHist!BF288-Nominal_ZHist!BF288</f>
        <v>0</v>
      </c>
      <c r="BG288">
        <f>Linker_ZHist!BG288-Nominal_ZHist!BG288</f>
        <v>0</v>
      </c>
      <c r="BH288">
        <f>Linker_ZHist!BH288-Nominal_ZHist!BH288</f>
        <v>0</v>
      </c>
      <c r="BI288">
        <f>Linker_ZHist!BI288-Nominal_ZHist!BI288</f>
        <v>0</v>
      </c>
      <c r="BJ288">
        <f>Linker_ZHist!BJ288-Nominal_ZHist!BJ288</f>
        <v>0</v>
      </c>
      <c r="BK288">
        <f>Linker_ZHist!BK288-Nominal_ZHist!BK288</f>
        <v>0</v>
      </c>
      <c r="BL288">
        <f>Linker_ZHist!BL288-Nominal_ZHist!BL288</f>
        <v>0</v>
      </c>
      <c r="BM288">
        <f>Linker_ZHist!BM288-Nominal_ZHist!BM288</f>
        <v>0</v>
      </c>
      <c r="BN288">
        <f>Linker_ZHist!BN288-Nominal_ZHist!BN288</f>
        <v>0</v>
      </c>
      <c r="BO288">
        <f>Linker_ZHist!BO288-Nominal_ZHist!BO288</f>
        <v>0</v>
      </c>
      <c r="BP288">
        <f>Linker_ZHist!BP288-Nominal_ZHist!BP288</f>
        <v>0</v>
      </c>
      <c r="BQ288">
        <f>Linker_ZHist!BQ288-Nominal_ZHist!BQ288</f>
        <v>0</v>
      </c>
      <c r="BR288">
        <f>Linker_ZHist!BR288-Nominal_ZHist!BR288</f>
        <v>0</v>
      </c>
      <c r="BS288">
        <f>Linker_ZHist!BS288-Nominal_ZHist!BS288</f>
        <v>0</v>
      </c>
      <c r="BT288">
        <f>Linker_ZHist!BT288-Nominal_ZHist!BT288</f>
        <v>0</v>
      </c>
      <c r="BU288">
        <f>Linker_ZHist!BU288-Nominal_ZHist!BU288</f>
        <v>0</v>
      </c>
      <c r="BV288">
        <f>Linker_ZHist!BV288-Nominal_ZHist!BV288</f>
        <v>0</v>
      </c>
      <c r="BW288">
        <f>Linker_ZHist!BW288-Nominal_ZHist!BW288</f>
        <v>0</v>
      </c>
      <c r="BX288">
        <f>Linker_ZHist!BX288-Nominal_ZHist!BX288</f>
        <v>0</v>
      </c>
      <c r="BY288">
        <f>Linker_ZHist!BY288-Nominal_ZHist!BY288</f>
        <v>0</v>
      </c>
      <c r="BZ288">
        <f>Linker_ZHist!BZ288-Nominal_ZHist!BZ288</f>
        <v>0</v>
      </c>
    </row>
    <row r="289" spans="4:78" x14ac:dyDescent="0.35">
      <c r="D289">
        <f>Linker_ZHist!D289-Nominal_ZHist!D289</f>
        <v>0</v>
      </c>
      <c r="E289">
        <f>Linker_ZHist!E289-Nominal_ZHist!E289</f>
        <v>0</v>
      </c>
      <c r="F289">
        <f>Linker_ZHist!F289-Nominal_ZHist!F289</f>
        <v>0</v>
      </c>
      <c r="G289">
        <f>Linker_ZHist!G289-Nominal_ZHist!G289</f>
        <v>0</v>
      </c>
      <c r="H289">
        <f>Linker_ZHist!H289-Nominal_ZHist!H289</f>
        <v>0</v>
      </c>
      <c r="I289">
        <f>Linker_ZHist!I289-Nominal_ZHist!I289</f>
        <v>0</v>
      </c>
      <c r="J289">
        <f>Linker_ZHist!J289-Nominal_ZHist!J289</f>
        <v>0</v>
      </c>
      <c r="K289">
        <f>Linker_ZHist!K289-Nominal_ZHist!K289</f>
        <v>0</v>
      </c>
      <c r="L289">
        <f>Linker_ZHist!L289-Nominal_ZHist!L289</f>
        <v>0</v>
      </c>
      <c r="M289">
        <f>Linker_ZHist!M289-Nominal_ZHist!M289</f>
        <v>0</v>
      </c>
      <c r="N289">
        <f>Linker_ZHist!N289-Nominal_ZHist!N289</f>
        <v>0</v>
      </c>
      <c r="O289">
        <f>Linker_ZHist!O289-Nominal_ZHist!O289</f>
        <v>0</v>
      </c>
      <c r="P289">
        <f>Linker_ZHist!P289-Nominal_ZHist!P289</f>
        <v>0</v>
      </c>
      <c r="Q289">
        <f>Linker_ZHist!Q289-Nominal_ZHist!Q289</f>
        <v>0</v>
      </c>
      <c r="R289">
        <f>Linker_ZHist!R289-Nominal_ZHist!R289</f>
        <v>0</v>
      </c>
      <c r="S289">
        <f>Linker_ZHist!S289-Nominal_ZHist!S289</f>
        <v>0</v>
      </c>
      <c r="T289">
        <f>Linker_ZHist!T289-Nominal_ZHist!T289</f>
        <v>0</v>
      </c>
      <c r="U289">
        <f>Linker_ZHist!U289-Nominal_ZHist!U289</f>
        <v>0</v>
      </c>
      <c r="V289">
        <f>Linker_ZHist!V289-Nominal_ZHist!V289</f>
        <v>0</v>
      </c>
      <c r="W289">
        <f>Linker_ZHist!W289-Nominal_ZHist!W289</f>
        <v>0</v>
      </c>
      <c r="X289">
        <f>Linker_ZHist!X289-Nominal_ZHist!X289</f>
        <v>0</v>
      </c>
      <c r="Y289">
        <f>Linker_ZHist!Y289-Nominal_ZHist!Y289</f>
        <v>0</v>
      </c>
      <c r="Z289">
        <f>Linker_ZHist!Z289-Nominal_ZHist!Z289</f>
        <v>0</v>
      </c>
      <c r="AA289">
        <f>Linker_ZHist!AA289-Nominal_ZHist!AA289</f>
        <v>0</v>
      </c>
      <c r="AB289">
        <f>Linker_ZHist!AB289-Nominal_ZHist!AB289</f>
        <v>0</v>
      </c>
      <c r="AC289">
        <f>Linker_ZHist!AC289-Nominal_ZHist!AC289</f>
        <v>0</v>
      </c>
      <c r="AD289">
        <f>Linker_ZHist!AD289-Nominal_ZHist!AD289</f>
        <v>0</v>
      </c>
      <c r="AE289">
        <f>Linker_ZHist!AE289-Nominal_ZHist!AE289</f>
        <v>0</v>
      </c>
      <c r="AF289">
        <f>Linker_ZHist!AF289-Nominal_ZHist!AF289</f>
        <v>0</v>
      </c>
      <c r="AG289">
        <f>Linker_ZHist!AG289-Nominal_ZHist!AG289</f>
        <v>0</v>
      </c>
      <c r="AH289">
        <f>Linker_ZHist!AH289-Nominal_ZHist!AH289</f>
        <v>0</v>
      </c>
      <c r="AI289">
        <f>Linker_ZHist!AI289-Nominal_ZHist!AI289</f>
        <v>0</v>
      </c>
      <c r="AJ289">
        <f>Linker_ZHist!AJ289-Nominal_ZHist!AJ289</f>
        <v>0</v>
      </c>
      <c r="AK289">
        <f>Linker_ZHist!AK289-Nominal_ZHist!AK289</f>
        <v>0</v>
      </c>
      <c r="AL289">
        <f>Linker_ZHist!AL289-Nominal_ZHist!AL289</f>
        <v>0</v>
      </c>
      <c r="AM289">
        <f>Linker_ZHist!AM289-Nominal_ZHist!AM289</f>
        <v>0</v>
      </c>
      <c r="AN289">
        <f>Linker_ZHist!AN289-Nominal_ZHist!AN289</f>
        <v>0</v>
      </c>
      <c r="AO289">
        <f>Linker_ZHist!AO289-Nominal_ZHist!AO289</f>
        <v>0</v>
      </c>
      <c r="AP289">
        <f>Linker_ZHist!AP289-Nominal_ZHist!AP289</f>
        <v>0</v>
      </c>
      <c r="AQ289">
        <f>Linker_ZHist!AQ289-Nominal_ZHist!AQ289</f>
        <v>0</v>
      </c>
      <c r="AR289">
        <f>Linker_ZHist!AR289-Nominal_ZHist!AR289</f>
        <v>0</v>
      </c>
      <c r="AS289">
        <f>Linker_ZHist!AS289-Nominal_ZHist!AS289</f>
        <v>0</v>
      </c>
      <c r="AT289">
        <f>Linker_ZHist!AT289-Nominal_ZHist!AT289</f>
        <v>0</v>
      </c>
      <c r="AU289">
        <f>Linker_ZHist!AU289-Nominal_ZHist!AU289</f>
        <v>0</v>
      </c>
      <c r="AV289">
        <f>Linker_ZHist!AV289-Nominal_ZHist!AV289</f>
        <v>0</v>
      </c>
      <c r="AW289">
        <f>Linker_ZHist!AW289-Nominal_ZHist!AW289</f>
        <v>0</v>
      </c>
      <c r="AX289">
        <f>Linker_ZHist!AX289-Nominal_ZHist!AX289</f>
        <v>0</v>
      </c>
      <c r="AY289">
        <f>Linker_ZHist!AY289-Nominal_ZHist!AY289</f>
        <v>0</v>
      </c>
      <c r="AZ289">
        <f>Linker_ZHist!AZ289-Nominal_ZHist!AZ289</f>
        <v>0</v>
      </c>
      <c r="BA289">
        <f>Linker_ZHist!BA289-Nominal_ZHist!BA289</f>
        <v>0</v>
      </c>
      <c r="BB289">
        <f>Linker_ZHist!BB289-Nominal_ZHist!BB289</f>
        <v>0</v>
      </c>
      <c r="BC289">
        <f>Linker_ZHist!BC289-Nominal_ZHist!BC289</f>
        <v>0</v>
      </c>
      <c r="BD289">
        <f>Linker_ZHist!BD289-Nominal_ZHist!BD289</f>
        <v>0</v>
      </c>
      <c r="BE289">
        <f>Linker_ZHist!BE289-Nominal_ZHist!BE289</f>
        <v>0</v>
      </c>
      <c r="BF289">
        <f>Linker_ZHist!BF289-Nominal_ZHist!BF289</f>
        <v>0</v>
      </c>
      <c r="BG289">
        <f>Linker_ZHist!BG289-Nominal_ZHist!BG289</f>
        <v>0</v>
      </c>
      <c r="BH289">
        <f>Linker_ZHist!BH289-Nominal_ZHist!BH289</f>
        <v>0</v>
      </c>
      <c r="BI289">
        <f>Linker_ZHist!BI289-Nominal_ZHist!BI289</f>
        <v>0</v>
      </c>
      <c r="BJ289">
        <f>Linker_ZHist!BJ289-Nominal_ZHist!BJ289</f>
        <v>0</v>
      </c>
      <c r="BK289">
        <f>Linker_ZHist!BK289-Nominal_ZHist!BK289</f>
        <v>0</v>
      </c>
      <c r="BL289">
        <f>Linker_ZHist!BL289-Nominal_ZHist!BL289</f>
        <v>0</v>
      </c>
      <c r="BM289">
        <f>Linker_ZHist!BM289-Nominal_ZHist!BM289</f>
        <v>0</v>
      </c>
      <c r="BN289">
        <f>Linker_ZHist!BN289-Nominal_ZHist!BN289</f>
        <v>0</v>
      </c>
      <c r="BO289">
        <f>Linker_ZHist!BO289-Nominal_ZHist!BO289</f>
        <v>0</v>
      </c>
      <c r="BP289">
        <f>Linker_ZHist!BP289-Nominal_ZHist!BP289</f>
        <v>0</v>
      </c>
      <c r="BQ289">
        <f>Linker_ZHist!BQ289-Nominal_ZHist!BQ289</f>
        <v>0</v>
      </c>
      <c r="BR289">
        <f>Linker_ZHist!BR289-Nominal_ZHist!BR289</f>
        <v>0</v>
      </c>
      <c r="BS289">
        <f>Linker_ZHist!BS289-Nominal_ZHist!BS289</f>
        <v>0</v>
      </c>
      <c r="BT289">
        <f>Linker_ZHist!BT289-Nominal_ZHist!BT289</f>
        <v>0</v>
      </c>
      <c r="BU289">
        <f>Linker_ZHist!BU289-Nominal_ZHist!BU289</f>
        <v>0</v>
      </c>
      <c r="BV289">
        <f>Linker_ZHist!BV289-Nominal_ZHist!BV289</f>
        <v>0</v>
      </c>
      <c r="BW289">
        <f>Linker_ZHist!BW289-Nominal_ZHist!BW289</f>
        <v>0</v>
      </c>
      <c r="BX289">
        <f>Linker_ZHist!BX289-Nominal_ZHist!BX289</f>
        <v>0</v>
      </c>
      <c r="BY289">
        <f>Linker_ZHist!BY289-Nominal_ZHist!BY289</f>
        <v>0</v>
      </c>
      <c r="BZ289">
        <f>Linker_ZHist!BZ289-Nominal_ZHist!BZ289</f>
        <v>0</v>
      </c>
    </row>
    <row r="290" spans="4:78" x14ac:dyDescent="0.35">
      <c r="D290">
        <f>Linker_ZHist!D290-Nominal_ZHist!D290</f>
        <v>0</v>
      </c>
      <c r="E290">
        <f>Linker_ZHist!E290-Nominal_ZHist!E290</f>
        <v>0</v>
      </c>
      <c r="F290">
        <f>Linker_ZHist!F290-Nominal_ZHist!F290</f>
        <v>0</v>
      </c>
      <c r="G290">
        <f>Linker_ZHist!G290-Nominal_ZHist!G290</f>
        <v>0</v>
      </c>
      <c r="H290">
        <f>Linker_ZHist!H290-Nominal_ZHist!H290</f>
        <v>0</v>
      </c>
      <c r="I290">
        <f>Linker_ZHist!I290-Nominal_ZHist!I290</f>
        <v>0</v>
      </c>
      <c r="J290">
        <f>Linker_ZHist!J290-Nominal_ZHist!J290</f>
        <v>0</v>
      </c>
      <c r="K290">
        <f>Linker_ZHist!K290-Nominal_ZHist!K290</f>
        <v>0</v>
      </c>
      <c r="L290">
        <f>Linker_ZHist!L290-Nominal_ZHist!L290</f>
        <v>0</v>
      </c>
      <c r="M290">
        <f>Linker_ZHist!M290-Nominal_ZHist!M290</f>
        <v>0</v>
      </c>
      <c r="N290">
        <f>Linker_ZHist!N290-Nominal_ZHist!N290</f>
        <v>0</v>
      </c>
      <c r="O290">
        <f>Linker_ZHist!O290-Nominal_ZHist!O290</f>
        <v>0</v>
      </c>
      <c r="P290">
        <f>Linker_ZHist!P290-Nominal_ZHist!P290</f>
        <v>0</v>
      </c>
      <c r="Q290">
        <f>Linker_ZHist!Q290-Nominal_ZHist!Q290</f>
        <v>0</v>
      </c>
      <c r="R290">
        <f>Linker_ZHist!R290-Nominal_ZHist!R290</f>
        <v>0</v>
      </c>
      <c r="S290">
        <f>Linker_ZHist!S290-Nominal_ZHist!S290</f>
        <v>0</v>
      </c>
      <c r="T290">
        <f>Linker_ZHist!T290-Nominal_ZHist!T290</f>
        <v>0</v>
      </c>
      <c r="U290">
        <f>Linker_ZHist!U290-Nominal_ZHist!U290</f>
        <v>0</v>
      </c>
      <c r="V290">
        <f>Linker_ZHist!V290-Nominal_ZHist!V290</f>
        <v>0</v>
      </c>
      <c r="W290">
        <f>Linker_ZHist!W290-Nominal_ZHist!W290</f>
        <v>0</v>
      </c>
      <c r="X290">
        <f>Linker_ZHist!X290-Nominal_ZHist!X290</f>
        <v>0</v>
      </c>
      <c r="Y290">
        <f>Linker_ZHist!Y290-Nominal_ZHist!Y290</f>
        <v>0</v>
      </c>
      <c r="Z290">
        <f>Linker_ZHist!Z290-Nominal_ZHist!Z290</f>
        <v>0</v>
      </c>
      <c r="AA290">
        <f>Linker_ZHist!AA290-Nominal_ZHist!AA290</f>
        <v>0</v>
      </c>
      <c r="AB290">
        <f>Linker_ZHist!AB290-Nominal_ZHist!AB290</f>
        <v>0</v>
      </c>
      <c r="AC290">
        <f>Linker_ZHist!AC290-Nominal_ZHist!AC290</f>
        <v>0</v>
      </c>
      <c r="AD290">
        <f>Linker_ZHist!AD290-Nominal_ZHist!AD290</f>
        <v>0</v>
      </c>
      <c r="AE290">
        <f>Linker_ZHist!AE290-Nominal_ZHist!AE290</f>
        <v>0</v>
      </c>
      <c r="AF290">
        <f>Linker_ZHist!AF290-Nominal_ZHist!AF290</f>
        <v>0</v>
      </c>
      <c r="AG290">
        <f>Linker_ZHist!AG290-Nominal_ZHist!AG290</f>
        <v>0</v>
      </c>
      <c r="AH290">
        <f>Linker_ZHist!AH290-Nominal_ZHist!AH290</f>
        <v>0</v>
      </c>
      <c r="AI290">
        <f>Linker_ZHist!AI290-Nominal_ZHist!AI290</f>
        <v>0</v>
      </c>
      <c r="AJ290">
        <f>Linker_ZHist!AJ290-Nominal_ZHist!AJ290</f>
        <v>0</v>
      </c>
      <c r="AK290">
        <f>Linker_ZHist!AK290-Nominal_ZHist!AK290</f>
        <v>0</v>
      </c>
      <c r="AL290">
        <f>Linker_ZHist!AL290-Nominal_ZHist!AL290</f>
        <v>0</v>
      </c>
      <c r="AM290">
        <f>Linker_ZHist!AM290-Nominal_ZHist!AM290</f>
        <v>0</v>
      </c>
      <c r="AN290">
        <f>Linker_ZHist!AN290-Nominal_ZHist!AN290</f>
        <v>0</v>
      </c>
      <c r="AO290">
        <f>Linker_ZHist!AO290-Nominal_ZHist!AO290</f>
        <v>0</v>
      </c>
      <c r="AP290">
        <f>Linker_ZHist!AP290-Nominal_ZHist!AP290</f>
        <v>0</v>
      </c>
      <c r="AQ290">
        <f>Linker_ZHist!AQ290-Nominal_ZHist!AQ290</f>
        <v>0</v>
      </c>
      <c r="AR290">
        <f>Linker_ZHist!AR290-Nominal_ZHist!AR290</f>
        <v>0</v>
      </c>
      <c r="AS290">
        <f>Linker_ZHist!AS290-Nominal_ZHist!AS290</f>
        <v>0</v>
      </c>
      <c r="AT290">
        <f>Linker_ZHist!AT290-Nominal_ZHist!AT290</f>
        <v>0</v>
      </c>
      <c r="AU290">
        <f>Linker_ZHist!AU290-Nominal_ZHist!AU290</f>
        <v>0</v>
      </c>
      <c r="AV290">
        <f>Linker_ZHist!AV290-Nominal_ZHist!AV290</f>
        <v>0</v>
      </c>
      <c r="AW290">
        <f>Linker_ZHist!AW290-Nominal_ZHist!AW290</f>
        <v>0</v>
      </c>
      <c r="AX290">
        <f>Linker_ZHist!AX290-Nominal_ZHist!AX290</f>
        <v>0</v>
      </c>
      <c r="AY290">
        <f>Linker_ZHist!AY290-Nominal_ZHist!AY290</f>
        <v>0</v>
      </c>
      <c r="AZ290">
        <f>Linker_ZHist!AZ290-Nominal_ZHist!AZ290</f>
        <v>0</v>
      </c>
      <c r="BA290">
        <f>Linker_ZHist!BA290-Nominal_ZHist!BA290</f>
        <v>0</v>
      </c>
      <c r="BB290">
        <f>Linker_ZHist!BB290-Nominal_ZHist!BB290</f>
        <v>0</v>
      </c>
      <c r="BC290">
        <f>Linker_ZHist!BC290-Nominal_ZHist!BC290</f>
        <v>0</v>
      </c>
      <c r="BD290">
        <f>Linker_ZHist!BD290-Nominal_ZHist!BD290</f>
        <v>0</v>
      </c>
      <c r="BE290">
        <f>Linker_ZHist!BE290-Nominal_ZHist!BE290</f>
        <v>0</v>
      </c>
      <c r="BF290">
        <f>Linker_ZHist!BF290-Nominal_ZHist!BF290</f>
        <v>0</v>
      </c>
      <c r="BG290">
        <f>Linker_ZHist!BG290-Nominal_ZHist!BG290</f>
        <v>0</v>
      </c>
      <c r="BH290">
        <f>Linker_ZHist!BH290-Nominal_ZHist!BH290</f>
        <v>0</v>
      </c>
      <c r="BI290">
        <f>Linker_ZHist!BI290-Nominal_ZHist!BI290</f>
        <v>0</v>
      </c>
      <c r="BJ290">
        <f>Linker_ZHist!BJ290-Nominal_ZHist!BJ290</f>
        <v>0</v>
      </c>
      <c r="BK290">
        <f>Linker_ZHist!BK290-Nominal_ZHist!BK290</f>
        <v>0</v>
      </c>
      <c r="BL290">
        <f>Linker_ZHist!BL290-Nominal_ZHist!BL290</f>
        <v>0</v>
      </c>
      <c r="BM290">
        <f>Linker_ZHist!BM290-Nominal_ZHist!BM290</f>
        <v>0</v>
      </c>
      <c r="BN290">
        <f>Linker_ZHist!BN290-Nominal_ZHist!BN290</f>
        <v>0</v>
      </c>
      <c r="BO290">
        <f>Linker_ZHist!BO290-Nominal_ZHist!BO290</f>
        <v>0</v>
      </c>
      <c r="BP290">
        <f>Linker_ZHist!BP290-Nominal_ZHist!BP290</f>
        <v>0</v>
      </c>
      <c r="BQ290">
        <f>Linker_ZHist!BQ290-Nominal_ZHist!BQ290</f>
        <v>0</v>
      </c>
      <c r="BR290">
        <f>Linker_ZHist!BR290-Nominal_ZHist!BR290</f>
        <v>0</v>
      </c>
      <c r="BS290">
        <f>Linker_ZHist!BS290-Nominal_ZHist!BS290</f>
        <v>0</v>
      </c>
      <c r="BT290">
        <f>Linker_ZHist!BT290-Nominal_ZHist!BT290</f>
        <v>0</v>
      </c>
      <c r="BU290">
        <f>Linker_ZHist!BU290-Nominal_ZHist!BU290</f>
        <v>0</v>
      </c>
      <c r="BV290">
        <f>Linker_ZHist!BV290-Nominal_ZHist!BV290</f>
        <v>0</v>
      </c>
      <c r="BW290">
        <f>Linker_ZHist!BW290-Nominal_ZHist!BW290</f>
        <v>0</v>
      </c>
      <c r="BX290">
        <f>Linker_ZHist!BX290-Nominal_ZHist!BX290</f>
        <v>0</v>
      </c>
      <c r="BY290">
        <f>Linker_ZHist!BY290-Nominal_ZHist!BY290</f>
        <v>0</v>
      </c>
      <c r="BZ290">
        <f>Linker_ZHist!BZ290-Nominal_ZHist!BZ290</f>
        <v>0</v>
      </c>
    </row>
    <row r="291" spans="4:78" x14ac:dyDescent="0.35">
      <c r="D291">
        <f>Linker_ZHist!D291-Nominal_ZHist!D291</f>
        <v>0</v>
      </c>
      <c r="E291">
        <f>Linker_ZHist!E291-Nominal_ZHist!E291</f>
        <v>0</v>
      </c>
      <c r="F291">
        <f>Linker_ZHist!F291-Nominal_ZHist!F291</f>
        <v>0</v>
      </c>
      <c r="G291">
        <f>Linker_ZHist!G291-Nominal_ZHist!G291</f>
        <v>0</v>
      </c>
      <c r="H291">
        <f>Linker_ZHist!H291-Nominal_ZHist!H291</f>
        <v>0</v>
      </c>
      <c r="I291">
        <f>Linker_ZHist!I291-Nominal_ZHist!I291</f>
        <v>0</v>
      </c>
      <c r="J291">
        <f>Linker_ZHist!J291-Nominal_ZHist!J291</f>
        <v>0</v>
      </c>
      <c r="K291">
        <f>Linker_ZHist!K291-Nominal_ZHist!K291</f>
        <v>0</v>
      </c>
      <c r="L291">
        <f>Linker_ZHist!L291-Nominal_ZHist!L291</f>
        <v>0</v>
      </c>
      <c r="M291">
        <f>Linker_ZHist!M291-Nominal_ZHist!M291</f>
        <v>0</v>
      </c>
      <c r="N291">
        <f>Linker_ZHist!N291-Nominal_ZHist!N291</f>
        <v>0</v>
      </c>
      <c r="O291">
        <f>Linker_ZHist!O291-Nominal_ZHist!O291</f>
        <v>0</v>
      </c>
      <c r="P291">
        <f>Linker_ZHist!P291-Nominal_ZHist!P291</f>
        <v>0</v>
      </c>
      <c r="Q291">
        <f>Linker_ZHist!Q291-Nominal_ZHist!Q291</f>
        <v>0</v>
      </c>
      <c r="R291">
        <f>Linker_ZHist!R291-Nominal_ZHist!R291</f>
        <v>0</v>
      </c>
      <c r="S291">
        <f>Linker_ZHist!S291-Nominal_ZHist!S291</f>
        <v>0</v>
      </c>
      <c r="T291">
        <f>Linker_ZHist!T291-Nominal_ZHist!T291</f>
        <v>0</v>
      </c>
      <c r="U291">
        <f>Linker_ZHist!U291-Nominal_ZHist!U291</f>
        <v>0</v>
      </c>
      <c r="V291">
        <f>Linker_ZHist!V291-Nominal_ZHist!V291</f>
        <v>0</v>
      </c>
      <c r="W291">
        <f>Linker_ZHist!W291-Nominal_ZHist!W291</f>
        <v>0</v>
      </c>
      <c r="X291">
        <f>Linker_ZHist!X291-Nominal_ZHist!X291</f>
        <v>0</v>
      </c>
      <c r="Y291">
        <f>Linker_ZHist!Y291-Nominal_ZHist!Y291</f>
        <v>0</v>
      </c>
      <c r="Z291">
        <f>Linker_ZHist!Z291-Nominal_ZHist!Z291</f>
        <v>0</v>
      </c>
      <c r="AA291">
        <f>Linker_ZHist!AA291-Nominal_ZHist!AA291</f>
        <v>0</v>
      </c>
      <c r="AB291">
        <f>Linker_ZHist!AB291-Nominal_ZHist!AB291</f>
        <v>0</v>
      </c>
      <c r="AC291">
        <f>Linker_ZHist!AC291-Nominal_ZHist!AC291</f>
        <v>0</v>
      </c>
      <c r="AD291">
        <f>Linker_ZHist!AD291-Nominal_ZHist!AD291</f>
        <v>0</v>
      </c>
      <c r="AE291">
        <f>Linker_ZHist!AE291-Nominal_ZHist!AE291</f>
        <v>0</v>
      </c>
      <c r="AF291">
        <f>Linker_ZHist!AF291-Nominal_ZHist!AF291</f>
        <v>0</v>
      </c>
      <c r="AG291">
        <f>Linker_ZHist!AG291-Nominal_ZHist!AG291</f>
        <v>0</v>
      </c>
      <c r="AH291">
        <f>Linker_ZHist!AH291-Nominal_ZHist!AH291</f>
        <v>0</v>
      </c>
      <c r="AI291">
        <f>Linker_ZHist!AI291-Nominal_ZHist!AI291</f>
        <v>0</v>
      </c>
      <c r="AJ291">
        <f>Linker_ZHist!AJ291-Nominal_ZHist!AJ291</f>
        <v>0</v>
      </c>
      <c r="AK291">
        <f>Linker_ZHist!AK291-Nominal_ZHist!AK291</f>
        <v>0</v>
      </c>
      <c r="AL291">
        <f>Linker_ZHist!AL291-Nominal_ZHist!AL291</f>
        <v>0</v>
      </c>
      <c r="AM291">
        <f>Linker_ZHist!AM291-Nominal_ZHist!AM291</f>
        <v>0</v>
      </c>
      <c r="AN291">
        <f>Linker_ZHist!AN291-Nominal_ZHist!AN291</f>
        <v>0</v>
      </c>
      <c r="AO291">
        <f>Linker_ZHist!AO291-Nominal_ZHist!AO291</f>
        <v>0</v>
      </c>
      <c r="AP291">
        <f>Linker_ZHist!AP291-Nominal_ZHist!AP291</f>
        <v>0</v>
      </c>
      <c r="AQ291">
        <f>Linker_ZHist!AQ291-Nominal_ZHist!AQ291</f>
        <v>0</v>
      </c>
      <c r="AR291">
        <f>Linker_ZHist!AR291-Nominal_ZHist!AR291</f>
        <v>0</v>
      </c>
      <c r="AS291">
        <f>Linker_ZHist!AS291-Nominal_ZHist!AS291</f>
        <v>0</v>
      </c>
      <c r="AT291">
        <f>Linker_ZHist!AT291-Nominal_ZHist!AT291</f>
        <v>0</v>
      </c>
      <c r="AU291">
        <f>Linker_ZHist!AU291-Nominal_ZHist!AU291</f>
        <v>0</v>
      </c>
      <c r="AV291">
        <f>Linker_ZHist!AV291-Nominal_ZHist!AV291</f>
        <v>0</v>
      </c>
      <c r="AW291">
        <f>Linker_ZHist!AW291-Nominal_ZHist!AW291</f>
        <v>0</v>
      </c>
      <c r="AX291">
        <f>Linker_ZHist!AX291-Nominal_ZHist!AX291</f>
        <v>0</v>
      </c>
      <c r="AY291">
        <f>Linker_ZHist!AY291-Nominal_ZHist!AY291</f>
        <v>0</v>
      </c>
      <c r="AZ291">
        <f>Linker_ZHist!AZ291-Nominal_ZHist!AZ291</f>
        <v>0</v>
      </c>
      <c r="BA291">
        <f>Linker_ZHist!BA291-Nominal_ZHist!BA291</f>
        <v>0</v>
      </c>
      <c r="BB291">
        <f>Linker_ZHist!BB291-Nominal_ZHist!BB291</f>
        <v>0</v>
      </c>
      <c r="BC291">
        <f>Linker_ZHist!BC291-Nominal_ZHist!BC291</f>
        <v>0</v>
      </c>
      <c r="BD291">
        <f>Linker_ZHist!BD291-Nominal_ZHist!BD291</f>
        <v>0</v>
      </c>
      <c r="BE291">
        <f>Linker_ZHist!BE291-Nominal_ZHist!BE291</f>
        <v>0</v>
      </c>
      <c r="BF291">
        <f>Linker_ZHist!BF291-Nominal_ZHist!BF291</f>
        <v>0</v>
      </c>
      <c r="BG291">
        <f>Linker_ZHist!BG291-Nominal_ZHist!BG291</f>
        <v>0</v>
      </c>
      <c r="BH291">
        <f>Linker_ZHist!BH291-Nominal_ZHist!BH291</f>
        <v>0</v>
      </c>
      <c r="BI291">
        <f>Linker_ZHist!BI291-Nominal_ZHist!BI291</f>
        <v>0</v>
      </c>
      <c r="BJ291">
        <f>Linker_ZHist!BJ291-Nominal_ZHist!BJ291</f>
        <v>0</v>
      </c>
      <c r="BK291">
        <f>Linker_ZHist!BK291-Nominal_ZHist!BK291</f>
        <v>0</v>
      </c>
      <c r="BL291">
        <f>Linker_ZHist!BL291-Nominal_ZHist!BL291</f>
        <v>0</v>
      </c>
      <c r="BM291">
        <f>Linker_ZHist!BM291-Nominal_ZHist!BM291</f>
        <v>0</v>
      </c>
      <c r="BN291">
        <f>Linker_ZHist!BN291-Nominal_ZHist!BN291</f>
        <v>0</v>
      </c>
      <c r="BO291">
        <f>Linker_ZHist!BO291-Nominal_ZHist!BO291</f>
        <v>0</v>
      </c>
      <c r="BP291">
        <f>Linker_ZHist!BP291-Nominal_ZHist!BP291</f>
        <v>0</v>
      </c>
      <c r="BQ291">
        <f>Linker_ZHist!BQ291-Nominal_ZHist!BQ291</f>
        <v>0</v>
      </c>
      <c r="BR291">
        <f>Linker_ZHist!BR291-Nominal_ZHist!BR291</f>
        <v>0</v>
      </c>
      <c r="BS291">
        <f>Linker_ZHist!BS291-Nominal_ZHist!BS291</f>
        <v>0</v>
      </c>
      <c r="BT291">
        <f>Linker_ZHist!BT291-Nominal_ZHist!BT291</f>
        <v>0</v>
      </c>
      <c r="BU291">
        <f>Linker_ZHist!BU291-Nominal_ZHist!BU291</f>
        <v>0</v>
      </c>
      <c r="BV291">
        <f>Linker_ZHist!BV291-Nominal_ZHist!BV291</f>
        <v>0</v>
      </c>
      <c r="BW291">
        <f>Linker_ZHist!BW291-Nominal_ZHist!BW291</f>
        <v>0</v>
      </c>
      <c r="BX291">
        <f>Linker_ZHist!BX291-Nominal_ZHist!BX291</f>
        <v>0</v>
      </c>
      <c r="BY291">
        <f>Linker_ZHist!BY291-Nominal_ZHist!BY291</f>
        <v>0</v>
      </c>
      <c r="BZ291">
        <f>Linker_ZHist!BZ291-Nominal_ZHist!BZ291</f>
        <v>0</v>
      </c>
    </row>
    <row r="292" spans="4:78" x14ac:dyDescent="0.35">
      <c r="D292">
        <f>Linker_ZHist!D292-Nominal_ZHist!D292</f>
        <v>0</v>
      </c>
      <c r="E292">
        <f>Linker_ZHist!E292-Nominal_ZHist!E292</f>
        <v>0</v>
      </c>
      <c r="F292">
        <f>Linker_ZHist!F292-Nominal_ZHist!F292</f>
        <v>0</v>
      </c>
      <c r="G292">
        <f>Linker_ZHist!G292-Nominal_ZHist!G292</f>
        <v>0</v>
      </c>
      <c r="H292">
        <f>Linker_ZHist!H292-Nominal_ZHist!H292</f>
        <v>0</v>
      </c>
      <c r="I292">
        <f>Linker_ZHist!I292-Nominal_ZHist!I292</f>
        <v>0</v>
      </c>
      <c r="J292">
        <f>Linker_ZHist!J292-Nominal_ZHist!J292</f>
        <v>0</v>
      </c>
      <c r="K292">
        <f>Linker_ZHist!K292-Nominal_ZHist!K292</f>
        <v>0</v>
      </c>
      <c r="L292">
        <f>Linker_ZHist!L292-Nominal_ZHist!L292</f>
        <v>0</v>
      </c>
      <c r="M292">
        <f>Linker_ZHist!M292-Nominal_ZHist!M292</f>
        <v>0</v>
      </c>
      <c r="N292">
        <f>Linker_ZHist!N292-Nominal_ZHist!N292</f>
        <v>0</v>
      </c>
      <c r="O292">
        <f>Linker_ZHist!O292-Nominal_ZHist!O292</f>
        <v>0</v>
      </c>
      <c r="P292">
        <f>Linker_ZHist!P292-Nominal_ZHist!P292</f>
        <v>0</v>
      </c>
      <c r="Q292">
        <f>Linker_ZHist!Q292-Nominal_ZHist!Q292</f>
        <v>0</v>
      </c>
      <c r="R292">
        <f>Linker_ZHist!R292-Nominal_ZHist!R292</f>
        <v>0</v>
      </c>
      <c r="S292">
        <f>Linker_ZHist!S292-Nominal_ZHist!S292</f>
        <v>0</v>
      </c>
      <c r="T292">
        <f>Linker_ZHist!T292-Nominal_ZHist!T292</f>
        <v>0</v>
      </c>
      <c r="U292">
        <f>Linker_ZHist!U292-Nominal_ZHist!U292</f>
        <v>0</v>
      </c>
      <c r="V292">
        <f>Linker_ZHist!V292-Nominal_ZHist!V292</f>
        <v>0</v>
      </c>
      <c r="W292">
        <f>Linker_ZHist!W292-Nominal_ZHist!W292</f>
        <v>0</v>
      </c>
      <c r="X292">
        <f>Linker_ZHist!X292-Nominal_ZHist!X292</f>
        <v>0</v>
      </c>
      <c r="Y292">
        <f>Linker_ZHist!Y292-Nominal_ZHist!Y292</f>
        <v>0</v>
      </c>
      <c r="Z292">
        <f>Linker_ZHist!Z292-Nominal_ZHist!Z292</f>
        <v>0</v>
      </c>
      <c r="AA292">
        <f>Linker_ZHist!AA292-Nominal_ZHist!AA292</f>
        <v>0</v>
      </c>
      <c r="AB292">
        <f>Linker_ZHist!AB292-Nominal_ZHist!AB292</f>
        <v>0</v>
      </c>
      <c r="AC292">
        <f>Linker_ZHist!AC292-Nominal_ZHist!AC292</f>
        <v>0</v>
      </c>
      <c r="AD292">
        <f>Linker_ZHist!AD292-Nominal_ZHist!AD292</f>
        <v>0</v>
      </c>
      <c r="AE292">
        <f>Linker_ZHist!AE292-Nominal_ZHist!AE292</f>
        <v>0</v>
      </c>
      <c r="AF292">
        <f>Linker_ZHist!AF292-Nominal_ZHist!AF292</f>
        <v>0</v>
      </c>
      <c r="AG292">
        <f>Linker_ZHist!AG292-Nominal_ZHist!AG292</f>
        <v>0</v>
      </c>
      <c r="AH292">
        <f>Linker_ZHist!AH292-Nominal_ZHist!AH292</f>
        <v>0</v>
      </c>
      <c r="AI292">
        <f>Linker_ZHist!AI292-Nominal_ZHist!AI292</f>
        <v>0</v>
      </c>
      <c r="AJ292">
        <f>Linker_ZHist!AJ292-Nominal_ZHist!AJ292</f>
        <v>0</v>
      </c>
      <c r="AK292">
        <f>Linker_ZHist!AK292-Nominal_ZHist!AK292</f>
        <v>0</v>
      </c>
      <c r="AL292">
        <f>Linker_ZHist!AL292-Nominal_ZHist!AL292</f>
        <v>0</v>
      </c>
      <c r="AM292">
        <f>Linker_ZHist!AM292-Nominal_ZHist!AM292</f>
        <v>0</v>
      </c>
      <c r="AN292">
        <f>Linker_ZHist!AN292-Nominal_ZHist!AN292</f>
        <v>0</v>
      </c>
      <c r="AO292">
        <f>Linker_ZHist!AO292-Nominal_ZHist!AO292</f>
        <v>0</v>
      </c>
      <c r="AP292">
        <f>Linker_ZHist!AP292-Nominal_ZHist!AP292</f>
        <v>0</v>
      </c>
      <c r="AQ292">
        <f>Linker_ZHist!AQ292-Nominal_ZHist!AQ292</f>
        <v>0</v>
      </c>
      <c r="AR292">
        <f>Linker_ZHist!AR292-Nominal_ZHist!AR292</f>
        <v>0</v>
      </c>
      <c r="AS292">
        <f>Linker_ZHist!AS292-Nominal_ZHist!AS292</f>
        <v>0</v>
      </c>
      <c r="AT292">
        <f>Linker_ZHist!AT292-Nominal_ZHist!AT292</f>
        <v>0</v>
      </c>
      <c r="AU292">
        <f>Linker_ZHist!AU292-Nominal_ZHist!AU292</f>
        <v>0</v>
      </c>
      <c r="AV292">
        <f>Linker_ZHist!AV292-Nominal_ZHist!AV292</f>
        <v>0</v>
      </c>
      <c r="AW292">
        <f>Linker_ZHist!AW292-Nominal_ZHist!AW292</f>
        <v>0</v>
      </c>
      <c r="AX292">
        <f>Linker_ZHist!AX292-Nominal_ZHist!AX292</f>
        <v>0</v>
      </c>
      <c r="AY292">
        <f>Linker_ZHist!AY292-Nominal_ZHist!AY292</f>
        <v>0</v>
      </c>
      <c r="AZ292">
        <f>Linker_ZHist!AZ292-Nominal_ZHist!AZ292</f>
        <v>0</v>
      </c>
      <c r="BA292">
        <f>Linker_ZHist!BA292-Nominal_ZHist!BA292</f>
        <v>0</v>
      </c>
      <c r="BB292">
        <f>Linker_ZHist!BB292-Nominal_ZHist!BB292</f>
        <v>0</v>
      </c>
      <c r="BC292">
        <f>Linker_ZHist!BC292-Nominal_ZHist!BC292</f>
        <v>0</v>
      </c>
      <c r="BD292">
        <f>Linker_ZHist!BD292-Nominal_ZHist!BD292</f>
        <v>0</v>
      </c>
      <c r="BE292">
        <f>Linker_ZHist!BE292-Nominal_ZHist!BE292</f>
        <v>0</v>
      </c>
      <c r="BF292">
        <f>Linker_ZHist!BF292-Nominal_ZHist!BF292</f>
        <v>0</v>
      </c>
      <c r="BG292">
        <f>Linker_ZHist!BG292-Nominal_ZHist!BG292</f>
        <v>0</v>
      </c>
      <c r="BH292">
        <f>Linker_ZHist!BH292-Nominal_ZHist!BH292</f>
        <v>0</v>
      </c>
      <c r="BI292">
        <f>Linker_ZHist!BI292-Nominal_ZHist!BI292</f>
        <v>0</v>
      </c>
      <c r="BJ292">
        <f>Linker_ZHist!BJ292-Nominal_ZHist!BJ292</f>
        <v>0</v>
      </c>
      <c r="BK292">
        <f>Linker_ZHist!BK292-Nominal_ZHist!BK292</f>
        <v>0</v>
      </c>
      <c r="BL292">
        <f>Linker_ZHist!BL292-Nominal_ZHist!BL292</f>
        <v>0</v>
      </c>
      <c r="BM292">
        <f>Linker_ZHist!BM292-Nominal_ZHist!BM292</f>
        <v>0</v>
      </c>
      <c r="BN292">
        <f>Linker_ZHist!BN292-Nominal_ZHist!BN292</f>
        <v>0</v>
      </c>
      <c r="BO292">
        <f>Linker_ZHist!BO292-Nominal_ZHist!BO292</f>
        <v>0</v>
      </c>
      <c r="BP292">
        <f>Linker_ZHist!BP292-Nominal_ZHist!BP292</f>
        <v>0</v>
      </c>
      <c r="BQ292">
        <f>Linker_ZHist!BQ292-Nominal_ZHist!BQ292</f>
        <v>0</v>
      </c>
      <c r="BR292">
        <f>Linker_ZHist!BR292-Nominal_ZHist!BR292</f>
        <v>0</v>
      </c>
      <c r="BS292">
        <f>Linker_ZHist!BS292-Nominal_ZHist!BS292</f>
        <v>0</v>
      </c>
      <c r="BT292">
        <f>Linker_ZHist!BT292-Nominal_ZHist!BT292</f>
        <v>0</v>
      </c>
      <c r="BU292">
        <f>Linker_ZHist!BU292-Nominal_ZHist!BU292</f>
        <v>0</v>
      </c>
      <c r="BV292">
        <f>Linker_ZHist!BV292-Nominal_ZHist!BV292</f>
        <v>0</v>
      </c>
      <c r="BW292">
        <f>Linker_ZHist!BW292-Nominal_ZHist!BW292</f>
        <v>0</v>
      </c>
      <c r="BX292">
        <f>Linker_ZHist!BX292-Nominal_ZHist!BX292</f>
        <v>0</v>
      </c>
      <c r="BY292">
        <f>Linker_ZHist!BY292-Nominal_ZHist!BY292</f>
        <v>0</v>
      </c>
      <c r="BZ292">
        <f>Linker_ZHist!BZ292-Nominal_ZHist!BZ292</f>
        <v>0</v>
      </c>
    </row>
    <row r="293" spans="4:78" x14ac:dyDescent="0.35">
      <c r="D293">
        <f>Linker_ZHist!D293-Nominal_ZHist!D293</f>
        <v>0</v>
      </c>
      <c r="E293">
        <f>Linker_ZHist!E293-Nominal_ZHist!E293</f>
        <v>0</v>
      </c>
      <c r="F293">
        <f>Linker_ZHist!F293-Nominal_ZHist!F293</f>
        <v>0</v>
      </c>
      <c r="G293">
        <f>Linker_ZHist!G293-Nominal_ZHist!G293</f>
        <v>0</v>
      </c>
      <c r="H293">
        <f>Linker_ZHist!H293-Nominal_ZHist!H293</f>
        <v>0</v>
      </c>
      <c r="I293">
        <f>Linker_ZHist!I293-Nominal_ZHist!I293</f>
        <v>0</v>
      </c>
      <c r="J293">
        <f>Linker_ZHist!J293-Nominal_ZHist!J293</f>
        <v>0</v>
      </c>
      <c r="K293">
        <f>Linker_ZHist!K293-Nominal_ZHist!K293</f>
        <v>0</v>
      </c>
      <c r="L293">
        <f>Linker_ZHist!L293-Nominal_ZHist!L293</f>
        <v>0</v>
      </c>
      <c r="M293">
        <f>Linker_ZHist!M293-Nominal_ZHist!M293</f>
        <v>0</v>
      </c>
      <c r="N293">
        <f>Linker_ZHist!N293-Nominal_ZHist!N293</f>
        <v>0</v>
      </c>
      <c r="O293">
        <f>Linker_ZHist!O293-Nominal_ZHist!O293</f>
        <v>0</v>
      </c>
      <c r="P293">
        <f>Linker_ZHist!P293-Nominal_ZHist!P293</f>
        <v>0</v>
      </c>
      <c r="Q293">
        <f>Linker_ZHist!Q293-Nominal_ZHist!Q293</f>
        <v>0</v>
      </c>
      <c r="R293">
        <f>Linker_ZHist!R293-Nominal_ZHist!R293</f>
        <v>0</v>
      </c>
      <c r="S293">
        <f>Linker_ZHist!S293-Nominal_ZHist!S293</f>
        <v>0</v>
      </c>
      <c r="T293">
        <f>Linker_ZHist!T293-Nominal_ZHist!T293</f>
        <v>0</v>
      </c>
      <c r="U293">
        <f>Linker_ZHist!U293-Nominal_ZHist!U293</f>
        <v>0</v>
      </c>
      <c r="V293">
        <f>Linker_ZHist!V293-Nominal_ZHist!V293</f>
        <v>0</v>
      </c>
      <c r="W293">
        <f>Linker_ZHist!W293-Nominal_ZHist!W293</f>
        <v>0</v>
      </c>
      <c r="X293">
        <f>Linker_ZHist!X293-Nominal_ZHist!X293</f>
        <v>0</v>
      </c>
      <c r="Y293">
        <f>Linker_ZHist!Y293-Nominal_ZHist!Y293</f>
        <v>0</v>
      </c>
      <c r="Z293">
        <f>Linker_ZHist!Z293-Nominal_ZHist!Z293</f>
        <v>0</v>
      </c>
      <c r="AA293">
        <f>Linker_ZHist!AA293-Nominal_ZHist!AA293</f>
        <v>0</v>
      </c>
      <c r="AB293">
        <f>Linker_ZHist!AB293-Nominal_ZHist!AB293</f>
        <v>0</v>
      </c>
      <c r="AC293">
        <f>Linker_ZHist!AC293-Nominal_ZHist!AC293</f>
        <v>0</v>
      </c>
      <c r="AD293">
        <f>Linker_ZHist!AD293-Nominal_ZHist!AD293</f>
        <v>0</v>
      </c>
      <c r="AE293">
        <f>Linker_ZHist!AE293-Nominal_ZHist!AE293</f>
        <v>0</v>
      </c>
      <c r="AF293">
        <f>Linker_ZHist!AF293-Nominal_ZHist!AF293</f>
        <v>0</v>
      </c>
      <c r="AG293">
        <f>Linker_ZHist!AG293-Nominal_ZHist!AG293</f>
        <v>0</v>
      </c>
      <c r="AH293">
        <f>Linker_ZHist!AH293-Nominal_ZHist!AH293</f>
        <v>0</v>
      </c>
      <c r="AI293">
        <f>Linker_ZHist!AI293-Nominal_ZHist!AI293</f>
        <v>0</v>
      </c>
      <c r="AJ293">
        <f>Linker_ZHist!AJ293-Nominal_ZHist!AJ293</f>
        <v>0</v>
      </c>
      <c r="AK293">
        <f>Linker_ZHist!AK293-Nominal_ZHist!AK293</f>
        <v>0</v>
      </c>
      <c r="AL293">
        <f>Linker_ZHist!AL293-Nominal_ZHist!AL293</f>
        <v>0</v>
      </c>
      <c r="AM293">
        <f>Linker_ZHist!AM293-Nominal_ZHist!AM293</f>
        <v>0</v>
      </c>
      <c r="AN293">
        <f>Linker_ZHist!AN293-Nominal_ZHist!AN293</f>
        <v>0</v>
      </c>
      <c r="AO293">
        <f>Linker_ZHist!AO293-Nominal_ZHist!AO293</f>
        <v>0</v>
      </c>
      <c r="AP293">
        <f>Linker_ZHist!AP293-Nominal_ZHist!AP293</f>
        <v>0</v>
      </c>
      <c r="AQ293">
        <f>Linker_ZHist!AQ293-Nominal_ZHist!AQ293</f>
        <v>0</v>
      </c>
      <c r="AR293">
        <f>Linker_ZHist!AR293-Nominal_ZHist!AR293</f>
        <v>0</v>
      </c>
      <c r="AS293">
        <f>Linker_ZHist!AS293-Nominal_ZHist!AS293</f>
        <v>0</v>
      </c>
      <c r="AT293">
        <f>Linker_ZHist!AT293-Nominal_ZHist!AT293</f>
        <v>0</v>
      </c>
      <c r="AU293">
        <f>Linker_ZHist!AU293-Nominal_ZHist!AU293</f>
        <v>0</v>
      </c>
      <c r="AV293">
        <f>Linker_ZHist!AV293-Nominal_ZHist!AV293</f>
        <v>0</v>
      </c>
      <c r="AW293">
        <f>Linker_ZHist!AW293-Nominal_ZHist!AW293</f>
        <v>0</v>
      </c>
      <c r="AX293">
        <f>Linker_ZHist!AX293-Nominal_ZHist!AX293</f>
        <v>0</v>
      </c>
      <c r="AY293">
        <f>Linker_ZHist!AY293-Nominal_ZHist!AY293</f>
        <v>0</v>
      </c>
      <c r="AZ293">
        <f>Linker_ZHist!AZ293-Nominal_ZHist!AZ293</f>
        <v>0</v>
      </c>
      <c r="BA293">
        <f>Linker_ZHist!BA293-Nominal_ZHist!BA293</f>
        <v>0</v>
      </c>
      <c r="BB293">
        <f>Linker_ZHist!BB293-Nominal_ZHist!BB293</f>
        <v>0</v>
      </c>
      <c r="BC293">
        <f>Linker_ZHist!BC293-Nominal_ZHist!BC293</f>
        <v>0</v>
      </c>
      <c r="BD293">
        <f>Linker_ZHist!BD293-Nominal_ZHist!BD293</f>
        <v>0</v>
      </c>
      <c r="BE293">
        <f>Linker_ZHist!BE293-Nominal_ZHist!BE293</f>
        <v>0</v>
      </c>
      <c r="BF293">
        <f>Linker_ZHist!BF293-Nominal_ZHist!BF293</f>
        <v>0</v>
      </c>
      <c r="BG293">
        <f>Linker_ZHist!BG293-Nominal_ZHist!BG293</f>
        <v>0</v>
      </c>
      <c r="BH293">
        <f>Linker_ZHist!BH293-Nominal_ZHist!BH293</f>
        <v>0</v>
      </c>
      <c r="BI293">
        <f>Linker_ZHist!BI293-Nominal_ZHist!BI293</f>
        <v>0</v>
      </c>
      <c r="BJ293">
        <f>Linker_ZHist!BJ293-Nominal_ZHist!BJ293</f>
        <v>0</v>
      </c>
      <c r="BK293">
        <f>Linker_ZHist!BK293-Nominal_ZHist!BK293</f>
        <v>0</v>
      </c>
      <c r="BL293">
        <f>Linker_ZHist!BL293-Nominal_ZHist!BL293</f>
        <v>0</v>
      </c>
      <c r="BM293">
        <f>Linker_ZHist!BM293-Nominal_ZHist!BM293</f>
        <v>0</v>
      </c>
      <c r="BN293">
        <f>Linker_ZHist!BN293-Nominal_ZHist!BN293</f>
        <v>0</v>
      </c>
      <c r="BO293">
        <f>Linker_ZHist!BO293-Nominal_ZHist!BO293</f>
        <v>0</v>
      </c>
      <c r="BP293">
        <f>Linker_ZHist!BP293-Nominal_ZHist!BP293</f>
        <v>0</v>
      </c>
      <c r="BQ293">
        <f>Linker_ZHist!BQ293-Nominal_ZHist!BQ293</f>
        <v>0</v>
      </c>
      <c r="BR293">
        <f>Linker_ZHist!BR293-Nominal_ZHist!BR293</f>
        <v>0</v>
      </c>
      <c r="BS293">
        <f>Linker_ZHist!BS293-Nominal_ZHist!BS293</f>
        <v>0</v>
      </c>
      <c r="BT293">
        <f>Linker_ZHist!BT293-Nominal_ZHist!BT293</f>
        <v>0</v>
      </c>
      <c r="BU293">
        <f>Linker_ZHist!BU293-Nominal_ZHist!BU293</f>
        <v>0</v>
      </c>
      <c r="BV293">
        <f>Linker_ZHist!BV293-Nominal_ZHist!BV293</f>
        <v>0</v>
      </c>
      <c r="BW293">
        <f>Linker_ZHist!BW293-Nominal_ZHist!BW293</f>
        <v>0</v>
      </c>
      <c r="BX293">
        <f>Linker_ZHist!BX293-Nominal_ZHist!BX293</f>
        <v>0</v>
      </c>
      <c r="BY293">
        <f>Linker_ZHist!BY293-Nominal_ZHist!BY293</f>
        <v>0</v>
      </c>
      <c r="BZ293">
        <f>Linker_ZHist!BZ293-Nominal_ZHist!BZ293</f>
        <v>0</v>
      </c>
    </row>
    <row r="294" spans="4:78" x14ac:dyDescent="0.35">
      <c r="D294">
        <f>Linker_ZHist!D294-Nominal_ZHist!D294</f>
        <v>0</v>
      </c>
      <c r="E294">
        <f>Linker_ZHist!E294-Nominal_ZHist!E294</f>
        <v>0</v>
      </c>
      <c r="F294">
        <f>Linker_ZHist!F294-Nominal_ZHist!F294</f>
        <v>0</v>
      </c>
      <c r="G294">
        <f>Linker_ZHist!G294-Nominal_ZHist!G294</f>
        <v>0</v>
      </c>
      <c r="H294">
        <f>Linker_ZHist!H294-Nominal_ZHist!H294</f>
        <v>0</v>
      </c>
      <c r="I294">
        <f>Linker_ZHist!I294-Nominal_ZHist!I294</f>
        <v>0</v>
      </c>
      <c r="J294">
        <f>Linker_ZHist!J294-Nominal_ZHist!J294</f>
        <v>0</v>
      </c>
      <c r="K294">
        <f>Linker_ZHist!K294-Nominal_ZHist!K294</f>
        <v>0</v>
      </c>
      <c r="L294">
        <f>Linker_ZHist!L294-Nominal_ZHist!L294</f>
        <v>0</v>
      </c>
      <c r="M294">
        <f>Linker_ZHist!M294-Nominal_ZHist!M294</f>
        <v>0</v>
      </c>
      <c r="N294">
        <f>Linker_ZHist!N294-Nominal_ZHist!N294</f>
        <v>0</v>
      </c>
      <c r="O294">
        <f>Linker_ZHist!O294-Nominal_ZHist!O294</f>
        <v>0</v>
      </c>
      <c r="P294">
        <f>Linker_ZHist!P294-Nominal_ZHist!P294</f>
        <v>0</v>
      </c>
      <c r="Q294">
        <f>Linker_ZHist!Q294-Nominal_ZHist!Q294</f>
        <v>0</v>
      </c>
      <c r="R294">
        <f>Linker_ZHist!R294-Nominal_ZHist!R294</f>
        <v>0</v>
      </c>
      <c r="S294">
        <f>Linker_ZHist!S294-Nominal_ZHist!S294</f>
        <v>0</v>
      </c>
      <c r="T294">
        <f>Linker_ZHist!T294-Nominal_ZHist!T294</f>
        <v>0</v>
      </c>
      <c r="U294">
        <f>Linker_ZHist!U294-Nominal_ZHist!U294</f>
        <v>0</v>
      </c>
      <c r="V294">
        <f>Linker_ZHist!V294-Nominal_ZHist!V294</f>
        <v>0</v>
      </c>
      <c r="W294">
        <f>Linker_ZHist!W294-Nominal_ZHist!W294</f>
        <v>0</v>
      </c>
      <c r="X294">
        <f>Linker_ZHist!X294-Nominal_ZHist!X294</f>
        <v>0</v>
      </c>
      <c r="Y294">
        <f>Linker_ZHist!Y294-Nominal_ZHist!Y294</f>
        <v>0</v>
      </c>
      <c r="Z294">
        <f>Linker_ZHist!Z294-Nominal_ZHist!Z294</f>
        <v>0</v>
      </c>
      <c r="AA294">
        <f>Linker_ZHist!AA294-Nominal_ZHist!AA294</f>
        <v>0</v>
      </c>
      <c r="AB294">
        <f>Linker_ZHist!AB294-Nominal_ZHist!AB294</f>
        <v>0</v>
      </c>
      <c r="AC294">
        <f>Linker_ZHist!AC294-Nominal_ZHist!AC294</f>
        <v>0</v>
      </c>
      <c r="AD294">
        <f>Linker_ZHist!AD294-Nominal_ZHist!AD294</f>
        <v>0</v>
      </c>
      <c r="AE294">
        <f>Linker_ZHist!AE294-Nominal_ZHist!AE294</f>
        <v>0</v>
      </c>
      <c r="AF294">
        <f>Linker_ZHist!AF294-Nominal_ZHist!AF294</f>
        <v>0</v>
      </c>
      <c r="AG294">
        <f>Linker_ZHist!AG294-Nominal_ZHist!AG294</f>
        <v>0</v>
      </c>
      <c r="AH294">
        <f>Linker_ZHist!AH294-Nominal_ZHist!AH294</f>
        <v>0</v>
      </c>
      <c r="AI294">
        <f>Linker_ZHist!AI294-Nominal_ZHist!AI294</f>
        <v>0</v>
      </c>
      <c r="AJ294">
        <f>Linker_ZHist!AJ294-Nominal_ZHist!AJ294</f>
        <v>0</v>
      </c>
      <c r="AK294">
        <f>Linker_ZHist!AK294-Nominal_ZHist!AK294</f>
        <v>0</v>
      </c>
      <c r="AL294">
        <f>Linker_ZHist!AL294-Nominal_ZHist!AL294</f>
        <v>0</v>
      </c>
      <c r="AM294">
        <f>Linker_ZHist!AM294-Nominal_ZHist!AM294</f>
        <v>0</v>
      </c>
      <c r="AN294">
        <f>Linker_ZHist!AN294-Nominal_ZHist!AN294</f>
        <v>0</v>
      </c>
      <c r="AO294">
        <f>Linker_ZHist!AO294-Nominal_ZHist!AO294</f>
        <v>0</v>
      </c>
      <c r="AP294">
        <f>Linker_ZHist!AP294-Nominal_ZHist!AP294</f>
        <v>0</v>
      </c>
      <c r="AQ294">
        <f>Linker_ZHist!AQ294-Nominal_ZHist!AQ294</f>
        <v>0</v>
      </c>
      <c r="AR294">
        <f>Linker_ZHist!AR294-Nominal_ZHist!AR294</f>
        <v>0</v>
      </c>
      <c r="AS294">
        <f>Linker_ZHist!AS294-Nominal_ZHist!AS294</f>
        <v>0</v>
      </c>
      <c r="AT294">
        <f>Linker_ZHist!AT294-Nominal_ZHist!AT294</f>
        <v>0</v>
      </c>
      <c r="AU294">
        <f>Linker_ZHist!AU294-Nominal_ZHist!AU294</f>
        <v>0</v>
      </c>
      <c r="AV294">
        <f>Linker_ZHist!AV294-Nominal_ZHist!AV294</f>
        <v>0</v>
      </c>
      <c r="AW294">
        <f>Linker_ZHist!AW294-Nominal_ZHist!AW294</f>
        <v>0</v>
      </c>
      <c r="AX294">
        <f>Linker_ZHist!AX294-Nominal_ZHist!AX294</f>
        <v>0</v>
      </c>
      <c r="AY294">
        <f>Linker_ZHist!AY294-Nominal_ZHist!AY294</f>
        <v>0</v>
      </c>
      <c r="AZ294">
        <f>Linker_ZHist!AZ294-Nominal_ZHist!AZ294</f>
        <v>0</v>
      </c>
      <c r="BA294">
        <f>Linker_ZHist!BA294-Nominal_ZHist!BA294</f>
        <v>0</v>
      </c>
      <c r="BB294">
        <f>Linker_ZHist!BB294-Nominal_ZHist!BB294</f>
        <v>0</v>
      </c>
      <c r="BC294">
        <f>Linker_ZHist!BC294-Nominal_ZHist!BC294</f>
        <v>0</v>
      </c>
      <c r="BD294">
        <f>Linker_ZHist!BD294-Nominal_ZHist!BD294</f>
        <v>0</v>
      </c>
      <c r="BE294">
        <f>Linker_ZHist!BE294-Nominal_ZHist!BE294</f>
        <v>0</v>
      </c>
      <c r="BF294">
        <f>Linker_ZHist!BF294-Nominal_ZHist!BF294</f>
        <v>0</v>
      </c>
      <c r="BG294">
        <f>Linker_ZHist!BG294-Nominal_ZHist!BG294</f>
        <v>0</v>
      </c>
      <c r="BH294">
        <f>Linker_ZHist!BH294-Nominal_ZHist!BH294</f>
        <v>0</v>
      </c>
      <c r="BI294">
        <f>Linker_ZHist!BI294-Nominal_ZHist!BI294</f>
        <v>0</v>
      </c>
      <c r="BJ294">
        <f>Linker_ZHist!BJ294-Nominal_ZHist!BJ294</f>
        <v>0</v>
      </c>
      <c r="BK294">
        <f>Linker_ZHist!BK294-Nominal_ZHist!BK294</f>
        <v>0</v>
      </c>
      <c r="BL294">
        <f>Linker_ZHist!BL294-Nominal_ZHist!BL294</f>
        <v>0</v>
      </c>
      <c r="BM294">
        <f>Linker_ZHist!BM294-Nominal_ZHist!BM294</f>
        <v>0</v>
      </c>
      <c r="BN294">
        <f>Linker_ZHist!BN294-Nominal_ZHist!BN294</f>
        <v>0</v>
      </c>
      <c r="BO294">
        <f>Linker_ZHist!BO294-Nominal_ZHist!BO294</f>
        <v>0</v>
      </c>
      <c r="BP294">
        <f>Linker_ZHist!BP294-Nominal_ZHist!BP294</f>
        <v>0</v>
      </c>
      <c r="BQ294">
        <f>Linker_ZHist!BQ294-Nominal_ZHist!BQ294</f>
        <v>0</v>
      </c>
      <c r="BR294">
        <f>Linker_ZHist!BR294-Nominal_ZHist!BR294</f>
        <v>0</v>
      </c>
      <c r="BS294">
        <f>Linker_ZHist!BS294-Nominal_ZHist!BS294</f>
        <v>0</v>
      </c>
      <c r="BT294">
        <f>Linker_ZHist!BT294-Nominal_ZHist!BT294</f>
        <v>0</v>
      </c>
      <c r="BU294">
        <f>Linker_ZHist!BU294-Nominal_ZHist!BU294</f>
        <v>0</v>
      </c>
      <c r="BV294">
        <f>Linker_ZHist!BV294-Nominal_ZHist!BV294</f>
        <v>0</v>
      </c>
      <c r="BW294">
        <f>Linker_ZHist!BW294-Nominal_ZHist!BW294</f>
        <v>0</v>
      </c>
      <c r="BX294">
        <f>Linker_ZHist!BX294-Nominal_ZHist!BX294</f>
        <v>0</v>
      </c>
      <c r="BY294">
        <f>Linker_ZHist!BY294-Nominal_ZHist!BY294</f>
        <v>0</v>
      </c>
      <c r="BZ294">
        <f>Linker_ZHist!BZ294-Nominal_ZHist!BZ294</f>
        <v>0</v>
      </c>
    </row>
    <row r="295" spans="4:78" x14ac:dyDescent="0.35">
      <c r="D295">
        <f>Linker_ZHist!D295-Nominal_ZHist!D295</f>
        <v>0</v>
      </c>
      <c r="E295">
        <f>Linker_ZHist!E295-Nominal_ZHist!E295</f>
        <v>0</v>
      </c>
      <c r="F295">
        <f>Linker_ZHist!F295-Nominal_ZHist!F295</f>
        <v>0</v>
      </c>
      <c r="G295">
        <f>Linker_ZHist!G295-Nominal_ZHist!G295</f>
        <v>0</v>
      </c>
      <c r="H295">
        <f>Linker_ZHist!H295-Nominal_ZHist!H295</f>
        <v>0</v>
      </c>
      <c r="I295">
        <f>Linker_ZHist!I295-Nominal_ZHist!I295</f>
        <v>0</v>
      </c>
      <c r="J295">
        <f>Linker_ZHist!J295-Nominal_ZHist!J295</f>
        <v>0</v>
      </c>
      <c r="K295">
        <f>Linker_ZHist!K295-Nominal_ZHist!K295</f>
        <v>0</v>
      </c>
      <c r="L295">
        <f>Linker_ZHist!L295-Nominal_ZHist!L295</f>
        <v>0</v>
      </c>
      <c r="M295">
        <f>Linker_ZHist!M295-Nominal_ZHist!M295</f>
        <v>0</v>
      </c>
      <c r="N295">
        <f>Linker_ZHist!N295-Nominal_ZHist!N295</f>
        <v>0</v>
      </c>
      <c r="O295">
        <f>Linker_ZHist!O295-Nominal_ZHist!O295</f>
        <v>0</v>
      </c>
      <c r="P295">
        <f>Linker_ZHist!P295-Nominal_ZHist!P295</f>
        <v>0</v>
      </c>
      <c r="Q295">
        <f>Linker_ZHist!Q295-Nominal_ZHist!Q295</f>
        <v>0</v>
      </c>
      <c r="R295">
        <f>Linker_ZHist!R295-Nominal_ZHist!R295</f>
        <v>0</v>
      </c>
      <c r="S295">
        <f>Linker_ZHist!S295-Nominal_ZHist!S295</f>
        <v>0</v>
      </c>
      <c r="T295">
        <f>Linker_ZHist!T295-Nominal_ZHist!T295</f>
        <v>0</v>
      </c>
      <c r="U295">
        <f>Linker_ZHist!U295-Nominal_ZHist!U295</f>
        <v>0</v>
      </c>
      <c r="V295">
        <f>Linker_ZHist!V295-Nominal_ZHist!V295</f>
        <v>0</v>
      </c>
      <c r="W295">
        <f>Linker_ZHist!W295-Nominal_ZHist!W295</f>
        <v>0</v>
      </c>
      <c r="X295">
        <f>Linker_ZHist!X295-Nominal_ZHist!X295</f>
        <v>0</v>
      </c>
      <c r="Y295">
        <f>Linker_ZHist!Y295-Nominal_ZHist!Y295</f>
        <v>0</v>
      </c>
      <c r="Z295">
        <f>Linker_ZHist!Z295-Nominal_ZHist!Z295</f>
        <v>0</v>
      </c>
      <c r="AA295">
        <f>Linker_ZHist!AA295-Nominal_ZHist!AA295</f>
        <v>0</v>
      </c>
      <c r="AB295">
        <f>Linker_ZHist!AB295-Nominal_ZHist!AB295</f>
        <v>0</v>
      </c>
      <c r="AC295">
        <f>Linker_ZHist!AC295-Nominal_ZHist!AC295</f>
        <v>0</v>
      </c>
      <c r="AD295">
        <f>Linker_ZHist!AD295-Nominal_ZHist!AD295</f>
        <v>0</v>
      </c>
      <c r="AE295">
        <f>Linker_ZHist!AE295-Nominal_ZHist!AE295</f>
        <v>0</v>
      </c>
      <c r="AF295">
        <f>Linker_ZHist!AF295-Nominal_ZHist!AF295</f>
        <v>0</v>
      </c>
      <c r="AG295">
        <f>Linker_ZHist!AG295-Nominal_ZHist!AG295</f>
        <v>0</v>
      </c>
      <c r="AH295">
        <f>Linker_ZHist!AH295-Nominal_ZHist!AH295</f>
        <v>0</v>
      </c>
      <c r="AI295">
        <f>Linker_ZHist!AI295-Nominal_ZHist!AI295</f>
        <v>0</v>
      </c>
      <c r="AJ295">
        <f>Linker_ZHist!AJ295-Nominal_ZHist!AJ295</f>
        <v>0</v>
      </c>
      <c r="AK295">
        <f>Linker_ZHist!AK295-Nominal_ZHist!AK295</f>
        <v>0</v>
      </c>
      <c r="AL295">
        <f>Linker_ZHist!AL295-Nominal_ZHist!AL295</f>
        <v>0</v>
      </c>
      <c r="AM295">
        <f>Linker_ZHist!AM295-Nominal_ZHist!AM295</f>
        <v>0</v>
      </c>
      <c r="AN295">
        <f>Linker_ZHist!AN295-Nominal_ZHist!AN295</f>
        <v>0</v>
      </c>
      <c r="AO295">
        <f>Linker_ZHist!AO295-Nominal_ZHist!AO295</f>
        <v>0</v>
      </c>
      <c r="AP295">
        <f>Linker_ZHist!AP295-Nominal_ZHist!AP295</f>
        <v>0</v>
      </c>
      <c r="AQ295">
        <f>Linker_ZHist!AQ295-Nominal_ZHist!AQ295</f>
        <v>0</v>
      </c>
      <c r="AR295">
        <f>Linker_ZHist!AR295-Nominal_ZHist!AR295</f>
        <v>0</v>
      </c>
      <c r="AS295">
        <f>Linker_ZHist!AS295-Nominal_ZHist!AS295</f>
        <v>0</v>
      </c>
      <c r="AT295">
        <f>Linker_ZHist!AT295-Nominal_ZHist!AT295</f>
        <v>0</v>
      </c>
      <c r="AU295">
        <f>Linker_ZHist!AU295-Nominal_ZHist!AU295</f>
        <v>0</v>
      </c>
      <c r="AV295">
        <f>Linker_ZHist!AV295-Nominal_ZHist!AV295</f>
        <v>0</v>
      </c>
      <c r="AW295">
        <f>Linker_ZHist!AW295-Nominal_ZHist!AW295</f>
        <v>0</v>
      </c>
      <c r="AX295">
        <f>Linker_ZHist!AX295-Nominal_ZHist!AX295</f>
        <v>0</v>
      </c>
      <c r="AY295">
        <f>Linker_ZHist!AY295-Nominal_ZHist!AY295</f>
        <v>0</v>
      </c>
      <c r="AZ295">
        <f>Linker_ZHist!AZ295-Nominal_ZHist!AZ295</f>
        <v>0</v>
      </c>
      <c r="BA295">
        <f>Linker_ZHist!BA295-Nominal_ZHist!BA295</f>
        <v>0</v>
      </c>
      <c r="BB295">
        <f>Linker_ZHist!BB295-Nominal_ZHist!BB295</f>
        <v>0</v>
      </c>
      <c r="BC295">
        <f>Linker_ZHist!BC295-Nominal_ZHist!BC295</f>
        <v>0</v>
      </c>
      <c r="BD295">
        <f>Linker_ZHist!BD295-Nominal_ZHist!BD295</f>
        <v>0</v>
      </c>
      <c r="BE295">
        <f>Linker_ZHist!BE295-Nominal_ZHist!BE295</f>
        <v>0</v>
      </c>
      <c r="BF295">
        <f>Linker_ZHist!BF295-Nominal_ZHist!BF295</f>
        <v>0</v>
      </c>
      <c r="BG295">
        <f>Linker_ZHist!BG295-Nominal_ZHist!BG295</f>
        <v>0</v>
      </c>
      <c r="BH295">
        <f>Linker_ZHist!BH295-Nominal_ZHist!BH295</f>
        <v>0</v>
      </c>
      <c r="BI295">
        <f>Linker_ZHist!BI295-Nominal_ZHist!BI295</f>
        <v>0</v>
      </c>
      <c r="BJ295">
        <f>Linker_ZHist!BJ295-Nominal_ZHist!BJ295</f>
        <v>0</v>
      </c>
      <c r="BK295">
        <f>Linker_ZHist!BK295-Nominal_ZHist!BK295</f>
        <v>0</v>
      </c>
      <c r="BL295">
        <f>Linker_ZHist!BL295-Nominal_ZHist!BL295</f>
        <v>0</v>
      </c>
      <c r="BM295">
        <f>Linker_ZHist!BM295-Nominal_ZHist!BM295</f>
        <v>0</v>
      </c>
      <c r="BN295">
        <f>Linker_ZHist!BN295-Nominal_ZHist!BN295</f>
        <v>0</v>
      </c>
      <c r="BO295">
        <f>Linker_ZHist!BO295-Nominal_ZHist!BO295</f>
        <v>0</v>
      </c>
      <c r="BP295">
        <f>Linker_ZHist!BP295-Nominal_ZHist!BP295</f>
        <v>0</v>
      </c>
      <c r="BQ295">
        <f>Linker_ZHist!BQ295-Nominal_ZHist!BQ295</f>
        <v>0</v>
      </c>
      <c r="BR295">
        <f>Linker_ZHist!BR295-Nominal_ZHist!BR295</f>
        <v>0</v>
      </c>
      <c r="BS295">
        <f>Linker_ZHist!BS295-Nominal_ZHist!BS295</f>
        <v>0</v>
      </c>
      <c r="BT295">
        <f>Linker_ZHist!BT295-Nominal_ZHist!BT295</f>
        <v>0</v>
      </c>
      <c r="BU295">
        <f>Linker_ZHist!BU295-Nominal_ZHist!BU295</f>
        <v>0</v>
      </c>
      <c r="BV295">
        <f>Linker_ZHist!BV295-Nominal_ZHist!BV295</f>
        <v>0</v>
      </c>
      <c r="BW295">
        <f>Linker_ZHist!BW295-Nominal_ZHist!BW295</f>
        <v>0</v>
      </c>
      <c r="BX295">
        <f>Linker_ZHist!BX295-Nominal_ZHist!BX295</f>
        <v>0</v>
      </c>
      <c r="BY295">
        <f>Linker_ZHist!BY295-Nominal_ZHist!BY295</f>
        <v>0</v>
      </c>
      <c r="BZ295">
        <f>Linker_ZHist!BZ295-Nominal_ZHist!BZ295</f>
        <v>0</v>
      </c>
    </row>
    <row r="296" spans="4:78" x14ac:dyDescent="0.35">
      <c r="D296">
        <f>Linker_ZHist!D296-Nominal_ZHist!D296</f>
        <v>0</v>
      </c>
      <c r="E296">
        <f>Linker_ZHist!E296-Nominal_ZHist!E296</f>
        <v>0</v>
      </c>
      <c r="F296">
        <f>Linker_ZHist!F296-Nominal_ZHist!F296</f>
        <v>0</v>
      </c>
      <c r="G296">
        <f>Linker_ZHist!G296-Nominal_ZHist!G296</f>
        <v>0</v>
      </c>
      <c r="H296">
        <f>Linker_ZHist!H296-Nominal_ZHist!H296</f>
        <v>0</v>
      </c>
      <c r="I296">
        <f>Linker_ZHist!I296-Nominal_ZHist!I296</f>
        <v>0</v>
      </c>
      <c r="J296">
        <f>Linker_ZHist!J296-Nominal_ZHist!J296</f>
        <v>0</v>
      </c>
      <c r="K296">
        <f>Linker_ZHist!K296-Nominal_ZHist!K296</f>
        <v>0</v>
      </c>
      <c r="L296">
        <f>Linker_ZHist!L296-Nominal_ZHist!L296</f>
        <v>0</v>
      </c>
      <c r="M296">
        <f>Linker_ZHist!M296-Nominal_ZHist!M296</f>
        <v>0</v>
      </c>
      <c r="N296">
        <f>Linker_ZHist!N296-Nominal_ZHist!N296</f>
        <v>0</v>
      </c>
      <c r="O296">
        <f>Linker_ZHist!O296-Nominal_ZHist!O296</f>
        <v>0</v>
      </c>
      <c r="P296">
        <f>Linker_ZHist!P296-Nominal_ZHist!P296</f>
        <v>0</v>
      </c>
      <c r="Q296">
        <f>Linker_ZHist!Q296-Nominal_ZHist!Q296</f>
        <v>0</v>
      </c>
      <c r="R296">
        <f>Linker_ZHist!R296-Nominal_ZHist!R296</f>
        <v>0</v>
      </c>
      <c r="S296">
        <f>Linker_ZHist!S296-Nominal_ZHist!S296</f>
        <v>0</v>
      </c>
      <c r="T296">
        <f>Linker_ZHist!T296-Nominal_ZHist!T296</f>
        <v>0</v>
      </c>
      <c r="U296">
        <f>Linker_ZHist!U296-Nominal_ZHist!U296</f>
        <v>0</v>
      </c>
      <c r="V296">
        <f>Linker_ZHist!V296-Nominal_ZHist!V296</f>
        <v>0</v>
      </c>
      <c r="W296">
        <f>Linker_ZHist!W296-Nominal_ZHist!W296</f>
        <v>0</v>
      </c>
      <c r="X296">
        <f>Linker_ZHist!X296-Nominal_ZHist!X296</f>
        <v>0</v>
      </c>
      <c r="Y296">
        <f>Linker_ZHist!Y296-Nominal_ZHist!Y296</f>
        <v>0</v>
      </c>
      <c r="Z296">
        <f>Linker_ZHist!Z296-Nominal_ZHist!Z296</f>
        <v>0</v>
      </c>
      <c r="AA296">
        <f>Linker_ZHist!AA296-Nominal_ZHist!AA296</f>
        <v>0</v>
      </c>
      <c r="AB296">
        <f>Linker_ZHist!AB296-Nominal_ZHist!AB296</f>
        <v>0</v>
      </c>
      <c r="AC296">
        <f>Linker_ZHist!AC296-Nominal_ZHist!AC296</f>
        <v>0</v>
      </c>
      <c r="AD296">
        <f>Linker_ZHist!AD296-Nominal_ZHist!AD296</f>
        <v>0</v>
      </c>
      <c r="AE296">
        <f>Linker_ZHist!AE296-Nominal_ZHist!AE296</f>
        <v>0</v>
      </c>
      <c r="AF296">
        <f>Linker_ZHist!AF296-Nominal_ZHist!AF296</f>
        <v>0</v>
      </c>
      <c r="AG296">
        <f>Linker_ZHist!AG296-Nominal_ZHist!AG296</f>
        <v>0</v>
      </c>
      <c r="AH296">
        <f>Linker_ZHist!AH296-Nominal_ZHist!AH296</f>
        <v>0</v>
      </c>
      <c r="AI296">
        <f>Linker_ZHist!AI296-Nominal_ZHist!AI296</f>
        <v>0</v>
      </c>
      <c r="AJ296">
        <f>Linker_ZHist!AJ296-Nominal_ZHist!AJ296</f>
        <v>0</v>
      </c>
      <c r="AK296">
        <f>Linker_ZHist!AK296-Nominal_ZHist!AK296</f>
        <v>0</v>
      </c>
      <c r="AL296">
        <f>Linker_ZHist!AL296-Nominal_ZHist!AL296</f>
        <v>0</v>
      </c>
      <c r="AM296">
        <f>Linker_ZHist!AM296-Nominal_ZHist!AM296</f>
        <v>0</v>
      </c>
      <c r="AN296">
        <f>Linker_ZHist!AN296-Nominal_ZHist!AN296</f>
        <v>0</v>
      </c>
      <c r="AO296">
        <f>Linker_ZHist!AO296-Nominal_ZHist!AO296</f>
        <v>0</v>
      </c>
      <c r="AP296">
        <f>Linker_ZHist!AP296-Nominal_ZHist!AP296</f>
        <v>0</v>
      </c>
      <c r="AQ296">
        <f>Linker_ZHist!AQ296-Nominal_ZHist!AQ296</f>
        <v>0</v>
      </c>
      <c r="AR296">
        <f>Linker_ZHist!AR296-Nominal_ZHist!AR296</f>
        <v>0</v>
      </c>
      <c r="AS296">
        <f>Linker_ZHist!AS296-Nominal_ZHist!AS296</f>
        <v>0</v>
      </c>
      <c r="AT296">
        <f>Linker_ZHist!AT296-Nominal_ZHist!AT296</f>
        <v>0</v>
      </c>
      <c r="AU296">
        <f>Linker_ZHist!AU296-Nominal_ZHist!AU296</f>
        <v>0</v>
      </c>
      <c r="AV296">
        <f>Linker_ZHist!AV296-Nominal_ZHist!AV296</f>
        <v>0</v>
      </c>
      <c r="AW296">
        <f>Linker_ZHist!AW296-Nominal_ZHist!AW296</f>
        <v>0</v>
      </c>
      <c r="AX296">
        <f>Linker_ZHist!AX296-Nominal_ZHist!AX296</f>
        <v>0</v>
      </c>
      <c r="AY296">
        <f>Linker_ZHist!AY296-Nominal_ZHist!AY296</f>
        <v>0</v>
      </c>
      <c r="AZ296">
        <f>Linker_ZHist!AZ296-Nominal_ZHist!AZ296</f>
        <v>0</v>
      </c>
      <c r="BA296">
        <f>Linker_ZHist!BA296-Nominal_ZHist!BA296</f>
        <v>0</v>
      </c>
      <c r="BB296">
        <f>Linker_ZHist!BB296-Nominal_ZHist!BB296</f>
        <v>0</v>
      </c>
      <c r="BC296">
        <f>Linker_ZHist!BC296-Nominal_ZHist!BC296</f>
        <v>0</v>
      </c>
      <c r="BD296">
        <f>Linker_ZHist!BD296-Nominal_ZHist!BD296</f>
        <v>0</v>
      </c>
      <c r="BE296">
        <f>Linker_ZHist!BE296-Nominal_ZHist!BE296</f>
        <v>0</v>
      </c>
      <c r="BF296">
        <f>Linker_ZHist!BF296-Nominal_ZHist!BF296</f>
        <v>0</v>
      </c>
      <c r="BG296">
        <f>Linker_ZHist!BG296-Nominal_ZHist!BG296</f>
        <v>0</v>
      </c>
      <c r="BH296">
        <f>Linker_ZHist!BH296-Nominal_ZHist!BH296</f>
        <v>0</v>
      </c>
      <c r="BI296">
        <f>Linker_ZHist!BI296-Nominal_ZHist!BI296</f>
        <v>0</v>
      </c>
      <c r="BJ296">
        <f>Linker_ZHist!BJ296-Nominal_ZHist!BJ296</f>
        <v>0</v>
      </c>
      <c r="BK296">
        <f>Linker_ZHist!BK296-Nominal_ZHist!BK296</f>
        <v>0</v>
      </c>
      <c r="BL296">
        <f>Linker_ZHist!BL296-Nominal_ZHist!BL296</f>
        <v>0</v>
      </c>
      <c r="BM296">
        <f>Linker_ZHist!BM296-Nominal_ZHist!BM296</f>
        <v>0</v>
      </c>
      <c r="BN296">
        <f>Linker_ZHist!BN296-Nominal_ZHist!BN296</f>
        <v>0</v>
      </c>
      <c r="BO296">
        <f>Linker_ZHist!BO296-Nominal_ZHist!BO296</f>
        <v>0</v>
      </c>
      <c r="BP296">
        <f>Linker_ZHist!BP296-Nominal_ZHist!BP296</f>
        <v>0</v>
      </c>
      <c r="BQ296">
        <f>Linker_ZHist!BQ296-Nominal_ZHist!BQ296</f>
        <v>0</v>
      </c>
      <c r="BR296">
        <f>Linker_ZHist!BR296-Nominal_ZHist!BR296</f>
        <v>0</v>
      </c>
      <c r="BS296">
        <f>Linker_ZHist!BS296-Nominal_ZHist!BS296</f>
        <v>0</v>
      </c>
      <c r="BT296">
        <f>Linker_ZHist!BT296-Nominal_ZHist!BT296</f>
        <v>0</v>
      </c>
      <c r="BU296">
        <f>Linker_ZHist!BU296-Nominal_ZHist!BU296</f>
        <v>0</v>
      </c>
      <c r="BV296">
        <f>Linker_ZHist!BV296-Nominal_ZHist!BV296</f>
        <v>0</v>
      </c>
      <c r="BW296">
        <f>Linker_ZHist!BW296-Nominal_ZHist!BW296</f>
        <v>0</v>
      </c>
      <c r="BX296">
        <f>Linker_ZHist!BX296-Nominal_ZHist!BX296</f>
        <v>0</v>
      </c>
      <c r="BY296">
        <f>Linker_ZHist!BY296-Nominal_ZHist!BY296</f>
        <v>0</v>
      </c>
      <c r="BZ296">
        <f>Linker_ZHist!BZ296-Nominal_ZHist!BZ296</f>
        <v>0</v>
      </c>
    </row>
    <row r="297" spans="4:78" x14ac:dyDescent="0.35">
      <c r="D297">
        <f>Linker_ZHist!D297-Nominal_ZHist!D297</f>
        <v>0</v>
      </c>
      <c r="E297">
        <f>Linker_ZHist!E297-Nominal_ZHist!E297</f>
        <v>0</v>
      </c>
      <c r="F297">
        <f>Linker_ZHist!F297-Nominal_ZHist!F297</f>
        <v>0</v>
      </c>
      <c r="G297">
        <f>Linker_ZHist!G297-Nominal_ZHist!G297</f>
        <v>0</v>
      </c>
      <c r="H297">
        <f>Linker_ZHist!H297-Nominal_ZHist!H297</f>
        <v>0</v>
      </c>
      <c r="I297">
        <f>Linker_ZHist!I297-Nominal_ZHist!I297</f>
        <v>0</v>
      </c>
      <c r="J297">
        <f>Linker_ZHist!J297-Nominal_ZHist!J297</f>
        <v>0</v>
      </c>
      <c r="K297">
        <f>Linker_ZHist!K297-Nominal_ZHist!K297</f>
        <v>0</v>
      </c>
      <c r="L297">
        <f>Linker_ZHist!L297-Nominal_ZHist!L297</f>
        <v>0</v>
      </c>
      <c r="M297">
        <f>Linker_ZHist!M297-Nominal_ZHist!M297</f>
        <v>0</v>
      </c>
      <c r="N297">
        <f>Linker_ZHist!N297-Nominal_ZHist!N297</f>
        <v>0</v>
      </c>
      <c r="O297">
        <f>Linker_ZHist!O297-Nominal_ZHist!O297</f>
        <v>0</v>
      </c>
      <c r="P297">
        <f>Linker_ZHist!P297-Nominal_ZHist!P297</f>
        <v>0</v>
      </c>
      <c r="Q297">
        <f>Linker_ZHist!Q297-Nominal_ZHist!Q297</f>
        <v>0</v>
      </c>
      <c r="R297">
        <f>Linker_ZHist!R297-Nominal_ZHist!R297</f>
        <v>0</v>
      </c>
      <c r="S297">
        <f>Linker_ZHist!S297-Nominal_ZHist!S297</f>
        <v>0</v>
      </c>
      <c r="T297">
        <f>Linker_ZHist!T297-Nominal_ZHist!T297</f>
        <v>0</v>
      </c>
      <c r="U297">
        <f>Linker_ZHist!U297-Nominal_ZHist!U297</f>
        <v>0</v>
      </c>
      <c r="V297">
        <f>Linker_ZHist!V297-Nominal_ZHist!V297</f>
        <v>0</v>
      </c>
      <c r="W297">
        <f>Linker_ZHist!W297-Nominal_ZHist!W297</f>
        <v>0</v>
      </c>
      <c r="X297">
        <f>Linker_ZHist!X297-Nominal_ZHist!X297</f>
        <v>0</v>
      </c>
      <c r="Y297">
        <f>Linker_ZHist!Y297-Nominal_ZHist!Y297</f>
        <v>0</v>
      </c>
      <c r="Z297">
        <f>Linker_ZHist!Z297-Nominal_ZHist!Z297</f>
        <v>0</v>
      </c>
      <c r="AA297">
        <f>Linker_ZHist!AA297-Nominal_ZHist!AA297</f>
        <v>0</v>
      </c>
      <c r="AB297">
        <f>Linker_ZHist!AB297-Nominal_ZHist!AB297</f>
        <v>0</v>
      </c>
      <c r="AC297">
        <f>Linker_ZHist!AC297-Nominal_ZHist!AC297</f>
        <v>0</v>
      </c>
      <c r="AD297">
        <f>Linker_ZHist!AD297-Nominal_ZHist!AD297</f>
        <v>0</v>
      </c>
      <c r="AE297">
        <f>Linker_ZHist!AE297-Nominal_ZHist!AE297</f>
        <v>0</v>
      </c>
      <c r="AF297">
        <f>Linker_ZHist!AF297-Nominal_ZHist!AF297</f>
        <v>0</v>
      </c>
      <c r="AG297">
        <f>Linker_ZHist!AG297-Nominal_ZHist!AG297</f>
        <v>0</v>
      </c>
      <c r="AH297">
        <f>Linker_ZHist!AH297-Nominal_ZHist!AH297</f>
        <v>0</v>
      </c>
      <c r="AI297">
        <f>Linker_ZHist!AI297-Nominal_ZHist!AI297</f>
        <v>0</v>
      </c>
      <c r="AJ297">
        <f>Linker_ZHist!AJ297-Nominal_ZHist!AJ297</f>
        <v>0</v>
      </c>
      <c r="AK297">
        <f>Linker_ZHist!AK297-Nominal_ZHist!AK297</f>
        <v>0</v>
      </c>
      <c r="AL297">
        <f>Linker_ZHist!AL297-Nominal_ZHist!AL297</f>
        <v>0</v>
      </c>
      <c r="AM297">
        <f>Linker_ZHist!AM297-Nominal_ZHist!AM297</f>
        <v>0</v>
      </c>
      <c r="AN297">
        <f>Linker_ZHist!AN297-Nominal_ZHist!AN297</f>
        <v>0</v>
      </c>
      <c r="AO297">
        <f>Linker_ZHist!AO297-Nominal_ZHist!AO297</f>
        <v>0</v>
      </c>
      <c r="AP297">
        <f>Linker_ZHist!AP297-Nominal_ZHist!AP297</f>
        <v>0</v>
      </c>
      <c r="AQ297">
        <f>Linker_ZHist!AQ297-Nominal_ZHist!AQ297</f>
        <v>0</v>
      </c>
      <c r="AR297">
        <f>Linker_ZHist!AR297-Nominal_ZHist!AR297</f>
        <v>0</v>
      </c>
      <c r="AS297">
        <f>Linker_ZHist!AS297-Nominal_ZHist!AS297</f>
        <v>0</v>
      </c>
      <c r="AT297">
        <f>Linker_ZHist!AT297-Nominal_ZHist!AT297</f>
        <v>0</v>
      </c>
      <c r="AU297">
        <f>Linker_ZHist!AU297-Nominal_ZHist!AU297</f>
        <v>0</v>
      </c>
      <c r="AV297">
        <f>Linker_ZHist!AV297-Nominal_ZHist!AV297</f>
        <v>0</v>
      </c>
      <c r="AW297">
        <f>Linker_ZHist!AW297-Nominal_ZHist!AW297</f>
        <v>0</v>
      </c>
      <c r="AX297">
        <f>Linker_ZHist!AX297-Nominal_ZHist!AX297</f>
        <v>0</v>
      </c>
      <c r="AY297">
        <f>Linker_ZHist!AY297-Nominal_ZHist!AY297</f>
        <v>0</v>
      </c>
      <c r="AZ297">
        <f>Linker_ZHist!AZ297-Nominal_ZHist!AZ297</f>
        <v>0</v>
      </c>
      <c r="BA297">
        <f>Linker_ZHist!BA297-Nominal_ZHist!BA297</f>
        <v>0</v>
      </c>
      <c r="BB297">
        <f>Linker_ZHist!BB297-Nominal_ZHist!BB297</f>
        <v>0</v>
      </c>
      <c r="BC297">
        <f>Linker_ZHist!BC297-Nominal_ZHist!BC297</f>
        <v>0</v>
      </c>
      <c r="BD297">
        <f>Linker_ZHist!BD297-Nominal_ZHist!BD297</f>
        <v>0</v>
      </c>
      <c r="BE297">
        <f>Linker_ZHist!BE297-Nominal_ZHist!BE297</f>
        <v>0</v>
      </c>
      <c r="BF297">
        <f>Linker_ZHist!BF297-Nominal_ZHist!BF297</f>
        <v>0</v>
      </c>
      <c r="BG297">
        <f>Linker_ZHist!BG297-Nominal_ZHist!BG297</f>
        <v>0</v>
      </c>
      <c r="BH297">
        <f>Linker_ZHist!BH297-Nominal_ZHist!BH297</f>
        <v>0</v>
      </c>
      <c r="BI297">
        <f>Linker_ZHist!BI297-Nominal_ZHist!BI297</f>
        <v>0</v>
      </c>
      <c r="BJ297">
        <f>Linker_ZHist!BJ297-Nominal_ZHist!BJ297</f>
        <v>0</v>
      </c>
      <c r="BK297">
        <f>Linker_ZHist!BK297-Nominal_ZHist!BK297</f>
        <v>0</v>
      </c>
      <c r="BL297">
        <f>Linker_ZHist!BL297-Nominal_ZHist!BL297</f>
        <v>0</v>
      </c>
      <c r="BM297">
        <f>Linker_ZHist!BM297-Nominal_ZHist!BM297</f>
        <v>0</v>
      </c>
      <c r="BN297">
        <f>Linker_ZHist!BN297-Nominal_ZHist!BN297</f>
        <v>0</v>
      </c>
      <c r="BO297">
        <f>Linker_ZHist!BO297-Nominal_ZHist!BO297</f>
        <v>0</v>
      </c>
      <c r="BP297">
        <f>Linker_ZHist!BP297-Nominal_ZHist!BP297</f>
        <v>0</v>
      </c>
      <c r="BQ297">
        <f>Linker_ZHist!BQ297-Nominal_ZHist!BQ297</f>
        <v>0</v>
      </c>
      <c r="BR297">
        <f>Linker_ZHist!BR297-Nominal_ZHist!BR297</f>
        <v>0</v>
      </c>
      <c r="BS297">
        <f>Linker_ZHist!BS297-Nominal_ZHist!BS297</f>
        <v>0</v>
      </c>
      <c r="BT297">
        <f>Linker_ZHist!BT297-Nominal_ZHist!BT297</f>
        <v>0</v>
      </c>
      <c r="BU297">
        <f>Linker_ZHist!BU297-Nominal_ZHist!BU297</f>
        <v>0</v>
      </c>
      <c r="BV297">
        <f>Linker_ZHist!BV297-Nominal_ZHist!BV297</f>
        <v>0</v>
      </c>
      <c r="BW297">
        <f>Linker_ZHist!BW297-Nominal_ZHist!BW297</f>
        <v>0</v>
      </c>
      <c r="BX297">
        <f>Linker_ZHist!BX297-Nominal_ZHist!BX297</f>
        <v>0</v>
      </c>
      <c r="BY297">
        <f>Linker_ZHist!BY297-Nominal_ZHist!BY297</f>
        <v>0</v>
      </c>
      <c r="BZ297">
        <f>Linker_ZHist!BZ297-Nominal_ZHist!BZ297</f>
        <v>0</v>
      </c>
    </row>
    <row r="298" spans="4:78" x14ac:dyDescent="0.35">
      <c r="D298">
        <f>Linker_ZHist!D298-Nominal_ZHist!D298</f>
        <v>0</v>
      </c>
      <c r="E298">
        <f>Linker_ZHist!E298-Nominal_ZHist!E298</f>
        <v>0</v>
      </c>
      <c r="F298">
        <f>Linker_ZHist!F298-Nominal_ZHist!F298</f>
        <v>0</v>
      </c>
      <c r="G298">
        <f>Linker_ZHist!G298-Nominal_ZHist!G298</f>
        <v>0</v>
      </c>
      <c r="H298">
        <f>Linker_ZHist!H298-Nominal_ZHist!H298</f>
        <v>0</v>
      </c>
      <c r="I298">
        <f>Linker_ZHist!I298-Nominal_ZHist!I298</f>
        <v>0</v>
      </c>
      <c r="J298">
        <f>Linker_ZHist!J298-Nominal_ZHist!J298</f>
        <v>0</v>
      </c>
      <c r="K298">
        <f>Linker_ZHist!K298-Nominal_ZHist!K298</f>
        <v>0</v>
      </c>
      <c r="L298">
        <f>Linker_ZHist!L298-Nominal_ZHist!L298</f>
        <v>0</v>
      </c>
      <c r="M298">
        <f>Linker_ZHist!M298-Nominal_ZHist!M298</f>
        <v>0</v>
      </c>
      <c r="N298">
        <f>Linker_ZHist!N298-Nominal_ZHist!N298</f>
        <v>0</v>
      </c>
      <c r="O298">
        <f>Linker_ZHist!O298-Nominal_ZHist!O298</f>
        <v>0</v>
      </c>
      <c r="P298">
        <f>Linker_ZHist!P298-Nominal_ZHist!P298</f>
        <v>0</v>
      </c>
      <c r="Q298">
        <f>Linker_ZHist!Q298-Nominal_ZHist!Q298</f>
        <v>0</v>
      </c>
      <c r="R298">
        <f>Linker_ZHist!R298-Nominal_ZHist!R298</f>
        <v>0</v>
      </c>
      <c r="S298">
        <f>Linker_ZHist!S298-Nominal_ZHist!S298</f>
        <v>0</v>
      </c>
      <c r="T298">
        <f>Linker_ZHist!T298-Nominal_ZHist!T298</f>
        <v>0</v>
      </c>
      <c r="U298">
        <f>Linker_ZHist!U298-Nominal_ZHist!U298</f>
        <v>0</v>
      </c>
      <c r="V298">
        <f>Linker_ZHist!V298-Nominal_ZHist!V298</f>
        <v>0</v>
      </c>
      <c r="W298">
        <f>Linker_ZHist!W298-Nominal_ZHist!W298</f>
        <v>0</v>
      </c>
      <c r="X298">
        <f>Linker_ZHist!X298-Nominal_ZHist!X298</f>
        <v>0</v>
      </c>
      <c r="Y298">
        <f>Linker_ZHist!Y298-Nominal_ZHist!Y298</f>
        <v>0</v>
      </c>
      <c r="Z298">
        <f>Linker_ZHist!Z298-Nominal_ZHist!Z298</f>
        <v>0</v>
      </c>
      <c r="AA298">
        <f>Linker_ZHist!AA298-Nominal_ZHist!AA298</f>
        <v>0</v>
      </c>
      <c r="AB298">
        <f>Linker_ZHist!AB298-Nominal_ZHist!AB298</f>
        <v>0</v>
      </c>
      <c r="AC298">
        <f>Linker_ZHist!AC298-Nominal_ZHist!AC298</f>
        <v>0</v>
      </c>
      <c r="AD298">
        <f>Linker_ZHist!AD298-Nominal_ZHist!AD298</f>
        <v>0</v>
      </c>
      <c r="AE298">
        <f>Linker_ZHist!AE298-Nominal_ZHist!AE298</f>
        <v>0</v>
      </c>
      <c r="AF298">
        <f>Linker_ZHist!AF298-Nominal_ZHist!AF298</f>
        <v>0</v>
      </c>
      <c r="AG298">
        <f>Linker_ZHist!AG298-Nominal_ZHist!AG298</f>
        <v>0</v>
      </c>
      <c r="AH298">
        <f>Linker_ZHist!AH298-Nominal_ZHist!AH298</f>
        <v>0</v>
      </c>
      <c r="AI298">
        <f>Linker_ZHist!AI298-Nominal_ZHist!AI298</f>
        <v>0</v>
      </c>
      <c r="AJ298">
        <f>Linker_ZHist!AJ298-Nominal_ZHist!AJ298</f>
        <v>0</v>
      </c>
      <c r="AK298">
        <f>Linker_ZHist!AK298-Nominal_ZHist!AK298</f>
        <v>0</v>
      </c>
      <c r="AL298">
        <f>Linker_ZHist!AL298-Nominal_ZHist!AL298</f>
        <v>0</v>
      </c>
      <c r="AM298">
        <f>Linker_ZHist!AM298-Nominal_ZHist!AM298</f>
        <v>0</v>
      </c>
      <c r="AN298">
        <f>Linker_ZHist!AN298-Nominal_ZHist!AN298</f>
        <v>0</v>
      </c>
      <c r="AO298">
        <f>Linker_ZHist!AO298-Nominal_ZHist!AO298</f>
        <v>0</v>
      </c>
      <c r="AP298">
        <f>Linker_ZHist!AP298-Nominal_ZHist!AP298</f>
        <v>0</v>
      </c>
      <c r="AQ298">
        <f>Linker_ZHist!AQ298-Nominal_ZHist!AQ298</f>
        <v>0</v>
      </c>
      <c r="AR298">
        <f>Linker_ZHist!AR298-Nominal_ZHist!AR298</f>
        <v>0</v>
      </c>
      <c r="AS298">
        <f>Linker_ZHist!AS298-Nominal_ZHist!AS298</f>
        <v>0</v>
      </c>
      <c r="AT298">
        <f>Linker_ZHist!AT298-Nominal_ZHist!AT298</f>
        <v>0</v>
      </c>
      <c r="AU298">
        <f>Linker_ZHist!AU298-Nominal_ZHist!AU298</f>
        <v>0</v>
      </c>
      <c r="AV298">
        <f>Linker_ZHist!AV298-Nominal_ZHist!AV298</f>
        <v>0</v>
      </c>
      <c r="AW298">
        <f>Linker_ZHist!AW298-Nominal_ZHist!AW298</f>
        <v>0</v>
      </c>
      <c r="AX298">
        <f>Linker_ZHist!AX298-Nominal_ZHist!AX298</f>
        <v>0</v>
      </c>
      <c r="AY298">
        <f>Linker_ZHist!AY298-Nominal_ZHist!AY298</f>
        <v>0</v>
      </c>
      <c r="AZ298">
        <f>Linker_ZHist!AZ298-Nominal_ZHist!AZ298</f>
        <v>0</v>
      </c>
      <c r="BA298">
        <f>Linker_ZHist!BA298-Nominal_ZHist!BA298</f>
        <v>0</v>
      </c>
      <c r="BB298">
        <f>Linker_ZHist!BB298-Nominal_ZHist!BB298</f>
        <v>0</v>
      </c>
      <c r="BC298">
        <f>Linker_ZHist!BC298-Nominal_ZHist!BC298</f>
        <v>0</v>
      </c>
      <c r="BD298">
        <f>Linker_ZHist!BD298-Nominal_ZHist!BD298</f>
        <v>0</v>
      </c>
      <c r="BE298">
        <f>Linker_ZHist!BE298-Nominal_ZHist!BE298</f>
        <v>0</v>
      </c>
      <c r="BF298">
        <f>Linker_ZHist!BF298-Nominal_ZHist!BF298</f>
        <v>0</v>
      </c>
      <c r="BG298">
        <f>Linker_ZHist!BG298-Nominal_ZHist!BG298</f>
        <v>0</v>
      </c>
      <c r="BH298">
        <f>Linker_ZHist!BH298-Nominal_ZHist!BH298</f>
        <v>0</v>
      </c>
      <c r="BI298">
        <f>Linker_ZHist!BI298-Nominal_ZHist!BI298</f>
        <v>0</v>
      </c>
      <c r="BJ298">
        <f>Linker_ZHist!BJ298-Nominal_ZHist!BJ298</f>
        <v>0</v>
      </c>
      <c r="BK298">
        <f>Linker_ZHist!BK298-Nominal_ZHist!BK298</f>
        <v>0</v>
      </c>
      <c r="BL298">
        <f>Linker_ZHist!BL298-Nominal_ZHist!BL298</f>
        <v>0</v>
      </c>
      <c r="BM298">
        <f>Linker_ZHist!BM298-Nominal_ZHist!BM298</f>
        <v>0</v>
      </c>
      <c r="BN298">
        <f>Linker_ZHist!BN298-Nominal_ZHist!BN298</f>
        <v>0</v>
      </c>
      <c r="BO298">
        <f>Linker_ZHist!BO298-Nominal_ZHist!BO298</f>
        <v>0</v>
      </c>
      <c r="BP298">
        <f>Linker_ZHist!BP298-Nominal_ZHist!BP298</f>
        <v>0</v>
      </c>
      <c r="BQ298">
        <f>Linker_ZHist!BQ298-Nominal_ZHist!BQ298</f>
        <v>0</v>
      </c>
      <c r="BR298">
        <f>Linker_ZHist!BR298-Nominal_ZHist!BR298</f>
        <v>0</v>
      </c>
      <c r="BS298">
        <f>Linker_ZHist!BS298-Nominal_ZHist!BS298</f>
        <v>0</v>
      </c>
      <c r="BT298">
        <f>Linker_ZHist!BT298-Nominal_ZHist!BT298</f>
        <v>0</v>
      </c>
      <c r="BU298">
        <f>Linker_ZHist!BU298-Nominal_ZHist!BU298</f>
        <v>0</v>
      </c>
      <c r="BV298">
        <f>Linker_ZHist!BV298-Nominal_ZHist!BV298</f>
        <v>0</v>
      </c>
      <c r="BW298">
        <f>Linker_ZHist!BW298-Nominal_ZHist!BW298</f>
        <v>0</v>
      </c>
      <c r="BX298">
        <f>Linker_ZHist!BX298-Nominal_ZHist!BX298</f>
        <v>0</v>
      </c>
      <c r="BY298">
        <f>Linker_ZHist!BY298-Nominal_ZHist!BY298</f>
        <v>0</v>
      </c>
      <c r="BZ298">
        <f>Linker_ZHist!BZ298-Nominal_ZHist!BZ298</f>
        <v>0</v>
      </c>
    </row>
    <row r="299" spans="4:78" x14ac:dyDescent="0.35">
      <c r="D299">
        <f>Linker_ZHist!D299-Nominal_ZHist!D299</f>
        <v>0</v>
      </c>
      <c r="E299">
        <f>Linker_ZHist!E299-Nominal_ZHist!E299</f>
        <v>0</v>
      </c>
      <c r="F299">
        <f>Linker_ZHist!F299-Nominal_ZHist!F299</f>
        <v>0</v>
      </c>
      <c r="G299">
        <f>Linker_ZHist!G299-Nominal_ZHist!G299</f>
        <v>0</v>
      </c>
      <c r="H299">
        <f>Linker_ZHist!H299-Nominal_ZHist!H299</f>
        <v>0</v>
      </c>
      <c r="I299">
        <f>Linker_ZHist!I299-Nominal_ZHist!I299</f>
        <v>0</v>
      </c>
      <c r="J299">
        <f>Linker_ZHist!J299-Nominal_ZHist!J299</f>
        <v>0</v>
      </c>
      <c r="K299">
        <f>Linker_ZHist!K299-Nominal_ZHist!K299</f>
        <v>0</v>
      </c>
      <c r="L299">
        <f>Linker_ZHist!L299-Nominal_ZHist!L299</f>
        <v>0</v>
      </c>
      <c r="M299">
        <f>Linker_ZHist!M299-Nominal_ZHist!M299</f>
        <v>0</v>
      </c>
      <c r="N299">
        <f>Linker_ZHist!N299-Nominal_ZHist!N299</f>
        <v>0</v>
      </c>
      <c r="O299">
        <f>Linker_ZHist!O299-Nominal_ZHist!O299</f>
        <v>0</v>
      </c>
      <c r="P299">
        <f>Linker_ZHist!P299-Nominal_ZHist!P299</f>
        <v>0</v>
      </c>
      <c r="Q299">
        <f>Linker_ZHist!Q299-Nominal_ZHist!Q299</f>
        <v>0</v>
      </c>
      <c r="R299">
        <f>Linker_ZHist!R299-Nominal_ZHist!R299</f>
        <v>0</v>
      </c>
      <c r="S299">
        <f>Linker_ZHist!S299-Nominal_ZHist!S299</f>
        <v>0</v>
      </c>
      <c r="T299">
        <f>Linker_ZHist!T299-Nominal_ZHist!T299</f>
        <v>0</v>
      </c>
      <c r="U299">
        <f>Linker_ZHist!U299-Nominal_ZHist!U299</f>
        <v>0</v>
      </c>
      <c r="V299">
        <f>Linker_ZHist!V299-Nominal_ZHist!V299</f>
        <v>0</v>
      </c>
      <c r="W299">
        <f>Linker_ZHist!W299-Nominal_ZHist!W299</f>
        <v>0</v>
      </c>
      <c r="X299">
        <f>Linker_ZHist!X299-Nominal_ZHist!X299</f>
        <v>0</v>
      </c>
      <c r="Y299">
        <f>Linker_ZHist!Y299-Nominal_ZHist!Y299</f>
        <v>0</v>
      </c>
      <c r="Z299">
        <f>Linker_ZHist!Z299-Nominal_ZHist!Z299</f>
        <v>0</v>
      </c>
      <c r="AA299">
        <f>Linker_ZHist!AA299-Nominal_ZHist!AA299</f>
        <v>0</v>
      </c>
      <c r="AB299">
        <f>Linker_ZHist!AB299-Nominal_ZHist!AB299</f>
        <v>0</v>
      </c>
      <c r="AC299">
        <f>Linker_ZHist!AC299-Nominal_ZHist!AC299</f>
        <v>0</v>
      </c>
      <c r="AD299">
        <f>Linker_ZHist!AD299-Nominal_ZHist!AD299</f>
        <v>0</v>
      </c>
      <c r="AE299">
        <f>Linker_ZHist!AE299-Nominal_ZHist!AE299</f>
        <v>0</v>
      </c>
      <c r="AF299">
        <f>Linker_ZHist!AF299-Nominal_ZHist!AF299</f>
        <v>0</v>
      </c>
      <c r="AG299">
        <f>Linker_ZHist!AG299-Nominal_ZHist!AG299</f>
        <v>0</v>
      </c>
      <c r="AH299">
        <f>Linker_ZHist!AH299-Nominal_ZHist!AH299</f>
        <v>0</v>
      </c>
      <c r="AI299">
        <f>Linker_ZHist!AI299-Nominal_ZHist!AI299</f>
        <v>0</v>
      </c>
      <c r="AJ299">
        <f>Linker_ZHist!AJ299-Nominal_ZHist!AJ299</f>
        <v>0</v>
      </c>
      <c r="AK299">
        <f>Linker_ZHist!AK299-Nominal_ZHist!AK299</f>
        <v>0</v>
      </c>
      <c r="AL299">
        <f>Linker_ZHist!AL299-Nominal_ZHist!AL299</f>
        <v>0</v>
      </c>
      <c r="AM299">
        <f>Linker_ZHist!AM299-Nominal_ZHist!AM299</f>
        <v>0</v>
      </c>
      <c r="AN299">
        <f>Linker_ZHist!AN299-Nominal_ZHist!AN299</f>
        <v>0</v>
      </c>
      <c r="AO299">
        <f>Linker_ZHist!AO299-Nominal_ZHist!AO299</f>
        <v>0</v>
      </c>
      <c r="AP299">
        <f>Linker_ZHist!AP299-Nominal_ZHist!AP299</f>
        <v>0</v>
      </c>
      <c r="AQ299">
        <f>Linker_ZHist!AQ299-Nominal_ZHist!AQ299</f>
        <v>0</v>
      </c>
      <c r="AR299">
        <f>Linker_ZHist!AR299-Nominal_ZHist!AR299</f>
        <v>0</v>
      </c>
      <c r="AS299">
        <f>Linker_ZHist!AS299-Nominal_ZHist!AS299</f>
        <v>0</v>
      </c>
      <c r="AT299">
        <f>Linker_ZHist!AT299-Nominal_ZHist!AT299</f>
        <v>0</v>
      </c>
      <c r="AU299">
        <f>Linker_ZHist!AU299-Nominal_ZHist!AU299</f>
        <v>0</v>
      </c>
      <c r="AV299">
        <f>Linker_ZHist!AV299-Nominal_ZHist!AV299</f>
        <v>0</v>
      </c>
      <c r="AW299">
        <f>Linker_ZHist!AW299-Nominal_ZHist!AW299</f>
        <v>0</v>
      </c>
      <c r="AX299">
        <f>Linker_ZHist!AX299-Nominal_ZHist!AX299</f>
        <v>0</v>
      </c>
      <c r="AY299">
        <f>Linker_ZHist!AY299-Nominal_ZHist!AY299</f>
        <v>0</v>
      </c>
      <c r="AZ299">
        <f>Linker_ZHist!AZ299-Nominal_ZHist!AZ299</f>
        <v>0</v>
      </c>
      <c r="BA299">
        <f>Linker_ZHist!BA299-Nominal_ZHist!BA299</f>
        <v>0</v>
      </c>
      <c r="BB299">
        <f>Linker_ZHist!BB299-Nominal_ZHist!BB299</f>
        <v>0</v>
      </c>
      <c r="BC299">
        <f>Linker_ZHist!BC299-Nominal_ZHist!BC299</f>
        <v>0</v>
      </c>
      <c r="BD299">
        <f>Linker_ZHist!BD299-Nominal_ZHist!BD299</f>
        <v>0</v>
      </c>
      <c r="BE299">
        <f>Linker_ZHist!BE299-Nominal_ZHist!BE299</f>
        <v>0</v>
      </c>
      <c r="BF299">
        <f>Linker_ZHist!BF299-Nominal_ZHist!BF299</f>
        <v>0</v>
      </c>
      <c r="BG299">
        <f>Linker_ZHist!BG299-Nominal_ZHist!BG299</f>
        <v>0</v>
      </c>
      <c r="BH299">
        <f>Linker_ZHist!BH299-Nominal_ZHist!BH299</f>
        <v>0</v>
      </c>
      <c r="BI299">
        <f>Linker_ZHist!BI299-Nominal_ZHist!BI299</f>
        <v>0</v>
      </c>
      <c r="BJ299">
        <f>Linker_ZHist!BJ299-Nominal_ZHist!BJ299</f>
        <v>0</v>
      </c>
      <c r="BK299">
        <f>Linker_ZHist!BK299-Nominal_ZHist!BK299</f>
        <v>0</v>
      </c>
      <c r="BL299">
        <f>Linker_ZHist!BL299-Nominal_ZHist!BL299</f>
        <v>0</v>
      </c>
      <c r="BM299">
        <f>Linker_ZHist!BM299-Nominal_ZHist!BM299</f>
        <v>0</v>
      </c>
      <c r="BN299">
        <f>Linker_ZHist!BN299-Nominal_ZHist!BN299</f>
        <v>0</v>
      </c>
      <c r="BO299">
        <f>Linker_ZHist!BO299-Nominal_ZHist!BO299</f>
        <v>0</v>
      </c>
      <c r="BP299">
        <f>Linker_ZHist!BP299-Nominal_ZHist!BP299</f>
        <v>0</v>
      </c>
      <c r="BQ299">
        <f>Linker_ZHist!BQ299-Nominal_ZHist!BQ299</f>
        <v>0</v>
      </c>
      <c r="BR299">
        <f>Linker_ZHist!BR299-Nominal_ZHist!BR299</f>
        <v>0</v>
      </c>
      <c r="BS299">
        <f>Linker_ZHist!BS299-Nominal_ZHist!BS299</f>
        <v>0</v>
      </c>
      <c r="BT299">
        <f>Linker_ZHist!BT299-Nominal_ZHist!BT299</f>
        <v>0</v>
      </c>
      <c r="BU299">
        <f>Linker_ZHist!BU299-Nominal_ZHist!BU299</f>
        <v>0</v>
      </c>
      <c r="BV299">
        <f>Linker_ZHist!BV299-Nominal_ZHist!BV299</f>
        <v>0</v>
      </c>
      <c r="BW299">
        <f>Linker_ZHist!BW299-Nominal_ZHist!BW299</f>
        <v>0</v>
      </c>
      <c r="BX299">
        <f>Linker_ZHist!BX299-Nominal_ZHist!BX299</f>
        <v>0</v>
      </c>
      <c r="BY299">
        <f>Linker_ZHist!BY299-Nominal_ZHist!BY299</f>
        <v>0</v>
      </c>
      <c r="BZ299">
        <f>Linker_ZHist!BZ299-Nominal_ZHist!BZ299</f>
        <v>0</v>
      </c>
    </row>
    <row r="300" spans="4:78" x14ac:dyDescent="0.35">
      <c r="D300">
        <f>Linker_ZHist!D300-Nominal_ZHist!D300</f>
        <v>0</v>
      </c>
      <c r="E300">
        <f>Linker_ZHist!E300-Nominal_ZHist!E300</f>
        <v>0</v>
      </c>
      <c r="F300">
        <f>Linker_ZHist!F300-Nominal_ZHist!F300</f>
        <v>0</v>
      </c>
      <c r="G300">
        <f>Linker_ZHist!G300-Nominal_ZHist!G300</f>
        <v>0</v>
      </c>
      <c r="H300">
        <f>Linker_ZHist!H300-Nominal_ZHist!H300</f>
        <v>0</v>
      </c>
      <c r="I300">
        <f>Linker_ZHist!I300-Nominal_ZHist!I300</f>
        <v>0</v>
      </c>
      <c r="J300">
        <f>Linker_ZHist!J300-Nominal_ZHist!J300</f>
        <v>0</v>
      </c>
      <c r="K300">
        <f>Linker_ZHist!K300-Nominal_ZHist!K300</f>
        <v>0</v>
      </c>
      <c r="L300">
        <f>Linker_ZHist!L300-Nominal_ZHist!L300</f>
        <v>0</v>
      </c>
      <c r="M300">
        <f>Linker_ZHist!M300-Nominal_ZHist!M300</f>
        <v>0</v>
      </c>
      <c r="N300">
        <f>Linker_ZHist!N300-Nominal_ZHist!N300</f>
        <v>0</v>
      </c>
      <c r="O300">
        <f>Linker_ZHist!O300-Nominal_ZHist!O300</f>
        <v>0</v>
      </c>
      <c r="P300">
        <f>Linker_ZHist!P300-Nominal_ZHist!P300</f>
        <v>0</v>
      </c>
      <c r="Q300">
        <f>Linker_ZHist!Q300-Nominal_ZHist!Q300</f>
        <v>0</v>
      </c>
      <c r="R300">
        <f>Linker_ZHist!R300-Nominal_ZHist!R300</f>
        <v>0</v>
      </c>
      <c r="S300">
        <f>Linker_ZHist!S300-Nominal_ZHist!S300</f>
        <v>0</v>
      </c>
      <c r="T300">
        <f>Linker_ZHist!T300-Nominal_ZHist!T300</f>
        <v>0</v>
      </c>
      <c r="U300">
        <f>Linker_ZHist!U300-Nominal_ZHist!U300</f>
        <v>0</v>
      </c>
      <c r="V300">
        <f>Linker_ZHist!V300-Nominal_ZHist!V300</f>
        <v>0</v>
      </c>
      <c r="W300">
        <f>Linker_ZHist!W300-Nominal_ZHist!W300</f>
        <v>0</v>
      </c>
      <c r="X300">
        <f>Linker_ZHist!X300-Nominal_ZHist!X300</f>
        <v>0</v>
      </c>
      <c r="Y300">
        <f>Linker_ZHist!Y300-Nominal_ZHist!Y300</f>
        <v>0</v>
      </c>
      <c r="Z300">
        <f>Linker_ZHist!Z300-Nominal_ZHist!Z300</f>
        <v>0</v>
      </c>
      <c r="AA300">
        <f>Linker_ZHist!AA300-Nominal_ZHist!AA300</f>
        <v>0</v>
      </c>
      <c r="AB300">
        <f>Linker_ZHist!AB300-Nominal_ZHist!AB300</f>
        <v>0</v>
      </c>
      <c r="AC300">
        <f>Linker_ZHist!AC300-Nominal_ZHist!AC300</f>
        <v>0</v>
      </c>
      <c r="AD300">
        <f>Linker_ZHist!AD300-Nominal_ZHist!AD300</f>
        <v>0</v>
      </c>
      <c r="AE300">
        <f>Linker_ZHist!AE300-Nominal_ZHist!AE300</f>
        <v>0</v>
      </c>
      <c r="AF300">
        <f>Linker_ZHist!AF300-Nominal_ZHist!AF300</f>
        <v>0</v>
      </c>
      <c r="AG300">
        <f>Linker_ZHist!AG300-Nominal_ZHist!AG300</f>
        <v>0</v>
      </c>
      <c r="AH300">
        <f>Linker_ZHist!AH300-Nominal_ZHist!AH300</f>
        <v>0</v>
      </c>
      <c r="AI300">
        <f>Linker_ZHist!AI300-Nominal_ZHist!AI300</f>
        <v>0</v>
      </c>
      <c r="AJ300">
        <f>Linker_ZHist!AJ300-Nominal_ZHist!AJ300</f>
        <v>0</v>
      </c>
      <c r="AK300">
        <f>Linker_ZHist!AK300-Nominal_ZHist!AK300</f>
        <v>0</v>
      </c>
      <c r="AL300">
        <f>Linker_ZHist!AL300-Nominal_ZHist!AL300</f>
        <v>0</v>
      </c>
      <c r="AM300">
        <f>Linker_ZHist!AM300-Nominal_ZHist!AM300</f>
        <v>0</v>
      </c>
      <c r="AN300">
        <f>Linker_ZHist!AN300-Nominal_ZHist!AN300</f>
        <v>0</v>
      </c>
      <c r="AO300">
        <f>Linker_ZHist!AO300-Nominal_ZHist!AO300</f>
        <v>0</v>
      </c>
      <c r="AP300">
        <f>Linker_ZHist!AP300-Nominal_ZHist!AP300</f>
        <v>0</v>
      </c>
      <c r="AQ300">
        <f>Linker_ZHist!AQ300-Nominal_ZHist!AQ300</f>
        <v>0</v>
      </c>
      <c r="AR300">
        <f>Linker_ZHist!AR300-Nominal_ZHist!AR300</f>
        <v>0</v>
      </c>
      <c r="AS300">
        <f>Linker_ZHist!AS300-Nominal_ZHist!AS300</f>
        <v>0</v>
      </c>
      <c r="AT300">
        <f>Linker_ZHist!AT300-Nominal_ZHist!AT300</f>
        <v>0</v>
      </c>
      <c r="AU300">
        <f>Linker_ZHist!AU300-Nominal_ZHist!AU300</f>
        <v>0</v>
      </c>
      <c r="AV300">
        <f>Linker_ZHist!AV300-Nominal_ZHist!AV300</f>
        <v>0</v>
      </c>
      <c r="AW300">
        <f>Linker_ZHist!AW300-Nominal_ZHist!AW300</f>
        <v>0</v>
      </c>
      <c r="AX300">
        <f>Linker_ZHist!AX300-Nominal_ZHist!AX300</f>
        <v>0</v>
      </c>
      <c r="AY300">
        <f>Linker_ZHist!AY300-Nominal_ZHist!AY300</f>
        <v>0</v>
      </c>
      <c r="AZ300">
        <f>Linker_ZHist!AZ300-Nominal_ZHist!AZ300</f>
        <v>0</v>
      </c>
      <c r="BA300">
        <f>Linker_ZHist!BA300-Nominal_ZHist!BA300</f>
        <v>0</v>
      </c>
      <c r="BB300">
        <f>Linker_ZHist!BB300-Nominal_ZHist!BB300</f>
        <v>0</v>
      </c>
      <c r="BC300">
        <f>Linker_ZHist!BC300-Nominal_ZHist!BC300</f>
        <v>0</v>
      </c>
      <c r="BD300">
        <f>Linker_ZHist!BD300-Nominal_ZHist!BD300</f>
        <v>0</v>
      </c>
      <c r="BE300">
        <f>Linker_ZHist!BE300-Nominal_ZHist!BE300</f>
        <v>0</v>
      </c>
      <c r="BF300">
        <f>Linker_ZHist!BF300-Nominal_ZHist!BF300</f>
        <v>0</v>
      </c>
      <c r="BG300">
        <f>Linker_ZHist!BG300-Nominal_ZHist!BG300</f>
        <v>0</v>
      </c>
      <c r="BH300">
        <f>Linker_ZHist!BH300-Nominal_ZHist!BH300</f>
        <v>0</v>
      </c>
      <c r="BI300">
        <f>Linker_ZHist!BI300-Nominal_ZHist!BI300</f>
        <v>0</v>
      </c>
      <c r="BJ300">
        <f>Linker_ZHist!BJ300-Nominal_ZHist!BJ300</f>
        <v>0</v>
      </c>
      <c r="BK300">
        <f>Linker_ZHist!BK300-Nominal_ZHist!BK300</f>
        <v>0</v>
      </c>
      <c r="BL300">
        <f>Linker_ZHist!BL300-Nominal_ZHist!BL300</f>
        <v>0</v>
      </c>
      <c r="BM300">
        <f>Linker_ZHist!BM300-Nominal_ZHist!BM300</f>
        <v>0</v>
      </c>
      <c r="BN300">
        <f>Linker_ZHist!BN300-Nominal_ZHist!BN300</f>
        <v>0</v>
      </c>
      <c r="BO300">
        <f>Linker_ZHist!BO300-Nominal_ZHist!BO300</f>
        <v>0</v>
      </c>
      <c r="BP300">
        <f>Linker_ZHist!BP300-Nominal_ZHist!BP300</f>
        <v>0</v>
      </c>
      <c r="BQ300">
        <f>Linker_ZHist!BQ300-Nominal_ZHist!BQ300</f>
        <v>0</v>
      </c>
      <c r="BR300">
        <f>Linker_ZHist!BR300-Nominal_ZHist!BR300</f>
        <v>0</v>
      </c>
      <c r="BS300">
        <f>Linker_ZHist!BS300-Nominal_ZHist!BS300</f>
        <v>0</v>
      </c>
      <c r="BT300">
        <f>Linker_ZHist!BT300-Nominal_ZHist!BT300</f>
        <v>0</v>
      </c>
      <c r="BU300">
        <f>Linker_ZHist!BU300-Nominal_ZHist!BU300</f>
        <v>0</v>
      </c>
      <c r="BV300">
        <f>Linker_ZHist!BV300-Nominal_ZHist!BV300</f>
        <v>0</v>
      </c>
      <c r="BW300">
        <f>Linker_ZHist!BW300-Nominal_ZHist!BW300</f>
        <v>0</v>
      </c>
      <c r="BX300">
        <f>Linker_ZHist!BX300-Nominal_ZHist!BX300</f>
        <v>0</v>
      </c>
      <c r="BY300">
        <f>Linker_ZHist!BY300-Nominal_ZHist!BY300</f>
        <v>0</v>
      </c>
      <c r="BZ300">
        <f>Linker_ZHist!BZ300-Nominal_ZHist!BZ300</f>
        <v>0</v>
      </c>
    </row>
    <row r="301" spans="4:78" x14ac:dyDescent="0.35">
      <c r="D301">
        <f>Linker_ZHist!D301-Nominal_ZHist!D301</f>
        <v>0</v>
      </c>
      <c r="E301">
        <f>Linker_ZHist!E301-Nominal_ZHist!E301</f>
        <v>0</v>
      </c>
      <c r="F301">
        <f>Linker_ZHist!F301-Nominal_ZHist!F301</f>
        <v>0</v>
      </c>
      <c r="G301">
        <f>Linker_ZHist!G301-Nominal_ZHist!G301</f>
        <v>0</v>
      </c>
      <c r="H301">
        <f>Linker_ZHist!H301-Nominal_ZHist!H301</f>
        <v>0</v>
      </c>
      <c r="I301">
        <f>Linker_ZHist!I301-Nominal_ZHist!I301</f>
        <v>0</v>
      </c>
      <c r="J301">
        <f>Linker_ZHist!J301-Nominal_ZHist!J301</f>
        <v>0</v>
      </c>
      <c r="K301">
        <f>Linker_ZHist!K301-Nominal_ZHist!K301</f>
        <v>0</v>
      </c>
      <c r="L301">
        <f>Linker_ZHist!L301-Nominal_ZHist!L301</f>
        <v>0</v>
      </c>
      <c r="M301">
        <f>Linker_ZHist!M301-Nominal_ZHist!M301</f>
        <v>0</v>
      </c>
      <c r="N301">
        <f>Linker_ZHist!N301-Nominal_ZHist!N301</f>
        <v>0</v>
      </c>
      <c r="O301">
        <f>Linker_ZHist!O301-Nominal_ZHist!O301</f>
        <v>0</v>
      </c>
      <c r="P301">
        <f>Linker_ZHist!P301-Nominal_ZHist!P301</f>
        <v>0</v>
      </c>
      <c r="Q301">
        <f>Linker_ZHist!Q301-Nominal_ZHist!Q301</f>
        <v>0</v>
      </c>
      <c r="R301">
        <f>Linker_ZHist!R301-Nominal_ZHist!R301</f>
        <v>0</v>
      </c>
      <c r="S301">
        <f>Linker_ZHist!S301-Nominal_ZHist!S301</f>
        <v>0</v>
      </c>
      <c r="T301">
        <f>Linker_ZHist!T301-Nominal_ZHist!T301</f>
        <v>0</v>
      </c>
      <c r="U301">
        <f>Linker_ZHist!U301-Nominal_ZHist!U301</f>
        <v>0</v>
      </c>
      <c r="V301">
        <f>Linker_ZHist!V301-Nominal_ZHist!V301</f>
        <v>0</v>
      </c>
      <c r="W301">
        <f>Linker_ZHist!W301-Nominal_ZHist!W301</f>
        <v>0</v>
      </c>
      <c r="X301">
        <f>Linker_ZHist!X301-Nominal_ZHist!X301</f>
        <v>0</v>
      </c>
      <c r="Y301">
        <f>Linker_ZHist!Y301-Nominal_ZHist!Y301</f>
        <v>0</v>
      </c>
      <c r="Z301">
        <f>Linker_ZHist!Z301-Nominal_ZHist!Z301</f>
        <v>0</v>
      </c>
      <c r="AA301">
        <f>Linker_ZHist!AA301-Nominal_ZHist!AA301</f>
        <v>0</v>
      </c>
      <c r="AB301">
        <f>Linker_ZHist!AB301-Nominal_ZHist!AB301</f>
        <v>0</v>
      </c>
      <c r="AC301">
        <f>Linker_ZHist!AC301-Nominal_ZHist!AC301</f>
        <v>0</v>
      </c>
      <c r="AD301">
        <f>Linker_ZHist!AD301-Nominal_ZHist!AD301</f>
        <v>0</v>
      </c>
      <c r="AE301">
        <f>Linker_ZHist!AE301-Nominal_ZHist!AE301</f>
        <v>0</v>
      </c>
      <c r="AF301">
        <f>Linker_ZHist!AF301-Nominal_ZHist!AF301</f>
        <v>0</v>
      </c>
      <c r="AG301">
        <f>Linker_ZHist!AG301-Nominal_ZHist!AG301</f>
        <v>0</v>
      </c>
      <c r="AH301">
        <f>Linker_ZHist!AH301-Nominal_ZHist!AH301</f>
        <v>0</v>
      </c>
      <c r="AI301">
        <f>Linker_ZHist!AI301-Nominal_ZHist!AI301</f>
        <v>0</v>
      </c>
      <c r="AJ301">
        <f>Linker_ZHist!AJ301-Nominal_ZHist!AJ301</f>
        <v>0</v>
      </c>
      <c r="AK301">
        <f>Linker_ZHist!AK301-Nominal_ZHist!AK301</f>
        <v>0</v>
      </c>
      <c r="AL301">
        <f>Linker_ZHist!AL301-Nominal_ZHist!AL301</f>
        <v>0</v>
      </c>
      <c r="AM301">
        <f>Linker_ZHist!AM301-Nominal_ZHist!AM301</f>
        <v>0</v>
      </c>
      <c r="AN301">
        <f>Linker_ZHist!AN301-Nominal_ZHist!AN301</f>
        <v>0</v>
      </c>
      <c r="AO301">
        <f>Linker_ZHist!AO301-Nominal_ZHist!AO301</f>
        <v>0</v>
      </c>
      <c r="AP301">
        <f>Linker_ZHist!AP301-Nominal_ZHist!AP301</f>
        <v>0</v>
      </c>
      <c r="AQ301">
        <f>Linker_ZHist!AQ301-Nominal_ZHist!AQ301</f>
        <v>0</v>
      </c>
      <c r="AR301">
        <f>Linker_ZHist!AR301-Nominal_ZHist!AR301</f>
        <v>0</v>
      </c>
      <c r="AS301">
        <f>Linker_ZHist!AS301-Nominal_ZHist!AS301</f>
        <v>0</v>
      </c>
      <c r="AT301">
        <f>Linker_ZHist!AT301-Nominal_ZHist!AT301</f>
        <v>0</v>
      </c>
      <c r="AU301">
        <f>Linker_ZHist!AU301-Nominal_ZHist!AU301</f>
        <v>0</v>
      </c>
      <c r="AV301">
        <f>Linker_ZHist!AV301-Nominal_ZHist!AV301</f>
        <v>0</v>
      </c>
      <c r="AW301">
        <f>Linker_ZHist!AW301-Nominal_ZHist!AW301</f>
        <v>0</v>
      </c>
      <c r="AX301">
        <f>Linker_ZHist!AX301-Nominal_ZHist!AX301</f>
        <v>0</v>
      </c>
      <c r="AY301">
        <f>Linker_ZHist!AY301-Nominal_ZHist!AY301</f>
        <v>0</v>
      </c>
      <c r="AZ301">
        <f>Linker_ZHist!AZ301-Nominal_ZHist!AZ301</f>
        <v>0</v>
      </c>
      <c r="BA301">
        <f>Linker_ZHist!BA301-Nominal_ZHist!BA301</f>
        <v>0</v>
      </c>
      <c r="BB301">
        <f>Linker_ZHist!BB301-Nominal_ZHist!BB301</f>
        <v>0</v>
      </c>
      <c r="BC301">
        <f>Linker_ZHist!BC301-Nominal_ZHist!BC301</f>
        <v>0</v>
      </c>
      <c r="BD301">
        <f>Linker_ZHist!BD301-Nominal_ZHist!BD301</f>
        <v>0</v>
      </c>
      <c r="BE301">
        <f>Linker_ZHist!BE301-Nominal_ZHist!BE301</f>
        <v>0</v>
      </c>
      <c r="BF301">
        <f>Linker_ZHist!BF301-Nominal_ZHist!BF301</f>
        <v>0</v>
      </c>
      <c r="BG301">
        <f>Linker_ZHist!BG301-Nominal_ZHist!BG301</f>
        <v>0</v>
      </c>
      <c r="BH301">
        <f>Linker_ZHist!BH301-Nominal_ZHist!BH301</f>
        <v>0</v>
      </c>
      <c r="BI301">
        <f>Linker_ZHist!BI301-Nominal_ZHist!BI301</f>
        <v>0</v>
      </c>
      <c r="BJ301">
        <f>Linker_ZHist!BJ301-Nominal_ZHist!BJ301</f>
        <v>0</v>
      </c>
      <c r="BK301">
        <f>Linker_ZHist!BK301-Nominal_ZHist!BK301</f>
        <v>0</v>
      </c>
      <c r="BL301">
        <f>Linker_ZHist!BL301-Nominal_ZHist!BL301</f>
        <v>0</v>
      </c>
      <c r="BM301">
        <f>Linker_ZHist!BM301-Nominal_ZHist!BM301</f>
        <v>0</v>
      </c>
      <c r="BN301">
        <f>Linker_ZHist!BN301-Nominal_ZHist!BN301</f>
        <v>0</v>
      </c>
      <c r="BO301">
        <f>Linker_ZHist!BO301-Nominal_ZHist!BO301</f>
        <v>0</v>
      </c>
      <c r="BP301">
        <f>Linker_ZHist!BP301-Nominal_ZHist!BP301</f>
        <v>0</v>
      </c>
      <c r="BQ301">
        <f>Linker_ZHist!BQ301-Nominal_ZHist!BQ301</f>
        <v>0</v>
      </c>
      <c r="BR301">
        <f>Linker_ZHist!BR301-Nominal_ZHist!BR301</f>
        <v>0</v>
      </c>
      <c r="BS301">
        <f>Linker_ZHist!BS301-Nominal_ZHist!BS301</f>
        <v>0</v>
      </c>
      <c r="BT301">
        <f>Linker_ZHist!BT301-Nominal_ZHist!BT301</f>
        <v>0</v>
      </c>
      <c r="BU301">
        <f>Linker_ZHist!BU301-Nominal_ZHist!BU301</f>
        <v>0</v>
      </c>
      <c r="BV301">
        <f>Linker_ZHist!BV301-Nominal_ZHist!BV301</f>
        <v>0</v>
      </c>
      <c r="BW301">
        <f>Linker_ZHist!BW301-Nominal_ZHist!BW301</f>
        <v>0</v>
      </c>
      <c r="BX301">
        <f>Linker_ZHist!BX301-Nominal_ZHist!BX301</f>
        <v>0</v>
      </c>
      <c r="BY301">
        <f>Linker_ZHist!BY301-Nominal_ZHist!BY301</f>
        <v>0</v>
      </c>
      <c r="BZ301">
        <f>Linker_ZHist!BZ301-Nominal_ZHist!BZ301</f>
        <v>0</v>
      </c>
    </row>
    <row r="302" spans="4:78" x14ac:dyDescent="0.35">
      <c r="D302">
        <f>Linker_ZHist!D302-Nominal_ZHist!D302</f>
        <v>0</v>
      </c>
      <c r="E302">
        <f>Linker_ZHist!E302-Nominal_ZHist!E302</f>
        <v>0</v>
      </c>
      <c r="F302">
        <f>Linker_ZHist!F302-Nominal_ZHist!F302</f>
        <v>0</v>
      </c>
      <c r="G302">
        <f>Linker_ZHist!G302-Nominal_ZHist!G302</f>
        <v>0</v>
      </c>
      <c r="H302">
        <f>Linker_ZHist!H302-Nominal_ZHist!H302</f>
        <v>0</v>
      </c>
      <c r="I302">
        <f>Linker_ZHist!I302-Nominal_ZHist!I302</f>
        <v>0</v>
      </c>
      <c r="J302">
        <f>Linker_ZHist!J302-Nominal_ZHist!J302</f>
        <v>0</v>
      </c>
      <c r="K302">
        <f>Linker_ZHist!K302-Nominal_ZHist!K302</f>
        <v>0</v>
      </c>
      <c r="L302">
        <f>Linker_ZHist!L302-Nominal_ZHist!L302</f>
        <v>0</v>
      </c>
      <c r="M302">
        <f>Linker_ZHist!M302-Nominal_ZHist!M302</f>
        <v>0</v>
      </c>
      <c r="N302">
        <f>Linker_ZHist!N302-Nominal_ZHist!N302</f>
        <v>0</v>
      </c>
      <c r="O302">
        <f>Linker_ZHist!O302-Nominal_ZHist!O302</f>
        <v>0</v>
      </c>
      <c r="P302">
        <f>Linker_ZHist!P302-Nominal_ZHist!P302</f>
        <v>0</v>
      </c>
      <c r="Q302">
        <f>Linker_ZHist!Q302-Nominal_ZHist!Q302</f>
        <v>0</v>
      </c>
      <c r="R302">
        <f>Linker_ZHist!R302-Nominal_ZHist!R302</f>
        <v>0</v>
      </c>
      <c r="S302">
        <f>Linker_ZHist!S302-Nominal_ZHist!S302</f>
        <v>0</v>
      </c>
      <c r="T302">
        <f>Linker_ZHist!T302-Nominal_ZHist!T302</f>
        <v>0</v>
      </c>
      <c r="U302">
        <f>Linker_ZHist!U302-Nominal_ZHist!U302</f>
        <v>0</v>
      </c>
      <c r="V302">
        <f>Linker_ZHist!V302-Nominal_ZHist!V302</f>
        <v>0</v>
      </c>
      <c r="W302">
        <f>Linker_ZHist!W302-Nominal_ZHist!W302</f>
        <v>0</v>
      </c>
      <c r="X302">
        <f>Linker_ZHist!X302-Nominal_ZHist!X302</f>
        <v>0</v>
      </c>
      <c r="Y302">
        <f>Linker_ZHist!Y302-Nominal_ZHist!Y302</f>
        <v>0</v>
      </c>
      <c r="Z302">
        <f>Linker_ZHist!Z302-Nominal_ZHist!Z302</f>
        <v>0</v>
      </c>
      <c r="AA302">
        <f>Linker_ZHist!AA302-Nominal_ZHist!AA302</f>
        <v>0</v>
      </c>
      <c r="AB302">
        <f>Linker_ZHist!AB302-Nominal_ZHist!AB302</f>
        <v>0</v>
      </c>
      <c r="AC302">
        <f>Linker_ZHist!AC302-Nominal_ZHist!AC302</f>
        <v>0</v>
      </c>
      <c r="AD302">
        <f>Linker_ZHist!AD302-Nominal_ZHist!AD302</f>
        <v>0</v>
      </c>
      <c r="AE302">
        <f>Linker_ZHist!AE302-Nominal_ZHist!AE302</f>
        <v>0</v>
      </c>
      <c r="AF302">
        <f>Linker_ZHist!AF302-Nominal_ZHist!AF302</f>
        <v>0</v>
      </c>
      <c r="AG302">
        <f>Linker_ZHist!AG302-Nominal_ZHist!AG302</f>
        <v>0</v>
      </c>
      <c r="AH302">
        <f>Linker_ZHist!AH302-Nominal_ZHist!AH302</f>
        <v>0</v>
      </c>
      <c r="AI302">
        <f>Linker_ZHist!AI302-Nominal_ZHist!AI302</f>
        <v>0</v>
      </c>
      <c r="AJ302">
        <f>Linker_ZHist!AJ302-Nominal_ZHist!AJ302</f>
        <v>0</v>
      </c>
      <c r="AK302">
        <f>Linker_ZHist!AK302-Nominal_ZHist!AK302</f>
        <v>0</v>
      </c>
      <c r="AL302">
        <f>Linker_ZHist!AL302-Nominal_ZHist!AL302</f>
        <v>0</v>
      </c>
      <c r="AM302">
        <f>Linker_ZHist!AM302-Nominal_ZHist!AM302</f>
        <v>0</v>
      </c>
      <c r="AN302">
        <f>Linker_ZHist!AN302-Nominal_ZHist!AN302</f>
        <v>0</v>
      </c>
      <c r="AO302">
        <f>Linker_ZHist!AO302-Nominal_ZHist!AO302</f>
        <v>0</v>
      </c>
      <c r="AP302">
        <f>Linker_ZHist!AP302-Nominal_ZHist!AP302</f>
        <v>0</v>
      </c>
      <c r="AQ302">
        <f>Linker_ZHist!AQ302-Nominal_ZHist!AQ302</f>
        <v>0</v>
      </c>
      <c r="AR302">
        <f>Linker_ZHist!AR302-Nominal_ZHist!AR302</f>
        <v>0</v>
      </c>
      <c r="AS302">
        <f>Linker_ZHist!AS302-Nominal_ZHist!AS302</f>
        <v>0</v>
      </c>
      <c r="AT302">
        <f>Linker_ZHist!AT302-Nominal_ZHist!AT302</f>
        <v>0</v>
      </c>
      <c r="AU302">
        <f>Linker_ZHist!AU302-Nominal_ZHist!AU302</f>
        <v>0</v>
      </c>
      <c r="AV302">
        <f>Linker_ZHist!AV302-Nominal_ZHist!AV302</f>
        <v>0</v>
      </c>
      <c r="AW302">
        <f>Linker_ZHist!AW302-Nominal_ZHist!AW302</f>
        <v>0</v>
      </c>
      <c r="AX302">
        <f>Linker_ZHist!AX302-Nominal_ZHist!AX302</f>
        <v>0</v>
      </c>
      <c r="AY302">
        <f>Linker_ZHist!AY302-Nominal_ZHist!AY302</f>
        <v>0</v>
      </c>
      <c r="AZ302">
        <f>Linker_ZHist!AZ302-Nominal_ZHist!AZ302</f>
        <v>0</v>
      </c>
      <c r="BA302">
        <f>Linker_ZHist!BA302-Nominal_ZHist!BA302</f>
        <v>0</v>
      </c>
      <c r="BB302">
        <f>Linker_ZHist!BB302-Nominal_ZHist!BB302</f>
        <v>0</v>
      </c>
      <c r="BC302">
        <f>Linker_ZHist!BC302-Nominal_ZHist!BC302</f>
        <v>0</v>
      </c>
      <c r="BD302">
        <f>Linker_ZHist!BD302-Nominal_ZHist!BD302</f>
        <v>0</v>
      </c>
      <c r="BE302">
        <f>Linker_ZHist!BE302-Nominal_ZHist!BE302</f>
        <v>0</v>
      </c>
      <c r="BF302">
        <f>Linker_ZHist!BF302-Nominal_ZHist!BF302</f>
        <v>0</v>
      </c>
      <c r="BG302">
        <f>Linker_ZHist!BG302-Nominal_ZHist!BG302</f>
        <v>0</v>
      </c>
      <c r="BH302">
        <f>Linker_ZHist!BH302-Nominal_ZHist!BH302</f>
        <v>0</v>
      </c>
      <c r="BI302">
        <f>Linker_ZHist!BI302-Nominal_ZHist!BI302</f>
        <v>0</v>
      </c>
      <c r="BJ302">
        <f>Linker_ZHist!BJ302-Nominal_ZHist!BJ302</f>
        <v>0</v>
      </c>
      <c r="BK302">
        <f>Linker_ZHist!BK302-Nominal_ZHist!BK302</f>
        <v>0</v>
      </c>
      <c r="BL302">
        <f>Linker_ZHist!BL302-Nominal_ZHist!BL302</f>
        <v>0</v>
      </c>
      <c r="BM302">
        <f>Linker_ZHist!BM302-Nominal_ZHist!BM302</f>
        <v>0</v>
      </c>
      <c r="BN302">
        <f>Linker_ZHist!BN302-Nominal_ZHist!BN302</f>
        <v>0</v>
      </c>
      <c r="BO302">
        <f>Linker_ZHist!BO302-Nominal_ZHist!BO302</f>
        <v>0</v>
      </c>
      <c r="BP302">
        <f>Linker_ZHist!BP302-Nominal_ZHist!BP302</f>
        <v>0</v>
      </c>
      <c r="BQ302">
        <f>Linker_ZHist!BQ302-Nominal_ZHist!BQ302</f>
        <v>0</v>
      </c>
      <c r="BR302">
        <f>Linker_ZHist!BR302-Nominal_ZHist!BR302</f>
        <v>0</v>
      </c>
      <c r="BS302">
        <f>Linker_ZHist!BS302-Nominal_ZHist!BS302</f>
        <v>0</v>
      </c>
      <c r="BT302">
        <f>Linker_ZHist!BT302-Nominal_ZHist!BT302</f>
        <v>0</v>
      </c>
      <c r="BU302">
        <f>Linker_ZHist!BU302-Nominal_ZHist!BU302</f>
        <v>0</v>
      </c>
      <c r="BV302">
        <f>Linker_ZHist!BV302-Nominal_ZHist!BV302</f>
        <v>0</v>
      </c>
      <c r="BW302">
        <f>Linker_ZHist!BW302-Nominal_ZHist!BW302</f>
        <v>0</v>
      </c>
      <c r="BX302">
        <f>Linker_ZHist!BX302-Nominal_ZHist!BX302</f>
        <v>0</v>
      </c>
      <c r="BY302">
        <f>Linker_ZHist!BY302-Nominal_ZHist!BY302</f>
        <v>0</v>
      </c>
      <c r="BZ302">
        <f>Linker_ZHist!BZ302-Nominal_ZHist!BZ302</f>
        <v>0</v>
      </c>
    </row>
    <row r="303" spans="4:78" x14ac:dyDescent="0.35">
      <c r="D303">
        <f>Linker_ZHist!D303-Nominal_ZHist!D303</f>
        <v>0</v>
      </c>
      <c r="E303">
        <f>Linker_ZHist!E303-Nominal_ZHist!E303</f>
        <v>0</v>
      </c>
      <c r="F303">
        <f>Linker_ZHist!F303-Nominal_ZHist!F303</f>
        <v>0</v>
      </c>
      <c r="G303">
        <f>Linker_ZHist!G303-Nominal_ZHist!G303</f>
        <v>0</v>
      </c>
      <c r="H303">
        <f>Linker_ZHist!H303-Nominal_ZHist!H303</f>
        <v>0</v>
      </c>
      <c r="I303">
        <f>Linker_ZHist!I303-Nominal_ZHist!I303</f>
        <v>0</v>
      </c>
      <c r="J303">
        <f>Linker_ZHist!J303-Nominal_ZHist!J303</f>
        <v>0</v>
      </c>
      <c r="K303">
        <f>Linker_ZHist!K303-Nominal_ZHist!K303</f>
        <v>0</v>
      </c>
      <c r="L303">
        <f>Linker_ZHist!L303-Nominal_ZHist!L303</f>
        <v>0</v>
      </c>
      <c r="M303">
        <f>Linker_ZHist!M303-Nominal_ZHist!M303</f>
        <v>0</v>
      </c>
      <c r="N303">
        <f>Linker_ZHist!N303-Nominal_ZHist!N303</f>
        <v>0</v>
      </c>
      <c r="O303">
        <f>Linker_ZHist!O303-Nominal_ZHist!O303</f>
        <v>0</v>
      </c>
      <c r="P303">
        <f>Linker_ZHist!P303-Nominal_ZHist!P303</f>
        <v>0</v>
      </c>
      <c r="Q303">
        <f>Linker_ZHist!Q303-Nominal_ZHist!Q303</f>
        <v>0</v>
      </c>
      <c r="R303">
        <f>Linker_ZHist!R303-Nominal_ZHist!R303</f>
        <v>0</v>
      </c>
      <c r="S303">
        <f>Linker_ZHist!S303-Nominal_ZHist!S303</f>
        <v>0</v>
      </c>
      <c r="T303">
        <f>Linker_ZHist!T303-Nominal_ZHist!T303</f>
        <v>0</v>
      </c>
      <c r="U303">
        <f>Linker_ZHist!U303-Nominal_ZHist!U303</f>
        <v>0</v>
      </c>
      <c r="V303">
        <f>Linker_ZHist!V303-Nominal_ZHist!V303</f>
        <v>0</v>
      </c>
      <c r="W303">
        <f>Linker_ZHist!W303-Nominal_ZHist!W303</f>
        <v>0</v>
      </c>
      <c r="X303">
        <f>Linker_ZHist!X303-Nominal_ZHist!X303</f>
        <v>0</v>
      </c>
      <c r="Y303">
        <f>Linker_ZHist!Y303-Nominal_ZHist!Y303</f>
        <v>0</v>
      </c>
      <c r="Z303">
        <f>Linker_ZHist!Z303-Nominal_ZHist!Z303</f>
        <v>0</v>
      </c>
      <c r="AA303">
        <f>Linker_ZHist!AA303-Nominal_ZHist!AA303</f>
        <v>0</v>
      </c>
      <c r="AB303">
        <f>Linker_ZHist!AB303-Nominal_ZHist!AB303</f>
        <v>0</v>
      </c>
      <c r="AC303">
        <f>Linker_ZHist!AC303-Nominal_ZHist!AC303</f>
        <v>0</v>
      </c>
      <c r="AD303">
        <f>Linker_ZHist!AD303-Nominal_ZHist!AD303</f>
        <v>0</v>
      </c>
      <c r="AE303">
        <f>Linker_ZHist!AE303-Nominal_ZHist!AE303</f>
        <v>0</v>
      </c>
      <c r="AF303">
        <f>Linker_ZHist!AF303-Nominal_ZHist!AF303</f>
        <v>0</v>
      </c>
      <c r="AG303">
        <f>Linker_ZHist!AG303-Nominal_ZHist!AG303</f>
        <v>0</v>
      </c>
      <c r="AH303">
        <f>Linker_ZHist!AH303-Nominal_ZHist!AH303</f>
        <v>0</v>
      </c>
      <c r="AI303">
        <f>Linker_ZHist!AI303-Nominal_ZHist!AI303</f>
        <v>0</v>
      </c>
      <c r="AJ303">
        <f>Linker_ZHist!AJ303-Nominal_ZHist!AJ303</f>
        <v>0</v>
      </c>
      <c r="AK303">
        <f>Linker_ZHist!AK303-Nominal_ZHist!AK303</f>
        <v>0</v>
      </c>
      <c r="AL303">
        <f>Linker_ZHist!AL303-Nominal_ZHist!AL303</f>
        <v>0</v>
      </c>
      <c r="AM303">
        <f>Linker_ZHist!AM303-Nominal_ZHist!AM303</f>
        <v>0</v>
      </c>
      <c r="AN303">
        <f>Linker_ZHist!AN303-Nominal_ZHist!AN303</f>
        <v>0</v>
      </c>
      <c r="AO303">
        <f>Linker_ZHist!AO303-Nominal_ZHist!AO303</f>
        <v>0</v>
      </c>
      <c r="AP303">
        <f>Linker_ZHist!AP303-Nominal_ZHist!AP303</f>
        <v>0</v>
      </c>
      <c r="AQ303">
        <f>Linker_ZHist!AQ303-Nominal_ZHist!AQ303</f>
        <v>0</v>
      </c>
      <c r="AR303">
        <f>Linker_ZHist!AR303-Nominal_ZHist!AR303</f>
        <v>0</v>
      </c>
      <c r="AS303">
        <f>Linker_ZHist!AS303-Nominal_ZHist!AS303</f>
        <v>0</v>
      </c>
      <c r="AT303">
        <f>Linker_ZHist!AT303-Nominal_ZHist!AT303</f>
        <v>0</v>
      </c>
      <c r="AU303">
        <f>Linker_ZHist!AU303-Nominal_ZHist!AU303</f>
        <v>0</v>
      </c>
      <c r="AV303">
        <f>Linker_ZHist!AV303-Nominal_ZHist!AV303</f>
        <v>0</v>
      </c>
      <c r="AW303">
        <f>Linker_ZHist!AW303-Nominal_ZHist!AW303</f>
        <v>0</v>
      </c>
      <c r="AX303">
        <f>Linker_ZHist!AX303-Nominal_ZHist!AX303</f>
        <v>0</v>
      </c>
      <c r="AY303">
        <f>Linker_ZHist!AY303-Nominal_ZHist!AY303</f>
        <v>0</v>
      </c>
      <c r="AZ303">
        <f>Linker_ZHist!AZ303-Nominal_ZHist!AZ303</f>
        <v>0</v>
      </c>
      <c r="BA303">
        <f>Linker_ZHist!BA303-Nominal_ZHist!BA303</f>
        <v>0</v>
      </c>
      <c r="BB303">
        <f>Linker_ZHist!BB303-Nominal_ZHist!BB303</f>
        <v>0</v>
      </c>
      <c r="BC303">
        <f>Linker_ZHist!BC303-Nominal_ZHist!BC303</f>
        <v>0</v>
      </c>
      <c r="BD303">
        <f>Linker_ZHist!BD303-Nominal_ZHist!BD303</f>
        <v>0</v>
      </c>
      <c r="BE303">
        <f>Linker_ZHist!BE303-Nominal_ZHist!BE303</f>
        <v>0</v>
      </c>
      <c r="BF303">
        <f>Linker_ZHist!BF303-Nominal_ZHist!BF303</f>
        <v>0</v>
      </c>
      <c r="BG303">
        <f>Linker_ZHist!BG303-Nominal_ZHist!BG303</f>
        <v>0</v>
      </c>
      <c r="BH303">
        <f>Linker_ZHist!BH303-Nominal_ZHist!BH303</f>
        <v>0</v>
      </c>
      <c r="BI303">
        <f>Linker_ZHist!BI303-Nominal_ZHist!BI303</f>
        <v>0</v>
      </c>
      <c r="BJ303">
        <f>Linker_ZHist!BJ303-Nominal_ZHist!BJ303</f>
        <v>0</v>
      </c>
      <c r="BK303">
        <f>Linker_ZHist!BK303-Nominal_ZHist!BK303</f>
        <v>0</v>
      </c>
      <c r="BL303">
        <f>Linker_ZHist!BL303-Nominal_ZHist!BL303</f>
        <v>0</v>
      </c>
      <c r="BM303">
        <f>Linker_ZHist!BM303-Nominal_ZHist!BM303</f>
        <v>0</v>
      </c>
      <c r="BN303">
        <f>Linker_ZHist!BN303-Nominal_ZHist!BN303</f>
        <v>0</v>
      </c>
      <c r="BO303">
        <f>Linker_ZHist!BO303-Nominal_ZHist!BO303</f>
        <v>0</v>
      </c>
      <c r="BP303">
        <f>Linker_ZHist!BP303-Nominal_ZHist!BP303</f>
        <v>0</v>
      </c>
      <c r="BQ303">
        <f>Linker_ZHist!BQ303-Nominal_ZHist!BQ303</f>
        <v>0</v>
      </c>
      <c r="BR303">
        <f>Linker_ZHist!BR303-Nominal_ZHist!BR303</f>
        <v>0</v>
      </c>
      <c r="BS303">
        <f>Linker_ZHist!BS303-Nominal_ZHist!BS303</f>
        <v>0</v>
      </c>
      <c r="BT303">
        <f>Linker_ZHist!BT303-Nominal_ZHist!BT303</f>
        <v>0</v>
      </c>
      <c r="BU303">
        <f>Linker_ZHist!BU303-Nominal_ZHist!BU303</f>
        <v>0</v>
      </c>
      <c r="BV303">
        <f>Linker_ZHist!BV303-Nominal_ZHist!BV303</f>
        <v>0</v>
      </c>
      <c r="BW303">
        <f>Linker_ZHist!BW303-Nominal_ZHist!BW303</f>
        <v>0</v>
      </c>
      <c r="BX303">
        <f>Linker_ZHist!BX303-Nominal_ZHist!BX303</f>
        <v>0</v>
      </c>
      <c r="BY303">
        <f>Linker_ZHist!BY303-Nominal_ZHist!BY303</f>
        <v>0</v>
      </c>
      <c r="BZ303">
        <f>Linker_ZHist!BZ303-Nominal_ZHist!BZ303</f>
        <v>0</v>
      </c>
    </row>
    <row r="304" spans="4:78" x14ac:dyDescent="0.35">
      <c r="D304">
        <f>Linker_ZHist!D304-Nominal_ZHist!D304</f>
        <v>0</v>
      </c>
      <c r="E304">
        <f>Linker_ZHist!E304-Nominal_ZHist!E304</f>
        <v>0</v>
      </c>
      <c r="F304">
        <f>Linker_ZHist!F304-Nominal_ZHist!F304</f>
        <v>0</v>
      </c>
      <c r="G304">
        <f>Linker_ZHist!G304-Nominal_ZHist!G304</f>
        <v>0</v>
      </c>
      <c r="H304">
        <f>Linker_ZHist!H304-Nominal_ZHist!H304</f>
        <v>0</v>
      </c>
      <c r="I304">
        <f>Linker_ZHist!I304-Nominal_ZHist!I304</f>
        <v>0</v>
      </c>
      <c r="J304">
        <f>Linker_ZHist!J304-Nominal_ZHist!J304</f>
        <v>0</v>
      </c>
      <c r="K304">
        <f>Linker_ZHist!K304-Nominal_ZHist!K304</f>
        <v>0</v>
      </c>
      <c r="L304">
        <f>Linker_ZHist!L304-Nominal_ZHist!L304</f>
        <v>0</v>
      </c>
      <c r="M304">
        <f>Linker_ZHist!M304-Nominal_ZHist!M304</f>
        <v>0</v>
      </c>
      <c r="N304">
        <f>Linker_ZHist!N304-Nominal_ZHist!N304</f>
        <v>0</v>
      </c>
      <c r="O304">
        <f>Linker_ZHist!O304-Nominal_ZHist!O304</f>
        <v>0</v>
      </c>
      <c r="P304">
        <f>Linker_ZHist!P304-Nominal_ZHist!P304</f>
        <v>0</v>
      </c>
      <c r="Q304">
        <f>Linker_ZHist!Q304-Nominal_ZHist!Q304</f>
        <v>0</v>
      </c>
      <c r="R304">
        <f>Linker_ZHist!R304-Nominal_ZHist!R304</f>
        <v>0</v>
      </c>
      <c r="S304">
        <f>Linker_ZHist!S304-Nominal_ZHist!S304</f>
        <v>0</v>
      </c>
      <c r="T304">
        <f>Linker_ZHist!T304-Nominal_ZHist!T304</f>
        <v>0</v>
      </c>
      <c r="U304">
        <f>Linker_ZHist!U304-Nominal_ZHist!U304</f>
        <v>0</v>
      </c>
      <c r="V304">
        <f>Linker_ZHist!V304-Nominal_ZHist!V304</f>
        <v>0</v>
      </c>
      <c r="W304">
        <f>Linker_ZHist!W304-Nominal_ZHist!W304</f>
        <v>0</v>
      </c>
      <c r="X304">
        <f>Linker_ZHist!X304-Nominal_ZHist!X304</f>
        <v>0</v>
      </c>
      <c r="Y304">
        <f>Linker_ZHist!Y304-Nominal_ZHist!Y304</f>
        <v>0</v>
      </c>
      <c r="Z304">
        <f>Linker_ZHist!Z304-Nominal_ZHist!Z304</f>
        <v>0</v>
      </c>
      <c r="AA304">
        <f>Linker_ZHist!AA304-Nominal_ZHist!AA304</f>
        <v>0</v>
      </c>
      <c r="AB304">
        <f>Linker_ZHist!AB304-Nominal_ZHist!AB304</f>
        <v>0</v>
      </c>
      <c r="AC304">
        <f>Linker_ZHist!AC304-Nominal_ZHist!AC304</f>
        <v>0</v>
      </c>
      <c r="AD304">
        <f>Linker_ZHist!AD304-Nominal_ZHist!AD304</f>
        <v>0</v>
      </c>
      <c r="AE304">
        <f>Linker_ZHist!AE304-Nominal_ZHist!AE304</f>
        <v>0</v>
      </c>
      <c r="AF304">
        <f>Linker_ZHist!AF304-Nominal_ZHist!AF304</f>
        <v>0</v>
      </c>
      <c r="AG304">
        <f>Linker_ZHist!AG304-Nominal_ZHist!AG304</f>
        <v>0</v>
      </c>
      <c r="AH304">
        <f>Linker_ZHist!AH304-Nominal_ZHist!AH304</f>
        <v>0</v>
      </c>
      <c r="AI304">
        <f>Linker_ZHist!AI304-Nominal_ZHist!AI304</f>
        <v>0</v>
      </c>
      <c r="AJ304">
        <f>Linker_ZHist!AJ304-Nominal_ZHist!AJ304</f>
        <v>0</v>
      </c>
      <c r="AK304">
        <f>Linker_ZHist!AK304-Nominal_ZHist!AK304</f>
        <v>0</v>
      </c>
      <c r="AL304">
        <f>Linker_ZHist!AL304-Nominal_ZHist!AL304</f>
        <v>0</v>
      </c>
      <c r="AM304">
        <f>Linker_ZHist!AM304-Nominal_ZHist!AM304</f>
        <v>0</v>
      </c>
      <c r="AN304">
        <f>Linker_ZHist!AN304-Nominal_ZHist!AN304</f>
        <v>0</v>
      </c>
      <c r="AO304">
        <f>Linker_ZHist!AO304-Nominal_ZHist!AO304</f>
        <v>0</v>
      </c>
      <c r="AP304">
        <f>Linker_ZHist!AP304-Nominal_ZHist!AP304</f>
        <v>0</v>
      </c>
      <c r="AQ304">
        <f>Linker_ZHist!AQ304-Nominal_ZHist!AQ304</f>
        <v>0</v>
      </c>
      <c r="AR304">
        <f>Linker_ZHist!AR304-Nominal_ZHist!AR304</f>
        <v>0</v>
      </c>
      <c r="AS304">
        <f>Linker_ZHist!AS304-Nominal_ZHist!AS304</f>
        <v>0</v>
      </c>
      <c r="AT304">
        <f>Linker_ZHist!AT304-Nominal_ZHist!AT304</f>
        <v>0</v>
      </c>
      <c r="AU304">
        <f>Linker_ZHist!AU304-Nominal_ZHist!AU304</f>
        <v>0</v>
      </c>
      <c r="AV304">
        <f>Linker_ZHist!AV304-Nominal_ZHist!AV304</f>
        <v>0</v>
      </c>
      <c r="AW304">
        <f>Linker_ZHist!AW304-Nominal_ZHist!AW304</f>
        <v>0</v>
      </c>
      <c r="AX304">
        <f>Linker_ZHist!AX304-Nominal_ZHist!AX304</f>
        <v>0</v>
      </c>
      <c r="AY304">
        <f>Linker_ZHist!AY304-Nominal_ZHist!AY304</f>
        <v>0</v>
      </c>
      <c r="AZ304">
        <f>Linker_ZHist!AZ304-Nominal_ZHist!AZ304</f>
        <v>0</v>
      </c>
      <c r="BA304">
        <f>Linker_ZHist!BA304-Nominal_ZHist!BA304</f>
        <v>0</v>
      </c>
      <c r="BB304">
        <f>Linker_ZHist!BB304-Nominal_ZHist!BB304</f>
        <v>0</v>
      </c>
      <c r="BC304">
        <f>Linker_ZHist!BC304-Nominal_ZHist!BC304</f>
        <v>0</v>
      </c>
      <c r="BD304">
        <f>Linker_ZHist!BD304-Nominal_ZHist!BD304</f>
        <v>0</v>
      </c>
      <c r="BE304">
        <f>Linker_ZHist!BE304-Nominal_ZHist!BE304</f>
        <v>0</v>
      </c>
      <c r="BF304">
        <f>Linker_ZHist!BF304-Nominal_ZHist!BF304</f>
        <v>0</v>
      </c>
      <c r="BG304">
        <f>Linker_ZHist!BG304-Nominal_ZHist!BG304</f>
        <v>0</v>
      </c>
      <c r="BH304">
        <f>Linker_ZHist!BH304-Nominal_ZHist!BH304</f>
        <v>0</v>
      </c>
      <c r="BI304">
        <f>Linker_ZHist!BI304-Nominal_ZHist!BI304</f>
        <v>0</v>
      </c>
      <c r="BJ304">
        <f>Linker_ZHist!BJ304-Nominal_ZHist!BJ304</f>
        <v>0</v>
      </c>
      <c r="BK304">
        <f>Linker_ZHist!BK304-Nominal_ZHist!BK304</f>
        <v>0</v>
      </c>
      <c r="BL304">
        <f>Linker_ZHist!BL304-Nominal_ZHist!BL304</f>
        <v>0</v>
      </c>
      <c r="BM304">
        <f>Linker_ZHist!BM304-Nominal_ZHist!BM304</f>
        <v>0</v>
      </c>
      <c r="BN304">
        <f>Linker_ZHist!BN304-Nominal_ZHist!BN304</f>
        <v>0</v>
      </c>
      <c r="BO304">
        <f>Linker_ZHist!BO304-Nominal_ZHist!BO304</f>
        <v>0</v>
      </c>
      <c r="BP304">
        <f>Linker_ZHist!BP304-Nominal_ZHist!BP304</f>
        <v>0</v>
      </c>
      <c r="BQ304">
        <f>Linker_ZHist!BQ304-Nominal_ZHist!BQ304</f>
        <v>0</v>
      </c>
      <c r="BR304">
        <f>Linker_ZHist!BR304-Nominal_ZHist!BR304</f>
        <v>0</v>
      </c>
      <c r="BS304">
        <f>Linker_ZHist!BS304-Nominal_ZHist!BS304</f>
        <v>0</v>
      </c>
      <c r="BT304">
        <f>Linker_ZHist!BT304-Nominal_ZHist!BT304</f>
        <v>0</v>
      </c>
      <c r="BU304">
        <f>Linker_ZHist!BU304-Nominal_ZHist!BU304</f>
        <v>0</v>
      </c>
      <c r="BV304">
        <f>Linker_ZHist!BV304-Nominal_ZHist!BV304</f>
        <v>0</v>
      </c>
      <c r="BW304">
        <f>Linker_ZHist!BW304-Nominal_ZHist!BW304</f>
        <v>0</v>
      </c>
      <c r="BX304">
        <f>Linker_ZHist!BX304-Nominal_ZHist!BX304</f>
        <v>0</v>
      </c>
      <c r="BY304">
        <f>Linker_ZHist!BY304-Nominal_ZHist!BY304</f>
        <v>0</v>
      </c>
      <c r="BZ304">
        <f>Linker_ZHist!BZ304-Nominal_ZHist!BZ304</f>
        <v>0</v>
      </c>
    </row>
    <row r="305" spans="4:78" x14ac:dyDescent="0.35">
      <c r="D305">
        <f>Linker_ZHist!D305-Nominal_ZHist!D305</f>
        <v>0</v>
      </c>
      <c r="E305">
        <f>Linker_ZHist!E305-Nominal_ZHist!E305</f>
        <v>0</v>
      </c>
      <c r="F305">
        <f>Linker_ZHist!F305-Nominal_ZHist!F305</f>
        <v>0</v>
      </c>
      <c r="G305">
        <f>Linker_ZHist!G305-Nominal_ZHist!G305</f>
        <v>0</v>
      </c>
      <c r="H305">
        <f>Linker_ZHist!H305-Nominal_ZHist!H305</f>
        <v>0</v>
      </c>
      <c r="I305">
        <f>Linker_ZHist!I305-Nominal_ZHist!I305</f>
        <v>0</v>
      </c>
      <c r="J305">
        <f>Linker_ZHist!J305-Nominal_ZHist!J305</f>
        <v>0</v>
      </c>
      <c r="K305">
        <f>Linker_ZHist!K305-Nominal_ZHist!K305</f>
        <v>0</v>
      </c>
      <c r="L305">
        <f>Linker_ZHist!L305-Nominal_ZHist!L305</f>
        <v>0</v>
      </c>
      <c r="M305">
        <f>Linker_ZHist!M305-Nominal_ZHist!M305</f>
        <v>0</v>
      </c>
      <c r="N305">
        <f>Linker_ZHist!N305-Nominal_ZHist!N305</f>
        <v>0</v>
      </c>
      <c r="O305">
        <f>Linker_ZHist!O305-Nominal_ZHist!O305</f>
        <v>0</v>
      </c>
      <c r="P305">
        <f>Linker_ZHist!P305-Nominal_ZHist!P305</f>
        <v>0</v>
      </c>
      <c r="Q305">
        <f>Linker_ZHist!Q305-Nominal_ZHist!Q305</f>
        <v>0</v>
      </c>
      <c r="R305">
        <f>Linker_ZHist!R305-Nominal_ZHist!R305</f>
        <v>0</v>
      </c>
      <c r="S305">
        <f>Linker_ZHist!S305-Nominal_ZHist!S305</f>
        <v>0</v>
      </c>
      <c r="T305">
        <f>Linker_ZHist!T305-Nominal_ZHist!T305</f>
        <v>0</v>
      </c>
      <c r="U305">
        <f>Linker_ZHist!U305-Nominal_ZHist!U305</f>
        <v>0</v>
      </c>
      <c r="V305">
        <f>Linker_ZHist!V305-Nominal_ZHist!V305</f>
        <v>0</v>
      </c>
      <c r="W305">
        <f>Linker_ZHist!W305-Nominal_ZHist!W305</f>
        <v>0</v>
      </c>
      <c r="X305">
        <f>Linker_ZHist!X305-Nominal_ZHist!X305</f>
        <v>0</v>
      </c>
      <c r="Y305">
        <f>Linker_ZHist!Y305-Nominal_ZHist!Y305</f>
        <v>0</v>
      </c>
      <c r="Z305">
        <f>Linker_ZHist!Z305-Nominal_ZHist!Z305</f>
        <v>0</v>
      </c>
      <c r="AA305">
        <f>Linker_ZHist!AA305-Nominal_ZHist!AA305</f>
        <v>0</v>
      </c>
      <c r="AB305">
        <f>Linker_ZHist!AB305-Nominal_ZHist!AB305</f>
        <v>0</v>
      </c>
      <c r="AC305">
        <f>Linker_ZHist!AC305-Nominal_ZHist!AC305</f>
        <v>0</v>
      </c>
      <c r="AD305">
        <f>Linker_ZHist!AD305-Nominal_ZHist!AD305</f>
        <v>0</v>
      </c>
      <c r="AE305">
        <f>Linker_ZHist!AE305-Nominal_ZHist!AE305</f>
        <v>0</v>
      </c>
      <c r="AF305">
        <f>Linker_ZHist!AF305-Nominal_ZHist!AF305</f>
        <v>0</v>
      </c>
      <c r="AG305">
        <f>Linker_ZHist!AG305-Nominal_ZHist!AG305</f>
        <v>0</v>
      </c>
      <c r="AH305">
        <f>Linker_ZHist!AH305-Nominal_ZHist!AH305</f>
        <v>0</v>
      </c>
      <c r="AI305">
        <f>Linker_ZHist!AI305-Nominal_ZHist!AI305</f>
        <v>0</v>
      </c>
      <c r="AJ305">
        <f>Linker_ZHist!AJ305-Nominal_ZHist!AJ305</f>
        <v>0</v>
      </c>
      <c r="AK305">
        <f>Linker_ZHist!AK305-Nominal_ZHist!AK305</f>
        <v>0</v>
      </c>
      <c r="AL305">
        <f>Linker_ZHist!AL305-Nominal_ZHist!AL305</f>
        <v>0</v>
      </c>
      <c r="AM305">
        <f>Linker_ZHist!AM305-Nominal_ZHist!AM305</f>
        <v>0</v>
      </c>
      <c r="AN305">
        <f>Linker_ZHist!AN305-Nominal_ZHist!AN305</f>
        <v>0</v>
      </c>
      <c r="AO305">
        <f>Linker_ZHist!AO305-Nominal_ZHist!AO305</f>
        <v>0</v>
      </c>
      <c r="AP305">
        <f>Linker_ZHist!AP305-Nominal_ZHist!AP305</f>
        <v>0</v>
      </c>
      <c r="AQ305">
        <f>Linker_ZHist!AQ305-Nominal_ZHist!AQ305</f>
        <v>0</v>
      </c>
      <c r="AR305">
        <f>Linker_ZHist!AR305-Nominal_ZHist!AR305</f>
        <v>0</v>
      </c>
      <c r="AS305">
        <f>Linker_ZHist!AS305-Nominal_ZHist!AS305</f>
        <v>0</v>
      </c>
      <c r="AT305">
        <f>Linker_ZHist!AT305-Nominal_ZHist!AT305</f>
        <v>0</v>
      </c>
      <c r="AU305">
        <f>Linker_ZHist!AU305-Nominal_ZHist!AU305</f>
        <v>0</v>
      </c>
      <c r="AV305">
        <f>Linker_ZHist!AV305-Nominal_ZHist!AV305</f>
        <v>0</v>
      </c>
      <c r="AW305">
        <f>Linker_ZHist!AW305-Nominal_ZHist!AW305</f>
        <v>0</v>
      </c>
      <c r="AX305">
        <f>Linker_ZHist!AX305-Nominal_ZHist!AX305</f>
        <v>0</v>
      </c>
      <c r="AY305">
        <f>Linker_ZHist!AY305-Nominal_ZHist!AY305</f>
        <v>0</v>
      </c>
      <c r="AZ305">
        <f>Linker_ZHist!AZ305-Nominal_ZHist!AZ305</f>
        <v>0</v>
      </c>
      <c r="BA305">
        <f>Linker_ZHist!BA305-Nominal_ZHist!BA305</f>
        <v>0</v>
      </c>
      <c r="BB305">
        <f>Linker_ZHist!BB305-Nominal_ZHist!BB305</f>
        <v>0</v>
      </c>
      <c r="BC305">
        <f>Linker_ZHist!BC305-Nominal_ZHist!BC305</f>
        <v>0</v>
      </c>
      <c r="BD305">
        <f>Linker_ZHist!BD305-Nominal_ZHist!BD305</f>
        <v>0</v>
      </c>
      <c r="BE305">
        <f>Linker_ZHist!BE305-Nominal_ZHist!BE305</f>
        <v>0</v>
      </c>
      <c r="BF305">
        <f>Linker_ZHist!BF305-Nominal_ZHist!BF305</f>
        <v>0</v>
      </c>
      <c r="BG305">
        <f>Linker_ZHist!BG305-Nominal_ZHist!BG305</f>
        <v>0</v>
      </c>
      <c r="BH305">
        <f>Linker_ZHist!BH305-Nominal_ZHist!BH305</f>
        <v>0</v>
      </c>
      <c r="BI305">
        <f>Linker_ZHist!BI305-Nominal_ZHist!BI305</f>
        <v>0</v>
      </c>
      <c r="BJ305">
        <f>Linker_ZHist!BJ305-Nominal_ZHist!BJ305</f>
        <v>0</v>
      </c>
      <c r="BK305">
        <f>Linker_ZHist!BK305-Nominal_ZHist!BK305</f>
        <v>0</v>
      </c>
      <c r="BL305">
        <f>Linker_ZHist!BL305-Nominal_ZHist!BL305</f>
        <v>0</v>
      </c>
      <c r="BM305">
        <f>Linker_ZHist!BM305-Nominal_ZHist!BM305</f>
        <v>0</v>
      </c>
      <c r="BN305">
        <f>Linker_ZHist!BN305-Nominal_ZHist!BN305</f>
        <v>0</v>
      </c>
      <c r="BO305">
        <f>Linker_ZHist!BO305-Nominal_ZHist!BO305</f>
        <v>0</v>
      </c>
      <c r="BP305">
        <f>Linker_ZHist!BP305-Nominal_ZHist!BP305</f>
        <v>0</v>
      </c>
      <c r="BQ305">
        <f>Linker_ZHist!BQ305-Nominal_ZHist!BQ305</f>
        <v>0</v>
      </c>
      <c r="BR305">
        <f>Linker_ZHist!BR305-Nominal_ZHist!BR305</f>
        <v>0</v>
      </c>
      <c r="BS305">
        <f>Linker_ZHist!BS305-Nominal_ZHist!BS305</f>
        <v>0</v>
      </c>
      <c r="BT305">
        <f>Linker_ZHist!BT305-Nominal_ZHist!BT305</f>
        <v>0</v>
      </c>
      <c r="BU305">
        <f>Linker_ZHist!BU305-Nominal_ZHist!BU305</f>
        <v>0</v>
      </c>
      <c r="BV305">
        <f>Linker_ZHist!BV305-Nominal_ZHist!BV305</f>
        <v>0</v>
      </c>
      <c r="BW305">
        <f>Linker_ZHist!BW305-Nominal_ZHist!BW305</f>
        <v>0</v>
      </c>
      <c r="BX305">
        <f>Linker_ZHist!BX305-Nominal_ZHist!BX305</f>
        <v>0</v>
      </c>
      <c r="BY305">
        <f>Linker_ZHist!BY305-Nominal_ZHist!BY305</f>
        <v>0</v>
      </c>
      <c r="BZ305">
        <f>Linker_ZHist!BZ305-Nominal_ZHist!BZ305</f>
        <v>0</v>
      </c>
    </row>
    <row r="306" spans="4:78" x14ac:dyDescent="0.35">
      <c r="D306">
        <f>Linker_ZHist!D306-Nominal_ZHist!D306</f>
        <v>0</v>
      </c>
      <c r="E306">
        <f>Linker_ZHist!E306-Nominal_ZHist!E306</f>
        <v>0</v>
      </c>
      <c r="F306">
        <f>Linker_ZHist!F306-Nominal_ZHist!F306</f>
        <v>0</v>
      </c>
      <c r="G306">
        <f>Linker_ZHist!G306-Nominal_ZHist!G306</f>
        <v>0</v>
      </c>
      <c r="H306">
        <f>Linker_ZHist!H306-Nominal_ZHist!H306</f>
        <v>0</v>
      </c>
      <c r="I306">
        <f>Linker_ZHist!I306-Nominal_ZHist!I306</f>
        <v>0</v>
      </c>
      <c r="J306">
        <f>Linker_ZHist!J306-Nominal_ZHist!J306</f>
        <v>0</v>
      </c>
      <c r="K306">
        <f>Linker_ZHist!K306-Nominal_ZHist!K306</f>
        <v>0</v>
      </c>
      <c r="L306">
        <f>Linker_ZHist!L306-Nominal_ZHist!L306</f>
        <v>0</v>
      </c>
      <c r="M306">
        <f>Linker_ZHist!M306-Nominal_ZHist!M306</f>
        <v>0</v>
      </c>
      <c r="N306">
        <f>Linker_ZHist!N306-Nominal_ZHist!N306</f>
        <v>0</v>
      </c>
      <c r="O306">
        <f>Linker_ZHist!O306-Nominal_ZHist!O306</f>
        <v>0</v>
      </c>
      <c r="P306">
        <f>Linker_ZHist!P306-Nominal_ZHist!P306</f>
        <v>0</v>
      </c>
      <c r="Q306">
        <f>Linker_ZHist!Q306-Nominal_ZHist!Q306</f>
        <v>0</v>
      </c>
      <c r="R306">
        <f>Linker_ZHist!R306-Nominal_ZHist!R306</f>
        <v>0</v>
      </c>
      <c r="S306">
        <f>Linker_ZHist!S306-Nominal_ZHist!S306</f>
        <v>0</v>
      </c>
      <c r="T306">
        <f>Linker_ZHist!T306-Nominal_ZHist!T306</f>
        <v>0</v>
      </c>
      <c r="U306">
        <f>Linker_ZHist!U306-Nominal_ZHist!U306</f>
        <v>0</v>
      </c>
      <c r="V306">
        <f>Linker_ZHist!V306-Nominal_ZHist!V306</f>
        <v>0</v>
      </c>
      <c r="W306">
        <f>Linker_ZHist!W306-Nominal_ZHist!W306</f>
        <v>0</v>
      </c>
      <c r="X306">
        <f>Linker_ZHist!X306-Nominal_ZHist!X306</f>
        <v>0</v>
      </c>
      <c r="Y306">
        <f>Linker_ZHist!Y306-Nominal_ZHist!Y306</f>
        <v>0</v>
      </c>
      <c r="Z306">
        <f>Linker_ZHist!Z306-Nominal_ZHist!Z306</f>
        <v>0</v>
      </c>
      <c r="AA306">
        <f>Linker_ZHist!AA306-Nominal_ZHist!AA306</f>
        <v>0</v>
      </c>
      <c r="AB306">
        <f>Linker_ZHist!AB306-Nominal_ZHist!AB306</f>
        <v>0</v>
      </c>
      <c r="AC306">
        <f>Linker_ZHist!AC306-Nominal_ZHist!AC306</f>
        <v>0</v>
      </c>
      <c r="AD306">
        <f>Linker_ZHist!AD306-Nominal_ZHist!AD306</f>
        <v>0</v>
      </c>
      <c r="AE306">
        <f>Linker_ZHist!AE306-Nominal_ZHist!AE306</f>
        <v>0</v>
      </c>
      <c r="AF306">
        <f>Linker_ZHist!AF306-Nominal_ZHist!AF306</f>
        <v>0</v>
      </c>
      <c r="AG306">
        <f>Linker_ZHist!AG306-Nominal_ZHist!AG306</f>
        <v>0</v>
      </c>
      <c r="AH306">
        <f>Linker_ZHist!AH306-Nominal_ZHist!AH306</f>
        <v>0</v>
      </c>
      <c r="AI306">
        <f>Linker_ZHist!AI306-Nominal_ZHist!AI306</f>
        <v>0</v>
      </c>
      <c r="AJ306">
        <f>Linker_ZHist!AJ306-Nominal_ZHist!AJ306</f>
        <v>0</v>
      </c>
      <c r="AK306">
        <f>Linker_ZHist!AK306-Nominal_ZHist!AK306</f>
        <v>0</v>
      </c>
      <c r="AL306">
        <f>Linker_ZHist!AL306-Nominal_ZHist!AL306</f>
        <v>0</v>
      </c>
      <c r="AM306">
        <f>Linker_ZHist!AM306-Nominal_ZHist!AM306</f>
        <v>0</v>
      </c>
      <c r="AN306">
        <f>Linker_ZHist!AN306-Nominal_ZHist!AN306</f>
        <v>0</v>
      </c>
      <c r="AO306">
        <f>Linker_ZHist!AO306-Nominal_ZHist!AO306</f>
        <v>0</v>
      </c>
      <c r="AP306">
        <f>Linker_ZHist!AP306-Nominal_ZHist!AP306</f>
        <v>0</v>
      </c>
      <c r="AQ306">
        <f>Linker_ZHist!AQ306-Nominal_ZHist!AQ306</f>
        <v>0</v>
      </c>
      <c r="AR306">
        <f>Linker_ZHist!AR306-Nominal_ZHist!AR306</f>
        <v>0</v>
      </c>
      <c r="AS306">
        <f>Linker_ZHist!AS306-Nominal_ZHist!AS306</f>
        <v>0</v>
      </c>
      <c r="AT306">
        <f>Linker_ZHist!AT306-Nominal_ZHist!AT306</f>
        <v>0</v>
      </c>
      <c r="AU306">
        <f>Linker_ZHist!AU306-Nominal_ZHist!AU306</f>
        <v>0</v>
      </c>
      <c r="AV306">
        <f>Linker_ZHist!AV306-Nominal_ZHist!AV306</f>
        <v>0</v>
      </c>
      <c r="AW306">
        <f>Linker_ZHist!AW306-Nominal_ZHist!AW306</f>
        <v>0</v>
      </c>
      <c r="AX306">
        <f>Linker_ZHist!AX306-Nominal_ZHist!AX306</f>
        <v>0</v>
      </c>
      <c r="AY306">
        <f>Linker_ZHist!AY306-Nominal_ZHist!AY306</f>
        <v>0</v>
      </c>
      <c r="AZ306">
        <f>Linker_ZHist!AZ306-Nominal_ZHist!AZ306</f>
        <v>0</v>
      </c>
      <c r="BA306">
        <f>Linker_ZHist!BA306-Nominal_ZHist!BA306</f>
        <v>0</v>
      </c>
      <c r="BB306">
        <f>Linker_ZHist!BB306-Nominal_ZHist!BB306</f>
        <v>0</v>
      </c>
      <c r="BC306">
        <f>Linker_ZHist!BC306-Nominal_ZHist!BC306</f>
        <v>0</v>
      </c>
      <c r="BD306">
        <f>Linker_ZHist!BD306-Nominal_ZHist!BD306</f>
        <v>0</v>
      </c>
      <c r="BE306">
        <f>Linker_ZHist!BE306-Nominal_ZHist!BE306</f>
        <v>0</v>
      </c>
      <c r="BF306">
        <f>Linker_ZHist!BF306-Nominal_ZHist!BF306</f>
        <v>0</v>
      </c>
      <c r="BG306">
        <f>Linker_ZHist!BG306-Nominal_ZHist!BG306</f>
        <v>0</v>
      </c>
      <c r="BH306">
        <f>Linker_ZHist!BH306-Nominal_ZHist!BH306</f>
        <v>0</v>
      </c>
      <c r="BI306">
        <f>Linker_ZHist!BI306-Nominal_ZHist!BI306</f>
        <v>0</v>
      </c>
      <c r="BJ306">
        <f>Linker_ZHist!BJ306-Nominal_ZHist!BJ306</f>
        <v>0</v>
      </c>
      <c r="BK306">
        <f>Linker_ZHist!BK306-Nominal_ZHist!BK306</f>
        <v>0</v>
      </c>
      <c r="BL306">
        <f>Linker_ZHist!BL306-Nominal_ZHist!BL306</f>
        <v>0</v>
      </c>
      <c r="BM306">
        <f>Linker_ZHist!BM306-Nominal_ZHist!BM306</f>
        <v>0</v>
      </c>
      <c r="BN306">
        <f>Linker_ZHist!BN306-Nominal_ZHist!BN306</f>
        <v>0</v>
      </c>
      <c r="BO306">
        <f>Linker_ZHist!BO306-Nominal_ZHist!BO306</f>
        <v>0</v>
      </c>
      <c r="BP306">
        <f>Linker_ZHist!BP306-Nominal_ZHist!BP306</f>
        <v>0</v>
      </c>
      <c r="BQ306">
        <f>Linker_ZHist!BQ306-Nominal_ZHist!BQ306</f>
        <v>0</v>
      </c>
      <c r="BR306">
        <f>Linker_ZHist!BR306-Nominal_ZHist!BR306</f>
        <v>0</v>
      </c>
      <c r="BS306">
        <f>Linker_ZHist!BS306-Nominal_ZHist!BS306</f>
        <v>0</v>
      </c>
      <c r="BT306">
        <f>Linker_ZHist!BT306-Nominal_ZHist!BT306</f>
        <v>0</v>
      </c>
      <c r="BU306">
        <f>Linker_ZHist!BU306-Nominal_ZHist!BU306</f>
        <v>0</v>
      </c>
      <c r="BV306">
        <f>Linker_ZHist!BV306-Nominal_ZHist!BV306</f>
        <v>0</v>
      </c>
      <c r="BW306">
        <f>Linker_ZHist!BW306-Nominal_ZHist!BW306</f>
        <v>0</v>
      </c>
      <c r="BX306">
        <f>Linker_ZHist!BX306-Nominal_ZHist!BX306</f>
        <v>0</v>
      </c>
      <c r="BY306">
        <f>Linker_ZHist!BY306-Nominal_ZHist!BY306</f>
        <v>0</v>
      </c>
      <c r="BZ306">
        <f>Linker_ZHist!BZ306-Nominal_ZHist!BZ306</f>
        <v>0</v>
      </c>
    </row>
    <row r="307" spans="4:78" x14ac:dyDescent="0.35">
      <c r="D307">
        <f>Linker_ZHist!D307-Nominal_ZHist!D307</f>
        <v>0</v>
      </c>
      <c r="E307">
        <f>Linker_ZHist!E307-Nominal_ZHist!E307</f>
        <v>0</v>
      </c>
      <c r="F307">
        <f>Linker_ZHist!F307-Nominal_ZHist!F307</f>
        <v>0</v>
      </c>
      <c r="G307">
        <f>Linker_ZHist!G307-Nominal_ZHist!G307</f>
        <v>0</v>
      </c>
      <c r="H307">
        <f>Linker_ZHist!H307-Nominal_ZHist!H307</f>
        <v>0</v>
      </c>
      <c r="I307">
        <f>Linker_ZHist!I307-Nominal_ZHist!I307</f>
        <v>0</v>
      </c>
      <c r="J307">
        <f>Linker_ZHist!J307-Nominal_ZHist!J307</f>
        <v>0</v>
      </c>
      <c r="K307">
        <f>Linker_ZHist!K307-Nominal_ZHist!K307</f>
        <v>0</v>
      </c>
      <c r="L307">
        <f>Linker_ZHist!L307-Nominal_ZHist!L307</f>
        <v>0</v>
      </c>
      <c r="M307">
        <f>Linker_ZHist!M307-Nominal_ZHist!M307</f>
        <v>0</v>
      </c>
      <c r="N307">
        <f>Linker_ZHist!N307-Nominal_ZHist!N307</f>
        <v>0</v>
      </c>
      <c r="O307">
        <f>Linker_ZHist!O307-Nominal_ZHist!O307</f>
        <v>0</v>
      </c>
      <c r="P307">
        <f>Linker_ZHist!P307-Nominal_ZHist!P307</f>
        <v>0</v>
      </c>
      <c r="Q307">
        <f>Linker_ZHist!Q307-Nominal_ZHist!Q307</f>
        <v>0</v>
      </c>
      <c r="R307">
        <f>Linker_ZHist!R307-Nominal_ZHist!R307</f>
        <v>0</v>
      </c>
      <c r="S307">
        <f>Linker_ZHist!S307-Nominal_ZHist!S307</f>
        <v>0</v>
      </c>
      <c r="T307">
        <f>Linker_ZHist!T307-Nominal_ZHist!T307</f>
        <v>0</v>
      </c>
      <c r="U307">
        <f>Linker_ZHist!U307-Nominal_ZHist!U307</f>
        <v>0</v>
      </c>
      <c r="V307">
        <f>Linker_ZHist!V307-Nominal_ZHist!V307</f>
        <v>0</v>
      </c>
      <c r="W307">
        <f>Linker_ZHist!W307-Nominal_ZHist!W307</f>
        <v>0</v>
      </c>
      <c r="X307">
        <f>Linker_ZHist!X307-Nominal_ZHist!X307</f>
        <v>0</v>
      </c>
      <c r="Y307">
        <f>Linker_ZHist!Y307-Nominal_ZHist!Y307</f>
        <v>0</v>
      </c>
      <c r="Z307">
        <f>Linker_ZHist!Z307-Nominal_ZHist!Z307</f>
        <v>0</v>
      </c>
      <c r="AA307">
        <f>Linker_ZHist!AA307-Nominal_ZHist!AA307</f>
        <v>0</v>
      </c>
      <c r="AB307">
        <f>Linker_ZHist!AB307-Nominal_ZHist!AB307</f>
        <v>0</v>
      </c>
      <c r="AC307">
        <f>Linker_ZHist!AC307-Nominal_ZHist!AC307</f>
        <v>0</v>
      </c>
      <c r="AD307">
        <f>Linker_ZHist!AD307-Nominal_ZHist!AD307</f>
        <v>0</v>
      </c>
      <c r="AE307">
        <f>Linker_ZHist!AE307-Nominal_ZHist!AE307</f>
        <v>0</v>
      </c>
      <c r="AF307">
        <f>Linker_ZHist!AF307-Nominal_ZHist!AF307</f>
        <v>0</v>
      </c>
      <c r="AG307">
        <f>Linker_ZHist!AG307-Nominal_ZHist!AG307</f>
        <v>0</v>
      </c>
      <c r="AH307">
        <f>Linker_ZHist!AH307-Nominal_ZHist!AH307</f>
        <v>0</v>
      </c>
      <c r="AI307">
        <f>Linker_ZHist!AI307-Nominal_ZHist!AI307</f>
        <v>0</v>
      </c>
      <c r="AJ307">
        <f>Linker_ZHist!AJ307-Nominal_ZHist!AJ307</f>
        <v>0</v>
      </c>
      <c r="AK307">
        <f>Linker_ZHist!AK307-Nominal_ZHist!AK307</f>
        <v>0</v>
      </c>
      <c r="AL307">
        <f>Linker_ZHist!AL307-Nominal_ZHist!AL307</f>
        <v>0</v>
      </c>
      <c r="AM307">
        <f>Linker_ZHist!AM307-Nominal_ZHist!AM307</f>
        <v>0</v>
      </c>
      <c r="AN307">
        <f>Linker_ZHist!AN307-Nominal_ZHist!AN307</f>
        <v>0</v>
      </c>
      <c r="AO307">
        <f>Linker_ZHist!AO307-Nominal_ZHist!AO307</f>
        <v>0</v>
      </c>
      <c r="AP307">
        <f>Linker_ZHist!AP307-Nominal_ZHist!AP307</f>
        <v>0</v>
      </c>
      <c r="AQ307">
        <f>Linker_ZHist!AQ307-Nominal_ZHist!AQ307</f>
        <v>0</v>
      </c>
      <c r="AR307">
        <f>Linker_ZHist!AR307-Nominal_ZHist!AR307</f>
        <v>0</v>
      </c>
      <c r="AS307">
        <f>Linker_ZHist!AS307-Nominal_ZHist!AS307</f>
        <v>0</v>
      </c>
      <c r="AT307">
        <f>Linker_ZHist!AT307-Nominal_ZHist!AT307</f>
        <v>0</v>
      </c>
      <c r="AU307">
        <f>Linker_ZHist!AU307-Nominal_ZHist!AU307</f>
        <v>0</v>
      </c>
      <c r="AV307">
        <f>Linker_ZHist!AV307-Nominal_ZHist!AV307</f>
        <v>0</v>
      </c>
      <c r="AW307">
        <f>Linker_ZHist!AW307-Nominal_ZHist!AW307</f>
        <v>0</v>
      </c>
      <c r="AX307">
        <f>Linker_ZHist!AX307-Nominal_ZHist!AX307</f>
        <v>0</v>
      </c>
      <c r="AY307">
        <f>Linker_ZHist!AY307-Nominal_ZHist!AY307</f>
        <v>0</v>
      </c>
      <c r="AZ307">
        <f>Linker_ZHist!AZ307-Nominal_ZHist!AZ307</f>
        <v>0</v>
      </c>
      <c r="BA307">
        <f>Linker_ZHist!BA307-Nominal_ZHist!BA307</f>
        <v>0</v>
      </c>
      <c r="BB307">
        <f>Linker_ZHist!BB307-Nominal_ZHist!BB307</f>
        <v>0</v>
      </c>
      <c r="BC307">
        <f>Linker_ZHist!BC307-Nominal_ZHist!BC307</f>
        <v>0</v>
      </c>
      <c r="BD307">
        <f>Linker_ZHist!BD307-Nominal_ZHist!BD307</f>
        <v>0</v>
      </c>
      <c r="BE307">
        <f>Linker_ZHist!BE307-Nominal_ZHist!BE307</f>
        <v>0</v>
      </c>
      <c r="BF307">
        <f>Linker_ZHist!BF307-Nominal_ZHist!BF307</f>
        <v>0</v>
      </c>
      <c r="BG307">
        <f>Linker_ZHist!BG307-Nominal_ZHist!BG307</f>
        <v>0</v>
      </c>
      <c r="BH307">
        <f>Linker_ZHist!BH307-Nominal_ZHist!BH307</f>
        <v>0</v>
      </c>
      <c r="BI307">
        <f>Linker_ZHist!BI307-Nominal_ZHist!BI307</f>
        <v>0</v>
      </c>
      <c r="BJ307">
        <f>Linker_ZHist!BJ307-Nominal_ZHist!BJ307</f>
        <v>0</v>
      </c>
      <c r="BK307">
        <f>Linker_ZHist!BK307-Nominal_ZHist!BK307</f>
        <v>0</v>
      </c>
      <c r="BL307">
        <f>Linker_ZHist!BL307-Nominal_ZHist!BL307</f>
        <v>0</v>
      </c>
      <c r="BM307">
        <f>Linker_ZHist!BM307-Nominal_ZHist!BM307</f>
        <v>0</v>
      </c>
      <c r="BN307">
        <f>Linker_ZHist!BN307-Nominal_ZHist!BN307</f>
        <v>0</v>
      </c>
      <c r="BO307">
        <f>Linker_ZHist!BO307-Nominal_ZHist!BO307</f>
        <v>0</v>
      </c>
      <c r="BP307">
        <f>Linker_ZHist!BP307-Nominal_ZHist!BP307</f>
        <v>0</v>
      </c>
      <c r="BQ307">
        <f>Linker_ZHist!BQ307-Nominal_ZHist!BQ307</f>
        <v>0</v>
      </c>
      <c r="BR307">
        <f>Linker_ZHist!BR307-Nominal_ZHist!BR307</f>
        <v>0</v>
      </c>
      <c r="BS307">
        <f>Linker_ZHist!BS307-Nominal_ZHist!BS307</f>
        <v>0</v>
      </c>
      <c r="BT307">
        <f>Linker_ZHist!BT307-Nominal_ZHist!BT307</f>
        <v>0</v>
      </c>
      <c r="BU307">
        <f>Linker_ZHist!BU307-Nominal_ZHist!BU307</f>
        <v>0</v>
      </c>
      <c r="BV307">
        <f>Linker_ZHist!BV307-Nominal_ZHist!BV307</f>
        <v>0</v>
      </c>
      <c r="BW307">
        <f>Linker_ZHist!BW307-Nominal_ZHist!BW307</f>
        <v>0</v>
      </c>
      <c r="BX307">
        <f>Linker_ZHist!BX307-Nominal_ZHist!BX307</f>
        <v>0</v>
      </c>
      <c r="BY307">
        <f>Linker_ZHist!BY307-Nominal_ZHist!BY307</f>
        <v>0</v>
      </c>
      <c r="BZ307">
        <f>Linker_ZHist!BZ307-Nominal_ZHist!BZ307</f>
        <v>0</v>
      </c>
    </row>
    <row r="308" spans="4:78" x14ac:dyDescent="0.35">
      <c r="D308">
        <f>Linker_ZHist!D308-Nominal_ZHist!D308</f>
        <v>0</v>
      </c>
      <c r="E308">
        <f>Linker_ZHist!E308-Nominal_ZHist!E308</f>
        <v>0</v>
      </c>
      <c r="F308">
        <f>Linker_ZHist!F308-Nominal_ZHist!F308</f>
        <v>0</v>
      </c>
      <c r="G308">
        <f>Linker_ZHist!G308-Nominal_ZHist!G308</f>
        <v>0</v>
      </c>
      <c r="H308">
        <f>Linker_ZHist!H308-Nominal_ZHist!H308</f>
        <v>0</v>
      </c>
      <c r="I308">
        <f>Linker_ZHist!I308-Nominal_ZHist!I308</f>
        <v>0</v>
      </c>
      <c r="J308">
        <f>Linker_ZHist!J308-Nominal_ZHist!J308</f>
        <v>0</v>
      </c>
      <c r="K308">
        <f>Linker_ZHist!K308-Nominal_ZHist!K308</f>
        <v>0</v>
      </c>
      <c r="L308">
        <f>Linker_ZHist!L308-Nominal_ZHist!L308</f>
        <v>0</v>
      </c>
      <c r="M308">
        <f>Linker_ZHist!M308-Nominal_ZHist!M308</f>
        <v>0</v>
      </c>
      <c r="N308">
        <f>Linker_ZHist!N308-Nominal_ZHist!N308</f>
        <v>0</v>
      </c>
      <c r="O308">
        <f>Linker_ZHist!O308-Nominal_ZHist!O308</f>
        <v>0</v>
      </c>
      <c r="P308">
        <f>Linker_ZHist!P308-Nominal_ZHist!P308</f>
        <v>0</v>
      </c>
      <c r="Q308">
        <f>Linker_ZHist!Q308-Nominal_ZHist!Q308</f>
        <v>0</v>
      </c>
      <c r="R308">
        <f>Linker_ZHist!R308-Nominal_ZHist!R308</f>
        <v>0</v>
      </c>
      <c r="S308">
        <f>Linker_ZHist!S308-Nominal_ZHist!S308</f>
        <v>0</v>
      </c>
      <c r="T308">
        <f>Linker_ZHist!T308-Nominal_ZHist!T308</f>
        <v>0</v>
      </c>
      <c r="U308">
        <f>Linker_ZHist!U308-Nominal_ZHist!U308</f>
        <v>0</v>
      </c>
      <c r="V308">
        <f>Linker_ZHist!V308-Nominal_ZHist!V308</f>
        <v>0</v>
      </c>
      <c r="W308">
        <f>Linker_ZHist!W308-Nominal_ZHist!W308</f>
        <v>0</v>
      </c>
      <c r="X308">
        <f>Linker_ZHist!X308-Nominal_ZHist!X308</f>
        <v>0</v>
      </c>
      <c r="Y308">
        <f>Linker_ZHist!Y308-Nominal_ZHist!Y308</f>
        <v>0</v>
      </c>
      <c r="Z308">
        <f>Linker_ZHist!Z308-Nominal_ZHist!Z308</f>
        <v>0</v>
      </c>
      <c r="AA308">
        <f>Linker_ZHist!AA308-Nominal_ZHist!AA308</f>
        <v>0</v>
      </c>
      <c r="AB308">
        <f>Linker_ZHist!AB308-Nominal_ZHist!AB308</f>
        <v>0</v>
      </c>
      <c r="AC308">
        <f>Linker_ZHist!AC308-Nominal_ZHist!AC308</f>
        <v>0</v>
      </c>
      <c r="AD308">
        <f>Linker_ZHist!AD308-Nominal_ZHist!AD308</f>
        <v>0</v>
      </c>
      <c r="AE308">
        <f>Linker_ZHist!AE308-Nominal_ZHist!AE308</f>
        <v>0</v>
      </c>
      <c r="AF308">
        <f>Linker_ZHist!AF308-Nominal_ZHist!AF308</f>
        <v>0</v>
      </c>
      <c r="AG308">
        <f>Linker_ZHist!AG308-Nominal_ZHist!AG308</f>
        <v>0</v>
      </c>
      <c r="AH308">
        <f>Linker_ZHist!AH308-Nominal_ZHist!AH308</f>
        <v>0</v>
      </c>
      <c r="AI308">
        <f>Linker_ZHist!AI308-Nominal_ZHist!AI308</f>
        <v>0</v>
      </c>
      <c r="AJ308">
        <f>Linker_ZHist!AJ308-Nominal_ZHist!AJ308</f>
        <v>0</v>
      </c>
      <c r="AK308">
        <f>Linker_ZHist!AK308-Nominal_ZHist!AK308</f>
        <v>0</v>
      </c>
      <c r="AL308">
        <f>Linker_ZHist!AL308-Nominal_ZHist!AL308</f>
        <v>0</v>
      </c>
      <c r="AM308">
        <f>Linker_ZHist!AM308-Nominal_ZHist!AM308</f>
        <v>0</v>
      </c>
      <c r="AN308">
        <f>Linker_ZHist!AN308-Nominal_ZHist!AN308</f>
        <v>0</v>
      </c>
      <c r="AO308">
        <f>Linker_ZHist!AO308-Nominal_ZHist!AO308</f>
        <v>0</v>
      </c>
      <c r="AP308">
        <f>Linker_ZHist!AP308-Nominal_ZHist!AP308</f>
        <v>0</v>
      </c>
      <c r="AQ308">
        <f>Linker_ZHist!AQ308-Nominal_ZHist!AQ308</f>
        <v>0</v>
      </c>
      <c r="AR308">
        <f>Linker_ZHist!AR308-Nominal_ZHist!AR308</f>
        <v>0</v>
      </c>
      <c r="AS308">
        <f>Linker_ZHist!AS308-Nominal_ZHist!AS308</f>
        <v>0</v>
      </c>
      <c r="AT308">
        <f>Linker_ZHist!AT308-Nominal_ZHist!AT308</f>
        <v>0</v>
      </c>
      <c r="AU308">
        <f>Linker_ZHist!AU308-Nominal_ZHist!AU308</f>
        <v>0</v>
      </c>
      <c r="AV308">
        <f>Linker_ZHist!AV308-Nominal_ZHist!AV308</f>
        <v>0</v>
      </c>
      <c r="AW308">
        <f>Linker_ZHist!AW308-Nominal_ZHist!AW308</f>
        <v>0</v>
      </c>
      <c r="AX308">
        <f>Linker_ZHist!AX308-Nominal_ZHist!AX308</f>
        <v>0</v>
      </c>
      <c r="AY308">
        <f>Linker_ZHist!AY308-Nominal_ZHist!AY308</f>
        <v>0</v>
      </c>
      <c r="AZ308">
        <f>Linker_ZHist!AZ308-Nominal_ZHist!AZ308</f>
        <v>0</v>
      </c>
      <c r="BA308">
        <f>Linker_ZHist!BA308-Nominal_ZHist!BA308</f>
        <v>0</v>
      </c>
      <c r="BB308">
        <f>Linker_ZHist!BB308-Nominal_ZHist!BB308</f>
        <v>0</v>
      </c>
      <c r="BC308">
        <f>Linker_ZHist!BC308-Nominal_ZHist!BC308</f>
        <v>0</v>
      </c>
      <c r="BD308">
        <f>Linker_ZHist!BD308-Nominal_ZHist!BD308</f>
        <v>0</v>
      </c>
      <c r="BE308">
        <f>Linker_ZHist!BE308-Nominal_ZHist!BE308</f>
        <v>0</v>
      </c>
      <c r="BF308">
        <f>Linker_ZHist!BF308-Nominal_ZHist!BF308</f>
        <v>0</v>
      </c>
      <c r="BG308">
        <f>Linker_ZHist!BG308-Nominal_ZHist!BG308</f>
        <v>0</v>
      </c>
      <c r="BH308">
        <f>Linker_ZHist!BH308-Nominal_ZHist!BH308</f>
        <v>0</v>
      </c>
      <c r="BI308">
        <f>Linker_ZHist!BI308-Nominal_ZHist!BI308</f>
        <v>0</v>
      </c>
      <c r="BJ308">
        <f>Linker_ZHist!BJ308-Nominal_ZHist!BJ308</f>
        <v>0</v>
      </c>
      <c r="BK308">
        <f>Linker_ZHist!BK308-Nominal_ZHist!BK308</f>
        <v>0</v>
      </c>
      <c r="BL308">
        <f>Linker_ZHist!BL308-Nominal_ZHist!BL308</f>
        <v>0</v>
      </c>
      <c r="BM308">
        <f>Linker_ZHist!BM308-Nominal_ZHist!BM308</f>
        <v>0</v>
      </c>
      <c r="BN308">
        <f>Linker_ZHist!BN308-Nominal_ZHist!BN308</f>
        <v>0</v>
      </c>
      <c r="BO308">
        <f>Linker_ZHist!BO308-Nominal_ZHist!BO308</f>
        <v>0</v>
      </c>
      <c r="BP308">
        <f>Linker_ZHist!BP308-Nominal_ZHist!BP308</f>
        <v>0</v>
      </c>
      <c r="BQ308">
        <f>Linker_ZHist!BQ308-Nominal_ZHist!BQ308</f>
        <v>0</v>
      </c>
      <c r="BR308">
        <f>Linker_ZHist!BR308-Nominal_ZHist!BR308</f>
        <v>0</v>
      </c>
      <c r="BS308">
        <f>Linker_ZHist!BS308-Nominal_ZHist!BS308</f>
        <v>0</v>
      </c>
      <c r="BT308">
        <f>Linker_ZHist!BT308-Nominal_ZHist!BT308</f>
        <v>0</v>
      </c>
      <c r="BU308">
        <f>Linker_ZHist!BU308-Nominal_ZHist!BU308</f>
        <v>0</v>
      </c>
      <c r="BV308">
        <f>Linker_ZHist!BV308-Nominal_ZHist!BV308</f>
        <v>0</v>
      </c>
      <c r="BW308">
        <f>Linker_ZHist!BW308-Nominal_ZHist!BW308</f>
        <v>0</v>
      </c>
      <c r="BX308">
        <f>Linker_ZHist!BX308-Nominal_ZHist!BX308</f>
        <v>0</v>
      </c>
      <c r="BY308">
        <f>Linker_ZHist!BY308-Nominal_ZHist!BY308</f>
        <v>0</v>
      </c>
      <c r="BZ308">
        <f>Linker_ZHist!BZ308-Nominal_ZHist!BZ308</f>
        <v>0</v>
      </c>
    </row>
    <row r="309" spans="4:78" x14ac:dyDescent="0.35">
      <c r="D309">
        <f>Linker_ZHist!D309-Nominal_ZHist!D309</f>
        <v>0</v>
      </c>
      <c r="E309">
        <f>Linker_ZHist!E309-Nominal_ZHist!E309</f>
        <v>0</v>
      </c>
      <c r="F309">
        <f>Linker_ZHist!F309-Nominal_ZHist!F309</f>
        <v>0</v>
      </c>
      <c r="G309">
        <f>Linker_ZHist!G309-Nominal_ZHist!G309</f>
        <v>0</v>
      </c>
      <c r="H309">
        <f>Linker_ZHist!H309-Nominal_ZHist!H309</f>
        <v>0</v>
      </c>
      <c r="I309">
        <f>Linker_ZHist!I309-Nominal_ZHist!I309</f>
        <v>0</v>
      </c>
      <c r="J309">
        <f>Linker_ZHist!J309-Nominal_ZHist!J309</f>
        <v>0</v>
      </c>
      <c r="K309">
        <f>Linker_ZHist!K309-Nominal_ZHist!K309</f>
        <v>0</v>
      </c>
      <c r="L309">
        <f>Linker_ZHist!L309-Nominal_ZHist!L309</f>
        <v>0</v>
      </c>
      <c r="M309">
        <f>Linker_ZHist!M309-Nominal_ZHist!M309</f>
        <v>0</v>
      </c>
      <c r="N309">
        <f>Linker_ZHist!N309-Nominal_ZHist!N309</f>
        <v>0</v>
      </c>
      <c r="O309">
        <f>Linker_ZHist!O309-Nominal_ZHist!O309</f>
        <v>0</v>
      </c>
      <c r="P309">
        <f>Linker_ZHist!P309-Nominal_ZHist!P309</f>
        <v>0</v>
      </c>
      <c r="Q309">
        <f>Linker_ZHist!Q309-Nominal_ZHist!Q309</f>
        <v>0</v>
      </c>
      <c r="R309">
        <f>Linker_ZHist!R309-Nominal_ZHist!R309</f>
        <v>0</v>
      </c>
      <c r="S309">
        <f>Linker_ZHist!S309-Nominal_ZHist!S309</f>
        <v>0</v>
      </c>
      <c r="T309">
        <f>Linker_ZHist!T309-Nominal_ZHist!T309</f>
        <v>0</v>
      </c>
      <c r="U309">
        <f>Linker_ZHist!U309-Nominal_ZHist!U309</f>
        <v>0</v>
      </c>
      <c r="V309">
        <f>Linker_ZHist!V309-Nominal_ZHist!V309</f>
        <v>0</v>
      </c>
      <c r="W309">
        <f>Linker_ZHist!W309-Nominal_ZHist!W309</f>
        <v>0</v>
      </c>
      <c r="X309">
        <f>Linker_ZHist!X309-Nominal_ZHist!X309</f>
        <v>0</v>
      </c>
      <c r="Y309">
        <f>Linker_ZHist!Y309-Nominal_ZHist!Y309</f>
        <v>0</v>
      </c>
      <c r="Z309">
        <f>Linker_ZHist!Z309-Nominal_ZHist!Z309</f>
        <v>0</v>
      </c>
      <c r="AA309">
        <f>Linker_ZHist!AA309-Nominal_ZHist!AA309</f>
        <v>0</v>
      </c>
      <c r="AB309">
        <f>Linker_ZHist!AB309-Nominal_ZHist!AB309</f>
        <v>0</v>
      </c>
      <c r="AC309">
        <f>Linker_ZHist!AC309-Nominal_ZHist!AC309</f>
        <v>0</v>
      </c>
      <c r="AD309">
        <f>Linker_ZHist!AD309-Nominal_ZHist!AD309</f>
        <v>0</v>
      </c>
      <c r="AE309">
        <f>Linker_ZHist!AE309-Nominal_ZHist!AE309</f>
        <v>0</v>
      </c>
      <c r="AF309">
        <f>Linker_ZHist!AF309-Nominal_ZHist!AF309</f>
        <v>0</v>
      </c>
      <c r="AG309">
        <f>Linker_ZHist!AG309-Nominal_ZHist!AG309</f>
        <v>0</v>
      </c>
      <c r="AH309">
        <f>Linker_ZHist!AH309-Nominal_ZHist!AH309</f>
        <v>0</v>
      </c>
      <c r="AI309">
        <f>Linker_ZHist!AI309-Nominal_ZHist!AI309</f>
        <v>0</v>
      </c>
      <c r="AJ309">
        <f>Linker_ZHist!AJ309-Nominal_ZHist!AJ309</f>
        <v>0</v>
      </c>
      <c r="AK309">
        <f>Linker_ZHist!AK309-Nominal_ZHist!AK309</f>
        <v>0</v>
      </c>
      <c r="AL309">
        <f>Linker_ZHist!AL309-Nominal_ZHist!AL309</f>
        <v>0</v>
      </c>
      <c r="AM309">
        <f>Linker_ZHist!AM309-Nominal_ZHist!AM309</f>
        <v>0</v>
      </c>
      <c r="AN309">
        <f>Linker_ZHist!AN309-Nominal_ZHist!AN309</f>
        <v>0</v>
      </c>
      <c r="AO309">
        <f>Linker_ZHist!AO309-Nominal_ZHist!AO309</f>
        <v>0</v>
      </c>
      <c r="AP309">
        <f>Linker_ZHist!AP309-Nominal_ZHist!AP309</f>
        <v>0</v>
      </c>
      <c r="AQ309">
        <f>Linker_ZHist!AQ309-Nominal_ZHist!AQ309</f>
        <v>0</v>
      </c>
      <c r="AR309">
        <f>Linker_ZHist!AR309-Nominal_ZHist!AR309</f>
        <v>0</v>
      </c>
      <c r="AS309">
        <f>Linker_ZHist!AS309-Nominal_ZHist!AS309</f>
        <v>0</v>
      </c>
      <c r="AT309">
        <f>Linker_ZHist!AT309-Nominal_ZHist!AT309</f>
        <v>0</v>
      </c>
      <c r="AU309">
        <f>Linker_ZHist!AU309-Nominal_ZHist!AU309</f>
        <v>0</v>
      </c>
      <c r="AV309">
        <f>Linker_ZHist!AV309-Nominal_ZHist!AV309</f>
        <v>0</v>
      </c>
      <c r="AW309">
        <f>Linker_ZHist!AW309-Nominal_ZHist!AW309</f>
        <v>0</v>
      </c>
      <c r="AX309">
        <f>Linker_ZHist!AX309-Nominal_ZHist!AX309</f>
        <v>0</v>
      </c>
      <c r="AY309">
        <f>Linker_ZHist!AY309-Nominal_ZHist!AY309</f>
        <v>0</v>
      </c>
      <c r="AZ309">
        <f>Linker_ZHist!AZ309-Nominal_ZHist!AZ309</f>
        <v>0</v>
      </c>
      <c r="BA309">
        <f>Linker_ZHist!BA309-Nominal_ZHist!BA309</f>
        <v>0</v>
      </c>
      <c r="BB309">
        <f>Linker_ZHist!BB309-Nominal_ZHist!BB309</f>
        <v>0</v>
      </c>
      <c r="BC309">
        <f>Linker_ZHist!BC309-Nominal_ZHist!BC309</f>
        <v>0</v>
      </c>
      <c r="BD309">
        <f>Linker_ZHist!BD309-Nominal_ZHist!BD309</f>
        <v>0</v>
      </c>
      <c r="BE309">
        <f>Linker_ZHist!BE309-Nominal_ZHist!BE309</f>
        <v>0</v>
      </c>
      <c r="BF309">
        <f>Linker_ZHist!BF309-Nominal_ZHist!BF309</f>
        <v>0</v>
      </c>
      <c r="BG309">
        <f>Linker_ZHist!BG309-Nominal_ZHist!BG309</f>
        <v>0</v>
      </c>
      <c r="BH309">
        <f>Linker_ZHist!BH309-Nominal_ZHist!BH309</f>
        <v>0</v>
      </c>
      <c r="BI309">
        <f>Linker_ZHist!BI309-Nominal_ZHist!BI309</f>
        <v>0</v>
      </c>
      <c r="BJ309">
        <f>Linker_ZHist!BJ309-Nominal_ZHist!BJ309</f>
        <v>0</v>
      </c>
      <c r="BK309">
        <f>Linker_ZHist!BK309-Nominal_ZHist!BK309</f>
        <v>0</v>
      </c>
      <c r="BL309">
        <f>Linker_ZHist!BL309-Nominal_ZHist!BL309</f>
        <v>0</v>
      </c>
      <c r="BM309">
        <f>Linker_ZHist!BM309-Nominal_ZHist!BM309</f>
        <v>0</v>
      </c>
      <c r="BN309">
        <f>Linker_ZHist!BN309-Nominal_ZHist!BN309</f>
        <v>0</v>
      </c>
      <c r="BO309">
        <f>Linker_ZHist!BO309-Nominal_ZHist!BO309</f>
        <v>0</v>
      </c>
      <c r="BP309">
        <f>Linker_ZHist!BP309-Nominal_ZHist!BP309</f>
        <v>0</v>
      </c>
      <c r="BQ309">
        <f>Linker_ZHist!BQ309-Nominal_ZHist!BQ309</f>
        <v>0</v>
      </c>
      <c r="BR309">
        <f>Linker_ZHist!BR309-Nominal_ZHist!BR309</f>
        <v>0</v>
      </c>
      <c r="BS309">
        <f>Linker_ZHist!BS309-Nominal_ZHist!BS309</f>
        <v>0</v>
      </c>
      <c r="BT309">
        <f>Linker_ZHist!BT309-Nominal_ZHist!BT309</f>
        <v>0</v>
      </c>
      <c r="BU309">
        <f>Linker_ZHist!BU309-Nominal_ZHist!BU309</f>
        <v>0</v>
      </c>
      <c r="BV309">
        <f>Linker_ZHist!BV309-Nominal_ZHist!BV309</f>
        <v>0</v>
      </c>
      <c r="BW309">
        <f>Linker_ZHist!BW309-Nominal_ZHist!BW309</f>
        <v>0</v>
      </c>
      <c r="BX309">
        <f>Linker_ZHist!BX309-Nominal_ZHist!BX309</f>
        <v>0</v>
      </c>
      <c r="BY309">
        <f>Linker_ZHist!BY309-Nominal_ZHist!BY309</f>
        <v>0</v>
      </c>
      <c r="BZ309">
        <f>Linker_ZHist!BZ309-Nominal_ZHist!BZ309</f>
        <v>0</v>
      </c>
    </row>
    <row r="310" spans="4:78" x14ac:dyDescent="0.35">
      <c r="D310">
        <f>Linker_ZHist!D310-Nominal_ZHist!D310</f>
        <v>0</v>
      </c>
      <c r="E310">
        <f>Linker_ZHist!E310-Nominal_ZHist!E310</f>
        <v>0</v>
      </c>
      <c r="F310">
        <f>Linker_ZHist!F310-Nominal_ZHist!F310</f>
        <v>0</v>
      </c>
      <c r="G310">
        <f>Linker_ZHist!G310-Nominal_ZHist!G310</f>
        <v>0</v>
      </c>
      <c r="H310">
        <f>Linker_ZHist!H310-Nominal_ZHist!H310</f>
        <v>0</v>
      </c>
      <c r="I310">
        <f>Linker_ZHist!I310-Nominal_ZHist!I310</f>
        <v>0</v>
      </c>
      <c r="J310">
        <f>Linker_ZHist!J310-Nominal_ZHist!J310</f>
        <v>0</v>
      </c>
      <c r="K310">
        <f>Linker_ZHist!K310-Nominal_ZHist!K310</f>
        <v>0</v>
      </c>
      <c r="L310">
        <f>Linker_ZHist!L310-Nominal_ZHist!L310</f>
        <v>0</v>
      </c>
      <c r="M310">
        <f>Linker_ZHist!M310-Nominal_ZHist!M310</f>
        <v>0</v>
      </c>
      <c r="N310">
        <f>Linker_ZHist!N310-Nominal_ZHist!N310</f>
        <v>0</v>
      </c>
      <c r="O310">
        <f>Linker_ZHist!O310-Nominal_ZHist!O310</f>
        <v>0</v>
      </c>
      <c r="P310">
        <f>Linker_ZHist!P310-Nominal_ZHist!P310</f>
        <v>0</v>
      </c>
      <c r="Q310">
        <f>Linker_ZHist!Q310-Nominal_ZHist!Q310</f>
        <v>0</v>
      </c>
      <c r="R310">
        <f>Linker_ZHist!R310-Nominal_ZHist!R310</f>
        <v>0</v>
      </c>
      <c r="S310">
        <f>Linker_ZHist!S310-Nominal_ZHist!S310</f>
        <v>0</v>
      </c>
      <c r="T310">
        <f>Linker_ZHist!T310-Nominal_ZHist!T310</f>
        <v>0</v>
      </c>
      <c r="U310">
        <f>Linker_ZHist!U310-Nominal_ZHist!U310</f>
        <v>0</v>
      </c>
      <c r="V310">
        <f>Linker_ZHist!V310-Nominal_ZHist!V310</f>
        <v>0</v>
      </c>
      <c r="W310">
        <f>Linker_ZHist!W310-Nominal_ZHist!W310</f>
        <v>0</v>
      </c>
      <c r="X310">
        <f>Linker_ZHist!X310-Nominal_ZHist!X310</f>
        <v>0</v>
      </c>
      <c r="Y310">
        <f>Linker_ZHist!Y310-Nominal_ZHist!Y310</f>
        <v>0</v>
      </c>
      <c r="Z310">
        <f>Linker_ZHist!Z310-Nominal_ZHist!Z310</f>
        <v>0</v>
      </c>
      <c r="AA310">
        <f>Linker_ZHist!AA310-Nominal_ZHist!AA310</f>
        <v>0</v>
      </c>
      <c r="AB310">
        <f>Linker_ZHist!AB310-Nominal_ZHist!AB310</f>
        <v>0</v>
      </c>
      <c r="AC310">
        <f>Linker_ZHist!AC310-Nominal_ZHist!AC310</f>
        <v>0</v>
      </c>
      <c r="AD310">
        <f>Linker_ZHist!AD310-Nominal_ZHist!AD310</f>
        <v>0</v>
      </c>
      <c r="AE310">
        <f>Linker_ZHist!AE310-Nominal_ZHist!AE310</f>
        <v>0</v>
      </c>
      <c r="AF310">
        <f>Linker_ZHist!AF310-Nominal_ZHist!AF310</f>
        <v>0</v>
      </c>
      <c r="AG310">
        <f>Linker_ZHist!AG310-Nominal_ZHist!AG310</f>
        <v>0</v>
      </c>
      <c r="AH310">
        <f>Linker_ZHist!AH310-Nominal_ZHist!AH310</f>
        <v>0</v>
      </c>
      <c r="AI310">
        <f>Linker_ZHist!AI310-Nominal_ZHist!AI310</f>
        <v>0</v>
      </c>
      <c r="AJ310">
        <f>Linker_ZHist!AJ310-Nominal_ZHist!AJ310</f>
        <v>0</v>
      </c>
      <c r="AK310">
        <f>Linker_ZHist!AK310-Nominal_ZHist!AK310</f>
        <v>0</v>
      </c>
      <c r="AL310">
        <f>Linker_ZHist!AL310-Nominal_ZHist!AL310</f>
        <v>0</v>
      </c>
      <c r="AM310">
        <f>Linker_ZHist!AM310-Nominal_ZHist!AM310</f>
        <v>0</v>
      </c>
      <c r="AN310">
        <f>Linker_ZHist!AN310-Nominal_ZHist!AN310</f>
        <v>0</v>
      </c>
      <c r="AO310">
        <f>Linker_ZHist!AO310-Nominal_ZHist!AO310</f>
        <v>0</v>
      </c>
      <c r="AP310">
        <f>Linker_ZHist!AP310-Nominal_ZHist!AP310</f>
        <v>0</v>
      </c>
      <c r="AQ310">
        <f>Linker_ZHist!AQ310-Nominal_ZHist!AQ310</f>
        <v>0</v>
      </c>
      <c r="AR310">
        <f>Linker_ZHist!AR310-Nominal_ZHist!AR310</f>
        <v>0</v>
      </c>
      <c r="AS310">
        <f>Linker_ZHist!AS310-Nominal_ZHist!AS310</f>
        <v>0</v>
      </c>
      <c r="AT310">
        <f>Linker_ZHist!AT310-Nominal_ZHist!AT310</f>
        <v>0</v>
      </c>
      <c r="AU310">
        <f>Linker_ZHist!AU310-Nominal_ZHist!AU310</f>
        <v>0</v>
      </c>
      <c r="AV310">
        <f>Linker_ZHist!AV310-Nominal_ZHist!AV310</f>
        <v>0</v>
      </c>
      <c r="AW310">
        <f>Linker_ZHist!AW310-Nominal_ZHist!AW310</f>
        <v>0</v>
      </c>
      <c r="AX310">
        <f>Linker_ZHist!AX310-Nominal_ZHist!AX310</f>
        <v>0</v>
      </c>
      <c r="AY310">
        <f>Linker_ZHist!AY310-Nominal_ZHist!AY310</f>
        <v>0</v>
      </c>
      <c r="AZ310">
        <f>Linker_ZHist!AZ310-Nominal_ZHist!AZ310</f>
        <v>0</v>
      </c>
      <c r="BA310">
        <f>Linker_ZHist!BA310-Nominal_ZHist!BA310</f>
        <v>0</v>
      </c>
      <c r="BB310">
        <f>Linker_ZHist!BB310-Nominal_ZHist!BB310</f>
        <v>0</v>
      </c>
      <c r="BC310">
        <f>Linker_ZHist!BC310-Nominal_ZHist!BC310</f>
        <v>0</v>
      </c>
      <c r="BD310">
        <f>Linker_ZHist!BD310-Nominal_ZHist!BD310</f>
        <v>0</v>
      </c>
      <c r="BE310">
        <f>Linker_ZHist!BE310-Nominal_ZHist!BE310</f>
        <v>0</v>
      </c>
      <c r="BF310">
        <f>Linker_ZHist!BF310-Nominal_ZHist!BF310</f>
        <v>0</v>
      </c>
      <c r="BG310">
        <f>Linker_ZHist!BG310-Nominal_ZHist!BG310</f>
        <v>0</v>
      </c>
      <c r="BH310">
        <f>Linker_ZHist!BH310-Nominal_ZHist!BH310</f>
        <v>0</v>
      </c>
      <c r="BI310">
        <f>Linker_ZHist!BI310-Nominal_ZHist!BI310</f>
        <v>0</v>
      </c>
      <c r="BJ310">
        <f>Linker_ZHist!BJ310-Nominal_ZHist!BJ310</f>
        <v>0</v>
      </c>
      <c r="BK310">
        <f>Linker_ZHist!BK310-Nominal_ZHist!BK310</f>
        <v>0</v>
      </c>
      <c r="BL310">
        <f>Linker_ZHist!BL310-Nominal_ZHist!BL310</f>
        <v>0</v>
      </c>
      <c r="BM310">
        <f>Linker_ZHist!BM310-Nominal_ZHist!BM310</f>
        <v>0</v>
      </c>
      <c r="BN310">
        <f>Linker_ZHist!BN310-Nominal_ZHist!BN310</f>
        <v>0</v>
      </c>
      <c r="BO310">
        <f>Linker_ZHist!BO310-Nominal_ZHist!BO310</f>
        <v>0</v>
      </c>
      <c r="BP310">
        <f>Linker_ZHist!BP310-Nominal_ZHist!BP310</f>
        <v>0</v>
      </c>
      <c r="BQ310">
        <f>Linker_ZHist!BQ310-Nominal_ZHist!BQ310</f>
        <v>0</v>
      </c>
      <c r="BR310">
        <f>Linker_ZHist!BR310-Nominal_ZHist!BR310</f>
        <v>0</v>
      </c>
      <c r="BS310">
        <f>Linker_ZHist!BS310-Nominal_ZHist!BS310</f>
        <v>0</v>
      </c>
      <c r="BT310">
        <f>Linker_ZHist!BT310-Nominal_ZHist!BT310</f>
        <v>0</v>
      </c>
      <c r="BU310">
        <f>Linker_ZHist!BU310-Nominal_ZHist!BU310</f>
        <v>0</v>
      </c>
      <c r="BV310">
        <f>Linker_ZHist!BV310-Nominal_ZHist!BV310</f>
        <v>0</v>
      </c>
      <c r="BW310">
        <f>Linker_ZHist!BW310-Nominal_ZHist!BW310</f>
        <v>0</v>
      </c>
      <c r="BX310">
        <f>Linker_ZHist!BX310-Nominal_ZHist!BX310</f>
        <v>0</v>
      </c>
      <c r="BY310">
        <f>Linker_ZHist!BY310-Nominal_ZHist!BY310</f>
        <v>0</v>
      </c>
      <c r="BZ310">
        <f>Linker_ZHist!BZ310-Nominal_ZHist!BZ310</f>
        <v>0</v>
      </c>
    </row>
    <row r="311" spans="4:78" x14ac:dyDescent="0.35">
      <c r="D311">
        <f>Linker_ZHist!D311-Nominal_ZHist!D311</f>
        <v>0</v>
      </c>
      <c r="E311">
        <f>Linker_ZHist!E311-Nominal_ZHist!E311</f>
        <v>0</v>
      </c>
      <c r="F311">
        <f>Linker_ZHist!F311-Nominal_ZHist!F311</f>
        <v>0</v>
      </c>
      <c r="G311">
        <f>Linker_ZHist!G311-Nominal_ZHist!G311</f>
        <v>0</v>
      </c>
      <c r="H311">
        <f>Linker_ZHist!H311-Nominal_ZHist!H311</f>
        <v>0</v>
      </c>
      <c r="I311">
        <f>Linker_ZHist!I311-Nominal_ZHist!I311</f>
        <v>0</v>
      </c>
      <c r="J311">
        <f>Linker_ZHist!J311-Nominal_ZHist!J311</f>
        <v>0</v>
      </c>
      <c r="K311">
        <f>Linker_ZHist!K311-Nominal_ZHist!K311</f>
        <v>0</v>
      </c>
      <c r="L311">
        <f>Linker_ZHist!L311-Nominal_ZHist!L311</f>
        <v>0</v>
      </c>
      <c r="M311">
        <f>Linker_ZHist!M311-Nominal_ZHist!M311</f>
        <v>0</v>
      </c>
      <c r="N311">
        <f>Linker_ZHist!N311-Nominal_ZHist!N311</f>
        <v>0</v>
      </c>
      <c r="O311">
        <f>Linker_ZHist!O311-Nominal_ZHist!O311</f>
        <v>0</v>
      </c>
      <c r="P311">
        <f>Linker_ZHist!P311-Nominal_ZHist!P311</f>
        <v>0</v>
      </c>
      <c r="Q311">
        <f>Linker_ZHist!Q311-Nominal_ZHist!Q311</f>
        <v>0</v>
      </c>
      <c r="R311">
        <f>Linker_ZHist!R311-Nominal_ZHist!R311</f>
        <v>0</v>
      </c>
      <c r="S311">
        <f>Linker_ZHist!S311-Nominal_ZHist!S311</f>
        <v>0</v>
      </c>
      <c r="T311">
        <f>Linker_ZHist!T311-Nominal_ZHist!T311</f>
        <v>0</v>
      </c>
      <c r="U311">
        <f>Linker_ZHist!U311-Nominal_ZHist!U311</f>
        <v>0</v>
      </c>
      <c r="V311">
        <f>Linker_ZHist!V311-Nominal_ZHist!V311</f>
        <v>0</v>
      </c>
      <c r="W311">
        <f>Linker_ZHist!W311-Nominal_ZHist!W311</f>
        <v>0</v>
      </c>
      <c r="X311">
        <f>Linker_ZHist!X311-Nominal_ZHist!X311</f>
        <v>0</v>
      </c>
      <c r="Y311">
        <f>Linker_ZHist!Y311-Nominal_ZHist!Y311</f>
        <v>0</v>
      </c>
      <c r="Z311">
        <f>Linker_ZHist!Z311-Nominal_ZHist!Z311</f>
        <v>0</v>
      </c>
      <c r="AA311">
        <f>Linker_ZHist!AA311-Nominal_ZHist!AA311</f>
        <v>0</v>
      </c>
      <c r="AB311">
        <f>Linker_ZHist!AB311-Nominal_ZHist!AB311</f>
        <v>0</v>
      </c>
      <c r="AC311">
        <f>Linker_ZHist!AC311-Nominal_ZHist!AC311</f>
        <v>0</v>
      </c>
      <c r="AD311">
        <f>Linker_ZHist!AD311-Nominal_ZHist!AD311</f>
        <v>0</v>
      </c>
      <c r="AE311">
        <f>Linker_ZHist!AE311-Nominal_ZHist!AE311</f>
        <v>0</v>
      </c>
      <c r="AF311">
        <f>Linker_ZHist!AF311-Nominal_ZHist!AF311</f>
        <v>0</v>
      </c>
      <c r="AG311">
        <f>Linker_ZHist!AG311-Nominal_ZHist!AG311</f>
        <v>0</v>
      </c>
      <c r="AH311">
        <f>Linker_ZHist!AH311-Nominal_ZHist!AH311</f>
        <v>0</v>
      </c>
      <c r="AI311">
        <f>Linker_ZHist!AI311-Nominal_ZHist!AI311</f>
        <v>0</v>
      </c>
      <c r="AJ311">
        <f>Linker_ZHist!AJ311-Nominal_ZHist!AJ311</f>
        <v>0</v>
      </c>
      <c r="AK311">
        <f>Linker_ZHist!AK311-Nominal_ZHist!AK311</f>
        <v>0</v>
      </c>
      <c r="AL311">
        <f>Linker_ZHist!AL311-Nominal_ZHist!AL311</f>
        <v>0</v>
      </c>
      <c r="AM311">
        <f>Linker_ZHist!AM311-Nominal_ZHist!AM311</f>
        <v>0</v>
      </c>
      <c r="AN311">
        <f>Linker_ZHist!AN311-Nominal_ZHist!AN311</f>
        <v>0</v>
      </c>
      <c r="AO311">
        <f>Linker_ZHist!AO311-Nominal_ZHist!AO311</f>
        <v>0</v>
      </c>
      <c r="AP311">
        <f>Linker_ZHist!AP311-Nominal_ZHist!AP311</f>
        <v>0</v>
      </c>
      <c r="AQ311">
        <f>Linker_ZHist!AQ311-Nominal_ZHist!AQ311</f>
        <v>0</v>
      </c>
      <c r="AR311">
        <f>Linker_ZHist!AR311-Nominal_ZHist!AR311</f>
        <v>0</v>
      </c>
      <c r="AS311">
        <f>Linker_ZHist!AS311-Nominal_ZHist!AS311</f>
        <v>0</v>
      </c>
      <c r="AT311">
        <f>Linker_ZHist!AT311-Nominal_ZHist!AT311</f>
        <v>0</v>
      </c>
      <c r="AU311">
        <f>Linker_ZHist!AU311-Nominal_ZHist!AU311</f>
        <v>0</v>
      </c>
      <c r="AV311">
        <f>Linker_ZHist!AV311-Nominal_ZHist!AV311</f>
        <v>0</v>
      </c>
      <c r="AW311">
        <f>Linker_ZHist!AW311-Nominal_ZHist!AW311</f>
        <v>0</v>
      </c>
      <c r="AX311">
        <f>Linker_ZHist!AX311-Nominal_ZHist!AX311</f>
        <v>0</v>
      </c>
      <c r="AY311">
        <f>Linker_ZHist!AY311-Nominal_ZHist!AY311</f>
        <v>0</v>
      </c>
      <c r="AZ311">
        <f>Linker_ZHist!AZ311-Nominal_ZHist!AZ311</f>
        <v>0</v>
      </c>
      <c r="BA311">
        <f>Linker_ZHist!BA311-Nominal_ZHist!BA311</f>
        <v>0</v>
      </c>
      <c r="BB311">
        <f>Linker_ZHist!BB311-Nominal_ZHist!BB311</f>
        <v>0</v>
      </c>
      <c r="BC311">
        <f>Linker_ZHist!BC311-Nominal_ZHist!BC311</f>
        <v>0</v>
      </c>
      <c r="BD311">
        <f>Linker_ZHist!BD311-Nominal_ZHist!BD311</f>
        <v>0</v>
      </c>
      <c r="BE311">
        <f>Linker_ZHist!BE311-Nominal_ZHist!BE311</f>
        <v>0</v>
      </c>
      <c r="BF311">
        <f>Linker_ZHist!BF311-Nominal_ZHist!BF311</f>
        <v>0</v>
      </c>
      <c r="BG311">
        <f>Linker_ZHist!BG311-Nominal_ZHist!BG311</f>
        <v>0</v>
      </c>
      <c r="BH311">
        <f>Linker_ZHist!BH311-Nominal_ZHist!BH311</f>
        <v>0</v>
      </c>
      <c r="BI311">
        <f>Linker_ZHist!BI311-Nominal_ZHist!BI311</f>
        <v>0</v>
      </c>
      <c r="BJ311">
        <f>Linker_ZHist!BJ311-Nominal_ZHist!BJ311</f>
        <v>0</v>
      </c>
      <c r="BK311">
        <f>Linker_ZHist!BK311-Nominal_ZHist!BK311</f>
        <v>0</v>
      </c>
      <c r="BL311">
        <f>Linker_ZHist!BL311-Nominal_ZHist!BL311</f>
        <v>0</v>
      </c>
      <c r="BM311">
        <f>Linker_ZHist!BM311-Nominal_ZHist!BM311</f>
        <v>0</v>
      </c>
      <c r="BN311">
        <f>Linker_ZHist!BN311-Nominal_ZHist!BN311</f>
        <v>0</v>
      </c>
      <c r="BO311">
        <f>Linker_ZHist!BO311-Nominal_ZHist!BO311</f>
        <v>0</v>
      </c>
      <c r="BP311">
        <f>Linker_ZHist!BP311-Nominal_ZHist!BP311</f>
        <v>0</v>
      </c>
      <c r="BQ311">
        <f>Linker_ZHist!BQ311-Nominal_ZHist!BQ311</f>
        <v>0</v>
      </c>
      <c r="BR311">
        <f>Linker_ZHist!BR311-Nominal_ZHist!BR311</f>
        <v>0</v>
      </c>
      <c r="BS311">
        <f>Linker_ZHist!BS311-Nominal_ZHist!BS311</f>
        <v>0</v>
      </c>
      <c r="BT311">
        <f>Linker_ZHist!BT311-Nominal_ZHist!BT311</f>
        <v>0</v>
      </c>
      <c r="BU311">
        <f>Linker_ZHist!BU311-Nominal_ZHist!BU311</f>
        <v>0</v>
      </c>
      <c r="BV311">
        <f>Linker_ZHist!BV311-Nominal_ZHist!BV311</f>
        <v>0</v>
      </c>
      <c r="BW311">
        <f>Linker_ZHist!BW311-Nominal_ZHist!BW311</f>
        <v>0</v>
      </c>
      <c r="BX311">
        <f>Linker_ZHist!BX311-Nominal_ZHist!BX311</f>
        <v>0</v>
      </c>
      <c r="BY311">
        <f>Linker_ZHist!BY311-Nominal_ZHist!BY311</f>
        <v>0</v>
      </c>
      <c r="BZ311">
        <f>Linker_ZHist!BZ311-Nominal_ZHist!BZ311</f>
        <v>0</v>
      </c>
    </row>
    <row r="312" spans="4:78" x14ac:dyDescent="0.35">
      <c r="D312">
        <f>Linker_ZHist!D312-Nominal_ZHist!D312</f>
        <v>0</v>
      </c>
      <c r="E312">
        <f>Linker_ZHist!E312-Nominal_ZHist!E312</f>
        <v>0</v>
      </c>
      <c r="F312">
        <f>Linker_ZHist!F312-Nominal_ZHist!F312</f>
        <v>0</v>
      </c>
      <c r="G312">
        <f>Linker_ZHist!G312-Nominal_ZHist!G312</f>
        <v>0</v>
      </c>
      <c r="H312">
        <f>Linker_ZHist!H312-Nominal_ZHist!H312</f>
        <v>0</v>
      </c>
      <c r="I312">
        <f>Linker_ZHist!I312-Nominal_ZHist!I312</f>
        <v>0</v>
      </c>
      <c r="J312">
        <f>Linker_ZHist!J312-Nominal_ZHist!J312</f>
        <v>0</v>
      </c>
      <c r="K312">
        <f>Linker_ZHist!K312-Nominal_ZHist!K312</f>
        <v>0</v>
      </c>
      <c r="L312">
        <f>Linker_ZHist!L312-Nominal_ZHist!L312</f>
        <v>0</v>
      </c>
      <c r="M312">
        <f>Linker_ZHist!M312-Nominal_ZHist!M312</f>
        <v>0</v>
      </c>
      <c r="N312">
        <f>Linker_ZHist!N312-Nominal_ZHist!N312</f>
        <v>0</v>
      </c>
      <c r="O312">
        <f>Linker_ZHist!O312-Nominal_ZHist!O312</f>
        <v>0</v>
      </c>
      <c r="P312">
        <f>Linker_ZHist!P312-Nominal_ZHist!P312</f>
        <v>0</v>
      </c>
      <c r="Q312">
        <f>Linker_ZHist!Q312-Nominal_ZHist!Q312</f>
        <v>0</v>
      </c>
      <c r="R312">
        <f>Linker_ZHist!R312-Nominal_ZHist!R312</f>
        <v>0</v>
      </c>
      <c r="S312">
        <f>Linker_ZHist!S312-Nominal_ZHist!S312</f>
        <v>0</v>
      </c>
      <c r="T312">
        <f>Linker_ZHist!T312-Nominal_ZHist!T312</f>
        <v>0</v>
      </c>
      <c r="U312">
        <f>Linker_ZHist!U312-Nominal_ZHist!U312</f>
        <v>0</v>
      </c>
      <c r="V312">
        <f>Linker_ZHist!V312-Nominal_ZHist!V312</f>
        <v>0</v>
      </c>
      <c r="W312">
        <f>Linker_ZHist!W312-Nominal_ZHist!W312</f>
        <v>0</v>
      </c>
      <c r="X312">
        <f>Linker_ZHist!X312-Nominal_ZHist!X312</f>
        <v>0</v>
      </c>
      <c r="Y312">
        <f>Linker_ZHist!Y312-Nominal_ZHist!Y312</f>
        <v>0</v>
      </c>
      <c r="Z312">
        <f>Linker_ZHist!Z312-Nominal_ZHist!Z312</f>
        <v>0</v>
      </c>
      <c r="AA312">
        <f>Linker_ZHist!AA312-Nominal_ZHist!AA312</f>
        <v>0</v>
      </c>
      <c r="AB312">
        <f>Linker_ZHist!AB312-Nominal_ZHist!AB312</f>
        <v>0</v>
      </c>
      <c r="AC312">
        <f>Linker_ZHist!AC312-Nominal_ZHist!AC312</f>
        <v>0</v>
      </c>
      <c r="AD312">
        <f>Linker_ZHist!AD312-Nominal_ZHist!AD312</f>
        <v>0</v>
      </c>
      <c r="AE312">
        <f>Linker_ZHist!AE312-Nominal_ZHist!AE312</f>
        <v>0</v>
      </c>
      <c r="AF312">
        <f>Linker_ZHist!AF312-Nominal_ZHist!AF312</f>
        <v>0</v>
      </c>
      <c r="AG312">
        <f>Linker_ZHist!AG312-Nominal_ZHist!AG312</f>
        <v>0</v>
      </c>
      <c r="AH312">
        <f>Linker_ZHist!AH312-Nominal_ZHist!AH312</f>
        <v>0</v>
      </c>
      <c r="AI312">
        <f>Linker_ZHist!AI312-Nominal_ZHist!AI312</f>
        <v>0</v>
      </c>
      <c r="AJ312">
        <f>Linker_ZHist!AJ312-Nominal_ZHist!AJ312</f>
        <v>0</v>
      </c>
      <c r="AK312">
        <f>Linker_ZHist!AK312-Nominal_ZHist!AK312</f>
        <v>0</v>
      </c>
      <c r="AL312">
        <f>Linker_ZHist!AL312-Nominal_ZHist!AL312</f>
        <v>0</v>
      </c>
      <c r="AM312">
        <f>Linker_ZHist!AM312-Nominal_ZHist!AM312</f>
        <v>0</v>
      </c>
      <c r="AN312">
        <f>Linker_ZHist!AN312-Nominal_ZHist!AN312</f>
        <v>0</v>
      </c>
      <c r="AO312">
        <f>Linker_ZHist!AO312-Nominal_ZHist!AO312</f>
        <v>0</v>
      </c>
      <c r="AP312">
        <f>Linker_ZHist!AP312-Nominal_ZHist!AP312</f>
        <v>0</v>
      </c>
      <c r="AQ312">
        <f>Linker_ZHist!AQ312-Nominal_ZHist!AQ312</f>
        <v>0</v>
      </c>
      <c r="AR312">
        <f>Linker_ZHist!AR312-Nominal_ZHist!AR312</f>
        <v>0</v>
      </c>
      <c r="AS312">
        <f>Linker_ZHist!AS312-Nominal_ZHist!AS312</f>
        <v>0</v>
      </c>
      <c r="AT312">
        <f>Linker_ZHist!AT312-Nominal_ZHist!AT312</f>
        <v>0</v>
      </c>
      <c r="AU312">
        <f>Linker_ZHist!AU312-Nominal_ZHist!AU312</f>
        <v>0</v>
      </c>
      <c r="AV312">
        <f>Linker_ZHist!AV312-Nominal_ZHist!AV312</f>
        <v>0</v>
      </c>
      <c r="AW312">
        <f>Linker_ZHist!AW312-Nominal_ZHist!AW312</f>
        <v>0</v>
      </c>
      <c r="AX312">
        <f>Linker_ZHist!AX312-Nominal_ZHist!AX312</f>
        <v>0</v>
      </c>
      <c r="AY312">
        <f>Linker_ZHist!AY312-Nominal_ZHist!AY312</f>
        <v>0</v>
      </c>
      <c r="AZ312">
        <f>Linker_ZHist!AZ312-Nominal_ZHist!AZ312</f>
        <v>0</v>
      </c>
      <c r="BA312">
        <f>Linker_ZHist!BA312-Nominal_ZHist!BA312</f>
        <v>0</v>
      </c>
      <c r="BB312">
        <f>Linker_ZHist!BB312-Nominal_ZHist!BB312</f>
        <v>0</v>
      </c>
      <c r="BC312">
        <f>Linker_ZHist!BC312-Nominal_ZHist!BC312</f>
        <v>0</v>
      </c>
      <c r="BD312">
        <f>Linker_ZHist!BD312-Nominal_ZHist!BD312</f>
        <v>0</v>
      </c>
      <c r="BE312">
        <f>Linker_ZHist!BE312-Nominal_ZHist!BE312</f>
        <v>0</v>
      </c>
      <c r="BF312">
        <f>Linker_ZHist!BF312-Nominal_ZHist!BF312</f>
        <v>0</v>
      </c>
      <c r="BG312">
        <f>Linker_ZHist!BG312-Nominal_ZHist!BG312</f>
        <v>0</v>
      </c>
      <c r="BH312">
        <f>Linker_ZHist!BH312-Nominal_ZHist!BH312</f>
        <v>0</v>
      </c>
      <c r="BI312">
        <f>Linker_ZHist!BI312-Nominal_ZHist!BI312</f>
        <v>0</v>
      </c>
      <c r="BJ312">
        <f>Linker_ZHist!BJ312-Nominal_ZHist!BJ312</f>
        <v>0</v>
      </c>
      <c r="BK312">
        <f>Linker_ZHist!BK312-Nominal_ZHist!BK312</f>
        <v>0</v>
      </c>
      <c r="BL312">
        <f>Linker_ZHist!BL312-Nominal_ZHist!BL312</f>
        <v>0</v>
      </c>
      <c r="BM312">
        <f>Linker_ZHist!BM312-Nominal_ZHist!BM312</f>
        <v>0</v>
      </c>
      <c r="BN312">
        <f>Linker_ZHist!BN312-Nominal_ZHist!BN312</f>
        <v>0</v>
      </c>
      <c r="BO312">
        <f>Linker_ZHist!BO312-Nominal_ZHist!BO312</f>
        <v>0</v>
      </c>
      <c r="BP312">
        <f>Linker_ZHist!BP312-Nominal_ZHist!BP312</f>
        <v>0</v>
      </c>
      <c r="BQ312">
        <f>Linker_ZHist!BQ312-Nominal_ZHist!BQ312</f>
        <v>0</v>
      </c>
      <c r="BR312">
        <f>Linker_ZHist!BR312-Nominal_ZHist!BR312</f>
        <v>0</v>
      </c>
      <c r="BS312">
        <f>Linker_ZHist!BS312-Nominal_ZHist!BS312</f>
        <v>0</v>
      </c>
      <c r="BT312">
        <f>Linker_ZHist!BT312-Nominal_ZHist!BT312</f>
        <v>0</v>
      </c>
      <c r="BU312">
        <f>Linker_ZHist!BU312-Nominal_ZHist!BU312</f>
        <v>0</v>
      </c>
      <c r="BV312">
        <f>Linker_ZHist!BV312-Nominal_ZHist!BV312</f>
        <v>0</v>
      </c>
      <c r="BW312">
        <f>Linker_ZHist!BW312-Nominal_ZHist!BW312</f>
        <v>0</v>
      </c>
      <c r="BX312">
        <f>Linker_ZHist!BX312-Nominal_ZHist!BX312</f>
        <v>0</v>
      </c>
      <c r="BY312">
        <f>Linker_ZHist!BY312-Nominal_ZHist!BY312</f>
        <v>0</v>
      </c>
      <c r="BZ312">
        <f>Linker_ZHist!BZ312-Nominal_ZHist!BZ312</f>
        <v>0</v>
      </c>
    </row>
    <row r="313" spans="4:78" x14ac:dyDescent="0.35">
      <c r="D313">
        <f>Linker_ZHist!D313-Nominal_ZHist!D313</f>
        <v>0</v>
      </c>
      <c r="E313">
        <f>Linker_ZHist!E313-Nominal_ZHist!E313</f>
        <v>0</v>
      </c>
      <c r="F313">
        <f>Linker_ZHist!F313-Nominal_ZHist!F313</f>
        <v>0</v>
      </c>
      <c r="G313">
        <f>Linker_ZHist!G313-Nominal_ZHist!G313</f>
        <v>0</v>
      </c>
      <c r="H313">
        <f>Linker_ZHist!H313-Nominal_ZHist!H313</f>
        <v>0</v>
      </c>
      <c r="I313">
        <f>Linker_ZHist!I313-Nominal_ZHist!I313</f>
        <v>0</v>
      </c>
      <c r="J313">
        <f>Linker_ZHist!J313-Nominal_ZHist!J313</f>
        <v>0</v>
      </c>
      <c r="K313">
        <f>Linker_ZHist!K313-Nominal_ZHist!K313</f>
        <v>0</v>
      </c>
      <c r="L313">
        <f>Linker_ZHist!L313-Nominal_ZHist!L313</f>
        <v>0</v>
      </c>
      <c r="M313">
        <f>Linker_ZHist!M313-Nominal_ZHist!M313</f>
        <v>0</v>
      </c>
      <c r="N313">
        <f>Linker_ZHist!N313-Nominal_ZHist!N313</f>
        <v>0</v>
      </c>
      <c r="O313">
        <f>Linker_ZHist!O313-Nominal_ZHist!O313</f>
        <v>0</v>
      </c>
      <c r="P313">
        <f>Linker_ZHist!P313-Nominal_ZHist!P313</f>
        <v>0</v>
      </c>
      <c r="Q313">
        <f>Linker_ZHist!Q313-Nominal_ZHist!Q313</f>
        <v>0</v>
      </c>
      <c r="R313">
        <f>Linker_ZHist!R313-Nominal_ZHist!R313</f>
        <v>0</v>
      </c>
      <c r="S313">
        <f>Linker_ZHist!S313-Nominal_ZHist!S313</f>
        <v>0</v>
      </c>
      <c r="T313">
        <f>Linker_ZHist!T313-Nominal_ZHist!T313</f>
        <v>0</v>
      </c>
      <c r="U313">
        <f>Linker_ZHist!U313-Nominal_ZHist!U313</f>
        <v>0</v>
      </c>
      <c r="V313">
        <f>Linker_ZHist!V313-Nominal_ZHist!V313</f>
        <v>0</v>
      </c>
      <c r="W313">
        <f>Linker_ZHist!W313-Nominal_ZHist!W313</f>
        <v>0</v>
      </c>
      <c r="X313">
        <f>Linker_ZHist!X313-Nominal_ZHist!X313</f>
        <v>0</v>
      </c>
      <c r="Y313">
        <f>Linker_ZHist!Y313-Nominal_ZHist!Y313</f>
        <v>0</v>
      </c>
      <c r="Z313">
        <f>Linker_ZHist!Z313-Nominal_ZHist!Z313</f>
        <v>0</v>
      </c>
      <c r="AA313">
        <f>Linker_ZHist!AA313-Nominal_ZHist!AA313</f>
        <v>0</v>
      </c>
      <c r="AB313">
        <f>Linker_ZHist!AB313-Nominal_ZHist!AB313</f>
        <v>0</v>
      </c>
      <c r="AC313">
        <f>Linker_ZHist!AC313-Nominal_ZHist!AC313</f>
        <v>0</v>
      </c>
      <c r="AD313">
        <f>Linker_ZHist!AD313-Nominal_ZHist!AD313</f>
        <v>0</v>
      </c>
      <c r="AE313">
        <f>Linker_ZHist!AE313-Nominal_ZHist!AE313</f>
        <v>0</v>
      </c>
      <c r="AF313">
        <f>Linker_ZHist!AF313-Nominal_ZHist!AF313</f>
        <v>0</v>
      </c>
      <c r="AG313">
        <f>Linker_ZHist!AG313-Nominal_ZHist!AG313</f>
        <v>0</v>
      </c>
      <c r="AH313">
        <f>Linker_ZHist!AH313-Nominal_ZHist!AH313</f>
        <v>0</v>
      </c>
      <c r="AI313">
        <f>Linker_ZHist!AI313-Nominal_ZHist!AI313</f>
        <v>0</v>
      </c>
      <c r="AJ313">
        <f>Linker_ZHist!AJ313-Nominal_ZHist!AJ313</f>
        <v>0</v>
      </c>
      <c r="AK313">
        <f>Linker_ZHist!AK313-Nominal_ZHist!AK313</f>
        <v>0</v>
      </c>
      <c r="AL313">
        <f>Linker_ZHist!AL313-Nominal_ZHist!AL313</f>
        <v>0</v>
      </c>
      <c r="AM313">
        <f>Linker_ZHist!AM313-Nominal_ZHist!AM313</f>
        <v>0</v>
      </c>
      <c r="AN313">
        <f>Linker_ZHist!AN313-Nominal_ZHist!AN313</f>
        <v>0</v>
      </c>
      <c r="AO313">
        <f>Linker_ZHist!AO313-Nominal_ZHist!AO313</f>
        <v>0</v>
      </c>
      <c r="AP313">
        <f>Linker_ZHist!AP313-Nominal_ZHist!AP313</f>
        <v>0</v>
      </c>
      <c r="AQ313">
        <f>Linker_ZHist!AQ313-Nominal_ZHist!AQ313</f>
        <v>0</v>
      </c>
      <c r="AR313">
        <f>Linker_ZHist!AR313-Nominal_ZHist!AR313</f>
        <v>0</v>
      </c>
      <c r="AS313">
        <f>Linker_ZHist!AS313-Nominal_ZHist!AS313</f>
        <v>0</v>
      </c>
      <c r="AT313">
        <f>Linker_ZHist!AT313-Nominal_ZHist!AT313</f>
        <v>0</v>
      </c>
      <c r="AU313">
        <f>Linker_ZHist!AU313-Nominal_ZHist!AU313</f>
        <v>0</v>
      </c>
      <c r="AV313">
        <f>Linker_ZHist!AV313-Nominal_ZHist!AV313</f>
        <v>0</v>
      </c>
      <c r="AW313">
        <f>Linker_ZHist!AW313-Nominal_ZHist!AW313</f>
        <v>0</v>
      </c>
      <c r="AX313">
        <f>Linker_ZHist!AX313-Nominal_ZHist!AX313</f>
        <v>0</v>
      </c>
      <c r="AY313">
        <f>Linker_ZHist!AY313-Nominal_ZHist!AY313</f>
        <v>0</v>
      </c>
      <c r="AZ313">
        <f>Linker_ZHist!AZ313-Nominal_ZHist!AZ313</f>
        <v>0</v>
      </c>
      <c r="BA313">
        <f>Linker_ZHist!BA313-Nominal_ZHist!BA313</f>
        <v>0</v>
      </c>
      <c r="BB313">
        <f>Linker_ZHist!BB313-Nominal_ZHist!BB313</f>
        <v>0</v>
      </c>
      <c r="BC313">
        <f>Linker_ZHist!BC313-Nominal_ZHist!BC313</f>
        <v>0</v>
      </c>
      <c r="BD313">
        <f>Linker_ZHist!BD313-Nominal_ZHist!BD313</f>
        <v>0</v>
      </c>
      <c r="BE313">
        <f>Linker_ZHist!BE313-Nominal_ZHist!BE313</f>
        <v>0</v>
      </c>
      <c r="BF313">
        <f>Linker_ZHist!BF313-Nominal_ZHist!BF313</f>
        <v>0</v>
      </c>
      <c r="BG313">
        <f>Linker_ZHist!BG313-Nominal_ZHist!BG313</f>
        <v>0</v>
      </c>
      <c r="BH313">
        <f>Linker_ZHist!BH313-Nominal_ZHist!BH313</f>
        <v>0</v>
      </c>
      <c r="BI313">
        <f>Linker_ZHist!BI313-Nominal_ZHist!BI313</f>
        <v>0</v>
      </c>
      <c r="BJ313">
        <f>Linker_ZHist!BJ313-Nominal_ZHist!BJ313</f>
        <v>0</v>
      </c>
      <c r="BK313">
        <f>Linker_ZHist!BK313-Nominal_ZHist!BK313</f>
        <v>0</v>
      </c>
      <c r="BL313">
        <f>Linker_ZHist!BL313-Nominal_ZHist!BL313</f>
        <v>0</v>
      </c>
      <c r="BM313">
        <f>Linker_ZHist!BM313-Nominal_ZHist!BM313</f>
        <v>0</v>
      </c>
      <c r="BN313">
        <f>Linker_ZHist!BN313-Nominal_ZHist!BN313</f>
        <v>0</v>
      </c>
      <c r="BO313">
        <f>Linker_ZHist!BO313-Nominal_ZHist!BO313</f>
        <v>0</v>
      </c>
      <c r="BP313">
        <f>Linker_ZHist!BP313-Nominal_ZHist!BP313</f>
        <v>0</v>
      </c>
      <c r="BQ313">
        <f>Linker_ZHist!BQ313-Nominal_ZHist!BQ313</f>
        <v>0</v>
      </c>
      <c r="BR313">
        <f>Linker_ZHist!BR313-Nominal_ZHist!BR313</f>
        <v>0</v>
      </c>
      <c r="BS313">
        <f>Linker_ZHist!BS313-Nominal_ZHist!BS313</f>
        <v>0</v>
      </c>
      <c r="BT313">
        <f>Linker_ZHist!BT313-Nominal_ZHist!BT313</f>
        <v>0</v>
      </c>
      <c r="BU313">
        <f>Linker_ZHist!BU313-Nominal_ZHist!BU313</f>
        <v>0</v>
      </c>
      <c r="BV313">
        <f>Linker_ZHist!BV313-Nominal_ZHist!BV313</f>
        <v>0</v>
      </c>
      <c r="BW313">
        <f>Linker_ZHist!BW313-Nominal_ZHist!BW313</f>
        <v>0</v>
      </c>
      <c r="BX313">
        <f>Linker_ZHist!BX313-Nominal_ZHist!BX313</f>
        <v>0</v>
      </c>
      <c r="BY313">
        <f>Linker_ZHist!BY313-Nominal_ZHist!BY313</f>
        <v>0</v>
      </c>
      <c r="BZ313">
        <f>Linker_ZHist!BZ313-Nominal_ZHist!BZ313</f>
        <v>0</v>
      </c>
    </row>
    <row r="314" spans="4:78" x14ac:dyDescent="0.35">
      <c r="D314">
        <f>Linker_ZHist!D314-Nominal_ZHist!D314</f>
        <v>0</v>
      </c>
      <c r="E314">
        <f>Linker_ZHist!E314-Nominal_ZHist!E314</f>
        <v>0</v>
      </c>
      <c r="F314">
        <f>Linker_ZHist!F314-Nominal_ZHist!F314</f>
        <v>0</v>
      </c>
      <c r="G314">
        <f>Linker_ZHist!G314-Nominal_ZHist!G314</f>
        <v>0</v>
      </c>
      <c r="H314">
        <f>Linker_ZHist!H314-Nominal_ZHist!H314</f>
        <v>0</v>
      </c>
      <c r="I314">
        <f>Linker_ZHist!I314-Nominal_ZHist!I314</f>
        <v>0</v>
      </c>
      <c r="J314">
        <f>Linker_ZHist!J314-Nominal_ZHist!J314</f>
        <v>0</v>
      </c>
      <c r="K314">
        <f>Linker_ZHist!K314-Nominal_ZHist!K314</f>
        <v>0</v>
      </c>
      <c r="L314">
        <f>Linker_ZHist!L314-Nominal_ZHist!L314</f>
        <v>0</v>
      </c>
      <c r="M314">
        <f>Linker_ZHist!M314-Nominal_ZHist!M314</f>
        <v>0</v>
      </c>
      <c r="N314">
        <f>Linker_ZHist!N314-Nominal_ZHist!N314</f>
        <v>0</v>
      </c>
      <c r="O314">
        <f>Linker_ZHist!O314-Nominal_ZHist!O314</f>
        <v>0</v>
      </c>
      <c r="P314">
        <f>Linker_ZHist!P314-Nominal_ZHist!P314</f>
        <v>0</v>
      </c>
      <c r="Q314">
        <f>Linker_ZHist!Q314-Nominal_ZHist!Q314</f>
        <v>0</v>
      </c>
      <c r="R314">
        <f>Linker_ZHist!R314-Nominal_ZHist!R314</f>
        <v>0</v>
      </c>
      <c r="S314">
        <f>Linker_ZHist!S314-Nominal_ZHist!S314</f>
        <v>0</v>
      </c>
      <c r="T314">
        <f>Linker_ZHist!T314-Nominal_ZHist!T314</f>
        <v>0</v>
      </c>
      <c r="U314">
        <f>Linker_ZHist!U314-Nominal_ZHist!U314</f>
        <v>0</v>
      </c>
      <c r="V314">
        <f>Linker_ZHist!V314-Nominal_ZHist!V314</f>
        <v>0</v>
      </c>
      <c r="W314">
        <f>Linker_ZHist!W314-Nominal_ZHist!W314</f>
        <v>0</v>
      </c>
      <c r="X314">
        <f>Linker_ZHist!X314-Nominal_ZHist!X314</f>
        <v>0</v>
      </c>
      <c r="Y314">
        <f>Linker_ZHist!Y314-Nominal_ZHist!Y314</f>
        <v>0</v>
      </c>
      <c r="Z314">
        <f>Linker_ZHist!Z314-Nominal_ZHist!Z314</f>
        <v>0</v>
      </c>
      <c r="AA314">
        <f>Linker_ZHist!AA314-Nominal_ZHist!AA314</f>
        <v>0</v>
      </c>
      <c r="AB314">
        <f>Linker_ZHist!AB314-Nominal_ZHist!AB314</f>
        <v>0</v>
      </c>
      <c r="AC314">
        <f>Linker_ZHist!AC314-Nominal_ZHist!AC314</f>
        <v>0</v>
      </c>
      <c r="AD314">
        <f>Linker_ZHist!AD314-Nominal_ZHist!AD314</f>
        <v>0</v>
      </c>
      <c r="AE314">
        <f>Linker_ZHist!AE314-Nominal_ZHist!AE314</f>
        <v>0</v>
      </c>
      <c r="AF314">
        <f>Linker_ZHist!AF314-Nominal_ZHist!AF314</f>
        <v>0</v>
      </c>
      <c r="AG314">
        <f>Linker_ZHist!AG314-Nominal_ZHist!AG314</f>
        <v>0</v>
      </c>
      <c r="AH314">
        <f>Linker_ZHist!AH314-Nominal_ZHist!AH314</f>
        <v>0</v>
      </c>
      <c r="AI314">
        <f>Linker_ZHist!AI314-Nominal_ZHist!AI314</f>
        <v>0</v>
      </c>
      <c r="AJ314">
        <f>Linker_ZHist!AJ314-Nominal_ZHist!AJ314</f>
        <v>0</v>
      </c>
      <c r="AK314">
        <f>Linker_ZHist!AK314-Nominal_ZHist!AK314</f>
        <v>0</v>
      </c>
      <c r="AL314">
        <f>Linker_ZHist!AL314-Nominal_ZHist!AL314</f>
        <v>0</v>
      </c>
      <c r="AM314">
        <f>Linker_ZHist!AM314-Nominal_ZHist!AM314</f>
        <v>0</v>
      </c>
      <c r="AN314">
        <f>Linker_ZHist!AN314-Nominal_ZHist!AN314</f>
        <v>0</v>
      </c>
      <c r="AO314">
        <f>Linker_ZHist!AO314-Nominal_ZHist!AO314</f>
        <v>0</v>
      </c>
      <c r="AP314">
        <f>Linker_ZHist!AP314-Nominal_ZHist!AP314</f>
        <v>0</v>
      </c>
      <c r="AQ314">
        <f>Linker_ZHist!AQ314-Nominal_ZHist!AQ314</f>
        <v>0</v>
      </c>
      <c r="AR314">
        <f>Linker_ZHist!AR314-Nominal_ZHist!AR314</f>
        <v>0</v>
      </c>
      <c r="AS314">
        <f>Linker_ZHist!AS314-Nominal_ZHist!AS314</f>
        <v>0</v>
      </c>
      <c r="AT314">
        <f>Linker_ZHist!AT314-Nominal_ZHist!AT314</f>
        <v>0</v>
      </c>
      <c r="AU314">
        <f>Linker_ZHist!AU314-Nominal_ZHist!AU314</f>
        <v>0</v>
      </c>
      <c r="AV314">
        <f>Linker_ZHist!AV314-Nominal_ZHist!AV314</f>
        <v>0</v>
      </c>
      <c r="AW314">
        <f>Linker_ZHist!AW314-Nominal_ZHist!AW314</f>
        <v>0</v>
      </c>
      <c r="AX314">
        <f>Linker_ZHist!AX314-Nominal_ZHist!AX314</f>
        <v>0</v>
      </c>
      <c r="AY314">
        <f>Linker_ZHist!AY314-Nominal_ZHist!AY314</f>
        <v>0</v>
      </c>
      <c r="AZ314">
        <f>Linker_ZHist!AZ314-Nominal_ZHist!AZ314</f>
        <v>0</v>
      </c>
      <c r="BA314">
        <f>Linker_ZHist!BA314-Nominal_ZHist!BA314</f>
        <v>0</v>
      </c>
      <c r="BB314">
        <f>Linker_ZHist!BB314-Nominal_ZHist!BB314</f>
        <v>0</v>
      </c>
      <c r="BC314">
        <f>Linker_ZHist!BC314-Nominal_ZHist!BC314</f>
        <v>0</v>
      </c>
      <c r="BD314">
        <f>Linker_ZHist!BD314-Nominal_ZHist!BD314</f>
        <v>0</v>
      </c>
      <c r="BE314">
        <f>Linker_ZHist!BE314-Nominal_ZHist!BE314</f>
        <v>0</v>
      </c>
      <c r="BF314">
        <f>Linker_ZHist!BF314-Nominal_ZHist!BF314</f>
        <v>0</v>
      </c>
      <c r="BG314">
        <f>Linker_ZHist!BG314-Nominal_ZHist!BG314</f>
        <v>0</v>
      </c>
      <c r="BH314">
        <f>Linker_ZHist!BH314-Nominal_ZHist!BH314</f>
        <v>0</v>
      </c>
      <c r="BI314">
        <f>Linker_ZHist!BI314-Nominal_ZHist!BI314</f>
        <v>0</v>
      </c>
      <c r="BJ314">
        <f>Linker_ZHist!BJ314-Nominal_ZHist!BJ314</f>
        <v>0</v>
      </c>
      <c r="BK314">
        <f>Linker_ZHist!BK314-Nominal_ZHist!BK314</f>
        <v>0</v>
      </c>
      <c r="BL314">
        <f>Linker_ZHist!BL314-Nominal_ZHist!BL314</f>
        <v>0</v>
      </c>
      <c r="BM314">
        <f>Linker_ZHist!BM314-Nominal_ZHist!BM314</f>
        <v>0</v>
      </c>
      <c r="BN314">
        <f>Linker_ZHist!BN314-Nominal_ZHist!BN314</f>
        <v>0</v>
      </c>
      <c r="BO314">
        <f>Linker_ZHist!BO314-Nominal_ZHist!BO314</f>
        <v>0</v>
      </c>
      <c r="BP314">
        <f>Linker_ZHist!BP314-Nominal_ZHist!BP314</f>
        <v>0</v>
      </c>
      <c r="BQ314">
        <f>Linker_ZHist!BQ314-Nominal_ZHist!BQ314</f>
        <v>0</v>
      </c>
      <c r="BR314">
        <f>Linker_ZHist!BR314-Nominal_ZHist!BR314</f>
        <v>0</v>
      </c>
      <c r="BS314">
        <f>Linker_ZHist!BS314-Nominal_ZHist!BS314</f>
        <v>0</v>
      </c>
      <c r="BT314">
        <f>Linker_ZHist!BT314-Nominal_ZHist!BT314</f>
        <v>0</v>
      </c>
      <c r="BU314">
        <f>Linker_ZHist!BU314-Nominal_ZHist!BU314</f>
        <v>0</v>
      </c>
      <c r="BV314">
        <f>Linker_ZHist!BV314-Nominal_ZHist!BV314</f>
        <v>0</v>
      </c>
      <c r="BW314">
        <f>Linker_ZHist!BW314-Nominal_ZHist!BW314</f>
        <v>0</v>
      </c>
      <c r="BX314">
        <f>Linker_ZHist!BX314-Nominal_ZHist!BX314</f>
        <v>0</v>
      </c>
      <c r="BY314">
        <f>Linker_ZHist!BY314-Nominal_ZHist!BY314</f>
        <v>0</v>
      </c>
      <c r="BZ314">
        <f>Linker_ZHist!BZ314-Nominal_ZHist!BZ314</f>
        <v>0</v>
      </c>
    </row>
    <row r="315" spans="4:78" x14ac:dyDescent="0.35">
      <c r="D315">
        <f>Linker_ZHist!D315-Nominal_ZHist!D315</f>
        <v>0</v>
      </c>
      <c r="E315">
        <f>Linker_ZHist!E315-Nominal_ZHist!E315</f>
        <v>0</v>
      </c>
      <c r="F315">
        <f>Linker_ZHist!F315-Nominal_ZHist!F315</f>
        <v>0</v>
      </c>
      <c r="G315">
        <f>Linker_ZHist!G315-Nominal_ZHist!G315</f>
        <v>0</v>
      </c>
      <c r="H315">
        <f>Linker_ZHist!H315-Nominal_ZHist!H315</f>
        <v>0</v>
      </c>
      <c r="I315">
        <f>Linker_ZHist!I315-Nominal_ZHist!I315</f>
        <v>0</v>
      </c>
      <c r="J315">
        <f>Linker_ZHist!J315-Nominal_ZHist!J315</f>
        <v>0</v>
      </c>
      <c r="K315">
        <f>Linker_ZHist!K315-Nominal_ZHist!K315</f>
        <v>0</v>
      </c>
      <c r="L315">
        <f>Linker_ZHist!L315-Nominal_ZHist!L315</f>
        <v>0</v>
      </c>
      <c r="M315">
        <f>Linker_ZHist!M315-Nominal_ZHist!M315</f>
        <v>0</v>
      </c>
      <c r="N315">
        <f>Linker_ZHist!N315-Nominal_ZHist!N315</f>
        <v>0</v>
      </c>
      <c r="O315">
        <f>Linker_ZHist!O315-Nominal_ZHist!O315</f>
        <v>0</v>
      </c>
      <c r="P315">
        <f>Linker_ZHist!P315-Nominal_ZHist!P315</f>
        <v>0</v>
      </c>
      <c r="Q315">
        <f>Linker_ZHist!Q315-Nominal_ZHist!Q315</f>
        <v>0</v>
      </c>
      <c r="R315">
        <f>Linker_ZHist!R315-Nominal_ZHist!R315</f>
        <v>0</v>
      </c>
      <c r="S315">
        <f>Linker_ZHist!S315-Nominal_ZHist!S315</f>
        <v>0</v>
      </c>
      <c r="T315">
        <f>Linker_ZHist!T315-Nominal_ZHist!T315</f>
        <v>0</v>
      </c>
      <c r="U315">
        <f>Linker_ZHist!U315-Nominal_ZHist!U315</f>
        <v>0</v>
      </c>
      <c r="V315">
        <f>Linker_ZHist!V315-Nominal_ZHist!V315</f>
        <v>0</v>
      </c>
      <c r="W315">
        <f>Linker_ZHist!W315-Nominal_ZHist!W315</f>
        <v>0</v>
      </c>
      <c r="X315">
        <f>Linker_ZHist!X315-Nominal_ZHist!X315</f>
        <v>0</v>
      </c>
      <c r="Y315">
        <f>Linker_ZHist!Y315-Nominal_ZHist!Y315</f>
        <v>0</v>
      </c>
      <c r="Z315">
        <f>Linker_ZHist!Z315-Nominal_ZHist!Z315</f>
        <v>0</v>
      </c>
      <c r="AA315">
        <f>Linker_ZHist!AA315-Nominal_ZHist!AA315</f>
        <v>0</v>
      </c>
      <c r="AB315">
        <f>Linker_ZHist!AB315-Nominal_ZHist!AB315</f>
        <v>0</v>
      </c>
      <c r="AC315">
        <f>Linker_ZHist!AC315-Nominal_ZHist!AC315</f>
        <v>0</v>
      </c>
      <c r="AD315">
        <f>Linker_ZHist!AD315-Nominal_ZHist!AD315</f>
        <v>0</v>
      </c>
      <c r="AE315">
        <f>Linker_ZHist!AE315-Nominal_ZHist!AE315</f>
        <v>0</v>
      </c>
      <c r="AF315">
        <f>Linker_ZHist!AF315-Nominal_ZHist!AF315</f>
        <v>0</v>
      </c>
      <c r="AG315">
        <f>Linker_ZHist!AG315-Nominal_ZHist!AG315</f>
        <v>0</v>
      </c>
      <c r="AH315">
        <f>Linker_ZHist!AH315-Nominal_ZHist!AH315</f>
        <v>0</v>
      </c>
      <c r="AI315">
        <f>Linker_ZHist!AI315-Nominal_ZHist!AI315</f>
        <v>0</v>
      </c>
      <c r="AJ315">
        <f>Linker_ZHist!AJ315-Nominal_ZHist!AJ315</f>
        <v>0</v>
      </c>
      <c r="AK315">
        <f>Linker_ZHist!AK315-Nominal_ZHist!AK315</f>
        <v>0</v>
      </c>
      <c r="AL315">
        <f>Linker_ZHist!AL315-Nominal_ZHist!AL315</f>
        <v>0</v>
      </c>
      <c r="AM315">
        <f>Linker_ZHist!AM315-Nominal_ZHist!AM315</f>
        <v>0</v>
      </c>
      <c r="AN315">
        <f>Linker_ZHist!AN315-Nominal_ZHist!AN315</f>
        <v>0</v>
      </c>
      <c r="AO315">
        <f>Linker_ZHist!AO315-Nominal_ZHist!AO315</f>
        <v>0</v>
      </c>
      <c r="AP315">
        <f>Linker_ZHist!AP315-Nominal_ZHist!AP315</f>
        <v>0</v>
      </c>
      <c r="AQ315">
        <f>Linker_ZHist!AQ315-Nominal_ZHist!AQ315</f>
        <v>0</v>
      </c>
      <c r="AR315">
        <f>Linker_ZHist!AR315-Nominal_ZHist!AR315</f>
        <v>0</v>
      </c>
      <c r="AS315">
        <f>Linker_ZHist!AS315-Nominal_ZHist!AS315</f>
        <v>0</v>
      </c>
      <c r="AT315">
        <f>Linker_ZHist!AT315-Nominal_ZHist!AT315</f>
        <v>0</v>
      </c>
      <c r="AU315">
        <f>Linker_ZHist!AU315-Nominal_ZHist!AU315</f>
        <v>0</v>
      </c>
      <c r="AV315">
        <f>Linker_ZHist!AV315-Nominal_ZHist!AV315</f>
        <v>0</v>
      </c>
      <c r="AW315">
        <f>Linker_ZHist!AW315-Nominal_ZHist!AW315</f>
        <v>0</v>
      </c>
      <c r="AX315">
        <f>Linker_ZHist!AX315-Nominal_ZHist!AX315</f>
        <v>0</v>
      </c>
      <c r="AY315">
        <f>Linker_ZHist!AY315-Nominal_ZHist!AY315</f>
        <v>0</v>
      </c>
      <c r="AZ315">
        <f>Linker_ZHist!AZ315-Nominal_ZHist!AZ315</f>
        <v>0</v>
      </c>
      <c r="BA315">
        <f>Linker_ZHist!BA315-Nominal_ZHist!BA315</f>
        <v>0</v>
      </c>
      <c r="BB315">
        <f>Linker_ZHist!BB315-Nominal_ZHist!BB315</f>
        <v>0</v>
      </c>
      <c r="BC315">
        <f>Linker_ZHist!BC315-Nominal_ZHist!BC315</f>
        <v>0</v>
      </c>
      <c r="BD315">
        <f>Linker_ZHist!BD315-Nominal_ZHist!BD315</f>
        <v>0</v>
      </c>
      <c r="BE315">
        <f>Linker_ZHist!BE315-Nominal_ZHist!BE315</f>
        <v>0</v>
      </c>
      <c r="BF315">
        <f>Linker_ZHist!BF315-Nominal_ZHist!BF315</f>
        <v>0</v>
      </c>
      <c r="BG315">
        <f>Linker_ZHist!BG315-Nominal_ZHist!BG315</f>
        <v>0</v>
      </c>
      <c r="BH315">
        <f>Linker_ZHist!BH315-Nominal_ZHist!BH315</f>
        <v>0</v>
      </c>
      <c r="BI315">
        <f>Linker_ZHist!BI315-Nominal_ZHist!BI315</f>
        <v>0</v>
      </c>
      <c r="BJ315">
        <f>Linker_ZHist!BJ315-Nominal_ZHist!BJ315</f>
        <v>0</v>
      </c>
      <c r="BK315">
        <f>Linker_ZHist!BK315-Nominal_ZHist!BK315</f>
        <v>0</v>
      </c>
      <c r="BL315">
        <f>Linker_ZHist!BL315-Nominal_ZHist!BL315</f>
        <v>0</v>
      </c>
      <c r="BM315">
        <f>Linker_ZHist!BM315-Nominal_ZHist!BM315</f>
        <v>0</v>
      </c>
      <c r="BN315">
        <f>Linker_ZHist!BN315-Nominal_ZHist!BN315</f>
        <v>0</v>
      </c>
      <c r="BO315">
        <f>Linker_ZHist!BO315-Nominal_ZHist!BO315</f>
        <v>0</v>
      </c>
      <c r="BP315">
        <f>Linker_ZHist!BP315-Nominal_ZHist!BP315</f>
        <v>0</v>
      </c>
      <c r="BQ315">
        <f>Linker_ZHist!BQ315-Nominal_ZHist!BQ315</f>
        <v>0</v>
      </c>
      <c r="BR315">
        <f>Linker_ZHist!BR315-Nominal_ZHist!BR315</f>
        <v>0</v>
      </c>
      <c r="BS315">
        <f>Linker_ZHist!BS315-Nominal_ZHist!BS315</f>
        <v>0</v>
      </c>
      <c r="BT315">
        <f>Linker_ZHist!BT315-Nominal_ZHist!BT315</f>
        <v>0</v>
      </c>
      <c r="BU315">
        <f>Linker_ZHist!BU315-Nominal_ZHist!BU315</f>
        <v>0</v>
      </c>
      <c r="BV315">
        <f>Linker_ZHist!BV315-Nominal_ZHist!BV315</f>
        <v>0</v>
      </c>
      <c r="BW315">
        <f>Linker_ZHist!BW315-Nominal_ZHist!BW315</f>
        <v>0</v>
      </c>
      <c r="BX315">
        <f>Linker_ZHist!BX315-Nominal_ZHist!BX315</f>
        <v>0</v>
      </c>
      <c r="BY315">
        <f>Linker_ZHist!BY315-Nominal_ZHist!BY315</f>
        <v>0</v>
      </c>
      <c r="BZ315">
        <f>Linker_ZHist!BZ315-Nominal_ZHist!BZ315</f>
        <v>0</v>
      </c>
    </row>
    <row r="316" spans="4:78" x14ac:dyDescent="0.35">
      <c r="D316">
        <f>Linker_ZHist!D316-Nominal_ZHist!D316</f>
        <v>0</v>
      </c>
      <c r="E316">
        <f>Linker_ZHist!E316-Nominal_ZHist!E316</f>
        <v>0</v>
      </c>
      <c r="F316">
        <f>Linker_ZHist!F316-Nominal_ZHist!F316</f>
        <v>0</v>
      </c>
      <c r="G316">
        <f>Linker_ZHist!G316-Nominal_ZHist!G316</f>
        <v>0</v>
      </c>
      <c r="H316">
        <f>Linker_ZHist!H316-Nominal_ZHist!H316</f>
        <v>0</v>
      </c>
      <c r="I316">
        <f>Linker_ZHist!I316-Nominal_ZHist!I316</f>
        <v>0</v>
      </c>
      <c r="J316">
        <f>Linker_ZHist!J316-Nominal_ZHist!J316</f>
        <v>0</v>
      </c>
      <c r="K316">
        <f>Linker_ZHist!K316-Nominal_ZHist!K316</f>
        <v>0</v>
      </c>
      <c r="L316">
        <f>Linker_ZHist!L316-Nominal_ZHist!L316</f>
        <v>0</v>
      </c>
      <c r="M316">
        <f>Linker_ZHist!M316-Nominal_ZHist!M316</f>
        <v>0</v>
      </c>
      <c r="N316">
        <f>Linker_ZHist!N316-Nominal_ZHist!N316</f>
        <v>0</v>
      </c>
      <c r="O316">
        <f>Linker_ZHist!O316-Nominal_ZHist!O316</f>
        <v>0</v>
      </c>
      <c r="P316">
        <f>Linker_ZHist!P316-Nominal_ZHist!P316</f>
        <v>0</v>
      </c>
      <c r="Q316">
        <f>Linker_ZHist!Q316-Nominal_ZHist!Q316</f>
        <v>0</v>
      </c>
      <c r="R316">
        <f>Linker_ZHist!R316-Nominal_ZHist!R316</f>
        <v>0</v>
      </c>
      <c r="S316">
        <f>Linker_ZHist!S316-Nominal_ZHist!S316</f>
        <v>0</v>
      </c>
      <c r="T316">
        <f>Linker_ZHist!T316-Nominal_ZHist!T316</f>
        <v>0</v>
      </c>
      <c r="U316">
        <f>Linker_ZHist!U316-Nominal_ZHist!U316</f>
        <v>0</v>
      </c>
      <c r="V316">
        <f>Linker_ZHist!V316-Nominal_ZHist!V316</f>
        <v>0</v>
      </c>
      <c r="W316">
        <f>Linker_ZHist!W316-Nominal_ZHist!W316</f>
        <v>0</v>
      </c>
      <c r="X316">
        <f>Linker_ZHist!X316-Nominal_ZHist!X316</f>
        <v>0</v>
      </c>
      <c r="Y316">
        <f>Linker_ZHist!Y316-Nominal_ZHist!Y316</f>
        <v>0</v>
      </c>
      <c r="Z316">
        <f>Linker_ZHist!Z316-Nominal_ZHist!Z316</f>
        <v>0</v>
      </c>
      <c r="AA316">
        <f>Linker_ZHist!AA316-Nominal_ZHist!AA316</f>
        <v>0</v>
      </c>
      <c r="AB316">
        <f>Linker_ZHist!AB316-Nominal_ZHist!AB316</f>
        <v>0</v>
      </c>
      <c r="AC316">
        <f>Linker_ZHist!AC316-Nominal_ZHist!AC316</f>
        <v>0</v>
      </c>
      <c r="AD316">
        <f>Linker_ZHist!AD316-Nominal_ZHist!AD316</f>
        <v>0</v>
      </c>
      <c r="AE316">
        <f>Linker_ZHist!AE316-Nominal_ZHist!AE316</f>
        <v>0</v>
      </c>
      <c r="AF316">
        <f>Linker_ZHist!AF316-Nominal_ZHist!AF316</f>
        <v>0</v>
      </c>
      <c r="AG316">
        <f>Linker_ZHist!AG316-Nominal_ZHist!AG316</f>
        <v>0</v>
      </c>
      <c r="AH316">
        <f>Linker_ZHist!AH316-Nominal_ZHist!AH316</f>
        <v>0</v>
      </c>
      <c r="AI316">
        <f>Linker_ZHist!AI316-Nominal_ZHist!AI316</f>
        <v>0</v>
      </c>
      <c r="AJ316">
        <f>Linker_ZHist!AJ316-Nominal_ZHist!AJ316</f>
        <v>0</v>
      </c>
      <c r="AK316">
        <f>Linker_ZHist!AK316-Nominal_ZHist!AK316</f>
        <v>0</v>
      </c>
      <c r="AL316">
        <f>Linker_ZHist!AL316-Nominal_ZHist!AL316</f>
        <v>0</v>
      </c>
      <c r="AM316">
        <f>Linker_ZHist!AM316-Nominal_ZHist!AM316</f>
        <v>0</v>
      </c>
      <c r="AN316">
        <f>Linker_ZHist!AN316-Nominal_ZHist!AN316</f>
        <v>0</v>
      </c>
      <c r="AO316">
        <f>Linker_ZHist!AO316-Nominal_ZHist!AO316</f>
        <v>0</v>
      </c>
      <c r="AP316">
        <f>Linker_ZHist!AP316-Nominal_ZHist!AP316</f>
        <v>0</v>
      </c>
      <c r="AQ316">
        <f>Linker_ZHist!AQ316-Nominal_ZHist!AQ316</f>
        <v>0</v>
      </c>
      <c r="AR316">
        <f>Linker_ZHist!AR316-Nominal_ZHist!AR316</f>
        <v>0</v>
      </c>
      <c r="AS316">
        <f>Linker_ZHist!AS316-Nominal_ZHist!AS316</f>
        <v>0</v>
      </c>
      <c r="AT316">
        <f>Linker_ZHist!AT316-Nominal_ZHist!AT316</f>
        <v>0</v>
      </c>
      <c r="AU316">
        <f>Linker_ZHist!AU316-Nominal_ZHist!AU316</f>
        <v>0</v>
      </c>
      <c r="AV316">
        <f>Linker_ZHist!AV316-Nominal_ZHist!AV316</f>
        <v>0</v>
      </c>
      <c r="AW316">
        <f>Linker_ZHist!AW316-Nominal_ZHist!AW316</f>
        <v>0</v>
      </c>
      <c r="AX316">
        <f>Linker_ZHist!AX316-Nominal_ZHist!AX316</f>
        <v>0</v>
      </c>
      <c r="AY316">
        <f>Linker_ZHist!AY316-Nominal_ZHist!AY316</f>
        <v>0</v>
      </c>
      <c r="AZ316">
        <f>Linker_ZHist!AZ316-Nominal_ZHist!AZ316</f>
        <v>0</v>
      </c>
      <c r="BA316">
        <f>Linker_ZHist!BA316-Nominal_ZHist!BA316</f>
        <v>0</v>
      </c>
      <c r="BB316">
        <f>Linker_ZHist!BB316-Nominal_ZHist!BB316</f>
        <v>0</v>
      </c>
      <c r="BC316">
        <f>Linker_ZHist!BC316-Nominal_ZHist!BC316</f>
        <v>0</v>
      </c>
      <c r="BD316">
        <f>Linker_ZHist!BD316-Nominal_ZHist!BD316</f>
        <v>0</v>
      </c>
      <c r="BE316">
        <f>Linker_ZHist!BE316-Nominal_ZHist!BE316</f>
        <v>0</v>
      </c>
      <c r="BF316">
        <f>Linker_ZHist!BF316-Nominal_ZHist!BF316</f>
        <v>0</v>
      </c>
      <c r="BG316">
        <f>Linker_ZHist!BG316-Nominal_ZHist!BG316</f>
        <v>0</v>
      </c>
      <c r="BH316">
        <f>Linker_ZHist!BH316-Nominal_ZHist!BH316</f>
        <v>0</v>
      </c>
      <c r="BI316">
        <f>Linker_ZHist!BI316-Nominal_ZHist!BI316</f>
        <v>0</v>
      </c>
      <c r="BJ316">
        <f>Linker_ZHist!BJ316-Nominal_ZHist!BJ316</f>
        <v>0</v>
      </c>
      <c r="BK316">
        <f>Linker_ZHist!BK316-Nominal_ZHist!BK316</f>
        <v>0</v>
      </c>
      <c r="BL316">
        <f>Linker_ZHist!BL316-Nominal_ZHist!BL316</f>
        <v>0</v>
      </c>
      <c r="BM316">
        <f>Linker_ZHist!BM316-Nominal_ZHist!BM316</f>
        <v>0</v>
      </c>
      <c r="BN316">
        <f>Linker_ZHist!BN316-Nominal_ZHist!BN316</f>
        <v>0</v>
      </c>
      <c r="BO316">
        <f>Linker_ZHist!BO316-Nominal_ZHist!BO316</f>
        <v>0</v>
      </c>
      <c r="BP316">
        <f>Linker_ZHist!BP316-Nominal_ZHist!BP316</f>
        <v>0</v>
      </c>
      <c r="BQ316">
        <f>Linker_ZHist!BQ316-Nominal_ZHist!BQ316</f>
        <v>0</v>
      </c>
      <c r="BR316">
        <f>Linker_ZHist!BR316-Nominal_ZHist!BR316</f>
        <v>0</v>
      </c>
      <c r="BS316">
        <f>Linker_ZHist!BS316-Nominal_ZHist!BS316</f>
        <v>0</v>
      </c>
      <c r="BT316">
        <f>Linker_ZHist!BT316-Nominal_ZHist!BT316</f>
        <v>0</v>
      </c>
      <c r="BU316">
        <f>Linker_ZHist!BU316-Nominal_ZHist!BU316</f>
        <v>0</v>
      </c>
      <c r="BV316">
        <f>Linker_ZHist!BV316-Nominal_ZHist!BV316</f>
        <v>0</v>
      </c>
      <c r="BW316">
        <f>Linker_ZHist!BW316-Nominal_ZHist!BW316</f>
        <v>0</v>
      </c>
      <c r="BX316">
        <f>Linker_ZHist!BX316-Nominal_ZHist!BX316</f>
        <v>0</v>
      </c>
      <c r="BY316">
        <f>Linker_ZHist!BY316-Nominal_ZHist!BY316</f>
        <v>0</v>
      </c>
      <c r="BZ316">
        <f>Linker_ZHist!BZ316-Nominal_ZHist!BZ316</f>
        <v>0</v>
      </c>
    </row>
    <row r="317" spans="4:78" x14ac:dyDescent="0.35">
      <c r="D317">
        <f>Linker_ZHist!D317-Nominal_ZHist!D317</f>
        <v>0</v>
      </c>
      <c r="E317">
        <f>Linker_ZHist!E317-Nominal_ZHist!E317</f>
        <v>0</v>
      </c>
      <c r="F317">
        <f>Linker_ZHist!F317-Nominal_ZHist!F317</f>
        <v>0</v>
      </c>
      <c r="G317">
        <f>Linker_ZHist!G317-Nominal_ZHist!G317</f>
        <v>0</v>
      </c>
      <c r="H317">
        <f>Linker_ZHist!H317-Nominal_ZHist!H317</f>
        <v>0</v>
      </c>
      <c r="I317">
        <f>Linker_ZHist!I317-Nominal_ZHist!I317</f>
        <v>0</v>
      </c>
      <c r="J317">
        <f>Linker_ZHist!J317-Nominal_ZHist!J317</f>
        <v>0</v>
      </c>
      <c r="K317">
        <f>Linker_ZHist!K317-Nominal_ZHist!K317</f>
        <v>0</v>
      </c>
      <c r="L317">
        <f>Linker_ZHist!L317-Nominal_ZHist!L317</f>
        <v>0</v>
      </c>
      <c r="M317">
        <f>Linker_ZHist!M317-Nominal_ZHist!M317</f>
        <v>0</v>
      </c>
      <c r="N317">
        <f>Linker_ZHist!N317-Nominal_ZHist!N317</f>
        <v>0</v>
      </c>
      <c r="O317">
        <f>Linker_ZHist!O317-Nominal_ZHist!O317</f>
        <v>0</v>
      </c>
      <c r="P317">
        <f>Linker_ZHist!P317-Nominal_ZHist!P317</f>
        <v>0</v>
      </c>
      <c r="Q317">
        <f>Linker_ZHist!Q317-Nominal_ZHist!Q317</f>
        <v>0</v>
      </c>
      <c r="R317">
        <f>Linker_ZHist!R317-Nominal_ZHist!R317</f>
        <v>0</v>
      </c>
      <c r="S317">
        <f>Linker_ZHist!S317-Nominal_ZHist!S317</f>
        <v>0</v>
      </c>
      <c r="T317">
        <f>Linker_ZHist!T317-Nominal_ZHist!T317</f>
        <v>0</v>
      </c>
      <c r="U317">
        <f>Linker_ZHist!U317-Nominal_ZHist!U317</f>
        <v>0</v>
      </c>
      <c r="V317">
        <f>Linker_ZHist!V317-Nominal_ZHist!V317</f>
        <v>0</v>
      </c>
      <c r="W317">
        <f>Linker_ZHist!W317-Nominal_ZHist!W317</f>
        <v>0</v>
      </c>
      <c r="X317">
        <f>Linker_ZHist!X317-Nominal_ZHist!X317</f>
        <v>0</v>
      </c>
      <c r="Y317">
        <f>Linker_ZHist!Y317-Nominal_ZHist!Y317</f>
        <v>0</v>
      </c>
      <c r="Z317">
        <f>Linker_ZHist!Z317-Nominal_ZHist!Z317</f>
        <v>0</v>
      </c>
      <c r="AA317">
        <f>Linker_ZHist!AA317-Nominal_ZHist!AA317</f>
        <v>0</v>
      </c>
      <c r="AB317">
        <f>Linker_ZHist!AB317-Nominal_ZHist!AB317</f>
        <v>0</v>
      </c>
      <c r="AC317">
        <f>Linker_ZHist!AC317-Nominal_ZHist!AC317</f>
        <v>0</v>
      </c>
      <c r="AD317">
        <f>Linker_ZHist!AD317-Nominal_ZHist!AD317</f>
        <v>0</v>
      </c>
      <c r="AE317">
        <f>Linker_ZHist!AE317-Nominal_ZHist!AE317</f>
        <v>0</v>
      </c>
      <c r="AF317">
        <f>Linker_ZHist!AF317-Nominal_ZHist!AF317</f>
        <v>0</v>
      </c>
      <c r="AG317">
        <f>Linker_ZHist!AG317-Nominal_ZHist!AG317</f>
        <v>0</v>
      </c>
      <c r="AH317">
        <f>Linker_ZHist!AH317-Nominal_ZHist!AH317</f>
        <v>0</v>
      </c>
      <c r="AI317">
        <f>Linker_ZHist!AI317-Nominal_ZHist!AI317</f>
        <v>0</v>
      </c>
      <c r="AJ317">
        <f>Linker_ZHist!AJ317-Nominal_ZHist!AJ317</f>
        <v>0</v>
      </c>
      <c r="AK317">
        <f>Linker_ZHist!AK317-Nominal_ZHist!AK317</f>
        <v>0</v>
      </c>
      <c r="AL317">
        <f>Linker_ZHist!AL317-Nominal_ZHist!AL317</f>
        <v>0</v>
      </c>
      <c r="AM317">
        <f>Linker_ZHist!AM317-Nominal_ZHist!AM317</f>
        <v>0</v>
      </c>
      <c r="AN317">
        <f>Linker_ZHist!AN317-Nominal_ZHist!AN317</f>
        <v>0</v>
      </c>
      <c r="AO317">
        <f>Linker_ZHist!AO317-Nominal_ZHist!AO317</f>
        <v>0</v>
      </c>
      <c r="AP317">
        <f>Linker_ZHist!AP317-Nominal_ZHist!AP317</f>
        <v>0</v>
      </c>
      <c r="AQ317">
        <f>Linker_ZHist!AQ317-Nominal_ZHist!AQ317</f>
        <v>0</v>
      </c>
      <c r="AR317">
        <f>Linker_ZHist!AR317-Nominal_ZHist!AR317</f>
        <v>0</v>
      </c>
      <c r="AS317">
        <f>Linker_ZHist!AS317-Nominal_ZHist!AS317</f>
        <v>0</v>
      </c>
      <c r="AT317">
        <f>Linker_ZHist!AT317-Nominal_ZHist!AT317</f>
        <v>0</v>
      </c>
      <c r="AU317">
        <f>Linker_ZHist!AU317-Nominal_ZHist!AU317</f>
        <v>0</v>
      </c>
      <c r="AV317">
        <f>Linker_ZHist!AV317-Nominal_ZHist!AV317</f>
        <v>0</v>
      </c>
      <c r="AW317">
        <f>Linker_ZHist!AW317-Nominal_ZHist!AW317</f>
        <v>0</v>
      </c>
      <c r="AX317">
        <f>Linker_ZHist!AX317-Nominal_ZHist!AX317</f>
        <v>0</v>
      </c>
      <c r="AY317">
        <f>Linker_ZHist!AY317-Nominal_ZHist!AY317</f>
        <v>0</v>
      </c>
      <c r="AZ317">
        <f>Linker_ZHist!AZ317-Nominal_ZHist!AZ317</f>
        <v>0</v>
      </c>
      <c r="BA317">
        <f>Linker_ZHist!BA317-Nominal_ZHist!BA317</f>
        <v>0</v>
      </c>
      <c r="BB317">
        <f>Linker_ZHist!BB317-Nominal_ZHist!BB317</f>
        <v>0</v>
      </c>
      <c r="BC317">
        <f>Linker_ZHist!BC317-Nominal_ZHist!BC317</f>
        <v>0</v>
      </c>
      <c r="BD317">
        <f>Linker_ZHist!BD317-Nominal_ZHist!BD317</f>
        <v>0</v>
      </c>
      <c r="BE317">
        <f>Linker_ZHist!BE317-Nominal_ZHist!BE317</f>
        <v>0</v>
      </c>
      <c r="BF317">
        <f>Linker_ZHist!BF317-Nominal_ZHist!BF317</f>
        <v>0</v>
      </c>
      <c r="BG317">
        <f>Linker_ZHist!BG317-Nominal_ZHist!BG317</f>
        <v>0</v>
      </c>
      <c r="BH317">
        <f>Linker_ZHist!BH317-Nominal_ZHist!BH317</f>
        <v>0</v>
      </c>
      <c r="BI317">
        <f>Linker_ZHist!BI317-Nominal_ZHist!BI317</f>
        <v>0</v>
      </c>
      <c r="BJ317">
        <f>Linker_ZHist!BJ317-Nominal_ZHist!BJ317</f>
        <v>0</v>
      </c>
      <c r="BK317">
        <f>Linker_ZHist!BK317-Nominal_ZHist!BK317</f>
        <v>0</v>
      </c>
      <c r="BL317">
        <f>Linker_ZHist!BL317-Nominal_ZHist!BL317</f>
        <v>0</v>
      </c>
      <c r="BM317">
        <f>Linker_ZHist!BM317-Nominal_ZHist!BM317</f>
        <v>0</v>
      </c>
      <c r="BN317">
        <f>Linker_ZHist!BN317-Nominal_ZHist!BN317</f>
        <v>0</v>
      </c>
      <c r="BO317">
        <f>Linker_ZHist!BO317-Nominal_ZHist!BO317</f>
        <v>0</v>
      </c>
      <c r="BP317">
        <f>Linker_ZHist!BP317-Nominal_ZHist!BP317</f>
        <v>0</v>
      </c>
      <c r="BQ317">
        <f>Linker_ZHist!BQ317-Nominal_ZHist!BQ317</f>
        <v>0</v>
      </c>
      <c r="BR317">
        <f>Linker_ZHist!BR317-Nominal_ZHist!BR317</f>
        <v>0</v>
      </c>
      <c r="BS317">
        <f>Linker_ZHist!BS317-Nominal_ZHist!BS317</f>
        <v>0</v>
      </c>
      <c r="BT317">
        <f>Linker_ZHist!BT317-Nominal_ZHist!BT317</f>
        <v>0</v>
      </c>
      <c r="BU317">
        <f>Linker_ZHist!BU317-Nominal_ZHist!BU317</f>
        <v>0</v>
      </c>
      <c r="BV317">
        <f>Linker_ZHist!BV317-Nominal_ZHist!BV317</f>
        <v>0</v>
      </c>
      <c r="BW317">
        <f>Linker_ZHist!BW317-Nominal_ZHist!BW317</f>
        <v>0</v>
      </c>
      <c r="BX317">
        <f>Linker_ZHist!BX317-Nominal_ZHist!BX317</f>
        <v>0</v>
      </c>
      <c r="BY317">
        <f>Linker_ZHist!BY317-Nominal_ZHist!BY317</f>
        <v>0</v>
      </c>
      <c r="BZ317">
        <f>Linker_ZHist!BZ317-Nominal_ZHist!BZ317</f>
        <v>0</v>
      </c>
    </row>
    <row r="318" spans="4:78" x14ac:dyDescent="0.35">
      <c r="D318">
        <f>Linker_ZHist!D318-Nominal_ZHist!D318</f>
        <v>0</v>
      </c>
      <c r="E318">
        <f>Linker_ZHist!E318-Nominal_ZHist!E318</f>
        <v>0</v>
      </c>
      <c r="F318">
        <f>Linker_ZHist!F318-Nominal_ZHist!F318</f>
        <v>0</v>
      </c>
      <c r="G318">
        <f>Linker_ZHist!G318-Nominal_ZHist!G318</f>
        <v>0</v>
      </c>
      <c r="H318">
        <f>Linker_ZHist!H318-Nominal_ZHist!H318</f>
        <v>0</v>
      </c>
      <c r="I318">
        <f>Linker_ZHist!I318-Nominal_ZHist!I318</f>
        <v>0</v>
      </c>
      <c r="J318">
        <f>Linker_ZHist!J318-Nominal_ZHist!J318</f>
        <v>0</v>
      </c>
      <c r="K318">
        <f>Linker_ZHist!K318-Nominal_ZHist!K318</f>
        <v>0</v>
      </c>
      <c r="L318">
        <f>Linker_ZHist!L318-Nominal_ZHist!L318</f>
        <v>0</v>
      </c>
      <c r="M318">
        <f>Linker_ZHist!M318-Nominal_ZHist!M318</f>
        <v>0</v>
      </c>
      <c r="N318">
        <f>Linker_ZHist!N318-Nominal_ZHist!N318</f>
        <v>0</v>
      </c>
      <c r="O318">
        <f>Linker_ZHist!O318-Nominal_ZHist!O318</f>
        <v>0</v>
      </c>
      <c r="P318">
        <f>Linker_ZHist!P318-Nominal_ZHist!P318</f>
        <v>0</v>
      </c>
      <c r="Q318">
        <f>Linker_ZHist!Q318-Nominal_ZHist!Q318</f>
        <v>0</v>
      </c>
      <c r="R318">
        <f>Linker_ZHist!R318-Nominal_ZHist!R318</f>
        <v>0</v>
      </c>
      <c r="S318">
        <f>Linker_ZHist!S318-Nominal_ZHist!S318</f>
        <v>0</v>
      </c>
      <c r="T318">
        <f>Linker_ZHist!T318-Nominal_ZHist!T318</f>
        <v>0</v>
      </c>
      <c r="U318">
        <f>Linker_ZHist!U318-Nominal_ZHist!U318</f>
        <v>0</v>
      </c>
      <c r="V318">
        <f>Linker_ZHist!V318-Nominal_ZHist!V318</f>
        <v>0</v>
      </c>
      <c r="W318">
        <f>Linker_ZHist!W318-Nominal_ZHist!W318</f>
        <v>0</v>
      </c>
      <c r="X318">
        <f>Linker_ZHist!X318-Nominal_ZHist!X318</f>
        <v>0</v>
      </c>
      <c r="Y318">
        <f>Linker_ZHist!Y318-Nominal_ZHist!Y318</f>
        <v>0</v>
      </c>
      <c r="Z318">
        <f>Linker_ZHist!Z318-Nominal_ZHist!Z318</f>
        <v>0</v>
      </c>
      <c r="AA318">
        <f>Linker_ZHist!AA318-Nominal_ZHist!AA318</f>
        <v>0</v>
      </c>
      <c r="AB318">
        <f>Linker_ZHist!AB318-Nominal_ZHist!AB318</f>
        <v>0</v>
      </c>
      <c r="AC318">
        <f>Linker_ZHist!AC318-Nominal_ZHist!AC318</f>
        <v>0</v>
      </c>
      <c r="AD318">
        <f>Linker_ZHist!AD318-Nominal_ZHist!AD318</f>
        <v>0</v>
      </c>
      <c r="AE318">
        <f>Linker_ZHist!AE318-Nominal_ZHist!AE318</f>
        <v>0</v>
      </c>
      <c r="AF318">
        <f>Linker_ZHist!AF318-Nominal_ZHist!AF318</f>
        <v>0</v>
      </c>
      <c r="AG318">
        <f>Linker_ZHist!AG318-Nominal_ZHist!AG318</f>
        <v>0</v>
      </c>
      <c r="AH318">
        <f>Linker_ZHist!AH318-Nominal_ZHist!AH318</f>
        <v>0</v>
      </c>
      <c r="AI318">
        <f>Linker_ZHist!AI318-Nominal_ZHist!AI318</f>
        <v>0</v>
      </c>
      <c r="AJ318">
        <f>Linker_ZHist!AJ318-Nominal_ZHist!AJ318</f>
        <v>0</v>
      </c>
      <c r="AK318">
        <f>Linker_ZHist!AK318-Nominal_ZHist!AK318</f>
        <v>0</v>
      </c>
      <c r="AL318">
        <f>Linker_ZHist!AL318-Nominal_ZHist!AL318</f>
        <v>0</v>
      </c>
      <c r="AM318">
        <f>Linker_ZHist!AM318-Nominal_ZHist!AM318</f>
        <v>0</v>
      </c>
      <c r="AN318">
        <f>Linker_ZHist!AN318-Nominal_ZHist!AN318</f>
        <v>0</v>
      </c>
      <c r="AO318">
        <f>Linker_ZHist!AO318-Nominal_ZHist!AO318</f>
        <v>0</v>
      </c>
      <c r="AP318">
        <f>Linker_ZHist!AP318-Nominal_ZHist!AP318</f>
        <v>0</v>
      </c>
      <c r="AQ318">
        <f>Linker_ZHist!AQ318-Nominal_ZHist!AQ318</f>
        <v>0</v>
      </c>
      <c r="AR318">
        <f>Linker_ZHist!AR318-Nominal_ZHist!AR318</f>
        <v>0</v>
      </c>
      <c r="AS318">
        <f>Linker_ZHist!AS318-Nominal_ZHist!AS318</f>
        <v>0</v>
      </c>
      <c r="AT318">
        <f>Linker_ZHist!AT318-Nominal_ZHist!AT318</f>
        <v>0</v>
      </c>
      <c r="AU318">
        <f>Linker_ZHist!AU318-Nominal_ZHist!AU318</f>
        <v>0</v>
      </c>
      <c r="AV318">
        <f>Linker_ZHist!AV318-Nominal_ZHist!AV318</f>
        <v>0</v>
      </c>
      <c r="AW318">
        <f>Linker_ZHist!AW318-Nominal_ZHist!AW318</f>
        <v>0</v>
      </c>
      <c r="AX318">
        <f>Linker_ZHist!AX318-Nominal_ZHist!AX318</f>
        <v>0</v>
      </c>
      <c r="AY318">
        <f>Linker_ZHist!AY318-Nominal_ZHist!AY318</f>
        <v>0</v>
      </c>
      <c r="AZ318">
        <f>Linker_ZHist!AZ318-Nominal_ZHist!AZ318</f>
        <v>0</v>
      </c>
      <c r="BA318">
        <f>Linker_ZHist!BA318-Nominal_ZHist!BA318</f>
        <v>0</v>
      </c>
      <c r="BB318">
        <f>Linker_ZHist!BB318-Nominal_ZHist!BB318</f>
        <v>0</v>
      </c>
      <c r="BC318">
        <f>Linker_ZHist!BC318-Nominal_ZHist!BC318</f>
        <v>0</v>
      </c>
      <c r="BD318">
        <f>Linker_ZHist!BD318-Nominal_ZHist!BD318</f>
        <v>0</v>
      </c>
      <c r="BE318">
        <f>Linker_ZHist!BE318-Nominal_ZHist!BE318</f>
        <v>0</v>
      </c>
      <c r="BF318">
        <f>Linker_ZHist!BF318-Nominal_ZHist!BF318</f>
        <v>0</v>
      </c>
      <c r="BG318">
        <f>Linker_ZHist!BG318-Nominal_ZHist!BG318</f>
        <v>0</v>
      </c>
      <c r="BH318">
        <f>Linker_ZHist!BH318-Nominal_ZHist!BH318</f>
        <v>0</v>
      </c>
      <c r="BI318">
        <f>Linker_ZHist!BI318-Nominal_ZHist!BI318</f>
        <v>0</v>
      </c>
      <c r="BJ318">
        <f>Linker_ZHist!BJ318-Nominal_ZHist!BJ318</f>
        <v>0</v>
      </c>
      <c r="BK318">
        <f>Linker_ZHist!BK318-Nominal_ZHist!BK318</f>
        <v>0</v>
      </c>
      <c r="BL318">
        <f>Linker_ZHist!BL318-Nominal_ZHist!BL318</f>
        <v>0</v>
      </c>
      <c r="BM318">
        <f>Linker_ZHist!BM318-Nominal_ZHist!BM318</f>
        <v>0</v>
      </c>
      <c r="BN318">
        <f>Linker_ZHist!BN318-Nominal_ZHist!BN318</f>
        <v>0</v>
      </c>
      <c r="BO318">
        <f>Linker_ZHist!BO318-Nominal_ZHist!BO318</f>
        <v>0</v>
      </c>
      <c r="BP318">
        <f>Linker_ZHist!BP318-Nominal_ZHist!BP318</f>
        <v>0</v>
      </c>
      <c r="BQ318">
        <f>Linker_ZHist!BQ318-Nominal_ZHist!BQ318</f>
        <v>0</v>
      </c>
      <c r="BR318">
        <f>Linker_ZHist!BR318-Nominal_ZHist!BR318</f>
        <v>0</v>
      </c>
      <c r="BS318">
        <f>Linker_ZHist!BS318-Nominal_ZHist!BS318</f>
        <v>0</v>
      </c>
      <c r="BT318">
        <f>Linker_ZHist!BT318-Nominal_ZHist!BT318</f>
        <v>0</v>
      </c>
      <c r="BU318">
        <f>Linker_ZHist!BU318-Nominal_ZHist!BU318</f>
        <v>0</v>
      </c>
      <c r="BV318">
        <f>Linker_ZHist!BV318-Nominal_ZHist!BV318</f>
        <v>0</v>
      </c>
      <c r="BW318">
        <f>Linker_ZHist!BW318-Nominal_ZHist!BW318</f>
        <v>0</v>
      </c>
      <c r="BX318">
        <f>Linker_ZHist!BX318-Nominal_ZHist!BX318</f>
        <v>0</v>
      </c>
      <c r="BY318">
        <f>Linker_ZHist!BY318-Nominal_ZHist!BY318</f>
        <v>0</v>
      </c>
      <c r="BZ318">
        <f>Linker_ZHist!BZ318-Nominal_ZHist!BZ318</f>
        <v>0</v>
      </c>
    </row>
    <row r="319" spans="4:78" x14ac:dyDescent="0.35">
      <c r="D319">
        <f>Linker_ZHist!D319-Nominal_ZHist!D319</f>
        <v>0</v>
      </c>
      <c r="E319">
        <f>Linker_ZHist!E319-Nominal_ZHist!E319</f>
        <v>0</v>
      </c>
      <c r="F319">
        <f>Linker_ZHist!F319-Nominal_ZHist!F319</f>
        <v>0</v>
      </c>
      <c r="G319">
        <f>Linker_ZHist!G319-Nominal_ZHist!G319</f>
        <v>0</v>
      </c>
      <c r="H319">
        <f>Linker_ZHist!H319-Nominal_ZHist!H319</f>
        <v>0</v>
      </c>
      <c r="I319">
        <f>Linker_ZHist!I319-Nominal_ZHist!I319</f>
        <v>0</v>
      </c>
      <c r="J319">
        <f>Linker_ZHist!J319-Nominal_ZHist!J319</f>
        <v>0</v>
      </c>
      <c r="K319">
        <f>Linker_ZHist!K319-Nominal_ZHist!K319</f>
        <v>0</v>
      </c>
      <c r="L319">
        <f>Linker_ZHist!L319-Nominal_ZHist!L319</f>
        <v>0</v>
      </c>
      <c r="M319">
        <f>Linker_ZHist!M319-Nominal_ZHist!M319</f>
        <v>0</v>
      </c>
      <c r="N319">
        <f>Linker_ZHist!N319-Nominal_ZHist!N319</f>
        <v>0</v>
      </c>
      <c r="O319">
        <f>Linker_ZHist!O319-Nominal_ZHist!O319</f>
        <v>0</v>
      </c>
      <c r="P319">
        <f>Linker_ZHist!P319-Nominal_ZHist!P319</f>
        <v>0</v>
      </c>
      <c r="Q319">
        <f>Linker_ZHist!Q319-Nominal_ZHist!Q319</f>
        <v>0</v>
      </c>
      <c r="R319">
        <f>Linker_ZHist!R319-Nominal_ZHist!R319</f>
        <v>0</v>
      </c>
      <c r="S319">
        <f>Linker_ZHist!S319-Nominal_ZHist!S319</f>
        <v>0</v>
      </c>
      <c r="T319">
        <f>Linker_ZHist!T319-Nominal_ZHist!T319</f>
        <v>0</v>
      </c>
      <c r="U319">
        <f>Linker_ZHist!U319-Nominal_ZHist!U319</f>
        <v>0</v>
      </c>
      <c r="V319">
        <f>Linker_ZHist!V319-Nominal_ZHist!V319</f>
        <v>0</v>
      </c>
      <c r="W319">
        <f>Linker_ZHist!W319-Nominal_ZHist!W319</f>
        <v>0</v>
      </c>
      <c r="X319">
        <f>Linker_ZHist!X319-Nominal_ZHist!X319</f>
        <v>0</v>
      </c>
      <c r="Y319">
        <f>Linker_ZHist!Y319-Nominal_ZHist!Y319</f>
        <v>0</v>
      </c>
      <c r="Z319">
        <f>Linker_ZHist!Z319-Nominal_ZHist!Z319</f>
        <v>0</v>
      </c>
      <c r="AA319">
        <f>Linker_ZHist!AA319-Nominal_ZHist!AA319</f>
        <v>0</v>
      </c>
      <c r="AB319">
        <f>Linker_ZHist!AB319-Nominal_ZHist!AB319</f>
        <v>0</v>
      </c>
      <c r="AC319">
        <f>Linker_ZHist!AC319-Nominal_ZHist!AC319</f>
        <v>0</v>
      </c>
      <c r="AD319">
        <f>Linker_ZHist!AD319-Nominal_ZHist!AD319</f>
        <v>0</v>
      </c>
      <c r="AE319">
        <f>Linker_ZHist!AE319-Nominal_ZHist!AE319</f>
        <v>0</v>
      </c>
      <c r="AF319">
        <f>Linker_ZHist!AF319-Nominal_ZHist!AF319</f>
        <v>0</v>
      </c>
      <c r="AG319">
        <f>Linker_ZHist!AG319-Nominal_ZHist!AG319</f>
        <v>0</v>
      </c>
      <c r="AH319">
        <f>Linker_ZHist!AH319-Nominal_ZHist!AH319</f>
        <v>0</v>
      </c>
      <c r="AI319">
        <f>Linker_ZHist!AI319-Nominal_ZHist!AI319</f>
        <v>0</v>
      </c>
      <c r="AJ319">
        <f>Linker_ZHist!AJ319-Nominal_ZHist!AJ319</f>
        <v>0</v>
      </c>
      <c r="AK319">
        <f>Linker_ZHist!AK319-Nominal_ZHist!AK319</f>
        <v>0</v>
      </c>
      <c r="AL319">
        <f>Linker_ZHist!AL319-Nominal_ZHist!AL319</f>
        <v>0</v>
      </c>
      <c r="AM319">
        <f>Linker_ZHist!AM319-Nominal_ZHist!AM319</f>
        <v>0</v>
      </c>
      <c r="AN319">
        <f>Linker_ZHist!AN319-Nominal_ZHist!AN319</f>
        <v>0</v>
      </c>
      <c r="AO319">
        <f>Linker_ZHist!AO319-Nominal_ZHist!AO319</f>
        <v>0</v>
      </c>
      <c r="AP319">
        <f>Linker_ZHist!AP319-Nominal_ZHist!AP319</f>
        <v>0</v>
      </c>
      <c r="AQ319">
        <f>Linker_ZHist!AQ319-Nominal_ZHist!AQ319</f>
        <v>0</v>
      </c>
      <c r="AR319">
        <f>Linker_ZHist!AR319-Nominal_ZHist!AR319</f>
        <v>0</v>
      </c>
      <c r="AS319">
        <f>Linker_ZHist!AS319-Nominal_ZHist!AS319</f>
        <v>0</v>
      </c>
      <c r="AT319">
        <f>Linker_ZHist!AT319-Nominal_ZHist!AT319</f>
        <v>0</v>
      </c>
      <c r="AU319">
        <f>Linker_ZHist!AU319-Nominal_ZHist!AU319</f>
        <v>0</v>
      </c>
      <c r="AV319">
        <f>Linker_ZHist!AV319-Nominal_ZHist!AV319</f>
        <v>0</v>
      </c>
      <c r="AW319">
        <f>Linker_ZHist!AW319-Nominal_ZHist!AW319</f>
        <v>0</v>
      </c>
      <c r="AX319">
        <f>Linker_ZHist!AX319-Nominal_ZHist!AX319</f>
        <v>0</v>
      </c>
      <c r="AY319">
        <f>Linker_ZHist!AY319-Nominal_ZHist!AY319</f>
        <v>0</v>
      </c>
      <c r="AZ319">
        <f>Linker_ZHist!AZ319-Nominal_ZHist!AZ319</f>
        <v>0</v>
      </c>
      <c r="BA319">
        <f>Linker_ZHist!BA319-Nominal_ZHist!BA319</f>
        <v>0</v>
      </c>
      <c r="BB319">
        <f>Linker_ZHist!BB319-Nominal_ZHist!BB319</f>
        <v>0</v>
      </c>
      <c r="BC319">
        <f>Linker_ZHist!BC319-Nominal_ZHist!BC319</f>
        <v>0</v>
      </c>
      <c r="BD319">
        <f>Linker_ZHist!BD319-Nominal_ZHist!BD319</f>
        <v>0</v>
      </c>
      <c r="BE319">
        <f>Linker_ZHist!BE319-Nominal_ZHist!BE319</f>
        <v>0</v>
      </c>
      <c r="BF319">
        <f>Linker_ZHist!BF319-Nominal_ZHist!BF319</f>
        <v>0</v>
      </c>
      <c r="BG319">
        <f>Linker_ZHist!BG319-Nominal_ZHist!BG319</f>
        <v>0</v>
      </c>
      <c r="BH319">
        <f>Linker_ZHist!BH319-Nominal_ZHist!BH319</f>
        <v>0</v>
      </c>
      <c r="BI319">
        <f>Linker_ZHist!BI319-Nominal_ZHist!BI319</f>
        <v>0</v>
      </c>
      <c r="BJ319">
        <f>Linker_ZHist!BJ319-Nominal_ZHist!BJ319</f>
        <v>0</v>
      </c>
      <c r="BK319">
        <f>Linker_ZHist!BK319-Nominal_ZHist!BK319</f>
        <v>0</v>
      </c>
      <c r="BL319">
        <f>Linker_ZHist!BL319-Nominal_ZHist!BL319</f>
        <v>0</v>
      </c>
      <c r="BM319">
        <f>Linker_ZHist!BM319-Nominal_ZHist!BM319</f>
        <v>0</v>
      </c>
      <c r="BN319">
        <f>Linker_ZHist!BN319-Nominal_ZHist!BN319</f>
        <v>0</v>
      </c>
      <c r="BO319">
        <f>Linker_ZHist!BO319-Nominal_ZHist!BO319</f>
        <v>0</v>
      </c>
      <c r="BP319">
        <f>Linker_ZHist!BP319-Nominal_ZHist!BP319</f>
        <v>0</v>
      </c>
      <c r="BQ319">
        <f>Linker_ZHist!BQ319-Nominal_ZHist!BQ319</f>
        <v>0</v>
      </c>
      <c r="BR319">
        <f>Linker_ZHist!BR319-Nominal_ZHist!BR319</f>
        <v>0</v>
      </c>
      <c r="BS319">
        <f>Linker_ZHist!BS319-Nominal_ZHist!BS319</f>
        <v>0</v>
      </c>
      <c r="BT319">
        <f>Linker_ZHist!BT319-Nominal_ZHist!BT319</f>
        <v>0</v>
      </c>
      <c r="BU319">
        <f>Linker_ZHist!BU319-Nominal_ZHist!BU319</f>
        <v>0</v>
      </c>
      <c r="BV319">
        <f>Linker_ZHist!BV319-Nominal_ZHist!BV319</f>
        <v>0</v>
      </c>
      <c r="BW319">
        <f>Linker_ZHist!BW319-Nominal_ZHist!BW319</f>
        <v>0</v>
      </c>
      <c r="BX319">
        <f>Linker_ZHist!BX319-Nominal_ZHist!BX319</f>
        <v>0</v>
      </c>
      <c r="BY319">
        <f>Linker_ZHist!BY319-Nominal_ZHist!BY319</f>
        <v>0</v>
      </c>
      <c r="BZ319">
        <f>Linker_ZHist!BZ319-Nominal_ZHist!BZ319</f>
        <v>0</v>
      </c>
    </row>
    <row r="320" spans="4:78" x14ac:dyDescent="0.35">
      <c r="D320">
        <f>Linker_ZHist!D320-Nominal_ZHist!D320</f>
        <v>0</v>
      </c>
      <c r="E320">
        <f>Linker_ZHist!E320-Nominal_ZHist!E320</f>
        <v>0</v>
      </c>
      <c r="F320">
        <f>Linker_ZHist!F320-Nominal_ZHist!F320</f>
        <v>0</v>
      </c>
      <c r="G320">
        <f>Linker_ZHist!G320-Nominal_ZHist!G320</f>
        <v>0</v>
      </c>
      <c r="H320">
        <f>Linker_ZHist!H320-Nominal_ZHist!H320</f>
        <v>0</v>
      </c>
      <c r="I320">
        <f>Linker_ZHist!I320-Nominal_ZHist!I320</f>
        <v>0</v>
      </c>
      <c r="J320">
        <f>Linker_ZHist!J320-Nominal_ZHist!J320</f>
        <v>0</v>
      </c>
      <c r="K320">
        <f>Linker_ZHist!K320-Nominal_ZHist!K320</f>
        <v>0</v>
      </c>
      <c r="L320">
        <f>Linker_ZHist!L320-Nominal_ZHist!L320</f>
        <v>0</v>
      </c>
      <c r="M320">
        <f>Linker_ZHist!M320-Nominal_ZHist!M320</f>
        <v>0</v>
      </c>
      <c r="N320">
        <f>Linker_ZHist!N320-Nominal_ZHist!N320</f>
        <v>0</v>
      </c>
      <c r="O320">
        <f>Linker_ZHist!O320-Nominal_ZHist!O320</f>
        <v>0</v>
      </c>
      <c r="P320">
        <f>Linker_ZHist!P320-Nominal_ZHist!P320</f>
        <v>0</v>
      </c>
      <c r="Q320">
        <f>Linker_ZHist!Q320-Nominal_ZHist!Q320</f>
        <v>0</v>
      </c>
      <c r="R320">
        <f>Linker_ZHist!R320-Nominal_ZHist!R320</f>
        <v>0</v>
      </c>
      <c r="S320">
        <f>Linker_ZHist!S320-Nominal_ZHist!S320</f>
        <v>0</v>
      </c>
      <c r="T320">
        <f>Linker_ZHist!T320-Nominal_ZHist!T320</f>
        <v>0</v>
      </c>
      <c r="U320">
        <f>Linker_ZHist!U320-Nominal_ZHist!U320</f>
        <v>0</v>
      </c>
      <c r="V320">
        <f>Linker_ZHist!V320-Nominal_ZHist!V320</f>
        <v>0</v>
      </c>
      <c r="W320">
        <f>Linker_ZHist!W320-Nominal_ZHist!W320</f>
        <v>0</v>
      </c>
      <c r="X320">
        <f>Linker_ZHist!X320-Nominal_ZHist!X320</f>
        <v>0</v>
      </c>
      <c r="Y320">
        <f>Linker_ZHist!Y320-Nominal_ZHist!Y320</f>
        <v>0</v>
      </c>
      <c r="Z320">
        <f>Linker_ZHist!Z320-Nominal_ZHist!Z320</f>
        <v>0</v>
      </c>
      <c r="AA320">
        <f>Linker_ZHist!AA320-Nominal_ZHist!AA320</f>
        <v>0</v>
      </c>
      <c r="AB320">
        <f>Linker_ZHist!AB320-Nominal_ZHist!AB320</f>
        <v>0</v>
      </c>
      <c r="AC320">
        <f>Linker_ZHist!AC320-Nominal_ZHist!AC320</f>
        <v>0</v>
      </c>
      <c r="AD320">
        <f>Linker_ZHist!AD320-Nominal_ZHist!AD320</f>
        <v>0</v>
      </c>
      <c r="AE320">
        <f>Linker_ZHist!AE320-Nominal_ZHist!AE320</f>
        <v>0</v>
      </c>
      <c r="AF320">
        <f>Linker_ZHist!AF320-Nominal_ZHist!AF320</f>
        <v>0</v>
      </c>
      <c r="AG320">
        <f>Linker_ZHist!AG320-Nominal_ZHist!AG320</f>
        <v>0</v>
      </c>
      <c r="AH320">
        <f>Linker_ZHist!AH320-Nominal_ZHist!AH320</f>
        <v>0</v>
      </c>
      <c r="AI320">
        <f>Linker_ZHist!AI320-Nominal_ZHist!AI320</f>
        <v>0</v>
      </c>
      <c r="AJ320">
        <f>Linker_ZHist!AJ320-Nominal_ZHist!AJ320</f>
        <v>0</v>
      </c>
      <c r="AK320">
        <f>Linker_ZHist!AK320-Nominal_ZHist!AK320</f>
        <v>0</v>
      </c>
      <c r="AL320">
        <f>Linker_ZHist!AL320-Nominal_ZHist!AL320</f>
        <v>0</v>
      </c>
      <c r="AM320">
        <f>Linker_ZHist!AM320-Nominal_ZHist!AM320</f>
        <v>0</v>
      </c>
      <c r="AN320">
        <f>Linker_ZHist!AN320-Nominal_ZHist!AN320</f>
        <v>0</v>
      </c>
      <c r="AO320">
        <f>Linker_ZHist!AO320-Nominal_ZHist!AO320</f>
        <v>0</v>
      </c>
      <c r="AP320">
        <f>Linker_ZHist!AP320-Nominal_ZHist!AP320</f>
        <v>0</v>
      </c>
      <c r="AQ320">
        <f>Linker_ZHist!AQ320-Nominal_ZHist!AQ320</f>
        <v>0</v>
      </c>
      <c r="AR320">
        <f>Linker_ZHist!AR320-Nominal_ZHist!AR320</f>
        <v>0</v>
      </c>
      <c r="AS320">
        <f>Linker_ZHist!AS320-Nominal_ZHist!AS320</f>
        <v>0</v>
      </c>
      <c r="AT320">
        <f>Linker_ZHist!AT320-Nominal_ZHist!AT320</f>
        <v>0</v>
      </c>
      <c r="AU320">
        <f>Linker_ZHist!AU320-Nominal_ZHist!AU320</f>
        <v>0</v>
      </c>
      <c r="AV320">
        <f>Linker_ZHist!AV320-Nominal_ZHist!AV320</f>
        <v>0</v>
      </c>
      <c r="AW320">
        <f>Linker_ZHist!AW320-Nominal_ZHist!AW320</f>
        <v>0</v>
      </c>
      <c r="AX320">
        <f>Linker_ZHist!AX320-Nominal_ZHist!AX320</f>
        <v>0</v>
      </c>
      <c r="AY320">
        <f>Linker_ZHist!AY320-Nominal_ZHist!AY320</f>
        <v>0</v>
      </c>
      <c r="AZ320">
        <f>Linker_ZHist!AZ320-Nominal_ZHist!AZ320</f>
        <v>0</v>
      </c>
      <c r="BA320">
        <f>Linker_ZHist!BA320-Nominal_ZHist!BA320</f>
        <v>0</v>
      </c>
      <c r="BB320">
        <f>Linker_ZHist!BB320-Nominal_ZHist!BB320</f>
        <v>0</v>
      </c>
      <c r="BC320">
        <f>Linker_ZHist!BC320-Nominal_ZHist!BC320</f>
        <v>0</v>
      </c>
      <c r="BD320">
        <f>Linker_ZHist!BD320-Nominal_ZHist!BD320</f>
        <v>0</v>
      </c>
      <c r="BE320">
        <f>Linker_ZHist!BE320-Nominal_ZHist!BE320</f>
        <v>0</v>
      </c>
      <c r="BF320">
        <f>Linker_ZHist!BF320-Nominal_ZHist!BF320</f>
        <v>0</v>
      </c>
      <c r="BG320">
        <f>Linker_ZHist!BG320-Nominal_ZHist!BG320</f>
        <v>0</v>
      </c>
      <c r="BH320">
        <f>Linker_ZHist!BH320-Nominal_ZHist!BH320</f>
        <v>0</v>
      </c>
      <c r="BI320">
        <f>Linker_ZHist!BI320-Nominal_ZHist!BI320</f>
        <v>0</v>
      </c>
      <c r="BJ320">
        <f>Linker_ZHist!BJ320-Nominal_ZHist!BJ320</f>
        <v>0</v>
      </c>
      <c r="BK320">
        <f>Linker_ZHist!BK320-Nominal_ZHist!BK320</f>
        <v>0</v>
      </c>
      <c r="BL320">
        <f>Linker_ZHist!BL320-Nominal_ZHist!BL320</f>
        <v>0</v>
      </c>
      <c r="BM320">
        <f>Linker_ZHist!BM320-Nominal_ZHist!BM320</f>
        <v>0</v>
      </c>
      <c r="BN320">
        <f>Linker_ZHist!BN320-Nominal_ZHist!BN320</f>
        <v>0</v>
      </c>
      <c r="BO320">
        <f>Linker_ZHist!BO320-Nominal_ZHist!BO320</f>
        <v>0</v>
      </c>
      <c r="BP320">
        <f>Linker_ZHist!BP320-Nominal_ZHist!BP320</f>
        <v>0</v>
      </c>
      <c r="BQ320">
        <f>Linker_ZHist!BQ320-Nominal_ZHist!BQ320</f>
        <v>0</v>
      </c>
      <c r="BR320">
        <f>Linker_ZHist!BR320-Nominal_ZHist!BR320</f>
        <v>0</v>
      </c>
      <c r="BS320">
        <f>Linker_ZHist!BS320-Nominal_ZHist!BS320</f>
        <v>0</v>
      </c>
      <c r="BT320">
        <f>Linker_ZHist!BT320-Nominal_ZHist!BT320</f>
        <v>0</v>
      </c>
      <c r="BU320">
        <f>Linker_ZHist!BU320-Nominal_ZHist!BU320</f>
        <v>0</v>
      </c>
      <c r="BV320">
        <f>Linker_ZHist!BV320-Nominal_ZHist!BV320</f>
        <v>0</v>
      </c>
      <c r="BW320">
        <f>Linker_ZHist!BW320-Nominal_ZHist!BW320</f>
        <v>0</v>
      </c>
      <c r="BX320">
        <f>Linker_ZHist!BX320-Nominal_ZHist!BX320</f>
        <v>0</v>
      </c>
      <c r="BY320">
        <f>Linker_ZHist!BY320-Nominal_ZHist!BY320</f>
        <v>0</v>
      </c>
      <c r="BZ320">
        <f>Linker_ZHist!BZ320-Nominal_ZHist!BZ320</f>
        <v>0</v>
      </c>
    </row>
    <row r="321" spans="4:78" x14ac:dyDescent="0.35">
      <c r="D321">
        <f>Linker_ZHist!D321-Nominal_ZHist!D321</f>
        <v>0</v>
      </c>
      <c r="E321">
        <f>Linker_ZHist!E321-Nominal_ZHist!E321</f>
        <v>0</v>
      </c>
      <c r="F321">
        <f>Linker_ZHist!F321-Nominal_ZHist!F321</f>
        <v>0</v>
      </c>
      <c r="G321">
        <f>Linker_ZHist!G321-Nominal_ZHist!G321</f>
        <v>0</v>
      </c>
      <c r="H321">
        <f>Linker_ZHist!H321-Nominal_ZHist!H321</f>
        <v>0</v>
      </c>
      <c r="I321">
        <f>Linker_ZHist!I321-Nominal_ZHist!I321</f>
        <v>0</v>
      </c>
      <c r="J321">
        <f>Linker_ZHist!J321-Nominal_ZHist!J321</f>
        <v>0</v>
      </c>
      <c r="K321">
        <f>Linker_ZHist!K321-Nominal_ZHist!K321</f>
        <v>0</v>
      </c>
      <c r="L321">
        <f>Linker_ZHist!L321-Nominal_ZHist!L321</f>
        <v>0</v>
      </c>
      <c r="M321">
        <f>Linker_ZHist!M321-Nominal_ZHist!M321</f>
        <v>0</v>
      </c>
      <c r="N321">
        <f>Linker_ZHist!N321-Nominal_ZHist!N321</f>
        <v>0</v>
      </c>
      <c r="O321">
        <f>Linker_ZHist!O321-Nominal_ZHist!O321</f>
        <v>0</v>
      </c>
      <c r="P321">
        <f>Linker_ZHist!P321-Nominal_ZHist!P321</f>
        <v>0</v>
      </c>
      <c r="Q321">
        <f>Linker_ZHist!Q321-Nominal_ZHist!Q321</f>
        <v>0</v>
      </c>
      <c r="R321">
        <f>Linker_ZHist!R321-Nominal_ZHist!R321</f>
        <v>0</v>
      </c>
      <c r="S321">
        <f>Linker_ZHist!S321-Nominal_ZHist!S321</f>
        <v>0</v>
      </c>
      <c r="T321">
        <f>Linker_ZHist!T321-Nominal_ZHist!T321</f>
        <v>0</v>
      </c>
      <c r="U321">
        <f>Linker_ZHist!U321-Nominal_ZHist!U321</f>
        <v>0</v>
      </c>
      <c r="V321">
        <f>Linker_ZHist!V321-Nominal_ZHist!V321</f>
        <v>0</v>
      </c>
      <c r="W321">
        <f>Linker_ZHist!W321-Nominal_ZHist!W321</f>
        <v>0</v>
      </c>
      <c r="X321">
        <f>Linker_ZHist!X321-Nominal_ZHist!X321</f>
        <v>0</v>
      </c>
      <c r="Y321">
        <f>Linker_ZHist!Y321-Nominal_ZHist!Y321</f>
        <v>0</v>
      </c>
      <c r="Z321">
        <f>Linker_ZHist!Z321-Nominal_ZHist!Z321</f>
        <v>0</v>
      </c>
      <c r="AA321">
        <f>Linker_ZHist!AA321-Nominal_ZHist!AA321</f>
        <v>0</v>
      </c>
      <c r="AB321">
        <f>Linker_ZHist!AB321-Nominal_ZHist!AB321</f>
        <v>0</v>
      </c>
      <c r="AC321">
        <f>Linker_ZHist!AC321-Nominal_ZHist!AC321</f>
        <v>0</v>
      </c>
      <c r="AD321">
        <f>Linker_ZHist!AD321-Nominal_ZHist!AD321</f>
        <v>0</v>
      </c>
      <c r="AE321">
        <f>Linker_ZHist!AE321-Nominal_ZHist!AE321</f>
        <v>0</v>
      </c>
      <c r="AF321">
        <f>Linker_ZHist!AF321-Nominal_ZHist!AF321</f>
        <v>0</v>
      </c>
      <c r="AG321">
        <f>Linker_ZHist!AG321-Nominal_ZHist!AG321</f>
        <v>0</v>
      </c>
      <c r="AH321">
        <f>Linker_ZHist!AH321-Nominal_ZHist!AH321</f>
        <v>0</v>
      </c>
      <c r="AI321">
        <f>Linker_ZHist!AI321-Nominal_ZHist!AI321</f>
        <v>0</v>
      </c>
      <c r="AJ321">
        <f>Linker_ZHist!AJ321-Nominal_ZHist!AJ321</f>
        <v>0</v>
      </c>
      <c r="AK321">
        <f>Linker_ZHist!AK321-Nominal_ZHist!AK321</f>
        <v>0</v>
      </c>
      <c r="AL321">
        <f>Linker_ZHist!AL321-Nominal_ZHist!AL321</f>
        <v>0</v>
      </c>
      <c r="AM321">
        <f>Linker_ZHist!AM321-Nominal_ZHist!AM321</f>
        <v>0</v>
      </c>
      <c r="AN321">
        <f>Linker_ZHist!AN321-Nominal_ZHist!AN321</f>
        <v>0</v>
      </c>
      <c r="AO321">
        <f>Linker_ZHist!AO321-Nominal_ZHist!AO321</f>
        <v>0</v>
      </c>
      <c r="AP321">
        <f>Linker_ZHist!AP321-Nominal_ZHist!AP321</f>
        <v>0</v>
      </c>
      <c r="AQ321">
        <f>Linker_ZHist!AQ321-Nominal_ZHist!AQ321</f>
        <v>0</v>
      </c>
      <c r="AR321">
        <f>Linker_ZHist!AR321-Nominal_ZHist!AR321</f>
        <v>0</v>
      </c>
      <c r="AS321">
        <f>Linker_ZHist!AS321-Nominal_ZHist!AS321</f>
        <v>0</v>
      </c>
      <c r="AT321">
        <f>Linker_ZHist!AT321-Nominal_ZHist!AT321</f>
        <v>0</v>
      </c>
      <c r="AU321">
        <f>Linker_ZHist!AU321-Nominal_ZHist!AU321</f>
        <v>0</v>
      </c>
      <c r="AV321">
        <f>Linker_ZHist!AV321-Nominal_ZHist!AV321</f>
        <v>0</v>
      </c>
      <c r="AW321">
        <f>Linker_ZHist!AW321-Nominal_ZHist!AW321</f>
        <v>0</v>
      </c>
      <c r="AX321">
        <f>Linker_ZHist!AX321-Nominal_ZHist!AX321</f>
        <v>0</v>
      </c>
      <c r="AY321">
        <f>Linker_ZHist!AY321-Nominal_ZHist!AY321</f>
        <v>0</v>
      </c>
      <c r="AZ321">
        <f>Linker_ZHist!AZ321-Nominal_ZHist!AZ321</f>
        <v>0</v>
      </c>
      <c r="BA321">
        <f>Linker_ZHist!BA321-Nominal_ZHist!BA321</f>
        <v>0</v>
      </c>
      <c r="BB321">
        <f>Linker_ZHist!BB321-Nominal_ZHist!BB321</f>
        <v>0</v>
      </c>
      <c r="BC321">
        <f>Linker_ZHist!BC321-Nominal_ZHist!BC321</f>
        <v>0</v>
      </c>
      <c r="BD321">
        <f>Linker_ZHist!BD321-Nominal_ZHist!BD321</f>
        <v>0</v>
      </c>
      <c r="BE321">
        <f>Linker_ZHist!BE321-Nominal_ZHist!BE321</f>
        <v>0</v>
      </c>
      <c r="BF321">
        <f>Linker_ZHist!BF321-Nominal_ZHist!BF321</f>
        <v>0</v>
      </c>
      <c r="BG321">
        <f>Linker_ZHist!BG321-Nominal_ZHist!BG321</f>
        <v>0</v>
      </c>
      <c r="BH321">
        <f>Linker_ZHist!BH321-Nominal_ZHist!BH321</f>
        <v>0</v>
      </c>
      <c r="BI321">
        <f>Linker_ZHist!BI321-Nominal_ZHist!BI321</f>
        <v>0</v>
      </c>
      <c r="BJ321">
        <f>Linker_ZHist!BJ321-Nominal_ZHist!BJ321</f>
        <v>0</v>
      </c>
      <c r="BK321">
        <f>Linker_ZHist!BK321-Nominal_ZHist!BK321</f>
        <v>0</v>
      </c>
      <c r="BL321">
        <f>Linker_ZHist!BL321-Nominal_ZHist!BL321</f>
        <v>0</v>
      </c>
      <c r="BM321">
        <f>Linker_ZHist!BM321-Nominal_ZHist!BM321</f>
        <v>0</v>
      </c>
      <c r="BN321">
        <f>Linker_ZHist!BN321-Nominal_ZHist!BN321</f>
        <v>0</v>
      </c>
      <c r="BO321">
        <f>Linker_ZHist!BO321-Nominal_ZHist!BO321</f>
        <v>0</v>
      </c>
      <c r="BP321">
        <f>Linker_ZHist!BP321-Nominal_ZHist!BP321</f>
        <v>0</v>
      </c>
      <c r="BQ321">
        <f>Linker_ZHist!BQ321-Nominal_ZHist!BQ321</f>
        <v>0</v>
      </c>
      <c r="BR321">
        <f>Linker_ZHist!BR321-Nominal_ZHist!BR321</f>
        <v>0</v>
      </c>
      <c r="BS321">
        <f>Linker_ZHist!BS321-Nominal_ZHist!BS321</f>
        <v>0</v>
      </c>
      <c r="BT321">
        <f>Linker_ZHist!BT321-Nominal_ZHist!BT321</f>
        <v>0</v>
      </c>
      <c r="BU321">
        <f>Linker_ZHist!BU321-Nominal_ZHist!BU321</f>
        <v>0</v>
      </c>
      <c r="BV321">
        <f>Linker_ZHist!BV321-Nominal_ZHist!BV321</f>
        <v>0</v>
      </c>
      <c r="BW321">
        <f>Linker_ZHist!BW321-Nominal_ZHist!BW321</f>
        <v>0</v>
      </c>
      <c r="BX321">
        <f>Linker_ZHist!BX321-Nominal_ZHist!BX321</f>
        <v>0</v>
      </c>
      <c r="BY321">
        <f>Linker_ZHist!BY321-Nominal_ZHist!BY321</f>
        <v>0</v>
      </c>
      <c r="BZ321">
        <f>Linker_ZHist!BZ321-Nominal_ZHist!BZ321</f>
        <v>0</v>
      </c>
    </row>
    <row r="322" spans="4:78" x14ac:dyDescent="0.35">
      <c r="D322">
        <f>Linker_ZHist!D322-Nominal_ZHist!D322</f>
        <v>0</v>
      </c>
      <c r="E322">
        <f>Linker_ZHist!E322-Nominal_ZHist!E322</f>
        <v>0</v>
      </c>
      <c r="F322">
        <f>Linker_ZHist!F322-Nominal_ZHist!F322</f>
        <v>0</v>
      </c>
      <c r="G322">
        <f>Linker_ZHist!G322-Nominal_ZHist!G322</f>
        <v>0</v>
      </c>
      <c r="H322">
        <f>Linker_ZHist!H322-Nominal_ZHist!H322</f>
        <v>0</v>
      </c>
      <c r="I322">
        <f>Linker_ZHist!I322-Nominal_ZHist!I322</f>
        <v>0</v>
      </c>
      <c r="J322">
        <f>Linker_ZHist!J322-Nominal_ZHist!J322</f>
        <v>0</v>
      </c>
      <c r="K322">
        <f>Linker_ZHist!K322-Nominal_ZHist!K322</f>
        <v>0</v>
      </c>
      <c r="L322">
        <f>Linker_ZHist!L322-Nominal_ZHist!L322</f>
        <v>0</v>
      </c>
      <c r="M322">
        <f>Linker_ZHist!M322-Nominal_ZHist!M322</f>
        <v>0</v>
      </c>
      <c r="N322">
        <f>Linker_ZHist!N322-Nominal_ZHist!N322</f>
        <v>0</v>
      </c>
      <c r="O322">
        <f>Linker_ZHist!O322-Nominal_ZHist!O322</f>
        <v>0</v>
      </c>
      <c r="P322">
        <f>Linker_ZHist!P322-Nominal_ZHist!P322</f>
        <v>0</v>
      </c>
      <c r="Q322">
        <f>Linker_ZHist!Q322-Nominal_ZHist!Q322</f>
        <v>0</v>
      </c>
      <c r="R322">
        <f>Linker_ZHist!R322-Nominal_ZHist!R322</f>
        <v>0</v>
      </c>
      <c r="S322">
        <f>Linker_ZHist!S322-Nominal_ZHist!S322</f>
        <v>0</v>
      </c>
      <c r="T322">
        <f>Linker_ZHist!T322-Nominal_ZHist!T322</f>
        <v>0</v>
      </c>
      <c r="U322">
        <f>Linker_ZHist!U322-Nominal_ZHist!U322</f>
        <v>0</v>
      </c>
      <c r="V322">
        <f>Linker_ZHist!V322-Nominal_ZHist!V322</f>
        <v>0</v>
      </c>
      <c r="W322">
        <f>Linker_ZHist!W322-Nominal_ZHist!W322</f>
        <v>0</v>
      </c>
      <c r="X322">
        <f>Linker_ZHist!X322-Nominal_ZHist!X322</f>
        <v>0</v>
      </c>
      <c r="Y322">
        <f>Linker_ZHist!Y322-Nominal_ZHist!Y322</f>
        <v>0</v>
      </c>
      <c r="Z322">
        <f>Linker_ZHist!Z322-Nominal_ZHist!Z322</f>
        <v>0</v>
      </c>
      <c r="AA322">
        <f>Linker_ZHist!AA322-Nominal_ZHist!AA322</f>
        <v>0</v>
      </c>
      <c r="AB322">
        <f>Linker_ZHist!AB322-Nominal_ZHist!AB322</f>
        <v>0</v>
      </c>
      <c r="AC322">
        <f>Linker_ZHist!AC322-Nominal_ZHist!AC322</f>
        <v>0</v>
      </c>
      <c r="AD322">
        <f>Linker_ZHist!AD322-Nominal_ZHist!AD322</f>
        <v>0</v>
      </c>
      <c r="AE322">
        <f>Linker_ZHist!AE322-Nominal_ZHist!AE322</f>
        <v>0</v>
      </c>
      <c r="AF322">
        <f>Linker_ZHist!AF322-Nominal_ZHist!AF322</f>
        <v>0</v>
      </c>
      <c r="AG322">
        <f>Linker_ZHist!AG322-Nominal_ZHist!AG322</f>
        <v>0</v>
      </c>
      <c r="AH322">
        <f>Linker_ZHist!AH322-Nominal_ZHist!AH322</f>
        <v>0</v>
      </c>
      <c r="AI322">
        <f>Linker_ZHist!AI322-Nominal_ZHist!AI322</f>
        <v>0</v>
      </c>
      <c r="AJ322">
        <f>Linker_ZHist!AJ322-Nominal_ZHist!AJ322</f>
        <v>0</v>
      </c>
      <c r="AK322">
        <f>Linker_ZHist!AK322-Nominal_ZHist!AK322</f>
        <v>0</v>
      </c>
      <c r="AL322">
        <f>Linker_ZHist!AL322-Nominal_ZHist!AL322</f>
        <v>0</v>
      </c>
      <c r="AM322">
        <f>Linker_ZHist!AM322-Nominal_ZHist!AM322</f>
        <v>0</v>
      </c>
      <c r="AN322">
        <f>Linker_ZHist!AN322-Nominal_ZHist!AN322</f>
        <v>0</v>
      </c>
      <c r="AO322">
        <f>Linker_ZHist!AO322-Nominal_ZHist!AO322</f>
        <v>0</v>
      </c>
      <c r="AP322">
        <f>Linker_ZHist!AP322-Nominal_ZHist!AP322</f>
        <v>0</v>
      </c>
      <c r="AQ322">
        <f>Linker_ZHist!AQ322-Nominal_ZHist!AQ322</f>
        <v>0</v>
      </c>
      <c r="AR322">
        <f>Linker_ZHist!AR322-Nominal_ZHist!AR322</f>
        <v>0</v>
      </c>
      <c r="AS322">
        <f>Linker_ZHist!AS322-Nominal_ZHist!AS322</f>
        <v>0</v>
      </c>
      <c r="AT322">
        <f>Linker_ZHist!AT322-Nominal_ZHist!AT322</f>
        <v>0</v>
      </c>
      <c r="AU322">
        <f>Linker_ZHist!AU322-Nominal_ZHist!AU322</f>
        <v>0</v>
      </c>
      <c r="AV322">
        <f>Linker_ZHist!AV322-Nominal_ZHist!AV322</f>
        <v>0</v>
      </c>
      <c r="AW322">
        <f>Linker_ZHist!AW322-Nominal_ZHist!AW322</f>
        <v>0</v>
      </c>
      <c r="AX322">
        <f>Linker_ZHist!AX322-Nominal_ZHist!AX322</f>
        <v>0</v>
      </c>
      <c r="AY322">
        <f>Linker_ZHist!AY322-Nominal_ZHist!AY322</f>
        <v>0</v>
      </c>
      <c r="AZ322">
        <f>Linker_ZHist!AZ322-Nominal_ZHist!AZ322</f>
        <v>0</v>
      </c>
      <c r="BA322">
        <f>Linker_ZHist!BA322-Nominal_ZHist!BA322</f>
        <v>0</v>
      </c>
      <c r="BB322">
        <f>Linker_ZHist!BB322-Nominal_ZHist!BB322</f>
        <v>0</v>
      </c>
      <c r="BC322">
        <f>Linker_ZHist!BC322-Nominal_ZHist!BC322</f>
        <v>0</v>
      </c>
      <c r="BD322">
        <f>Linker_ZHist!BD322-Nominal_ZHist!BD322</f>
        <v>0</v>
      </c>
      <c r="BE322">
        <f>Linker_ZHist!BE322-Nominal_ZHist!BE322</f>
        <v>0</v>
      </c>
      <c r="BF322">
        <f>Linker_ZHist!BF322-Nominal_ZHist!BF322</f>
        <v>0</v>
      </c>
      <c r="BG322">
        <f>Linker_ZHist!BG322-Nominal_ZHist!BG322</f>
        <v>0</v>
      </c>
      <c r="BH322">
        <f>Linker_ZHist!BH322-Nominal_ZHist!BH322</f>
        <v>0</v>
      </c>
      <c r="BI322">
        <f>Linker_ZHist!BI322-Nominal_ZHist!BI322</f>
        <v>0</v>
      </c>
      <c r="BJ322">
        <f>Linker_ZHist!BJ322-Nominal_ZHist!BJ322</f>
        <v>0</v>
      </c>
      <c r="BK322">
        <f>Linker_ZHist!BK322-Nominal_ZHist!BK322</f>
        <v>0</v>
      </c>
      <c r="BL322">
        <f>Linker_ZHist!BL322-Nominal_ZHist!BL322</f>
        <v>0</v>
      </c>
      <c r="BM322">
        <f>Linker_ZHist!BM322-Nominal_ZHist!BM322</f>
        <v>0</v>
      </c>
      <c r="BN322">
        <f>Linker_ZHist!BN322-Nominal_ZHist!BN322</f>
        <v>0</v>
      </c>
      <c r="BO322">
        <f>Linker_ZHist!BO322-Nominal_ZHist!BO322</f>
        <v>0</v>
      </c>
      <c r="BP322">
        <f>Linker_ZHist!BP322-Nominal_ZHist!BP322</f>
        <v>0</v>
      </c>
      <c r="BQ322">
        <f>Linker_ZHist!BQ322-Nominal_ZHist!BQ322</f>
        <v>0</v>
      </c>
      <c r="BR322">
        <f>Linker_ZHist!BR322-Nominal_ZHist!BR322</f>
        <v>0</v>
      </c>
      <c r="BS322">
        <f>Linker_ZHist!BS322-Nominal_ZHist!BS322</f>
        <v>0</v>
      </c>
      <c r="BT322">
        <f>Linker_ZHist!BT322-Nominal_ZHist!BT322</f>
        <v>0</v>
      </c>
      <c r="BU322">
        <f>Linker_ZHist!BU322-Nominal_ZHist!BU322</f>
        <v>0</v>
      </c>
      <c r="BV322">
        <f>Linker_ZHist!BV322-Nominal_ZHist!BV322</f>
        <v>0</v>
      </c>
      <c r="BW322">
        <f>Linker_ZHist!BW322-Nominal_ZHist!BW322</f>
        <v>0</v>
      </c>
      <c r="BX322">
        <f>Linker_ZHist!BX322-Nominal_ZHist!BX322</f>
        <v>0</v>
      </c>
      <c r="BY322">
        <f>Linker_ZHist!BY322-Nominal_ZHist!BY322</f>
        <v>0</v>
      </c>
      <c r="BZ322">
        <f>Linker_ZHist!BZ322-Nominal_ZHist!BZ322</f>
        <v>0</v>
      </c>
    </row>
    <row r="323" spans="4:78" x14ac:dyDescent="0.35">
      <c r="D323">
        <f>Linker_ZHist!D323-Nominal_ZHist!D323</f>
        <v>0</v>
      </c>
      <c r="E323">
        <f>Linker_ZHist!E323-Nominal_ZHist!E323</f>
        <v>0</v>
      </c>
      <c r="F323">
        <f>Linker_ZHist!F323-Nominal_ZHist!F323</f>
        <v>0</v>
      </c>
      <c r="G323">
        <f>Linker_ZHist!G323-Nominal_ZHist!G323</f>
        <v>0</v>
      </c>
      <c r="H323">
        <f>Linker_ZHist!H323-Nominal_ZHist!H323</f>
        <v>0</v>
      </c>
      <c r="I323">
        <f>Linker_ZHist!I323-Nominal_ZHist!I323</f>
        <v>0</v>
      </c>
      <c r="J323">
        <f>Linker_ZHist!J323-Nominal_ZHist!J323</f>
        <v>0</v>
      </c>
      <c r="K323">
        <f>Linker_ZHist!K323-Nominal_ZHist!K323</f>
        <v>0</v>
      </c>
      <c r="L323">
        <f>Linker_ZHist!L323-Nominal_ZHist!L323</f>
        <v>0</v>
      </c>
      <c r="M323">
        <f>Linker_ZHist!M323-Nominal_ZHist!M323</f>
        <v>0</v>
      </c>
      <c r="N323">
        <f>Linker_ZHist!N323-Nominal_ZHist!N323</f>
        <v>0</v>
      </c>
      <c r="O323">
        <f>Linker_ZHist!O323-Nominal_ZHist!O323</f>
        <v>0</v>
      </c>
      <c r="P323">
        <f>Linker_ZHist!P323-Nominal_ZHist!P323</f>
        <v>0</v>
      </c>
      <c r="Q323">
        <f>Linker_ZHist!Q323-Nominal_ZHist!Q323</f>
        <v>0</v>
      </c>
      <c r="R323">
        <f>Linker_ZHist!R323-Nominal_ZHist!R323</f>
        <v>0</v>
      </c>
      <c r="S323">
        <f>Linker_ZHist!S323-Nominal_ZHist!S323</f>
        <v>0</v>
      </c>
      <c r="T323">
        <f>Linker_ZHist!T323-Nominal_ZHist!T323</f>
        <v>0</v>
      </c>
      <c r="U323">
        <f>Linker_ZHist!U323-Nominal_ZHist!U323</f>
        <v>0</v>
      </c>
      <c r="V323">
        <f>Linker_ZHist!V323-Nominal_ZHist!V323</f>
        <v>0</v>
      </c>
      <c r="W323">
        <f>Linker_ZHist!W323-Nominal_ZHist!W323</f>
        <v>0</v>
      </c>
      <c r="X323">
        <f>Linker_ZHist!X323-Nominal_ZHist!X323</f>
        <v>0</v>
      </c>
      <c r="Y323">
        <f>Linker_ZHist!Y323-Nominal_ZHist!Y323</f>
        <v>0</v>
      </c>
      <c r="Z323">
        <f>Linker_ZHist!Z323-Nominal_ZHist!Z323</f>
        <v>0</v>
      </c>
      <c r="AA323">
        <f>Linker_ZHist!AA323-Nominal_ZHist!AA323</f>
        <v>0</v>
      </c>
      <c r="AB323">
        <f>Linker_ZHist!AB323-Nominal_ZHist!AB323</f>
        <v>0</v>
      </c>
      <c r="AC323">
        <f>Linker_ZHist!AC323-Nominal_ZHist!AC323</f>
        <v>0</v>
      </c>
      <c r="AD323">
        <f>Linker_ZHist!AD323-Nominal_ZHist!AD323</f>
        <v>0</v>
      </c>
      <c r="AE323">
        <f>Linker_ZHist!AE323-Nominal_ZHist!AE323</f>
        <v>0</v>
      </c>
      <c r="AF323">
        <f>Linker_ZHist!AF323-Nominal_ZHist!AF323</f>
        <v>0</v>
      </c>
      <c r="AG323">
        <f>Linker_ZHist!AG323-Nominal_ZHist!AG323</f>
        <v>0</v>
      </c>
      <c r="AH323">
        <f>Linker_ZHist!AH323-Nominal_ZHist!AH323</f>
        <v>0</v>
      </c>
      <c r="AI323">
        <f>Linker_ZHist!AI323-Nominal_ZHist!AI323</f>
        <v>0</v>
      </c>
      <c r="AJ323">
        <f>Linker_ZHist!AJ323-Nominal_ZHist!AJ323</f>
        <v>0</v>
      </c>
      <c r="AK323">
        <f>Linker_ZHist!AK323-Nominal_ZHist!AK323</f>
        <v>0</v>
      </c>
      <c r="AL323">
        <f>Linker_ZHist!AL323-Nominal_ZHist!AL323</f>
        <v>0</v>
      </c>
      <c r="AM323">
        <f>Linker_ZHist!AM323-Nominal_ZHist!AM323</f>
        <v>0</v>
      </c>
      <c r="AN323">
        <f>Linker_ZHist!AN323-Nominal_ZHist!AN323</f>
        <v>0</v>
      </c>
      <c r="AO323">
        <f>Linker_ZHist!AO323-Nominal_ZHist!AO323</f>
        <v>0</v>
      </c>
      <c r="AP323">
        <f>Linker_ZHist!AP323-Nominal_ZHist!AP323</f>
        <v>0</v>
      </c>
      <c r="AQ323">
        <f>Linker_ZHist!AQ323-Nominal_ZHist!AQ323</f>
        <v>0</v>
      </c>
      <c r="AR323">
        <f>Linker_ZHist!AR323-Nominal_ZHist!AR323</f>
        <v>0</v>
      </c>
      <c r="AS323">
        <f>Linker_ZHist!AS323-Nominal_ZHist!AS323</f>
        <v>0</v>
      </c>
      <c r="AT323">
        <f>Linker_ZHist!AT323-Nominal_ZHist!AT323</f>
        <v>0</v>
      </c>
      <c r="AU323">
        <f>Linker_ZHist!AU323-Nominal_ZHist!AU323</f>
        <v>0</v>
      </c>
      <c r="AV323">
        <f>Linker_ZHist!AV323-Nominal_ZHist!AV323</f>
        <v>0</v>
      </c>
      <c r="AW323">
        <f>Linker_ZHist!AW323-Nominal_ZHist!AW323</f>
        <v>0</v>
      </c>
      <c r="AX323">
        <f>Linker_ZHist!AX323-Nominal_ZHist!AX323</f>
        <v>0</v>
      </c>
      <c r="AY323">
        <f>Linker_ZHist!AY323-Nominal_ZHist!AY323</f>
        <v>0</v>
      </c>
      <c r="AZ323">
        <f>Linker_ZHist!AZ323-Nominal_ZHist!AZ323</f>
        <v>0</v>
      </c>
      <c r="BA323">
        <f>Linker_ZHist!BA323-Nominal_ZHist!BA323</f>
        <v>0</v>
      </c>
      <c r="BB323">
        <f>Linker_ZHist!BB323-Nominal_ZHist!BB323</f>
        <v>0</v>
      </c>
      <c r="BC323">
        <f>Linker_ZHist!BC323-Nominal_ZHist!BC323</f>
        <v>0</v>
      </c>
      <c r="BD323">
        <f>Linker_ZHist!BD323-Nominal_ZHist!BD323</f>
        <v>0</v>
      </c>
      <c r="BE323">
        <f>Linker_ZHist!BE323-Nominal_ZHist!BE323</f>
        <v>0</v>
      </c>
      <c r="BF323">
        <f>Linker_ZHist!BF323-Nominal_ZHist!BF323</f>
        <v>0</v>
      </c>
      <c r="BG323">
        <f>Linker_ZHist!BG323-Nominal_ZHist!BG323</f>
        <v>0</v>
      </c>
      <c r="BH323">
        <f>Linker_ZHist!BH323-Nominal_ZHist!BH323</f>
        <v>0</v>
      </c>
      <c r="BI323">
        <f>Linker_ZHist!BI323-Nominal_ZHist!BI323</f>
        <v>0</v>
      </c>
      <c r="BJ323">
        <f>Linker_ZHist!BJ323-Nominal_ZHist!BJ323</f>
        <v>0</v>
      </c>
      <c r="BK323">
        <f>Linker_ZHist!BK323-Nominal_ZHist!BK323</f>
        <v>0</v>
      </c>
      <c r="BL323">
        <f>Linker_ZHist!BL323-Nominal_ZHist!BL323</f>
        <v>0</v>
      </c>
      <c r="BM323">
        <f>Linker_ZHist!BM323-Nominal_ZHist!BM323</f>
        <v>0</v>
      </c>
      <c r="BN323">
        <f>Linker_ZHist!BN323-Nominal_ZHist!BN323</f>
        <v>0</v>
      </c>
      <c r="BO323">
        <f>Linker_ZHist!BO323-Nominal_ZHist!BO323</f>
        <v>0</v>
      </c>
      <c r="BP323">
        <f>Linker_ZHist!BP323-Nominal_ZHist!BP323</f>
        <v>0</v>
      </c>
      <c r="BQ323">
        <f>Linker_ZHist!BQ323-Nominal_ZHist!BQ323</f>
        <v>0</v>
      </c>
      <c r="BR323">
        <f>Linker_ZHist!BR323-Nominal_ZHist!BR323</f>
        <v>0</v>
      </c>
      <c r="BS323">
        <f>Linker_ZHist!BS323-Nominal_ZHist!BS323</f>
        <v>0</v>
      </c>
      <c r="BT323">
        <f>Linker_ZHist!BT323-Nominal_ZHist!BT323</f>
        <v>0</v>
      </c>
      <c r="BU323">
        <f>Linker_ZHist!BU323-Nominal_ZHist!BU323</f>
        <v>0</v>
      </c>
      <c r="BV323">
        <f>Linker_ZHist!BV323-Nominal_ZHist!BV323</f>
        <v>0</v>
      </c>
      <c r="BW323">
        <f>Linker_ZHist!BW323-Nominal_ZHist!BW323</f>
        <v>0</v>
      </c>
      <c r="BX323">
        <f>Linker_ZHist!BX323-Nominal_ZHist!BX323</f>
        <v>0</v>
      </c>
      <c r="BY323">
        <f>Linker_ZHist!BY323-Nominal_ZHist!BY323</f>
        <v>0</v>
      </c>
      <c r="BZ323">
        <f>Linker_ZHist!BZ323-Nominal_ZHist!BZ323</f>
        <v>0</v>
      </c>
    </row>
    <row r="324" spans="4:78" x14ac:dyDescent="0.35">
      <c r="D324">
        <f>Linker_ZHist!D324-Nominal_ZHist!D324</f>
        <v>0</v>
      </c>
      <c r="E324">
        <f>Linker_ZHist!E324-Nominal_ZHist!E324</f>
        <v>0</v>
      </c>
      <c r="F324">
        <f>Linker_ZHist!F324-Nominal_ZHist!F324</f>
        <v>0</v>
      </c>
      <c r="G324">
        <f>Linker_ZHist!G324-Nominal_ZHist!G324</f>
        <v>0</v>
      </c>
      <c r="H324">
        <f>Linker_ZHist!H324-Nominal_ZHist!H324</f>
        <v>0</v>
      </c>
      <c r="I324">
        <f>Linker_ZHist!I324-Nominal_ZHist!I324</f>
        <v>0</v>
      </c>
      <c r="J324">
        <f>Linker_ZHist!J324-Nominal_ZHist!J324</f>
        <v>0</v>
      </c>
      <c r="K324">
        <f>Linker_ZHist!K324-Nominal_ZHist!K324</f>
        <v>0</v>
      </c>
      <c r="L324">
        <f>Linker_ZHist!L324-Nominal_ZHist!L324</f>
        <v>0</v>
      </c>
      <c r="M324">
        <f>Linker_ZHist!M324-Nominal_ZHist!M324</f>
        <v>0</v>
      </c>
      <c r="N324">
        <f>Linker_ZHist!N324-Nominal_ZHist!N324</f>
        <v>0</v>
      </c>
      <c r="O324">
        <f>Linker_ZHist!O324-Nominal_ZHist!O324</f>
        <v>0</v>
      </c>
      <c r="P324">
        <f>Linker_ZHist!P324-Nominal_ZHist!P324</f>
        <v>0</v>
      </c>
      <c r="Q324">
        <f>Linker_ZHist!Q324-Nominal_ZHist!Q324</f>
        <v>0</v>
      </c>
      <c r="R324">
        <f>Linker_ZHist!R324-Nominal_ZHist!R324</f>
        <v>0</v>
      </c>
      <c r="S324">
        <f>Linker_ZHist!S324-Nominal_ZHist!S324</f>
        <v>0</v>
      </c>
      <c r="T324">
        <f>Linker_ZHist!T324-Nominal_ZHist!T324</f>
        <v>0</v>
      </c>
      <c r="U324">
        <f>Linker_ZHist!U324-Nominal_ZHist!U324</f>
        <v>0</v>
      </c>
      <c r="V324">
        <f>Linker_ZHist!V324-Nominal_ZHist!V324</f>
        <v>0</v>
      </c>
      <c r="W324">
        <f>Linker_ZHist!W324-Nominal_ZHist!W324</f>
        <v>0</v>
      </c>
      <c r="X324">
        <f>Linker_ZHist!X324-Nominal_ZHist!X324</f>
        <v>0</v>
      </c>
      <c r="Y324">
        <f>Linker_ZHist!Y324-Nominal_ZHist!Y324</f>
        <v>0</v>
      </c>
      <c r="Z324">
        <f>Linker_ZHist!Z324-Nominal_ZHist!Z324</f>
        <v>0</v>
      </c>
      <c r="AA324">
        <f>Linker_ZHist!AA324-Nominal_ZHist!AA324</f>
        <v>0</v>
      </c>
      <c r="AB324">
        <f>Linker_ZHist!AB324-Nominal_ZHist!AB324</f>
        <v>0</v>
      </c>
      <c r="AC324">
        <f>Linker_ZHist!AC324-Nominal_ZHist!AC324</f>
        <v>0</v>
      </c>
      <c r="AD324">
        <f>Linker_ZHist!AD324-Nominal_ZHist!AD324</f>
        <v>0</v>
      </c>
      <c r="AE324">
        <f>Linker_ZHist!AE324-Nominal_ZHist!AE324</f>
        <v>0</v>
      </c>
      <c r="AF324">
        <f>Linker_ZHist!AF324-Nominal_ZHist!AF324</f>
        <v>0</v>
      </c>
      <c r="AG324">
        <f>Linker_ZHist!AG324-Nominal_ZHist!AG324</f>
        <v>0</v>
      </c>
      <c r="AH324">
        <f>Linker_ZHist!AH324-Nominal_ZHist!AH324</f>
        <v>0</v>
      </c>
      <c r="AI324">
        <f>Linker_ZHist!AI324-Nominal_ZHist!AI324</f>
        <v>0</v>
      </c>
      <c r="AJ324">
        <f>Linker_ZHist!AJ324-Nominal_ZHist!AJ324</f>
        <v>0</v>
      </c>
      <c r="AK324">
        <f>Linker_ZHist!AK324-Nominal_ZHist!AK324</f>
        <v>0</v>
      </c>
      <c r="AL324">
        <f>Linker_ZHist!AL324-Nominal_ZHist!AL324</f>
        <v>0</v>
      </c>
      <c r="AM324">
        <f>Linker_ZHist!AM324-Nominal_ZHist!AM324</f>
        <v>0</v>
      </c>
      <c r="AN324">
        <f>Linker_ZHist!AN324-Nominal_ZHist!AN324</f>
        <v>0</v>
      </c>
      <c r="AO324">
        <f>Linker_ZHist!AO324-Nominal_ZHist!AO324</f>
        <v>0</v>
      </c>
      <c r="AP324">
        <f>Linker_ZHist!AP324-Nominal_ZHist!AP324</f>
        <v>0</v>
      </c>
      <c r="AQ324">
        <f>Linker_ZHist!AQ324-Nominal_ZHist!AQ324</f>
        <v>0</v>
      </c>
      <c r="AR324">
        <f>Linker_ZHist!AR324-Nominal_ZHist!AR324</f>
        <v>0</v>
      </c>
      <c r="AS324">
        <f>Linker_ZHist!AS324-Nominal_ZHist!AS324</f>
        <v>0</v>
      </c>
      <c r="AT324">
        <f>Linker_ZHist!AT324-Nominal_ZHist!AT324</f>
        <v>0</v>
      </c>
      <c r="AU324">
        <f>Linker_ZHist!AU324-Nominal_ZHist!AU324</f>
        <v>0</v>
      </c>
      <c r="AV324">
        <f>Linker_ZHist!AV324-Nominal_ZHist!AV324</f>
        <v>0</v>
      </c>
      <c r="AW324">
        <f>Linker_ZHist!AW324-Nominal_ZHist!AW324</f>
        <v>0</v>
      </c>
      <c r="AX324">
        <f>Linker_ZHist!AX324-Nominal_ZHist!AX324</f>
        <v>0</v>
      </c>
      <c r="AY324">
        <f>Linker_ZHist!AY324-Nominal_ZHist!AY324</f>
        <v>0</v>
      </c>
      <c r="AZ324">
        <f>Linker_ZHist!AZ324-Nominal_ZHist!AZ324</f>
        <v>0</v>
      </c>
      <c r="BA324">
        <f>Linker_ZHist!BA324-Nominal_ZHist!BA324</f>
        <v>0</v>
      </c>
      <c r="BB324">
        <f>Linker_ZHist!BB324-Nominal_ZHist!BB324</f>
        <v>0</v>
      </c>
      <c r="BC324">
        <f>Linker_ZHist!BC324-Nominal_ZHist!BC324</f>
        <v>0</v>
      </c>
      <c r="BD324">
        <f>Linker_ZHist!BD324-Nominal_ZHist!BD324</f>
        <v>0</v>
      </c>
      <c r="BE324">
        <f>Linker_ZHist!BE324-Nominal_ZHist!BE324</f>
        <v>0</v>
      </c>
      <c r="BF324">
        <f>Linker_ZHist!BF324-Nominal_ZHist!BF324</f>
        <v>0</v>
      </c>
      <c r="BG324">
        <f>Linker_ZHist!BG324-Nominal_ZHist!BG324</f>
        <v>0</v>
      </c>
      <c r="BH324">
        <f>Linker_ZHist!BH324-Nominal_ZHist!BH324</f>
        <v>0</v>
      </c>
      <c r="BI324">
        <f>Linker_ZHist!BI324-Nominal_ZHist!BI324</f>
        <v>0</v>
      </c>
      <c r="BJ324">
        <f>Linker_ZHist!BJ324-Nominal_ZHist!BJ324</f>
        <v>0</v>
      </c>
      <c r="BK324">
        <f>Linker_ZHist!BK324-Nominal_ZHist!BK324</f>
        <v>0</v>
      </c>
      <c r="BL324">
        <f>Linker_ZHist!BL324-Nominal_ZHist!BL324</f>
        <v>0</v>
      </c>
      <c r="BM324">
        <f>Linker_ZHist!BM324-Nominal_ZHist!BM324</f>
        <v>0</v>
      </c>
      <c r="BN324">
        <f>Linker_ZHist!BN324-Nominal_ZHist!BN324</f>
        <v>0</v>
      </c>
      <c r="BO324">
        <f>Linker_ZHist!BO324-Nominal_ZHist!BO324</f>
        <v>0</v>
      </c>
      <c r="BP324">
        <f>Linker_ZHist!BP324-Nominal_ZHist!BP324</f>
        <v>0</v>
      </c>
      <c r="BQ324">
        <f>Linker_ZHist!BQ324-Nominal_ZHist!BQ324</f>
        <v>0</v>
      </c>
      <c r="BR324">
        <f>Linker_ZHist!BR324-Nominal_ZHist!BR324</f>
        <v>0</v>
      </c>
      <c r="BS324">
        <f>Linker_ZHist!BS324-Nominal_ZHist!BS324</f>
        <v>0</v>
      </c>
      <c r="BT324">
        <f>Linker_ZHist!BT324-Nominal_ZHist!BT324</f>
        <v>0</v>
      </c>
      <c r="BU324">
        <f>Linker_ZHist!BU324-Nominal_ZHist!BU324</f>
        <v>0</v>
      </c>
      <c r="BV324">
        <f>Linker_ZHist!BV324-Nominal_ZHist!BV324</f>
        <v>0</v>
      </c>
      <c r="BW324">
        <f>Linker_ZHist!BW324-Nominal_ZHist!BW324</f>
        <v>0</v>
      </c>
      <c r="BX324">
        <f>Linker_ZHist!BX324-Nominal_ZHist!BX324</f>
        <v>0</v>
      </c>
      <c r="BY324">
        <f>Linker_ZHist!BY324-Nominal_ZHist!BY324</f>
        <v>0</v>
      </c>
      <c r="BZ324">
        <f>Linker_ZHist!BZ324-Nominal_ZHist!BZ324</f>
        <v>0</v>
      </c>
    </row>
    <row r="325" spans="4:78" x14ac:dyDescent="0.35">
      <c r="D325">
        <f>Linker_ZHist!D325-Nominal_ZHist!D325</f>
        <v>0</v>
      </c>
      <c r="E325">
        <f>Linker_ZHist!E325-Nominal_ZHist!E325</f>
        <v>0</v>
      </c>
      <c r="F325">
        <f>Linker_ZHist!F325-Nominal_ZHist!F325</f>
        <v>0</v>
      </c>
      <c r="G325">
        <f>Linker_ZHist!G325-Nominal_ZHist!G325</f>
        <v>0</v>
      </c>
      <c r="H325">
        <f>Linker_ZHist!H325-Nominal_ZHist!H325</f>
        <v>0</v>
      </c>
      <c r="I325">
        <f>Linker_ZHist!I325-Nominal_ZHist!I325</f>
        <v>0</v>
      </c>
      <c r="J325">
        <f>Linker_ZHist!J325-Nominal_ZHist!J325</f>
        <v>0</v>
      </c>
      <c r="K325">
        <f>Linker_ZHist!K325-Nominal_ZHist!K325</f>
        <v>0</v>
      </c>
      <c r="L325">
        <f>Linker_ZHist!L325-Nominal_ZHist!L325</f>
        <v>0</v>
      </c>
      <c r="M325">
        <f>Linker_ZHist!M325-Nominal_ZHist!M325</f>
        <v>0</v>
      </c>
      <c r="N325">
        <f>Linker_ZHist!N325-Nominal_ZHist!N325</f>
        <v>0</v>
      </c>
      <c r="O325">
        <f>Linker_ZHist!O325-Nominal_ZHist!O325</f>
        <v>0</v>
      </c>
      <c r="P325">
        <f>Linker_ZHist!P325-Nominal_ZHist!P325</f>
        <v>0</v>
      </c>
      <c r="Q325">
        <f>Linker_ZHist!Q325-Nominal_ZHist!Q325</f>
        <v>0</v>
      </c>
      <c r="R325">
        <f>Linker_ZHist!R325-Nominal_ZHist!R325</f>
        <v>0</v>
      </c>
      <c r="S325">
        <f>Linker_ZHist!S325-Nominal_ZHist!S325</f>
        <v>0</v>
      </c>
      <c r="T325">
        <f>Linker_ZHist!T325-Nominal_ZHist!T325</f>
        <v>0</v>
      </c>
      <c r="U325">
        <f>Linker_ZHist!U325-Nominal_ZHist!U325</f>
        <v>0</v>
      </c>
      <c r="V325">
        <f>Linker_ZHist!V325-Nominal_ZHist!V325</f>
        <v>0</v>
      </c>
      <c r="W325">
        <f>Linker_ZHist!W325-Nominal_ZHist!W325</f>
        <v>0</v>
      </c>
      <c r="X325">
        <f>Linker_ZHist!X325-Nominal_ZHist!X325</f>
        <v>0</v>
      </c>
      <c r="Y325">
        <f>Linker_ZHist!Y325-Nominal_ZHist!Y325</f>
        <v>0</v>
      </c>
      <c r="Z325">
        <f>Linker_ZHist!Z325-Nominal_ZHist!Z325</f>
        <v>0</v>
      </c>
      <c r="AA325">
        <f>Linker_ZHist!AA325-Nominal_ZHist!AA325</f>
        <v>0</v>
      </c>
      <c r="AB325">
        <f>Linker_ZHist!AB325-Nominal_ZHist!AB325</f>
        <v>0</v>
      </c>
      <c r="AC325">
        <f>Linker_ZHist!AC325-Nominal_ZHist!AC325</f>
        <v>0</v>
      </c>
      <c r="AD325">
        <f>Linker_ZHist!AD325-Nominal_ZHist!AD325</f>
        <v>0</v>
      </c>
      <c r="AE325">
        <f>Linker_ZHist!AE325-Nominal_ZHist!AE325</f>
        <v>0</v>
      </c>
      <c r="AF325">
        <f>Linker_ZHist!AF325-Nominal_ZHist!AF325</f>
        <v>0</v>
      </c>
      <c r="AG325">
        <f>Linker_ZHist!AG325-Nominal_ZHist!AG325</f>
        <v>0</v>
      </c>
      <c r="AH325">
        <f>Linker_ZHist!AH325-Nominal_ZHist!AH325</f>
        <v>0</v>
      </c>
      <c r="AI325">
        <f>Linker_ZHist!AI325-Nominal_ZHist!AI325</f>
        <v>0</v>
      </c>
      <c r="AJ325">
        <f>Linker_ZHist!AJ325-Nominal_ZHist!AJ325</f>
        <v>0</v>
      </c>
      <c r="AK325">
        <f>Linker_ZHist!AK325-Nominal_ZHist!AK325</f>
        <v>0</v>
      </c>
      <c r="AL325">
        <f>Linker_ZHist!AL325-Nominal_ZHist!AL325</f>
        <v>0</v>
      </c>
      <c r="AM325">
        <f>Linker_ZHist!AM325-Nominal_ZHist!AM325</f>
        <v>0</v>
      </c>
      <c r="AN325">
        <f>Linker_ZHist!AN325-Nominal_ZHist!AN325</f>
        <v>0</v>
      </c>
      <c r="AO325">
        <f>Linker_ZHist!AO325-Nominal_ZHist!AO325</f>
        <v>0</v>
      </c>
      <c r="AP325">
        <f>Linker_ZHist!AP325-Nominal_ZHist!AP325</f>
        <v>0</v>
      </c>
      <c r="AQ325">
        <f>Linker_ZHist!AQ325-Nominal_ZHist!AQ325</f>
        <v>0</v>
      </c>
      <c r="AR325">
        <f>Linker_ZHist!AR325-Nominal_ZHist!AR325</f>
        <v>0</v>
      </c>
      <c r="AS325">
        <f>Linker_ZHist!AS325-Nominal_ZHist!AS325</f>
        <v>0</v>
      </c>
      <c r="AT325">
        <f>Linker_ZHist!AT325-Nominal_ZHist!AT325</f>
        <v>0</v>
      </c>
      <c r="AU325">
        <f>Linker_ZHist!AU325-Nominal_ZHist!AU325</f>
        <v>0</v>
      </c>
      <c r="AV325">
        <f>Linker_ZHist!AV325-Nominal_ZHist!AV325</f>
        <v>0</v>
      </c>
      <c r="AW325">
        <f>Linker_ZHist!AW325-Nominal_ZHist!AW325</f>
        <v>0</v>
      </c>
      <c r="AX325">
        <f>Linker_ZHist!AX325-Nominal_ZHist!AX325</f>
        <v>0</v>
      </c>
      <c r="AY325">
        <f>Linker_ZHist!AY325-Nominal_ZHist!AY325</f>
        <v>0</v>
      </c>
      <c r="AZ325">
        <f>Linker_ZHist!AZ325-Nominal_ZHist!AZ325</f>
        <v>0</v>
      </c>
      <c r="BA325">
        <f>Linker_ZHist!BA325-Nominal_ZHist!BA325</f>
        <v>0</v>
      </c>
      <c r="BB325">
        <f>Linker_ZHist!BB325-Nominal_ZHist!BB325</f>
        <v>0</v>
      </c>
      <c r="BC325">
        <f>Linker_ZHist!BC325-Nominal_ZHist!BC325</f>
        <v>0</v>
      </c>
      <c r="BD325">
        <f>Linker_ZHist!BD325-Nominal_ZHist!BD325</f>
        <v>0</v>
      </c>
      <c r="BE325">
        <f>Linker_ZHist!BE325-Nominal_ZHist!BE325</f>
        <v>0</v>
      </c>
      <c r="BF325">
        <f>Linker_ZHist!BF325-Nominal_ZHist!BF325</f>
        <v>0</v>
      </c>
      <c r="BG325">
        <f>Linker_ZHist!BG325-Nominal_ZHist!BG325</f>
        <v>0</v>
      </c>
      <c r="BH325">
        <f>Linker_ZHist!BH325-Nominal_ZHist!BH325</f>
        <v>0</v>
      </c>
      <c r="BI325">
        <f>Linker_ZHist!BI325-Nominal_ZHist!BI325</f>
        <v>0</v>
      </c>
      <c r="BJ325">
        <f>Linker_ZHist!BJ325-Nominal_ZHist!BJ325</f>
        <v>0</v>
      </c>
      <c r="BK325">
        <f>Linker_ZHist!BK325-Nominal_ZHist!BK325</f>
        <v>0</v>
      </c>
      <c r="BL325">
        <f>Linker_ZHist!BL325-Nominal_ZHist!BL325</f>
        <v>0</v>
      </c>
      <c r="BM325">
        <f>Linker_ZHist!BM325-Nominal_ZHist!BM325</f>
        <v>0</v>
      </c>
      <c r="BN325">
        <f>Linker_ZHist!BN325-Nominal_ZHist!BN325</f>
        <v>0</v>
      </c>
      <c r="BO325">
        <f>Linker_ZHist!BO325-Nominal_ZHist!BO325</f>
        <v>0</v>
      </c>
      <c r="BP325">
        <f>Linker_ZHist!BP325-Nominal_ZHist!BP325</f>
        <v>0</v>
      </c>
      <c r="BQ325">
        <f>Linker_ZHist!BQ325-Nominal_ZHist!BQ325</f>
        <v>0</v>
      </c>
      <c r="BR325">
        <f>Linker_ZHist!BR325-Nominal_ZHist!BR325</f>
        <v>0</v>
      </c>
      <c r="BS325">
        <f>Linker_ZHist!BS325-Nominal_ZHist!BS325</f>
        <v>0</v>
      </c>
      <c r="BT325">
        <f>Linker_ZHist!BT325-Nominal_ZHist!BT325</f>
        <v>0</v>
      </c>
      <c r="BU325">
        <f>Linker_ZHist!BU325-Nominal_ZHist!BU325</f>
        <v>0</v>
      </c>
      <c r="BV325">
        <f>Linker_ZHist!BV325-Nominal_ZHist!BV325</f>
        <v>0</v>
      </c>
      <c r="BW325">
        <f>Linker_ZHist!BW325-Nominal_ZHist!BW325</f>
        <v>0</v>
      </c>
      <c r="BX325">
        <f>Linker_ZHist!BX325-Nominal_ZHist!BX325</f>
        <v>0</v>
      </c>
      <c r="BY325">
        <f>Linker_ZHist!BY325-Nominal_ZHist!BY325</f>
        <v>0</v>
      </c>
      <c r="BZ325">
        <f>Linker_ZHist!BZ325-Nominal_ZHist!BZ325</f>
        <v>0</v>
      </c>
    </row>
    <row r="326" spans="4:78" x14ac:dyDescent="0.35">
      <c r="D326">
        <f>Linker_ZHist!D326-Nominal_ZHist!D326</f>
        <v>0</v>
      </c>
      <c r="E326">
        <f>Linker_ZHist!E326-Nominal_ZHist!E326</f>
        <v>0</v>
      </c>
      <c r="F326">
        <f>Linker_ZHist!F326-Nominal_ZHist!F326</f>
        <v>0</v>
      </c>
      <c r="G326">
        <f>Linker_ZHist!G326-Nominal_ZHist!G326</f>
        <v>0</v>
      </c>
      <c r="H326">
        <f>Linker_ZHist!H326-Nominal_ZHist!H326</f>
        <v>0</v>
      </c>
      <c r="I326">
        <f>Linker_ZHist!I326-Nominal_ZHist!I326</f>
        <v>0</v>
      </c>
      <c r="J326">
        <f>Linker_ZHist!J326-Nominal_ZHist!J326</f>
        <v>0</v>
      </c>
      <c r="K326">
        <f>Linker_ZHist!K326-Nominal_ZHist!K326</f>
        <v>0</v>
      </c>
      <c r="L326">
        <f>Linker_ZHist!L326-Nominal_ZHist!L326</f>
        <v>0</v>
      </c>
      <c r="M326">
        <f>Linker_ZHist!M326-Nominal_ZHist!M326</f>
        <v>0</v>
      </c>
      <c r="N326">
        <f>Linker_ZHist!N326-Nominal_ZHist!N326</f>
        <v>0</v>
      </c>
      <c r="O326">
        <f>Linker_ZHist!O326-Nominal_ZHist!O326</f>
        <v>0</v>
      </c>
      <c r="P326">
        <f>Linker_ZHist!P326-Nominal_ZHist!P326</f>
        <v>0</v>
      </c>
      <c r="Q326">
        <f>Linker_ZHist!Q326-Nominal_ZHist!Q326</f>
        <v>0</v>
      </c>
      <c r="R326">
        <f>Linker_ZHist!R326-Nominal_ZHist!R326</f>
        <v>0</v>
      </c>
      <c r="S326">
        <f>Linker_ZHist!S326-Nominal_ZHist!S326</f>
        <v>0</v>
      </c>
      <c r="T326">
        <f>Linker_ZHist!T326-Nominal_ZHist!T326</f>
        <v>0</v>
      </c>
      <c r="U326">
        <f>Linker_ZHist!U326-Nominal_ZHist!U326</f>
        <v>0</v>
      </c>
      <c r="V326">
        <f>Linker_ZHist!V326-Nominal_ZHist!V326</f>
        <v>0</v>
      </c>
      <c r="W326">
        <f>Linker_ZHist!W326-Nominal_ZHist!W326</f>
        <v>0</v>
      </c>
      <c r="X326">
        <f>Linker_ZHist!X326-Nominal_ZHist!X326</f>
        <v>0</v>
      </c>
      <c r="Y326">
        <f>Linker_ZHist!Y326-Nominal_ZHist!Y326</f>
        <v>0</v>
      </c>
      <c r="Z326">
        <f>Linker_ZHist!Z326-Nominal_ZHist!Z326</f>
        <v>0</v>
      </c>
      <c r="AA326">
        <f>Linker_ZHist!AA326-Nominal_ZHist!AA326</f>
        <v>0</v>
      </c>
      <c r="AB326">
        <f>Linker_ZHist!AB326-Nominal_ZHist!AB326</f>
        <v>0</v>
      </c>
      <c r="AC326">
        <f>Linker_ZHist!AC326-Nominal_ZHist!AC326</f>
        <v>0</v>
      </c>
      <c r="AD326">
        <f>Linker_ZHist!AD326-Nominal_ZHist!AD326</f>
        <v>0</v>
      </c>
      <c r="AE326">
        <f>Linker_ZHist!AE326-Nominal_ZHist!AE326</f>
        <v>0</v>
      </c>
      <c r="AF326">
        <f>Linker_ZHist!AF326-Nominal_ZHist!AF326</f>
        <v>0</v>
      </c>
      <c r="AG326">
        <f>Linker_ZHist!AG326-Nominal_ZHist!AG326</f>
        <v>0</v>
      </c>
      <c r="AH326">
        <f>Linker_ZHist!AH326-Nominal_ZHist!AH326</f>
        <v>0</v>
      </c>
      <c r="AI326">
        <f>Linker_ZHist!AI326-Nominal_ZHist!AI326</f>
        <v>0</v>
      </c>
      <c r="AJ326">
        <f>Linker_ZHist!AJ326-Nominal_ZHist!AJ326</f>
        <v>0</v>
      </c>
      <c r="AK326">
        <f>Linker_ZHist!AK326-Nominal_ZHist!AK326</f>
        <v>0</v>
      </c>
      <c r="AL326">
        <f>Linker_ZHist!AL326-Nominal_ZHist!AL326</f>
        <v>0</v>
      </c>
      <c r="AM326">
        <f>Linker_ZHist!AM326-Nominal_ZHist!AM326</f>
        <v>0</v>
      </c>
      <c r="AN326">
        <f>Linker_ZHist!AN326-Nominal_ZHist!AN326</f>
        <v>0</v>
      </c>
      <c r="AO326">
        <f>Linker_ZHist!AO326-Nominal_ZHist!AO326</f>
        <v>0</v>
      </c>
      <c r="AP326">
        <f>Linker_ZHist!AP326-Nominal_ZHist!AP326</f>
        <v>0</v>
      </c>
      <c r="AQ326">
        <f>Linker_ZHist!AQ326-Nominal_ZHist!AQ326</f>
        <v>0</v>
      </c>
      <c r="AR326">
        <f>Linker_ZHist!AR326-Nominal_ZHist!AR326</f>
        <v>0</v>
      </c>
      <c r="AS326">
        <f>Linker_ZHist!AS326-Nominal_ZHist!AS326</f>
        <v>0</v>
      </c>
      <c r="AT326">
        <f>Linker_ZHist!AT326-Nominal_ZHist!AT326</f>
        <v>0</v>
      </c>
      <c r="AU326">
        <f>Linker_ZHist!AU326-Nominal_ZHist!AU326</f>
        <v>0</v>
      </c>
      <c r="AV326">
        <f>Linker_ZHist!AV326-Nominal_ZHist!AV326</f>
        <v>0</v>
      </c>
      <c r="AW326">
        <f>Linker_ZHist!AW326-Nominal_ZHist!AW326</f>
        <v>0</v>
      </c>
      <c r="AX326">
        <f>Linker_ZHist!AX326-Nominal_ZHist!AX326</f>
        <v>0</v>
      </c>
      <c r="AY326">
        <f>Linker_ZHist!AY326-Nominal_ZHist!AY326</f>
        <v>0</v>
      </c>
      <c r="AZ326">
        <f>Linker_ZHist!AZ326-Nominal_ZHist!AZ326</f>
        <v>0</v>
      </c>
      <c r="BA326">
        <f>Linker_ZHist!BA326-Nominal_ZHist!BA326</f>
        <v>0</v>
      </c>
      <c r="BB326">
        <f>Linker_ZHist!BB326-Nominal_ZHist!BB326</f>
        <v>0</v>
      </c>
      <c r="BC326">
        <f>Linker_ZHist!BC326-Nominal_ZHist!BC326</f>
        <v>0</v>
      </c>
      <c r="BD326">
        <f>Linker_ZHist!BD326-Nominal_ZHist!BD326</f>
        <v>0</v>
      </c>
      <c r="BE326">
        <f>Linker_ZHist!BE326-Nominal_ZHist!BE326</f>
        <v>0</v>
      </c>
      <c r="BF326">
        <f>Linker_ZHist!BF326-Nominal_ZHist!BF326</f>
        <v>0</v>
      </c>
      <c r="BG326">
        <f>Linker_ZHist!BG326-Nominal_ZHist!BG326</f>
        <v>0</v>
      </c>
      <c r="BH326">
        <f>Linker_ZHist!BH326-Nominal_ZHist!BH326</f>
        <v>0</v>
      </c>
      <c r="BI326">
        <f>Linker_ZHist!BI326-Nominal_ZHist!BI326</f>
        <v>0</v>
      </c>
      <c r="BJ326">
        <f>Linker_ZHist!BJ326-Nominal_ZHist!BJ326</f>
        <v>0</v>
      </c>
      <c r="BK326">
        <f>Linker_ZHist!BK326-Nominal_ZHist!BK326</f>
        <v>0</v>
      </c>
      <c r="BL326">
        <f>Linker_ZHist!BL326-Nominal_ZHist!BL326</f>
        <v>0</v>
      </c>
      <c r="BM326">
        <f>Linker_ZHist!BM326-Nominal_ZHist!BM326</f>
        <v>0</v>
      </c>
      <c r="BN326">
        <f>Linker_ZHist!BN326-Nominal_ZHist!BN326</f>
        <v>0</v>
      </c>
      <c r="BO326">
        <f>Linker_ZHist!BO326-Nominal_ZHist!BO326</f>
        <v>0</v>
      </c>
      <c r="BP326">
        <f>Linker_ZHist!BP326-Nominal_ZHist!BP326</f>
        <v>0</v>
      </c>
      <c r="BQ326">
        <f>Linker_ZHist!BQ326-Nominal_ZHist!BQ326</f>
        <v>0</v>
      </c>
      <c r="BR326">
        <f>Linker_ZHist!BR326-Nominal_ZHist!BR326</f>
        <v>0</v>
      </c>
      <c r="BS326">
        <f>Linker_ZHist!BS326-Nominal_ZHist!BS326</f>
        <v>0</v>
      </c>
      <c r="BT326">
        <f>Linker_ZHist!BT326-Nominal_ZHist!BT326</f>
        <v>0</v>
      </c>
      <c r="BU326">
        <f>Linker_ZHist!BU326-Nominal_ZHist!BU326</f>
        <v>0</v>
      </c>
      <c r="BV326">
        <f>Linker_ZHist!BV326-Nominal_ZHist!BV326</f>
        <v>0</v>
      </c>
      <c r="BW326">
        <f>Linker_ZHist!BW326-Nominal_ZHist!BW326</f>
        <v>0</v>
      </c>
      <c r="BX326">
        <f>Linker_ZHist!BX326-Nominal_ZHist!BX326</f>
        <v>0</v>
      </c>
      <c r="BY326">
        <f>Linker_ZHist!BY326-Nominal_ZHist!BY326</f>
        <v>0</v>
      </c>
      <c r="BZ326">
        <f>Linker_ZHist!BZ326-Nominal_ZHist!BZ326</f>
        <v>0</v>
      </c>
    </row>
    <row r="327" spans="4:78" x14ac:dyDescent="0.35">
      <c r="D327">
        <f>Linker_ZHist!D327-Nominal_ZHist!D327</f>
        <v>0</v>
      </c>
      <c r="E327">
        <f>Linker_ZHist!E327-Nominal_ZHist!E327</f>
        <v>0</v>
      </c>
      <c r="F327">
        <f>Linker_ZHist!F327-Nominal_ZHist!F327</f>
        <v>0</v>
      </c>
      <c r="G327">
        <f>Linker_ZHist!G327-Nominal_ZHist!G327</f>
        <v>0</v>
      </c>
      <c r="H327">
        <f>Linker_ZHist!H327-Nominal_ZHist!H327</f>
        <v>0</v>
      </c>
      <c r="I327">
        <f>Linker_ZHist!I327-Nominal_ZHist!I327</f>
        <v>0</v>
      </c>
      <c r="J327">
        <f>Linker_ZHist!J327-Nominal_ZHist!J327</f>
        <v>0</v>
      </c>
      <c r="K327">
        <f>Linker_ZHist!K327-Nominal_ZHist!K327</f>
        <v>0</v>
      </c>
      <c r="L327">
        <f>Linker_ZHist!L327-Nominal_ZHist!L327</f>
        <v>0</v>
      </c>
      <c r="M327">
        <f>Linker_ZHist!M327-Nominal_ZHist!M327</f>
        <v>0</v>
      </c>
      <c r="N327">
        <f>Linker_ZHist!N327-Nominal_ZHist!N327</f>
        <v>0</v>
      </c>
      <c r="O327">
        <f>Linker_ZHist!O327-Nominal_ZHist!O327</f>
        <v>0</v>
      </c>
      <c r="P327">
        <f>Linker_ZHist!P327-Nominal_ZHist!P327</f>
        <v>0</v>
      </c>
      <c r="Q327">
        <f>Linker_ZHist!Q327-Nominal_ZHist!Q327</f>
        <v>0</v>
      </c>
      <c r="R327">
        <f>Linker_ZHist!R327-Nominal_ZHist!R327</f>
        <v>0</v>
      </c>
      <c r="S327">
        <f>Linker_ZHist!S327-Nominal_ZHist!S327</f>
        <v>0</v>
      </c>
      <c r="T327">
        <f>Linker_ZHist!T327-Nominal_ZHist!T327</f>
        <v>0</v>
      </c>
      <c r="U327">
        <f>Linker_ZHist!U327-Nominal_ZHist!U327</f>
        <v>0</v>
      </c>
      <c r="V327">
        <f>Linker_ZHist!V327-Nominal_ZHist!V327</f>
        <v>0</v>
      </c>
      <c r="W327">
        <f>Linker_ZHist!W327-Nominal_ZHist!W327</f>
        <v>0</v>
      </c>
      <c r="X327">
        <f>Linker_ZHist!X327-Nominal_ZHist!X327</f>
        <v>0</v>
      </c>
      <c r="Y327">
        <f>Linker_ZHist!Y327-Nominal_ZHist!Y327</f>
        <v>0</v>
      </c>
      <c r="Z327">
        <f>Linker_ZHist!Z327-Nominal_ZHist!Z327</f>
        <v>0</v>
      </c>
      <c r="AA327">
        <f>Linker_ZHist!AA327-Nominal_ZHist!AA327</f>
        <v>0</v>
      </c>
      <c r="AB327">
        <f>Linker_ZHist!AB327-Nominal_ZHist!AB327</f>
        <v>0</v>
      </c>
      <c r="AC327">
        <f>Linker_ZHist!AC327-Nominal_ZHist!AC327</f>
        <v>0</v>
      </c>
      <c r="AD327">
        <f>Linker_ZHist!AD327-Nominal_ZHist!AD327</f>
        <v>0</v>
      </c>
      <c r="AE327">
        <f>Linker_ZHist!AE327-Nominal_ZHist!AE327</f>
        <v>0</v>
      </c>
      <c r="AF327">
        <f>Linker_ZHist!AF327-Nominal_ZHist!AF327</f>
        <v>0</v>
      </c>
      <c r="AG327">
        <f>Linker_ZHist!AG327-Nominal_ZHist!AG327</f>
        <v>0</v>
      </c>
      <c r="AH327">
        <f>Linker_ZHist!AH327-Nominal_ZHist!AH327</f>
        <v>0</v>
      </c>
      <c r="AI327">
        <f>Linker_ZHist!AI327-Nominal_ZHist!AI327</f>
        <v>0</v>
      </c>
      <c r="AJ327">
        <f>Linker_ZHist!AJ327-Nominal_ZHist!AJ327</f>
        <v>0</v>
      </c>
      <c r="AK327">
        <f>Linker_ZHist!AK327-Nominal_ZHist!AK327</f>
        <v>0</v>
      </c>
      <c r="AL327">
        <f>Linker_ZHist!AL327-Nominal_ZHist!AL327</f>
        <v>0</v>
      </c>
      <c r="AM327">
        <f>Linker_ZHist!AM327-Nominal_ZHist!AM327</f>
        <v>0</v>
      </c>
      <c r="AN327">
        <f>Linker_ZHist!AN327-Nominal_ZHist!AN327</f>
        <v>0</v>
      </c>
      <c r="AO327">
        <f>Linker_ZHist!AO327-Nominal_ZHist!AO327</f>
        <v>0</v>
      </c>
      <c r="AP327">
        <f>Linker_ZHist!AP327-Nominal_ZHist!AP327</f>
        <v>0</v>
      </c>
      <c r="AQ327">
        <f>Linker_ZHist!AQ327-Nominal_ZHist!AQ327</f>
        <v>0</v>
      </c>
      <c r="AR327">
        <f>Linker_ZHist!AR327-Nominal_ZHist!AR327</f>
        <v>0</v>
      </c>
      <c r="AS327">
        <f>Linker_ZHist!AS327-Nominal_ZHist!AS327</f>
        <v>0</v>
      </c>
      <c r="AT327">
        <f>Linker_ZHist!AT327-Nominal_ZHist!AT327</f>
        <v>0</v>
      </c>
      <c r="AU327">
        <f>Linker_ZHist!AU327-Nominal_ZHist!AU327</f>
        <v>0</v>
      </c>
      <c r="AV327">
        <f>Linker_ZHist!AV327-Nominal_ZHist!AV327</f>
        <v>0</v>
      </c>
      <c r="AW327">
        <f>Linker_ZHist!AW327-Nominal_ZHist!AW327</f>
        <v>0</v>
      </c>
      <c r="AX327">
        <f>Linker_ZHist!AX327-Nominal_ZHist!AX327</f>
        <v>0</v>
      </c>
      <c r="AY327">
        <f>Linker_ZHist!AY327-Nominal_ZHist!AY327</f>
        <v>0</v>
      </c>
      <c r="AZ327">
        <f>Linker_ZHist!AZ327-Nominal_ZHist!AZ327</f>
        <v>0</v>
      </c>
      <c r="BA327">
        <f>Linker_ZHist!BA327-Nominal_ZHist!BA327</f>
        <v>0</v>
      </c>
      <c r="BB327">
        <f>Linker_ZHist!BB327-Nominal_ZHist!BB327</f>
        <v>0</v>
      </c>
      <c r="BC327">
        <f>Linker_ZHist!BC327-Nominal_ZHist!BC327</f>
        <v>0</v>
      </c>
      <c r="BD327">
        <f>Linker_ZHist!BD327-Nominal_ZHist!BD327</f>
        <v>0</v>
      </c>
      <c r="BE327">
        <f>Linker_ZHist!BE327-Nominal_ZHist!BE327</f>
        <v>0</v>
      </c>
      <c r="BF327">
        <f>Linker_ZHist!BF327-Nominal_ZHist!BF327</f>
        <v>0</v>
      </c>
      <c r="BG327">
        <f>Linker_ZHist!BG327-Nominal_ZHist!BG327</f>
        <v>0</v>
      </c>
      <c r="BH327">
        <f>Linker_ZHist!BH327-Nominal_ZHist!BH327</f>
        <v>0</v>
      </c>
      <c r="BI327">
        <f>Linker_ZHist!BI327-Nominal_ZHist!BI327</f>
        <v>0</v>
      </c>
      <c r="BJ327">
        <f>Linker_ZHist!BJ327-Nominal_ZHist!BJ327</f>
        <v>0</v>
      </c>
      <c r="BK327">
        <f>Linker_ZHist!BK327-Nominal_ZHist!BK327</f>
        <v>0</v>
      </c>
      <c r="BL327">
        <f>Linker_ZHist!BL327-Nominal_ZHist!BL327</f>
        <v>0</v>
      </c>
      <c r="BM327">
        <f>Linker_ZHist!BM327-Nominal_ZHist!BM327</f>
        <v>0</v>
      </c>
      <c r="BN327">
        <f>Linker_ZHist!BN327-Nominal_ZHist!BN327</f>
        <v>0</v>
      </c>
      <c r="BO327">
        <f>Linker_ZHist!BO327-Nominal_ZHist!BO327</f>
        <v>0</v>
      </c>
      <c r="BP327">
        <f>Linker_ZHist!BP327-Nominal_ZHist!BP327</f>
        <v>0</v>
      </c>
      <c r="BQ327">
        <f>Linker_ZHist!BQ327-Nominal_ZHist!BQ327</f>
        <v>0</v>
      </c>
      <c r="BR327">
        <f>Linker_ZHist!BR327-Nominal_ZHist!BR327</f>
        <v>0</v>
      </c>
      <c r="BS327">
        <f>Linker_ZHist!BS327-Nominal_ZHist!BS327</f>
        <v>0</v>
      </c>
      <c r="BT327">
        <f>Linker_ZHist!BT327-Nominal_ZHist!BT327</f>
        <v>0</v>
      </c>
      <c r="BU327">
        <f>Linker_ZHist!BU327-Nominal_ZHist!BU327</f>
        <v>0</v>
      </c>
      <c r="BV327">
        <f>Linker_ZHist!BV327-Nominal_ZHist!BV327</f>
        <v>0</v>
      </c>
      <c r="BW327">
        <f>Linker_ZHist!BW327-Nominal_ZHist!BW327</f>
        <v>0</v>
      </c>
      <c r="BX327">
        <f>Linker_ZHist!BX327-Nominal_ZHist!BX327</f>
        <v>0</v>
      </c>
      <c r="BY327">
        <f>Linker_ZHist!BY327-Nominal_ZHist!BY327</f>
        <v>0</v>
      </c>
      <c r="BZ327">
        <f>Linker_ZHist!BZ327-Nominal_ZHist!BZ327</f>
        <v>0</v>
      </c>
    </row>
    <row r="328" spans="4:78" x14ac:dyDescent="0.35">
      <c r="D328">
        <f>Linker_ZHist!D328-Nominal_ZHist!D328</f>
        <v>0</v>
      </c>
      <c r="E328">
        <f>Linker_ZHist!E328-Nominal_ZHist!E328</f>
        <v>0</v>
      </c>
      <c r="F328">
        <f>Linker_ZHist!F328-Nominal_ZHist!F328</f>
        <v>0</v>
      </c>
      <c r="G328">
        <f>Linker_ZHist!G328-Nominal_ZHist!G328</f>
        <v>0</v>
      </c>
      <c r="H328">
        <f>Linker_ZHist!H328-Nominal_ZHist!H328</f>
        <v>0</v>
      </c>
      <c r="I328">
        <f>Linker_ZHist!I328-Nominal_ZHist!I328</f>
        <v>0</v>
      </c>
      <c r="J328">
        <f>Linker_ZHist!J328-Nominal_ZHist!J328</f>
        <v>0</v>
      </c>
      <c r="K328">
        <f>Linker_ZHist!K328-Nominal_ZHist!K328</f>
        <v>0</v>
      </c>
      <c r="L328">
        <f>Linker_ZHist!L328-Nominal_ZHist!L328</f>
        <v>0</v>
      </c>
      <c r="M328">
        <f>Linker_ZHist!M328-Nominal_ZHist!M328</f>
        <v>0</v>
      </c>
      <c r="N328">
        <f>Linker_ZHist!N328-Nominal_ZHist!N328</f>
        <v>0</v>
      </c>
      <c r="O328">
        <f>Linker_ZHist!O328-Nominal_ZHist!O328</f>
        <v>0</v>
      </c>
      <c r="P328">
        <f>Linker_ZHist!P328-Nominal_ZHist!P328</f>
        <v>0</v>
      </c>
      <c r="Q328">
        <f>Linker_ZHist!Q328-Nominal_ZHist!Q328</f>
        <v>0</v>
      </c>
      <c r="R328">
        <f>Linker_ZHist!R328-Nominal_ZHist!R328</f>
        <v>0</v>
      </c>
      <c r="S328">
        <f>Linker_ZHist!S328-Nominal_ZHist!S328</f>
        <v>0</v>
      </c>
      <c r="T328">
        <f>Linker_ZHist!T328-Nominal_ZHist!T328</f>
        <v>0</v>
      </c>
      <c r="U328">
        <f>Linker_ZHist!U328-Nominal_ZHist!U328</f>
        <v>0</v>
      </c>
      <c r="V328">
        <f>Linker_ZHist!V328-Nominal_ZHist!V328</f>
        <v>0</v>
      </c>
      <c r="W328">
        <f>Linker_ZHist!W328-Nominal_ZHist!W328</f>
        <v>0</v>
      </c>
      <c r="X328">
        <f>Linker_ZHist!X328-Nominal_ZHist!X328</f>
        <v>0</v>
      </c>
      <c r="Y328">
        <f>Linker_ZHist!Y328-Nominal_ZHist!Y328</f>
        <v>0</v>
      </c>
      <c r="Z328">
        <f>Linker_ZHist!Z328-Nominal_ZHist!Z328</f>
        <v>0</v>
      </c>
      <c r="AA328">
        <f>Linker_ZHist!AA328-Nominal_ZHist!AA328</f>
        <v>0</v>
      </c>
      <c r="AB328">
        <f>Linker_ZHist!AB328-Nominal_ZHist!AB328</f>
        <v>0</v>
      </c>
      <c r="AC328">
        <f>Linker_ZHist!AC328-Nominal_ZHist!AC328</f>
        <v>0</v>
      </c>
      <c r="AD328">
        <f>Linker_ZHist!AD328-Nominal_ZHist!AD328</f>
        <v>0</v>
      </c>
      <c r="AE328">
        <f>Linker_ZHist!AE328-Nominal_ZHist!AE328</f>
        <v>0</v>
      </c>
      <c r="AF328">
        <f>Linker_ZHist!AF328-Nominal_ZHist!AF328</f>
        <v>0</v>
      </c>
      <c r="AG328">
        <f>Linker_ZHist!AG328-Nominal_ZHist!AG328</f>
        <v>0</v>
      </c>
      <c r="AH328">
        <f>Linker_ZHist!AH328-Nominal_ZHist!AH328</f>
        <v>0</v>
      </c>
      <c r="AI328">
        <f>Linker_ZHist!AI328-Nominal_ZHist!AI328</f>
        <v>0</v>
      </c>
      <c r="AJ328">
        <f>Linker_ZHist!AJ328-Nominal_ZHist!AJ328</f>
        <v>0</v>
      </c>
      <c r="AK328">
        <f>Linker_ZHist!AK328-Nominal_ZHist!AK328</f>
        <v>0</v>
      </c>
      <c r="AL328">
        <f>Linker_ZHist!AL328-Nominal_ZHist!AL328</f>
        <v>0</v>
      </c>
      <c r="AM328">
        <f>Linker_ZHist!AM328-Nominal_ZHist!AM328</f>
        <v>0</v>
      </c>
      <c r="AN328">
        <f>Linker_ZHist!AN328-Nominal_ZHist!AN328</f>
        <v>0</v>
      </c>
      <c r="AO328">
        <f>Linker_ZHist!AO328-Nominal_ZHist!AO328</f>
        <v>0</v>
      </c>
      <c r="AP328">
        <f>Linker_ZHist!AP328-Nominal_ZHist!AP328</f>
        <v>0</v>
      </c>
      <c r="AQ328">
        <f>Linker_ZHist!AQ328-Nominal_ZHist!AQ328</f>
        <v>0</v>
      </c>
      <c r="AR328">
        <f>Linker_ZHist!AR328-Nominal_ZHist!AR328</f>
        <v>0</v>
      </c>
      <c r="AS328">
        <f>Linker_ZHist!AS328-Nominal_ZHist!AS328</f>
        <v>0</v>
      </c>
      <c r="AT328">
        <f>Linker_ZHist!AT328-Nominal_ZHist!AT328</f>
        <v>0</v>
      </c>
      <c r="AU328">
        <f>Linker_ZHist!AU328-Nominal_ZHist!AU328</f>
        <v>0</v>
      </c>
      <c r="AV328">
        <f>Linker_ZHist!AV328-Nominal_ZHist!AV328</f>
        <v>0</v>
      </c>
      <c r="AW328">
        <f>Linker_ZHist!AW328-Nominal_ZHist!AW328</f>
        <v>0</v>
      </c>
      <c r="AX328">
        <f>Linker_ZHist!AX328-Nominal_ZHist!AX328</f>
        <v>0</v>
      </c>
      <c r="AY328">
        <f>Linker_ZHist!AY328-Nominal_ZHist!AY328</f>
        <v>0</v>
      </c>
      <c r="AZ328">
        <f>Linker_ZHist!AZ328-Nominal_ZHist!AZ328</f>
        <v>0</v>
      </c>
      <c r="BA328">
        <f>Linker_ZHist!BA328-Nominal_ZHist!BA328</f>
        <v>0</v>
      </c>
      <c r="BB328">
        <f>Linker_ZHist!BB328-Nominal_ZHist!BB328</f>
        <v>0</v>
      </c>
      <c r="BC328">
        <f>Linker_ZHist!BC328-Nominal_ZHist!BC328</f>
        <v>0</v>
      </c>
      <c r="BD328">
        <f>Linker_ZHist!BD328-Nominal_ZHist!BD328</f>
        <v>0</v>
      </c>
      <c r="BE328">
        <f>Linker_ZHist!BE328-Nominal_ZHist!BE328</f>
        <v>0</v>
      </c>
      <c r="BF328">
        <f>Linker_ZHist!BF328-Nominal_ZHist!BF328</f>
        <v>0</v>
      </c>
      <c r="BG328">
        <f>Linker_ZHist!BG328-Nominal_ZHist!BG328</f>
        <v>0</v>
      </c>
      <c r="BH328">
        <f>Linker_ZHist!BH328-Nominal_ZHist!BH328</f>
        <v>0</v>
      </c>
      <c r="BI328">
        <f>Linker_ZHist!BI328-Nominal_ZHist!BI328</f>
        <v>0</v>
      </c>
      <c r="BJ328">
        <f>Linker_ZHist!BJ328-Nominal_ZHist!BJ328</f>
        <v>0</v>
      </c>
      <c r="BK328">
        <f>Linker_ZHist!BK328-Nominal_ZHist!BK328</f>
        <v>0</v>
      </c>
      <c r="BL328">
        <f>Linker_ZHist!BL328-Nominal_ZHist!BL328</f>
        <v>0</v>
      </c>
      <c r="BM328">
        <f>Linker_ZHist!BM328-Nominal_ZHist!BM328</f>
        <v>0</v>
      </c>
      <c r="BN328">
        <f>Linker_ZHist!BN328-Nominal_ZHist!BN328</f>
        <v>0</v>
      </c>
      <c r="BO328">
        <f>Linker_ZHist!BO328-Nominal_ZHist!BO328</f>
        <v>0</v>
      </c>
      <c r="BP328">
        <f>Linker_ZHist!BP328-Nominal_ZHist!BP328</f>
        <v>0</v>
      </c>
      <c r="BQ328">
        <f>Linker_ZHist!BQ328-Nominal_ZHist!BQ328</f>
        <v>0</v>
      </c>
      <c r="BR328">
        <f>Linker_ZHist!BR328-Nominal_ZHist!BR328</f>
        <v>0</v>
      </c>
      <c r="BS328">
        <f>Linker_ZHist!BS328-Nominal_ZHist!BS328</f>
        <v>0</v>
      </c>
      <c r="BT328">
        <f>Linker_ZHist!BT328-Nominal_ZHist!BT328</f>
        <v>0</v>
      </c>
      <c r="BU328">
        <f>Linker_ZHist!BU328-Nominal_ZHist!BU328</f>
        <v>0</v>
      </c>
      <c r="BV328">
        <f>Linker_ZHist!BV328-Nominal_ZHist!BV328</f>
        <v>0</v>
      </c>
      <c r="BW328">
        <f>Linker_ZHist!BW328-Nominal_ZHist!BW328</f>
        <v>0</v>
      </c>
      <c r="BX328">
        <f>Linker_ZHist!BX328-Nominal_ZHist!BX328</f>
        <v>0</v>
      </c>
      <c r="BY328">
        <f>Linker_ZHist!BY328-Nominal_ZHist!BY328</f>
        <v>0</v>
      </c>
      <c r="BZ328">
        <f>Linker_ZHist!BZ328-Nominal_ZHist!BZ328</f>
        <v>0</v>
      </c>
    </row>
    <row r="329" spans="4:78" x14ac:dyDescent="0.35">
      <c r="D329">
        <f>Linker_ZHist!D329-Nominal_ZHist!D329</f>
        <v>0</v>
      </c>
      <c r="E329">
        <f>Linker_ZHist!E329-Nominal_ZHist!E329</f>
        <v>0</v>
      </c>
      <c r="F329">
        <f>Linker_ZHist!F329-Nominal_ZHist!F329</f>
        <v>0</v>
      </c>
      <c r="G329">
        <f>Linker_ZHist!G329-Nominal_ZHist!G329</f>
        <v>0</v>
      </c>
      <c r="H329">
        <f>Linker_ZHist!H329-Nominal_ZHist!H329</f>
        <v>0</v>
      </c>
      <c r="I329">
        <f>Linker_ZHist!I329-Nominal_ZHist!I329</f>
        <v>0</v>
      </c>
      <c r="J329">
        <f>Linker_ZHist!J329-Nominal_ZHist!J329</f>
        <v>0</v>
      </c>
      <c r="K329">
        <f>Linker_ZHist!K329-Nominal_ZHist!K329</f>
        <v>0</v>
      </c>
      <c r="L329">
        <f>Linker_ZHist!L329-Nominal_ZHist!L329</f>
        <v>0</v>
      </c>
      <c r="M329">
        <f>Linker_ZHist!M329-Nominal_ZHist!M329</f>
        <v>0</v>
      </c>
      <c r="N329">
        <f>Linker_ZHist!N329-Nominal_ZHist!N329</f>
        <v>0</v>
      </c>
      <c r="O329">
        <f>Linker_ZHist!O329-Nominal_ZHist!O329</f>
        <v>0</v>
      </c>
      <c r="P329">
        <f>Linker_ZHist!P329-Nominal_ZHist!P329</f>
        <v>0</v>
      </c>
      <c r="Q329">
        <f>Linker_ZHist!Q329-Nominal_ZHist!Q329</f>
        <v>0</v>
      </c>
      <c r="R329">
        <f>Linker_ZHist!R329-Nominal_ZHist!R329</f>
        <v>0</v>
      </c>
      <c r="S329">
        <f>Linker_ZHist!S329-Nominal_ZHist!S329</f>
        <v>0</v>
      </c>
      <c r="T329">
        <f>Linker_ZHist!T329-Nominal_ZHist!T329</f>
        <v>0</v>
      </c>
      <c r="U329">
        <f>Linker_ZHist!U329-Nominal_ZHist!U329</f>
        <v>0</v>
      </c>
      <c r="V329">
        <f>Linker_ZHist!V329-Nominal_ZHist!V329</f>
        <v>0</v>
      </c>
      <c r="W329">
        <f>Linker_ZHist!W329-Nominal_ZHist!W329</f>
        <v>0</v>
      </c>
      <c r="X329">
        <f>Linker_ZHist!X329-Nominal_ZHist!X329</f>
        <v>0</v>
      </c>
      <c r="Y329">
        <f>Linker_ZHist!Y329-Nominal_ZHist!Y329</f>
        <v>0</v>
      </c>
      <c r="Z329">
        <f>Linker_ZHist!Z329-Nominal_ZHist!Z329</f>
        <v>0</v>
      </c>
      <c r="AA329">
        <f>Linker_ZHist!AA329-Nominal_ZHist!AA329</f>
        <v>0</v>
      </c>
      <c r="AB329">
        <f>Linker_ZHist!AB329-Nominal_ZHist!AB329</f>
        <v>0</v>
      </c>
      <c r="AC329">
        <f>Linker_ZHist!AC329-Nominal_ZHist!AC329</f>
        <v>0</v>
      </c>
      <c r="AD329">
        <f>Linker_ZHist!AD329-Nominal_ZHist!AD329</f>
        <v>0</v>
      </c>
      <c r="AE329">
        <f>Linker_ZHist!AE329-Nominal_ZHist!AE329</f>
        <v>0</v>
      </c>
      <c r="AF329">
        <f>Linker_ZHist!AF329-Nominal_ZHist!AF329</f>
        <v>0</v>
      </c>
      <c r="AG329">
        <f>Linker_ZHist!AG329-Nominal_ZHist!AG329</f>
        <v>0</v>
      </c>
      <c r="AH329">
        <f>Linker_ZHist!AH329-Nominal_ZHist!AH329</f>
        <v>0</v>
      </c>
      <c r="AI329">
        <f>Linker_ZHist!AI329-Nominal_ZHist!AI329</f>
        <v>0</v>
      </c>
      <c r="AJ329">
        <f>Linker_ZHist!AJ329-Nominal_ZHist!AJ329</f>
        <v>0</v>
      </c>
      <c r="AK329">
        <f>Linker_ZHist!AK329-Nominal_ZHist!AK329</f>
        <v>0</v>
      </c>
      <c r="AL329">
        <f>Linker_ZHist!AL329-Nominal_ZHist!AL329</f>
        <v>0</v>
      </c>
      <c r="AM329">
        <f>Linker_ZHist!AM329-Nominal_ZHist!AM329</f>
        <v>0</v>
      </c>
      <c r="AN329">
        <f>Linker_ZHist!AN329-Nominal_ZHist!AN329</f>
        <v>0</v>
      </c>
      <c r="AO329">
        <f>Linker_ZHist!AO329-Nominal_ZHist!AO329</f>
        <v>0</v>
      </c>
      <c r="AP329">
        <f>Linker_ZHist!AP329-Nominal_ZHist!AP329</f>
        <v>0</v>
      </c>
      <c r="AQ329">
        <f>Linker_ZHist!AQ329-Nominal_ZHist!AQ329</f>
        <v>0</v>
      </c>
      <c r="AR329">
        <f>Linker_ZHist!AR329-Nominal_ZHist!AR329</f>
        <v>0</v>
      </c>
      <c r="AS329">
        <f>Linker_ZHist!AS329-Nominal_ZHist!AS329</f>
        <v>0</v>
      </c>
      <c r="AT329">
        <f>Linker_ZHist!AT329-Nominal_ZHist!AT329</f>
        <v>0</v>
      </c>
      <c r="AU329">
        <f>Linker_ZHist!AU329-Nominal_ZHist!AU329</f>
        <v>0</v>
      </c>
      <c r="AV329">
        <f>Linker_ZHist!AV329-Nominal_ZHist!AV329</f>
        <v>0</v>
      </c>
      <c r="AW329">
        <f>Linker_ZHist!AW329-Nominal_ZHist!AW329</f>
        <v>0</v>
      </c>
      <c r="AX329">
        <f>Linker_ZHist!AX329-Nominal_ZHist!AX329</f>
        <v>0</v>
      </c>
      <c r="AY329">
        <f>Linker_ZHist!AY329-Nominal_ZHist!AY329</f>
        <v>0</v>
      </c>
      <c r="AZ329">
        <f>Linker_ZHist!AZ329-Nominal_ZHist!AZ329</f>
        <v>0</v>
      </c>
      <c r="BA329">
        <f>Linker_ZHist!BA329-Nominal_ZHist!BA329</f>
        <v>0</v>
      </c>
      <c r="BB329">
        <f>Linker_ZHist!BB329-Nominal_ZHist!BB329</f>
        <v>0</v>
      </c>
      <c r="BC329">
        <f>Linker_ZHist!BC329-Nominal_ZHist!BC329</f>
        <v>0</v>
      </c>
      <c r="BD329">
        <f>Linker_ZHist!BD329-Nominal_ZHist!BD329</f>
        <v>0</v>
      </c>
      <c r="BE329">
        <f>Linker_ZHist!BE329-Nominal_ZHist!BE329</f>
        <v>0</v>
      </c>
      <c r="BF329">
        <f>Linker_ZHist!BF329-Nominal_ZHist!BF329</f>
        <v>0</v>
      </c>
      <c r="BG329">
        <f>Linker_ZHist!BG329-Nominal_ZHist!BG329</f>
        <v>0</v>
      </c>
      <c r="BH329">
        <f>Linker_ZHist!BH329-Nominal_ZHist!BH329</f>
        <v>0</v>
      </c>
      <c r="BI329">
        <f>Linker_ZHist!BI329-Nominal_ZHist!BI329</f>
        <v>0</v>
      </c>
      <c r="BJ329">
        <f>Linker_ZHist!BJ329-Nominal_ZHist!BJ329</f>
        <v>0</v>
      </c>
      <c r="BK329">
        <f>Linker_ZHist!BK329-Nominal_ZHist!BK329</f>
        <v>0</v>
      </c>
      <c r="BL329">
        <f>Linker_ZHist!BL329-Nominal_ZHist!BL329</f>
        <v>0</v>
      </c>
      <c r="BM329">
        <f>Linker_ZHist!BM329-Nominal_ZHist!BM329</f>
        <v>0</v>
      </c>
      <c r="BN329">
        <f>Linker_ZHist!BN329-Nominal_ZHist!BN329</f>
        <v>0</v>
      </c>
      <c r="BO329">
        <f>Linker_ZHist!BO329-Nominal_ZHist!BO329</f>
        <v>0</v>
      </c>
      <c r="BP329">
        <f>Linker_ZHist!BP329-Nominal_ZHist!BP329</f>
        <v>0</v>
      </c>
      <c r="BQ329">
        <f>Linker_ZHist!BQ329-Nominal_ZHist!BQ329</f>
        <v>0</v>
      </c>
      <c r="BR329">
        <f>Linker_ZHist!BR329-Nominal_ZHist!BR329</f>
        <v>0</v>
      </c>
      <c r="BS329">
        <f>Linker_ZHist!BS329-Nominal_ZHist!BS329</f>
        <v>0</v>
      </c>
      <c r="BT329">
        <f>Linker_ZHist!BT329-Nominal_ZHist!BT329</f>
        <v>0</v>
      </c>
      <c r="BU329">
        <f>Linker_ZHist!BU329-Nominal_ZHist!BU329</f>
        <v>0</v>
      </c>
      <c r="BV329">
        <f>Linker_ZHist!BV329-Nominal_ZHist!BV329</f>
        <v>0</v>
      </c>
      <c r="BW329">
        <f>Linker_ZHist!BW329-Nominal_ZHist!BW329</f>
        <v>0</v>
      </c>
      <c r="BX329">
        <f>Linker_ZHist!BX329-Nominal_ZHist!BX329</f>
        <v>0</v>
      </c>
      <c r="BY329">
        <f>Linker_ZHist!BY329-Nominal_ZHist!BY329</f>
        <v>0</v>
      </c>
      <c r="BZ329">
        <f>Linker_ZHist!BZ329-Nominal_ZHist!BZ329</f>
        <v>0</v>
      </c>
    </row>
    <row r="330" spans="4:78" x14ac:dyDescent="0.35">
      <c r="D330">
        <f>Linker_ZHist!D330-Nominal_ZHist!D330</f>
        <v>0</v>
      </c>
      <c r="E330">
        <f>Linker_ZHist!E330-Nominal_ZHist!E330</f>
        <v>0</v>
      </c>
      <c r="F330">
        <f>Linker_ZHist!F330-Nominal_ZHist!F330</f>
        <v>0</v>
      </c>
      <c r="G330">
        <f>Linker_ZHist!G330-Nominal_ZHist!G330</f>
        <v>0</v>
      </c>
      <c r="H330">
        <f>Linker_ZHist!H330-Nominal_ZHist!H330</f>
        <v>0</v>
      </c>
      <c r="I330">
        <f>Linker_ZHist!I330-Nominal_ZHist!I330</f>
        <v>0</v>
      </c>
      <c r="J330">
        <f>Linker_ZHist!J330-Nominal_ZHist!J330</f>
        <v>0</v>
      </c>
      <c r="K330">
        <f>Linker_ZHist!K330-Nominal_ZHist!K330</f>
        <v>0</v>
      </c>
      <c r="L330">
        <f>Linker_ZHist!L330-Nominal_ZHist!L330</f>
        <v>0</v>
      </c>
      <c r="M330">
        <f>Linker_ZHist!M330-Nominal_ZHist!M330</f>
        <v>0</v>
      </c>
      <c r="N330">
        <f>Linker_ZHist!N330-Nominal_ZHist!N330</f>
        <v>0</v>
      </c>
      <c r="O330">
        <f>Linker_ZHist!O330-Nominal_ZHist!O330</f>
        <v>0</v>
      </c>
      <c r="P330">
        <f>Linker_ZHist!P330-Nominal_ZHist!P330</f>
        <v>0</v>
      </c>
      <c r="Q330">
        <f>Linker_ZHist!Q330-Nominal_ZHist!Q330</f>
        <v>0</v>
      </c>
      <c r="R330">
        <f>Linker_ZHist!R330-Nominal_ZHist!R330</f>
        <v>0</v>
      </c>
      <c r="S330">
        <f>Linker_ZHist!S330-Nominal_ZHist!S330</f>
        <v>0</v>
      </c>
      <c r="T330">
        <f>Linker_ZHist!T330-Nominal_ZHist!T330</f>
        <v>0</v>
      </c>
      <c r="U330">
        <f>Linker_ZHist!U330-Nominal_ZHist!U330</f>
        <v>0</v>
      </c>
      <c r="V330">
        <f>Linker_ZHist!V330-Nominal_ZHist!V330</f>
        <v>0</v>
      </c>
      <c r="W330">
        <f>Linker_ZHist!W330-Nominal_ZHist!W330</f>
        <v>0</v>
      </c>
      <c r="X330">
        <f>Linker_ZHist!X330-Nominal_ZHist!X330</f>
        <v>0</v>
      </c>
      <c r="Y330">
        <f>Linker_ZHist!Y330-Nominal_ZHist!Y330</f>
        <v>0</v>
      </c>
      <c r="Z330">
        <f>Linker_ZHist!Z330-Nominal_ZHist!Z330</f>
        <v>0</v>
      </c>
      <c r="AA330">
        <f>Linker_ZHist!AA330-Nominal_ZHist!AA330</f>
        <v>0</v>
      </c>
      <c r="AB330">
        <f>Linker_ZHist!AB330-Nominal_ZHist!AB330</f>
        <v>0</v>
      </c>
      <c r="AC330">
        <f>Linker_ZHist!AC330-Nominal_ZHist!AC330</f>
        <v>0</v>
      </c>
      <c r="AD330">
        <f>Linker_ZHist!AD330-Nominal_ZHist!AD330</f>
        <v>0</v>
      </c>
      <c r="AE330">
        <f>Linker_ZHist!AE330-Nominal_ZHist!AE330</f>
        <v>0</v>
      </c>
      <c r="AF330">
        <f>Linker_ZHist!AF330-Nominal_ZHist!AF330</f>
        <v>0</v>
      </c>
      <c r="AG330">
        <f>Linker_ZHist!AG330-Nominal_ZHist!AG330</f>
        <v>0</v>
      </c>
      <c r="AH330">
        <f>Linker_ZHist!AH330-Nominal_ZHist!AH330</f>
        <v>0</v>
      </c>
      <c r="AI330">
        <f>Linker_ZHist!AI330-Nominal_ZHist!AI330</f>
        <v>0</v>
      </c>
      <c r="AJ330">
        <f>Linker_ZHist!AJ330-Nominal_ZHist!AJ330</f>
        <v>0</v>
      </c>
      <c r="AK330">
        <f>Linker_ZHist!AK330-Nominal_ZHist!AK330</f>
        <v>0</v>
      </c>
      <c r="AL330">
        <f>Linker_ZHist!AL330-Nominal_ZHist!AL330</f>
        <v>0</v>
      </c>
      <c r="AM330">
        <f>Linker_ZHist!AM330-Nominal_ZHist!AM330</f>
        <v>0</v>
      </c>
      <c r="AN330">
        <f>Linker_ZHist!AN330-Nominal_ZHist!AN330</f>
        <v>0</v>
      </c>
      <c r="AO330">
        <f>Linker_ZHist!AO330-Nominal_ZHist!AO330</f>
        <v>0</v>
      </c>
      <c r="AP330">
        <f>Linker_ZHist!AP330-Nominal_ZHist!AP330</f>
        <v>0</v>
      </c>
      <c r="AQ330">
        <f>Linker_ZHist!AQ330-Nominal_ZHist!AQ330</f>
        <v>0</v>
      </c>
      <c r="AR330">
        <f>Linker_ZHist!AR330-Nominal_ZHist!AR330</f>
        <v>0</v>
      </c>
      <c r="AS330">
        <f>Linker_ZHist!AS330-Nominal_ZHist!AS330</f>
        <v>0</v>
      </c>
      <c r="AT330">
        <f>Linker_ZHist!AT330-Nominal_ZHist!AT330</f>
        <v>0</v>
      </c>
      <c r="AU330">
        <f>Linker_ZHist!AU330-Nominal_ZHist!AU330</f>
        <v>0</v>
      </c>
      <c r="AV330">
        <f>Linker_ZHist!AV330-Nominal_ZHist!AV330</f>
        <v>0</v>
      </c>
      <c r="AW330">
        <f>Linker_ZHist!AW330-Nominal_ZHist!AW330</f>
        <v>0</v>
      </c>
      <c r="AX330">
        <f>Linker_ZHist!AX330-Nominal_ZHist!AX330</f>
        <v>0</v>
      </c>
      <c r="AY330">
        <f>Linker_ZHist!AY330-Nominal_ZHist!AY330</f>
        <v>0</v>
      </c>
      <c r="AZ330">
        <f>Linker_ZHist!AZ330-Nominal_ZHist!AZ330</f>
        <v>0</v>
      </c>
      <c r="BA330">
        <f>Linker_ZHist!BA330-Nominal_ZHist!BA330</f>
        <v>0</v>
      </c>
      <c r="BB330">
        <f>Linker_ZHist!BB330-Nominal_ZHist!BB330</f>
        <v>0</v>
      </c>
      <c r="BC330">
        <f>Linker_ZHist!BC330-Nominal_ZHist!BC330</f>
        <v>0</v>
      </c>
      <c r="BD330">
        <f>Linker_ZHist!BD330-Nominal_ZHist!BD330</f>
        <v>0</v>
      </c>
      <c r="BE330">
        <f>Linker_ZHist!BE330-Nominal_ZHist!BE330</f>
        <v>0</v>
      </c>
      <c r="BF330">
        <f>Linker_ZHist!BF330-Nominal_ZHist!BF330</f>
        <v>0</v>
      </c>
      <c r="BG330">
        <f>Linker_ZHist!BG330-Nominal_ZHist!BG330</f>
        <v>0</v>
      </c>
      <c r="BH330">
        <f>Linker_ZHist!BH330-Nominal_ZHist!BH330</f>
        <v>0</v>
      </c>
      <c r="BI330">
        <f>Linker_ZHist!BI330-Nominal_ZHist!BI330</f>
        <v>0</v>
      </c>
      <c r="BJ330">
        <f>Linker_ZHist!BJ330-Nominal_ZHist!BJ330</f>
        <v>0</v>
      </c>
      <c r="BK330">
        <f>Linker_ZHist!BK330-Nominal_ZHist!BK330</f>
        <v>0</v>
      </c>
      <c r="BL330">
        <f>Linker_ZHist!BL330-Nominal_ZHist!BL330</f>
        <v>0</v>
      </c>
      <c r="BM330">
        <f>Linker_ZHist!BM330-Nominal_ZHist!BM330</f>
        <v>0</v>
      </c>
      <c r="BN330">
        <f>Linker_ZHist!BN330-Nominal_ZHist!BN330</f>
        <v>0</v>
      </c>
      <c r="BO330">
        <f>Linker_ZHist!BO330-Nominal_ZHist!BO330</f>
        <v>0</v>
      </c>
      <c r="BP330">
        <f>Linker_ZHist!BP330-Nominal_ZHist!BP330</f>
        <v>0</v>
      </c>
      <c r="BQ330">
        <f>Linker_ZHist!BQ330-Nominal_ZHist!BQ330</f>
        <v>0</v>
      </c>
      <c r="BR330">
        <f>Linker_ZHist!BR330-Nominal_ZHist!BR330</f>
        <v>0</v>
      </c>
      <c r="BS330">
        <f>Linker_ZHist!BS330-Nominal_ZHist!BS330</f>
        <v>0</v>
      </c>
      <c r="BT330">
        <f>Linker_ZHist!BT330-Nominal_ZHist!BT330</f>
        <v>0</v>
      </c>
      <c r="BU330">
        <f>Linker_ZHist!BU330-Nominal_ZHist!BU330</f>
        <v>0</v>
      </c>
      <c r="BV330">
        <f>Linker_ZHist!BV330-Nominal_ZHist!BV330</f>
        <v>0</v>
      </c>
      <c r="BW330">
        <f>Linker_ZHist!BW330-Nominal_ZHist!BW330</f>
        <v>0</v>
      </c>
      <c r="BX330">
        <f>Linker_ZHist!BX330-Nominal_ZHist!BX330</f>
        <v>0</v>
      </c>
      <c r="BY330">
        <f>Linker_ZHist!BY330-Nominal_ZHist!BY330</f>
        <v>0</v>
      </c>
      <c r="BZ330">
        <f>Linker_ZHist!BZ330-Nominal_ZHist!BZ330</f>
        <v>0</v>
      </c>
    </row>
    <row r="331" spans="4:78" x14ac:dyDescent="0.35">
      <c r="D331">
        <f>Linker_ZHist!D331-Nominal_ZHist!D331</f>
        <v>0</v>
      </c>
      <c r="E331">
        <f>Linker_ZHist!E331-Nominal_ZHist!E331</f>
        <v>0</v>
      </c>
      <c r="F331">
        <f>Linker_ZHist!F331-Nominal_ZHist!F331</f>
        <v>0</v>
      </c>
      <c r="G331">
        <f>Linker_ZHist!G331-Nominal_ZHist!G331</f>
        <v>0</v>
      </c>
      <c r="H331">
        <f>Linker_ZHist!H331-Nominal_ZHist!H331</f>
        <v>0</v>
      </c>
      <c r="I331">
        <f>Linker_ZHist!I331-Nominal_ZHist!I331</f>
        <v>0</v>
      </c>
      <c r="J331">
        <f>Linker_ZHist!J331-Nominal_ZHist!J331</f>
        <v>0</v>
      </c>
      <c r="K331">
        <f>Linker_ZHist!K331-Nominal_ZHist!K331</f>
        <v>0</v>
      </c>
      <c r="L331">
        <f>Linker_ZHist!L331-Nominal_ZHist!L331</f>
        <v>0</v>
      </c>
      <c r="M331">
        <f>Linker_ZHist!M331-Nominal_ZHist!M331</f>
        <v>0</v>
      </c>
      <c r="N331">
        <f>Linker_ZHist!N331-Nominal_ZHist!N331</f>
        <v>0</v>
      </c>
      <c r="O331">
        <f>Linker_ZHist!O331-Nominal_ZHist!O331</f>
        <v>0</v>
      </c>
      <c r="P331">
        <f>Linker_ZHist!P331-Nominal_ZHist!P331</f>
        <v>0</v>
      </c>
      <c r="Q331">
        <f>Linker_ZHist!Q331-Nominal_ZHist!Q331</f>
        <v>0</v>
      </c>
      <c r="R331">
        <f>Linker_ZHist!R331-Nominal_ZHist!R331</f>
        <v>0</v>
      </c>
      <c r="S331">
        <f>Linker_ZHist!S331-Nominal_ZHist!S331</f>
        <v>0</v>
      </c>
      <c r="T331">
        <f>Linker_ZHist!T331-Nominal_ZHist!T331</f>
        <v>0</v>
      </c>
      <c r="U331">
        <f>Linker_ZHist!U331-Nominal_ZHist!U331</f>
        <v>0</v>
      </c>
      <c r="V331">
        <f>Linker_ZHist!V331-Nominal_ZHist!V331</f>
        <v>0</v>
      </c>
      <c r="W331">
        <f>Linker_ZHist!W331-Nominal_ZHist!W331</f>
        <v>0</v>
      </c>
      <c r="X331">
        <f>Linker_ZHist!X331-Nominal_ZHist!X331</f>
        <v>0</v>
      </c>
      <c r="Y331">
        <f>Linker_ZHist!Y331-Nominal_ZHist!Y331</f>
        <v>0</v>
      </c>
      <c r="Z331">
        <f>Linker_ZHist!Z331-Nominal_ZHist!Z331</f>
        <v>0</v>
      </c>
      <c r="AA331">
        <f>Linker_ZHist!AA331-Nominal_ZHist!AA331</f>
        <v>0</v>
      </c>
      <c r="AB331">
        <f>Linker_ZHist!AB331-Nominal_ZHist!AB331</f>
        <v>0</v>
      </c>
      <c r="AC331">
        <f>Linker_ZHist!AC331-Nominal_ZHist!AC331</f>
        <v>0</v>
      </c>
      <c r="AD331">
        <f>Linker_ZHist!AD331-Nominal_ZHist!AD331</f>
        <v>0</v>
      </c>
      <c r="AE331">
        <f>Linker_ZHist!AE331-Nominal_ZHist!AE331</f>
        <v>0</v>
      </c>
      <c r="AF331">
        <f>Linker_ZHist!AF331-Nominal_ZHist!AF331</f>
        <v>0</v>
      </c>
      <c r="AG331">
        <f>Linker_ZHist!AG331-Nominal_ZHist!AG331</f>
        <v>0</v>
      </c>
      <c r="AH331">
        <f>Linker_ZHist!AH331-Nominal_ZHist!AH331</f>
        <v>0</v>
      </c>
      <c r="AI331">
        <f>Linker_ZHist!AI331-Nominal_ZHist!AI331</f>
        <v>0</v>
      </c>
      <c r="AJ331">
        <f>Linker_ZHist!AJ331-Nominal_ZHist!AJ331</f>
        <v>0</v>
      </c>
      <c r="AK331">
        <f>Linker_ZHist!AK331-Nominal_ZHist!AK331</f>
        <v>0</v>
      </c>
      <c r="AL331">
        <f>Linker_ZHist!AL331-Nominal_ZHist!AL331</f>
        <v>0</v>
      </c>
      <c r="AM331">
        <f>Linker_ZHist!AM331-Nominal_ZHist!AM331</f>
        <v>0</v>
      </c>
      <c r="AN331">
        <f>Linker_ZHist!AN331-Nominal_ZHist!AN331</f>
        <v>0</v>
      </c>
      <c r="AO331">
        <f>Linker_ZHist!AO331-Nominal_ZHist!AO331</f>
        <v>0</v>
      </c>
      <c r="AP331">
        <f>Linker_ZHist!AP331-Nominal_ZHist!AP331</f>
        <v>0</v>
      </c>
      <c r="AQ331">
        <f>Linker_ZHist!AQ331-Nominal_ZHist!AQ331</f>
        <v>0</v>
      </c>
      <c r="AR331">
        <f>Linker_ZHist!AR331-Nominal_ZHist!AR331</f>
        <v>0</v>
      </c>
      <c r="AS331">
        <f>Linker_ZHist!AS331-Nominal_ZHist!AS331</f>
        <v>0</v>
      </c>
      <c r="AT331">
        <f>Linker_ZHist!AT331-Nominal_ZHist!AT331</f>
        <v>0</v>
      </c>
      <c r="AU331">
        <f>Linker_ZHist!AU331-Nominal_ZHist!AU331</f>
        <v>0</v>
      </c>
      <c r="AV331">
        <f>Linker_ZHist!AV331-Nominal_ZHist!AV331</f>
        <v>0</v>
      </c>
      <c r="AW331">
        <f>Linker_ZHist!AW331-Nominal_ZHist!AW331</f>
        <v>0</v>
      </c>
      <c r="AX331">
        <f>Linker_ZHist!AX331-Nominal_ZHist!AX331</f>
        <v>0</v>
      </c>
      <c r="AY331">
        <f>Linker_ZHist!AY331-Nominal_ZHist!AY331</f>
        <v>0</v>
      </c>
      <c r="AZ331">
        <f>Linker_ZHist!AZ331-Nominal_ZHist!AZ331</f>
        <v>0</v>
      </c>
      <c r="BA331">
        <f>Linker_ZHist!BA331-Nominal_ZHist!BA331</f>
        <v>0</v>
      </c>
      <c r="BB331">
        <f>Linker_ZHist!BB331-Nominal_ZHist!BB331</f>
        <v>0</v>
      </c>
      <c r="BC331">
        <f>Linker_ZHist!BC331-Nominal_ZHist!BC331</f>
        <v>0</v>
      </c>
      <c r="BD331">
        <f>Linker_ZHist!BD331-Nominal_ZHist!BD331</f>
        <v>0</v>
      </c>
      <c r="BE331">
        <f>Linker_ZHist!BE331-Nominal_ZHist!BE331</f>
        <v>0</v>
      </c>
      <c r="BF331">
        <f>Linker_ZHist!BF331-Nominal_ZHist!BF331</f>
        <v>0</v>
      </c>
      <c r="BG331">
        <f>Linker_ZHist!BG331-Nominal_ZHist!BG331</f>
        <v>0</v>
      </c>
      <c r="BH331">
        <f>Linker_ZHist!BH331-Nominal_ZHist!BH331</f>
        <v>0</v>
      </c>
      <c r="BI331">
        <f>Linker_ZHist!BI331-Nominal_ZHist!BI331</f>
        <v>0</v>
      </c>
      <c r="BJ331">
        <f>Linker_ZHist!BJ331-Nominal_ZHist!BJ331</f>
        <v>0</v>
      </c>
      <c r="BK331">
        <f>Linker_ZHist!BK331-Nominal_ZHist!BK331</f>
        <v>0</v>
      </c>
      <c r="BL331">
        <f>Linker_ZHist!BL331-Nominal_ZHist!BL331</f>
        <v>0</v>
      </c>
      <c r="BM331">
        <f>Linker_ZHist!BM331-Nominal_ZHist!BM331</f>
        <v>0</v>
      </c>
      <c r="BN331">
        <f>Linker_ZHist!BN331-Nominal_ZHist!BN331</f>
        <v>0</v>
      </c>
      <c r="BO331">
        <f>Linker_ZHist!BO331-Nominal_ZHist!BO331</f>
        <v>0</v>
      </c>
      <c r="BP331">
        <f>Linker_ZHist!BP331-Nominal_ZHist!BP331</f>
        <v>0</v>
      </c>
      <c r="BQ331">
        <f>Linker_ZHist!BQ331-Nominal_ZHist!BQ331</f>
        <v>0</v>
      </c>
      <c r="BR331">
        <f>Linker_ZHist!BR331-Nominal_ZHist!BR331</f>
        <v>0</v>
      </c>
      <c r="BS331">
        <f>Linker_ZHist!BS331-Nominal_ZHist!BS331</f>
        <v>0</v>
      </c>
      <c r="BT331">
        <f>Linker_ZHist!BT331-Nominal_ZHist!BT331</f>
        <v>0</v>
      </c>
      <c r="BU331">
        <f>Linker_ZHist!BU331-Nominal_ZHist!BU331</f>
        <v>0</v>
      </c>
      <c r="BV331">
        <f>Linker_ZHist!BV331-Nominal_ZHist!BV331</f>
        <v>0</v>
      </c>
      <c r="BW331">
        <f>Linker_ZHist!BW331-Nominal_ZHist!BW331</f>
        <v>0</v>
      </c>
      <c r="BX331">
        <f>Linker_ZHist!BX331-Nominal_ZHist!BX331</f>
        <v>0</v>
      </c>
      <c r="BY331">
        <f>Linker_ZHist!BY331-Nominal_ZHist!BY331</f>
        <v>0</v>
      </c>
      <c r="BZ331">
        <f>Linker_ZHist!BZ331-Nominal_ZHist!BZ331</f>
        <v>0</v>
      </c>
    </row>
    <row r="332" spans="4:78" x14ac:dyDescent="0.35">
      <c r="D332">
        <f>Linker_ZHist!D332-Nominal_ZHist!D332</f>
        <v>0</v>
      </c>
      <c r="E332">
        <f>Linker_ZHist!E332-Nominal_ZHist!E332</f>
        <v>0</v>
      </c>
      <c r="F332">
        <f>Linker_ZHist!F332-Nominal_ZHist!F332</f>
        <v>0</v>
      </c>
      <c r="G332">
        <f>Linker_ZHist!G332-Nominal_ZHist!G332</f>
        <v>0</v>
      </c>
      <c r="H332">
        <f>Linker_ZHist!H332-Nominal_ZHist!H332</f>
        <v>0</v>
      </c>
      <c r="I332">
        <f>Linker_ZHist!I332-Nominal_ZHist!I332</f>
        <v>0</v>
      </c>
      <c r="J332">
        <f>Linker_ZHist!J332-Nominal_ZHist!J332</f>
        <v>0</v>
      </c>
      <c r="K332">
        <f>Linker_ZHist!K332-Nominal_ZHist!K332</f>
        <v>0</v>
      </c>
      <c r="L332">
        <f>Linker_ZHist!L332-Nominal_ZHist!L332</f>
        <v>0</v>
      </c>
      <c r="M332">
        <f>Linker_ZHist!M332-Nominal_ZHist!M332</f>
        <v>0</v>
      </c>
      <c r="N332">
        <f>Linker_ZHist!N332-Nominal_ZHist!N332</f>
        <v>0</v>
      </c>
      <c r="O332">
        <f>Linker_ZHist!O332-Nominal_ZHist!O332</f>
        <v>0</v>
      </c>
      <c r="P332">
        <f>Linker_ZHist!P332-Nominal_ZHist!P332</f>
        <v>0</v>
      </c>
      <c r="Q332">
        <f>Linker_ZHist!Q332-Nominal_ZHist!Q332</f>
        <v>0</v>
      </c>
      <c r="R332">
        <f>Linker_ZHist!R332-Nominal_ZHist!R332</f>
        <v>0</v>
      </c>
      <c r="S332">
        <f>Linker_ZHist!S332-Nominal_ZHist!S332</f>
        <v>0</v>
      </c>
      <c r="T332">
        <f>Linker_ZHist!T332-Nominal_ZHist!T332</f>
        <v>0</v>
      </c>
      <c r="U332">
        <f>Linker_ZHist!U332-Nominal_ZHist!U332</f>
        <v>0</v>
      </c>
      <c r="V332">
        <f>Linker_ZHist!V332-Nominal_ZHist!V332</f>
        <v>0</v>
      </c>
      <c r="W332">
        <f>Linker_ZHist!W332-Nominal_ZHist!W332</f>
        <v>0</v>
      </c>
      <c r="X332">
        <f>Linker_ZHist!X332-Nominal_ZHist!X332</f>
        <v>0</v>
      </c>
      <c r="Y332">
        <f>Linker_ZHist!Y332-Nominal_ZHist!Y332</f>
        <v>0</v>
      </c>
      <c r="Z332">
        <f>Linker_ZHist!Z332-Nominal_ZHist!Z332</f>
        <v>0</v>
      </c>
      <c r="AA332">
        <f>Linker_ZHist!AA332-Nominal_ZHist!AA332</f>
        <v>0</v>
      </c>
      <c r="AB332">
        <f>Linker_ZHist!AB332-Nominal_ZHist!AB332</f>
        <v>0</v>
      </c>
      <c r="AC332">
        <f>Linker_ZHist!AC332-Nominal_ZHist!AC332</f>
        <v>0</v>
      </c>
      <c r="AD332">
        <f>Linker_ZHist!AD332-Nominal_ZHist!AD332</f>
        <v>0</v>
      </c>
      <c r="AE332">
        <f>Linker_ZHist!AE332-Nominal_ZHist!AE332</f>
        <v>0</v>
      </c>
      <c r="AF332">
        <f>Linker_ZHist!AF332-Nominal_ZHist!AF332</f>
        <v>0</v>
      </c>
      <c r="AG332">
        <f>Linker_ZHist!AG332-Nominal_ZHist!AG332</f>
        <v>0</v>
      </c>
      <c r="AH332">
        <f>Linker_ZHist!AH332-Nominal_ZHist!AH332</f>
        <v>0</v>
      </c>
      <c r="AI332">
        <f>Linker_ZHist!AI332-Nominal_ZHist!AI332</f>
        <v>0</v>
      </c>
      <c r="AJ332">
        <f>Linker_ZHist!AJ332-Nominal_ZHist!AJ332</f>
        <v>0</v>
      </c>
      <c r="AK332">
        <f>Linker_ZHist!AK332-Nominal_ZHist!AK332</f>
        <v>0</v>
      </c>
      <c r="AL332">
        <f>Linker_ZHist!AL332-Nominal_ZHist!AL332</f>
        <v>0</v>
      </c>
      <c r="AM332">
        <f>Linker_ZHist!AM332-Nominal_ZHist!AM332</f>
        <v>0</v>
      </c>
      <c r="AN332">
        <f>Linker_ZHist!AN332-Nominal_ZHist!AN332</f>
        <v>0</v>
      </c>
      <c r="AO332">
        <f>Linker_ZHist!AO332-Nominal_ZHist!AO332</f>
        <v>0</v>
      </c>
      <c r="AP332">
        <f>Linker_ZHist!AP332-Nominal_ZHist!AP332</f>
        <v>0</v>
      </c>
      <c r="AQ332">
        <f>Linker_ZHist!AQ332-Nominal_ZHist!AQ332</f>
        <v>0</v>
      </c>
      <c r="AR332">
        <f>Linker_ZHist!AR332-Nominal_ZHist!AR332</f>
        <v>0</v>
      </c>
      <c r="AS332">
        <f>Linker_ZHist!AS332-Nominal_ZHist!AS332</f>
        <v>0</v>
      </c>
      <c r="AT332">
        <f>Linker_ZHist!AT332-Nominal_ZHist!AT332</f>
        <v>0</v>
      </c>
      <c r="AU332">
        <f>Linker_ZHist!AU332-Nominal_ZHist!AU332</f>
        <v>0</v>
      </c>
      <c r="AV332">
        <f>Linker_ZHist!AV332-Nominal_ZHist!AV332</f>
        <v>0</v>
      </c>
      <c r="AW332">
        <f>Linker_ZHist!AW332-Nominal_ZHist!AW332</f>
        <v>0</v>
      </c>
      <c r="AX332">
        <f>Linker_ZHist!AX332-Nominal_ZHist!AX332</f>
        <v>0</v>
      </c>
      <c r="AY332">
        <f>Linker_ZHist!AY332-Nominal_ZHist!AY332</f>
        <v>0</v>
      </c>
      <c r="AZ332">
        <f>Linker_ZHist!AZ332-Nominal_ZHist!AZ332</f>
        <v>0</v>
      </c>
      <c r="BA332">
        <f>Linker_ZHist!BA332-Nominal_ZHist!BA332</f>
        <v>0</v>
      </c>
      <c r="BB332">
        <f>Linker_ZHist!BB332-Nominal_ZHist!BB332</f>
        <v>0</v>
      </c>
      <c r="BC332">
        <f>Linker_ZHist!BC332-Nominal_ZHist!BC332</f>
        <v>0</v>
      </c>
      <c r="BD332">
        <f>Linker_ZHist!BD332-Nominal_ZHist!BD332</f>
        <v>0</v>
      </c>
      <c r="BE332">
        <f>Linker_ZHist!BE332-Nominal_ZHist!BE332</f>
        <v>0</v>
      </c>
      <c r="BF332">
        <f>Linker_ZHist!BF332-Nominal_ZHist!BF332</f>
        <v>0</v>
      </c>
      <c r="BG332">
        <f>Linker_ZHist!BG332-Nominal_ZHist!BG332</f>
        <v>0</v>
      </c>
      <c r="BH332">
        <f>Linker_ZHist!BH332-Nominal_ZHist!BH332</f>
        <v>0</v>
      </c>
      <c r="BI332">
        <f>Linker_ZHist!BI332-Nominal_ZHist!BI332</f>
        <v>0</v>
      </c>
      <c r="BJ332">
        <f>Linker_ZHist!BJ332-Nominal_ZHist!BJ332</f>
        <v>0</v>
      </c>
      <c r="BK332">
        <f>Linker_ZHist!BK332-Nominal_ZHist!BK332</f>
        <v>0</v>
      </c>
      <c r="BL332">
        <f>Linker_ZHist!BL332-Nominal_ZHist!BL332</f>
        <v>0</v>
      </c>
      <c r="BM332">
        <f>Linker_ZHist!BM332-Nominal_ZHist!BM332</f>
        <v>0</v>
      </c>
      <c r="BN332">
        <f>Linker_ZHist!BN332-Nominal_ZHist!BN332</f>
        <v>0</v>
      </c>
      <c r="BO332">
        <f>Linker_ZHist!BO332-Nominal_ZHist!BO332</f>
        <v>0</v>
      </c>
      <c r="BP332">
        <f>Linker_ZHist!BP332-Nominal_ZHist!BP332</f>
        <v>0</v>
      </c>
      <c r="BQ332">
        <f>Linker_ZHist!BQ332-Nominal_ZHist!BQ332</f>
        <v>0</v>
      </c>
      <c r="BR332">
        <f>Linker_ZHist!BR332-Nominal_ZHist!BR332</f>
        <v>0</v>
      </c>
      <c r="BS332">
        <f>Linker_ZHist!BS332-Nominal_ZHist!BS332</f>
        <v>0</v>
      </c>
      <c r="BT332">
        <f>Linker_ZHist!BT332-Nominal_ZHist!BT332</f>
        <v>0</v>
      </c>
      <c r="BU332">
        <f>Linker_ZHist!BU332-Nominal_ZHist!BU332</f>
        <v>0</v>
      </c>
      <c r="BV332">
        <f>Linker_ZHist!BV332-Nominal_ZHist!BV332</f>
        <v>0</v>
      </c>
      <c r="BW332">
        <f>Linker_ZHist!BW332-Nominal_ZHist!BW332</f>
        <v>0</v>
      </c>
      <c r="BX332">
        <f>Linker_ZHist!BX332-Nominal_ZHist!BX332</f>
        <v>0</v>
      </c>
      <c r="BY332">
        <f>Linker_ZHist!BY332-Nominal_ZHist!BY332</f>
        <v>0</v>
      </c>
      <c r="BZ332">
        <f>Linker_ZHist!BZ332-Nominal_ZHist!BZ332</f>
        <v>0</v>
      </c>
    </row>
    <row r="333" spans="4:78" x14ac:dyDescent="0.35">
      <c r="D333">
        <f>Linker_ZHist!D333-Nominal_ZHist!D333</f>
        <v>0</v>
      </c>
      <c r="E333">
        <f>Linker_ZHist!E333-Nominal_ZHist!E333</f>
        <v>0</v>
      </c>
      <c r="F333">
        <f>Linker_ZHist!F333-Nominal_ZHist!F333</f>
        <v>0</v>
      </c>
      <c r="G333">
        <f>Linker_ZHist!G333-Nominal_ZHist!G333</f>
        <v>0</v>
      </c>
      <c r="H333">
        <f>Linker_ZHist!H333-Nominal_ZHist!H333</f>
        <v>0</v>
      </c>
      <c r="I333">
        <f>Linker_ZHist!I333-Nominal_ZHist!I333</f>
        <v>0</v>
      </c>
      <c r="J333">
        <f>Linker_ZHist!J333-Nominal_ZHist!J333</f>
        <v>0</v>
      </c>
      <c r="K333">
        <f>Linker_ZHist!K333-Nominal_ZHist!K333</f>
        <v>0</v>
      </c>
      <c r="L333">
        <f>Linker_ZHist!L333-Nominal_ZHist!L333</f>
        <v>0</v>
      </c>
      <c r="M333">
        <f>Linker_ZHist!M333-Nominal_ZHist!M333</f>
        <v>0</v>
      </c>
      <c r="N333">
        <f>Linker_ZHist!N333-Nominal_ZHist!N333</f>
        <v>0</v>
      </c>
      <c r="O333">
        <f>Linker_ZHist!O333-Nominal_ZHist!O333</f>
        <v>0</v>
      </c>
      <c r="P333">
        <f>Linker_ZHist!P333-Nominal_ZHist!P333</f>
        <v>0</v>
      </c>
      <c r="Q333">
        <f>Linker_ZHist!Q333-Nominal_ZHist!Q333</f>
        <v>0</v>
      </c>
      <c r="R333">
        <f>Linker_ZHist!R333-Nominal_ZHist!R333</f>
        <v>0</v>
      </c>
      <c r="S333">
        <f>Linker_ZHist!S333-Nominal_ZHist!S333</f>
        <v>0</v>
      </c>
      <c r="T333">
        <f>Linker_ZHist!T333-Nominal_ZHist!T333</f>
        <v>0</v>
      </c>
      <c r="U333">
        <f>Linker_ZHist!U333-Nominal_ZHist!U333</f>
        <v>0</v>
      </c>
      <c r="V333">
        <f>Linker_ZHist!V333-Nominal_ZHist!V333</f>
        <v>0</v>
      </c>
      <c r="W333">
        <f>Linker_ZHist!W333-Nominal_ZHist!W333</f>
        <v>0</v>
      </c>
      <c r="X333">
        <f>Linker_ZHist!X333-Nominal_ZHist!X333</f>
        <v>0</v>
      </c>
      <c r="Y333">
        <f>Linker_ZHist!Y333-Nominal_ZHist!Y333</f>
        <v>0</v>
      </c>
      <c r="Z333">
        <f>Linker_ZHist!Z333-Nominal_ZHist!Z333</f>
        <v>0</v>
      </c>
      <c r="AA333">
        <f>Linker_ZHist!AA333-Nominal_ZHist!AA333</f>
        <v>0</v>
      </c>
      <c r="AB333">
        <f>Linker_ZHist!AB333-Nominal_ZHist!AB333</f>
        <v>0</v>
      </c>
      <c r="AC333">
        <f>Linker_ZHist!AC333-Nominal_ZHist!AC333</f>
        <v>0</v>
      </c>
      <c r="AD333">
        <f>Linker_ZHist!AD333-Nominal_ZHist!AD333</f>
        <v>0</v>
      </c>
      <c r="AE333">
        <f>Linker_ZHist!AE333-Nominal_ZHist!AE333</f>
        <v>0</v>
      </c>
      <c r="AF333">
        <f>Linker_ZHist!AF333-Nominal_ZHist!AF333</f>
        <v>0</v>
      </c>
      <c r="AG333">
        <f>Linker_ZHist!AG333-Nominal_ZHist!AG333</f>
        <v>0</v>
      </c>
      <c r="AH333">
        <f>Linker_ZHist!AH333-Nominal_ZHist!AH333</f>
        <v>0</v>
      </c>
      <c r="AI333">
        <f>Linker_ZHist!AI333-Nominal_ZHist!AI333</f>
        <v>0</v>
      </c>
      <c r="AJ333">
        <f>Linker_ZHist!AJ333-Nominal_ZHist!AJ333</f>
        <v>0</v>
      </c>
      <c r="AK333">
        <f>Linker_ZHist!AK333-Nominal_ZHist!AK333</f>
        <v>0</v>
      </c>
      <c r="AL333">
        <f>Linker_ZHist!AL333-Nominal_ZHist!AL333</f>
        <v>0</v>
      </c>
      <c r="AM333">
        <f>Linker_ZHist!AM333-Nominal_ZHist!AM333</f>
        <v>0</v>
      </c>
      <c r="AN333">
        <f>Linker_ZHist!AN333-Nominal_ZHist!AN333</f>
        <v>0</v>
      </c>
      <c r="AO333">
        <f>Linker_ZHist!AO333-Nominal_ZHist!AO333</f>
        <v>0</v>
      </c>
      <c r="AP333">
        <f>Linker_ZHist!AP333-Nominal_ZHist!AP333</f>
        <v>0</v>
      </c>
      <c r="AQ333">
        <f>Linker_ZHist!AQ333-Nominal_ZHist!AQ333</f>
        <v>0</v>
      </c>
      <c r="AR333">
        <f>Linker_ZHist!AR333-Nominal_ZHist!AR333</f>
        <v>0</v>
      </c>
      <c r="AS333">
        <f>Linker_ZHist!AS333-Nominal_ZHist!AS333</f>
        <v>0</v>
      </c>
      <c r="AT333">
        <f>Linker_ZHist!AT333-Nominal_ZHist!AT333</f>
        <v>0</v>
      </c>
      <c r="AU333">
        <f>Linker_ZHist!AU333-Nominal_ZHist!AU333</f>
        <v>0</v>
      </c>
      <c r="AV333">
        <f>Linker_ZHist!AV333-Nominal_ZHist!AV333</f>
        <v>0</v>
      </c>
      <c r="AW333">
        <f>Linker_ZHist!AW333-Nominal_ZHist!AW333</f>
        <v>0</v>
      </c>
      <c r="AX333">
        <f>Linker_ZHist!AX333-Nominal_ZHist!AX333</f>
        <v>0</v>
      </c>
      <c r="AY333">
        <f>Linker_ZHist!AY333-Nominal_ZHist!AY333</f>
        <v>0</v>
      </c>
      <c r="AZ333">
        <f>Linker_ZHist!AZ333-Nominal_ZHist!AZ333</f>
        <v>0</v>
      </c>
      <c r="BA333">
        <f>Linker_ZHist!BA333-Nominal_ZHist!BA333</f>
        <v>0</v>
      </c>
      <c r="BB333">
        <f>Linker_ZHist!BB333-Nominal_ZHist!BB333</f>
        <v>0</v>
      </c>
      <c r="BC333">
        <f>Linker_ZHist!BC333-Nominal_ZHist!BC333</f>
        <v>0</v>
      </c>
      <c r="BD333">
        <f>Linker_ZHist!BD333-Nominal_ZHist!BD333</f>
        <v>0</v>
      </c>
      <c r="BE333">
        <f>Linker_ZHist!BE333-Nominal_ZHist!BE333</f>
        <v>0</v>
      </c>
      <c r="BF333">
        <f>Linker_ZHist!BF333-Nominal_ZHist!BF333</f>
        <v>0</v>
      </c>
      <c r="BG333">
        <f>Linker_ZHist!BG333-Nominal_ZHist!BG333</f>
        <v>0</v>
      </c>
      <c r="BH333">
        <f>Linker_ZHist!BH333-Nominal_ZHist!BH333</f>
        <v>0</v>
      </c>
      <c r="BI333">
        <f>Linker_ZHist!BI333-Nominal_ZHist!BI333</f>
        <v>0</v>
      </c>
      <c r="BJ333">
        <f>Linker_ZHist!BJ333-Nominal_ZHist!BJ333</f>
        <v>0</v>
      </c>
      <c r="BK333">
        <f>Linker_ZHist!BK333-Nominal_ZHist!BK333</f>
        <v>0</v>
      </c>
      <c r="BL333">
        <f>Linker_ZHist!BL333-Nominal_ZHist!BL333</f>
        <v>0</v>
      </c>
      <c r="BM333">
        <f>Linker_ZHist!BM333-Nominal_ZHist!BM333</f>
        <v>0</v>
      </c>
      <c r="BN333">
        <f>Linker_ZHist!BN333-Nominal_ZHist!BN333</f>
        <v>0</v>
      </c>
      <c r="BO333">
        <f>Linker_ZHist!BO333-Nominal_ZHist!BO333</f>
        <v>0</v>
      </c>
      <c r="BP333">
        <f>Linker_ZHist!BP333-Nominal_ZHist!BP333</f>
        <v>0</v>
      </c>
      <c r="BQ333">
        <f>Linker_ZHist!BQ333-Nominal_ZHist!BQ333</f>
        <v>0</v>
      </c>
      <c r="BR333">
        <f>Linker_ZHist!BR333-Nominal_ZHist!BR333</f>
        <v>0</v>
      </c>
      <c r="BS333">
        <f>Linker_ZHist!BS333-Nominal_ZHist!BS333</f>
        <v>0</v>
      </c>
      <c r="BT333">
        <f>Linker_ZHist!BT333-Nominal_ZHist!BT333</f>
        <v>0</v>
      </c>
      <c r="BU333">
        <f>Linker_ZHist!BU333-Nominal_ZHist!BU333</f>
        <v>0</v>
      </c>
      <c r="BV333">
        <f>Linker_ZHist!BV333-Nominal_ZHist!BV333</f>
        <v>0</v>
      </c>
      <c r="BW333">
        <f>Linker_ZHist!BW333-Nominal_ZHist!BW333</f>
        <v>0</v>
      </c>
      <c r="BX333">
        <f>Linker_ZHist!BX333-Nominal_ZHist!BX333</f>
        <v>0</v>
      </c>
      <c r="BY333">
        <f>Linker_ZHist!BY333-Nominal_ZHist!BY333</f>
        <v>0</v>
      </c>
      <c r="BZ333">
        <f>Linker_ZHist!BZ333-Nominal_ZHist!BZ333</f>
        <v>0</v>
      </c>
    </row>
    <row r="334" spans="4:78" x14ac:dyDescent="0.35">
      <c r="D334">
        <f>Linker_ZHist!D334-Nominal_ZHist!D334</f>
        <v>0</v>
      </c>
      <c r="E334">
        <f>Linker_ZHist!E334-Nominal_ZHist!E334</f>
        <v>0</v>
      </c>
      <c r="F334">
        <f>Linker_ZHist!F334-Nominal_ZHist!F334</f>
        <v>0</v>
      </c>
      <c r="G334">
        <f>Linker_ZHist!G334-Nominal_ZHist!G334</f>
        <v>0</v>
      </c>
      <c r="H334">
        <f>Linker_ZHist!H334-Nominal_ZHist!H334</f>
        <v>0</v>
      </c>
      <c r="I334">
        <f>Linker_ZHist!I334-Nominal_ZHist!I334</f>
        <v>0</v>
      </c>
      <c r="J334">
        <f>Linker_ZHist!J334-Nominal_ZHist!J334</f>
        <v>0</v>
      </c>
      <c r="K334">
        <f>Linker_ZHist!K334-Nominal_ZHist!K334</f>
        <v>0</v>
      </c>
      <c r="L334">
        <f>Linker_ZHist!L334-Nominal_ZHist!L334</f>
        <v>0</v>
      </c>
      <c r="M334">
        <f>Linker_ZHist!M334-Nominal_ZHist!M334</f>
        <v>0</v>
      </c>
      <c r="N334">
        <f>Linker_ZHist!N334-Nominal_ZHist!N334</f>
        <v>0</v>
      </c>
      <c r="O334">
        <f>Linker_ZHist!O334-Nominal_ZHist!O334</f>
        <v>0</v>
      </c>
      <c r="P334">
        <f>Linker_ZHist!P334-Nominal_ZHist!P334</f>
        <v>0</v>
      </c>
      <c r="Q334">
        <f>Linker_ZHist!Q334-Nominal_ZHist!Q334</f>
        <v>0</v>
      </c>
      <c r="R334">
        <f>Linker_ZHist!R334-Nominal_ZHist!R334</f>
        <v>0</v>
      </c>
      <c r="S334">
        <f>Linker_ZHist!S334-Nominal_ZHist!S334</f>
        <v>0</v>
      </c>
      <c r="T334">
        <f>Linker_ZHist!T334-Nominal_ZHist!T334</f>
        <v>0</v>
      </c>
      <c r="U334">
        <f>Linker_ZHist!U334-Nominal_ZHist!U334</f>
        <v>0</v>
      </c>
      <c r="V334">
        <f>Linker_ZHist!V334-Nominal_ZHist!V334</f>
        <v>0</v>
      </c>
      <c r="W334">
        <f>Linker_ZHist!W334-Nominal_ZHist!W334</f>
        <v>0</v>
      </c>
      <c r="X334">
        <f>Linker_ZHist!X334-Nominal_ZHist!X334</f>
        <v>0</v>
      </c>
      <c r="Y334">
        <f>Linker_ZHist!Y334-Nominal_ZHist!Y334</f>
        <v>0</v>
      </c>
      <c r="Z334">
        <f>Linker_ZHist!Z334-Nominal_ZHist!Z334</f>
        <v>0</v>
      </c>
      <c r="AA334">
        <f>Linker_ZHist!AA334-Nominal_ZHist!AA334</f>
        <v>0</v>
      </c>
      <c r="AB334">
        <f>Linker_ZHist!AB334-Nominal_ZHist!AB334</f>
        <v>0</v>
      </c>
      <c r="AC334">
        <f>Linker_ZHist!AC334-Nominal_ZHist!AC334</f>
        <v>0</v>
      </c>
      <c r="AD334">
        <f>Linker_ZHist!AD334-Nominal_ZHist!AD334</f>
        <v>0</v>
      </c>
      <c r="AE334">
        <f>Linker_ZHist!AE334-Nominal_ZHist!AE334</f>
        <v>0</v>
      </c>
      <c r="AF334">
        <f>Linker_ZHist!AF334-Nominal_ZHist!AF334</f>
        <v>0</v>
      </c>
      <c r="AG334">
        <f>Linker_ZHist!AG334-Nominal_ZHist!AG334</f>
        <v>0</v>
      </c>
      <c r="AH334">
        <f>Linker_ZHist!AH334-Nominal_ZHist!AH334</f>
        <v>0</v>
      </c>
      <c r="AI334">
        <f>Linker_ZHist!AI334-Nominal_ZHist!AI334</f>
        <v>0</v>
      </c>
      <c r="AJ334">
        <f>Linker_ZHist!AJ334-Nominal_ZHist!AJ334</f>
        <v>0</v>
      </c>
      <c r="AK334">
        <f>Linker_ZHist!AK334-Nominal_ZHist!AK334</f>
        <v>0</v>
      </c>
      <c r="AL334">
        <f>Linker_ZHist!AL334-Nominal_ZHist!AL334</f>
        <v>0</v>
      </c>
      <c r="AM334">
        <f>Linker_ZHist!AM334-Nominal_ZHist!AM334</f>
        <v>0</v>
      </c>
      <c r="AN334">
        <f>Linker_ZHist!AN334-Nominal_ZHist!AN334</f>
        <v>0</v>
      </c>
      <c r="AO334">
        <f>Linker_ZHist!AO334-Nominal_ZHist!AO334</f>
        <v>0</v>
      </c>
      <c r="AP334">
        <f>Linker_ZHist!AP334-Nominal_ZHist!AP334</f>
        <v>0</v>
      </c>
      <c r="AQ334">
        <f>Linker_ZHist!AQ334-Nominal_ZHist!AQ334</f>
        <v>0</v>
      </c>
      <c r="AR334">
        <f>Linker_ZHist!AR334-Nominal_ZHist!AR334</f>
        <v>0</v>
      </c>
      <c r="AS334">
        <f>Linker_ZHist!AS334-Nominal_ZHist!AS334</f>
        <v>0</v>
      </c>
      <c r="AT334">
        <f>Linker_ZHist!AT334-Nominal_ZHist!AT334</f>
        <v>0</v>
      </c>
      <c r="AU334">
        <f>Linker_ZHist!AU334-Nominal_ZHist!AU334</f>
        <v>0</v>
      </c>
      <c r="AV334">
        <f>Linker_ZHist!AV334-Nominal_ZHist!AV334</f>
        <v>0</v>
      </c>
      <c r="AW334">
        <f>Linker_ZHist!AW334-Nominal_ZHist!AW334</f>
        <v>0</v>
      </c>
      <c r="AX334">
        <f>Linker_ZHist!AX334-Nominal_ZHist!AX334</f>
        <v>0</v>
      </c>
      <c r="AY334">
        <f>Linker_ZHist!AY334-Nominal_ZHist!AY334</f>
        <v>0</v>
      </c>
      <c r="AZ334">
        <f>Linker_ZHist!AZ334-Nominal_ZHist!AZ334</f>
        <v>0</v>
      </c>
      <c r="BA334">
        <f>Linker_ZHist!BA334-Nominal_ZHist!BA334</f>
        <v>0</v>
      </c>
      <c r="BB334">
        <f>Linker_ZHist!BB334-Nominal_ZHist!BB334</f>
        <v>0</v>
      </c>
      <c r="BC334">
        <f>Linker_ZHist!BC334-Nominal_ZHist!BC334</f>
        <v>0</v>
      </c>
      <c r="BD334">
        <f>Linker_ZHist!BD334-Nominal_ZHist!BD334</f>
        <v>0</v>
      </c>
      <c r="BE334">
        <f>Linker_ZHist!BE334-Nominal_ZHist!BE334</f>
        <v>0</v>
      </c>
      <c r="BF334">
        <f>Linker_ZHist!BF334-Nominal_ZHist!BF334</f>
        <v>0</v>
      </c>
      <c r="BG334">
        <f>Linker_ZHist!BG334-Nominal_ZHist!BG334</f>
        <v>0</v>
      </c>
      <c r="BH334">
        <f>Linker_ZHist!BH334-Nominal_ZHist!BH334</f>
        <v>0</v>
      </c>
      <c r="BI334">
        <f>Linker_ZHist!BI334-Nominal_ZHist!BI334</f>
        <v>0</v>
      </c>
      <c r="BJ334">
        <f>Linker_ZHist!BJ334-Nominal_ZHist!BJ334</f>
        <v>0</v>
      </c>
      <c r="BK334">
        <f>Linker_ZHist!BK334-Nominal_ZHist!BK334</f>
        <v>0</v>
      </c>
      <c r="BL334">
        <f>Linker_ZHist!BL334-Nominal_ZHist!BL334</f>
        <v>0</v>
      </c>
      <c r="BM334">
        <f>Linker_ZHist!BM334-Nominal_ZHist!BM334</f>
        <v>0</v>
      </c>
      <c r="BN334">
        <f>Linker_ZHist!BN334-Nominal_ZHist!BN334</f>
        <v>0</v>
      </c>
      <c r="BO334">
        <f>Linker_ZHist!BO334-Nominal_ZHist!BO334</f>
        <v>0</v>
      </c>
      <c r="BP334">
        <f>Linker_ZHist!BP334-Nominal_ZHist!BP334</f>
        <v>0</v>
      </c>
      <c r="BQ334">
        <f>Linker_ZHist!BQ334-Nominal_ZHist!BQ334</f>
        <v>0</v>
      </c>
      <c r="BR334">
        <f>Linker_ZHist!BR334-Nominal_ZHist!BR334</f>
        <v>0</v>
      </c>
      <c r="BS334">
        <f>Linker_ZHist!BS334-Nominal_ZHist!BS334</f>
        <v>0</v>
      </c>
      <c r="BT334">
        <f>Linker_ZHist!BT334-Nominal_ZHist!BT334</f>
        <v>0</v>
      </c>
      <c r="BU334">
        <f>Linker_ZHist!BU334-Nominal_ZHist!BU334</f>
        <v>0</v>
      </c>
      <c r="BV334">
        <f>Linker_ZHist!BV334-Nominal_ZHist!BV334</f>
        <v>0</v>
      </c>
      <c r="BW334">
        <f>Linker_ZHist!BW334-Nominal_ZHist!BW334</f>
        <v>0</v>
      </c>
      <c r="BX334">
        <f>Linker_ZHist!BX334-Nominal_ZHist!BX334</f>
        <v>0</v>
      </c>
      <c r="BY334">
        <f>Linker_ZHist!BY334-Nominal_ZHist!BY334</f>
        <v>0</v>
      </c>
      <c r="BZ334">
        <f>Linker_ZHist!BZ334-Nominal_ZHist!BZ334</f>
        <v>0</v>
      </c>
    </row>
    <row r="335" spans="4:78" x14ac:dyDescent="0.35">
      <c r="D335">
        <f>Linker_ZHist!D335-Nominal_ZHist!D335</f>
        <v>0</v>
      </c>
      <c r="E335">
        <f>Linker_ZHist!E335-Nominal_ZHist!E335</f>
        <v>0</v>
      </c>
      <c r="F335">
        <f>Linker_ZHist!F335-Nominal_ZHist!F335</f>
        <v>0</v>
      </c>
      <c r="G335">
        <f>Linker_ZHist!G335-Nominal_ZHist!G335</f>
        <v>0</v>
      </c>
      <c r="H335">
        <f>Linker_ZHist!H335-Nominal_ZHist!H335</f>
        <v>0</v>
      </c>
      <c r="I335">
        <f>Linker_ZHist!I335-Nominal_ZHist!I335</f>
        <v>0</v>
      </c>
      <c r="J335">
        <f>Linker_ZHist!J335-Nominal_ZHist!J335</f>
        <v>0</v>
      </c>
      <c r="K335">
        <f>Linker_ZHist!K335-Nominal_ZHist!K335</f>
        <v>0</v>
      </c>
      <c r="L335">
        <f>Linker_ZHist!L335-Nominal_ZHist!L335</f>
        <v>0</v>
      </c>
      <c r="M335">
        <f>Linker_ZHist!M335-Nominal_ZHist!M335</f>
        <v>0</v>
      </c>
      <c r="N335">
        <f>Linker_ZHist!N335-Nominal_ZHist!N335</f>
        <v>0</v>
      </c>
      <c r="O335">
        <f>Linker_ZHist!O335-Nominal_ZHist!O335</f>
        <v>0</v>
      </c>
      <c r="P335">
        <f>Linker_ZHist!P335-Nominal_ZHist!P335</f>
        <v>0</v>
      </c>
      <c r="Q335">
        <f>Linker_ZHist!Q335-Nominal_ZHist!Q335</f>
        <v>0</v>
      </c>
      <c r="R335">
        <f>Linker_ZHist!R335-Nominal_ZHist!R335</f>
        <v>0</v>
      </c>
      <c r="S335">
        <f>Linker_ZHist!S335-Nominal_ZHist!S335</f>
        <v>0</v>
      </c>
      <c r="T335">
        <f>Linker_ZHist!T335-Nominal_ZHist!T335</f>
        <v>0</v>
      </c>
      <c r="U335">
        <f>Linker_ZHist!U335-Nominal_ZHist!U335</f>
        <v>0</v>
      </c>
      <c r="V335">
        <f>Linker_ZHist!V335-Nominal_ZHist!V335</f>
        <v>0</v>
      </c>
      <c r="W335">
        <f>Linker_ZHist!W335-Nominal_ZHist!W335</f>
        <v>0</v>
      </c>
      <c r="X335">
        <f>Linker_ZHist!X335-Nominal_ZHist!X335</f>
        <v>0</v>
      </c>
      <c r="Y335">
        <f>Linker_ZHist!Y335-Nominal_ZHist!Y335</f>
        <v>0</v>
      </c>
      <c r="Z335">
        <f>Linker_ZHist!Z335-Nominal_ZHist!Z335</f>
        <v>0</v>
      </c>
      <c r="AA335">
        <f>Linker_ZHist!AA335-Nominal_ZHist!AA335</f>
        <v>0</v>
      </c>
      <c r="AB335">
        <f>Linker_ZHist!AB335-Nominal_ZHist!AB335</f>
        <v>0</v>
      </c>
      <c r="AC335">
        <f>Linker_ZHist!AC335-Nominal_ZHist!AC335</f>
        <v>0</v>
      </c>
      <c r="AD335">
        <f>Linker_ZHist!AD335-Nominal_ZHist!AD335</f>
        <v>0</v>
      </c>
      <c r="AE335">
        <f>Linker_ZHist!AE335-Nominal_ZHist!AE335</f>
        <v>0</v>
      </c>
      <c r="AF335">
        <f>Linker_ZHist!AF335-Nominal_ZHist!AF335</f>
        <v>0</v>
      </c>
      <c r="AG335">
        <f>Linker_ZHist!AG335-Nominal_ZHist!AG335</f>
        <v>0</v>
      </c>
      <c r="AH335">
        <f>Linker_ZHist!AH335-Nominal_ZHist!AH335</f>
        <v>0</v>
      </c>
      <c r="AI335">
        <f>Linker_ZHist!AI335-Nominal_ZHist!AI335</f>
        <v>0</v>
      </c>
      <c r="AJ335">
        <f>Linker_ZHist!AJ335-Nominal_ZHist!AJ335</f>
        <v>0</v>
      </c>
      <c r="AK335">
        <f>Linker_ZHist!AK335-Nominal_ZHist!AK335</f>
        <v>0</v>
      </c>
      <c r="AL335">
        <f>Linker_ZHist!AL335-Nominal_ZHist!AL335</f>
        <v>0</v>
      </c>
      <c r="AM335">
        <f>Linker_ZHist!AM335-Nominal_ZHist!AM335</f>
        <v>0</v>
      </c>
      <c r="AN335">
        <f>Linker_ZHist!AN335-Nominal_ZHist!AN335</f>
        <v>0</v>
      </c>
      <c r="AO335">
        <f>Linker_ZHist!AO335-Nominal_ZHist!AO335</f>
        <v>0</v>
      </c>
      <c r="AP335">
        <f>Linker_ZHist!AP335-Nominal_ZHist!AP335</f>
        <v>0</v>
      </c>
      <c r="AQ335">
        <f>Linker_ZHist!AQ335-Nominal_ZHist!AQ335</f>
        <v>0</v>
      </c>
      <c r="AR335">
        <f>Linker_ZHist!AR335-Nominal_ZHist!AR335</f>
        <v>0</v>
      </c>
      <c r="AS335">
        <f>Linker_ZHist!AS335-Nominal_ZHist!AS335</f>
        <v>0</v>
      </c>
      <c r="AT335">
        <f>Linker_ZHist!AT335-Nominal_ZHist!AT335</f>
        <v>0</v>
      </c>
      <c r="AU335">
        <f>Linker_ZHist!AU335-Nominal_ZHist!AU335</f>
        <v>0</v>
      </c>
      <c r="AV335">
        <f>Linker_ZHist!AV335-Nominal_ZHist!AV335</f>
        <v>0</v>
      </c>
      <c r="AW335">
        <f>Linker_ZHist!AW335-Nominal_ZHist!AW335</f>
        <v>0</v>
      </c>
      <c r="AX335">
        <f>Linker_ZHist!AX335-Nominal_ZHist!AX335</f>
        <v>0</v>
      </c>
      <c r="AY335">
        <f>Linker_ZHist!AY335-Nominal_ZHist!AY335</f>
        <v>0</v>
      </c>
      <c r="AZ335">
        <f>Linker_ZHist!AZ335-Nominal_ZHist!AZ335</f>
        <v>0</v>
      </c>
      <c r="BA335">
        <f>Linker_ZHist!BA335-Nominal_ZHist!BA335</f>
        <v>0</v>
      </c>
      <c r="BB335">
        <f>Linker_ZHist!BB335-Nominal_ZHist!BB335</f>
        <v>0</v>
      </c>
      <c r="BC335">
        <f>Linker_ZHist!BC335-Nominal_ZHist!BC335</f>
        <v>0</v>
      </c>
      <c r="BD335">
        <f>Linker_ZHist!BD335-Nominal_ZHist!BD335</f>
        <v>0</v>
      </c>
      <c r="BE335">
        <f>Linker_ZHist!BE335-Nominal_ZHist!BE335</f>
        <v>0</v>
      </c>
      <c r="BF335">
        <f>Linker_ZHist!BF335-Nominal_ZHist!BF335</f>
        <v>0</v>
      </c>
      <c r="BG335">
        <f>Linker_ZHist!BG335-Nominal_ZHist!BG335</f>
        <v>0</v>
      </c>
      <c r="BH335">
        <f>Linker_ZHist!BH335-Nominal_ZHist!BH335</f>
        <v>0</v>
      </c>
      <c r="BI335">
        <f>Linker_ZHist!BI335-Nominal_ZHist!BI335</f>
        <v>0</v>
      </c>
      <c r="BJ335">
        <f>Linker_ZHist!BJ335-Nominal_ZHist!BJ335</f>
        <v>0</v>
      </c>
      <c r="BK335">
        <f>Linker_ZHist!BK335-Nominal_ZHist!BK335</f>
        <v>0</v>
      </c>
      <c r="BL335">
        <f>Linker_ZHist!BL335-Nominal_ZHist!BL335</f>
        <v>0</v>
      </c>
      <c r="BM335">
        <f>Linker_ZHist!BM335-Nominal_ZHist!BM335</f>
        <v>0</v>
      </c>
      <c r="BN335">
        <f>Linker_ZHist!BN335-Nominal_ZHist!BN335</f>
        <v>0</v>
      </c>
      <c r="BO335">
        <f>Linker_ZHist!BO335-Nominal_ZHist!BO335</f>
        <v>0</v>
      </c>
      <c r="BP335">
        <f>Linker_ZHist!BP335-Nominal_ZHist!BP335</f>
        <v>0</v>
      </c>
      <c r="BQ335">
        <f>Linker_ZHist!BQ335-Nominal_ZHist!BQ335</f>
        <v>0</v>
      </c>
      <c r="BR335">
        <f>Linker_ZHist!BR335-Nominal_ZHist!BR335</f>
        <v>0</v>
      </c>
      <c r="BS335">
        <f>Linker_ZHist!BS335-Nominal_ZHist!BS335</f>
        <v>0</v>
      </c>
      <c r="BT335">
        <f>Linker_ZHist!BT335-Nominal_ZHist!BT335</f>
        <v>0</v>
      </c>
      <c r="BU335">
        <f>Linker_ZHist!BU335-Nominal_ZHist!BU335</f>
        <v>0</v>
      </c>
      <c r="BV335">
        <f>Linker_ZHist!BV335-Nominal_ZHist!BV335</f>
        <v>0</v>
      </c>
      <c r="BW335">
        <f>Linker_ZHist!BW335-Nominal_ZHist!BW335</f>
        <v>0</v>
      </c>
      <c r="BX335">
        <f>Linker_ZHist!BX335-Nominal_ZHist!BX335</f>
        <v>0</v>
      </c>
      <c r="BY335">
        <f>Linker_ZHist!BY335-Nominal_ZHist!BY335</f>
        <v>0</v>
      </c>
      <c r="BZ335">
        <f>Linker_ZHist!BZ335-Nominal_ZHist!BZ335</f>
        <v>0</v>
      </c>
    </row>
    <row r="336" spans="4:78" x14ac:dyDescent="0.35">
      <c r="D336">
        <f>Linker_ZHist!D336-Nominal_ZHist!D336</f>
        <v>0</v>
      </c>
      <c r="E336">
        <f>Linker_ZHist!E336-Nominal_ZHist!E336</f>
        <v>0</v>
      </c>
      <c r="F336">
        <f>Linker_ZHist!F336-Nominal_ZHist!F336</f>
        <v>0</v>
      </c>
      <c r="G336">
        <f>Linker_ZHist!G336-Nominal_ZHist!G336</f>
        <v>0</v>
      </c>
      <c r="H336">
        <f>Linker_ZHist!H336-Nominal_ZHist!H336</f>
        <v>0</v>
      </c>
      <c r="I336">
        <f>Linker_ZHist!I336-Nominal_ZHist!I336</f>
        <v>0</v>
      </c>
      <c r="J336">
        <f>Linker_ZHist!J336-Nominal_ZHist!J336</f>
        <v>0</v>
      </c>
      <c r="K336">
        <f>Linker_ZHist!K336-Nominal_ZHist!K336</f>
        <v>0</v>
      </c>
      <c r="L336">
        <f>Linker_ZHist!L336-Nominal_ZHist!L336</f>
        <v>0</v>
      </c>
      <c r="M336">
        <f>Linker_ZHist!M336-Nominal_ZHist!M336</f>
        <v>0</v>
      </c>
      <c r="N336">
        <f>Linker_ZHist!N336-Nominal_ZHist!N336</f>
        <v>0</v>
      </c>
      <c r="O336">
        <f>Linker_ZHist!O336-Nominal_ZHist!O336</f>
        <v>0</v>
      </c>
      <c r="P336">
        <f>Linker_ZHist!P336-Nominal_ZHist!P336</f>
        <v>0</v>
      </c>
      <c r="Q336">
        <f>Linker_ZHist!Q336-Nominal_ZHist!Q336</f>
        <v>0</v>
      </c>
      <c r="R336">
        <f>Linker_ZHist!R336-Nominal_ZHist!R336</f>
        <v>0</v>
      </c>
      <c r="S336">
        <f>Linker_ZHist!S336-Nominal_ZHist!S336</f>
        <v>0</v>
      </c>
      <c r="T336">
        <f>Linker_ZHist!T336-Nominal_ZHist!T336</f>
        <v>0</v>
      </c>
      <c r="U336">
        <f>Linker_ZHist!U336-Nominal_ZHist!U336</f>
        <v>0</v>
      </c>
      <c r="V336">
        <f>Linker_ZHist!V336-Nominal_ZHist!V336</f>
        <v>0</v>
      </c>
      <c r="W336">
        <f>Linker_ZHist!W336-Nominal_ZHist!W336</f>
        <v>0</v>
      </c>
      <c r="X336">
        <f>Linker_ZHist!X336-Nominal_ZHist!X336</f>
        <v>0</v>
      </c>
      <c r="Y336">
        <f>Linker_ZHist!Y336-Nominal_ZHist!Y336</f>
        <v>0</v>
      </c>
      <c r="Z336">
        <f>Linker_ZHist!Z336-Nominal_ZHist!Z336</f>
        <v>0</v>
      </c>
      <c r="AA336">
        <f>Linker_ZHist!AA336-Nominal_ZHist!AA336</f>
        <v>0</v>
      </c>
      <c r="AB336">
        <f>Linker_ZHist!AB336-Nominal_ZHist!AB336</f>
        <v>0</v>
      </c>
      <c r="AC336">
        <f>Linker_ZHist!AC336-Nominal_ZHist!AC336</f>
        <v>0</v>
      </c>
      <c r="AD336">
        <f>Linker_ZHist!AD336-Nominal_ZHist!AD336</f>
        <v>0</v>
      </c>
      <c r="AE336">
        <f>Linker_ZHist!AE336-Nominal_ZHist!AE336</f>
        <v>0</v>
      </c>
      <c r="AF336">
        <f>Linker_ZHist!AF336-Nominal_ZHist!AF336</f>
        <v>0</v>
      </c>
      <c r="AG336">
        <f>Linker_ZHist!AG336-Nominal_ZHist!AG336</f>
        <v>0</v>
      </c>
      <c r="AH336">
        <f>Linker_ZHist!AH336-Nominal_ZHist!AH336</f>
        <v>0</v>
      </c>
      <c r="AI336">
        <f>Linker_ZHist!AI336-Nominal_ZHist!AI336</f>
        <v>0</v>
      </c>
      <c r="AJ336">
        <f>Linker_ZHist!AJ336-Nominal_ZHist!AJ336</f>
        <v>0</v>
      </c>
      <c r="AK336">
        <f>Linker_ZHist!AK336-Nominal_ZHist!AK336</f>
        <v>0</v>
      </c>
      <c r="AL336">
        <f>Linker_ZHist!AL336-Nominal_ZHist!AL336</f>
        <v>0</v>
      </c>
      <c r="AM336">
        <f>Linker_ZHist!AM336-Nominal_ZHist!AM336</f>
        <v>0</v>
      </c>
      <c r="AN336">
        <f>Linker_ZHist!AN336-Nominal_ZHist!AN336</f>
        <v>0</v>
      </c>
      <c r="AO336">
        <f>Linker_ZHist!AO336-Nominal_ZHist!AO336</f>
        <v>0</v>
      </c>
      <c r="AP336">
        <f>Linker_ZHist!AP336-Nominal_ZHist!AP336</f>
        <v>0</v>
      </c>
      <c r="AQ336">
        <f>Linker_ZHist!AQ336-Nominal_ZHist!AQ336</f>
        <v>0</v>
      </c>
      <c r="AR336">
        <f>Linker_ZHist!AR336-Nominal_ZHist!AR336</f>
        <v>0</v>
      </c>
      <c r="AS336">
        <f>Linker_ZHist!AS336-Nominal_ZHist!AS336</f>
        <v>0</v>
      </c>
      <c r="AT336">
        <f>Linker_ZHist!AT336-Nominal_ZHist!AT336</f>
        <v>0</v>
      </c>
      <c r="AU336">
        <f>Linker_ZHist!AU336-Nominal_ZHist!AU336</f>
        <v>0</v>
      </c>
      <c r="AV336">
        <f>Linker_ZHist!AV336-Nominal_ZHist!AV336</f>
        <v>0</v>
      </c>
      <c r="AW336">
        <f>Linker_ZHist!AW336-Nominal_ZHist!AW336</f>
        <v>0</v>
      </c>
      <c r="AX336">
        <f>Linker_ZHist!AX336-Nominal_ZHist!AX336</f>
        <v>0</v>
      </c>
      <c r="AY336">
        <f>Linker_ZHist!AY336-Nominal_ZHist!AY336</f>
        <v>0</v>
      </c>
      <c r="AZ336">
        <f>Linker_ZHist!AZ336-Nominal_ZHist!AZ336</f>
        <v>0</v>
      </c>
      <c r="BA336">
        <f>Linker_ZHist!BA336-Nominal_ZHist!BA336</f>
        <v>0</v>
      </c>
      <c r="BB336">
        <f>Linker_ZHist!BB336-Nominal_ZHist!BB336</f>
        <v>0</v>
      </c>
      <c r="BC336">
        <f>Linker_ZHist!BC336-Nominal_ZHist!BC336</f>
        <v>0</v>
      </c>
      <c r="BD336">
        <f>Linker_ZHist!BD336-Nominal_ZHist!BD336</f>
        <v>0</v>
      </c>
      <c r="BE336">
        <f>Linker_ZHist!BE336-Nominal_ZHist!BE336</f>
        <v>0</v>
      </c>
      <c r="BF336">
        <f>Linker_ZHist!BF336-Nominal_ZHist!BF336</f>
        <v>0</v>
      </c>
      <c r="BG336">
        <f>Linker_ZHist!BG336-Nominal_ZHist!BG336</f>
        <v>0</v>
      </c>
      <c r="BH336">
        <f>Linker_ZHist!BH336-Nominal_ZHist!BH336</f>
        <v>0</v>
      </c>
      <c r="BI336">
        <f>Linker_ZHist!BI336-Nominal_ZHist!BI336</f>
        <v>0</v>
      </c>
      <c r="BJ336">
        <f>Linker_ZHist!BJ336-Nominal_ZHist!BJ336</f>
        <v>0</v>
      </c>
      <c r="BK336">
        <f>Linker_ZHist!BK336-Nominal_ZHist!BK336</f>
        <v>0</v>
      </c>
      <c r="BL336">
        <f>Linker_ZHist!BL336-Nominal_ZHist!BL336</f>
        <v>0</v>
      </c>
      <c r="BM336">
        <f>Linker_ZHist!BM336-Nominal_ZHist!BM336</f>
        <v>0</v>
      </c>
      <c r="BN336">
        <f>Linker_ZHist!BN336-Nominal_ZHist!BN336</f>
        <v>0</v>
      </c>
      <c r="BO336">
        <f>Linker_ZHist!BO336-Nominal_ZHist!BO336</f>
        <v>0</v>
      </c>
      <c r="BP336">
        <f>Linker_ZHist!BP336-Nominal_ZHist!BP336</f>
        <v>0</v>
      </c>
      <c r="BQ336">
        <f>Linker_ZHist!BQ336-Nominal_ZHist!BQ336</f>
        <v>0</v>
      </c>
      <c r="BR336">
        <f>Linker_ZHist!BR336-Nominal_ZHist!BR336</f>
        <v>0</v>
      </c>
      <c r="BS336">
        <f>Linker_ZHist!BS336-Nominal_ZHist!BS336</f>
        <v>0</v>
      </c>
      <c r="BT336">
        <f>Linker_ZHist!BT336-Nominal_ZHist!BT336</f>
        <v>0</v>
      </c>
      <c r="BU336">
        <f>Linker_ZHist!BU336-Nominal_ZHist!BU336</f>
        <v>0</v>
      </c>
      <c r="BV336">
        <f>Linker_ZHist!BV336-Nominal_ZHist!BV336</f>
        <v>0</v>
      </c>
      <c r="BW336">
        <f>Linker_ZHist!BW336-Nominal_ZHist!BW336</f>
        <v>0</v>
      </c>
      <c r="BX336">
        <f>Linker_ZHist!BX336-Nominal_ZHist!BX336</f>
        <v>0</v>
      </c>
      <c r="BY336">
        <f>Linker_ZHist!BY336-Nominal_ZHist!BY336</f>
        <v>0</v>
      </c>
      <c r="BZ336">
        <f>Linker_ZHist!BZ336-Nominal_ZHist!BZ336</f>
        <v>0</v>
      </c>
    </row>
    <row r="337" spans="4:78" x14ac:dyDescent="0.35">
      <c r="D337">
        <f>Linker_ZHist!D337-Nominal_ZHist!D337</f>
        <v>0</v>
      </c>
      <c r="E337">
        <f>Linker_ZHist!E337-Nominal_ZHist!E337</f>
        <v>0</v>
      </c>
      <c r="F337">
        <f>Linker_ZHist!F337-Nominal_ZHist!F337</f>
        <v>0</v>
      </c>
      <c r="G337">
        <f>Linker_ZHist!G337-Nominal_ZHist!G337</f>
        <v>0</v>
      </c>
      <c r="H337">
        <f>Linker_ZHist!H337-Nominal_ZHist!H337</f>
        <v>0</v>
      </c>
      <c r="I337">
        <f>Linker_ZHist!I337-Nominal_ZHist!I337</f>
        <v>0</v>
      </c>
      <c r="J337">
        <f>Linker_ZHist!J337-Nominal_ZHist!J337</f>
        <v>0</v>
      </c>
      <c r="K337">
        <f>Linker_ZHist!K337-Nominal_ZHist!K337</f>
        <v>0</v>
      </c>
      <c r="L337">
        <f>Linker_ZHist!L337-Nominal_ZHist!L337</f>
        <v>0</v>
      </c>
      <c r="M337">
        <f>Linker_ZHist!M337-Nominal_ZHist!M337</f>
        <v>0</v>
      </c>
      <c r="N337">
        <f>Linker_ZHist!N337-Nominal_ZHist!N337</f>
        <v>0</v>
      </c>
      <c r="O337">
        <f>Linker_ZHist!O337-Nominal_ZHist!O337</f>
        <v>0</v>
      </c>
      <c r="P337">
        <f>Linker_ZHist!P337-Nominal_ZHist!P337</f>
        <v>0</v>
      </c>
      <c r="Q337">
        <f>Linker_ZHist!Q337-Nominal_ZHist!Q337</f>
        <v>0</v>
      </c>
      <c r="R337">
        <f>Linker_ZHist!R337-Nominal_ZHist!R337</f>
        <v>0</v>
      </c>
      <c r="S337">
        <f>Linker_ZHist!S337-Nominal_ZHist!S337</f>
        <v>0</v>
      </c>
      <c r="T337">
        <f>Linker_ZHist!T337-Nominal_ZHist!T337</f>
        <v>0</v>
      </c>
      <c r="U337">
        <f>Linker_ZHist!U337-Nominal_ZHist!U337</f>
        <v>0</v>
      </c>
      <c r="V337">
        <f>Linker_ZHist!V337-Nominal_ZHist!V337</f>
        <v>0</v>
      </c>
      <c r="W337">
        <f>Linker_ZHist!W337-Nominal_ZHist!W337</f>
        <v>0</v>
      </c>
      <c r="X337">
        <f>Linker_ZHist!X337-Nominal_ZHist!X337</f>
        <v>0</v>
      </c>
      <c r="Y337">
        <f>Linker_ZHist!Y337-Nominal_ZHist!Y337</f>
        <v>0</v>
      </c>
      <c r="Z337">
        <f>Linker_ZHist!Z337-Nominal_ZHist!Z337</f>
        <v>0</v>
      </c>
      <c r="AA337">
        <f>Linker_ZHist!AA337-Nominal_ZHist!AA337</f>
        <v>0</v>
      </c>
      <c r="AB337">
        <f>Linker_ZHist!AB337-Nominal_ZHist!AB337</f>
        <v>0</v>
      </c>
      <c r="AC337">
        <f>Linker_ZHist!AC337-Nominal_ZHist!AC337</f>
        <v>0</v>
      </c>
      <c r="AD337">
        <f>Linker_ZHist!AD337-Nominal_ZHist!AD337</f>
        <v>0</v>
      </c>
      <c r="AE337">
        <f>Linker_ZHist!AE337-Nominal_ZHist!AE337</f>
        <v>0</v>
      </c>
      <c r="AF337">
        <f>Linker_ZHist!AF337-Nominal_ZHist!AF337</f>
        <v>0</v>
      </c>
      <c r="AG337">
        <f>Linker_ZHist!AG337-Nominal_ZHist!AG337</f>
        <v>0</v>
      </c>
      <c r="AH337">
        <f>Linker_ZHist!AH337-Nominal_ZHist!AH337</f>
        <v>0</v>
      </c>
      <c r="AI337">
        <f>Linker_ZHist!AI337-Nominal_ZHist!AI337</f>
        <v>0</v>
      </c>
      <c r="AJ337">
        <f>Linker_ZHist!AJ337-Nominal_ZHist!AJ337</f>
        <v>0</v>
      </c>
      <c r="AK337">
        <f>Linker_ZHist!AK337-Nominal_ZHist!AK337</f>
        <v>0</v>
      </c>
      <c r="AL337">
        <f>Linker_ZHist!AL337-Nominal_ZHist!AL337</f>
        <v>0</v>
      </c>
      <c r="AM337">
        <f>Linker_ZHist!AM337-Nominal_ZHist!AM337</f>
        <v>0</v>
      </c>
      <c r="AN337">
        <f>Linker_ZHist!AN337-Nominal_ZHist!AN337</f>
        <v>0</v>
      </c>
      <c r="AO337">
        <f>Linker_ZHist!AO337-Nominal_ZHist!AO337</f>
        <v>0</v>
      </c>
      <c r="AP337">
        <f>Linker_ZHist!AP337-Nominal_ZHist!AP337</f>
        <v>0</v>
      </c>
      <c r="AQ337">
        <f>Linker_ZHist!AQ337-Nominal_ZHist!AQ337</f>
        <v>0</v>
      </c>
      <c r="AR337">
        <f>Linker_ZHist!AR337-Nominal_ZHist!AR337</f>
        <v>0</v>
      </c>
      <c r="AS337">
        <f>Linker_ZHist!AS337-Nominal_ZHist!AS337</f>
        <v>0</v>
      </c>
      <c r="AT337">
        <f>Linker_ZHist!AT337-Nominal_ZHist!AT337</f>
        <v>0</v>
      </c>
      <c r="AU337">
        <f>Linker_ZHist!AU337-Nominal_ZHist!AU337</f>
        <v>0</v>
      </c>
      <c r="AV337">
        <f>Linker_ZHist!AV337-Nominal_ZHist!AV337</f>
        <v>0</v>
      </c>
      <c r="AW337">
        <f>Linker_ZHist!AW337-Nominal_ZHist!AW337</f>
        <v>0</v>
      </c>
      <c r="AX337">
        <f>Linker_ZHist!AX337-Nominal_ZHist!AX337</f>
        <v>0</v>
      </c>
      <c r="AY337">
        <f>Linker_ZHist!AY337-Nominal_ZHist!AY337</f>
        <v>0</v>
      </c>
      <c r="AZ337">
        <f>Linker_ZHist!AZ337-Nominal_ZHist!AZ337</f>
        <v>0</v>
      </c>
      <c r="BA337">
        <f>Linker_ZHist!BA337-Nominal_ZHist!BA337</f>
        <v>0</v>
      </c>
      <c r="BB337">
        <f>Linker_ZHist!BB337-Nominal_ZHist!BB337</f>
        <v>0</v>
      </c>
      <c r="BC337">
        <f>Linker_ZHist!BC337-Nominal_ZHist!BC337</f>
        <v>0</v>
      </c>
      <c r="BD337">
        <f>Linker_ZHist!BD337-Nominal_ZHist!BD337</f>
        <v>0</v>
      </c>
      <c r="BE337">
        <f>Linker_ZHist!BE337-Nominal_ZHist!BE337</f>
        <v>0</v>
      </c>
      <c r="BF337">
        <f>Linker_ZHist!BF337-Nominal_ZHist!BF337</f>
        <v>0</v>
      </c>
      <c r="BG337">
        <f>Linker_ZHist!BG337-Nominal_ZHist!BG337</f>
        <v>0</v>
      </c>
      <c r="BH337">
        <f>Linker_ZHist!BH337-Nominal_ZHist!BH337</f>
        <v>0</v>
      </c>
      <c r="BI337">
        <f>Linker_ZHist!BI337-Nominal_ZHist!BI337</f>
        <v>0</v>
      </c>
      <c r="BJ337">
        <f>Linker_ZHist!BJ337-Nominal_ZHist!BJ337</f>
        <v>0</v>
      </c>
      <c r="BK337">
        <f>Linker_ZHist!BK337-Nominal_ZHist!BK337</f>
        <v>0</v>
      </c>
      <c r="BL337">
        <f>Linker_ZHist!BL337-Nominal_ZHist!BL337</f>
        <v>0</v>
      </c>
      <c r="BM337">
        <f>Linker_ZHist!BM337-Nominal_ZHist!BM337</f>
        <v>0</v>
      </c>
      <c r="BN337">
        <f>Linker_ZHist!BN337-Nominal_ZHist!BN337</f>
        <v>0</v>
      </c>
      <c r="BO337">
        <f>Linker_ZHist!BO337-Nominal_ZHist!BO337</f>
        <v>0</v>
      </c>
      <c r="BP337">
        <f>Linker_ZHist!BP337-Nominal_ZHist!BP337</f>
        <v>0</v>
      </c>
      <c r="BQ337">
        <f>Linker_ZHist!BQ337-Nominal_ZHist!BQ337</f>
        <v>0</v>
      </c>
      <c r="BR337">
        <f>Linker_ZHist!BR337-Nominal_ZHist!BR337</f>
        <v>0</v>
      </c>
      <c r="BS337">
        <f>Linker_ZHist!BS337-Nominal_ZHist!BS337</f>
        <v>0</v>
      </c>
      <c r="BT337">
        <f>Linker_ZHist!BT337-Nominal_ZHist!BT337</f>
        <v>0</v>
      </c>
      <c r="BU337">
        <f>Linker_ZHist!BU337-Nominal_ZHist!BU337</f>
        <v>0</v>
      </c>
      <c r="BV337">
        <f>Linker_ZHist!BV337-Nominal_ZHist!BV337</f>
        <v>0</v>
      </c>
      <c r="BW337">
        <f>Linker_ZHist!BW337-Nominal_ZHist!BW337</f>
        <v>0</v>
      </c>
      <c r="BX337">
        <f>Linker_ZHist!BX337-Nominal_ZHist!BX337</f>
        <v>0</v>
      </c>
      <c r="BY337">
        <f>Linker_ZHist!BY337-Nominal_ZHist!BY337</f>
        <v>0</v>
      </c>
      <c r="BZ337">
        <f>Linker_ZHist!BZ337-Nominal_ZHist!BZ337</f>
        <v>0</v>
      </c>
    </row>
    <row r="338" spans="4:78" x14ac:dyDescent="0.35">
      <c r="D338">
        <f>Linker_ZHist!D338-Nominal_ZHist!D338</f>
        <v>0</v>
      </c>
      <c r="E338">
        <f>Linker_ZHist!E338-Nominal_ZHist!E338</f>
        <v>0</v>
      </c>
      <c r="F338">
        <f>Linker_ZHist!F338-Nominal_ZHist!F338</f>
        <v>0</v>
      </c>
      <c r="G338">
        <f>Linker_ZHist!G338-Nominal_ZHist!G338</f>
        <v>0</v>
      </c>
      <c r="H338">
        <f>Linker_ZHist!H338-Nominal_ZHist!H338</f>
        <v>0</v>
      </c>
      <c r="I338">
        <f>Linker_ZHist!I338-Nominal_ZHist!I338</f>
        <v>0</v>
      </c>
      <c r="J338">
        <f>Linker_ZHist!J338-Nominal_ZHist!J338</f>
        <v>0</v>
      </c>
      <c r="K338">
        <f>Linker_ZHist!K338-Nominal_ZHist!K338</f>
        <v>0</v>
      </c>
      <c r="L338">
        <f>Linker_ZHist!L338-Nominal_ZHist!L338</f>
        <v>0</v>
      </c>
      <c r="M338">
        <f>Linker_ZHist!M338-Nominal_ZHist!M338</f>
        <v>0</v>
      </c>
      <c r="N338">
        <f>Linker_ZHist!N338-Nominal_ZHist!N338</f>
        <v>0</v>
      </c>
      <c r="O338">
        <f>Linker_ZHist!O338-Nominal_ZHist!O338</f>
        <v>0</v>
      </c>
      <c r="P338">
        <f>Linker_ZHist!P338-Nominal_ZHist!P338</f>
        <v>0</v>
      </c>
      <c r="Q338">
        <f>Linker_ZHist!Q338-Nominal_ZHist!Q338</f>
        <v>0</v>
      </c>
      <c r="R338">
        <f>Linker_ZHist!R338-Nominal_ZHist!R338</f>
        <v>0</v>
      </c>
      <c r="S338">
        <f>Linker_ZHist!S338-Nominal_ZHist!S338</f>
        <v>0</v>
      </c>
      <c r="T338">
        <f>Linker_ZHist!T338-Nominal_ZHist!T338</f>
        <v>0</v>
      </c>
      <c r="U338">
        <f>Linker_ZHist!U338-Nominal_ZHist!U338</f>
        <v>0</v>
      </c>
      <c r="V338">
        <f>Linker_ZHist!V338-Nominal_ZHist!V338</f>
        <v>0</v>
      </c>
      <c r="W338">
        <f>Linker_ZHist!W338-Nominal_ZHist!W338</f>
        <v>0</v>
      </c>
      <c r="X338">
        <f>Linker_ZHist!X338-Nominal_ZHist!X338</f>
        <v>0</v>
      </c>
      <c r="Y338">
        <f>Linker_ZHist!Y338-Nominal_ZHist!Y338</f>
        <v>0</v>
      </c>
      <c r="Z338">
        <f>Linker_ZHist!Z338-Nominal_ZHist!Z338</f>
        <v>0</v>
      </c>
      <c r="AA338">
        <f>Linker_ZHist!AA338-Nominal_ZHist!AA338</f>
        <v>0</v>
      </c>
      <c r="AB338">
        <f>Linker_ZHist!AB338-Nominal_ZHist!AB338</f>
        <v>0</v>
      </c>
      <c r="AC338">
        <f>Linker_ZHist!AC338-Nominal_ZHist!AC338</f>
        <v>0</v>
      </c>
      <c r="AD338">
        <f>Linker_ZHist!AD338-Nominal_ZHist!AD338</f>
        <v>0</v>
      </c>
      <c r="AE338">
        <f>Linker_ZHist!AE338-Nominal_ZHist!AE338</f>
        <v>0</v>
      </c>
      <c r="AF338">
        <f>Linker_ZHist!AF338-Nominal_ZHist!AF338</f>
        <v>0</v>
      </c>
      <c r="AG338">
        <f>Linker_ZHist!AG338-Nominal_ZHist!AG338</f>
        <v>0</v>
      </c>
      <c r="AH338">
        <f>Linker_ZHist!AH338-Nominal_ZHist!AH338</f>
        <v>0</v>
      </c>
      <c r="AI338">
        <f>Linker_ZHist!AI338-Nominal_ZHist!AI338</f>
        <v>0</v>
      </c>
      <c r="AJ338">
        <f>Linker_ZHist!AJ338-Nominal_ZHist!AJ338</f>
        <v>0</v>
      </c>
      <c r="AK338">
        <f>Linker_ZHist!AK338-Nominal_ZHist!AK338</f>
        <v>0</v>
      </c>
      <c r="AL338">
        <f>Linker_ZHist!AL338-Nominal_ZHist!AL338</f>
        <v>0</v>
      </c>
      <c r="AM338">
        <f>Linker_ZHist!AM338-Nominal_ZHist!AM338</f>
        <v>0</v>
      </c>
      <c r="AN338">
        <f>Linker_ZHist!AN338-Nominal_ZHist!AN338</f>
        <v>0</v>
      </c>
      <c r="AO338">
        <f>Linker_ZHist!AO338-Nominal_ZHist!AO338</f>
        <v>0</v>
      </c>
      <c r="AP338">
        <f>Linker_ZHist!AP338-Nominal_ZHist!AP338</f>
        <v>0</v>
      </c>
      <c r="AQ338">
        <f>Linker_ZHist!AQ338-Nominal_ZHist!AQ338</f>
        <v>0</v>
      </c>
      <c r="AR338">
        <f>Linker_ZHist!AR338-Nominal_ZHist!AR338</f>
        <v>0</v>
      </c>
      <c r="AS338">
        <f>Linker_ZHist!AS338-Nominal_ZHist!AS338</f>
        <v>0</v>
      </c>
      <c r="AT338">
        <f>Linker_ZHist!AT338-Nominal_ZHist!AT338</f>
        <v>0</v>
      </c>
      <c r="AU338">
        <f>Linker_ZHist!AU338-Nominal_ZHist!AU338</f>
        <v>0</v>
      </c>
      <c r="AV338">
        <f>Linker_ZHist!AV338-Nominal_ZHist!AV338</f>
        <v>0</v>
      </c>
      <c r="AW338">
        <f>Linker_ZHist!AW338-Nominal_ZHist!AW338</f>
        <v>0</v>
      </c>
      <c r="AX338">
        <f>Linker_ZHist!AX338-Nominal_ZHist!AX338</f>
        <v>0</v>
      </c>
      <c r="AY338">
        <f>Linker_ZHist!AY338-Nominal_ZHist!AY338</f>
        <v>0</v>
      </c>
      <c r="AZ338">
        <f>Linker_ZHist!AZ338-Nominal_ZHist!AZ338</f>
        <v>0</v>
      </c>
      <c r="BA338">
        <f>Linker_ZHist!BA338-Nominal_ZHist!BA338</f>
        <v>0</v>
      </c>
      <c r="BB338">
        <f>Linker_ZHist!BB338-Nominal_ZHist!BB338</f>
        <v>0</v>
      </c>
      <c r="BC338">
        <f>Linker_ZHist!BC338-Nominal_ZHist!BC338</f>
        <v>0</v>
      </c>
      <c r="BD338">
        <f>Linker_ZHist!BD338-Nominal_ZHist!BD338</f>
        <v>0</v>
      </c>
      <c r="BE338">
        <f>Linker_ZHist!BE338-Nominal_ZHist!BE338</f>
        <v>0</v>
      </c>
      <c r="BF338">
        <f>Linker_ZHist!BF338-Nominal_ZHist!BF338</f>
        <v>0</v>
      </c>
      <c r="BG338">
        <f>Linker_ZHist!BG338-Nominal_ZHist!BG338</f>
        <v>0</v>
      </c>
      <c r="BH338">
        <f>Linker_ZHist!BH338-Nominal_ZHist!BH338</f>
        <v>0</v>
      </c>
      <c r="BI338">
        <f>Linker_ZHist!BI338-Nominal_ZHist!BI338</f>
        <v>0</v>
      </c>
      <c r="BJ338">
        <f>Linker_ZHist!BJ338-Nominal_ZHist!BJ338</f>
        <v>0</v>
      </c>
      <c r="BK338">
        <f>Linker_ZHist!BK338-Nominal_ZHist!BK338</f>
        <v>0</v>
      </c>
      <c r="BL338">
        <f>Linker_ZHist!BL338-Nominal_ZHist!BL338</f>
        <v>0</v>
      </c>
      <c r="BM338">
        <f>Linker_ZHist!BM338-Nominal_ZHist!BM338</f>
        <v>0</v>
      </c>
      <c r="BN338">
        <f>Linker_ZHist!BN338-Nominal_ZHist!BN338</f>
        <v>0</v>
      </c>
      <c r="BO338">
        <f>Linker_ZHist!BO338-Nominal_ZHist!BO338</f>
        <v>0</v>
      </c>
      <c r="BP338">
        <f>Linker_ZHist!BP338-Nominal_ZHist!BP338</f>
        <v>0</v>
      </c>
      <c r="BQ338">
        <f>Linker_ZHist!BQ338-Nominal_ZHist!BQ338</f>
        <v>0</v>
      </c>
      <c r="BR338">
        <f>Linker_ZHist!BR338-Nominal_ZHist!BR338</f>
        <v>0</v>
      </c>
      <c r="BS338">
        <f>Linker_ZHist!BS338-Nominal_ZHist!BS338</f>
        <v>0</v>
      </c>
      <c r="BT338">
        <f>Linker_ZHist!BT338-Nominal_ZHist!BT338</f>
        <v>0</v>
      </c>
      <c r="BU338">
        <f>Linker_ZHist!BU338-Nominal_ZHist!BU338</f>
        <v>0</v>
      </c>
      <c r="BV338">
        <f>Linker_ZHist!BV338-Nominal_ZHist!BV338</f>
        <v>0</v>
      </c>
      <c r="BW338">
        <f>Linker_ZHist!BW338-Nominal_ZHist!BW338</f>
        <v>0</v>
      </c>
      <c r="BX338">
        <f>Linker_ZHist!BX338-Nominal_ZHist!BX338</f>
        <v>0</v>
      </c>
      <c r="BY338">
        <f>Linker_ZHist!BY338-Nominal_ZHist!BY338</f>
        <v>0</v>
      </c>
      <c r="BZ338">
        <f>Linker_ZHist!BZ338-Nominal_ZHist!BZ338</f>
        <v>0</v>
      </c>
    </row>
    <row r="339" spans="4:78" x14ac:dyDescent="0.35">
      <c r="D339">
        <f>Linker_ZHist!D339-Nominal_ZHist!D339</f>
        <v>0</v>
      </c>
      <c r="E339">
        <f>Linker_ZHist!E339-Nominal_ZHist!E339</f>
        <v>0</v>
      </c>
      <c r="F339">
        <f>Linker_ZHist!F339-Nominal_ZHist!F339</f>
        <v>0</v>
      </c>
      <c r="G339">
        <f>Linker_ZHist!G339-Nominal_ZHist!G339</f>
        <v>0</v>
      </c>
      <c r="H339">
        <f>Linker_ZHist!H339-Nominal_ZHist!H339</f>
        <v>0</v>
      </c>
      <c r="I339">
        <f>Linker_ZHist!I339-Nominal_ZHist!I339</f>
        <v>0</v>
      </c>
      <c r="J339">
        <f>Linker_ZHist!J339-Nominal_ZHist!J339</f>
        <v>0</v>
      </c>
      <c r="K339">
        <f>Linker_ZHist!K339-Nominal_ZHist!K339</f>
        <v>0</v>
      </c>
      <c r="L339">
        <f>Linker_ZHist!L339-Nominal_ZHist!L339</f>
        <v>0</v>
      </c>
      <c r="M339">
        <f>Linker_ZHist!M339-Nominal_ZHist!M339</f>
        <v>0</v>
      </c>
      <c r="N339">
        <f>Linker_ZHist!N339-Nominal_ZHist!N339</f>
        <v>0</v>
      </c>
      <c r="O339">
        <f>Linker_ZHist!O339-Nominal_ZHist!O339</f>
        <v>0</v>
      </c>
      <c r="P339">
        <f>Linker_ZHist!P339-Nominal_ZHist!P339</f>
        <v>0</v>
      </c>
      <c r="Q339">
        <f>Linker_ZHist!Q339-Nominal_ZHist!Q339</f>
        <v>0</v>
      </c>
      <c r="R339">
        <f>Linker_ZHist!R339-Nominal_ZHist!R339</f>
        <v>0</v>
      </c>
      <c r="S339">
        <f>Linker_ZHist!S339-Nominal_ZHist!S339</f>
        <v>0</v>
      </c>
      <c r="T339">
        <f>Linker_ZHist!T339-Nominal_ZHist!T339</f>
        <v>0</v>
      </c>
      <c r="U339">
        <f>Linker_ZHist!U339-Nominal_ZHist!U339</f>
        <v>0</v>
      </c>
      <c r="V339">
        <f>Linker_ZHist!V339-Nominal_ZHist!V339</f>
        <v>0</v>
      </c>
      <c r="W339">
        <f>Linker_ZHist!W339-Nominal_ZHist!W339</f>
        <v>0</v>
      </c>
      <c r="X339">
        <f>Linker_ZHist!X339-Nominal_ZHist!X339</f>
        <v>0</v>
      </c>
      <c r="Y339">
        <f>Linker_ZHist!Y339-Nominal_ZHist!Y339</f>
        <v>0</v>
      </c>
      <c r="Z339">
        <f>Linker_ZHist!Z339-Nominal_ZHist!Z339</f>
        <v>0</v>
      </c>
      <c r="AA339">
        <f>Linker_ZHist!AA339-Nominal_ZHist!AA339</f>
        <v>0</v>
      </c>
      <c r="AB339">
        <f>Linker_ZHist!AB339-Nominal_ZHist!AB339</f>
        <v>0</v>
      </c>
      <c r="AC339">
        <f>Linker_ZHist!AC339-Nominal_ZHist!AC339</f>
        <v>0</v>
      </c>
      <c r="AD339">
        <f>Linker_ZHist!AD339-Nominal_ZHist!AD339</f>
        <v>0</v>
      </c>
      <c r="AE339">
        <f>Linker_ZHist!AE339-Nominal_ZHist!AE339</f>
        <v>0</v>
      </c>
      <c r="AF339">
        <f>Linker_ZHist!AF339-Nominal_ZHist!AF339</f>
        <v>0</v>
      </c>
      <c r="AG339">
        <f>Linker_ZHist!AG339-Nominal_ZHist!AG339</f>
        <v>0</v>
      </c>
      <c r="AH339">
        <f>Linker_ZHist!AH339-Nominal_ZHist!AH339</f>
        <v>0</v>
      </c>
      <c r="AI339">
        <f>Linker_ZHist!AI339-Nominal_ZHist!AI339</f>
        <v>0</v>
      </c>
      <c r="AJ339">
        <f>Linker_ZHist!AJ339-Nominal_ZHist!AJ339</f>
        <v>0</v>
      </c>
      <c r="AK339">
        <f>Linker_ZHist!AK339-Nominal_ZHist!AK339</f>
        <v>0</v>
      </c>
      <c r="AL339">
        <f>Linker_ZHist!AL339-Nominal_ZHist!AL339</f>
        <v>0</v>
      </c>
      <c r="AM339">
        <f>Linker_ZHist!AM339-Nominal_ZHist!AM339</f>
        <v>0</v>
      </c>
      <c r="AN339">
        <f>Linker_ZHist!AN339-Nominal_ZHist!AN339</f>
        <v>0</v>
      </c>
      <c r="AO339">
        <f>Linker_ZHist!AO339-Nominal_ZHist!AO339</f>
        <v>0</v>
      </c>
      <c r="AP339">
        <f>Linker_ZHist!AP339-Nominal_ZHist!AP339</f>
        <v>0</v>
      </c>
      <c r="AQ339">
        <f>Linker_ZHist!AQ339-Nominal_ZHist!AQ339</f>
        <v>0</v>
      </c>
      <c r="AR339">
        <f>Linker_ZHist!AR339-Nominal_ZHist!AR339</f>
        <v>0</v>
      </c>
      <c r="AS339">
        <f>Linker_ZHist!AS339-Nominal_ZHist!AS339</f>
        <v>0</v>
      </c>
      <c r="AT339">
        <f>Linker_ZHist!AT339-Nominal_ZHist!AT339</f>
        <v>0</v>
      </c>
      <c r="AU339">
        <f>Linker_ZHist!AU339-Nominal_ZHist!AU339</f>
        <v>0</v>
      </c>
      <c r="AV339">
        <f>Linker_ZHist!AV339-Nominal_ZHist!AV339</f>
        <v>0</v>
      </c>
      <c r="AW339">
        <f>Linker_ZHist!AW339-Nominal_ZHist!AW339</f>
        <v>0</v>
      </c>
      <c r="AX339">
        <f>Linker_ZHist!AX339-Nominal_ZHist!AX339</f>
        <v>0</v>
      </c>
      <c r="AY339">
        <f>Linker_ZHist!AY339-Nominal_ZHist!AY339</f>
        <v>0</v>
      </c>
      <c r="AZ339">
        <f>Linker_ZHist!AZ339-Nominal_ZHist!AZ339</f>
        <v>0</v>
      </c>
      <c r="BA339">
        <f>Linker_ZHist!BA339-Nominal_ZHist!BA339</f>
        <v>0</v>
      </c>
      <c r="BB339">
        <f>Linker_ZHist!BB339-Nominal_ZHist!BB339</f>
        <v>0</v>
      </c>
      <c r="BC339">
        <f>Linker_ZHist!BC339-Nominal_ZHist!BC339</f>
        <v>0</v>
      </c>
      <c r="BD339">
        <f>Linker_ZHist!BD339-Nominal_ZHist!BD339</f>
        <v>0</v>
      </c>
      <c r="BE339">
        <f>Linker_ZHist!BE339-Nominal_ZHist!BE339</f>
        <v>0</v>
      </c>
      <c r="BF339">
        <f>Linker_ZHist!BF339-Nominal_ZHist!BF339</f>
        <v>0</v>
      </c>
      <c r="BG339">
        <f>Linker_ZHist!BG339-Nominal_ZHist!BG339</f>
        <v>0</v>
      </c>
      <c r="BH339">
        <f>Linker_ZHist!BH339-Nominal_ZHist!BH339</f>
        <v>0</v>
      </c>
      <c r="BI339">
        <f>Linker_ZHist!BI339-Nominal_ZHist!BI339</f>
        <v>0</v>
      </c>
      <c r="BJ339">
        <f>Linker_ZHist!BJ339-Nominal_ZHist!BJ339</f>
        <v>0</v>
      </c>
      <c r="BK339">
        <f>Linker_ZHist!BK339-Nominal_ZHist!BK339</f>
        <v>0</v>
      </c>
      <c r="BL339">
        <f>Linker_ZHist!BL339-Nominal_ZHist!BL339</f>
        <v>0</v>
      </c>
      <c r="BM339">
        <f>Linker_ZHist!BM339-Nominal_ZHist!BM339</f>
        <v>0</v>
      </c>
      <c r="BN339">
        <f>Linker_ZHist!BN339-Nominal_ZHist!BN339</f>
        <v>0</v>
      </c>
      <c r="BO339">
        <f>Linker_ZHist!BO339-Nominal_ZHist!BO339</f>
        <v>0</v>
      </c>
      <c r="BP339">
        <f>Linker_ZHist!BP339-Nominal_ZHist!BP339</f>
        <v>0</v>
      </c>
      <c r="BQ339">
        <f>Linker_ZHist!BQ339-Nominal_ZHist!BQ339</f>
        <v>0</v>
      </c>
      <c r="BR339">
        <f>Linker_ZHist!BR339-Nominal_ZHist!BR339</f>
        <v>0</v>
      </c>
      <c r="BS339">
        <f>Linker_ZHist!BS339-Nominal_ZHist!BS339</f>
        <v>0</v>
      </c>
      <c r="BT339">
        <f>Linker_ZHist!BT339-Nominal_ZHist!BT339</f>
        <v>0</v>
      </c>
      <c r="BU339">
        <f>Linker_ZHist!BU339-Nominal_ZHist!BU339</f>
        <v>0</v>
      </c>
      <c r="BV339">
        <f>Linker_ZHist!BV339-Nominal_ZHist!BV339</f>
        <v>0</v>
      </c>
      <c r="BW339">
        <f>Linker_ZHist!BW339-Nominal_ZHist!BW339</f>
        <v>0</v>
      </c>
      <c r="BX339">
        <f>Linker_ZHist!BX339-Nominal_ZHist!BX339</f>
        <v>0</v>
      </c>
      <c r="BY339">
        <f>Linker_ZHist!BY339-Nominal_ZHist!BY339</f>
        <v>0</v>
      </c>
      <c r="BZ339">
        <f>Linker_ZHist!BZ339-Nominal_ZHist!BZ339</f>
        <v>0</v>
      </c>
    </row>
    <row r="340" spans="4:78" x14ac:dyDescent="0.35">
      <c r="D340">
        <f>Linker_ZHist!D340-Nominal_ZHist!D340</f>
        <v>0</v>
      </c>
      <c r="E340">
        <f>Linker_ZHist!E340-Nominal_ZHist!E340</f>
        <v>0</v>
      </c>
      <c r="F340">
        <f>Linker_ZHist!F340-Nominal_ZHist!F340</f>
        <v>0</v>
      </c>
      <c r="G340">
        <f>Linker_ZHist!G340-Nominal_ZHist!G340</f>
        <v>0</v>
      </c>
      <c r="H340">
        <f>Linker_ZHist!H340-Nominal_ZHist!H340</f>
        <v>0</v>
      </c>
      <c r="I340">
        <f>Linker_ZHist!I340-Nominal_ZHist!I340</f>
        <v>0</v>
      </c>
      <c r="J340">
        <f>Linker_ZHist!J340-Nominal_ZHist!J340</f>
        <v>0</v>
      </c>
      <c r="K340">
        <f>Linker_ZHist!K340-Nominal_ZHist!K340</f>
        <v>0</v>
      </c>
      <c r="L340">
        <f>Linker_ZHist!L340-Nominal_ZHist!L340</f>
        <v>0</v>
      </c>
      <c r="M340">
        <f>Linker_ZHist!M340-Nominal_ZHist!M340</f>
        <v>0</v>
      </c>
      <c r="N340">
        <f>Linker_ZHist!N340-Nominal_ZHist!N340</f>
        <v>0</v>
      </c>
      <c r="O340">
        <f>Linker_ZHist!O340-Nominal_ZHist!O340</f>
        <v>0</v>
      </c>
      <c r="P340">
        <f>Linker_ZHist!P340-Nominal_ZHist!P340</f>
        <v>0</v>
      </c>
      <c r="Q340">
        <f>Linker_ZHist!Q340-Nominal_ZHist!Q340</f>
        <v>0</v>
      </c>
      <c r="R340">
        <f>Linker_ZHist!R340-Nominal_ZHist!R340</f>
        <v>0</v>
      </c>
      <c r="S340">
        <f>Linker_ZHist!S340-Nominal_ZHist!S340</f>
        <v>0</v>
      </c>
      <c r="T340">
        <f>Linker_ZHist!T340-Nominal_ZHist!T340</f>
        <v>0</v>
      </c>
      <c r="U340">
        <f>Linker_ZHist!U340-Nominal_ZHist!U340</f>
        <v>0</v>
      </c>
      <c r="V340">
        <f>Linker_ZHist!V340-Nominal_ZHist!V340</f>
        <v>0</v>
      </c>
      <c r="W340">
        <f>Linker_ZHist!W340-Nominal_ZHist!W340</f>
        <v>0</v>
      </c>
      <c r="X340">
        <f>Linker_ZHist!X340-Nominal_ZHist!X340</f>
        <v>0</v>
      </c>
      <c r="Y340">
        <f>Linker_ZHist!Y340-Nominal_ZHist!Y340</f>
        <v>0</v>
      </c>
      <c r="Z340">
        <f>Linker_ZHist!Z340-Nominal_ZHist!Z340</f>
        <v>0</v>
      </c>
      <c r="AA340">
        <f>Linker_ZHist!AA340-Nominal_ZHist!AA340</f>
        <v>0</v>
      </c>
      <c r="AB340">
        <f>Linker_ZHist!AB340-Nominal_ZHist!AB340</f>
        <v>0</v>
      </c>
      <c r="AC340">
        <f>Linker_ZHist!AC340-Nominal_ZHist!AC340</f>
        <v>0</v>
      </c>
      <c r="AD340">
        <f>Linker_ZHist!AD340-Nominal_ZHist!AD340</f>
        <v>0</v>
      </c>
      <c r="AE340">
        <f>Linker_ZHist!AE340-Nominal_ZHist!AE340</f>
        <v>0</v>
      </c>
      <c r="AF340">
        <f>Linker_ZHist!AF340-Nominal_ZHist!AF340</f>
        <v>0</v>
      </c>
      <c r="AG340">
        <f>Linker_ZHist!AG340-Nominal_ZHist!AG340</f>
        <v>0</v>
      </c>
      <c r="AH340">
        <f>Linker_ZHist!AH340-Nominal_ZHist!AH340</f>
        <v>0</v>
      </c>
      <c r="AI340">
        <f>Linker_ZHist!AI340-Nominal_ZHist!AI340</f>
        <v>0</v>
      </c>
      <c r="AJ340">
        <f>Linker_ZHist!AJ340-Nominal_ZHist!AJ340</f>
        <v>0</v>
      </c>
      <c r="AK340">
        <f>Linker_ZHist!AK340-Nominal_ZHist!AK340</f>
        <v>0</v>
      </c>
      <c r="AL340">
        <f>Linker_ZHist!AL340-Nominal_ZHist!AL340</f>
        <v>0</v>
      </c>
      <c r="AM340">
        <f>Linker_ZHist!AM340-Nominal_ZHist!AM340</f>
        <v>0</v>
      </c>
      <c r="AN340">
        <f>Linker_ZHist!AN340-Nominal_ZHist!AN340</f>
        <v>0</v>
      </c>
      <c r="AO340">
        <f>Linker_ZHist!AO340-Nominal_ZHist!AO340</f>
        <v>0</v>
      </c>
      <c r="AP340">
        <f>Linker_ZHist!AP340-Nominal_ZHist!AP340</f>
        <v>0</v>
      </c>
      <c r="AQ340">
        <f>Linker_ZHist!AQ340-Nominal_ZHist!AQ340</f>
        <v>0</v>
      </c>
      <c r="AR340">
        <f>Linker_ZHist!AR340-Nominal_ZHist!AR340</f>
        <v>0</v>
      </c>
      <c r="AS340">
        <f>Linker_ZHist!AS340-Nominal_ZHist!AS340</f>
        <v>0</v>
      </c>
      <c r="AT340">
        <f>Linker_ZHist!AT340-Nominal_ZHist!AT340</f>
        <v>0</v>
      </c>
      <c r="AU340">
        <f>Linker_ZHist!AU340-Nominal_ZHist!AU340</f>
        <v>0</v>
      </c>
      <c r="AV340">
        <f>Linker_ZHist!AV340-Nominal_ZHist!AV340</f>
        <v>0</v>
      </c>
      <c r="AW340">
        <f>Linker_ZHist!AW340-Nominal_ZHist!AW340</f>
        <v>0</v>
      </c>
      <c r="AX340">
        <f>Linker_ZHist!AX340-Nominal_ZHist!AX340</f>
        <v>0</v>
      </c>
      <c r="AY340">
        <f>Linker_ZHist!AY340-Nominal_ZHist!AY340</f>
        <v>0</v>
      </c>
      <c r="AZ340">
        <f>Linker_ZHist!AZ340-Nominal_ZHist!AZ340</f>
        <v>0</v>
      </c>
      <c r="BA340">
        <f>Linker_ZHist!BA340-Nominal_ZHist!BA340</f>
        <v>0</v>
      </c>
      <c r="BB340">
        <f>Linker_ZHist!BB340-Nominal_ZHist!BB340</f>
        <v>0</v>
      </c>
      <c r="BC340">
        <f>Linker_ZHist!BC340-Nominal_ZHist!BC340</f>
        <v>0</v>
      </c>
      <c r="BD340">
        <f>Linker_ZHist!BD340-Nominal_ZHist!BD340</f>
        <v>0</v>
      </c>
      <c r="BE340">
        <f>Linker_ZHist!BE340-Nominal_ZHist!BE340</f>
        <v>0</v>
      </c>
      <c r="BF340">
        <f>Linker_ZHist!BF340-Nominal_ZHist!BF340</f>
        <v>0</v>
      </c>
      <c r="BG340">
        <f>Linker_ZHist!BG340-Nominal_ZHist!BG340</f>
        <v>0</v>
      </c>
      <c r="BH340">
        <f>Linker_ZHist!BH340-Nominal_ZHist!BH340</f>
        <v>0</v>
      </c>
      <c r="BI340">
        <f>Linker_ZHist!BI340-Nominal_ZHist!BI340</f>
        <v>0</v>
      </c>
      <c r="BJ340">
        <f>Linker_ZHist!BJ340-Nominal_ZHist!BJ340</f>
        <v>0</v>
      </c>
      <c r="BK340">
        <f>Linker_ZHist!BK340-Nominal_ZHist!BK340</f>
        <v>0</v>
      </c>
      <c r="BL340">
        <f>Linker_ZHist!BL340-Nominal_ZHist!BL340</f>
        <v>0</v>
      </c>
      <c r="BM340">
        <f>Linker_ZHist!BM340-Nominal_ZHist!BM340</f>
        <v>0</v>
      </c>
      <c r="BN340">
        <f>Linker_ZHist!BN340-Nominal_ZHist!BN340</f>
        <v>0</v>
      </c>
      <c r="BO340">
        <f>Linker_ZHist!BO340-Nominal_ZHist!BO340</f>
        <v>0</v>
      </c>
      <c r="BP340">
        <f>Linker_ZHist!BP340-Nominal_ZHist!BP340</f>
        <v>0</v>
      </c>
      <c r="BQ340">
        <f>Linker_ZHist!BQ340-Nominal_ZHist!BQ340</f>
        <v>0</v>
      </c>
      <c r="BR340">
        <f>Linker_ZHist!BR340-Nominal_ZHist!BR340</f>
        <v>0</v>
      </c>
      <c r="BS340">
        <f>Linker_ZHist!BS340-Nominal_ZHist!BS340</f>
        <v>0</v>
      </c>
      <c r="BT340">
        <f>Linker_ZHist!BT340-Nominal_ZHist!BT340</f>
        <v>0</v>
      </c>
      <c r="BU340">
        <f>Linker_ZHist!BU340-Nominal_ZHist!BU340</f>
        <v>0</v>
      </c>
      <c r="BV340">
        <f>Linker_ZHist!BV340-Nominal_ZHist!BV340</f>
        <v>0</v>
      </c>
      <c r="BW340">
        <f>Linker_ZHist!BW340-Nominal_ZHist!BW340</f>
        <v>0</v>
      </c>
      <c r="BX340">
        <f>Linker_ZHist!BX340-Nominal_ZHist!BX340</f>
        <v>0</v>
      </c>
      <c r="BY340">
        <f>Linker_ZHist!BY340-Nominal_ZHist!BY340</f>
        <v>0</v>
      </c>
      <c r="BZ340">
        <f>Linker_ZHist!BZ340-Nominal_ZHist!BZ340</f>
        <v>0</v>
      </c>
    </row>
    <row r="341" spans="4:78" x14ac:dyDescent="0.35">
      <c r="D341">
        <f>Linker_ZHist!D341-Nominal_ZHist!D341</f>
        <v>0</v>
      </c>
      <c r="E341">
        <f>Linker_ZHist!E341-Nominal_ZHist!E341</f>
        <v>0</v>
      </c>
      <c r="F341">
        <f>Linker_ZHist!F341-Nominal_ZHist!F341</f>
        <v>0</v>
      </c>
      <c r="G341">
        <f>Linker_ZHist!G341-Nominal_ZHist!G341</f>
        <v>0</v>
      </c>
      <c r="H341">
        <f>Linker_ZHist!H341-Nominal_ZHist!H341</f>
        <v>0</v>
      </c>
      <c r="I341">
        <f>Linker_ZHist!I341-Nominal_ZHist!I341</f>
        <v>0</v>
      </c>
      <c r="J341">
        <f>Linker_ZHist!J341-Nominal_ZHist!J341</f>
        <v>0</v>
      </c>
      <c r="K341">
        <f>Linker_ZHist!K341-Nominal_ZHist!K341</f>
        <v>0</v>
      </c>
      <c r="L341">
        <f>Linker_ZHist!L341-Nominal_ZHist!L341</f>
        <v>0</v>
      </c>
      <c r="M341">
        <f>Linker_ZHist!M341-Nominal_ZHist!M341</f>
        <v>0</v>
      </c>
      <c r="N341">
        <f>Linker_ZHist!N341-Nominal_ZHist!N341</f>
        <v>0</v>
      </c>
      <c r="O341">
        <f>Linker_ZHist!O341-Nominal_ZHist!O341</f>
        <v>0</v>
      </c>
      <c r="P341">
        <f>Linker_ZHist!P341-Nominal_ZHist!P341</f>
        <v>0</v>
      </c>
      <c r="Q341">
        <f>Linker_ZHist!Q341-Nominal_ZHist!Q341</f>
        <v>0</v>
      </c>
      <c r="R341">
        <f>Linker_ZHist!R341-Nominal_ZHist!R341</f>
        <v>0</v>
      </c>
      <c r="S341">
        <f>Linker_ZHist!S341-Nominal_ZHist!S341</f>
        <v>0</v>
      </c>
      <c r="T341">
        <f>Linker_ZHist!T341-Nominal_ZHist!T341</f>
        <v>0</v>
      </c>
      <c r="U341">
        <f>Linker_ZHist!U341-Nominal_ZHist!U341</f>
        <v>0</v>
      </c>
      <c r="V341">
        <f>Linker_ZHist!V341-Nominal_ZHist!V341</f>
        <v>0</v>
      </c>
      <c r="W341">
        <f>Linker_ZHist!W341-Nominal_ZHist!W341</f>
        <v>0</v>
      </c>
      <c r="X341">
        <f>Linker_ZHist!X341-Nominal_ZHist!X341</f>
        <v>0</v>
      </c>
      <c r="Y341">
        <f>Linker_ZHist!Y341-Nominal_ZHist!Y341</f>
        <v>0</v>
      </c>
      <c r="Z341">
        <f>Linker_ZHist!Z341-Nominal_ZHist!Z341</f>
        <v>0</v>
      </c>
      <c r="AA341">
        <f>Linker_ZHist!AA341-Nominal_ZHist!AA341</f>
        <v>0</v>
      </c>
      <c r="AB341">
        <f>Linker_ZHist!AB341-Nominal_ZHist!AB341</f>
        <v>0</v>
      </c>
      <c r="AC341">
        <f>Linker_ZHist!AC341-Nominal_ZHist!AC341</f>
        <v>0</v>
      </c>
      <c r="AD341">
        <f>Linker_ZHist!AD341-Nominal_ZHist!AD341</f>
        <v>0</v>
      </c>
      <c r="AE341">
        <f>Linker_ZHist!AE341-Nominal_ZHist!AE341</f>
        <v>0</v>
      </c>
      <c r="AF341">
        <f>Linker_ZHist!AF341-Nominal_ZHist!AF341</f>
        <v>0</v>
      </c>
      <c r="AG341">
        <f>Linker_ZHist!AG341-Nominal_ZHist!AG341</f>
        <v>0</v>
      </c>
      <c r="AH341">
        <f>Linker_ZHist!AH341-Nominal_ZHist!AH341</f>
        <v>0</v>
      </c>
      <c r="AI341">
        <f>Linker_ZHist!AI341-Nominal_ZHist!AI341</f>
        <v>0</v>
      </c>
      <c r="AJ341">
        <f>Linker_ZHist!AJ341-Nominal_ZHist!AJ341</f>
        <v>0</v>
      </c>
      <c r="AK341">
        <f>Linker_ZHist!AK341-Nominal_ZHist!AK341</f>
        <v>0</v>
      </c>
      <c r="AL341">
        <f>Linker_ZHist!AL341-Nominal_ZHist!AL341</f>
        <v>0</v>
      </c>
      <c r="AM341">
        <f>Linker_ZHist!AM341-Nominal_ZHist!AM341</f>
        <v>0</v>
      </c>
      <c r="AN341">
        <f>Linker_ZHist!AN341-Nominal_ZHist!AN341</f>
        <v>0</v>
      </c>
      <c r="AO341">
        <f>Linker_ZHist!AO341-Nominal_ZHist!AO341</f>
        <v>0</v>
      </c>
      <c r="AP341">
        <f>Linker_ZHist!AP341-Nominal_ZHist!AP341</f>
        <v>0</v>
      </c>
      <c r="AQ341">
        <f>Linker_ZHist!AQ341-Nominal_ZHist!AQ341</f>
        <v>0</v>
      </c>
      <c r="AR341">
        <f>Linker_ZHist!AR341-Nominal_ZHist!AR341</f>
        <v>0</v>
      </c>
      <c r="AS341">
        <f>Linker_ZHist!AS341-Nominal_ZHist!AS341</f>
        <v>0</v>
      </c>
      <c r="AT341">
        <f>Linker_ZHist!AT341-Nominal_ZHist!AT341</f>
        <v>0</v>
      </c>
      <c r="AU341">
        <f>Linker_ZHist!AU341-Nominal_ZHist!AU341</f>
        <v>0</v>
      </c>
      <c r="AV341">
        <f>Linker_ZHist!AV341-Nominal_ZHist!AV341</f>
        <v>0</v>
      </c>
      <c r="AW341">
        <f>Linker_ZHist!AW341-Nominal_ZHist!AW341</f>
        <v>0</v>
      </c>
      <c r="AX341">
        <f>Linker_ZHist!AX341-Nominal_ZHist!AX341</f>
        <v>0</v>
      </c>
      <c r="AY341">
        <f>Linker_ZHist!AY341-Nominal_ZHist!AY341</f>
        <v>0</v>
      </c>
      <c r="AZ341">
        <f>Linker_ZHist!AZ341-Nominal_ZHist!AZ341</f>
        <v>0</v>
      </c>
      <c r="BA341">
        <f>Linker_ZHist!BA341-Nominal_ZHist!BA341</f>
        <v>0</v>
      </c>
      <c r="BB341">
        <f>Linker_ZHist!BB341-Nominal_ZHist!BB341</f>
        <v>0</v>
      </c>
      <c r="BC341">
        <f>Linker_ZHist!BC341-Nominal_ZHist!BC341</f>
        <v>0</v>
      </c>
      <c r="BD341">
        <f>Linker_ZHist!BD341-Nominal_ZHist!BD341</f>
        <v>0</v>
      </c>
      <c r="BE341">
        <f>Linker_ZHist!BE341-Nominal_ZHist!BE341</f>
        <v>0</v>
      </c>
      <c r="BF341">
        <f>Linker_ZHist!BF341-Nominal_ZHist!BF341</f>
        <v>0</v>
      </c>
      <c r="BG341">
        <f>Linker_ZHist!BG341-Nominal_ZHist!BG341</f>
        <v>0</v>
      </c>
      <c r="BH341">
        <f>Linker_ZHist!BH341-Nominal_ZHist!BH341</f>
        <v>0</v>
      </c>
      <c r="BI341">
        <f>Linker_ZHist!BI341-Nominal_ZHist!BI341</f>
        <v>0</v>
      </c>
      <c r="BJ341">
        <f>Linker_ZHist!BJ341-Nominal_ZHist!BJ341</f>
        <v>0</v>
      </c>
      <c r="BK341">
        <f>Linker_ZHist!BK341-Nominal_ZHist!BK341</f>
        <v>0</v>
      </c>
      <c r="BL341">
        <f>Linker_ZHist!BL341-Nominal_ZHist!BL341</f>
        <v>0</v>
      </c>
      <c r="BM341">
        <f>Linker_ZHist!BM341-Nominal_ZHist!BM341</f>
        <v>0</v>
      </c>
      <c r="BN341">
        <f>Linker_ZHist!BN341-Nominal_ZHist!BN341</f>
        <v>0</v>
      </c>
      <c r="BO341">
        <f>Linker_ZHist!BO341-Nominal_ZHist!BO341</f>
        <v>0</v>
      </c>
      <c r="BP341">
        <f>Linker_ZHist!BP341-Nominal_ZHist!BP341</f>
        <v>0</v>
      </c>
      <c r="BQ341">
        <f>Linker_ZHist!BQ341-Nominal_ZHist!BQ341</f>
        <v>0</v>
      </c>
      <c r="BR341">
        <f>Linker_ZHist!BR341-Nominal_ZHist!BR341</f>
        <v>0</v>
      </c>
      <c r="BS341">
        <f>Linker_ZHist!BS341-Nominal_ZHist!BS341</f>
        <v>0</v>
      </c>
      <c r="BT341">
        <f>Linker_ZHist!BT341-Nominal_ZHist!BT341</f>
        <v>0</v>
      </c>
      <c r="BU341">
        <f>Linker_ZHist!BU341-Nominal_ZHist!BU341</f>
        <v>0</v>
      </c>
      <c r="BV341">
        <f>Linker_ZHist!BV341-Nominal_ZHist!BV341</f>
        <v>0</v>
      </c>
      <c r="BW341">
        <f>Linker_ZHist!BW341-Nominal_ZHist!BW341</f>
        <v>0</v>
      </c>
      <c r="BX341">
        <f>Linker_ZHist!BX341-Nominal_ZHist!BX341</f>
        <v>0</v>
      </c>
      <c r="BY341">
        <f>Linker_ZHist!BY341-Nominal_ZHist!BY341</f>
        <v>0</v>
      </c>
      <c r="BZ341">
        <f>Linker_ZHist!BZ341-Nominal_ZHist!BZ341</f>
        <v>0</v>
      </c>
    </row>
    <row r="342" spans="4:78" x14ac:dyDescent="0.35">
      <c r="D342">
        <f>Linker_ZHist!D342-Nominal_ZHist!D342</f>
        <v>0</v>
      </c>
      <c r="E342">
        <f>Linker_ZHist!E342-Nominal_ZHist!E342</f>
        <v>0</v>
      </c>
      <c r="F342">
        <f>Linker_ZHist!F342-Nominal_ZHist!F342</f>
        <v>0</v>
      </c>
      <c r="G342">
        <f>Linker_ZHist!G342-Nominal_ZHist!G342</f>
        <v>0</v>
      </c>
      <c r="H342">
        <f>Linker_ZHist!H342-Nominal_ZHist!H342</f>
        <v>0</v>
      </c>
      <c r="I342">
        <f>Linker_ZHist!I342-Nominal_ZHist!I342</f>
        <v>0</v>
      </c>
      <c r="J342">
        <f>Linker_ZHist!J342-Nominal_ZHist!J342</f>
        <v>0</v>
      </c>
      <c r="K342">
        <f>Linker_ZHist!K342-Nominal_ZHist!K342</f>
        <v>0</v>
      </c>
      <c r="L342">
        <f>Linker_ZHist!L342-Nominal_ZHist!L342</f>
        <v>0</v>
      </c>
      <c r="M342">
        <f>Linker_ZHist!M342-Nominal_ZHist!M342</f>
        <v>0</v>
      </c>
      <c r="N342">
        <f>Linker_ZHist!N342-Nominal_ZHist!N342</f>
        <v>0</v>
      </c>
      <c r="O342">
        <f>Linker_ZHist!O342-Nominal_ZHist!O342</f>
        <v>0</v>
      </c>
      <c r="P342">
        <f>Linker_ZHist!P342-Nominal_ZHist!P342</f>
        <v>0</v>
      </c>
      <c r="Q342">
        <f>Linker_ZHist!Q342-Nominal_ZHist!Q342</f>
        <v>0</v>
      </c>
      <c r="R342">
        <f>Linker_ZHist!R342-Nominal_ZHist!R342</f>
        <v>0</v>
      </c>
      <c r="S342">
        <f>Linker_ZHist!S342-Nominal_ZHist!S342</f>
        <v>0</v>
      </c>
      <c r="T342">
        <f>Linker_ZHist!T342-Nominal_ZHist!T342</f>
        <v>0</v>
      </c>
      <c r="U342">
        <f>Linker_ZHist!U342-Nominal_ZHist!U342</f>
        <v>0</v>
      </c>
      <c r="V342">
        <f>Linker_ZHist!V342-Nominal_ZHist!V342</f>
        <v>0</v>
      </c>
      <c r="W342">
        <f>Linker_ZHist!W342-Nominal_ZHist!W342</f>
        <v>0</v>
      </c>
      <c r="X342">
        <f>Linker_ZHist!X342-Nominal_ZHist!X342</f>
        <v>0</v>
      </c>
      <c r="Y342">
        <f>Linker_ZHist!Y342-Nominal_ZHist!Y342</f>
        <v>0</v>
      </c>
      <c r="Z342">
        <f>Linker_ZHist!Z342-Nominal_ZHist!Z342</f>
        <v>0</v>
      </c>
      <c r="AA342">
        <f>Linker_ZHist!AA342-Nominal_ZHist!AA342</f>
        <v>0</v>
      </c>
      <c r="AB342">
        <f>Linker_ZHist!AB342-Nominal_ZHist!AB342</f>
        <v>0</v>
      </c>
      <c r="AC342">
        <f>Linker_ZHist!AC342-Nominal_ZHist!AC342</f>
        <v>0</v>
      </c>
      <c r="AD342">
        <f>Linker_ZHist!AD342-Nominal_ZHist!AD342</f>
        <v>0</v>
      </c>
      <c r="AE342">
        <f>Linker_ZHist!AE342-Nominal_ZHist!AE342</f>
        <v>0</v>
      </c>
      <c r="AF342">
        <f>Linker_ZHist!AF342-Nominal_ZHist!AF342</f>
        <v>0</v>
      </c>
      <c r="AG342">
        <f>Linker_ZHist!AG342-Nominal_ZHist!AG342</f>
        <v>0</v>
      </c>
      <c r="AH342">
        <f>Linker_ZHist!AH342-Nominal_ZHist!AH342</f>
        <v>0</v>
      </c>
      <c r="AI342">
        <f>Linker_ZHist!AI342-Nominal_ZHist!AI342</f>
        <v>0</v>
      </c>
      <c r="AJ342">
        <f>Linker_ZHist!AJ342-Nominal_ZHist!AJ342</f>
        <v>0</v>
      </c>
      <c r="AK342">
        <f>Linker_ZHist!AK342-Nominal_ZHist!AK342</f>
        <v>0</v>
      </c>
      <c r="AL342">
        <f>Linker_ZHist!AL342-Nominal_ZHist!AL342</f>
        <v>0</v>
      </c>
      <c r="AM342">
        <f>Linker_ZHist!AM342-Nominal_ZHist!AM342</f>
        <v>0</v>
      </c>
      <c r="AN342">
        <f>Linker_ZHist!AN342-Nominal_ZHist!AN342</f>
        <v>0</v>
      </c>
      <c r="AO342">
        <f>Linker_ZHist!AO342-Nominal_ZHist!AO342</f>
        <v>0</v>
      </c>
      <c r="AP342">
        <f>Linker_ZHist!AP342-Nominal_ZHist!AP342</f>
        <v>0</v>
      </c>
      <c r="AQ342">
        <f>Linker_ZHist!AQ342-Nominal_ZHist!AQ342</f>
        <v>0</v>
      </c>
      <c r="AR342">
        <f>Linker_ZHist!AR342-Nominal_ZHist!AR342</f>
        <v>0</v>
      </c>
      <c r="AS342">
        <f>Linker_ZHist!AS342-Nominal_ZHist!AS342</f>
        <v>0</v>
      </c>
      <c r="AT342">
        <f>Linker_ZHist!AT342-Nominal_ZHist!AT342</f>
        <v>0</v>
      </c>
      <c r="AU342">
        <f>Linker_ZHist!AU342-Nominal_ZHist!AU342</f>
        <v>0</v>
      </c>
      <c r="AV342">
        <f>Linker_ZHist!AV342-Nominal_ZHist!AV342</f>
        <v>0</v>
      </c>
      <c r="AW342">
        <f>Linker_ZHist!AW342-Nominal_ZHist!AW342</f>
        <v>0</v>
      </c>
      <c r="AX342">
        <f>Linker_ZHist!AX342-Nominal_ZHist!AX342</f>
        <v>0</v>
      </c>
      <c r="AY342">
        <f>Linker_ZHist!AY342-Nominal_ZHist!AY342</f>
        <v>0</v>
      </c>
      <c r="AZ342">
        <f>Linker_ZHist!AZ342-Nominal_ZHist!AZ342</f>
        <v>0</v>
      </c>
      <c r="BA342">
        <f>Linker_ZHist!BA342-Nominal_ZHist!BA342</f>
        <v>0</v>
      </c>
      <c r="BB342">
        <f>Linker_ZHist!BB342-Nominal_ZHist!BB342</f>
        <v>0</v>
      </c>
      <c r="BC342">
        <f>Linker_ZHist!BC342-Nominal_ZHist!BC342</f>
        <v>0</v>
      </c>
      <c r="BD342">
        <f>Linker_ZHist!BD342-Nominal_ZHist!BD342</f>
        <v>0</v>
      </c>
      <c r="BE342">
        <f>Linker_ZHist!BE342-Nominal_ZHist!BE342</f>
        <v>0</v>
      </c>
      <c r="BF342">
        <f>Linker_ZHist!BF342-Nominal_ZHist!BF342</f>
        <v>0</v>
      </c>
      <c r="BG342">
        <f>Linker_ZHist!BG342-Nominal_ZHist!BG342</f>
        <v>0</v>
      </c>
      <c r="BH342">
        <f>Linker_ZHist!BH342-Nominal_ZHist!BH342</f>
        <v>0</v>
      </c>
      <c r="BI342">
        <f>Linker_ZHist!BI342-Nominal_ZHist!BI342</f>
        <v>0</v>
      </c>
      <c r="BJ342">
        <f>Linker_ZHist!BJ342-Nominal_ZHist!BJ342</f>
        <v>0</v>
      </c>
      <c r="BK342">
        <f>Linker_ZHist!BK342-Nominal_ZHist!BK342</f>
        <v>0</v>
      </c>
      <c r="BL342">
        <f>Linker_ZHist!BL342-Nominal_ZHist!BL342</f>
        <v>0</v>
      </c>
      <c r="BM342">
        <f>Linker_ZHist!BM342-Nominal_ZHist!BM342</f>
        <v>0</v>
      </c>
      <c r="BN342">
        <f>Linker_ZHist!BN342-Nominal_ZHist!BN342</f>
        <v>0</v>
      </c>
      <c r="BO342">
        <f>Linker_ZHist!BO342-Nominal_ZHist!BO342</f>
        <v>0</v>
      </c>
      <c r="BP342">
        <f>Linker_ZHist!BP342-Nominal_ZHist!BP342</f>
        <v>0</v>
      </c>
      <c r="BQ342">
        <f>Linker_ZHist!BQ342-Nominal_ZHist!BQ342</f>
        <v>0</v>
      </c>
      <c r="BR342">
        <f>Linker_ZHist!BR342-Nominal_ZHist!BR342</f>
        <v>0</v>
      </c>
      <c r="BS342">
        <f>Linker_ZHist!BS342-Nominal_ZHist!BS342</f>
        <v>0</v>
      </c>
      <c r="BT342">
        <f>Linker_ZHist!BT342-Nominal_ZHist!BT342</f>
        <v>0</v>
      </c>
      <c r="BU342">
        <f>Linker_ZHist!BU342-Nominal_ZHist!BU342</f>
        <v>0</v>
      </c>
      <c r="BV342">
        <f>Linker_ZHist!BV342-Nominal_ZHist!BV342</f>
        <v>0</v>
      </c>
      <c r="BW342">
        <f>Linker_ZHist!BW342-Nominal_ZHist!BW342</f>
        <v>0</v>
      </c>
      <c r="BX342">
        <f>Linker_ZHist!BX342-Nominal_ZHist!BX342</f>
        <v>0</v>
      </c>
      <c r="BY342">
        <f>Linker_ZHist!BY342-Nominal_ZHist!BY342</f>
        <v>0</v>
      </c>
      <c r="BZ342">
        <f>Linker_ZHist!BZ342-Nominal_ZHist!BZ342</f>
        <v>0</v>
      </c>
    </row>
    <row r="343" spans="4:78" x14ac:dyDescent="0.35">
      <c r="D343">
        <f>Linker_ZHist!D343-Nominal_ZHist!D343</f>
        <v>0</v>
      </c>
      <c r="E343">
        <f>Linker_ZHist!E343-Nominal_ZHist!E343</f>
        <v>0</v>
      </c>
      <c r="F343">
        <f>Linker_ZHist!F343-Nominal_ZHist!F343</f>
        <v>0</v>
      </c>
      <c r="G343">
        <f>Linker_ZHist!G343-Nominal_ZHist!G343</f>
        <v>0</v>
      </c>
      <c r="H343">
        <f>Linker_ZHist!H343-Nominal_ZHist!H343</f>
        <v>0</v>
      </c>
      <c r="I343">
        <f>Linker_ZHist!I343-Nominal_ZHist!I343</f>
        <v>0</v>
      </c>
      <c r="J343">
        <f>Linker_ZHist!J343-Nominal_ZHist!J343</f>
        <v>0</v>
      </c>
      <c r="K343">
        <f>Linker_ZHist!K343-Nominal_ZHist!K343</f>
        <v>0</v>
      </c>
      <c r="L343">
        <f>Linker_ZHist!L343-Nominal_ZHist!L343</f>
        <v>0</v>
      </c>
      <c r="M343">
        <f>Linker_ZHist!M343-Nominal_ZHist!M343</f>
        <v>0</v>
      </c>
      <c r="N343">
        <f>Linker_ZHist!N343-Nominal_ZHist!N343</f>
        <v>0</v>
      </c>
      <c r="O343">
        <f>Linker_ZHist!O343-Nominal_ZHist!O343</f>
        <v>0</v>
      </c>
      <c r="P343">
        <f>Linker_ZHist!P343-Nominal_ZHist!P343</f>
        <v>0</v>
      </c>
      <c r="Q343">
        <f>Linker_ZHist!Q343-Nominal_ZHist!Q343</f>
        <v>0</v>
      </c>
      <c r="R343">
        <f>Linker_ZHist!R343-Nominal_ZHist!R343</f>
        <v>0</v>
      </c>
      <c r="S343">
        <f>Linker_ZHist!S343-Nominal_ZHist!S343</f>
        <v>0</v>
      </c>
      <c r="T343">
        <f>Linker_ZHist!T343-Nominal_ZHist!T343</f>
        <v>0</v>
      </c>
      <c r="U343">
        <f>Linker_ZHist!U343-Nominal_ZHist!U343</f>
        <v>0</v>
      </c>
      <c r="V343">
        <f>Linker_ZHist!V343-Nominal_ZHist!V343</f>
        <v>0</v>
      </c>
      <c r="W343">
        <f>Linker_ZHist!W343-Nominal_ZHist!W343</f>
        <v>0</v>
      </c>
      <c r="X343">
        <f>Linker_ZHist!X343-Nominal_ZHist!X343</f>
        <v>0</v>
      </c>
      <c r="Y343">
        <f>Linker_ZHist!Y343-Nominal_ZHist!Y343</f>
        <v>0</v>
      </c>
      <c r="Z343">
        <f>Linker_ZHist!Z343-Nominal_ZHist!Z343</f>
        <v>0</v>
      </c>
      <c r="AA343">
        <f>Linker_ZHist!AA343-Nominal_ZHist!AA343</f>
        <v>0</v>
      </c>
      <c r="AB343">
        <f>Linker_ZHist!AB343-Nominal_ZHist!AB343</f>
        <v>0</v>
      </c>
      <c r="AC343">
        <f>Linker_ZHist!AC343-Nominal_ZHist!AC343</f>
        <v>0</v>
      </c>
      <c r="AD343">
        <f>Linker_ZHist!AD343-Nominal_ZHist!AD343</f>
        <v>0</v>
      </c>
      <c r="AE343">
        <f>Linker_ZHist!AE343-Nominal_ZHist!AE343</f>
        <v>0</v>
      </c>
      <c r="AF343">
        <f>Linker_ZHist!AF343-Nominal_ZHist!AF343</f>
        <v>0</v>
      </c>
      <c r="AG343">
        <f>Linker_ZHist!AG343-Nominal_ZHist!AG343</f>
        <v>0</v>
      </c>
      <c r="AH343">
        <f>Linker_ZHist!AH343-Nominal_ZHist!AH343</f>
        <v>0</v>
      </c>
      <c r="AI343">
        <f>Linker_ZHist!AI343-Nominal_ZHist!AI343</f>
        <v>0</v>
      </c>
      <c r="AJ343">
        <f>Linker_ZHist!AJ343-Nominal_ZHist!AJ343</f>
        <v>0</v>
      </c>
      <c r="AK343">
        <f>Linker_ZHist!AK343-Nominal_ZHist!AK343</f>
        <v>0</v>
      </c>
      <c r="AL343">
        <f>Linker_ZHist!AL343-Nominal_ZHist!AL343</f>
        <v>0</v>
      </c>
      <c r="AM343">
        <f>Linker_ZHist!AM343-Nominal_ZHist!AM343</f>
        <v>0</v>
      </c>
      <c r="AN343">
        <f>Linker_ZHist!AN343-Nominal_ZHist!AN343</f>
        <v>0</v>
      </c>
      <c r="AO343">
        <f>Linker_ZHist!AO343-Nominal_ZHist!AO343</f>
        <v>0</v>
      </c>
      <c r="AP343">
        <f>Linker_ZHist!AP343-Nominal_ZHist!AP343</f>
        <v>0</v>
      </c>
      <c r="AQ343">
        <f>Linker_ZHist!AQ343-Nominal_ZHist!AQ343</f>
        <v>0</v>
      </c>
      <c r="AR343">
        <f>Linker_ZHist!AR343-Nominal_ZHist!AR343</f>
        <v>0</v>
      </c>
      <c r="AS343">
        <f>Linker_ZHist!AS343-Nominal_ZHist!AS343</f>
        <v>0</v>
      </c>
      <c r="AT343">
        <f>Linker_ZHist!AT343-Nominal_ZHist!AT343</f>
        <v>0</v>
      </c>
      <c r="AU343">
        <f>Linker_ZHist!AU343-Nominal_ZHist!AU343</f>
        <v>0</v>
      </c>
      <c r="AV343">
        <f>Linker_ZHist!AV343-Nominal_ZHist!AV343</f>
        <v>0</v>
      </c>
      <c r="AW343">
        <f>Linker_ZHist!AW343-Nominal_ZHist!AW343</f>
        <v>0</v>
      </c>
      <c r="AX343">
        <f>Linker_ZHist!AX343-Nominal_ZHist!AX343</f>
        <v>0</v>
      </c>
      <c r="AY343">
        <f>Linker_ZHist!AY343-Nominal_ZHist!AY343</f>
        <v>0</v>
      </c>
      <c r="AZ343">
        <f>Linker_ZHist!AZ343-Nominal_ZHist!AZ343</f>
        <v>0</v>
      </c>
      <c r="BA343">
        <f>Linker_ZHist!BA343-Nominal_ZHist!BA343</f>
        <v>0</v>
      </c>
      <c r="BB343">
        <f>Linker_ZHist!BB343-Nominal_ZHist!BB343</f>
        <v>0</v>
      </c>
      <c r="BC343">
        <f>Linker_ZHist!BC343-Nominal_ZHist!BC343</f>
        <v>0</v>
      </c>
      <c r="BD343">
        <f>Linker_ZHist!BD343-Nominal_ZHist!BD343</f>
        <v>0</v>
      </c>
      <c r="BE343">
        <f>Linker_ZHist!BE343-Nominal_ZHist!BE343</f>
        <v>0</v>
      </c>
      <c r="BF343">
        <f>Linker_ZHist!BF343-Nominal_ZHist!BF343</f>
        <v>0</v>
      </c>
      <c r="BG343">
        <f>Linker_ZHist!BG343-Nominal_ZHist!BG343</f>
        <v>0</v>
      </c>
      <c r="BH343">
        <f>Linker_ZHist!BH343-Nominal_ZHist!BH343</f>
        <v>0</v>
      </c>
      <c r="BI343">
        <f>Linker_ZHist!BI343-Nominal_ZHist!BI343</f>
        <v>0</v>
      </c>
      <c r="BJ343">
        <f>Linker_ZHist!BJ343-Nominal_ZHist!BJ343</f>
        <v>0</v>
      </c>
      <c r="BK343">
        <f>Linker_ZHist!BK343-Nominal_ZHist!BK343</f>
        <v>0</v>
      </c>
      <c r="BL343">
        <f>Linker_ZHist!BL343-Nominal_ZHist!BL343</f>
        <v>0</v>
      </c>
      <c r="BM343">
        <f>Linker_ZHist!BM343-Nominal_ZHist!BM343</f>
        <v>0</v>
      </c>
      <c r="BN343">
        <f>Linker_ZHist!BN343-Nominal_ZHist!BN343</f>
        <v>0</v>
      </c>
      <c r="BO343">
        <f>Linker_ZHist!BO343-Nominal_ZHist!BO343</f>
        <v>0</v>
      </c>
      <c r="BP343">
        <f>Linker_ZHist!BP343-Nominal_ZHist!BP343</f>
        <v>0</v>
      </c>
      <c r="BQ343">
        <f>Linker_ZHist!BQ343-Nominal_ZHist!BQ343</f>
        <v>0</v>
      </c>
      <c r="BR343">
        <f>Linker_ZHist!BR343-Nominal_ZHist!BR343</f>
        <v>0</v>
      </c>
      <c r="BS343">
        <f>Linker_ZHist!BS343-Nominal_ZHist!BS343</f>
        <v>0</v>
      </c>
      <c r="BT343">
        <f>Linker_ZHist!BT343-Nominal_ZHist!BT343</f>
        <v>0</v>
      </c>
      <c r="BU343">
        <f>Linker_ZHist!BU343-Nominal_ZHist!BU343</f>
        <v>0</v>
      </c>
      <c r="BV343">
        <f>Linker_ZHist!BV343-Nominal_ZHist!BV343</f>
        <v>0</v>
      </c>
      <c r="BW343">
        <f>Linker_ZHist!BW343-Nominal_ZHist!BW343</f>
        <v>0</v>
      </c>
      <c r="BX343">
        <f>Linker_ZHist!BX343-Nominal_ZHist!BX343</f>
        <v>0</v>
      </c>
      <c r="BY343">
        <f>Linker_ZHist!BY343-Nominal_ZHist!BY343</f>
        <v>0</v>
      </c>
      <c r="BZ343">
        <f>Linker_ZHist!BZ343-Nominal_ZHist!BZ343</f>
        <v>0</v>
      </c>
    </row>
    <row r="344" spans="4:78" x14ac:dyDescent="0.35">
      <c r="D344">
        <f>Linker_ZHist!D344-Nominal_ZHist!D344</f>
        <v>0</v>
      </c>
      <c r="E344">
        <f>Linker_ZHist!E344-Nominal_ZHist!E344</f>
        <v>0</v>
      </c>
      <c r="F344">
        <f>Linker_ZHist!F344-Nominal_ZHist!F344</f>
        <v>0</v>
      </c>
      <c r="G344">
        <f>Linker_ZHist!G344-Nominal_ZHist!G344</f>
        <v>0</v>
      </c>
      <c r="H344">
        <f>Linker_ZHist!H344-Nominal_ZHist!H344</f>
        <v>0</v>
      </c>
      <c r="I344">
        <f>Linker_ZHist!I344-Nominal_ZHist!I344</f>
        <v>0</v>
      </c>
      <c r="J344">
        <f>Linker_ZHist!J344-Nominal_ZHist!J344</f>
        <v>0</v>
      </c>
      <c r="K344">
        <f>Linker_ZHist!K344-Nominal_ZHist!K344</f>
        <v>0</v>
      </c>
      <c r="L344">
        <f>Linker_ZHist!L344-Nominal_ZHist!L344</f>
        <v>0</v>
      </c>
      <c r="M344">
        <f>Linker_ZHist!M344-Nominal_ZHist!M344</f>
        <v>0</v>
      </c>
      <c r="N344">
        <f>Linker_ZHist!N344-Nominal_ZHist!N344</f>
        <v>0</v>
      </c>
      <c r="O344">
        <f>Linker_ZHist!O344-Nominal_ZHist!O344</f>
        <v>0</v>
      </c>
      <c r="P344">
        <f>Linker_ZHist!P344-Nominal_ZHist!P344</f>
        <v>0</v>
      </c>
      <c r="Q344">
        <f>Linker_ZHist!Q344-Nominal_ZHist!Q344</f>
        <v>0</v>
      </c>
      <c r="R344">
        <f>Linker_ZHist!R344-Nominal_ZHist!R344</f>
        <v>0</v>
      </c>
      <c r="S344">
        <f>Linker_ZHist!S344-Nominal_ZHist!S344</f>
        <v>0</v>
      </c>
      <c r="T344">
        <f>Linker_ZHist!T344-Nominal_ZHist!T344</f>
        <v>0</v>
      </c>
      <c r="U344">
        <f>Linker_ZHist!U344-Nominal_ZHist!U344</f>
        <v>0</v>
      </c>
      <c r="V344">
        <f>Linker_ZHist!V344-Nominal_ZHist!V344</f>
        <v>0</v>
      </c>
      <c r="W344">
        <f>Linker_ZHist!W344-Nominal_ZHist!W344</f>
        <v>0</v>
      </c>
      <c r="X344">
        <f>Linker_ZHist!X344-Nominal_ZHist!X344</f>
        <v>0</v>
      </c>
      <c r="Y344">
        <f>Linker_ZHist!Y344-Nominal_ZHist!Y344</f>
        <v>0</v>
      </c>
      <c r="Z344">
        <f>Linker_ZHist!Z344-Nominal_ZHist!Z344</f>
        <v>0</v>
      </c>
      <c r="AA344">
        <f>Linker_ZHist!AA344-Nominal_ZHist!AA344</f>
        <v>0</v>
      </c>
      <c r="AB344">
        <f>Linker_ZHist!AB344-Nominal_ZHist!AB344</f>
        <v>0</v>
      </c>
      <c r="AC344">
        <f>Linker_ZHist!AC344-Nominal_ZHist!AC344</f>
        <v>0</v>
      </c>
      <c r="AD344">
        <f>Linker_ZHist!AD344-Nominal_ZHist!AD344</f>
        <v>0</v>
      </c>
      <c r="AE344">
        <f>Linker_ZHist!AE344-Nominal_ZHist!AE344</f>
        <v>0</v>
      </c>
      <c r="AF344">
        <f>Linker_ZHist!AF344-Nominal_ZHist!AF344</f>
        <v>0</v>
      </c>
      <c r="AG344">
        <f>Linker_ZHist!AG344-Nominal_ZHist!AG344</f>
        <v>0</v>
      </c>
      <c r="AH344">
        <f>Linker_ZHist!AH344-Nominal_ZHist!AH344</f>
        <v>0</v>
      </c>
      <c r="AI344">
        <f>Linker_ZHist!AI344-Nominal_ZHist!AI344</f>
        <v>0</v>
      </c>
      <c r="AJ344">
        <f>Linker_ZHist!AJ344-Nominal_ZHist!AJ344</f>
        <v>0</v>
      </c>
      <c r="AK344">
        <f>Linker_ZHist!AK344-Nominal_ZHist!AK344</f>
        <v>0</v>
      </c>
      <c r="AL344">
        <f>Linker_ZHist!AL344-Nominal_ZHist!AL344</f>
        <v>0</v>
      </c>
      <c r="AM344">
        <f>Linker_ZHist!AM344-Nominal_ZHist!AM344</f>
        <v>0</v>
      </c>
      <c r="AN344">
        <f>Linker_ZHist!AN344-Nominal_ZHist!AN344</f>
        <v>0</v>
      </c>
      <c r="AO344">
        <f>Linker_ZHist!AO344-Nominal_ZHist!AO344</f>
        <v>0</v>
      </c>
      <c r="AP344">
        <f>Linker_ZHist!AP344-Nominal_ZHist!AP344</f>
        <v>0</v>
      </c>
      <c r="AQ344">
        <f>Linker_ZHist!AQ344-Nominal_ZHist!AQ344</f>
        <v>0</v>
      </c>
      <c r="AR344">
        <f>Linker_ZHist!AR344-Nominal_ZHist!AR344</f>
        <v>0</v>
      </c>
      <c r="AS344">
        <f>Linker_ZHist!AS344-Nominal_ZHist!AS344</f>
        <v>0</v>
      </c>
      <c r="AT344">
        <f>Linker_ZHist!AT344-Nominal_ZHist!AT344</f>
        <v>0</v>
      </c>
      <c r="AU344">
        <f>Linker_ZHist!AU344-Nominal_ZHist!AU344</f>
        <v>0</v>
      </c>
      <c r="AV344">
        <f>Linker_ZHist!AV344-Nominal_ZHist!AV344</f>
        <v>0</v>
      </c>
      <c r="AW344">
        <f>Linker_ZHist!AW344-Nominal_ZHist!AW344</f>
        <v>0</v>
      </c>
      <c r="AX344">
        <f>Linker_ZHist!AX344-Nominal_ZHist!AX344</f>
        <v>0</v>
      </c>
      <c r="AY344">
        <f>Linker_ZHist!AY344-Nominal_ZHist!AY344</f>
        <v>0</v>
      </c>
      <c r="AZ344">
        <f>Linker_ZHist!AZ344-Nominal_ZHist!AZ344</f>
        <v>0</v>
      </c>
      <c r="BA344">
        <f>Linker_ZHist!BA344-Nominal_ZHist!BA344</f>
        <v>0</v>
      </c>
      <c r="BB344">
        <f>Linker_ZHist!BB344-Nominal_ZHist!BB344</f>
        <v>0</v>
      </c>
      <c r="BC344">
        <f>Linker_ZHist!BC344-Nominal_ZHist!BC344</f>
        <v>0</v>
      </c>
      <c r="BD344">
        <f>Linker_ZHist!BD344-Nominal_ZHist!BD344</f>
        <v>0</v>
      </c>
      <c r="BE344">
        <f>Linker_ZHist!BE344-Nominal_ZHist!BE344</f>
        <v>0</v>
      </c>
      <c r="BF344">
        <f>Linker_ZHist!BF344-Nominal_ZHist!BF344</f>
        <v>0</v>
      </c>
      <c r="BG344">
        <f>Linker_ZHist!BG344-Nominal_ZHist!BG344</f>
        <v>0</v>
      </c>
      <c r="BH344">
        <f>Linker_ZHist!BH344-Nominal_ZHist!BH344</f>
        <v>0</v>
      </c>
      <c r="BI344">
        <f>Linker_ZHist!BI344-Nominal_ZHist!BI344</f>
        <v>0</v>
      </c>
      <c r="BJ344">
        <f>Linker_ZHist!BJ344-Nominal_ZHist!BJ344</f>
        <v>0</v>
      </c>
      <c r="BK344">
        <f>Linker_ZHist!BK344-Nominal_ZHist!BK344</f>
        <v>0</v>
      </c>
      <c r="BL344">
        <f>Linker_ZHist!BL344-Nominal_ZHist!BL344</f>
        <v>0</v>
      </c>
      <c r="BM344">
        <f>Linker_ZHist!BM344-Nominal_ZHist!BM344</f>
        <v>0</v>
      </c>
      <c r="BN344">
        <f>Linker_ZHist!BN344-Nominal_ZHist!BN344</f>
        <v>0</v>
      </c>
      <c r="BO344">
        <f>Linker_ZHist!BO344-Nominal_ZHist!BO344</f>
        <v>0</v>
      </c>
      <c r="BP344">
        <f>Linker_ZHist!BP344-Nominal_ZHist!BP344</f>
        <v>0</v>
      </c>
      <c r="BQ344">
        <f>Linker_ZHist!BQ344-Nominal_ZHist!BQ344</f>
        <v>0</v>
      </c>
      <c r="BR344">
        <f>Linker_ZHist!BR344-Nominal_ZHist!BR344</f>
        <v>0</v>
      </c>
      <c r="BS344">
        <f>Linker_ZHist!BS344-Nominal_ZHist!BS344</f>
        <v>0</v>
      </c>
      <c r="BT344">
        <f>Linker_ZHist!BT344-Nominal_ZHist!BT344</f>
        <v>0</v>
      </c>
      <c r="BU344">
        <f>Linker_ZHist!BU344-Nominal_ZHist!BU344</f>
        <v>0</v>
      </c>
      <c r="BV344">
        <f>Linker_ZHist!BV344-Nominal_ZHist!BV344</f>
        <v>0</v>
      </c>
      <c r="BW344">
        <f>Linker_ZHist!BW344-Nominal_ZHist!BW344</f>
        <v>0</v>
      </c>
      <c r="BX344">
        <f>Linker_ZHist!BX344-Nominal_ZHist!BX344</f>
        <v>0</v>
      </c>
      <c r="BY344">
        <f>Linker_ZHist!BY344-Nominal_ZHist!BY344</f>
        <v>0</v>
      </c>
      <c r="BZ344">
        <f>Linker_ZHist!BZ344-Nominal_ZHist!BZ344</f>
        <v>0</v>
      </c>
    </row>
    <row r="345" spans="4:78" x14ac:dyDescent="0.35">
      <c r="D345">
        <f>Linker_ZHist!D345-Nominal_ZHist!D345</f>
        <v>0</v>
      </c>
      <c r="E345">
        <f>Linker_ZHist!E345-Nominal_ZHist!E345</f>
        <v>0</v>
      </c>
      <c r="F345">
        <f>Linker_ZHist!F345-Nominal_ZHist!F345</f>
        <v>0</v>
      </c>
      <c r="G345">
        <f>Linker_ZHist!G345-Nominal_ZHist!G345</f>
        <v>0</v>
      </c>
      <c r="H345">
        <f>Linker_ZHist!H345-Nominal_ZHist!H345</f>
        <v>0</v>
      </c>
      <c r="I345">
        <f>Linker_ZHist!I345-Nominal_ZHist!I345</f>
        <v>0</v>
      </c>
      <c r="J345">
        <f>Linker_ZHist!J345-Nominal_ZHist!J345</f>
        <v>0</v>
      </c>
      <c r="K345">
        <f>Linker_ZHist!K345-Nominal_ZHist!K345</f>
        <v>0</v>
      </c>
      <c r="L345">
        <f>Linker_ZHist!L345-Nominal_ZHist!L345</f>
        <v>0</v>
      </c>
      <c r="M345">
        <f>Linker_ZHist!M345-Nominal_ZHist!M345</f>
        <v>0</v>
      </c>
      <c r="N345">
        <f>Linker_ZHist!N345-Nominal_ZHist!N345</f>
        <v>0</v>
      </c>
      <c r="O345">
        <f>Linker_ZHist!O345-Nominal_ZHist!O345</f>
        <v>0</v>
      </c>
      <c r="P345">
        <f>Linker_ZHist!P345-Nominal_ZHist!P345</f>
        <v>0</v>
      </c>
      <c r="Q345">
        <f>Linker_ZHist!Q345-Nominal_ZHist!Q345</f>
        <v>0</v>
      </c>
      <c r="R345">
        <f>Linker_ZHist!R345-Nominal_ZHist!R345</f>
        <v>0</v>
      </c>
      <c r="S345">
        <f>Linker_ZHist!S345-Nominal_ZHist!S345</f>
        <v>0</v>
      </c>
      <c r="T345">
        <f>Linker_ZHist!T345-Nominal_ZHist!T345</f>
        <v>0</v>
      </c>
      <c r="U345">
        <f>Linker_ZHist!U345-Nominal_ZHist!U345</f>
        <v>0</v>
      </c>
      <c r="V345">
        <f>Linker_ZHist!V345-Nominal_ZHist!V345</f>
        <v>0</v>
      </c>
      <c r="W345">
        <f>Linker_ZHist!W345-Nominal_ZHist!W345</f>
        <v>0</v>
      </c>
      <c r="X345">
        <f>Linker_ZHist!X345-Nominal_ZHist!X345</f>
        <v>0</v>
      </c>
      <c r="Y345">
        <f>Linker_ZHist!Y345-Nominal_ZHist!Y345</f>
        <v>0</v>
      </c>
      <c r="Z345">
        <f>Linker_ZHist!Z345-Nominal_ZHist!Z345</f>
        <v>0</v>
      </c>
      <c r="AA345">
        <f>Linker_ZHist!AA345-Nominal_ZHist!AA345</f>
        <v>0</v>
      </c>
      <c r="AB345">
        <f>Linker_ZHist!AB345-Nominal_ZHist!AB345</f>
        <v>0</v>
      </c>
      <c r="AC345">
        <f>Linker_ZHist!AC345-Nominal_ZHist!AC345</f>
        <v>0</v>
      </c>
      <c r="AD345">
        <f>Linker_ZHist!AD345-Nominal_ZHist!AD345</f>
        <v>0</v>
      </c>
      <c r="AE345">
        <f>Linker_ZHist!AE345-Nominal_ZHist!AE345</f>
        <v>0</v>
      </c>
      <c r="AF345">
        <f>Linker_ZHist!AF345-Nominal_ZHist!AF345</f>
        <v>0</v>
      </c>
      <c r="AG345">
        <f>Linker_ZHist!AG345-Nominal_ZHist!AG345</f>
        <v>0</v>
      </c>
      <c r="AH345">
        <f>Linker_ZHist!AH345-Nominal_ZHist!AH345</f>
        <v>0</v>
      </c>
      <c r="AI345">
        <f>Linker_ZHist!AI345-Nominal_ZHist!AI345</f>
        <v>0</v>
      </c>
      <c r="AJ345">
        <f>Linker_ZHist!AJ345-Nominal_ZHist!AJ345</f>
        <v>0</v>
      </c>
      <c r="AK345">
        <f>Linker_ZHist!AK345-Nominal_ZHist!AK345</f>
        <v>0</v>
      </c>
      <c r="AL345">
        <f>Linker_ZHist!AL345-Nominal_ZHist!AL345</f>
        <v>0</v>
      </c>
      <c r="AM345">
        <f>Linker_ZHist!AM345-Nominal_ZHist!AM345</f>
        <v>0</v>
      </c>
      <c r="AN345">
        <f>Linker_ZHist!AN345-Nominal_ZHist!AN345</f>
        <v>0</v>
      </c>
      <c r="AO345">
        <f>Linker_ZHist!AO345-Nominal_ZHist!AO345</f>
        <v>0</v>
      </c>
      <c r="AP345">
        <f>Linker_ZHist!AP345-Nominal_ZHist!AP345</f>
        <v>0</v>
      </c>
      <c r="AQ345">
        <f>Linker_ZHist!AQ345-Nominal_ZHist!AQ345</f>
        <v>0</v>
      </c>
      <c r="AR345">
        <f>Linker_ZHist!AR345-Nominal_ZHist!AR345</f>
        <v>0</v>
      </c>
      <c r="AS345">
        <f>Linker_ZHist!AS345-Nominal_ZHist!AS345</f>
        <v>0</v>
      </c>
      <c r="AT345">
        <f>Linker_ZHist!AT345-Nominal_ZHist!AT345</f>
        <v>0</v>
      </c>
      <c r="AU345">
        <f>Linker_ZHist!AU345-Nominal_ZHist!AU345</f>
        <v>0</v>
      </c>
      <c r="AV345">
        <f>Linker_ZHist!AV345-Nominal_ZHist!AV345</f>
        <v>0</v>
      </c>
      <c r="AW345">
        <f>Linker_ZHist!AW345-Nominal_ZHist!AW345</f>
        <v>0</v>
      </c>
      <c r="AX345">
        <f>Linker_ZHist!AX345-Nominal_ZHist!AX345</f>
        <v>0</v>
      </c>
      <c r="AY345">
        <f>Linker_ZHist!AY345-Nominal_ZHist!AY345</f>
        <v>0</v>
      </c>
      <c r="AZ345">
        <f>Linker_ZHist!AZ345-Nominal_ZHist!AZ345</f>
        <v>0</v>
      </c>
      <c r="BA345">
        <f>Linker_ZHist!BA345-Nominal_ZHist!BA345</f>
        <v>0</v>
      </c>
      <c r="BB345">
        <f>Linker_ZHist!BB345-Nominal_ZHist!BB345</f>
        <v>0</v>
      </c>
      <c r="BC345">
        <f>Linker_ZHist!BC345-Nominal_ZHist!BC345</f>
        <v>0</v>
      </c>
      <c r="BD345">
        <f>Linker_ZHist!BD345-Nominal_ZHist!BD345</f>
        <v>0</v>
      </c>
      <c r="BE345">
        <f>Linker_ZHist!BE345-Nominal_ZHist!BE345</f>
        <v>0</v>
      </c>
      <c r="BF345">
        <f>Linker_ZHist!BF345-Nominal_ZHist!BF345</f>
        <v>0</v>
      </c>
      <c r="BG345">
        <f>Linker_ZHist!BG345-Nominal_ZHist!BG345</f>
        <v>0</v>
      </c>
      <c r="BH345">
        <f>Linker_ZHist!BH345-Nominal_ZHist!BH345</f>
        <v>0</v>
      </c>
      <c r="BI345">
        <f>Linker_ZHist!BI345-Nominal_ZHist!BI345</f>
        <v>0</v>
      </c>
      <c r="BJ345">
        <f>Linker_ZHist!BJ345-Nominal_ZHist!BJ345</f>
        <v>0</v>
      </c>
      <c r="BK345">
        <f>Linker_ZHist!BK345-Nominal_ZHist!BK345</f>
        <v>0</v>
      </c>
      <c r="BL345">
        <f>Linker_ZHist!BL345-Nominal_ZHist!BL345</f>
        <v>0</v>
      </c>
      <c r="BM345">
        <f>Linker_ZHist!BM345-Nominal_ZHist!BM345</f>
        <v>0</v>
      </c>
      <c r="BN345">
        <f>Linker_ZHist!BN345-Nominal_ZHist!BN345</f>
        <v>0</v>
      </c>
      <c r="BO345">
        <f>Linker_ZHist!BO345-Nominal_ZHist!BO345</f>
        <v>0</v>
      </c>
      <c r="BP345">
        <f>Linker_ZHist!BP345-Nominal_ZHist!BP345</f>
        <v>0</v>
      </c>
      <c r="BQ345">
        <f>Linker_ZHist!BQ345-Nominal_ZHist!BQ345</f>
        <v>0</v>
      </c>
      <c r="BR345">
        <f>Linker_ZHist!BR345-Nominal_ZHist!BR345</f>
        <v>0</v>
      </c>
      <c r="BS345">
        <f>Linker_ZHist!BS345-Nominal_ZHist!BS345</f>
        <v>0</v>
      </c>
      <c r="BT345">
        <f>Linker_ZHist!BT345-Nominal_ZHist!BT345</f>
        <v>0</v>
      </c>
      <c r="BU345">
        <f>Linker_ZHist!BU345-Nominal_ZHist!BU345</f>
        <v>0</v>
      </c>
      <c r="BV345">
        <f>Linker_ZHist!BV345-Nominal_ZHist!BV345</f>
        <v>0</v>
      </c>
      <c r="BW345">
        <f>Linker_ZHist!BW345-Nominal_ZHist!BW345</f>
        <v>0</v>
      </c>
      <c r="BX345">
        <f>Linker_ZHist!BX345-Nominal_ZHist!BX345</f>
        <v>0</v>
      </c>
      <c r="BY345">
        <f>Linker_ZHist!BY345-Nominal_ZHist!BY345</f>
        <v>0</v>
      </c>
      <c r="BZ345">
        <f>Linker_ZHist!BZ345-Nominal_ZHist!BZ345</f>
        <v>0</v>
      </c>
    </row>
    <row r="346" spans="4:78" x14ac:dyDescent="0.35">
      <c r="D346">
        <f>Linker_ZHist!D346-Nominal_ZHist!D346</f>
        <v>0</v>
      </c>
      <c r="E346">
        <f>Linker_ZHist!E346-Nominal_ZHist!E346</f>
        <v>0</v>
      </c>
      <c r="F346">
        <f>Linker_ZHist!F346-Nominal_ZHist!F346</f>
        <v>0</v>
      </c>
      <c r="G346">
        <f>Linker_ZHist!G346-Nominal_ZHist!G346</f>
        <v>0</v>
      </c>
      <c r="H346">
        <f>Linker_ZHist!H346-Nominal_ZHist!H346</f>
        <v>0</v>
      </c>
      <c r="I346">
        <f>Linker_ZHist!I346-Nominal_ZHist!I346</f>
        <v>0</v>
      </c>
      <c r="J346">
        <f>Linker_ZHist!J346-Nominal_ZHist!J346</f>
        <v>0</v>
      </c>
      <c r="K346">
        <f>Linker_ZHist!K346-Nominal_ZHist!K346</f>
        <v>0</v>
      </c>
      <c r="L346">
        <f>Linker_ZHist!L346-Nominal_ZHist!L346</f>
        <v>0</v>
      </c>
      <c r="M346">
        <f>Linker_ZHist!M346-Nominal_ZHist!M346</f>
        <v>0</v>
      </c>
      <c r="N346">
        <f>Linker_ZHist!N346-Nominal_ZHist!N346</f>
        <v>0</v>
      </c>
      <c r="O346">
        <f>Linker_ZHist!O346-Nominal_ZHist!O346</f>
        <v>0</v>
      </c>
      <c r="P346">
        <f>Linker_ZHist!P346-Nominal_ZHist!P346</f>
        <v>0</v>
      </c>
      <c r="Q346">
        <f>Linker_ZHist!Q346-Nominal_ZHist!Q346</f>
        <v>0</v>
      </c>
      <c r="R346">
        <f>Linker_ZHist!R346-Nominal_ZHist!R346</f>
        <v>0</v>
      </c>
      <c r="S346">
        <f>Linker_ZHist!S346-Nominal_ZHist!S346</f>
        <v>0</v>
      </c>
      <c r="T346">
        <f>Linker_ZHist!T346-Nominal_ZHist!T346</f>
        <v>0</v>
      </c>
      <c r="U346">
        <f>Linker_ZHist!U346-Nominal_ZHist!U346</f>
        <v>0</v>
      </c>
      <c r="V346">
        <f>Linker_ZHist!V346-Nominal_ZHist!V346</f>
        <v>0</v>
      </c>
      <c r="W346">
        <f>Linker_ZHist!W346-Nominal_ZHist!W346</f>
        <v>0</v>
      </c>
      <c r="X346">
        <f>Linker_ZHist!X346-Nominal_ZHist!X346</f>
        <v>0</v>
      </c>
      <c r="Y346">
        <f>Linker_ZHist!Y346-Nominal_ZHist!Y346</f>
        <v>0</v>
      </c>
      <c r="Z346">
        <f>Linker_ZHist!Z346-Nominal_ZHist!Z346</f>
        <v>0</v>
      </c>
      <c r="AA346">
        <f>Linker_ZHist!AA346-Nominal_ZHist!AA346</f>
        <v>0</v>
      </c>
      <c r="AB346">
        <f>Linker_ZHist!AB346-Nominal_ZHist!AB346</f>
        <v>0</v>
      </c>
      <c r="AC346">
        <f>Linker_ZHist!AC346-Nominal_ZHist!AC346</f>
        <v>0</v>
      </c>
      <c r="AD346">
        <f>Linker_ZHist!AD346-Nominal_ZHist!AD346</f>
        <v>0</v>
      </c>
      <c r="AE346">
        <f>Linker_ZHist!AE346-Nominal_ZHist!AE346</f>
        <v>0</v>
      </c>
      <c r="AF346">
        <f>Linker_ZHist!AF346-Nominal_ZHist!AF346</f>
        <v>0</v>
      </c>
      <c r="AG346">
        <f>Linker_ZHist!AG346-Nominal_ZHist!AG346</f>
        <v>0</v>
      </c>
      <c r="AH346">
        <f>Linker_ZHist!AH346-Nominal_ZHist!AH346</f>
        <v>0</v>
      </c>
      <c r="AI346">
        <f>Linker_ZHist!AI346-Nominal_ZHist!AI346</f>
        <v>0</v>
      </c>
      <c r="AJ346">
        <f>Linker_ZHist!AJ346-Nominal_ZHist!AJ346</f>
        <v>0</v>
      </c>
      <c r="AK346">
        <f>Linker_ZHist!AK346-Nominal_ZHist!AK346</f>
        <v>0</v>
      </c>
      <c r="AL346">
        <f>Linker_ZHist!AL346-Nominal_ZHist!AL346</f>
        <v>0</v>
      </c>
      <c r="AM346">
        <f>Linker_ZHist!AM346-Nominal_ZHist!AM346</f>
        <v>0</v>
      </c>
      <c r="AN346">
        <f>Linker_ZHist!AN346-Nominal_ZHist!AN346</f>
        <v>0</v>
      </c>
      <c r="AO346">
        <f>Linker_ZHist!AO346-Nominal_ZHist!AO346</f>
        <v>0</v>
      </c>
      <c r="AP346">
        <f>Linker_ZHist!AP346-Nominal_ZHist!AP346</f>
        <v>0</v>
      </c>
      <c r="AQ346">
        <f>Linker_ZHist!AQ346-Nominal_ZHist!AQ346</f>
        <v>0</v>
      </c>
      <c r="AR346">
        <f>Linker_ZHist!AR346-Nominal_ZHist!AR346</f>
        <v>0</v>
      </c>
      <c r="AS346">
        <f>Linker_ZHist!AS346-Nominal_ZHist!AS346</f>
        <v>0</v>
      </c>
      <c r="AT346">
        <f>Linker_ZHist!AT346-Nominal_ZHist!AT346</f>
        <v>0</v>
      </c>
      <c r="AU346">
        <f>Linker_ZHist!AU346-Nominal_ZHist!AU346</f>
        <v>0</v>
      </c>
      <c r="AV346">
        <f>Linker_ZHist!AV346-Nominal_ZHist!AV346</f>
        <v>0</v>
      </c>
      <c r="AW346">
        <f>Linker_ZHist!AW346-Nominal_ZHist!AW346</f>
        <v>0</v>
      </c>
      <c r="AX346">
        <f>Linker_ZHist!AX346-Nominal_ZHist!AX346</f>
        <v>0</v>
      </c>
      <c r="AY346">
        <f>Linker_ZHist!AY346-Nominal_ZHist!AY346</f>
        <v>0</v>
      </c>
      <c r="AZ346">
        <f>Linker_ZHist!AZ346-Nominal_ZHist!AZ346</f>
        <v>0</v>
      </c>
      <c r="BA346">
        <f>Linker_ZHist!BA346-Nominal_ZHist!BA346</f>
        <v>0</v>
      </c>
      <c r="BB346">
        <f>Linker_ZHist!BB346-Nominal_ZHist!BB346</f>
        <v>0</v>
      </c>
      <c r="BC346">
        <f>Linker_ZHist!BC346-Nominal_ZHist!BC346</f>
        <v>0</v>
      </c>
      <c r="BD346">
        <f>Linker_ZHist!BD346-Nominal_ZHist!BD346</f>
        <v>0</v>
      </c>
      <c r="BE346">
        <f>Linker_ZHist!BE346-Nominal_ZHist!BE346</f>
        <v>0</v>
      </c>
      <c r="BF346">
        <f>Linker_ZHist!BF346-Nominal_ZHist!BF346</f>
        <v>0</v>
      </c>
      <c r="BG346">
        <f>Linker_ZHist!BG346-Nominal_ZHist!BG346</f>
        <v>0</v>
      </c>
      <c r="BH346">
        <f>Linker_ZHist!BH346-Nominal_ZHist!BH346</f>
        <v>0</v>
      </c>
      <c r="BI346">
        <f>Linker_ZHist!BI346-Nominal_ZHist!BI346</f>
        <v>0</v>
      </c>
      <c r="BJ346">
        <f>Linker_ZHist!BJ346-Nominal_ZHist!BJ346</f>
        <v>0</v>
      </c>
      <c r="BK346">
        <f>Linker_ZHist!BK346-Nominal_ZHist!BK346</f>
        <v>0</v>
      </c>
      <c r="BL346">
        <f>Linker_ZHist!BL346-Nominal_ZHist!BL346</f>
        <v>0</v>
      </c>
      <c r="BM346">
        <f>Linker_ZHist!BM346-Nominal_ZHist!BM346</f>
        <v>0</v>
      </c>
      <c r="BN346">
        <f>Linker_ZHist!BN346-Nominal_ZHist!BN346</f>
        <v>0</v>
      </c>
      <c r="BO346">
        <f>Linker_ZHist!BO346-Nominal_ZHist!BO346</f>
        <v>0</v>
      </c>
      <c r="BP346">
        <f>Linker_ZHist!BP346-Nominal_ZHist!BP346</f>
        <v>0</v>
      </c>
      <c r="BQ346">
        <f>Linker_ZHist!BQ346-Nominal_ZHist!BQ346</f>
        <v>0</v>
      </c>
      <c r="BR346">
        <f>Linker_ZHist!BR346-Nominal_ZHist!BR346</f>
        <v>0</v>
      </c>
      <c r="BS346">
        <f>Linker_ZHist!BS346-Nominal_ZHist!BS346</f>
        <v>0</v>
      </c>
      <c r="BT346">
        <f>Linker_ZHist!BT346-Nominal_ZHist!BT346</f>
        <v>0</v>
      </c>
      <c r="BU346">
        <f>Linker_ZHist!BU346-Nominal_ZHist!BU346</f>
        <v>0</v>
      </c>
      <c r="BV346">
        <f>Linker_ZHist!BV346-Nominal_ZHist!BV346</f>
        <v>0</v>
      </c>
      <c r="BW346">
        <f>Linker_ZHist!BW346-Nominal_ZHist!BW346</f>
        <v>0</v>
      </c>
      <c r="BX346">
        <f>Linker_ZHist!BX346-Nominal_ZHist!BX346</f>
        <v>0</v>
      </c>
      <c r="BY346">
        <f>Linker_ZHist!BY346-Nominal_ZHist!BY346</f>
        <v>0</v>
      </c>
      <c r="BZ346">
        <f>Linker_ZHist!BZ346-Nominal_ZHist!BZ346</f>
        <v>0</v>
      </c>
    </row>
    <row r="347" spans="4:78" x14ac:dyDescent="0.35">
      <c r="D347">
        <f>Linker_ZHist!D347-Nominal_ZHist!D347</f>
        <v>0</v>
      </c>
      <c r="E347">
        <f>Linker_ZHist!E347-Nominal_ZHist!E347</f>
        <v>0</v>
      </c>
      <c r="F347">
        <f>Linker_ZHist!F347-Nominal_ZHist!F347</f>
        <v>0</v>
      </c>
      <c r="G347">
        <f>Linker_ZHist!G347-Nominal_ZHist!G347</f>
        <v>0</v>
      </c>
      <c r="H347">
        <f>Linker_ZHist!H347-Nominal_ZHist!H347</f>
        <v>0</v>
      </c>
      <c r="I347">
        <f>Linker_ZHist!I347-Nominal_ZHist!I347</f>
        <v>0</v>
      </c>
      <c r="J347">
        <f>Linker_ZHist!J347-Nominal_ZHist!J347</f>
        <v>0</v>
      </c>
      <c r="K347">
        <f>Linker_ZHist!K347-Nominal_ZHist!K347</f>
        <v>0</v>
      </c>
      <c r="L347">
        <f>Linker_ZHist!L347-Nominal_ZHist!L347</f>
        <v>0</v>
      </c>
      <c r="M347">
        <f>Linker_ZHist!M347-Nominal_ZHist!M347</f>
        <v>0</v>
      </c>
      <c r="N347">
        <f>Linker_ZHist!N347-Nominal_ZHist!N347</f>
        <v>0</v>
      </c>
      <c r="O347">
        <f>Linker_ZHist!O347-Nominal_ZHist!O347</f>
        <v>0</v>
      </c>
      <c r="P347">
        <f>Linker_ZHist!P347-Nominal_ZHist!P347</f>
        <v>0</v>
      </c>
      <c r="Q347">
        <f>Linker_ZHist!Q347-Nominal_ZHist!Q347</f>
        <v>0</v>
      </c>
      <c r="R347">
        <f>Linker_ZHist!R347-Nominal_ZHist!R347</f>
        <v>0</v>
      </c>
      <c r="S347">
        <f>Linker_ZHist!S347-Nominal_ZHist!S347</f>
        <v>0</v>
      </c>
      <c r="T347">
        <f>Linker_ZHist!T347-Nominal_ZHist!T347</f>
        <v>0</v>
      </c>
      <c r="U347">
        <f>Linker_ZHist!U347-Nominal_ZHist!U347</f>
        <v>0</v>
      </c>
      <c r="V347">
        <f>Linker_ZHist!V347-Nominal_ZHist!V347</f>
        <v>0</v>
      </c>
      <c r="W347">
        <f>Linker_ZHist!W347-Nominal_ZHist!W347</f>
        <v>0</v>
      </c>
      <c r="X347">
        <f>Linker_ZHist!X347-Nominal_ZHist!X347</f>
        <v>0</v>
      </c>
      <c r="Y347">
        <f>Linker_ZHist!Y347-Nominal_ZHist!Y347</f>
        <v>0</v>
      </c>
      <c r="Z347">
        <f>Linker_ZHist!Z347-Nominal_ZHist!Z347</f>
        <v>0</v>
      </c>
      <c r="AA347">
        <f>Linker_ZHist!AA347-Nominal_ZHist!AA347</f>
        <v>0</v>
      </c>
      <c r="AB347">
        <f>Linker_ZHist!AB347-Nominal_ZHist!AB347</f>
        <v>0</v>
      </c>
      <c r="AC347">
        <f>Linker_ZHist!AC347-Nominal_ZHist!AC347</f>
        <v>0</v>
      </c>
      <c r="AD347">
        <f>Linker_ZHist!AD347-Nominal_ZHist!AD347</f>
        <v>0</v>
      </c>
      <c r="AE347">
        <f>Linker_ZHist!AE347-Nominal_ZHist!AE347</f>
        <v>0</v>
      </c>
      <c r="AF347">
        <f>Linker_ZHist!AF347-Nominal_ZHist!AF347</f>
        <v>0</v>
      </c>
      <c r="AG347">
        <f>Linker_ZHist!AG347-Nominal_ZHist!AG347</f>
        <v>0</v>
      </c>
      <c r="AH347">
        <f>Linker_ZHist!AH347-Nominal_ZHist!AH347</f>
        <v>0</v>
      </c>
      <c r="AI347">
        <f>Linker_ZHist!AI347-Nominal_ZHist!AI347</f>
        <v>0</v>
      </c>
      <c r="AJ347">
        <f>Linker_ZHist!AJ347-Nominal_ZHist!AJ347</f>
        <v>0</v>
      </c>
      <c r="AK347">
        <f>Linker_ZHist!AK347-Nominal_ZHist!AK347</f>
        <v>0</v>
      </c>
      <c r="AL347">
        <f>Linker_ZHist!AL347-Nominal_ZHist!AL347</f>
        <v>0</v>
      </c>
      <c r="AM347">
        <f>Linker_ZHist!AM347-Nominal_ZHist!AM347</f>
        <v>0</v>
      </c>
      <c r="AN347">
        <f>Linker_ZHist!AN347-Nominal_ZHist!AN347</f>
        <v>0</v>
      </c>
      <c r="AO347">
        <f>Linker_ZHist!AO347-Nominal_ZHist!AO347</f>
        <v>0</v>
      </c>
      <c r="AP347">
        <f>Linker_ZHist!AP347-Nominal_ZHist!AP347</f>
        <v>0</v>
      </c>
      <c r="AQ347">
        <f>Linker_ZHist!AQ347-Nominal_ZHist!AQ347</f>
        <v>0</v>
      </c>
      <c r="AR347">
        <f>Linker_ZHist!AR347-Nominal_ZHist!AR347</f>
        <v>0</v>
      </c>
      <c r="AS347">
        <f>Linker_ZHist!AS347-Nominal_ZHist!AS347</f>
        <v>0</v>
      </c>
      <c r="AT347">
        <f>Linker_ZHist!AT347-Nominal_ZHist!AT347</f>
        <v>0</v>
      </c>
      <c r="AU347">
        <f>Linker_ZHist!AU347-Nominal_ZHist!AU347</f>
        <v>0</v>
      </c>
      <c r="AV347">
        <f>Linker_ZHist!AV347-Nominal_ZHist!AV347</f>
        <v>0</v>
      </c>
      <c r="AW347">
        <f>Linker_ZHist!AW347-Nominal_ZHist!AW347</f>
        <v>0</v>
      </c>
      <c r="AX347">
        <f>Linker_ZHist!AX347-Nominal_ZHist!AX347</f>
        <v>0</v>
      </c>
      <c r="AY347">
        <f>Linker_ZHist!AY347-Nominal_ZHist!AY347</f>
        <v>0</v>
      </c>
      <c r="AZ347">
        <f>Linker_ZHist!AZ347-Nominal_ZHist!AZ347</f>
        <v>0</v>
      </c>
      <c r="BA347">
        <f>Linker_ZHist!BA347-Nominal_ZHist!BA347</f>
        <v>0</v>
      </c>
      <c r="BB347">
        <f>Linker_ZHist!BB347-Nominal_ZHist!BB347</f>
        <v>0</v>
      </c>
      <c r="BC347">
        <f>Linker_ZHist!BC347-Nominal_ZHist!BC347</f>
        <v>0</v>
      </c>
      <c r="BD347">
        <f>Linker_ZHist!BD347-Nominal_ZHist!BD347</f>
        <v>0</v>
      </c>
      <c r="BE347">
        <f>Linker_ZHist!BE347-Nominal_ZHist!BE347</f>
        <v>0</v>
      </c>
      <c r="BF347">
        <f>Linker_ZHist!BF347-Nominal_ZHist!BF347</f>
        <v>0</v>
      </c>
      <c r="BG347">
        <f>Linker_ZHist!BG347-Nominal_ZHist!BG347</f>
        <v>0</v>
      </c>
      <c r="BH347">
        <f>Linker_ZHist!BH347-Nominal_ZHist!BH347</f>
        <v>0</v>
      </c>
      <c r="BI347">
        <f>Linker_ZHist!BI347-Nominal_ZHist!BI347</f>
        <v>0</v>
      </c>
      <c r="BJ347">
        <f>Linker_ZHist!BJ347-Nominal_ZHist!BJ347</f>
        <v>0</v>
      </c>
      <c r="BK347">
        <f>Linker_ZHist!BK347-Nominal_ZHist!BK347</f>
        <v>0</v>
      </c>
      <c r="BL347">
        <f>Linker_ZHist!BL347-Nominal_ZHist!BL347</f>
        <v>0</v>
      </c>
      <c r="BM347">
        <f>Linker_ZHist!BM347-Nominal_ZHist!BM347</f>
        <v>0</v>
      </c>
      <c r="BN347">
        <f>Linker_ZHist!BN347-Nominal_ZHist!BN347</f>
        <v>0</v>
      </c>
      <c r="BO347">
        <f>Linker_ZHist!BO347-Nominal_ZHist!BO347</f>
        <v>0</v>
      </c>
      <c r="BP347">
        <f>Linker_ZHist!BP347-Nominal_ZHist!BP347</f>
        <v>0</v>
      </c>
      <c r="BQ347">
        <f>Linker_ZHist!BQ347-Nominal_ZHist!BQ347</f>
        <v>0</v>
      </c>
      <c r="BR347">
        <f>Linker_ZHist!BR347-Nominal_ZHist!BR347</f>
        <v>0</v>
      </c>
      <c r="BS347">
        <f>Linker_ZHist!BS347-Nominal_ZHist!BS347</f>
        <v>0</v>
      </c>
      <c r="BT347">
        <f>Linker_ZHist!BT347-Nominal_ZHist!BT347</f>
        <v>0</v>
      </c>
      <c r="BU347">
        <f>Linker_ZHist!BU347-Nominal_ZHist!BU347</f>
        <v>0</v>
      </c>
      <c r="BV347">
        <f>Linker_ZHist!BV347-Nominal_ZHist!BV347</f>
        <v>0</v>
      </c>
      <c r="BW347">
        <f>Linker_ZHist!BW347-Nominal_ZHist!BW347</f>
        <v>0</v>
      </c>
      <c r="BX347">
        <f>Linker_ZHist!BX347-Nominal_ZHist!BX347</f>
        <v>0</v>
      </c>
      <c r="BY347">
        <f>Linker_ZHist!BY347-Nominal_ZHist!BY347</f>
        <v>0</v>
      </c>
      <c r="BZ347">
        <f>Linker_ZHist!BZ347-Nominal_ZHist!BZ347</f>
        <v>0</v>
      </c>
    </row>
    <row r="348" spans="4:78" x14ac:dyDescent="0.35">
      <c r="D348">
        <f>Linker_ZHist!D348-Nominal_ZHist!D348</f>
        <v>0</v>
      </c>
      <c r="E348">
        <f>Linker_ZHist!E348-Nominal_ZHist!E348</f>
        <v>0</v>
      </c>
      <c r="F348">
        <f>Linker_ZHist!F348-Nominal_ZHist!F348</f>
        <v>0</v>
      </c>
      <c r="G348">
        <f>Linker_ZHist!G348-Nominal_ZHist!G348</f>
        <v>0</v>
      </c>
      <c r="H348">
        <f>Linker_ZHist!H348-Nominal_ZHist!H348</f>
        <v>0</v>
      </c>
      <c r="I348">
        <f>Linker_ZHist!I348-Nominal_ZHist!I348</f>
        <v>0</v>
      </c>
      <c r="J348">
        <f>Linker_ZHist!J348-Nominal_ZHist!J348</f>
        <v>0</v>
      </c>
      <c r="K348">
        <f>Linker_ZHist!K348-Nominal_ZHist!K348</f>
        <v>0</v>
      </c>
      <c r="L348">
        <f>Linker_ZHist!L348-Nominal_ZHist!L348</f>
        <v>0</v>
      </c>
      <c r="M348">
        <f>Linker_ZHist!M348-Nominal_ZHist!M348</f>
        <v>0</v>
      </c>
      <c r="N348">
        <f>Linker_ZHist!N348-Nominal_ZHist!N348</f>
        <v>0</v>
      </c>
      <c r="O348">
        <f>Linker_ZHist!O348-Nominal_ZHist!O348</f>
        <v>0</v>
      </c>
      <c r="P348">
        <f>Linker_ZHist!P348-Nominal_ZHist!P348</f>
        <v>0</v>
      </c>
      <c r="Q348">
        <f>Linker_ZHist!Q348-Nominal_ZHist!Q348</f>
        <v>0</v>
      </c>
      <c r="R348">
        <f>Linker_ZHist!R348-Nominal_ZHist!R348</f>
        <v>0</v>
      </c>
      <c r="S348">
        <f>Linker_ZHist!S348-Nominal_ZHist!S348</f>
        <v>0</v>
      </c>
      <c r="T348">
        <f>Linker_ZHist!T348-Nominal_ZHist!T348</f>
        <v>0</v>
      </c>
      <c r="U348">
        <f>Linker_ZHist!U348-Nominal_ZHist!U348</f>
        <v>0</v>
      </c>
      <c r="V348">
        <f>Linker_ZHist!V348-Nominal_ZHist!V348</f>
        <v>0</v>
      </c>
      <c r="W348">
        <f>Linker_ZHist!W348-Nominal_ZHist!W348</f>
        <v>0</v>
      </c>
      <c r="X348">
        <f>Linker_ZHist!X348-Nominal_ZHist!X348</f>
        <v>0</v>
      </c>
      <c r="Y348">
        <f>Linker_ZHist!Y348-Nominal_ZHist!Y348</f>
        <v>0</v>
      </c>
      <c r="Z348">
        <f>Linker_ZHist!Z348-Nominal_ZHist!Z348</f>
        <v>0</v>
      </c>
      <c r="AA348">
        <f>Linker_ZHist!AA348-Nominal_ZHist!AA348</f>
        <v>0</v>
      </c>
      <c r="AB348">
        <f>Linker_ZHist!AB348-Nominal_ZHist!AB348</f>
        <v>0</v>
      </c>
      <c r="AC348">
        <f>Linker_ZHist!AC348-Nominal_ZHist!AC348</f>
        <v>0</v>
      </c>
      <c r="AD348">
        <f>Linker_ZHist!AD348-Nominal_ZHist!AD348</f>
        <v>0</v>
      </c>
      <c r="AE348">
        <f>Linker_ZHist!AE348-Nominal_ZHist!AE348</f>
        <v>0</v>
      </c>
      <c r="AF348">
        <f>Linker_ZHist!AF348-Nominal_ZHist!AF348</f>
        <v>0</v>
      </c>
      <c r="AG348">
        <f>Linker_ZHist!AG348-Nominal_ZHist!AG348</f>
        <v>0</v>
      </c>
      <c r="AH348">
        <f>Linker_ZHist!AH348-Nominal_ZHist!AH348</f>
        <v>0</v>
      </c>
      <c r="AI348">
        <f>Linker_ZHist!AI348-Nominal_ZHist!AI348</f>
        <v>0</v>
      </c>
      <c r="AJ348">
        <f>Linker_ZHist!AJ348-Nominal_ZHist!AJ348</f>
        <v>0</v>
      </c>
      <c r="AK348">
        <f>Linker_ZHist!AK348-Nominal_ZHist!AK348</f>
        <v>0</v>
      </c>
      <c r="AL348">
        <f>Linker_ZHist!AL348-Nominal_ZHist!AL348</f>
        <v>0</v>
      </c>
      <c r="AM348">
        <f>Linker_ZHist!AM348-Nominal_ZHist!AM348</f>
        <v>0</v>
      </c>
      <c r="AN348">
        <f>Linker_ZHist!AN348-Nominal_ZHist!AN348</f>
        <v>0</v>
      </c>
      <c r="AO348">
        <f>Linker_ZHist!AO348-Nominal_ZHist!AO348</f>
        <v>0</v>
      </c>
      <c r="AP348">
        <f>Linker_ZHist!AP348-Nominal_ZHist!AP348</f>
        <v>0</v>
      </c>
      <c r="AQ348">
        <f>Linker_ZHist!AQ348-Nominal_ZHist!AQ348</f>
        <v>0</v>
      </c>
      <c r="AR348">
        <f>Linker_ZHist!AR348-Nominal_ZHist!AR348</f>
        <v>0</v>
      </c>
      <c r="AS348">
        <f>Linker_ZHist!AS348-Nominal_ZHist!AS348</f>
        <v>0</v>
      </c>
      <c r="AT348">
        <f>Linker_ZHist!AT348-Nominal_ZHist!AT348</f>
        <v>0</v>
      </c>
      <c r="AU348">
        <f>Linker_ZHist!AU348-Nominal_ZHist!AU348</f>
        <v>0</v>
      </c>
      <c r="AV348">
        <f>Linker_ZHist!AV348-Nominal_ZHist!AV348</f>
        <v>0</v>
      </c>
      <c r="AW348">
        <f>Linker_ZHist!AW348-Nominal_ZHist!AW348</f>
        <v>0</v>
      </c>
      <c r="AX348">
        <f>Linker_ZHist!AX348-Nominal_ZHist!AX348</f>
        <v>0</v>
      </c>
      <c r="AY348">
        <f>Linker_ZHist!AY348-Nominal_ZHist!AY348</f>
        <v>0</v>
      </c>
      <c r="AZ348">
        <f>Linker_ZHist!AZ348-Nominal_ZHist!AZ348</f>
        <v>0</v>
      </c>
      <c r="BA348">
        <f>Linker_ZHist!BA348-Nominal_ZHist!BA348</f>
        <v>0</v>
      </c>
      <c r="BB348">
        <f>Linker_ZHist!BB348-Nominal_ZHist!BB348</f>
        <v>0</v>
      </c>
      <c r="BC348">
        <f>Linker_ZHist!BC348-Nominal_ZHist!BC348</f>
        <v>0</v>
      </c>
      <c r="BD348">
        <f>Linker_ZHist!BD348-Nominal_ZHist!BD348</f>
        <v>0</v>
      </c>
      <c r="BE348">
        <f>Linker_ZHist!BE348-Nominal_ZHist!BE348</f>
        <v>0</v>
      </c>
      <c r="BF348">
        <f>Linker_ZHist!BF348-Nominal_ZHist!BF348</f>
        <v>0</v>
      </c>
      <c r="BG348">
        <f>Linker_ZHist!BG348-Nominal_ZHist!BG348</f>
        <v>0</v>
      </c>
      <c r="BH348">
        <f>Linker_ZHist!BH348-Nominal_ZHist!BH348</f>
        <v>0</v>
      </c>
      <c r="BI348">
        <f>Linker_ZHist!BI348-Nominal_ZHist!BI348</f>
        <v>0</v>
      </c>
      <c r="BJ348">
        <f>Linker_ZHist!BJ348-Nominal_ZHist!BJ348</f>
        <v>0</v>
      </c>
      <c r="BK348">
        <f>Linker_ZHist!BK348-Nominal_ZHist!BK348</f>
        <v>0</v>
      </c>
      <c r="BL348">
        <f>Linker_ZHist!BL348-Nominal_ZHist!BL348</f>
        <v>0</v>
      </c>
      <c r="BM348">
        <f>Linker_ZHist!BM348-Nominal_ZHist!BM348</f>
        <v>0</v>
      </c>
      <c r="BN348">
        <f>Linker_ZHist!BN348-Nominal_ZHist!BN348</f>
        <v>0</v>
      </c>
      <c r="BO348">
        <f>Linker_ZHist!BO348-Nominal_ZHist!BO348</f>
        <v>0</v>
      </c>
      <c r="BP348">
        <f>Linker_ZHist!BP348-Nominal_ZHist!BP348</f>
        <v>0</v>
      </c>
      <c r="BQ348">
        <f>Linker_ZHist!BQ348-Nominal_ZHist!BQ348</f>
        <v>0</v>
      </c>
      <c r="BR348">
        <f>Linker_ZHist!BR348-Nominal_ZHist!BR348</f>
        <v>0</v>
      </c>
      <c r="BS348">
        <f>Linker_ZHist!BS348-Nominal_ZHist!BS348</f>
        <v>0</v>
      </c>
      <c r="BT348">
        <f>Linker_ZHist!BT348-Nominal_ZHist!BT348</f>
        <v>0</v>
      </c>
      <c r="BU348">
        <f>Linker_ZHist!BU348-Nominal_ZHist!BU348</f>
        <v>0</v>
      </c>
      <c r="BV348">
        <f>Linker_ZHist!BV348-Nominal_ZHist!BV348</f>
        <v>0</v>
      </c>
      <c r="BW348">
        <f>Linker_ZHist!BW348-Nominal_ZHist!BW348</f>
        <v>0</v>
      </c>
      <c r="BX348">
        <f>Linker_ZHist!BX348-Nominal_ZHist!BX348</f>
        <v>0</v>
      </c>
      <c r="BY348">
        <f>Linker_ZHist!BY348-Nominal_ZHist!BY348</f>
        <v>0</v>
      </c>
      <c r="BZ348">
        <f>Linker_ZHist!BZ348-Nominal_ZHist!BZ348</f>
        <v>0</v>
      </c>
    </row>
    <row r="349" spans="4:78" x14ac:dyDescent="0.35">
      <c r="D349">
        <f>Linker_ZHist!D349-Nominal_ZHist!D349</f>
        <v>0</v>
      </c>
      <c r="E349">
        <f>Linker_ZHist!E349-Nominal_ZHist!E349</f>
        <v>0</v>
      </c>
      <c r="F349">
        <f>Linker_ZHist!F349-Nominal_ZHist!F349</f>
        <v>0</v>
      </c>
      <c r="G349">
        <f>Linker_ZHist!G349-Nominal_ZHist!G349</f>
        <v>0</v>
      </c>
      <c r="H349">
        <f>Linker_ZHist!H349-Nominal_ZHist!H349</f>
        <v>0</v>
      </c>
      <c r="I349">
        <f>Linker_ZHist!I349-Nominal_ZHist!I349</f>
        <v>0</v>
      </c>
      <c r="J349">
        <f>Linker_ZHist!J349-Nominal_ZHist!J349</f>
        <v>0</v>
      </c>
      <c r="K349">
        <f>Linker_ZHist!K349-Nominal_ZHist!K349</f>
        <v>0</v>
      </c>
      <c r="L349">
        <f>Linker_ZHist!L349-Nominal_ZHist!L349</f>
        <v>0</v>
      </c>
      <c r="M349">
        <f>Linker_ZHist!M349-Nominal_ZHist!M349</f>
        <v>0</v>
      </c>
      <c r="N349">
        <f>Linker_ZHist!N349-Nominal_ZHist!N349</f>
        <v>0</v>
      </c>
      <c r="O349">
        <f>Linker_ZHist!O349-Nominal_ZHist!O349</f>
        <v>0</v>
      </c>
      <c r="P349">
        <f>Linker_ZHist!P349-Nominal_ZHist!P349</f>
        <v>0</v>
      </c>
      <c r="Q349">
        <f>Linker_ZHist!Q349-Nominal_ZHist!Q349</f>
        <v>0</v>
      </c>
      <c r="R349">
        <f>Linker_ZHist!R349-Nominal_ZHist!R349</f>
        <v>0</v>
      </c>
      <c r="S349">
        <f>Linker_ZHist!S349-Nominal_ZHist!S349</f>
        <v>0</v>
      </c>
      <c r="T349">
        <f>Linker_ZHist!T349-Nominal_ZHist!T349</f>
        <v>0</v>
      </c>
      <c r="U349">
        <f>Linker_ZHist!U349-Nominal_ZHist!U349</f>
        <v>0</v>
      </c>
      <c r="V349">
        <f>Linker_ZHist!V349-Nominal_ZHist!V349</f>
        <v>0</v>
      </c>
      <c r="W349">
        <f>Linker_ZHist!W349-Nominal_ZHist!W349</f>
        <v>0</v>
      </c>
      <c r="X349">
        <f>Linker_ZHist!X349-Nominal_ZHist!X349</f>
        <v>0</v>
      </c>
      <c r="Y349">
        <f>Linker_ZHist!Y349-Nominal_ZHist!Y349</f>
        <v>0</v>
      </c>
      <c r="Z349">
        <f>Linker_ZHist!Z349-Nominal_ZHist!Z349</f>
        <v>0</v>
      </c>
      <c r="AA349">
        <f>Linker_ZHist!AA349-Nominal_ZHist!AA349</f>
        <v>0</v>
      </c>
      <c r="AB349">
        <f>Linker_ZHist!AB349-Nominal_ZHist!AB349</f>
        <v>0</v>
      </c>
      <c r="AC349">
        <f>Linker_ZHist!AC349-Nominal_ZHist!AC349</f>
        <v>0</v>
      </c>
      <c r="AD349">
        <f>Linker_ZHist!AD349-Nominal_ZHist!AD349</f>
        <v>0</v>
      </c>
      <c r="AE349">
        <f>Linker_ZHist!AE349-Nominal_ZHist!AE349</f>
        <v>0</v>
      </c>
      <c r="AF349">
        <f>Linker_ZHist!AF349-Nominal_ZHist!AF349</f>
        <v>0</v>
      </c>
      <c r="AG349">
        <f>Linker_ZHist!AG349-Nominal_ZHist!AG349</f>
        <v>0</v>
      </c>
      <c r="AH349">
        <f>Linker_ZHist!AH349-Nominal_ZHist!AH349</f>
        <v>0</v>
      </c>
      <c r="AI349">
        <f>Linker_ZHist!AI349-Nominal_ZHist!AI349</f>
        <v>0</v>
      </c>
      <c r="AJ349">
        <f>Linker_ZHist!AJ349-Nominal_ZHist!AJ349</f>
        <v>0</v>
      </c>
      <c r="AK349">
        <f>Linker_ZHist!AK349-Nominal_ZHist!AK349</f>
        <v>0</v>
      </c>
      <c r="AL349">
        <f>Linker_ZHist!AL349-Nominal_ZHist!AL349</f>
        <v>0</v>
      </c>
      <c r="AM349">
        <f>Linker_ZHist!AM349-Nominal_ZHist!AM349</f>
        <v>0</v>
      </c>
      <c r="AN349">
        <f>Linker_ZHist!AN349-Nominal_ZHist!AN349</f>
        <v>0</v>
      </c>
      <c r="AO349">
        <f>Linker_ZHist!AO349-Nominal_ZHist!AO349</f>
        <v>0</v>
      </c>
      <c r="AP349">
        <f>Linker_ZHist!AP349-Nominal_ZHist!AP349</f>
        <v>0</v>
      </c>
      <c r="AQ349">
        <f>Linker_ZHist!AQ349-Nominal_ZHist!AQ349</f>
        <v>0</v>
      </c>
      <c r="AR349">
        <f>Linker_ZHist!AR349-Nominal_ZHist!AR349</f>
        <v>0</v>
      </c>
      <c r="AS349">
        <f>Linker_ZHist!AS349-Nominal_ZHist!AS349</f>
        <v>0</v>
      </c>
      <c r="AT349">
        <f>Linker_ZHist!AT349-Nominal_ZHist!AT349</f>
        <v>0</v>
      </c>
      <c r="AU349">
        <f>Linker_ZHist!AU349-Nominal_ZHist!AU349</f>
        <v>0</v>
      </c>
      <c r="AV349">
        <f>Linker_ZHist!AV349-Nominal_ZHist!AV349</f>
        <v>0</v>
      </c>
      <c r="AW349">
        <f>Linker_ZHist!AW349-Nominal_ZHist!AW349</f>
        <v>0</v>
      </c>
      <c r="AX349">
        <f>Linker_ZHist!AX349-Nominal_ZHist!AX349</f>
        <v>0</v>
      </c>
      <c r="AY349">
        <f>Linker_ZHist!AY349-Nominal_ZHist!AY349</f>
        <v>0</v>
      </c>
      <c r="AZ349">
        <f>Linker_ZHist!AZ349-Nominal_ZHist!AZ349</f>
        <v>0</v>
      </c>
      <c r="BA349">
        <f>Linker_ZHist!BA349-Nominal_ZHist!BA349</f>
        <v>0</v>
      </c>
      <c r="BB349">
        <f>Linker_ZHist!BB349-Nominal_ZHist!BB349</f>
        <v>0</v>
      </c>
      <c r="BC349">
        <f>Linker_ZHist!BC349-Nominal_ZHist!BC349</f>
        <v>0</v>
      </c>
      <c r="BD349">
        <f>Linker_ZHist!BD349-Nominal_ZHist!BD349</f>
        <v>0</v>
      </c>
      <c r="BE349">
        <f>Linker_ZHist!BE349-Nominal_ZHist!BE349</f>
        <v>0</v>
      </c>
      <c r="BF349">
        <f>Linker_ZHist!BF349-Nominal_ZHist!BF349</f>
        <v>0</v>
      </c>
      <c r="BG349">
        <f>Linker_ZHist!BG349-Nominal_ZHist!BG349</f>
        <v>0</v>
      </c>
      <c r="BH349">
        <f>Linker_ZHist!BH349-Nominal_ZHist!BH349</f>
        <v>0</v>
      </c>
      <c r="BI349">
        <f>Linker_ZHist!BI349-Nominal_ZHist!BI349</f>
        <v>0</v>
      </c>
      <c r="BJ349">
        <f>Linker_ZHist!BJ349-Nominal_ZHist!BJ349</f>
        <v>0</v>
      </c>
      <c r="BK349">
        <f>Linker_ZHist!BK349-Nominal_ZHist!BK349</f>
        <v>0</v>
      </c>
      <c r="BL349">
        <f>Linker_ZHist!BL349-Nominal_ZHist!BL349</f>
        <v>0</v>
      </c>
      <c r="BM349">
        <f>Linker_ZHist!BM349-Nominal_ZHist!BM349</f>
        <v>0</v>
      </c>
      <c r="BN349">
        <f>Linker_ZHist!BN349-Nominal_ZHist!BN349</f>
        <v>0</v>
      </c>
      <c r="BO349">
        <f>Linker_ZHist!BO349-Nominal_ZHist!BO349</f>
        <v>0</v>
      </c>
      <c r="BP349">
        <f>Linker_ZHist!BP349-Nominal_ZHist!BP349</f>
        <v>0</v>
      </c>
      <c r="BQ349">
        <f>Linker_ZHist!BQ349-Nominal_ZHist!BQ349</f>
        <v>0</v>
      </c>
      <c r="BR349">
        <f>Linker_ZHist!BR349-Nominal_ZHist!BR349</f>
        <v>0</v>
      </c>
      <c r="BS349">
        <f>Linker_ZHist!BS349-Nominal_ZHist!BS349</f>
        <v>0</v>
      </c>
      <c r="BT349">
        <f>Linker_ZHist!BT349-Nominal_ZHist!BT349</f>
        <v>0</v>
      </c>
      <c r="BU349">
        <f>Linker_ZHist!BU349-Nominal_ZHist!BU349</f>
        <v>0</v>
      </c>
      <c r="BV349">
        <f>Linker_ZHist!BV349-Nominal_ZHist!BV349</f>
        <v>0</v>
      </c>
      <c r="BW349">
        <f>Linker_ZHist!BW349-Nominal_ZHist!BW349</f>
        <v>0</v>
      </c>
      <c r="BX349">
        <f>Linker_ZHist!BX349-Nominal_ZHist!BX349</f>
        <v>0</v>
      </c>
      <c r="BY349">
        <f>Linker_ZHist!BY349-Nominal_ZHist!BY349</f>
        <v>0</v>
      </c>
      <c r="BZ349">
        <f>Linker_ZHist!BZ349-Nominal_ZHist!BZ349</f>
        <v>0</v>
      </c>
    </row>
    <row r="350" spans="4:78" x14ac:dyDescent="0.35">
      <c r="D350">
        <f>Linker_ZHist!D350-Nominal_ZHist!D350</f>
        <v>0</v>
      </c>
      <c r="E350">
        <f>Linker_ZHist!E350-Nominal_ZHist!E350</f>
        <v>0</v>
      </c>
      <c r="F350">
        <f>Linker_ZHist!F350-Nominal_ZHist!F350</f>
        <v>0</v>
      </c>
      <c r="G350">
        <f>Linker_ZHist!G350-Nominal_ZHist!G350</f>
        <v>0</v>
      </c>
      <c r="H350">
        <f>Linker_ZHist!H350-Nominal_ZHist!H350</f>
        <v>0</v>
      </c>
      <c r="I350">
        <f>Linker_ZHist!I350-Nominal_ZHist!I350</f>
        <v>0</v>
      </c>
      <c r="J350">
        <f>Linker_ZHist!J350-Nominal_ZHist!J350</f>
        <v>0</v>
      </c>
      <c r="K350">
        <f>Linker_ZHist!K350-Nominal_ZHist!K350</f>
        <v>0</v>
      </c>
      <c r="L350">
        <f>Linker_ZHist!L350-Nominal_ZHist!L350</f>
        <v>0</v>
      </c>
      <c r="M350">
        <f>Linker_ZHist!M350-Nominal_ZHist!M350</f>
        <v>0</v>
      </c>
      <c r="N350">
        <f>Linker_ZHist!N350-Nominal_ZHist!N350</f>
        <v>0</v>
      </c>
      <c r="O350">
        <f>Linker_ZHist!O350-Nominal_ZHist!O350</f>
        <v>0</v>
      </c>
      <c r="P350">
        <f>Linker_ZHist!P350-Nominal_ZHist!P350</f>
        <v>0</v>
      </c>
      <c r="Q350">
        <f>Linker_ZHist!Q350-Nominal_ZHist!Q350</f>
        <v>0</v>
      </c>
      <c r="R350">
        <f>Linker_ZHist!R350-Nominal_ZHist!R350</f>
        <v>0</v>
      </c>
      <c r="S350">
        <f>Linker_ZHist!S350-Nominal_ZHist!S350</f>
        <v>0</v>
      </c>
      <c r="T350">
        <f>Linker_ZHist!T350-Nominal_ZHist!T350</f>
        <v>0</v>
      </c>
      <c r="U350">
        <f>Linker_ZHist!U350-Nominal_ZHist!U350</f>
        <v>0</v>
      </c>
      <c r="V350">
        <f>Linker_ZHist!V350-Nominal_ZHist!V350</f>
        <v>0</v>
      </c>
      <c r="W350">
        <f>Linker_ZHist!W350-Nominal_ZHist!W350</f>
        <v>0</v>
      </c>
      <c r="X350">
        <f>Linker_ZHist!X350-Nominal_ZHist!X350</f>
        <v>0</v>
      </c>
      <c r="Y350">
        <f>Linker_ZHist!Y350-Nominal_ZHist!Y350</f>
        <v>0</v>
      </c>
      <c r="Z350">
        <f>Linker_ZHist!Z350-Nominal_ZHist!Z350</f>
        <v>0</v>
      </c>
      <c r="AA350">
        <f>Linker_ZHist!AA350-Nominal_ZHist!AA350</f>
        <v>0</v>
      </c>
      <c r="AB350">
        <f>Linker_ZHist!AB350-Nominal_ZHist!AB350</f>
        <v>0</v>
      </c>
      <c r="AC350">
        <f>Linker_ZHist!AC350-Nominal_ZHist!AC350</f>
        <v>0</v>
      </c>
      <c r="AD350">
        <f>Linker_ZHist!AD350-Nominal_ZHist!AD350</f>
        <v>0</v>
      </c>
      <c r="AE350">
        <f>Linker_ZHist!AE350-Nominal_ZHist!AE350</f>
        <v>0</v>
      </c>
      <c r="AF350">
        <f>Linker_ZHist!AF350-Nominal_ZHist!AF350</f>
        <v>0</v>
      </c>
      <c r="AG350">
        <f>Linker_ZHist!AG350-Nominal_ZHist!AG350</f>
        <v>0</v>
      </c>
      <c r="AH350">
        <f>Linker_ZHist!AH350-Nominal_ZHist!AH350</f>
        <v>0</v>
      </c>
      <c r="AI350">
        <f>Linker_ZHist!AI350-Nominal_ZHist!AI350</f>
        <v>0</v>
      </c>
      <c r="AJ350">
        <f>Linker_ZHist!AJ350-Nominal_ZHist!AJ350</f>
        <v>0</v>
      </c>
      <c r="AK350">
        <f>Linker_ZHist!AK350-Nominal_ZHist!AK350</f>
        <v>0</v>
      </c>
      <c r="AL350">
        <f>Linker_ZHist!AL350-Nominal_ZHist!AL350</f>
        <v>0</v>
      </c>
      <c r="AM350">
        <f>Linker_ZHist!AM350-Nominal_ZHist!AM350</f>
        <v>0</v>
      </c>
      <c r="AN350">
        <f>Linker_ZHist!AN350-Nominal_ZHist!AN350</f>
        <v>0</v>
      </c>
      <c r="AO350">
        <f>Linker_ZHist!AO350-Nominal_ZHist!AO350</f>
        <v>0</v>
      </c>
      <c r="AP350">
        <f>Linker_ZHist!AP350-Nominal_ZHist!AP350</f>
        <v>0</v>
      </c>
      <c r="AQ350">
        <f>Linker_ZHist!AQ350-Nominal_ZHist!AQ350</f>
        <v>0</v>
      </c>
      <c r="AR350">
        <f>Linker_ZHist!AR350-Nominal_ZHist!AR350</f>
        <v>0</v>
      </c>
      <c r="AS350">
        <f>Linker_ZHist!AS350-Nominal_ZHist!AS350</f>
        <v>0</v>
      </c>
      <c r="AT350">
        <f>Linker_ZHist!AT350-Nominal_ZHist!AT350</f>
        <v>0</v>
      </c>
      <c r="AU350">
        <f>Linker_ZHist!AU350-Nominal_ZHist!AU350</f>
        <v>0</v>
      </c>
      <c r="AV350">
        <f>Linker_ZHist!AV350-Nominal_ZHist!AV350</f>
        <v>0</v>
      </c>
      <c r="AW350">
        <f>Linker_ZHist!AW350-Nominal_ZHist!AW350</f>
        <v>0</v>
      </c>
      <c r="AX350">
        <f>Linker_ZHist!AX350-Nominal_ZHist!AX350</f>
        <v>0</v>
      </c>
      <c r="AY350">
        <f>Linker_ZHist!AY350-Nominal_ZHist!AY350</f>
        <v>0</v>
      </c>
      <c r="AZ350">
        <f>Linker_ZHist!AZ350-Nominal_ZHist!AZ350</f>
        <v>0</v>
      </c>
      <c r="BA350">
        <f>Linker_ZHist!BA350-Nominal_ZHist!BA350</f>
        <v>0</v>
      </c>
      <c r="BB350">
        <f>Linker_ZHist!BB350-Nominal_ZHist!BB350</f>
        <v>0</v>
      </c>
      <c r="BC350">
        <f>Linker_ZHist!BC350-Nominal_ZHist!BC350</f>
        <v>0</v>
      </c>
      <c r="BD350">
        <f>Linker_ZHist!BD350-Nominal_ZHist!BD350</f>
        <v>0</v>
      </c>
      <c r="BE350">
        <f>Linker_ZHist!BE350-Nominal_ZHist!BE350</f>
        <v>0</v>
      </c>
      <c r="BF350">
        <f>Linker_ZHist!BF350-Nominal_ZHist!BF350</f>
        <v>0</v>
      </c>
      <c r="BG350">
        <f>Linker_ZHist!BG350-Nominal_ZHist!BG350</f>
        <v>0</v>
      </c>
      <c r="BH350">
        <f>Linker_ZHist!BH350-Nominal_ZHist!BH350</f>
        <v>0</v>
      </c>
      <c r="BI350">
        <f>Linker_ZHist!BI350-Nominal_ZHist!BI350</f>
        <v>0</v>
      </c>
      <c r="BJ350">
        <f>Linker_ZHist!BJ350-Nominal_ZHist!BJ350</f>
        <v>0</v>
      </c>
      <c r="BK350">
        <f>Linker_ZHist!BK350-Nominal_ZHist!BK350</f>
        <v>0</v>
      </c>
      <c r="BL350">
        <f>Linker_ZHist!BL350-Nominal_ZHist!BL350</f>
        <v>0</v>
      </c>
      <c r="BM350">
        <f>Linker_ZHist!BM350-Nominal_ZHist!BM350</f>
        <v>0</v>
      </c>
      <c r="BN350">
        <f>Linker_ZHist!BN350-Nominal_ZHist!BN350</f>
        <v>0</v>
      </c>
      <c r="BO350">
        <f>Linker_ZHist!BO350-Nominal_ZHist!BO350</f>
        <v>0</v>
      </c>
      <c r="BP350">
        <f>Linker_ZHist!BP350-Nominal_ZHist!BP350</f>
        <v>0</v>
      </c>
      <c r="BQ350">
        <f>Linker_ZHist!BQ350-Nominal_ZHist!BQ350</f>
        <v>0</v>
      </c>
      <c r="BR350">
        <f>Linker_ZHist!BR350-Nominal_ZHist!BR350</f>
        <v>0</v>
      </c>
      <c r="BS350">
        <f>Linker_ZHist!BS350-Nominal_ZHist!BS350</f>
        <v>0</v>
      </c>
      <c r="BT350">
        <f>Linker_ZHist!BT350-Nominal_ZHist!BT350</f>
        <v>0</v>
      </c>
      <c r="BU350">
        <f>Linker_ZHist!BU350-Nominal_ZHist!BU350</f>
        <v>0</v>
      </c>
      <c r="BV350">
        <f>Linker_ZHist!BV350-Nominal_ZHist!BV350</f>
        <v>0</v>
      </c>
      <c r="BW350">
        <f>Linker_ZHist!BW350-Nominal_ZHist!BW350</f>
        <v>0</v>
      </c>
      <c r="BX350">
        <f>Linker_ZHist!BX350-Nominal_ZHist!BX350</f>
        <v>0</v>
      </c>
      <c r="BY350">
        <f>Linker_ZHist!BY350-Nominal_ZHist!BY350</f>
        <v>0</v>
      </c>
      <c r="BZ350">
        <f>Linker_ZHist!BZ350-Nominal_ZHist!BZ350</f>
        <v>0</v>
      </c>
    </row>
    <row r="351" spans="4:78" x14ac:dyDescent="0.35">
      <c r="D351">
        <f>Linker_ZHist!D351-Nominal_ZHist!D351</f>
        <v>0</v>
      </c>
      <c r="E351">
        <f>Linker_ZHist!E351-Nominal_ZHist!E351</f>
        <v>0</v>
      </c>
      <c r="F351">
        <f>Linker_ZHist!F351-Nominal_ZHist!F351</f>
        <v>0</v>
      </c>
      <c r="G351">
        <f>Linker_ZHist!G351-Nominal_ZHist!G351</f>
        <v>0</v>
      </c>
      <c r="H351">
        <f>Linker_ZHist!H351-Nominal_ZHist!H351</f>
        <v>0</v>
      </c>
      <c r="I351">
        <f>Linker_ZHist!I351-Nominal_ZHist!I351</f>
        <v>0</v>
      </c>
      <c r="J351">
        <f>Linker_ZHist!J351-Nominal_ZHist!J351</f>
        <v>0</v>
      </c>
      <c r="K351">
        <f>Linker_ZHist!K351-Nominal_ZHist!K351</f>
        <v>0</v>
      </c>
      <c r="L351">
        <f>Linker_ZHist!L351-Nominal_ZHist!L351</f>
        <v>0</v>
      </c>
      <c r="M351">
        <f>Linker_ZHist!M351-Nominal_ZHist!M351</f>
        <v>0</v>
      </c>
      <c r="N351">
        <f>Linker_ZHist!N351-Nominal_ZHist!N351</f>
        <v>0</v>
      </c>
      <c r="O351">
        <f>Linker_ZHist!O351-Nominal_ZHist!O351</f>
        <v>0</v>
      </c>
      <c r="P351">
        <f>Linker_ZHist!P351-Nominal_ZHist!P351</f>
        <v>0</v>
      </c>
      <c r="Q351">
        <f>Linker_ZHist!Q351-Nominal_ZHist!Q351</f>
        <v>0</v>
      </c>
      <c r="R351">
        <f>Linker_ZHist!R351-Nominal_ZHist!R351</f>
        <v>0</v>
      </c>
      <c r="S351">
        <f>Linker_ZHist!S351-Nominal_ZHist!S351</f>
        <v>0</v>
      </c>
      <c r="T351">
        <f>Linker_ZHist!T351-Nominal_ZHist!T351</f>
        <v>0</v>
      </c>
      <c r="U351">
        <f>Linker_ZHist!U351-Nominal_ZHist!U351</f>
        <v>0</v>
      </c>
      <c r="V351">
        <f>Linker_ZHist!V351-Nominal_ZHist!V351</f>
        <v>0</v>
      </c>
      <c r="W351">
        <f>Linker_ZHist!W351-Nominal_ZHist!W351</f>
        <v>0</v>
      </c>
      <c r="X351">
        <f>Linker_ZHist!X351-Nominal_ZHist!X351</f>
        <v>0</v>
      </c>
      <c r="Y351">
        <f>Linker_ZHist!Y351-Nominal_ZHist!Y351</f>
        <v>0</v>
      </c>
      <c r="Z351">
        <f>Linker_ZHist!Z351-Nominal_ZHist!Z351</f>
        <v>0</v>
      </c>
      <c r="AA351">
        <f>Linker_ZHist!AA351-Nominal_ZHist!AA351</f>
        <v>0</v>
      </c>
      <c r="AB351">
        <f>Linker_ZHist!AB351-Nominal_ZHist!AB351</f>
        <v>0</v>
      </c>
      <c r="AC351">
        <f>Linker_ZHist!AC351-Nominal_ZHist!AC351</f>
        <v>0</v>
      </c>
      <c r="AD351">
        <f>Linker_ZHist!AD351-Nominal_ZHist!AD351</f>
        <v>0</v>
      </c>
      <c r="AE351">
        <f>Linker_ZHist!AE351-Nominal_ZHist!AE351</f>
        <v>0</v>
      </c>
      <c r="AF351">
        <f>Linker_ZHist!AF351-Nominal_ZHist!AF351</f>
        <v>0</v>
      </c>
      <c r="AG351">
        <f>Linker_ZHist!AG351-Nominal_ZHist!AG351</f>
        <v>0</v>
      </c>
      <c r="AH351">
        <f>Linker_ZHist!AH351-Nominal_ZHist!AH351</f>
        <v>0</v>
      </c>
      <c r="AI351">
        <f>Linker_ZHist!AI351-Nominal_ZHist!AI351</f>
        <v>0</v>
      </c>
      <c r="AJ351">
        <f>Linker_ZHist!AJ351-Nominal_ZHist!AJ351</f>
        <v>0</v>
      </c>
      <c r="AK351">
        <f>Linker_ZHist!AK351-Nominal_ZHist!AK351</f>
        <v>0</v>
      </c>
      <c r="AL351">
        <f>Linker_ZHist!AL351-Nominal_ZHist!AL351</f>
        <v>0</v>
      </c>
      <c r="AM351">
        <f>Linker_ZHist!AM351-Nominal_ZHist!AM351</f>
        <v>0</v>
      </c>
      <c r="AN351">
        <f>Linker_ZHist!AN351-Nominal_ZHist!AN351</f>
        <v>0</v>
      </c>
      <c r="AO351">
        <f>Linker_ZHist!AO351-Nominal_ZHist!AO351</f>
        <v>0</v>
      </c>
      <c r="AP351">
        <f>Linker_ZHist!AP351-Nominal_ZHist!AP351</f>
        <v>0</v>
      </c>
      <c r="AQ351">
        <f>Linker_ZHist!AQ351-Nominal_ZHist!AQ351</f>
        <v>0</v>
      </c>
      <c r="AR351">
        <f>Linker_ZHist!AR351-Nominal_ZHist!AR351</f>
        <v>0</v>
      </c>
      <c r="AS351">
        <f>Linker_ZHist!AS351-Nominal_ZHist!AS351</f>
        <v>0</v>
      </c>
      <c r="AT351">
        <f>Linker_ZHist!AT351-Nominal_ZHist!AT351</f>
        <v>0</v>
      </c>
      <c r="AU351">
        <f>Linker_ZHist!AU351-Nominal_ZHist!AU351</f>
        <v>0</v>
      </c>
      <c r="AV351">
        <f>Linker_ZHist!AV351-Nominal_ZHist!AV351</f>
        <v>0</v>
      </c>
      <c r="AW351">
        <f>Linker_ZHist!AW351-Nominal_ZHist!AW351</f>
        <v>0</v>
      </c>
      <c r="AX351">
        <f>Linker_ZHist!AX351-Nominal_ZHist!AX351</f>
        <v>0</v>
      </c>
      <c r="AY351">
        <f>Linker_ZHist!AY351-Nominal_ZHist!AY351</f>
        <v>0</v>
      </c>
      <c r="AZ351">
        <f>Linker_ZHist!AZ351-Nominal_ZHist!AZ351</f>
        <v>0</v>
      </c>
      <c r="BA351">
        <f>Linker_ZHist!BA351-Nominal_ZHist!BA351</f>
        <v>0</v>
      </c>
      <c r="BB351">
        <f>Linker_ZHist!BB351-Nominal_ZHist!BB351</f>
        <v>0</v>
      </c>
      <c r="BC351">
        <f>Linker_ZHist!BC351-Nominal_ZHist!BC351</f>
        <v>0</v>
      </c>
      <c r="BD351">
        <f>Linker_ZHist!BD351-Nominal_ZHist!BD351</f>
        <v>0</v>
      </c>
      <c r="BE351">
        <f>Linker_ZHist!BE351-Nominal_ZHist!BE351</f>
        <v>0</v>
      </c>
      <c r="BF351">
        <f>Linker_ZHist!BF351-Nominal_ZHist!BF351</f>
        <v>0</v>
      </c>
      <c r="BG351">
        <f>Linker_ZHist!BG351-Nominal_ZHist!BG351</f>
        <v>0</v>
      </c>
      <c r="BH351">
        <f>Linker_ZHist!BH351-Nominal_ZHist!BH351</f>
        <v>0</v>
      </c>
      <c r="BI351">
        <f>Linker_ZHist!BI351-Nominal_ZHist!BI351</f>
        <v>0</v>
      </c>
      <c r="BJ351">
        <f>Linker_ZHist!BJ351-Nominal_ZHist!BJ351</f>
        <v>0</v>
      </c>
      <c r="BK351">
        <f>Linker_ZHist!BK351-Nominal_ZHist!BK351</f>
        <v>0</v>
      </c>
      <c r="BL351">
        <f>Linker_ZHist!BL351-Nominal_ZHist!BL351</f>
        <v>0</v>
      </c>
      <c r="BM351">
        <f>Linker_ZHist!BM351-Nominal_ZHist!BM351</f>
        <v>0</v>
      </c>
      <c r="BN351">
        <f>Linker_ZHist!BN351-Nominal_ZHist!BN351</f>
        <v>0</v>
      </c>
      <c r="BO351">
        <f>Linker_ZHist!BO351-Nominal_ZHist!BO351</f>
        <v>0</v>
      </c>
      <c r="BP351">
        <f>Linker_ZHist!BP351-Nominal_ZHist!BP351</f>
        <v>0</v>
      </c>
      <c r="BQ351">
        <f>Linker_ZHist!BQ351-Nominal_ZHist!BQ351</f>
        <v>0</v>
      </c>
      <c r="BR351">
        <f>Linker_ZHist!BR351-Nominal_ZHist!BR351</f>
        <v>0</v>
      </c>
      <c r="BS351">
        <f>Linker_ZHist!BS351-Nominal_ZHist!BS351</f>
        <v>0</v>
      </c>
      <c r="BT351">
        <f>Linker_ZHist!BT351-Nominal_ZHist!BT351</f>
        <v>0</v>
      </c>
      <c r="BU351">
        <f>Linker_ZHist!BU351-Nominal_ZHist!BU351</f>
        <v>0</v>
      </c>
      <c r="BV351">
        <f>Linker_ZHist!BV351-Nominal_ZHist!BV351</f>
        <v>0</v>
      </c>
      <c r="BW351">
        <f>Linker_ZHist!BW351-Nominal_ZHist!BW351</f>
        <v>0</v>
      </c>
      <c r="BX351">
        <f>Linker_ZHist!BX351-Nominal_ZHist!BX351</f>
        <v>0</v>
      </c>
      <c r="BY351">
        <f>Linker_ZHist!BY351-Nominal_ZHist!BY351</f>
        <v>0</v>
      </c>
      <c r="BZ351">
        <f>Linker_ZHist!BZ351-Nominal_ZHist!BZ351</f>
        <v>0</v>
      </c>
    </row>
    <row r="352" spans="4:78" x14ac:dyDescent="0.35">
      <c r="D352">
        <f>Linker_ZHist!D352-Nominal_ZHist!D352</f>
        <v>0</v>
      </c>
      <c r="E352">
        <f>Linker_ZHist!E352-Nominal_ZHist!E352</f>
        <v>0</v>
      </c>
      <c r="F352">
        <f>Linker_ZHist!F352-Nominal_ZHist!F352</f>
        <v>0</v>
      </c>
      <c r="G352">
        <f>Linker_ZHist!G352-Nominal_ZHist!G352</f>
        <v>0</v>
      </c>
      <c r="H352">
        <f>Linker_ZHist!H352-Nominal_ZHist!H352</f>
        <v>0</v>
      </c>
      <c r="I352">
        <f>Linker_ZHist!I352-Nominal_ZHist!I352</f>
        <v>0</v>
      </c>
      <c r="J352">
        <f>Linker_ZHist!J352-Nominal_ZHist!J352</f>
        <v>0</v>
      </c>
      <c r="K352">
        <f>Linker_ZHist!K352-Nominal_ZHist!K352</f>
        <v>0</v>
      </c>
      <c r="L352">
        <f>Linker_ZHist!L352-Nominal_ZHist!L352</f>
        <v>0</v>
      </c>
      <c r="M352">
        <f>Linker_ZHist!M352-Nominal_ZHist!M352</f>
        <v>0</v>
      </c>
      <c r="N352">
        <f>Linker_ZHist!N352-Nominal_ZHist!N352</f>
        <v>0</v>
      </c>
      <c r="O352">
        <f>Linker_ZHist!O352-Nominal_ZHist!O352</f>
        <v>0</v>
      </c>
      <c r="P352">
        <f>Linker_ZHist!P352-Nominal_ZHist!P352</f>
        <v>0</v>
      </c>
      <c r="Q352">
        <f>Linker_ZHist!Q352-Nominal_ZHist!Q352</f>
        <v>0</v>
      </c>
      <c r="R352">
        <f>Linker_ZHist!R352-Nominal_ZHist!R352</f>
        <v>0</v>
      </c>
      <c r="S352">
        <f>Linker_ZHist!S352-Nominal_ZHist!S352</f>
        <v>0</v>
      </c>
      <c r="T352">
        <f>Linker_ZHist!T352-Nominal_ZHist!T352</f>
        <v>0</v>
      </c>
      <c r="U352">
        <f>Linker_ZHist!U352-Nominal_ZHist!U352</f>
        <v>0</v>
      </c>
      <c r="V352">
        <f>Linker_ZHist!V352-Nominal_ZHist!V352</f>
        <v>0</v>
      </c>
      <c r="W352">
        <f>Linker_ZHist!W352-Nominal_ZHist!W352</f>
        <v>0</v>
      </c>
      <c r="X352">
        <f>Linker_ZHist!X352-Nominal_ZHist!X352</f>
        <v>0</v>
      </c>
      <c r="Y352">
        <f>Linker_ZHist!Y352-Nominal_ZHist!Y352</f>
        <v>0</v>
      </c>
      <c r="Z352">
        <f>Linker_ZHist!Z352-Nominal_ZHist!Z352</f>
        <v>0</v>
      </c>
      <c r="AA352">
        <f>Linker_ZHist!AA352-Nominal_ZHist!AA352</f>
        <v>0</v>
      </c>
      <c r="AB352">
        <f>Linker_ZHist!AB352-Nominal_ZHist!AB352</f>
        <v>0</v>
      </c>
      <c r="AC352">
        <f>Linker_ZHist!AC352-Nominal_ZHist!AC352</f>
        <v>0</v>
      </c>
      <c r="AD352">
        <f>Linker_ZHist!AD352-Nominal_ZHist!AD352</f>
        <v>0</v>
      </c>
      <c r="AE352">
        <f>Linker_ZHist!AE352-Nominal_ZHist!AE352</f>
        <v>0</v>
      </c>
      <c r="AF352">
        <f>Linker_ZHist!AF352-Nominal_ZHist!AF352</f>
        <v>0</v>
      </c>
      <c r="AG352">
        <f>Linker_ZHist!AG352-Nominal_ZHist!AG352</f>
        <v>0</v>
      </c>
      <c r="AH352">
        <f>Linker_ZHist!AH352-Nominal_ZHist!AH352</f>
        <v>0</v>
      </c>
      <c r="AI352">
        <f>Linker_ZHist!AI352-Nominal_ZHist!AI352</f>
        <v>0</v>
      </c>
      <c r="AJ352">
        <f>Linker_ZHist!AJ352-Nominal_ZHist!AJ352</f>
        <v>0</v>
      </c>
      <c r="AK352">
        <f>Linker_ZHist!AK352-Nominal_ZHist!AK352</f>
        <v>0</v>
      </c>
      <c r="AL352">
        <f>Linker_ZHist!AL352-Nominal_ZHist!AL352</f>
        <v>0</v>
      </c>
      <c r="AM352">
        <f>Linker_ZHist!AM352-Nominal_ZHist!AM352</f>
        <v>0</v>
      </c>
      <c r="AN352">
        <f>Linker_ZHist!AN352-Nominal_ZHist!AN352</f>
        <v>0</v>
      </c>
      <c r="AO352">
        <f>Linker_ZHist!AO352-Nominal_ZHist!AO352</f>
        <v>0</v>
      </c>
      <c r="AP352">
        <f>Linker_ZHist!AP352-Nominal_ZHist!AP352</f>
        <v>0</v>
      </c>
      <c r="AQ352">
        <f>Linker_ZHist!AQ352-Nominal_ZHist!AQ352</f>
        <v>0</v>
      </c>
      <c r="AR352">
        <f>Linker_ZHist!AR352-Nominal_ZHist!AR352</f>
        <v>0</v>
      </c>
      <c r="AS352">
        <f>Linker_ZHist!AS352-Nominal_ZHist!AS352</f>
        <v>0</v>
      </c>
      <c r="AT352">
        <f>Linker_ZHist!AT352-Nominal_ZHist!AT352</f>
        <v>0</v>
      </c>
      <c r="AU352">
        <f>Linker_ZHist!AU352-Nominal_ZHist!AU352</f>
        <v>0</v>
      </c>
      <c r="AV352">
        <f>Linker_ZHist!AV352-Nominal_ZHist!AV352</f>
        <v>0</v>
      </c>
      <c r="AW352">
        <f>Linker_ZHist!AW352-Nominal_ZHist!AW352</f>
        <v>0</v>
      </c>
      <c r="AX352">
        <f>Linker_ZHist!AX352-Nominal_ZHist!AX352</f>
        <v>0</v>
      </c>
      <c r="AY352">
        <f>Linker_ZHist!AY352-Nominal_ZHist!AY352</f>
        <v>0</v>
      </c>
      <c r="AZ352">
        <f>Linker_ZHist!AZ352-Nominal_ZHist!AZ352</f>
        <v>0</v>
      </c>
      <c r="BA352">
        <f>Linker_ZHist!BA352-Nominal_ZHist!BA352</f>
        <v>0</v>
      </c>
      <c r="BB352">
        <f>Linker_ZHist!BB352-Nominal_ZHist!BB352</f>
        <v>0</v>
      </c>
      <c r="BC352">
        <f>Linker_ZHist!BC352-Nominal_ZHist!BC352</f>
        <v>0</v>
      </c>
      <c r="BD352">
        <f>Linker_ZHist!BD352-Nominal_ZHist!BD352</f>
        <v>0</v>
      </c>
      <c r="BE352">
        <f>Linker_ZHist!BE352-Nominal_ZHist!BE352</f>
        <v>0</v>
      </c>
      <c r="BF352">
        <f>Linker_ZHist!BF352-Nominal_ZHist!BF352</f>
        <v>0</v>
      </c>
      <c r="BG352">
        <f>Linker_ZHist!BG352-Nominal_ZHist!BG352</f>
        <v>0</v>
      </c>
      <c r="BH352">
        <f>Linker_ZHist!BH352-Nominal_ZHist!BH352</f>
        <v>0</v>
      </c>
      <c r="BI352">
        <f>Linker_ZHist!BI352-Nominal_ZHist!BI352</f>
        <v>0</v>
      </c>
      <c r="BJ352">
        <f>Linker_ZHist!BJ352-Nominal_ZHist!BJ352</f>
        <v>0</v>
      </c>
      <c r="BK352">
        <f>Linker_ZHist!BK352-Nominal_ZHist!BK352</f>
        <v>0</v>
      </c>
      <c r="BL352">
        <f>Linker_ZHist!BL352-Nominal_ZHist!BL352</f>
        <v>0</v>
      </c>
      <c r="BM352">
        <f>Linker_ZHist!BM352-Nominal_ZHist!BM352</f>
        <v>0</v>
      </c>
      <c r="BN352">
        <f>Linker_ZHist!BN352-Nominal_ZHist!BN352</f>
        <v>0</v>
      </c>
      <c r="BO352">
        <f>Linker_ZHist!BO352-Nominal_ZHist!BO352</f>
        <v>0</v>
      </c>
      <c r="BP352">
        <f>Linker_ZHist!BP352-Nominal_ZHist!BP352</f>
        <v>0</v>
      </c>
      <c r="BQ352">
        <f>Linker_ZHist!BQ352-Nominal_ZHist!BQ352</f>
        <v>0</v>
      </c>
      <c r="BR352">
        <f>Linker_ZHist!BR352-Nominal_ZHist!BR352</f>
        <v>0</v>
      </c>
      <c r="BS352">
        <f>Linker_ZHist!BS352-Nominal_ZHist!BS352</f>
        <v>0</v>
      </c>
      <c r="BT352">
        <f>Linker_ZHist!BT352-Nominal_ZHist!BT352</f>
        <v>0</v>
      </c>
      <c r="BU352">
        <f>Linker_ZHist!BU352-Nominal_ZHist!BU352</f>
        <v>0</v>
      </c>
      <c r="BV352">
        <f>Linker_ZHist!BV352-Nominal_ZHist!BV352</f>
        <v>0</v>
      </c>
      <c r="BW352">
        <f>Linker_ZHist!BW352-Nominal_ZHist!BW352</f>
        <v>0</v>
      </c>
      <c r="BX352">
        <f>Linker_ZHist!BX352-Nominal_ZHist!BX352</f>
        <v>0</v>
      </c>
      <c r="BY352">
        <f>Linker_ZHist!BY352-Nominal_ZHist!BY352</f>
        <v>0</v>
      </c>
      <c r="BZ352">
        <f>Linker_ZHist!BZ352-Nominal_ZHist!BZ352</f>
        <v>0</v>
      </c>
    </row>
    <row r="353" spans="4:78" x14ac:dyDescent="0.35">
      <c r="D353">
        <f>Linker_ZHist!D353-Nominal_ZHist!D353</f>
        <v>0</v>
      </c>
      <c r="E353">
        <f>Linker_ZHist!E353-Nominal_ZHist!E353</f>
        <v>0</v>
      </c>
      <c r="F353">
        <f>Linker_ZHist!F353-Nominal_ZHist!F353</f>
        <v>0</v>
      </c>
      <c r="G353">
        <f>Linker_ZHist!G353-Nominal_ZHist!G353</f>
        <v>0</v>
      </c>
      <c r="H353">
        <f>Linker_ZHist!H353-Nominal_ZHist!H353</f>
        <v>0</v>
      </c>
      <c r="I353">
        <f>Linker_ZHist!I353-Nominal_ZHist!I353</f>
        <v>0</v>
      </c>
      <c r="J353">
        <f>Linker_ZHist!J353-Nominal_ZHist!J353</f>
        <v>0</v>
      </c>
      <c r="K353">
        <f>Linker_ZHist!K353-Nominal_ZHist!K353</f>
        <v>0</v>
      </c>
      <c r="L353">
        <f>Linker_ZHist!L353-Nominal_ZHist!L353</f>
        <v>0</v>
      </c>
      <c r="M353">
        <f>Linker_ZHist!M353-Nominal_ZHist!M353</f>
        <v>0</v>
      </c>
      <c r="N353">
        <f>Linker_ZHist!N353-Nominal_ZHist!N353</f>
        <v>0</v>
      </c>
      <c r="O353">
        <f>Linker_ZHist!O353-Nominal_ZHist!O353</f>
        <v>0</v>
      </c>
      <c r="P353">
        <f>Linker_ZHist!P353-Nominal_ZHist!P353</f>
        <v>0</v>
      </c>
      <c r="Q353">
        <f>Linker_ZHist!Q353-Nominal_ZHist!Q353</f>
        <v>0</v>
      </c>
      <c r="R353">
        <f>Linker_ZHist!R353-Nominal_ZHist!R353</f>
        <v>0</v>
      </c>
      <c r="S353">
        <f>Linker_ZHist!S353-Nominal_ZHist!S353</f>
        <v>0</v>
      </c>
      <c r="T353">
        <f>Linker_ZHist!T353-Nominal_ZHist!T353</f>
        <v>0</v>
      </c>
      <c r="U353">
        <f>Linker_ZHist!U353-Nominal_ZHist!U353</f>
        <v>0</v>
      </c>
      <c r="V353">
        <f>Linker_ZHist!V353-Nominal_ZHist!V353</f>
        <v>0</v>
      </c>
      <c r="W353">
        <f>Linker_ZHist!W353-Nominal_ZHist!W353</f>
        <v>0</v>
      </c>
      <c r="X353">
        <f>Linker_ZHist!X353-Nominal_ZHist!X353</f>
        <v>0</v>
      </c>
      <c r="Y353">
        <f>Linker_ZHist!Y353-Nominal_ZHist!Y353</f>
        <v>0</v>
      </c>
      <c r="Z353">
        <f>Linker_ZHist!Z353-Nominal_ZHist!Z353</f>
        <v>0</v>
      </c>
      <c r="AA353">
        <f>Linker_ZHist!AA353-Nominal_ZHist!AA353</f>
        <v>0</v>
      </c>
      <c r="AB353">
        <f>Linker_ZHist!AB353-Nominal_ZHist!AB353</f>
        <v>0</v>
      </c>
      <c r="AC353">
        <f>Linker_ZHist!AC353-Nominal_ZHist!AC353</f>
        <v>0</v>
      </c>
      <c r="AD353">
        <f>Linker_ZHist!AD353-Nominal_ZHist!AD353</f>
        <v>0</v>
      </c>
      <c r="AE353">
        <f>Linker_ZHist!AE353-Nominal_ZHist!AE353</f>
        <v>0</v>
      </c>
      <c r="AF353">
        <f>Linker_ZHist!AF353-Nominal_ZHist!AF353</f>
        <v>0</v>
      </c>
      <c r="AG353">
        <f>Linker_ZHist!AG353-Nominal_ZHist!AG353</f>
        <v>0</v>
      </c>
      <c r="AH353">
        <f>Linker_ZHist!AH353-Nominal_ZHist!AH353</f>
        <v>0</v>
      </c>
      <c r="AI353">
        <f>Linker_ZHist!AI353-Nominal_ZHist!AI353</f>
        <v>0</v>
      </c>
      <c r="AJ353">
        <f>Linker_ZHist!AJ353-Nominal_ZHist!AJ353</f>
        <v>0</v>
      </c>
      <c r="AK353">
        <f>Linker_ZHist!AK353-Nominal_ZHist!AK353</f>
        <v>0</v>
      </c>
      <c r="AL353">
        <f>Linker_ZHist!AL353-Nominal_ZHist!AL353</f>
        <v>0</v>
      </c>
      <c r="AM353">
        <f>Linker_ZHist!AM353-Nominal_ZHist!AM353</f>
        <v>0</v>
      </c>
      <c r="AN353">
        <f>Linker_ZHist!AN353-Nominal_ZHist!AN353</f>
        <v>0</v>
      </c>
      <c r="AO353">
        <f>Linker_ZHist!AO353-Nominal_ZHist!AO353</f>
        <v>0</v>
      </c>
      <c r="AP353">
        <f>Linker_ZHist!AP353-Nominal_ZHist!AP353</f>
        <v>0</v>
      </c>
      <c r="AQ353">
        <f>Linker_ZHist!AQ353-Nominal_ZHist!AQ353</f>
        <v>0</v>
      </c>
      <c r="AR353">
        <f>Linker_ZHist!AR353-Nominal_ZHist!AR353</f>
        <v>0</v>
      </c>
      <c r="AS353">
        <f>Linker_ZHist!AS353-Nominal_ZHist!AS353</f>
        <v>0</v>
      </c>
      <c r="AT353">
        <f>Linker_ZHist!AT353-Nominal_ZHist!AT353</f>
        <v>0</v>
      </c>
      <c r="AU353">
        <f>Linker_ZHist!AU353-Nominal_ZHist!AU353</f>
        <v>0</v>
      </c>
      <c r="AV353">
        <f>Linker_ZHist!AV353-Nominal_ZHist!AV353</f>
        <v>0</v>
      </c>
      <c r="AW353">
        <f>Linker_ZHist!AW353-Nominal_ZHist!AW353</f>
        <v>0</v>
      </c>
      <c r="AX353">
        <f>Linker_ZHist!AX353-Nominal_ZHist!AX353</f>
        <v>0</v>
      </c>
      <c r="AY353">
        <f>Linker_ZHist!AY353-Nominal_ZHist!AY353</f>
        <v>0</v>
      </c>
      <c r="AZ353">
        <f>Linker_ZHist!AZ353-Nominal_ZHist!AZ353</f>
        <v>0</v>
      </c>
      <c r="BA353">
        <f>Linker_ZHist!BA353-Nominal_ZHist!BA353</f>
        <v>0</v>
      </c>
      <c r="BB353">
        <f>Linker_ZHist!BB353-Nominal_ZHist!BB353</f>
        <v>0</v>
      </c>
      <c r="BC353">
        <f>Linker_ZHist!BC353-Nominal_ZHist!BC353</f>
        <v>0</v>
      </c>
      <c r="BD353">
        <f>Linker_ZHist!BD353-Nominal_ZHist!BD353</f>
        <v>0</v>
      </c>
      <c r="BE353">
        <f>Linker_ZHist!BE353-Nominal_ZHist!BE353</f>
        <v>0</v>
      </c>
      <c r="BF353">
        <f>Linker_ZHist!BF353-Nominal_ZHist!BF353</f>
        <v>0</v>
      </c>
      <c r="BG353">
        <f>Linker_ZHist!BG353-Nominal_ZHist!BG353</f>
        <v>0</v>
      </c>
      <c r="BH353">
        <f>Linker_ZHist!BH353-Nominal_ZHist!BH353</f>
        <v>0</v>
      </c>
      <c r="BI353">
        <f>Linker_ZHist!BI353-Nominal_ZHist!BI353</f>
        <v>0</v>
      </c>
      <c r="BJ353">
        <f>Linker_ZHist!BJ353-Nominal_ZHist!BJ353</f>
        <v>0</v>
      </c>
      <c r="BK353">
        <f>Linker_ZHist!BK353-Nominal_ZHist!BK353</f>
        <v>0</v>
      </c>
      <c r="BL353">
        <f>Linker_ZHist!BL353-Nominal_ZHist!BL353</f>
        <v>0</v>
      </c>
      <c r="BM353">
        <f>Linker_ZHist!BM353-Nominal_ZHist!BM353</f>
        <v>0</v>
      </c>
      <c r="BN353">
        <f>Linker_ZHist!BN353-Nominal_ZHist!BN353</f>
        <v>0</v>
      </c>
      <c r="BO353">
        <f>Linker_ZHist!BO353-Nominal_ZHist!BO353</f>
        <v>0</v>
      </c>
      <c r="BP353">
        <f>Linker_ZHist!BP353-Nominal_ZHist!BP353</f>
        <v>0</v>
      </c>
      <c r="BQ353">
        <f>Linker_ZHist!BQ353-Nominal_ZHist!BQ353</f>
        <v>0</v>
      </c>
      <c r="BR353">
        <f>Linker_ZHist!BR353-Nominal_ZHist!BR353</f>
        <v>0</v>
      </c>
      <c r="BS353">
        <f>Linker_ZHist!BS353-Nominal_ZHist!BS353</f>
        <v>0</v>
      </c>
      <c r="BT353">
        <f>Linker_ZHist!BT353-Nominal_ZHist!BT353</f>
        <v>0</v>
      </c>
      <c r="BU353">
        <f>Linker_ZHist!BU353-Nominal_ZHist!BU353</f>
        <v>0</v>
      </c>
      <c r="BV353">
        <f>Linker_ZHist!BV353-Nominal_ZHist!BV353</f>
        <v>0</v>
      </c>
      <c r="BW353">
        <f>Linker_ZHist!BW353-Nominal_ZHist!BW353</f>
        <v>0</v>
      </c>
      <c r="BX353">
        <f>Linker_ZHist!BX353-Nominal_ZHist!BX353</f>
        <v>0</v>
      </c>
      <c r="BY353">
        <f>Linker_ZHist!BY353-Nominal_ZHist!BY353</f>
        <v>0</v>
      </c>
      <c r="BZ353">
        <f>Linker_ZHist!BZ353-Nominal_ZHist!BZ353</f>
        <v>0</v>
      </c>
    </row>
    <row r="354" spans="4:78" x14ac:dyDescent="0.35">
      <c r="D354">
        <f>Linker_ZHist!D354-Nominal_ZHist!D354</f>
        <v>0</v>
      </c>
      <c r="E354">
        <f>Linker_ZHist!E354-Nominal_ZHist!E354</f>
        <v>0</v>
      </c>
      <c r="F354">
        <f>Linker_ZHist!F354-Nominal_ZHist!F354</f>
        <v>0</v>
      </c>
      <c r="G354">
        <f>Linker_ZHist!G354-Nominal_ZHist!G354</f>
        <v>0</v>
      </c>
      <c r="H354">
        <f>Linker_ZHist!H354-Nominal_ZHist!H354</f>
        <v>0</v>
      </c>
      <c r="I354">
        <f>Linker_ZHist!I354-Nominal_ZHist!I354</f>
        <v>0</v>
      </c>
      <c r="J354">
        <f>Linker_ZHist!J354-Nominal_ZHist!J354</f>
        <v>0</v>
      </c>
      <c r="K354">
        <f>Linker_ZHist!K354-Nominal_ZHist!K354</f>
        <v>0</v>
      </c>
      <c r="L354">
        <f>Linker_ZHist!L354-Nominal_ZHist!L354</f>
        <v>0</v>
      </c>
      <c r="M354">
        <f>Linker_ZHist!M354-Nominal_ZHist!M354</f>
        <v>0</v>
      </c>
      <c r="N354">
        <f>Linker_ZHist!N354-Nominal_ZHist!N354</f>
        <v>0</v>
      </c>
      <c r="O354">
        <f>Linker_ZHist!O354-Nominal_ZHist!O354</f>
        <v>0</v>
      </c>
      <c r="P354">
        <f>Linker_ZHist!P354-Nominal_ZHist!P354</f>
        <v>0</v>
      </c>
      <c r="Q354">
        <f>Linker_ZHist!Q354-Nominal_ZHist!Q354</f>
        <v>0</v>
      </c>
      <c r="R354">
        <f>Linker_ZHist!R354-Nominal_ZHist!R354</f>
        <v>0</v>
      </c>
      <c r="S354">
        <f>Linker_ZHist!S354-Nominal_ZHist!S354</f>
        <v>0</v>
      </c>
      <c r="T354">
        <f>Linker_ZHist!T354-Nominal_ZHist!T354</f>
        <v>0</v>
      </c>
      <c r="U354">
        <f>Linker_ZHist!U354-Nominal_ZHist!U354</f>
        <v>0</v>
      </c>
      <c r="V354">
        <f>Linker_ZHist!V354-Nominal_ZHist!V354</f>
        <v>0</v>
      </c>
      <c r="W354">
        <f>Linker_ZHist!W354-Nominal_ZHist!W354</f>
        <v>0</v>
      </c>
      <c r="X354">
        <f>Linker_ZHist!X354-Nominal_ZHist!X354</f>
        <v>0</v>
      </c>
      <c r="Y354">
        <f>Linker_ZHist!Y354-Nominal_ZHist!Y354</f>
        <v>0</v>
      </c>
      <c r="Z354">
        <f>Linker_ZHist!Z354-Nominal_ZHist!Z354</f>
        <v>0</v>
      </c>
      <c r="AA354">
        <f>Linker_ZHist!AA354-Nominal_ZHist!AA354</f>
        <v>0</v>
      </c>
      <c r="AB354">
        <f>Linker_ZHist!AB354-Nominal_ZHist!AB354</f>
        <v>0</v>
      </c>
      <c r="AC354">
        <f>Linker_ZHist!AC354-Nominal_ZHist!AC354</f>
        <v>0</v>
      </c>
      <c r="AD354">
        <f>Linker_ZHist!AD354-Nominal_ZHist!AD354</f>
        <v>0</v>
      </c>
      <c r="AE354">
        <f>Linker_ZHist!AE354-Nominal_ZHist!AE354</f>
        <v>0</v>
      </c>
      <c r="AF354">
        <f>Linker_ZHist!AF354-Nominal_ZHist!AF354</f>
        <v>0</v>
      </c>
      <c r="AG354">
        <f>Linker_ZHist!AG354-Nominal_ZHist!AG354</f>
        <v>0</v>
      </c>
      <c r="AH354">
        <f>Linker_ZHist!AH354-Nominal_ZHist!AH354</f>
        <v>0</v>
      </c>
      <c r="AI354">
        <f>Linker_ZHist!AI354-Nominal_ZHist!AI354</f>
        <v>0</v>
      </c>
      <c r="AJ354">
        <f>Linker_ZHist!AJ354-Nominal_ZHist!AJ354</f>
        <v>0</v>
      </c>
      <c r="AK354">
        <f>Linker_ZHist!AK354-Nominal_ZHist!AK354</f>
        <v>0</v>
      </c>
      <c r="AL354">
        <f>Linker_ZHist!AL354-Nominal_ZHist!AL354</f>
        <v>0</v>
      </c>
      <c r="AM354">
        <f>Linker_ZHist!AM354-Nominal_ZHist!AM354</f>
        <v>0</v>
      </c>
      <c r="AN354">
        <f>Linker_ZHist!AN354-Nominal_ZHist!AN354</f>
        <v>0</v>
      </c>
      <c r="AO354">
        <f>Linker_ZHist!AO354-Nominal_ZHist!AO354</f>
        <v>0</v>
      </c>
      <c r="AP354">
        <f>Linker_ZHist!AP354-Nominal_ZHist!AP354</f>
        <v>0</v>
      </c>
      <c r="AQ354">
        <f>Linker_ZHist!AQ354-Nominal_ZHist!AQ354</f>
        <v>0</v>
      </c>
      <c r="AR354">
        <f>Linker_ZHist!AR354-Nominal_ZHist!AR354</f>
        <v>0</v>
      </c>
      <c r="AS354">
        <f>Linker_ZHist!AS354-Nominal_ZHist!AS354</f>
        <v>0</v>
      </c>
      <c r="AT354">
        <f>Linker_ZHist!AT354-Nominal_ZHist!AT354</f>
        <v>0</v>
      </c>
      <c r="AU354">
        <f>Linker_ZHist!AU354-Nominal_ZHist!AU354</f>
        <v>0</v>
      </c>
      <c r="AV354">
        <f>Linker_ZHist!AV354-Nominal_ZHist!AV354</f>
        <v>0</v>
      </c>
      <c r="AW354">
        <f>Linker_ZHist!AW354-Nominal_ZHist!AW354</f>
        <v>0</v>
      </c>
      <c r="AX354">
        <f>Linker_ZHist!AX354-Nominal_ZHist!AX354</f>
        <v>0</v>
      </c>
      <c r="AY354">
        <f>Linker_ZHist!AY354-Nominal_ZHist!AY354</f>
        <v>0</v>
      </c>
      <c r="AZ354">
        <f>Linker_ZHist!AZ354-Nominal_ZHist!AZ354</f>
        <v>0</v>
      </c>
      <c r="BA354">
        <f>Linker_ZHist!BA354-Nominal_ZHist!BA354</f>
        <v>0</v>
      </c>
      <c r="BB354">
        <f>Linker_ZHist!BB354-Nominal_ZHist!BB354</f>
        <v>0</v>
      </c>
      <c r="BC354">
        <f>Linker_ZHist!BC354-Nominal_ZHist!BC354</f>
        <v>0</v>
      </c>
      <c r="BD354">
        <f>Linker_ZHist!BD354-Nominal_ZHist!BD354</f>
        <v>0</v>
      </c>
      <c r="BE354">
        <f>Linker_ZHist!BE354-Nominal_ZHist!BE354</f>
        <v>0</v>
      </c>
      <c r="BF354">
        <f>Linker_ZHist!BF354-Nominal_ZHist!BF354</f>
        <v>0</v>
      </c>
      <c r="BG354">
        <f>Linker_ZHist!BG354-Nominal_ZHist!BG354</f>
        <v>0</v>
      </c>
      <c r="BH354">
        <f>Linker_ZHist!BH354-Nominal_ZHist!BH354</f>
        <v>0</v>
      </c>
      <c r="BI354">
        <f>Linker_ZHist!BI354-Nominal_ZHist!BI354</f>
        <v>0</v>
      </c>
      <c r="BJ354">
        <f>Linker_ZHist!BJ354-Nominal_ZHist!BJ354</f>
        <v>0</v>
      </c>
      <c r="BK354">
        <f>Linker_ZHist!BK354-Nominal_ZHist!BK354</f>
        <v>0</v>
      </c>
      <c r="BL354">
        <f>Linker_ZHist!BL354-Nominal_ZHist!BL354</f>
        <v>0</v>
      </c>
      <c r="BM354">
        <f>Linker_ZHist!BM354-Nominal_ZHist!BM354</f>
        <v>0</v>
      </c>
      <c r="BN354">
        <f>Linker_ZHist!BN354-Nominal_ZHist!BN354</f>
        <v>0</v>
      </c>
      <c r="BO354">
        <f>Linker_ZHist!BO354-Nominal_ZHist!BO354</f>
        <v>0</v>
      </c>
      <c r="BP354">
        <f>Linker_ZHist!BP354-Nominal_ZHist!BP354</f>
        <v>0</v>
      </c>
      <c r="BQ354">
        <f>Linker_ZHist!BQ354-Nominal_ZHist!BQ354</f>
        <v>0</v>
      </c>
      <c r="BR354">
        <f>Linker_ZHist!BR354-Nominal_ZHist!BR354</f>
        <v>0</v>
      </c>
      <c r="BS354">
        <f>Linker_ZHist!BS354-Nominal_ZHist!BS354</f>
        <v>0</v>
      </c>
      <c r="BT354">
        <f>Linker_ZHist!BT354-Nominal_ZHist!BT354</f>
        <v>0</v>
      </c>
      <c r="BU354">
        <f>Linker_ZHist!BU354-Nominal_ZHist!BU354</f>
        <v>0</v>
      </c>
      <c r="BV354">
        <f>Linker_ZHist!BV354-Nominal_ZHist!BV354</f>
        <v>0</v>
      </c>
      <c r="BW354">
        <f>Linker_ZHist!BW354-Nominal_ZHist!BW354</f>
        <v>0</v>
      </c>
      <c r="BX354">
        <f>Linker_ZHist!BX354-Nominal_ZHist!BX354</f>
        <v>0</v>
      </c>
      <c r="BY354">
        <f>Linker_ZHist!BY354-Nominal_ZHist!BY354</f>
        <v>0</v>
      </c>
      <c r="BZ354">
        <f>Linker_ZHist!BZ354-Nominal_ZHist!BZ354</f>
        <v>0</v>
      </c>
    </row>
    <row r="355" spans="4:78" x14ac:dyDescent="0.35">
      <c r="D355">
        <f>Linker_ZHist!D355-Nominal_ZHist!D355</f>
        <v>0</v>
      </c>
      <c r="E355">
        <f>Linker_ZHist!E355-Nominal_ZHist!E355</f>
        <v>0</v>
      </c>
      <c r="F355">
        <f>Linker_ZHist!F355-Nominal_ZHist!F355</f>
        <v>0</v>
      </c>
      <c r="G355">
        <f>Linker_ZHist!G355-Nominal_ZHist!G355</f>
        <v>0</v>
      </c>
      <c r="H355">
        <f>Linker_ZHist!H355-Nominal_ZHist!H355</f>
        <v>0</v>
      </c>
      <c r="I355">
        <f>Linker_ZHist!I355-Nominal_ZHist!I355</f>
        <v>0</v>
      </c>
      <c r="J355">
        <f>Linker_ZHist!J355-Nominal_ZHist!J355</f>
        <v>0</v>
      </c>
      <c r="K355">
        <f>Linker_ZHist!K355-Nominal_ZHist!K355</f>
        <v>0</v>
      </c>
      <c r="L355">
        <f>Linker_ZHist!L355-Nominal_ZHist!L355</f>
        <v>0</v>
      </c>
      <c r="M355">
        <f>Linker_ZHist!M355-Nominal_ZHist!M355</f>
        <v>0</v>
      </c>
      <c r="N355">
        <f>Linker_ZHist!N355-Nominal_ZHist!N355</f>
        <v>0</v>
      </c>
      <c r="O355">
        <f>Linker_ZHist!O355-Nominal_ZHist!O355</f>
        <v>0</v>
      </c>
      <c r="P355">
        <f>Linker_ZHist!P355-Nominal_ZHist!P355</f>
        <v>0</v>
      </c>
      <c r="Q355">
        <f>Linker_ZHist!Q355-Nominal_ZHist!Q355</f>
        <v>0</v>
      </c>
      <c r="R355">
        <f>Linker_ZHist!R355-Nominal_ZHist!R355</f>
        <v>0</v>
      </c>
      <c r="S355">
        <f>Linker_ZHist!S355-Nominal_ZHist!S355</f>
        <v>0</v>
      </c>
      <c r="T355">
        <f>Linker_ZHist!T355-Nominal_ZHist!T355</f>
        <v>0</v>
      </c>
      <c r="U355">
        <f>Linker_ZHist!U355-Nominal_ZHist!U355</f>
        <v>0</v>
      </c>
      <c r="V355">
        <f>Linker_ZHist!V355-Nominal_ZHist!V355</f>
        <v>0</v>
      </c>
      <c r="W355">
        <f>Linker_ZHist!W355-Nominal_ZHist!W355</f>
        <v>0</v>
      </c>
      <c r="X355">
        <f>Linker_ZHist!X355-Nominal_ZHist!X355</f>
        <v>0</v>
      </c>
      <c r="Y355">
        <f>Linker_ZHist!Y355-Nominal_ZHist!Y355</f>
        <v>0</v>
      </c>
      <c r="Z355">
        <f>Linker_ZHist!Z355-Nominal_ZHist!Z355</f>
        <v>0</v>
      </c>
      <c r="AA355">
        <f>Linker_ZHist!AA355-Nominal_ZHist!AA355</f>
        <v>0</v>
      </c>
      <c r="AB355">
        <f>Linker_ZHist!AB355-Nominal_ZHist!AB355</f>
        <v>0</v>
      </c>
      <c r="AC355">
        <f>Linker_ZHist!AC355-Nominal_ZHist!AC355</f>
        <v>0</v>
      </c>
      <c r="AD355">
        <f>Linker_ZHist!AD355-Nominal_ZHist!AD355</f>
        <v>0</v>
      </c>
      <c r="AE355">
        <f>Linker_ZHist!AE355-Nominal_ZHist!AE355</f>
        <v>0</v>
      </c>
      <c r="AF355">
        <f>Linker_ZHist!AF355-Nominal_ZHist!AF355</f>
        <v>0</v>
      </c>
      <c r="AG355">
        <f>Linker_ZHist!AG355-Nominal_ZHist!AG355</f>
        <v>0</v>
      </c>
      <c r="AH355">
        <f>Linker_ZHist!AH355-Nominal_ZHist!AH355</f>
        <v>0</v>
      </c>
      <c r="AI355">
        <f>Linker_ZHist!AI355-Nominal_ZHist!AI355</f>
        <v>0</v>
      </c>
      <c r="AJ355">
        <f>Linker_ZHist!AJ355-Nominal_ZHist!AJ355</f>
        <v>0</v>
      </c>
      <c r="AK355">
        <f>Linker_ZHist!AK355-Nominal_ZHist!AK355</f>
        <v>0</v>
      </c>
      <c r="AL355">
        <f>Linker_ZHist!AL355-Nominal_ZHist!AL355</f>
        <v>0</v>
      </c>
      <c r="AM355">
        <f>Linker_ZHist!AM355-Nominal_ZHist!AM355</f>
        <v>0</v>
      </c>
      <c r="AN355">
        <f>Linker_ZHist!AN355-Nominal_ZHist!AN355</f>
        <v>0</v>
      </c>
      <c r="AO355">
        <f>Linker_ZHist!AO355-Nominal_ZHist!AO355</f>
        <v>0</v>
      </c>
      <c r="AP355">
        <f>Linker_ZHist!AP355-Nominal_ZHist!AP355</f>
        <v>0</v>
      </c>
      <c r="AQ355">
        <f>Linker_ZHist!AQ355-Nominal_ZHist!AQ355</f>
        <v>0</v>
      </c>
      <c r="AR355">
        <f>Linker_ZHist!AR355-Nominal_ZHist!AR355</f>
        <v>0</v>
      </c>
      <c r="AS355">
        <f>Linker_ZHist!AS355-Nominal_ZHist!AS355</f>
        <v>0</v>
      </c>
      <c r="AT355">
        <f>Linker_ZHist!AT355-Nominal_ZHist!AT355</f>
        <v>0</v>
      </c>
      <c r="AU355">
        <f>Linker_ZHist!AU355-Nominal_ZHist!AU355</f>
        <v>0</v>
      </c>
      <c r="AV355">
        <f>Linker_ZHist!AV355-Nominal_ZHist!AV355</f>
        <v>0</v>
      </c>
      <c r="AW355">
        <f>Linker_ZHist!AW355-Nominal_ZHist!AW355</f>
        <v>0</v>
      </c>
      <c r="AX355">
        <f>Linker_ZHist!AX355-Nominal_ZHist!AX355</f>
        <v>0</v>
      </c>
      <c r="AY355">
        <f>Linker_ZHist!AY355-Nominal_ZHist!AY355</f>
        <v>0</v>
      </c>
      <c r="AZ355">
        <f>Linker_ZHist!AZ355-Nominal_ZHist!AZ355</f>
        <v>0</v>
      </c>
      <c r="BA355">
        <f>Linker_ZHist!BA355-Nominal_ZHist!BA355</f>
        <v>0</v>
      </c>
      <c r="BB355">
        <f>Linker_ZHist!BB355-Nominal_ZHist!BB355</f>
        <v>0</v>
      </c>
      <c r="BC355">
        <f>Linker_ZHist!BC355-Nominal_ZHist!BC355</f>
        <v>0</v>
      </c>
      <c r="BD355">
        <f>Linker_ZHist!BD355-Nominal_ZHist!BD355</f>
        <v>0</v>
      </c>
      <c r="BE355">
        <f>Linker_ZHist!BE355-Nominal_ZHist!BE355</f>
        <v>0</v>
      </c>
      <c r="BF355">
        <f>Linker_ZHist!BF355-Nominal_ZHist!BF355</f>
        <v>0</v>
      </c>
      <c r="BG355">
        <f>Linker_ZHist!BG355-Nominal_ZHist!BG355</f>
        <v>0</v>
      </c>
      <c r="BH355">
        <f>Linker_ZHist!BH355-Nominal_ZHist!BH355</f>
        <v>0</v>
      </c>
      <c r="BI355">
        <f>Linker_ZHist!BI355-Nominal_ZHist!BI355</f>
        <v>0</v>
      </c>
      <c r="BJ355">
        <f>Linker_ZHist!BJ355-Nominal_ZHist!BJ355</f>
        <v>0</v>
      </c>
      <c r="BK355">
        <f>Linker_ZHist!BK355-Nominal_ZHist!BK355</f>
        <v>0</v>
      </c>
      <c r="BL355">
        <f>Linker_ZHist!BL355-Nominal_ZHist!BL355</f>
        <v>0</v>
      </c>
      <c r="BM355">
        <f>Linker_ZHist!BM355-Nominal_ZHist!BM355</f>
        <v>0</v>
      </c>
      <c r="BN355">
        <f>Linker_ZHist!BN355-Nominal_ZHist!BN355</f>
        <v>0</v>
      </c>
      <c r="BO355">
        <f>Linker_ZHist!BO355-Nominal_ZHist!BO355</f>
        <v>0</v>
      </c>
      <c r="BP355">
        <f>Linker_ZHist!BP355-Nominal_ZHist!BP355</f>
        <v>0</v>
      </c>
      <c r="BQ355">
        <f>Linker_ZHist!BQ355-Nominal_ZHist!BQ355</f>
        <v>0</v>
      </c>
      <c r="BR355">
        <f>Linker_ZHist!BR355-Nominal_ZHist!BR355</f>
        <v>0</v>
      </c>
      <c r="BS355">
        <f>Linker_ZHist!BS355-Nominal_ZHist!BS355</f>
        <v>0</v>
      </c>
      <c r="BT355">
        <f>Linker_ZHist!BT355-Nominal_ZHist!BT355</f>
        <v>0</v>
      </c>
      <c r="BU355">
        <f>Linker_ZHist!BU355-Nominal_ZHist!BU355</f>
        <v>0</v>
      </c>
      <c r="BV355">
        <f>Linker_ZHist!BV355-Nominal_ZHist!BV355</f>
        <v>0</v>
      </c>
      <c r="BW355">
        <f>Linker_ZHist!BW355-Nominal_ZHist!BW355</f>
        <v>0</v>
      </c>
      <c r="BX355">
        <f>Linker_ZHist!BX355-Nominal_ZHist!BX355</f>
        <v>0</v>
      </c>
      <c r="BY355">
        <f>Linker_ZHist!BY355-Nominal_ZHist!BY355</f>
        <v>0</v>
      </c>
      <c r="BZ355">
        <f>Linker_ZHist!BZ355-Nominal_ZHist!BZ355</f>
        <v>0</v>
      </c>
    </row>
    <row r="356" spans="4:78" x14ac:dyDescent="0.35">
      <c r="D356">
        <f>Linker_ZHist!D356-Nominal_ZHist!D356</f>
        <v>0</v>
      </c>
      <c r="E356">
        <f>Linker_ZHist!E356-Nominal_ZHist!E356</f>
        <v>0</v>
      </c>
      <c r="F356">
        <f>Linker_ZHist!F356-Nominal_ZHist!F356</f>
        <v>0</v>
      </c>
      <c r="G356">
        <f>Linker_ZHist!G356-Nominal_ZHist!G356</f>
        <v>0</v>
      </c>
      <c r="H356">
        <f>Linker_ZHist!H356-Nominal_ZHist!H356</f>
        <v>0</v>
      </c>
      <c r="I356">
        <f>Linker_ZHist!I356-Nominal_ZHist!I356</f>
        <v>0</v>
      </c>
      <c r="J356">
        <f>Linker_ZHist!J356-Nominal_ZHist!J356</f>
        <v>0</v>
      </c>
      <c r="K356">
        <f>Linker_ZHist!K356-Nominal_ZHist!K356</f>
        <v>0</v>
      </c>
      <c r="L356">
        <f>Linker_ZHist!L356-Nominal_ZHist!L356</f>
        <v>0</v>
      </c>
      <c r="M356">
        <f>Linker_ZHist!M356-Nominal_ZHist!M356</f>
        <v>0</v>
      </c>
      <c r="N356">
        <f>Linker_ZHist!N356-Nominal_ZHist!N356</f>
        <v>0</v>
      </c>
      <c r="O356">
        <f>Linker_ZHist!O356-Nominal_ZHist!O356</f>
        <v>0</v>
      </c>
      <c r="P356">
        <f>Linker_ZHist!P356-Nominal_ZHist!P356</f>
        <v>0</v>
      </c>
      <c r="Q356">
        <f>Linker_ZHist!Q356-Nominal_ZHist!Q356</f>
        <v>0</v>
      </c>
      <c r="R356">
        <f>Linker_ZHist!R356-Nominal_ZHist!R356</f>
        <v>0</v>
      </c>
      <c r="S356">
        <f>Linker_ZHist!S356-Nominal_ZHist!S356</f>
        <v>0</v>
      </c>
      <c r="T356">
        <f>Linker_ZHist!T356-Nominal_ZHist!T356</f>
        <v>0</v>
      </c>
      <c r="U356">
        <f>Linker_ZHist!U356-Nominal_ZHist!U356</f>
        <v>0</v>
      </c>
      <c r="V356">
        <f>Linker_ZHist!V356-Nominal_ZHist!V356</f>
        <v>0</v>
      </c>
      <c r="W356">
        <f>Linker_ZHist!W356-Nominal_ZHist!W356</f>
        <v>0</v>
      </c>
      <c r="X356">
        <f>Linker_ZHist!X356-Nominal_ZHist!X356</f>
        <v>0</v>
      </c>
      <c r="Y356">
        <f>Linker_ZHist!Y356-Nominal_ZHist!Y356</f>
        <v>0</v>
      </c>
      <c r="Z356">
        <f>Linker_ZHist!Z356-Nominal_ZHist!Z356</f>
        <v>0</v>
      </c>
      <c r="AA356">
        <f>Linker_ZHist!AA356-Nominal_ZHist!AA356</f>
        <v>0</v>
      </c>
      <c r="AB356">
        <f>Linker_ZHist!AB356-Nominal_ZHist!AB356</f>
        <v>0</v>
      </c>
      <c r="AC356">
        <f>Linker_ZHist!AC356-Nominal_ZHist!AC356</f>
        <v>0</v>
      </c>
      <c r="AD356">
        <f>Linker_ZHist!AD356-Nominal_ZHist!AD356</f>
        <v>0</v>
      </c>
      <c r="AE356">
        <f>Linker_ZHist!AE356-Nominal_ZHist!AE356</f>
        <v>0</v>
      </c>
      <c r="AF356">
        <f>Linker_ZHist!AF356-Nominal_ZHist!AF356</f>
        <v>0</v>
      </c>
      <c r="AG356">
        <f>Linker_ZHist!AG356-Nominal_ZHist!AG356</f>
        <v>0</v>
      </c>
      <c r="AH356">
        <f>Linker_ZHist!AH356-Nominal_ZHist!AH356</f>
        <v>0</v>
      </c>
      <c r="AI356">
        <f>Linker_ZHist!AI356-Nominal_ZHist!AI356</f>
        <v>0</v>
      </c>
      <c r="AJ356">
        <f>Linker_ZHist!AJ356-Nominal_ZHist!AJ356</f>
        <v>0</v>
      </c>
      <c r="AK356">
        <f>Linker_ZHist!AK356-Nominal_ZHist!AK356</f>
        <v>0</v>
      </c>
      <c r="AL356">
        <f>Linker_ZHist!AL356-Nominal_ZHist!AL356</f>
        <v>0</v>
      </c>
      <c r="AM356">
        <f>Linker_ZHist!AM356-Nominal_ZHist!AM356</f>
        <v>0</v>
      </c>
      <c r="AN356">
        <f>Linker_ZHist!AN356-Nominal_ZHist!AN356</f>
        <v>0</v>
      </c>
      <c r="AO356">
        <f>Linker_ZHist!AO356-Nominal_ZHist!AO356</f>
        <v>0</v>
      </c>
      <c r="AP356">
        <f>Linker_ZHist!AP356-Nominal_ZHist!AP356</f>
        <v>0</v>
      </c>
      <c r="AQ356">
        <f>Linker_ZHist!AQ356-Nominal_ZHist!AQ356</f>
        <v>0</v>
      </c>
      <c r="AR356">
        <f>Linker_ZHist!AR356-Nominal_ZHist!AR356</f>
        <v>0</v>
      </c>
      <c r="AS356">
        <f>Linker_ZHist!AS356-Nominal_ZHist!AS356</f>
        <v>0</v>
      </c>
      <c r="AT356">
        <f>Linker_ZHist!AT356-Nominal_ZHist!AT356</f>
        <v>0</v>
      </c>
      <c r="AU356">
        <f>Linker_ZHist!AU356-Nominal_ZHist!AU356</f>
        <v>0</v>
      </c>
      <c r="AV356">
        <f>Linker_ZHist!AV356-Nominal_ZHist!AV356</f>
        <v>0</v>
      </c>
      <c r="AW356">
        <f>Linker_ZHist!AW356-Nominal_ZHist!AW356</f>
        <v>0</v>
      </c>
      <c r="AX356">
        <f>Linker_ZHist!AX356-Nominal_ZHist!AX356</f>
        <v>0</v>
      </c>
      <c r="AY356">
        <f>Linker_ZHist!AY356-Nominal_ZHist!AY356</f>
        <v>0</v>
      </c>
      <c r="AZ356">
        <f>Linker_ZHist!AZ356-Nominal_ZHist!AZ356</f>
        <v>0</v>
      </c>
      <c r="BA356">
        <f>Linker_ZHist!BA356-Nominal_ZHist!BA356</f>
        <v>0</v>
      </c>
      <c r="BB356">
        <f>Linker_ZHist!BB356-Nominal_ZHist!BB356</f>
        <v>0</v>
      </c>
      <c r="BC356">
        <f>Linker_ZHist!BC356-Nominal_ZHist!BC356</f>
        <v>0</v>
      </c>
      <c r="BD356">
        <f>Linker_ZHist!BD356-Nominal_ZHist!BD356</f>
        <v>0</v>
      </c>
      <c r="BE356">
        <f>Linker_ZHist!BE356-Nominal_ZHist!BE356</f>
        <v>0</v>
      </c>
      <c r="BF356">
        <f>Linker_ZHist!BF356-Nominal_ZHist!BF356</f>
        <v>0</v>
      </c>
      <c r="BG356">
        <f>Linker_ZHist!BG356-Nominal_ZHist!BG356</f>
        <v>0</v>
      </c>
      <c r="BH356">
        <f>Linker_ZHist!BH356-Nominal_ZHist!BH356</f>
        <v>0</v>
      </c>
      <c r="BI356">
        <f>Linker_ZHist!BI356-Nominal_ZHist!BI356</f>
        <v>0</v>
      </c>
      <c r="BJ356">
        <f>Linker_ZHist!BJ356-Nominal_ZHist!BJ356</f>
        <v>0</v>
      </c>
      <c r="BK356">
        <f>Linker_ZHist!BK356-Nominal_ZHist!BK356</f>
        <v>0</v>
      </c>
      <c r="BL356">
        <f>Linker_ZHist!BL356-Nominal_ZHist!BL356</f>
        <v>0</v>
      </c>
      <c r="BM356">
        <f>Linker_ZHist!BM356-Nominal_ZHist!BM356</f>
        <v>0</v>
      </c>
      <c r="BN356">
        <f>Linker_ZHist!BN356-Nominal_ZHist!BN356</f>
        <v>0</v>
      </c>
      <c r="BO356">
        <f>Linker_ZHist!BO356-Nominal_ZHist!BO356</f>
        <v>0</v>
      </c>
      <c r="BP356">
        <f>Linker_ZHist!BP356-Nominal_ZHist!BP356</f>
        <v>0</v>
      </c>
      <c r="BQ356">
        <f>Linker_ZHist!BQ356-Nominal_ZHist!BQ356</f>
        <v>0</v>
      </c>
      <c r="BR356">
        <f>Linker_ZHist!BR356-Nominal_ZHist!BR356</f>
        <v>0</v>
      </c>
      <c r="BS356">
        <f>Linker_ZHist!BS356-Nominal_ZHist!BS356</f>
        <v>0</v>
      </c>
      <c r="BT356">
        <f>Linker_ZHist!BT356-Nominal_ZHist!BT356</f>
        <v>0</v>
      </c>
      <c r="BU356">
        <f>Linker_ZHist!BU356-Nominal_ZHist!BU356</f>
        <v>0</v>
      </c>
      <c r="BV356">
        <f>Linker_ZHist!BV356-Nominal_ZHist!BV356</f>
        <v>0</v>
      </c>
      <c r="BW356">
        <f>Linker_ZHist!BW356-Nominal_ZHist!BW356</f>
        <v>0</v>
      </c>
      <c r="BX356">
        <f>Linker_ZHist!BX356-Nominal_ZHist!BX356</f>
        <v>0</v>
      </c>
      <c r="BY356">
        <f>Linker_ZHist!BY356-Nominal_ZHist!BY356</f>
        <v>0</v>
      </c>
      <c r="BZ356">
        <f>Linker_ZHist!BZ356-Nominal_ZHist!BZ356</f>
        <v>0</v>
      </c>
    </row>
    <row r="357" spans="4:78" x14ac:dyDescent="0.35">
      <c r="D357">
        <f>Linker_ZHist!D357-Nominal_ZHist!D357</f>
        <v>0</v>
      </c>
      <c r="E357">
        <f>Linker_ZHist!E357-Nominal_ZHist!E357</f>
        <v>0</v>
      </c>
      <c r="F357">
        <f>Linker_ZHist!F357-Nominal_ZHist!F357</f>
        <v>0</v>
      </c>
      <c r="G357">
        <f>Linker_ZHist!G357-Nominal_ZHist!G357</f>
        <v>0</v>
      </c>
      <c r="H357">
        <f>Linker_ZHist!H357-Nominal_ZHist!H357</f>
        <v>0</v>
      </c>
      <c r="I357">
        <f>Linker_ZHist!I357-Nominal_ZHist!I357</f>
        <v>0</v>
      </c>
      <c r="J357">
        <f>Linker_ZHist!J357-Nominal_ZHist!J357</f>
        <v>0</v>
      </c>
      <c r="K357">
        <f>Linker_ZHist!K357-Nominal_ZHist!K357</f>
        <v>0</v>
      </c>
      <c r="L357">
        <f>Linker_ZHist!L357-Nominal_ZHist!L357</f>
        <v>0</v>
      </c>
      <c r="M357">
        <f>Linker_ZHist!M357-Nominal_ZHist!M357</f>
        <v>0</v>
      </c>
      <c r="N357">
        <f>Linker_ZHist!N357-Nominal_ZHist!N357</f>
        <v>0</v>
      </c>
      <c r="O357">
        <f>Linker_ZHist!O357-Nominal_ZHist!O357</f>
        <v>0</v>
      </c>
      <c r="P357">
        <f>Linker_ZHist!P357-Nominal_ZHist!P357</f>
        <v>0</v>
      </c>
      <c r="Q357">
        <f>Linker_ZHist!Q357-Nominal_ZHist!Q357</f>
        <v>0</v>
      </c>
      <c r="R357">
        <f>Linker_ZHist!R357-Nominal_ZHist!R357</f>
        <v>0</v>
      </c>
      <c r="S357">
        <f>Linker_ZHist!S357-Nominal_ZHist!S357</f>
        <v>0</v>
      </c>
      <c r="T357">
        <f>Linker_ZHist!T357-Nominal_ZHist!T357</f>
        <v>0</v>
      </c>
      <c r="U357">
        <f>Linker_ZHist!U357-Nominal_ZHist!U357</f>
        <v>0</v>
      </c>
      <c r="V357">
        <f>Linker_ZHist!V357-Nominal_ZHist!V357</f>
        <v>0</v>
      </c>
      <c r="W357">
        <f>Linker_ZHist!W357-Nominal_ZHist!W357</f>
        <v>0</v>
      </c>
      <c r="X357">
        <f>Linker_ZHist!X357-Nominal_ZHist!X357</f>
        <v>0</v>
      </c>
      <c r="Y357">
        <f>Linker_ZHist!Y357-Nominal_ZHist!Y357</f>
        <v>0</v>
      </c>
      <c r="Z357">
        <f>Linker_ZHist!Z357-Nominal_ZHist!Z357</f>
        <v>0</v>
      </c>
      <c r="AA357">
        <f>Linker_ZHist!AA357-Nominal_ZHist!AA357</f>
        <v>0</v>
      </c>
      <c r="AB357">
        <f>Linker_ZHist!AB357-Nominal_ZHist!AB357</f>
        <v>0</v>
      </c>
      <c r="AC357">
        <f>Linker_ZHist!AC357-Nominal_ZHist!AC357</f>
        <v>0</v>
      </c>
      <c r="AD357">
        <f>Linker_ZHist!AD357-Nominal_ZHist!AD357</f>
        <v>0</v>
      </c>
      <c r="AE357">
        <f>Linker_ZHist!AE357-Nominal_ZHist!AE357</f>
        <v>0</v>
      </c>
      <c r="AF357">
        <f>Linker_ZHist!AF357-Nominal_ZHist!AF357</f>
        <v>0</v>
      </c>
      <c r="AG357">
        <f>Linker_ZHist!AG357-Nominal_ZHist!AG357</f>
        <v>0</v>
      </c>
      <c r="AH357">
        <f>Linker_ZHist!AH357-Nominal_ZHist!AH357</f>
        <v>0</v>
      </c>
      <c r="AI357">
        <f>Linker_ZHist!AI357-Nominal_ZHist!AI357</f>
        <v>0</v>
      </c>
      <c r="AJ357">
        <f>Linker_ZHist!AJ357-Nominal_ZHist!AJ357</f>
        <v>0</v>
      </c>
      <c r="AK357">
        <f>Linker_ZHist!AK357-Nominal_ZHist!AK357</f>
        <v>0</v>
      </c>
      <c r="AL357">
        <f>Linker_ZHist!AL357-Nominal_ZHist!AL357</f>
        <v>0</v>
      </c>
      <c r="AM357">
        <f>Linker_ZHist!AM357-Nominal_ZHist!AM357</f>
        <v>0</v>
      </c>
      <c r="AN357">
        <f>Linker_ZHist!AN357-Nominal_ZHist!AN357</f>
        <v>0</v>
      </c>
      <c r="AO357">
        <f>Linker_ZHist!AO357-Nominal_ZHist!AO357</f>
        <v>0</v>
      </c>
      <c r="AP357">
        <f>Linker_ZHist!AP357-Nominal_ZHist!AP357</f>
        <v>0</v>
      </c>
      <c r="AQ357">
        <f>Linker_ZHist!AQ357-Nominal_ZHist!AQ357</f>
        <v>0</v>
      </c>
      <c r="AR357">
        <f>Linker_ZHist!AR357-Nominal_ZHist!AR357</f>
        <v>0</v>
      </c>
      <c r="AS357">
        <f>Linker_ZHist!AS357-Nominal_ZHist!AS357</f>
        <v>0</v>
      </c>
      <c r="AT357">
        <f>Linker_ZHist!AT357-Nominal_ZHist!AT357</f>
        <v>0</v>
      </c>
      <c r="AU357">
        <f>Linker_ZHist!AU357-Nominal_ZHist!AU357</f>
        <v>0</v>
      </c>
      <c r="AV357">
        <f>Linker_ZHist!AV357-Nominal_ZHist!AV357</f>
        <v>0</v>
      </c>
      <c r="AW357">
        <f>Linker_ZHist!AW357-Nominal_ZHist!AW357</f>
        <v>0</v>
      </c>
      <c r="AX357">
        <f>Linker_ZHist!AX357-Nominal_ZHist!AX357</f>
        <v>0</v>
      </c>
      <c r="AY357">
        <f>Linker_ZHist!AY357-Nominal_ZHist!AY357</f>
        <v>0</v>
      </c>
      <c r="AZ357">
        <f>Linker_ZHist!AZ357-Nominal_ZHist!AZ357</f>
        <v>0</v>
      </c>
      <c r="BA357">
        <f>Linker_ZHist!BA357-Nominal_ZHist!BA357</f>
        <v>0</v>
      </c>
      <c r="BB357">
        <f>Linker_ZHist!BB357-Nominal_ZHist!BB357</f>
        <v>0</v>
      </c>
      <c r="BC357">
        <f>Linker_ZHist!BC357-Nominal_ZHist!BC357</f>
        <v>0</v>
      </c>
      <c r="BD357">
        <f>Linker_ZHist!BD357-Nominal_ZHist!BD357</f>
        <v>0</v>
      </c>
      <c r="BE357">
        <f>Linker_ZHist!BE357-Nominal_ZHist!BE357</f>
        <v>0</v>
      </c>
      <c r="BF357">
        <f>Linker_ZHist!BF357-Nominal_ZHist!BF357</f>
        <v>0</v>
      </c>
      <c r="BG357">
        <f>Linker_ZHist!BG357-Nominal_ZHist!BG357</f>
        <v>0</v>
      </c>
      <c r="BH357">
        <f>Linker_ZHist!BH357-Nominal_ZHist!BH357</f>
        <v>0</v>
      </c>
      <c r="BI357">
        <f>Linker_ZHist!BI357-Nominal_ZHist!BI357</f>
        <v>0</v>
      </c>
      <c r="BJ357">
        <f>Linker_ZHist!BJ357-Nominal_ZHist!BJ357</f>
        <v>0</v>
      </c>
      <c r="BK357">
        <f>Linker_ZHist!BK357-Nominal_ZHist!BK357</f>
        <v>0</v>
      </c>
      <c r="BL357">
        <f>Linker_ZHist!BL357-Nominal_ZHist!BL357</f>
        <v>0</v>
      </c>
      <c r="BM357">
        <f>Linker_ZHist!BM357-Nominal_ZHist!BM357</f>
        <v>0</v>
      </c>
      <c r="BN357">
        <f>Linker_ZHist!BN357-Nominal_ZHist!BN357</f>
        <v>0</v>
      </c>
      <c r="BO357">
        <f>Linker_ZHist!BO357-Nominal_ZHist!BO357</f>
        <v>0</v>
      </c>
      <c r="BP357">
        <f>Linker_ZHist!BP357-Nominal_ZHist!BP357</f>
        <v>0</v>
      </c>
      <c r="BQ357">
        <f>Linker_ZHist!BQ357-Nominal_ZHist!BQ357</f>
        <v>0</v>
      </c>
      <c r="BR357">
        <f>Linker_ZHist!BR357-Nominal_ZHist!BR357</f>
        <v>0</v>
      </c>
      <c r="BS357">
        <f>Linker_ZHist!BS357-Nominal_ZHist!BS357</f>
        <v>0</v>
      </c>
      <c r="BT357">
        <f>Linker_ZHist!BT357-Nominal_ZHist!BT357</f>
        <v>0</v>
      </c>
      <c r="BU357">
        <f>Linker_ZHist!BU357-Nominal_ZHist!BU357</f>
        <v>0</v>
      </c>
      <c r="BV357">
        <f>Linker_ZHist!BV357-Nominal_ZHist!BV357</f>
        <v>0</v>
      </c>
      <c r="BW357">
        <f>Linker_ZHist!BW357-Nominal_ZHist!BW357</f>
        <v>0</v>
      </c>
      <c r="BX357">
        <f>Linker_ZHist!BX357-Nominal_ZHist!BX357</f>
        <v>0</v>
      </c>
      <c r="BY357">
        <f>Linker_ZHist!BY357-Nominal_ZHist!BY357</f>
        <v>0</v>
      </c>
      <c r="BZ357">
        <f>Linker_ZHist!BZ357-Nominal_ZHist!BZ357</f>
        <v>0</v>
      </c>
    </row>
    <row r="358" spans="4:78" x14ac:dyDescent="0.35">
      <c r="D358">
        <f>Linker_ZHist!D358-Nominal_ZHist!D358</f>
        <v>0</v>
      </c>
      <c r="E358">
        <f>Linker_ZHist!E358-Nominal_ZHist!E358</f>
        <v>0</v>
      </c>
      <c r="F358">
        <f>Linker_ZHist!F358-Nominal_ZHist!F358</f>
        <v>0</v>
      </c>
      <c r="G358">
        <f>Linker_ZHist!G358-Nominal_ZHist!G358</f>
        <v>0</v>
      </c>
      <c r="H358">
        <f>Linker_ZHist!H358-Nominal_ZHist!H358</f>
        <v>0</v>
      </c>
      <c r="I358">
        <f>Linker_ZHist!I358-Nominal_ZHist!I358</f>
        <v>0</v>
      </c>
      <c r="J358">
        <f>Linker_ZHist!J358-Nominal_ZHist!J358</f>
        <v>0</v>
      </c>
      <c r="K358">
        <f>Linker_ZHist!K358-Nominal_ZHist!K358</f>
        <v>0</v>
      </c>
      <c r="L358">
        <f>Linker_ZHist!L358-Nominal_ZHist!L358</f>
        <v>0</v>
      </c>
      <c r="M358">
        <f>Linker_ZHist!M358-Nominal_ZHist!M358</f>
        <v>0</v>
      </c>
      <c r="N358">
        <f>Linker_ZHist!N358-Nominal_ZHist!N358</f>
        <v>0</v>
      </c>
      <c r="O358">
        <f>Linker_ZHist!O358-Nominal_ZHist!O358</f>
        <v>0</v>
      </c>
      <c r="P358">
        <f>Linker_ZHist!P358-Nominal_ZHist!P358</f>
        <v>0</v>
      </c>
      <c r="Q358">
        <f>Linker_ZHist!Q358-Nominal_ZHist!Q358</f>
        <v>0</v>
      </c>
      <c r="R358">
        <f>Linker_ZHist!R358-Nominal_ZHist!R358</f>
        <v>0</v>
      </c>
      <c r="S358">
        <f>Linker_ZHist!S358-Nominal_ZHist!S358</f>
        <v>0</v>
      </c>
      <c r="T358">
        <f>Linker_ZHist!T358-Nominal_ZHist!T358</f>
        <v>0</v>
      </c>
      <c r="U358">
        <f>Linker_ZHist!U358-Nominal_ZHist!U358</f>
        <v>0</v>
      </c>
      <c r="V358">
        <f>Linker_ZHist!V358-Nominal_ZHist!V358</f>
        <v>0</v>
      </c>
      <c r="W358">
        <f>Linker_ZHist!W358-Nominal_ZHist!W358</f>
        <v>0</v>
      </c>
      <c r="X358">
        <f>Linker_ZHist!X358-Nominal_ZHist!X358</f>
        <v>0</v>
      </c>
      <c r="Y358">
        <f>Linker_ZHist!Y358-Nominal_ZHist!Y358</f>
        <v>0</v>
      </c>
      <c r="Z358">
        <f>Linker_ZHist!Z358-Nominal_ZHist!Z358</f>
        <v>0</v>
      </c>
      <c r="AA358">
        <f>Linker_ZHist!AA358-Nominal_ZHist!AA358</f>
        <v>0</v>
      </c>
      <c r="AB358">
        <f>Linker_ZHist!AB358-Nominal_ZHist!AB358</f>
        <v>0</v>
      </c>
      <c r="AC358">
        <f>Linker_ZHist!AC358-Nominal_ZHist!AC358</f>
        <v>0</v>
      </c>
      <c r="AD358">
        <f>Linker_ZHist!AD358-Nominal_ZHist!AD358</f>
        <v>0</v>
      </c>
      <c r="AE358">
        <f>Linker_ZHist!AE358-Nominal_ZHist!AE358</f>
        <v>0</v>
      </c>
      <c r="AF358">
        <f>Linker_ZHist!AF358-Nominal_ZHist!AF358</f>
        <v>0</v>
      </c>
      <c r="AG358">
        <f>Linker_ZHist!AG358-Nominal_ZHist!AG358</f>
        <v>0</v>
      </c>
      <c r="AH358">
        <f>Linker_ZHist!AH358-Nominal_ZHist!AH358</f>
        <v>0</v>
      </c>
      <c r="AI358">
        <f>Linker_ZHist!AI358-Nominal_ZHist!AI358</f>
        <v>0</v>
      </c>
      <c r="AJ358">
        <f>Linker_ZHist!AJ358-Nominal_ZHist!AJ358</f>
        <v>0</v>
      </c>
      <c r="AK358">
        <f>Linker_ZHist!AK358-Nominal_ZHist!AK358</f>
        <v>0</v>
      </c>
      <c r="AL358">
        <f>Linker_ZHist!AL358-Nominal_ZHist!AL358</f>
        <v>0</v>
      </c>
      <c r="AM358">
        <f>Linker_ZHist!AM358-Nominal_ZHist!AM358</f>
        <v>0</v>
      </c>
      <c r="AN358">
        <f>Linker_ZHist!AN358-Nominal_ZHist!AN358</f>
        <v>0</v>
      </c>
      <c r="AO358">
        <f>Linker_ZHist!AO358-Nominal_ZHist!AO358</f>
        <v>0</v>
      </c>
      <c r="AP358">
        <f>Linker_ZHist!AP358-Nominal_ZHist!AP358</f>
        <v>0</v>
      </c>
      <c r="AQ358">
        <f>Linker_ZHist!AQ358-Nominal_ZHist!AQ358</f>
        <v>0</v>
      </c>
      <c r="AR358">
        <f>Linker_ZHist!AR358-Nominal_ZHist!AR358</f>
        <v>0</v>
      </c>
      <c r="AS358">
        <f>Linker_ZHist!AS358-Nominal_ZHist!AS358</f>
        <v>0</v>
      </c>
      <c r="AT358">
        <f>Linker_ZHist!AT358-Nominal_ZHist!AT358</f>
        <v>0</v>
      </c>
      <c r="AU358">
        <f>Linker_ZHist!AU358-Nominal_ZHist!AU358</f>
        <v>0</v>
      </c>
      <c r="AV358">
        <f>Linker_ZHist!AV358-Nominal_ZHist!AV358</f>
        <v>0</v>
      </c>
      <c r="AW358">
        <f>Linker_ZHist!AW358-Nominal_ZHist!AW358</f>
        <v>0</v>
      </c>
      <c r="AX358">
        <f>Linker_ZHist!AX358-Nominal_ZHist!AX358</f>
        <v>0</v>
      </c>
      <c r="AY358">
        <f>Linker_ZHist!AY358-Nominal_ZHist!AY358</f>
        <v>0</v>
      </c>
      <c r="AZ358">
        <f>Linker_ZHist!AZ358-Nominal_ZHist!AZ358</f>
        <v>0</v>
      </c>
      <c r="BA358">
        <f>Linker_ZHist!BA358-Nominal_ZHist!BA358</f>
        <v>0</v>
      </c>
      <c r="BB358">
        <f>Linker_ZHist!BB358-Nominal_ZHist!BB358</f>
        <v>0</v>
      </c>
      <c r="BC358">
        <f>Linker_ZHist!BC358-Nominal_ZHist!BC358</f>
        <v>0</v>
      </c>
      <c r="BD358">
        <f>Linker_ZHist!BD358-Nominal_ZHist!BD358</f>
        <v>0</v>
      </c>
      <c r="BE358">
        <f>Linker_ZHist!BE358-Nominal_ZHist!BE358</f>
        <v>0</v>
      </c>
      <c r="BF358">
        <f>Linker_ZHist!BF358-Nominal_ZHist!BF358</f>
        <v>0</v>
      </c>
      <c r="BG358">
        <f>Linker_ZHist!BG358-Nominal_ZHist!BG358</f>
        <v>0</v>
      </c>
      <c r="BH358">
        <f>Linker_ZHist!BH358-Nominal_ZHist!BH358</f>
        <v>0</v>
      </c>
      <c r="BI358">
        <f>Linker_ZHist!BI358-Nominal_ZHist!BI358</f>
        <v>0</v>
      </c>
      <c r="BJ358">
        <f>Linker_ZHist!BJ358-Nominal_ZHist!BJ358</f>
        <v>0</v>
      </c>
      <c r="BK358">
        <f>Linker_ZHist!BK358-Nominal_ZHist!BK358</f>
        <v>0</v>
      </c>
      <c r="BL358">
        <f>Linker_ZHist!BL358-Nominal_ZHist!BL358</f>
        <v>0</v>
      </c>
      <c r="BM358">
        <f>Linker_ZHist!BM358-Nominal_ZHist!BM358</f>
        <v>0</v>
      </c>
      <c r="BN358">
        <f>Linker_ZHist!BN358-Nominal_ZHist!BN358</f>
        <v>0</v>
      </c>
      <c r="BO358">
        <f>Linker_ZHist!BO358-Nominal_ZHist!BO358</f>
        <v>0</v>
      </c>
      <c r="BP358">
        <f>Linker_ZHist!BP358-Nominal_ZHist!BP358</f>
        <v>0</v>
      </c>
      <c r="BQ358">
        <f>Linker_ZHist!BQ358-Nominal_ZHist!BQ358</f>
        <v>0</v>
      </c>
      <c r="BR358">
        <f>Linker_ZHist!BR358-Nominal_ZHist!BR358</f>
        <v>0</v>
      </c>
      <c r="BS358">
        <f>Linker_ZHist!BS358-Nominal_ZHist!BS358</f>
        <v>0</v>
      </c>
      <c r="BT358">
        <f>Linker_ZHist!BT358-Nominal_ZHist!BT358</f>
        <v>0</v>
      </c>
      <c r="BU358">
        <f>Linker_ZHist!BU358-Nominal_ZHist!BU358</f>
        <v>0</v>
      </c>
      <c r="BV358">
        <f>Linker_ZHist!BV358-Nominal_ZHist!BV358</f>
        <v>0</v>
      </c>
      <c r="BW358">
        <f>Linker_ZHist!BW358-Nominal_ZHist!BW358</f>
        <v>0</v>
      </c>
      <c r="BX358">
        <f>Linker_ZHist!BX358-Nominal_ZHist!BX358</f>
        <v>0</v>
      </c>
      <c r="BY358">
        <f>Linker_ZHist!BY358-Nominal_ZHist!BY358</f>
        <v>0</v>
      </c>
      <c r="BZ358">
        <f>Linker_ZHist!BZ358-Nominal_ZHist!BZ358</f>
        <v>0</v>
      </c>
    </row>
    <row r="359" spans="4:78" x14ac:dyDescent="0.35">
      <c r="D359">
        <f>Linker_ZHist!D359-Nominal_ZHist!D359</f>
        <v>0</v>
      </c>
      <c r="E359">
        <f>Linker_ZHist!E359-Nominal_ZHist!E359</f>
        <v>0</v>
      </c>
      <c r="F359">
        <f>Linker_ZHist!F359-Nominal_ZHist!F359</f>
        <v>0</v>
      </c>
      <c r="G359">
        <f>Linker_ZHist!G359-Nominal_ZHist!G359</f>
        <v>0</v>
      </c>
      <c r="H359">
        <f>Linker_ZHist!H359-Nominal_ZHist!H359</f>
        <v>0</v>
      </c>
      <c r="I359">
        <f>Linker_ZHist!I359-Nominal_ZHist!I359</f>
        <v>0</v>
      </c>
      <c r="J359">
        <f>Linker_ZHist!J359-Nominal_ZHist!J359</f>
        <v>0</v>
      </c>
      <c r="K359">
        <f>Linker_ZHist!K359-Nominal_ZHist!K359</f>
        <v>0</v>
      </c>
      <c r="L359">
        <f>Linker_ZHist!L359-Nominal_ZHist!L359</f>
        <v>0</v>
      </c>
      <c r="M359">
        <f>Linker_ZHist!M359-Nominal_ZHist!M359</f>
        <v>0</v>
      </c>
      <c r="N359">
        <f>Linker_ZHist!N359-Nominal_ZHist!N359</f>
        <v>0</v>
      </c>
      <c r="O359">
        <f>Linker_ZHist!O359-Nominal_ZHist!O359</f>
        <v>0</v>
      </c>
      <c r="P359">
        <f>Linker_ZHist!P359-Nominal_ZHist!P359</f>
        <v>0</v>
      </c>
      <c r="Q359">
        <f>Linker_ZHist!Q359-Nominal_ZHist!Q359</f>
        <v>0</v>
      </c>
      <c r="R359">
        <f>Linker_ZHist!R359-Nominal_ZHist!R359</f>
        <v>0</v>
      </c>
      <c r="S359">
        <f>Linker_ZHist!S359-Nominal_ZHist!S359</f>
        <v>0</v>
      </c>
      <c r="T359">
        <f>Linker_ZHist!T359-Nominal_ZHist!T359</f>
        <v>0</v>
      </c>
      <c r="U359">
        <f>Linker_ZHist!U359-Nominal_ZHist!U359</f>
        <v>0</v>
      </c>
      <c r="V359">
        <f>Linker_ZHist!V359-Nominal_ZHist!V359</f>
        <v>0</v>
      </c>
      <c r="W359">
        <f>Linker_ZHist!W359-Nominal_ZHist!W359</f>
        <v>0</v>
      </c>
      <c r="X359">
        <f>Linker_ZHist!X359-Nominal_ZHist!X359</f>
        <v>0</v>
      </c>
      <c r="Y359">
        <f>Linker_ZHist!Y359-Nominal_ZHist!Y359</f>
        <v>0</v>
      </c>
      <c r="Z359">
        <f>Linker_ZHist!Z359-Nominal_ZHist!Z359</f>
        <v>0</v>
      </c>
      <c r="AA359">
        <f>Linker_ZHist!AA359-Nominal_ZHist!AA359</f>
        <v>0</v>
      </c>
      <c r="AB359">
        <f>Linker_ZHist!AB359-Nominal_ZHist!AB359</f>
        <v>0</v>
      </c>
      <c r="AC359">
        <f>Linker_ZHist!AC359-Nominal_ZHist!AC359</f>
        <v>0</v>
      </c>
      <c r="AD359">
        <f>Linker_ZHist!AD359-Nominal_ZHist!AD359</f>
        <v>0</v>
      </c>
      <c r="AE359">
        <f>Linker_ZHist!AE359-Nominal_ZHist!AE359</f>
        <v>0</v>
      </c>
      <c r="AF359">
        <f>Linker_ZHist!AF359-Nominal_ZHist!AF359</f>
        <v>0</v>
      </c>
      <c r="AG359">
        <f>Linker_ZHist!AG359-Nominal_ZHist!AG359</f>
        <v>0</v>
      </c>
      <c r="AH359">
        <f>Linker_ZHist!AH359-Nominal_ZHist!AH359</f>
        <v>0</v>
      </c>
      <c r="AI359">
        <f>Linker_ZHist!AI359-Nominal_ZHist!AI359</f>
        <v>0</v>
      </c>
      <c r="AJ359">
        <f>Linker_ZHist!AJ359-Nominal_ZHist!AJ359</f>
        <v>0</v>
      </c>
      <c r="AK359">
        <f>Linker_ZHist!AK359-Nominal_ZHist!AK359</f>
        <v>0</v>
      </c>
      <c r="AL359">
        <f>Linker_ZHist!AL359-Nominal_ZHist!AL359</f>
        <v>0</v>
      </c>
      <c r="AM359">
        <f>Linker_ZHist!AM359-Nominal_ZHist!AM359</f>
        <v>0</v>
      </c>
      <c r="AN359">
        <f>Linker_ZHist!AN359-Nominal_ZHist!AN359</f>
        <v>0</v>
      </c>
      <c r="AO359">
        <f>Linker_ZHist!AO359-Nominal_ZHist!AO359</f>
        <v>0</v>
      </c>
      <c r="AP359">
        <f>Linker_ZHist!AP359-Nominal_ZHist!AP359</f>
        <v>0</v>
      </c>
      <c r="AQ359">
        <f>Linker_ZHist!AQ359-Nominal_ZHist!AQ359</f>
        <v>0</v>
      </c>
      <c r="AR359">
        <f>Linker_ZHist!AR359-Nominal_ZHist!AR359</f>
        <v>0</v>
      </c>
      <c r="AS359">
        <f>Linker_ZHist!AS359-Nominal_ZHist!AS359</f>
        <v>0</v>
      </c>
      <c r="AT359">
        <f>Linker_ZHist!AT359-Nominal_ZHist!AT359</f>
        <v>0</v>
      </c>
      <c r="AU359">
        <f>Linker_ZHist!AU359-Nominal_ZHist!AU359</f>
        <v>0</v>
      </c>
      <c r="AV359">
        <f>Linker_ZHist!AV359-Nominal_ZHist!AV359</f>
        <v>0</v>
      </c>
      <c r="AW359">
        <f>Linker_ZHist!AW359-Nominal_ZHist!AW359</f>
        <v>0</v>
      </c>
      <c r="AX359">
        <f>Linker_ZHist!AX359-Nominal_ZHist!AX359</f>
        <v>0</v>
      </c>
      <c r="AY359">
        <f>Linker_ZHist!AY359-Nominal_ZHist!AY359</f>
        <v>0</v>
      </c>
      <c r="AZ359">
        <f>Linker_ZHist!AZ359-Nominal_ZHist!AZ359</f>
        <v>0</v>
      </c>
      <c r="BA359">
        <f>Linker_ZHist!BA359-Nominal_ZHist!BA359</f>
        <v>0</v>
      </c>
      <c r="BB359">
        <f>Linker_ZHist!BB359-Nominal_ZHist!BB359</f>
        <v>0</v>
      </c>
      <c r="BC359">
        <f>Linker_ZHist!BC359-Nominal_ZHist!BC359</f>
        <v>0</v>
      </c>
      <c r="BD359">
        <f>Linker_ZHist!BD359-Nominal_ZHist!BD359</f>
        <v>0</v>
      </c>
      <c r="BE359">
        <f>Linker_ZHist!BE359-Nominal_ZHist!BE359</f>
        <v>0</v>
      </c>
      <c r="BF359">
        <f>Linker_ZHist!BF359-Nominal_ZHist!BF359</f>
        <v>0</v>
      </c>
      <c r="BG359">
        <f>Linker_ZHist!BG359-Nominal_ZHist!BG359</f>
        <v>0</v>
      </c>
      <c r="BH359">
        <f>Linker_ZHist!BH359-Nominal_ZHist!BH359</f>
        <v>0</v>
      </c>
      <c r="BI359">
        <f>Linker_ZHist!BI359-Nominal_ZHist!BI359</f>
        <v>0</v>
      </c>
      <c r="BJ359">
        <f>Linker_ZHist!BJ359-Nominal_ZHist!BJ359</f>
        <v>0</v>
      </c>
      <c r="BK359">
        <f>Linker_ZHist!BK359-Nominal_ZHist!BK359</f>
        <v>0</v>
      </c>
      <c r="BL359">
        <f>Linker_ZHist!BL359-Nominal_ZHist!BL359</f>
        <v>0</v>
      </c>
      <c r="BM359">
        <f>Linker_ZHist!BM359-Nominal_ZHist!BM359</f>
        <v>0</v>
      </c>
      <c r="BN359">
        <f>Linker_ZHist!BN359-Nominal_ZHist!BN359</f>
        <v>0</v>
      </c>
      <c r="BO359">
        <f>Linker_ZHist!BO359-Nominal_ZHist!BO359</f>
        <v>0</v>
      </c>
      <c r="BP359">
        <f>Linker_ZHist!BP359-Nominal_ZHist!BP359</f>
        <v>0</v>
      </c>
      <c r="BQ359">
        <f>Linker_ZHist!BQ359-Nominal_ZHist!BQ359</f>
        <v>0</v>
      </c>
      <c r="BR359">
        <f>Linker_ZHist!BR359-Nominal_ZHist!BR359</f>
        <v>0</v>
      </c>
      <c r="BS359">
        <f>Linker_ZHist!BS359-Nominal_ZHist!BS359</f>
        <v>0</v>
      </c>
      <c r="BT359">
        <f>Linker_ZHist!BT359-Nominal_ZHist!BT359</f>
        <v>0</v>
      </c>
      <c r="BU359">
        <f>Linker_ZHist!BU359-Nominal_ZHist!BU359</f>
        <v>0</v>
      </c>
      <c r="BV359">
        <f>Linker_ZHist!BV359-Nominal_ZHist!BV359</f>
        <v>0</v>
      </c>
      <c r="BW359">
        <f>Linker_ZHist!BW359-Nominal_ZHist!BW359</f>
        <v>0</v>
      </c>
      <c r="BX359">
        <f>Linker_ZHist!BX359-Nominal_ZHist!BX359</f>
        <v>0</v>
      </c>
      <c r="BY359">
        <f>Linker_ZHist!BY359-Nominal_ZHist!BY359</f>
        <v>0</v>
      </c>
      <c r="BZ359">
        <f>Linker_ZHist!BZ359-Nominal_ZHist!BZ359</f>
        <v>0</v>
      </c>
    </row>
    <row r="360" spans="4:78" x14ac:dyDescent="0.35">
      <c r="D360">
        <f>Linker_ZHist!D360-Nominal_ZHist!D360</f>
        <v>0</v>
      </c>
      <c r="E360">
        <f>Linker_ZHist!E360-Nominal_ZHist!E360</f>
        <v>0</v>
      </c>
      <c r="F360">
        <f>Linker_ZHist!F360-Nominal_ZHist!F360</f>
        <v>0</v>
      </c>
      <c r="G360">
        <f>Linker_ZHist!G360-Nominal_ZHist!G360</f>
        <v>0</v>
      </c>
      <c r="H360">
        <f>Linker_ZHist!H360-Nominal_ZHist!H360</f>
        <v>0</v>
      </c>
      <c r="I360">
        <f>Linker_ZHist!I360-Nominal_ZHist!I360</f>
        <v>0</v>
      </c>
      <c r="J360">
        <f>Linker_ZHist!J360-Nominal_ZHist!J360</f>
        <v>0</v>
      </c>
      <c r="K360">
        <f>Linker_ZHist!K360-Nominal_ZHist!K360</f>
        <v>0</v>
      </c>
      <c r="L360">
        <f>Linker_ZHist!L360-Nominal_ZHist!L360</f>
        <v>0</v>
      </c>
      <c r="M360">
        <f>Linker_ZHist!M360-Nominal_ZHist!M360</f>
        <v>0</v>
      </c>
      <c r="N360">
        <f>Linker_ZHist!N360-Nominal_ZHist!N360</f>
        <v>0</v>
      </c>
      <c r="O360">
        <f>Linker_ZHist!O360-Nominal_ZHist!O360</f>
        <v>0</v>
      </c>
      <c r="P360">
        <f>Linker_ZHist!P360-Nominal_ZHist!P360</f>
        <v>0</v>
      </c>
      <c r="Q360">
        <f>Linker_ZHist!Q360-Nominal_ZHist!Q360</f>
        <v>0</v>
      </c>
      <c r="R360">
        <f>Linker_ZHist!R360-Nominal_ZHist!R360</f>
        <v>0</v>
      </c>
      <c r="S360">
        <f>Linker_ZHist!S360-Nominal_ZHist!S360</f>
        <v>0</v>
      </c>
      <c r="T360">
        <f>Linker_ZHist!T360-Nominal_ZHist!T360</f>
        <v>0</v>
      </c>
      <c r="U360">
        <f>Linker_ZHist!U360-Nominal_ZHist!U360</f>
        <v>0</v>
      </c>
      <c r="V360">
        <f>Linker_ZHist!V360-Nominal_ZHist!V360</f>
        <v>0</v>
      </c>
      <c r="W360">
        <f>Linker_ZHist!W360-Nominal_ZHist!W360</f>
        <v>0</v>
      </c>
      <c r="X360">
        <f>Linker_ZHist!X360-Nominal_ZHist!X360</f>
        <v>0</v>
      </c>
      <c r="Y360">
        <f>Linker_ZHist!Y360-Nominal_ZHist!Y360</f>
        <v>0</v>
      </c>
      <c r="Z360">
        <f>Linker_ZHist!Z360-Nominal_ZHist!Z360</f>
        <v>0</v>
      </c>
      <c r="AA360">
        <f>Linker_ZHist!AA360-Nominal_ZHist!AA360</f>
        <v>0</v>
      </c>
      <c r="AB360">
        <f>Linker_ZHist!AB360-Nominal_ZHist!AB360</f>
        <v>0</v>
      </c>
      <c r="AC360">
        <f>Linker_ZHist!AC360-Nominal_ZHist!AC360</f>
        <v>0</v>
      </c>
      <c r="AD360">
        <f>Linker_ZHist!AD360-Nominal_ZHist!AD360</f>
        <v>0</v>
      </c>
      <c r="AE360">
        <f>Linker_ZHist!AE360-Nominal_ZHist!AE360</f>
        <v>0</v>
      </c>
      <c r="AF360">
        <f>Linker_ZHist!AF360-Nominal_ZHist!AF360</f>
        <v>0</v>
      </c>
      <c r="AG360">
        <f>Linker_ZHist!AG360-Nominal_ZHist!AG360</f>
        <v>0</v>
      </c>
      <c r="AH360">
        <f>Linker_ZHist!AH360-Nominal_ZHist!AH360</f>
        <v>0</v>
      </c>
      <c r="AI360">
        <f>Linker_ZHist!AI360-Nominal_ZHist!AI360</f>
        <v>0</v>
      </c>
      <c r="AJ360">
        <f>Linker_ZHist!AJ360-Nominal_ZHist!AJ360</f>
        <v>0</v>
      </c>
      <c r="AK360">
        <f>Linker_ZHist!AK360-Nominal_ZHist!AK360</f>
        <v>0</v>
      </c>
      <c r="AL360">
        <f>Linker_ZHist!AL360-Nominal_ZHist!AL360</f>
        <v>0</v>
      </c>
      <c r="AM360">
        <f>Linker_ZHist!AM360-Nominal_ZHist!AM360</f>
        <v>0</v>
      </c>
      <c r="AN360">
        <f>Linker_ZHist!AN360-Nominal_ZHist!AN360</f>
        <v>0</v>
      </c>
      <c r="AO360">
        <f>Linker_ZHist!AO360-Nominal_ZHist!AO360</f>
        <v>0</v>
      </c>
      <c r="AP360">
        <f>Linker_ZHist!AP360-Nominal_ZHist!AP360</f>
        <v>0</v>
      </c>
      <c r="AQ360">
        <f>Linker_ZHist!AQ360-Nominal_ZHist!AQ360</f>
        <v>0</v>
      </c>
      <c r="AR360">
        <f>Linker_ZHist!AR360-Nominal_ZHist!AR360</f>
        <v>0</v>
      </c>
      <c r="AS360">
        <f>Linker_ZHist!AS360-Nominal_ZHist!AS360</f>
        <v>0</v>
      </c>
      <c r="AT360">
        <f>Linker_ZHist!AT360-Nominal_ZHist!AT360</f>
        <v>0</v>
      </c>
      <c r="AU360">
        <f>Linker_ZHist!AU360-Nominal_ZHist!AU360</f>
        <v>0</v>
      </c>
      <c r="AV360">
        <f>Linker_ZHist!AV360-Nominal_ZHist!AV360</f>
        <v>0</v>
      </c>
      <c r="AW360">
        <f>Linker_ZHist!AW360-Nominal_ZHist!AW360</f>
        <v>0</v>
      </c>
      <c r="AX360">
        <f>Linker_ZHist!AX360-Nominal_ZHist!AX360</f>
        <v>0</v>
      </c>
      <c r="AY360">
        <f>Linker_ZHist!AY360-Nominal_ZHist!AY360</f>
        <v>0</v>
      </c>
      <c r="AZ360">
        <f>Linker_ZHist!AZ360-Nominal_ZHist!AZ360</f>
        <v>0</v>
      </c>
      <c r="BA360">
        <f>Linker_ZHist!BA360-Nominal_ZHist!BA360</f>
        <v>0</v>
      </c>
      <c r="BB360">
        <f>Linker_ZHist!BB360-Nominal_ZHist!BB360</f>
        <v>0</v>
      </c>
      <c r="BC360">
        <f>Linker_ZHist!BC360-Nominal_ZHist!BC360</f>
        <v>0</v>
      </c>
      <c r="BD360">
        <f>Linker_ZHist!BD360-Nominal_ZHist!BD360</f>
        <v>0</v>
      </c>
      <c r="BE360">
        <f>Linker_ZHist!BE360-Nominal_ZHist!BE360</f>
        <v>0</v>
      </c>
      <c r="BF360">
        <f>Linker_ZHist!BF360-Nominal_ZHist!BF360</f>
        <v>0</v>
      </c>
      <c r="BG360">
        <f>Linker_ZHist!BG360-Nominal_ZHist!BG360</f>
        <v>0</v>
      </c>
      <c r="BH360">
        <f>Linker_ZHist!BH360-Nominal_ZHist!BH360</f>
        <v>0</v>
      </c>
      <c r="BI360">
        <f>Linker_ZHist!BI360-Nominal_ZHist!BI360</f>
        <v>0</v>
      </c>
      <c r="BJ360">
        <f>Linker_ZHist!BJ360-Nominal_ZHist!BJ360</f>
        <v>0</v>
      </c>
      <c r="BK360">
        <f>Linker_ZHist!BK360-Nominal_ZHist!BK360</f>
        <v>0</v>
      </c>
      <c r="BL360">
        <f>Linker_ZHist!BL360-Nominal_ZHist!BL360</f>
        <v>0</v>
      </c>
      <c r="BM360">
        <f>Linker_ZHist!BM360-Nominal_ZHist!BM360</f>
        <v>0</v>
      </c>
      <c r="BN360">
        <f>Linker_ZHist!BN360-Nominal_ZHist!BN360</f>
        <v>0</v>
      </c>
      <c r="BO360">
        <f>Linker_ZHist!BO360-Nominal_ZHist!BO360</f>
        <v>0</v>
      </c>
      <c r="BP360">
        <f>Linker_ZHist!BP360-Nominal_ZHist!BP360</f>
        <v>0</v>
      </c>
      <c r="BQ360">
        <f>Linker_ZHist!BQ360-Nominal_ZHist!BQ360</f>
        <v>0</v>
      </c>
      <c r="BR360">
        <f>Linker_ZHist!BR360-Nominal_ZHist!BR360</f>
        <v>0</v>
      </c>
      <c r="BS360">
        <f>Linker_ZHist!BS360-Nominal_ZHist!BS360</f>
        <v>0</v>
      </c>
      <c r="BT360">
        <f>Linker_ZHist!BT360-Nominal_ZHist!BT360</f>
        <v>0</v>
      </c>
      <c r="BU360">
        <f>Linker_ZHist!BU360-Nominal_ZHist!BU360</f>
        <v>0</v>
      </c>
      <c r="BV360">
        <f>Linker_ZHist!BV360-Nominal_ZHist!BV360</f>
        <v>0</v>
      </c>
      <c r="BW360">
        <f>Linker_ZHist!BW360-Nominal_ZHist!BW360</f>
        <v>0</v>
      </c>
      <c r="BX360">
        <f>Linker_ZHist!BX360-Nominal_ZHist!BX360</f>
        <v>0</v>
      </c>
      <c r="BY360">
        <f>Linker_ZHist!BY360-Nominal_ZHist!BY360</f>
        <v>0</v>
      </c>
      <c r="BZ360">
        <f>Linker_ZHist!BZ360-Nominal_ZHist!BZ360</f>
        <v>0</v>
      </c>
    </row>
    <row r="361" spans="4:78" x14ac:dyDescent="0.35">
      <c r="D361">
        <f>Linker_ZHist!D361-Nominal_ZHist!D361</f>
        <v>0</v>
      </c>
      <c r="E361">
        <f>Linker_ZHist!E361-Nominal_ZHist!E361</f>
        <v>0</v>
      </c>
      <c r="F361">
        <f>Linker_ZHist!F361-Nominal_ZHist!F361</f>
        <v>0</v>
      </c>
      <c r="G361">
        <f>Linker_ZHist!G361-Nominal_ZHist!G361</f>
        <v>0</v>
      </c>
      <c r="H361">
        <f>Linker_ZHist!H361-Nominal_ZHist!H361</f>
        <v>0</v>
      </c>
      <c r="I361">
        <f>Linker_ZHist!I361-Nominal_ZHist!I361</f>
        <v>0</v>
      </c>
      <c r="J361">
        <f>Linker_ZHist!J361-Nominal_ZHist!J361</f>
        <v>0</v>
      </c>
      <c r="K361">
        <f>Linker_ZHist!K361-Nominal_ZHist!K361</f>
        <v>0</v>
      </c>
      <c r="L361">
        <f>Linker_ZHist!L361-Nominal_ZHist!L361</f>
        <v>0</v>
      </c>
      <c r="M361">
        <f>Linker_ZHist!M361-Nominal_ZHist!M361</f>
        <v>0</v>
      </c>
      <c r="N361">
        <f>Linker_ZHist!N361-Nominal_ZHist!N361</f>
        <v>0</v>
      </c>
      <c r="O361">
        <f>Linker_ZHist!O361-Nominal_ZHist!O361</f>
        <v>0</v>
      </c>
      <c r="P361">
        <f>Linker_ZHist!P361-Nominal_ZHist!P361</f>
        <v>0</v>
      </c>
      <c r="Q361">
        <f>Linker_ZHist!Q361-Nominal_ZHist!Q361</f>
        <v>0</v>
      </c>
      <c r="R361">
        <f>Linker_ZHist!R361-Nominal_ZHist!R361</f>
        <v>0</v>
      </c>
      <c r="S361">
        <f>Linker_ZHist!S361-Nominal_ZHist!S361</f>
        <v>0</v>
      </c>
      <c r="T361">
        <f>Linker_ZHist!T361-Nominal_ZHist!T361</f>
        <v>0</v>
      </c>
      <c r="U361">
        <f>Linker_ZHist!U361-Nominal_ZHist!U361</f>
        <v>0</v>
      </c>
      <c r="V361">
        <f>Linker_ZHist!V361-Nominal_ZHist!V361</f>
        <v>0</v>
      </c>
      <c r="W361">
        <f>Linker_ZHist!W361-Nominal_ZHist!W361</f>
        <v>0</v>
      </c>
      <c r="X361">
        <f>Linker_ZHist!X361-Nominal_ZHist!X361</f>
        <v>0</v>
      </c>
      <c r="Y361">
        <f>Linker_ZHist!Y361-Nominal_ZHist!Y361</f>
        <v>0</v>
      </c>
      <c r="Z361">
        <f>Linker_ZHist!Z361-Nominal_ZHist!Z361</f>
        <v>0</v>
      </c>
      <c r="AA361">
        <f>Linker_ZHist!AA361-Nominal_ZHist!AA361</f>
        <v>0</v>
      </c>
      <c r="AB361">
        <f>Linker_ZHist!AB361-Nominal_ZHist!AB361</f>
        <v>0</v>
      </c>
      <c r="AC361">
        <f>Linker_ZHist!AC361-Nominal_ZHist!AC361</f>
        <v>0</v>
      </c>
      <c r="AD361">
        <f>Linker_ZHist!AD361-Nominal_ZHist!AD361</f>
        <v>0</v>
      </c>
      <c r="AE361">
        <f>Linker_ZHist!AE361-Nominal_ZHist!AE361</f>
        <v>0</v>
      </c>
      <c r="AF361">
        <f>Linker_ZHist!AF361-Nominal_ZHist!AF361</f>
        <v>0</v>
      </c>
      <c r="AG361">
        <f>Linker_ZHist!AG361-Nominal_ZHist!AG361</f>
        <v>0</v>
      </c>
      <c r="AH361">
        <f>Linker_ZHist!AH361-Nominal_ZHist!AH361</f>
        <v>0</v>
      </c>
      <c r="AI361">
        <f>Linker_ZHist!AI361-Nominal_ZHist!AI361</f>
        <v>0</v>
      </c>
      <c r="AJ361">
        <f>Linker_ZHist!AJ361-Nominal_ZHist!AJ361</f>
        <v>0</v>
      </c>
      <c r="AK361">
        <f>Linker_ZHist!AK361-Nominal_ZHist!AK361</f>
        <v>0</v>
      </c>
      <c r="AL361">
        <f>Linker_ZHist!AL361-Nominal_ZHist!AL361</f>
        <v>0</v>
      </c>
      <c r="AM361">
        <f>Linker_ZHist!AM361-Nominal_ZHist!AM361</f>
        <v>0</v>
      </c>
      <c r="AN361">
        <f>Linker_ZHist!AN361-Nominal_ZHist!AN361</f>
        <v>0</v>
      </c>
      <c r="AO361">
        <f>Linker_ZHist!AO361-Nominal_ZHist!AO361</f>
        <v>0</v>
      </c>
      <c r="AP361">
        <f>Linker_ZHist!AP361-Nominal_ZHist!AP361</f>
        <v>0</v>
      </c>
      <c r="AQ361">
        <f>Linker_ZHist!AQ361-Nominal_ZHist!AQ361</f>
        <v>0</v>
      </c>
      <c r="AR361">
        <f>Linker_ZHist!AR361-Nominal_ZHist!AR361</f>
        <v>0</v>
      </c>
      <c r="AS361">
        <f>Linker_ZHist!AS361-Nominal_ZHist!AS361</f>
        <v>0</v>
      </c>
      <c r="AT361">
        <f>Linker_ZHist!AT361-Nominal_ZHist!AT361</f>
        <v>0</v>
      </c>
      <c r="AU361">
        <f>Linker_ZHist!AU361-Nominal_ZHist!AU361</f>
        <v>0</v>
      </c>
      <c r="AV361">
        <f>Linker_ZHist!AV361-Nominal_ZHist!AV361</f>
        <v>0</v>
      </c>
      <c r="AW361">
        <f>Linker_ZHist!AW361-Nominal_ZHist!AW361</f>
        <v>0</v>
      </c>
      <c r="AX361">
        <f>Linker_ZHist!AX361-Nominal_ZHist!AX361</f>
        <v>0</v>
      </c>
      <c r="AY361">
        <f>Linker_ZHist!AY361-Nominal_ZHist!AY361</f>
        <v>0</v>
      </c>
      <c r="AZ361">
        <f>Linker_ZHist!AZ361-Nominal_ZHist!AZ361</f>
        <v>0</v>
      </c>
      <c r="BA361">
        <f>Linker_ZHist!BA361-Nominal_ZHist!BA361</f>
        <v>0</v>
      </c>
      <c r="BB361">
        <f>Linker_ZHist!BB361-Nominal_ZHist!BB361</f>
        <v>0</v>
      </c>
      <c r="BC361">
        <f>Linker_ZHist!BC361-Nominal_ZHist!BC361</f>
        <v>0</v>
      </c>
      <c r="BD361">
        <f>Linker_ZHist!BD361-Nominal_ZHist!BD361</f>
        <v>0</v>
      </c>
      <c r="BE361">
        <f>Linker_ZHist!BE361-Nominal_ZHist!BE361</f>
        <v>0</v>
      </c>
      <c r="BF361">
        <f>Linker_ZHist!BF361-Nominal_ZHist!BF361</f>
        <v>0</v>
      </c>
      <c r="BG361">
        <f>Linker_ZHist!BG361-Nominal_ZHist!BG361</f>
        <v>0</v>
      </c>
      <c r="BH361">
        <f>Linker_ZHist!BH361-Nominal_ZHist!BH361</f>
        <v>0</v>
      </c>
      <c r="BI361">
        <f>Linker_ZHist!BI361-Nominal_ZHist!BI361</f>
        <v>0</v>
      </c>
      <c r="BJ361">
        <f>Linker_ZHist!BJ361-Nominal_ZHist!BJ361</f>
        <v>0</v>
      </c>
      <c r="BK361">
        <f>Linker_ZHist!BK361-Nominal_ZHist!BK361</f>
        <v>0</v>
      </c>
      <c r="BL361">
        <f>Linker_ZHist!BL361-Nominal_ZHist!BL361</f>
        <v>0</v>
      </c>
      <c r="BM361">
        <f>Linker_ZHist!BM361-Nominal_ZHist!BM361</f>
        <v>0</v>
      </c>
      <c r="BN361">
        <f>Linker_ZHist!BN361-Nominal_ZHist!BN361</f>
        <v>0</v>
      </c>
      <c r="BO361">
        <f>Linker_ZHist!BO361-Nominal_ZHist!BO361</f>
        <v>0</v>
      </c>
      <c r="BP361">
        <f>Linker_ZHist!BP361-Nominal_ZHist!BP361</f>
        <v>0</v>
      </c>
      <c r="BQ361">
        <f>Linker_ZHist!BQ361-Nominal_ZHist!BQ361</f>
        <v>0</v>
      </c>
      <c r="BR361">
        <f>Linker_ZHist!BR361-Nominal_ZHist!BR361</f>
        <v>0</v>
      </c>
      <c r="BS361">
        <f>Linker_ZHist!BS361-Nominal_ZHist!BS361</f>
        <v>0</v>
      </c>
      <c r="BT361">
        <f>Linker_ZHist!BT361-Nominal_ZHist!BT361</f>
        <v>0</v>
      </c>
      <c r="BU361">
        <f>Linker_ZHist!BU361-Nominal_ZHist!BU361</f>
        <v>0</v>
      </c>
      <c r="BV361">
        <f>Linker_ZHist!BV361-Nominal_ZHist!BV361</f>
        <v>0</v>
      </c>
      <c r="BW361">
        <f>Linker_ZHist!BW361-Nominal_ZHist!BW361</f>
        <v>0</v>
      </c>
      <c r="BX361">
        <f>Linker_ZHist!BX361-Nominal_ZHist!BX361</f>
        <v>0</v>
      </c>
      <c r="BY361">
        <f>Linker_ZHist!BY361-Nominal_ZHist!BY361</f>
        <v>0</v>
      </c>
      <c r="BZ361">
        <f>Linker_ZHist!BZ361-Nominal_ZHist!BZ361</f>
        <v>0</v>
      </c>
    </row>
    <row r="362" spans="4:78" x14ac:dyDescent="0.35">
      <c r="D362">
        <f>Linker_ZHist!D362-Nominal_ZHist!D362</f>
        <v>0</v>
      </c>
      <c r="E362">
        <f>Linker_ZHist!E362-Nominal_ZHist!E362</f>
        <v>0</v>
      </c>
      <c r="F362">
        <f>Linker_ZHist!F362-Nominal_ZHist!F362</f>
        <v>0</v>
      </c>
      <c r="G362">
        <f>Linker_ZHist!G362-Nominal_ZHist!G362</f>
        <v>0</v>
      </c>
      <c r="H362">
        <f>Linker_ZHist!H362-Nominal_ZHist!H362</f>
        <v>0</v>
      </c>
      <c r="I362">
        <f>Linker_ZHist!I362-Nominal_ZHist!I362</f>
        <v>0</v>
      </c>
      <c r="J362">
        <f>Linker_ZHist!J362-Nominal_ZHist!J362</f>
        <v>0</v>
      </c>
      <c r="K362">
        <f>Linker_ZHist!K362-Nominal_ZHist!K362</f>
        <v>0</v>
      </c>
      <c r="L362">
        <f>Linker_ZHist!L362-Nominal_ZHist!L362</f>
        <v>0</v>
      </c>
      <c r="M362">
        <f>Linker_ZHist!M362-Nominal_ZHist!M362</f>
        <v>0</v>
      </c>
      <c r="N362">
        <f>Linker_ZHist!N362-Nominal_ZHist!N362</f>
        <v>0</v>
      </c>
      <c r="O362">
        <f>Linker_ZHist!O362-Nominal_ZHist!O362</f>
        <v>0</v>
      </c>
      <c r="P362">
        <f>Linker_ZHist!P362-Nominal_ZHist!P362</f>
        <v>0</v>
      </c>
      <c r="Q362">
        <f>Linker_ZHist!Q362-Nominal_ZHist!Q362</f>
        <v>0</v>
      </c>
      <c r="R362">
        <f>Linker_ZHist!R362-Nominal_ZHist!R362</f>
        <v>0</v>
      </c>
      <c r="S362">
        <f>Linker_ZHist!S362-Nominal_ZHist!S362</f>
        <v>0</v>
      </c>
      <c r="T362">
        <f>Linker_ZHist!T362-Nominal_ZHist!T362</f>
        <v>0</v>
      </c>
      <c r="U362">
        <f>Linker_ZHist!U362-Nominal_ZHist!U362</f>
        <v>0</v>
      </c>
      <c r="V362">
        <f>Linker_ZHist!V362-Nominal_ZHist!V362</f>
        <v>0</v>
      </c>
      <c r="W362">
        <f>Linker_ZHist!W362-Nominal_ZHist!W362</f>
        <v>0</v>
      </c>
      <c r="X362">
        <f>Linker_ZHist!X362-Nominal_ZHist!X362</f>
        <v>0</v>
      </c>
      <c r="Y362">
        <f>Linker_ZHist!Y362-Nominal_ZHist!Y362</f>
        <v>0</v>
      </c>
      <c r="Z362">
        <f>Linker_ZHist!Z362-Nominal_ZHist!Z362</f>
        <v>0</v>
      </c>
      <c r="AA362">
        <f>Linker_ZHist!AA362-Nominal_ZHist!AA362</f>
        <v>0</v>
      </c>
      <c r="AB362">
        <f>Linker_ZHist!AB362-Nominal_ZHist!AB362</f>
        <v>0</v>
      </c>
      <c r="AC362">
        <f>Linker_ZHist!AC362-Nominal_ZHist!AC362</f>
        <v>0</v>
      </c>
      <c r="AD362">
        <f>Linker_ZHist!AD362-Nominal_ZHist!AD362</f>
        <v>0</v>
      </c>
      <c r="AE362">
        <f>Linker_ZHist!AE362-Nominal_ZHist!AE362</f>
        <v>0</v>
      </c>
      <c r="AF362">
        <f>Linker_ZHist!AF362-Nominal_ZHist!AF362</f>
        <v>0</v>
      </c>
      <c r="AG362">
        <f>Linker_ZHist!AG362-Nominal_ZHist!AG362</f>
        <v>0</v>
      </c>
      <c r="AH362">
        <f>Linker_ZHist!AH362-Nominal_ZHist!AH362</f>
        <v>0</v>
      </c>
      <c r="AI362">
        <f>Linker_ZHist!AI362-Nominal_ZHist!AI362</f>
        <v>0</v>
      </c>
      <c r="AJ362">
        <f>Linker_ZHist!AJ362-Nominal_ZHist!AJ362</f>
        <v>0</v>
      </c>
      <c r="AK362">
        <f>Linker_ZHist!AK362-Nominal_ZHist!AK362</f>
        <v>0</v>
      </c>
      <c r="AL362">
        <f>Linker_ZHist!AL362-Nominal_ZHist!AL362</f>
        <v>0</v>
      </c>
      <c r="AM362">
        <f>Linker_ZHist!AM362-Nominal_ZHist!AM362</f>
        <v>0</v>
      </c>
      <c r="AN362">
        <f>Linker_ZHist!AN362-Nominal_ZHist!AN362</f>
        <v>0</v>
      </c>
      <c r="AO362">
        <f>Linker_ZHist!AO362-Nominal_ZHist!AO362</f>
        <v>0</v>
      </c>
      <c r="AP362">
        <f>Linker_ZHist!AP362-Nominal_ZHist!AP362</f>
        <v>0</v>
      </c>
      <c r="AQ362">
        <f>Linker_ZHist!AQ362-Nominal_ZHist!AQ362</f>
        <v>0</v>
      </c>
      <c r="AR362">
        <f>Linker_ZHist!AR362-Nominal_ZHist!AR362</f>
        <v>0</v>
      </c>
      <c r="AS362">
        <f>Linker_ZHist!AS362-Nominal_ZHist!AS362</f>
        <v>0</v>
      </c>
      <c r="AT362">
        <f>Linker_ZHist!AT362-Nominal_ZHist!AT362</f>
        <v>0</v>
      </c>
      <c r="AU362">
        <f>Linker_ZHist!AU362-Nominal_ZHist!AU362</f>
        <v>0</v>
      </c>
      <c r="AV362">
        <f>Linker_ZHist!AV362-Nominal_ZHist!AV362</f>
        <v>0</v>
      </c>
      <c r="AW362">
        <f>Linker_ZHist!AW362-Nominal_ZHist!AW362</f>
        <v>0</v>
      </c>
      <c r="AX362">
        <f>Linker_ZHist!AX362-Nominal_ZHist!AX362</f>
        <v>0</v>
      </c>
      <c r="AY362">
        <f>Linker_ZHist!AY362-Nominal_ZHist!AY362</f>
        <v>0</v>
      </c>
      <c r="AZ362">
        <f>Linker_ZHist!AZ362-Nominal_ZHist!AZ362</f>
        <v>0</v>
      </c>
      <c r="BA362">
        <f>Linker_ZHist!BA362-Nominal_ZHist!BA362</f>
        <v>0</v>
      </c>
      <c r="BB362">
        <f>Linker_ZHist!BB362-Nominal_ZHist!BB362</f>
        <v>0</v>
      </c>
      <c r="BC362">
        <f>Linker_ZHist!BC362-Nominal_ZHist!BC362</f>
        <v>0</v>
      </c>
      <c r="BD362">
        <f>Linker_ZHist!BD362-Nominal_ZHist!BD362</f>
        <v>0</v>
      </c>
      <c r="BE362">
        <f>Linker_ZHist!BE362-Nominal_ZHist!BE362</f>
        <v>0</v>
      </c>
      <c r="BF362">
        <f>Linker_ZHist!BF362-Nominal_ZHist!BF362</f>
        <v>0</v>
      </c>
      <c r="BG362">
        <f>Linker_ZHist!BG362-Nominal_ZHist!BG362</f>
        <v>0</v>
      </c>
      <c r="BH362">
        <f>Linker_ZHist!BH362-Nominal_ZHist!BH362</f>
        <v>0</v>
      </c>
      <c r="BI362">
        <f>Linker_ZHist!BI362-Nominal_ZHist!BI362</f>
        <v>0</v>
      </c>
      <c r="BJ362">
        <f>Linker_ZHist!BJ362-Nominal_ZHist!BJ362</f>
        <v>0</v>
      </c>
      <c r="BK362">
        <f>Linker_ZHist!BK362-Nominal_ZHist!BK362</f>
        <v>0</v>
      </c>
      <c r="BL362">
        <f>Linker_ZHist!BL362-Nominal_ZHist!BL362</f>
        <v>0</v>
      </c>
      <c r="BM362">
        <f>Linker_ZHist!BM362-Nominal_ZHist!BM362</f>
        <v>0</v>
      </c>
      <c r="BN362">
        <f>Linker_ZHist!BN362-Nominal_ZHist!BN362</f>
        <v>0</v>
      </c>
      <c r="BO362">
        <f>Linker_ZHist!BO362-Nominal_ZHist!BO362</f>
        <v>0</v>
      </c>
      <c r="BP362">
        <f>Linker_ZHist!BP362-Nominal_ZHist!BP362</f>
        <v>0</v>
      </c>
      <c r="BQ362">
        <f>Linker_ZHist!BQ362-Nominal_ZHist!BQ362</f>
        <v>0</v>
      </c>
      <c r="BR362">
        <f>Linker_ZHist!BR362-Nominal_ZHist!BR362</f>
        <v>0</v>
      </c>
      <c r="BS362">
        <f>Linker_ZHist!BS362-Nominal_ZHist!BS362</f>
        <v>0</v>
      </c>
      <c r="BT362">
        <f>Linker_ZHist!BT362-Nominal_ZHist!BT362</f>
        <v>0</v>
      </c>
      <c r="BU362">
        <f>Linker_ZHist!BU362-Nominal_ZHist!BU362</f>
        <v>0</v>
      </c>
      <c r="BV362">
        <f>Linker_ZHist!BV362-Nominal_ZHist!BV362</f>
        <v>0</v>
      </c>
      <c r="BW362">
        <f>Linker_ZHist!BW362-Nominal_ZHist!BW362</f>
        <v>0</v>
      </c>
      <c r="BX362">
        <f>Linker_ZHist!BX362-Nominal_ZHist!BX362</f>
        <v>0</v>
      </c>
      <c r="BY362">
        <f>Linker_ZHist!BY362-Nominal_ZHist!BY362</f>
        <v>0</v>
      </c>
      <c r="BZ362">
        <f>Linker_ZHist!BZ362-Nominal_ZHist!BZ362</f>
        <v>0</v>
      </c>
    </row>
    <row r="363" spans="4:78" x14ac:dyDescent="0.35">
      <c r="D363">
        <f>Linker_ZHist!D363-Nominal_ZHist!D363</f>
        <v>0</v>
      </c>
      <c r="E363">
        <f>Linker_ZHist!E363-Nominal_ZHist!E363</f>
        <v>0</v>
      </c>
      <c r="F363">
        <f>Linker_ZHist!F363-Nominal_ZHist!F363</f>
        <v>0</v>
      </c>
      <c r="G363">
        <f>Linker_ZHist!G363-Nominal_ZHist!G363</f>
        <v>0</v>
      </c>
      <c r="H363">
        <f>Linker_ZHist!H363-Nominal_ZHist!H363</f>
        <v>0</v>
      </c>
      <c r="I363">
        <f>Linker_ZHist!I363-Nominal_ZHist!I363</f>
        <v>0</v>
      </c>
      <c r="J363">
        <f>Linker_ZHist!J363-Nominal_ZHist!J363</f>
        <v>0</v>
      </c>
      <c r="K363">
        <f>Linker_ZHist!K363-Nominal_ZHist!K363</f>
        <v>0</v>
      </c>
      <c r="L363">
        <f>Linker_ZHist!L363-Nominal_ZHist!L363</f>
        <v>0</v>
      </c>
      <c r="M363">
        <f>Linker_ZHist!M363-Nominal_ZHist!M363</f>
        <v>0</v>
      </c>
      <c r="N363">
        <f>Linker_ZHist!N363-Nominal_ZHist!N363</f>
        <v>0</v>
      </c>
      <c r="O363">
        <f>Linker_ZHist!O363-Nominal_ZHist!O363</f>
        <v>0</v>
      </c>
      <c r="P363">
        <f>Linker_ZHist!P363-Nominal_ZHist!P363</f>
        <v>0</v>
      </c>
      <c r="Q363">
        <f>Linker_ZHist!Q363-Nominal_ZHist!Q363</f>
        <v>0</v>
      </c>
      <c r="R363">
        <f>Linker_ZHist!R363-Nominal_ZHist!R363</f>
        <v>0</v>
      </c>
      <c r="S363">
        <f>Linker_ZHist!S363-Nominal_ZHist!S363</f>
        <v>0</v>
      </c>
      <c r="T363">
        <f>Linker_ZHist!T363-Nominal_ZHist!T363</f>
        <v>0</v>
      </c>
      <c r="U363">
        <f>Linker_ZHist!U363-Nominal_ZHist!U363</f>
        <v>0</v>
      </c>
      <c r="V363">
        <f>Linker_ZHist!V363-Nominal_ZHist!V363</f>
        <v>0</v>
      </c>
      <c r="W363">
        <f>Linker_ZHist!W363-Nominal_ZHist!W363</f>
        <v>0</v>
      </c>
      <c r="X363">
        <f>Linker_ZHist!X363-Nominal_ZHist!X363</f>
        <v>0</v>
      </c>
      <c r="Y363">
        <f>Linker_ZHist!Y363-Nominal_ZHist!Y363</f>
        <v>0</v>
      </c>
      <c r="Z363">
        <f>Linker_ZHist!Z363-Nominal_ZHist!Z363</f>
        <v>0</v>
      </c>
      <c r="AA363">
        <f>Linker_ZHist!AA363-Nominal_ZHist!AA363</f>
        <v>0</v>
      </c>
      <c r="AB363">
        <f>Linker_ZHist!AB363-Nominal_ZHist!AB363</f>
        <v>0</v>
      </c>
      <c r="AC363">
        <f>Linker_ZHist!AC363-Nominal_ZHist!AC363</f>
        <v>0</v>
      </c>
      <c r="AD363">
        <f>Linker_ZHist!AD363-Nominal_ZHist!AD363</f>
        <v>0</v>
      </c>
      <c r="AE363">
        <f>Linker_ZHist!AE363-Nominal_ZHist!AE363</f>
        <v>0</v>
      </c>
      <c r="AF363">
        <f>Linker_ZHist!AF363-Nominal_ZHist!AF363</f>
        <v>0</v>
      </c>
      <c r="AG363">
        <f>Linker_ZHist!AG363-Nominal_ZHist!AG363</f>
        <v>0</v>
      </c>
      <c r="AH363">
        <f>Linker_ZHist!AH363-Nominal_ZHist!AH363</f>
        <v>0</v>
      </c>
      <c r="AI363">
        <f>Linker_ZHist!AI363-Nominal_ZHist!AI363</f>
        <v>0</v>
      </c>
      <c r="AJ363">
        <f>Linker_ZHist!AJ363-Nominal_ZHist!AJ363</f>
        <v>0</v>
      </c>
      <c r="AK363">
        <f>Linker_ZHist!AK363-Nominal_ZHist!AK363</f>
        <v>0</v>
      </c>
      <c r="AL363">
        <f>Linker_ZHist!AL363-Nominal_ZHist!AL363</f>
        <v>0</v>
      </c>
      <c r="AM363">
        <f>Linker_ZHist!AM363-Nominal_ZHist!AM363</f>
        <v>0</v>
      </c>
      <c r="AN363">
        <f>Linker_ZHist!AN363-Nominal_ZHist!AN363</f>
        <v>0</v>
      </c>
      <c r="AO363">
        <f>Linker_ZHist!AO363-Nominal_ZHist!AO363</f>
        <v>0</v>
      </c>
      <c r="AP363">
        <f>Linker_ZHist!AP363-Nominal_ZHist!AP363</f>
        <v>0</v>
      </c>
      <c r="AQ363">
        <f>Linker_ZHist!AQ363-Nominal_ZHist!AQ363</f>
        <v>0</v>
      </c>
      <c r="AR363">
        <f>Linker_ZHist!AR363-Nominal_ZHist!AR363</f>
        <v>0</v>
      </c>
      <c r="AS363">
        <f>Linker_ZHist!AS363-Nominal_ZHist!AS363</f>
        <v>0</v>
      </c>
      <c r="AT363">
        <f>Linker_ZHist!AT363-Nominal_ZHist!AT363</f>
        <v>0</v>
      </c>
      <c r="AU363">
        <f>Linker_ZHist!AU363-Nominal_ZHist!AU363</f>
        <v>0</v>
      </c>
      <c r="AV363">
        <f>Linker_ZHist!AV363-Nominal_ZHist!AV363</f>
        <v>0</v>
      </c>
      <c r="AW363">
        <f>Linker_ZHist!AW363-Nominal_ZHist!AW363</f>
        <v>0</v>
      </c>
      <c r="AX363">
        <f>Linker_ZHist!AX363-Nominal_ZHist!AX363</f>
        <v>0</v>
      </c>
      <c r="AY363">
        <f>Linker_ZHist!AY363-Nominal_ZHist!AY363</f>
        <v>0</v>
      </c>
      <c r="AZ363">
        <f>Linker_ZHist!AZ363-Nominal_ZHist!AZ363</f>
        <v>0</v>
      </c>
      <c r="BA363">
        <f>Linker_ZHist!BA363-Nominal_ZHist!BA363</f>
        <v>0</v>
      </c>
      <c r="BB363">
        <f>Linker_ZHist!BB363-Nominal_ZHist!BB363</f>
        <v>0</v>
      </c>
      <c r="BC363">
        <f>Linker_ZHist!BC363-Nominal_ZHist!BC363</f>
        <v>0</v>
      </c>
      <c r="BD363">
        <f>Linker_ZHist!BD363-Nominal_ZHist!BD363</f>
        <v>0</v>
      </c>
      <c r="BE363">
        <f>Linker_ZHist!BE363-Nominal_ZHist!BE363</f>
        <v>0</v>
      </c>
      <c r="BF363">
        <f>Linker_ZHist!BF363-Nominal_ZHist!BF363</f>
        <v>0</v>
      </c>
      <c r="BG363">
        <f>Linker_ZHist!BG363-Nominal_ZHist!BG363</f>
        <v>0</v>
      </c>
      <c r="BH363">
        <f>Linker_ZHist!BH363-Nominal_ZHist!BH363</f>
        <v>0</v>
      </c>
      <c r="BI363">
        <f>Linker_ZHist!BI363-Nominal_ZHist!BI363</f>
        <v>0</v>
      </c>
      <c r="BJ363">
        <f>Linker_ZHist!BJ363-Nominal_ZHist!BJ363</f>
        <v>0</v>
      </c>
      <c r="BK363">
        <f>Linker_ZHist!BK363-Nominal_ZHist!BK363</f>
        <v>0</v>
      </c>
      <c r="BL363">
        <f>Linker_ZHist!BL363-Nominal_ZHist!BL363</f>
        <v>0</v>
      </c>
      <c r="BM363">
        <f>Linker_ZHist!BM363-Nominal_ZHist!BM363</f>
        <v>0</v>
      </c>
      <c r="BN363">
        <f>Linker_ZHist!BN363-Nominal_ZHist!BN363</f>
        <v>0</v>
      </c>
      <c r="BO363">
        <f>Linker_ZHist!BO363-Nominal_ZHist!BO363</f>
        <v>0</v>
      </c>
      <c r="BP363">
        <f>Linker_ZHist!BP363-Nominal_ZHist!BP363</f>
        <v>0</v>
      </c>
      <c r="BQ363">
        <f>Linker_ZHist!BQ363-Nominal_ZHist!BQ363</f>
        <v>0</v>
      </c>
      <c r="BR363">
        <f>Linker_ZHist!BR363-Nominal_ZHist!BR363</f>
        <v>0</v>
      </c>
      <c r="BS363">
        <f>Linker_ZHist!BS363-Nominal_ZHist!BS363</f>
        <v>0</v>
      </c>
      <c r="BT363">
        <f>Linker_ZHist!BT363-Nominal_ZHist!BT363</f>
        <v>0</v>
      </c>
      <c r="BU363">
        <f>Linker_ZHist!BU363-Nominal_ZHist!BU363</f>
        <v>0</v>
      </c>
      <c r="BV363">
        <f>Linker_ZHist!BV363-Nominal_ZHist!BV363</f>
        <v>0</v>
      </c>
      <c r="BW363">
        <f>Linker_ZHist!BW363-Nominal_ZHist!BW363</f>
        <v>0</v>
      </c>
      <c r="BX363">
        <f>Linker_ZHist!BX363-Nominal_ZHist!BX363</f>
        <v>0</v>
      </c>
      <c r="BY363">
        <f>Linker_ZHist!BY363-Nominal_ZHist!BY363</f>
        <v>0</v>
      </c>
      <c r="BZ363">
        <f>Linker_ZHist!BZ363-Nominal_ZHist!BZ363</f>
        <v>0</v>
      </c>
    </row>
    <row r="364" spans="4:78" x14ac:dyDescent="0.35">
      <c r="D364">
        <f>Linker_ZHist!D364-Nominal_ZHist!D364</f>
        <v>0</v>
      </c>
      <c r="E364">
        <f>Linker_ZHist!E364-Nominal_ZHist!E364</f>
        <v>0</v>
      </c>
      <c r="F364">
        <f>Linker_ZHist!F364-Nominal_ZHist!F364</f>
        <v>0</v>
      </c>
      <c r="G364">
        <f>Linker_ZHist!G364-Nominal_ZHist!G364</f>
        <v>0</v>
      </c>
      <c r="H364">
        <f>Linker_ZHist!H364-Nominal_ZHist!H364</f>
        <v>0</v>
      </c>
      <c r="I364">
        <f>Linker_ZHist!I364-Nominal_ZHist!I364</f>
        <v>0</v>
      </c>
      <c r="J364">
        <f>Linker_ZHist!J364-Nominal_ZHist!J364</f>
        <v>0</v>
      </c>
      <c r="K364">
        <f>Linker_ZHist!K364-Nominal_ZHist!K364</f>
        <v>0</v>
      </c>
      <c r="L364">
        <f>Linker_ZHist!L364-Nominal_ZHist!L364</f>
        <v>0</v>
      </c>
      <c r="M364">
        <f>Linker_ZHist!M364-Nominal_ZHist!M364</f>
        <v>0</v>
      </c>
      <c r="N364">
        <f>Linker_ZHist!N364-Nominal_ZHist!N364</f>
        <v>0</v>
      </c>
      <c r="O364">
        <f>Linker_ZHist!O364-Nominal_ZHist!O364</f>
        <v>0</v>
      </c>
      <c r="P364">
        <f>Linker_ZHist!P364-Nominal_ZHist!P364</f>
        <v>0</v>
      </c>
      <c r="Q364">
        <f>Linker_ZHist!Q364-Nominal_ZHist!Q364</f>
        <v>0</v>
      </c>
      <c r="R364">
        <f>Linker_ZHist!R364-Nominal_ZHist!R364</f>
        <v>0</v>
      </c>
      <c r="S364">
        <f>Linker_ZHist!S364-Nominal_ZHist!S364</f>
        <v>0</v>
      </c>
      <c r="T364">
        <f>Linker_ZHist!T364-Nominal_ZHist!T364</f>
        <v>0</v>
      </c>
      <c r="U364">
        <f>Linker_ZHist!U364-Nominal_ZHist!U364</f>
        <v>0</v>
      </c>
      <c r="V364">
        <f>Linker_ZHist!V364-Nominal_ZHist!V364</f>
        <v>0</v>
      </c>
      <c r="W364">
        <f>Linker_ZHist!W364-Nominal_ZHist!W364</f>
        <v>0</v>
      </c>
      <c r="X364">
        <f>Linker_ZHist!X364-Nominal_ZHist!X364</f>
        <v>0</v>
      </c>
      <c r="Y364">
        <f>Linker_ZHist!Y364-Nominal_ZHist!Y364</f>
        <v>0</v>
      </c>
      <c r="Z364">
        <f>Linker_ZHist!Z364-Nominal_ZHist!Z364</f>
        <v>0</v>
      </c>
      <c r="AA364">
        <f>Linker_ZHist!AA364-Nominal_ZHist!AA364</f>
        <v>0</v>
      </c>
      <c r="AB364">
        <f>Linker_ZHist!AB364-Nominal_ZHist!AB364</f>
        <v>0</v>
      </c>
      <c r="AC364">
        <f>Linker_ZHist!AC364-Nominal_ZHist!AC364</f>
        <v>0</v>
      </c>
      <c r="AD364">
        <f>Linker_ZHist!AD364-Nominal_ZHist!AD364</f>
        <v>0</v>
      </c>
      <c r="AE364">
        <f>Linker_ZHist!AE364-Nominal_ZHist!AE364</f>
        <v>0</v>
      </c>
      <c r="AF364">
        <f>Linker_ZHist!AF364-Nominal_ZHist!AF364</f>
        <v>0</v>
      </c>
      <c r="AG364">
        <f>Linker_ZHist!AG364-Nominal_ZHist!AG364</f>
        <v>0</v>
      </c>
      <c r="AH364">
        <f>Linker_ZHist!AH364-Nominal_ZHist!AH364</f>
        <v>0</v>
      </c>
      <c r="AI364">
        <f>Linker_ZHist!AI364-Nominal_ZHist!AI364</f>
        <v>0</v>
      </c>
      <c r="AJ364">
        <f>Linker_ZHist!AJ364-Nominal_ZHist!AJ364</f>
        <v>0</v>
      </c>
      <c r="AK364">
        <f>Linker_ZHist!AK364-Nominal_ZHist!AK364</f>
        <v>0</v>
      </c>
      <c r="AL364">
        <f>Linker_ZHist!AL364-Nominal_ZHist!AL364</f>
        <v>0</v>
      </c>
      <c r="AM364">
        <f>Linker_ZHist!AM364-Nominal_ZHist!AM364</f>
        <v>0</v>
      </c>
      <c r="AN364">
        <f>Linker_ZHist!AN364-Nominal_ZHist!AN364</f>
        <v>0</v>
      </c>
      <c r="AO364">
        <f>Linker_ZHist!AO364-Nominal_ZHist!AO364</f>
        <v>0</v>
      </c>
      <c r="AP364">
        <f>Linker_ZHist!AP364-Nominal_ZHist!AP364</f>
        <v>0</v>
      </c>
      <c r="AQ364">
        <f>Linker_ZHist!AQ364-Nominal_ZHist!AQ364</f>
        <v>0</v>
      </c>
      <c r="AR364">
        <f>Linker_ZHist!AR364-Nominal_ZHist!AR364</f>
        <v>0</v>
      </c>
      <c r="AS364">
        <f>Linker_ZHist!AS364-Nominal_ZHist!AS364</f>
        <v>0</v>
      </c>
      <c r="AT364">
        <f>Linker_ZHist!AT364-Nominal_ZHist!AT364</f>
        <v>0</v>
      </c>
      <c r="AU364">
        <f>Linker_ZHist!AU364-Nominal_ZHist!AU364</f>
        <v>0</v>
      </c>
      <c r="AV364">
        <f>Linker_ZHist!AV364-Nominal_ZHist!AV364</f>
        <v>0</v>
      </c>
      <c r="AW364">
        <f>Linker_ZHist!AW364-Nominal_ZHist!AW364</f>
        <v>0</v>
      </c>
      <c r="AX364">
        <f>Linker_ZHist!AX364-Nominal_ZHist!AX364</f>
        <v>0</v>
      </c>
      <c r="AY364">
        <f>Linker_ZHist!AY364-Nominal_ZHist!AY364</f>
        <v>0</v>
      </c>
      <c r="AZ364">
        <f>Linker_ZHist!AZ364-Nominal_ZHist!AZ364</f>
        <v>0</v>
      </c>
      <c r="BA364">
        <f>Linker_ZHist!BA364-Nominal_ZHist!BA364</f>
        <v>0</v>
      </c>
      <c r="BB364">
        <f>Linker_ZHist!BB364-Nominal_ZHist!BB364</f>
        <v>0</v>
      </c>
      <c r="BC364">
        <f>Linker_ZHist!BC364-Nominal_ZHist!BC364</f>
        <v>0</v>
      </c>
      <c r="BD364">
        <f>Linker_ZHist!BD364-Nominal_ZHist!BD364</f>
        <v>0</v>
      </c>
      <c r="BE364">
        <f>Linker_ZHist!BE364-Nominal_ZHist!BE364</f>
        <v>0</v>
      </c>
      <c r="BF364">
        <f>Linker_ZHist!BF364-Nominal_ZHist!BF364</f>
        <v>0</v>
      </c>
      <c r="BG364">
        <f>Linker_ZHist!BG364-Nominal_ZHist!BG364</f>
        <v>0</v>
      </c>
      <c r="BH364">
        <f>Linker_ZHist!BH364-Nominal_ZHist!BH364</f>
        <v>0</v>
      </c>
      <c r="BI364">
        <f>Linker_ZHist!BI364-Nominal_ZHist!BI364</f>
        <v>0</v>
      </c>
      <c r="BJ364">
        <f>Linker_ZHist!BJ364-Nominal_ZHist!BJ364</f>
        <v>0</v>
      </c>
      <c r="BK364">
        <f>Linker_ZHist!BK364-Nominal_ZHist!BK364</f>
        <v>0</v>
      </c>
      <c r="BL364">
        <f>Linker_ZHist!BL364-Nominal_ZHist!BL364</f>
        <v>0</v>
      </c>
      <c r="BM364">
        <f>Linker_ZHist!BM364-Nominal_ZHist!BM364</f>
        <v>0</v>
      </c>
      <c r="BN364">
        <f>Linker_ZHist!BN364-Nominal_ZHist!BN364</f>
        <v>0</v>
      </c>
      <c r="BO364">
        <f>Linker_ZHist!BO364-Nominal_ZHist!BO364</f>
        <v>0</v>
      </c>
      <c r="BP364">
        <f>Linker_ZHist!BP364-Nominal_ZHist!BP364</f>
        <v>0</v>
      </c>
      <c r="BQ364">
        <f>Linker_ZHist!BQ364-Nominal_ZHist!BQ364</f>
        <v>0</v>
      </c>
      <c r="BR364">
        <f>Linker_ZHist!BR364-Nominal_ZHist!BR364</f>
        <v>0</v>
      </c>
      <c r="BS364">
        <f>Linker_ZHist!BS364-Nominal_ZHist!BS364</f>
        <v>0</v>
      </c>
      <c r="BT364">
        <f>Linker_ZHist!BT364-Nominal_ZHist!BT364</f>
        <v>0</v>
      </c>
      <c r="BU364">
        <f>Linker_ZHist!BU364-Nominal_ZHist!BU364</f>
        <v>0</v>
      </c>
      <c r="BV364">
        <f>Linker_ZHist!BV364-Nominal_ZHist!BV364</f>
        <v>0</v>
      </c>
      <c r="BW364">
        <f>Linker_ZHist!BW364-Nominal_ZHist!BW364</f>
        <v>0</v>
      </c>
      <c r="BX364">
        <f>Linker_ZHist!BX364-Nominal_ZHist!BX364</f>
        <v>0</v>
      </c>
      <c r="BY364">
        <f>Linker_ZHist!BY364-Nominal_ZHist!BY364</f>
        <v>0</v>
      </c>
      <c r="BZ364">
        <f>Linker_ZHist!BZ364-Nominal_ZHist!BZ364</f>
        <v>0</v>
      </c>
    </row>
    <row r="365" spans="4:78" x14ac:dyDescent="0.35">
      <c r="D365">
        <f>Linker_ZHist!D365-Nominal_ZHist!D365</f>
        <v>0</v>
      </c>
      <c r="E365">
        <f>Linker_ZHist!E365-Nominal_ZHist!E365</f>
        <v>0</v>
      </c>
      <c r="F365">
        <f>Linker_ZHist!F365-Nominal_ZHist!F365</f>
        <v>0</v>
      </c>
      <c r="G365">
        <f>Linker_ZHist!G365-Nominal_ZHist!G365</f>
        <v>0</v>
      </c>
      <c r="H365">
        <f>Linker_ZHist!H365-Nominal_ZHist!H365</f>
        <v>0</v>
      </c>
      <c r="I365">
        <f>Linker_ZHist!I365-Nominal_ZHist!I365</f>
        <v>0</v>
      </c>
      <c r="J365">
        <f>Linker_ZHist!J365-Nominal_ZHist!J365</f>
        <v>0</v>
      </c>
      <c r="K365">
        <f>Linker_ZHist!K365-Nominal_ZHist!K365</f>
        <v>0</v>
      </c>
      <c r="L365">
        <f>Linker_ZHist!L365-Nominal_ZHist!L365</f>
        <v>0</v>
      </c>
      <c r="M365">
        <f>Linker_ZHist!M365-Nominal_ZHist!M365</f>
        <v>0</v>
      </c>
      <c r="N365">
        <f>Linker_ZHist!N365-Nominal_ZHist!N365</f>
        <v>0</v>
      </c>
      <c r="O365">
        <f>Linker_ZHist!O365-Nominal_ZHist!O365</f>
        <v>0</v>
      </c>
      <c r="P365">
        <f>Linker_ZHist!P365-Nominal_ZHist!P365</f>
        <v>0</v>
      </c>
      <c r="Q365">
        <f>Linker_ZHist!Q365-Nominal_ZHist!Q365</f>
        <v>0</v>
      </c>
      <c r="R365">
        <f>Linker_ZHist!R365-Nominal_ZHist!R365</f>
        <v>0</v>
      </c>
      <c r="S365">
        <f>Linker_ZHist!S365-Nominal_ZHist!S365</f>
        <v>0</v>
      </c>
      <c r="T365">
        <f>Linker_ZHist!T365-Nominal_ZHist!T365</f>
        <v>0</v>
      </c>
      <c r="U365">
        <f>Linker_ZHist!U365-Nominal_ZHist!U365</f>
        <v>0</v>
      </c>
      <c r="V365">
        <f>Linker_ZHist!V365-Nominal_ZHist!V365</f>
        <v>0</v>
      </c>
      <c r="W365">
        <f>Linker_ZHist!W365-Nominal_ZHist!W365</f>
        <v>0</v>
      </c>
      <c r="X365">
        <f>Linker_ZHist!X365-Nominal_ZHist!X365</f>
        <v>0</v>
      </c>
      <c r="Y365">
        <f>Linker_ZHist!Y365-Nominal_ZHist!Y365</f>
        <v>0</v>
      </c>
      <c r="Z365">
        <f>Linker_ZHist!Z365-Nominal_ZHist!Z365</f>
        <v>0</v>
      </c>
      <c r="AA365">
        <f>Linker_ZHist!AA365-Nominal_ZHist!AA365</f>
        <v>0</v>
      </c>
      <c r="AB365">
        <f>Linker_ZHist!AB365-Nominal_ZHist!AB365</f>
        <v>0</v>
      </c>
      <c r="AC365">
        <f>Linker_ZHist!AC365-Nominal_ZHist!AC365</f>
        <v>0</v>
      </c>
      <c r="AD365">
        <f>Linker_ZHist!AD365-Nominal_ZHist!AD365</f>
        <v>0</v>
      </c>
      <c r="AE365">
        <f>Linker_ZHist!AE365-Nominal_ZHist!AE365</f>
        <v>0</v>
      </c>
      <c r="AF365">
        <f>Linker_ZHist!AF365-Nominal_ZHist!AF365</f>
        <v>0</v>
      </c>
      <c r="AG365">
        <f>Linker_ZHist!AG365-Nominal_ZHist!AG365</f>
        <v>0</v>
      </c>
      <c r="AH365">
        <f>Linker_ZHist!AH365-Nominal_ZHist!AH365</f>
        <v>0</v>
      </c>
      <c r="AI365">
        <f>Linker_ZHist!AI365-Nominal_ZHist!AI365</f>
        <v>0</v>
      </c>
      <c r="AJ365">
        <f>Linker_ZHist!AJ365-Nominal_ZHist!AJ365</f>
        <v>0</v>
      </c>
      <c r="AK365">
        <f>Linker_ZHist!AK365-Nominal_ZHist!AK365</f>
        <v>0</v>
      </c>
      <c r="AL365">
        <f>Linker_ZHist!AL365-Nominal_ZHist!AL365</f>
        <v>0</v>
      </c>
      <c r="AM365">
        <f>Linker_ZHist!AM365-Nominal_ZHist!AM365</f>
        <v>0</v>
      </c>
      <c r="AN365">
        <f>Linker_ZHist!AN365-Nominal_ZHist!AN365</f>
        <v>0</v>
      </c>
      <c r="AO365">
        <f>Linker_ZHist!AO365-Nominal_ZHist!AO365</f>
        <v>0</v>
      </c>
      <c r="AP365">
        <f>Linker_ZHist!AP365-Nominal_ZHist!AP365</f>
        <v>0</v>
      </c>
      <c r="AQ365">
        <f>Linker_ZHist!AQ365-Nominal_ZHist!AQ365</f>
        <v>0</v>
      </c>
      <c r="AR365">
        <f>Linker_ZHist!AR365-Nominal_ZHist!AR365</f>
        <v>0</v>
      </c>
      <c r="AS365">
        <f>Linker_ZHist!AS365-Nominal_ZHist!AS365</f>
        <v>0</v>
      </c>
      <c r="AT365">
        <f>Linker_ZHist!AT365-Nominal_ZHist!AT365</f>
        <v>0</v>
      </c>
      <c r="AU365">
        <f>Linker_ZHist!AU365-Nominal_ZHist!AU365</f>
        <v>0</v>
      </c>
      <c r="AV365">
        <f>Linker_ZHist!AV365-Nominal_ZHist!AV365</f>
        <v>0</v>
      </c>
      <c r="AW365">
        <f>Linker_ZHist!AW365-Nominal_ZHist!AW365</f>
        <v>0</v>
      </c>
      <c r="AX365">
        <f>Linker_ZHist!AX365-Nominal_ZHist!AX365</f>
        <v>0</v>
      </c>
      <c r="AY365">
        <f>Linker_ZHist!AY365-Nominal_ZHist!AY365</f>
        <v>0</v>
      </c>
      <c r="AZ365">
        <f>Linker_ZHist!AZ365-Nominal_ZHist!AZ365</f>
        <v>0</v>
      </c>
      <c r="BA365">
        <f>Linker_ZHist!BA365-Nominal_ZHist!BA365</f>
        <v>0</v>
      </c>
      <c r="BB365">
        <f>Linker_ZHist!BB365-Nominal_ZHist!BB365</f>
        <v>0</v>
      </c>
      <c r="BC365">
        <f>Linker_ZHist!BC365-Nominal_ZHist!BC365</f>
        <v>0</v>
      </c>
      <c r="BD365">
        <f>Linker_ZHist!BD365-Nominal_ZHist!BD365</f>
        <v>0</v>
      </c>
      <c r="BE365">
        <f>Linker_ZHist!BE365-Nominal_ZHist!BE365</f>
        <v>0</v>
      </c>
      <c r="BF365">
        <f>Linker_ZHist!BF365-Nominal_ZHist!BF365</f>
        <v>0</v>
      </c>
      <c r="BG365">
        <f>Linker_ZHist!BG365-Nominal_ZHist!BG365</f>
        <v>0</v>
      </c>
      <c r="BH365">
        <f>Linker_ZHist!BH365-Nominal_ZHist!BH365</f>
        <v>0</v>
      </c>
      <c r="BI365">
        <f>Linker_ZHist!BI365-Nominal_ZHist!BI365</f>
        <v>0</v>
      </c>
      <c r="BJ365">
        <f>Linker_ZHist!BJ365-Nominal_ZHist!BJ365</f>
        <v>0</v>
      </c>
      <c r="BK365">
        <f>Linker_ZHist!BK365-Nominal_ZHist!BK365</f>
        <v>0</v>
      </c>
      <c r="BL365">
        <f>Linker_ZHist!BL365-Nominal_ZHist!BL365</f>
        <v>0</v>
      </c>
      <c r="BM365">
        <f>Linker_ZHist!BM365-Nominal_ZHist!BM365</f>
        <v>0</v>
      </c>
      <c r="BN365">
        <f>Linker_ZHist!BN365-Nominal_ZHist!BN365</f>
        <v>0</v>
      </c>
      <c r="BO365">
        <f>Linker_ZHist!BO365-Nominal_ZHist!BO365</f>
        <v>0</v>
      </c>
      <c r="BP365">
        <f>Linker_ZHist!BP365-Nominal_ZHist!BP365</f>
        <v>0</v>
      </c>
      <c r="BQ365">
        <f>Linker_ZHist!BQ365-Nominal_ZHist!BQ365</f>
        <v>0</v>
      </c>
      <c r="BR365">
        <f>Linker_ZHist!BR365-Nominal_ZHist!BR365</f>
        <v>0</v>
      </c>
      <c r="BS365">
        <f>Linker_ZHist!BS365-Nominal_ZHist!BS365</f>
        <v>0</v>
      </c>
      <c r="BT365">
        <f>Linker_ZHist!BT365-Nominal_ZHist!BT365</f>
        <v>0</v>
      </c>
      <c r="BU365">
        <f>Linker_ZHist!BU365-Nominal_ZHist!BU365</f>
        <v>0</v>
      </c>
      <c r="BV365">
        <f>Linker_ZHist!BV365-Nominal_ZHist!BV365</f>
        <v>0</v>
      </c>
      <c r="BW365">
        <f>Linker_ZHist!BW365-Nominal_ZHist!BW365</f>
        <v>0</v>
      </c>
      <c r="BX365">
        <f>Linker_ZHist!BX365-Nominal_ZHist!BX365</f>
        <v>0</v>
      </c>
      <c r="BY365">
        <f>Linker_ZHist!BY365-Nominal_ZHist!BY365</f>
        <v>0</v>
      </c>
      <c r="BZ365">
        <f>Linker_ZHist!BZ365-Nominal_ZHist!BZ365</f>
        <v>0</v>
      </c>
    </row>
    <row r="366" spans="4:78" x14ac:dyDescent="0.35">
      <c r="D366">
        <f>Linker_ZHist!D366-Nominal_ZHist!D366</f>
        <v>0</v>
      </c>
      <c r="E366">
        <f>Linker_ZHist!E366-Nominal_ZHist!E366</f>
        <v>0</v>
      </c>
      <c r="F366">
        <f>Linker_ZHist!F366-Nominal_ZHist!F366</f>
        <v>0</v>
      </c>
      <c r="G366">
        <f>Linker_ZHist!G366-Nominal_ZHist!G366</f>
        <v>0</v>
      </c>
      <c r="H366">
        <f>Linker_ZHist!H366-Nominal_ZHist!H366</f>
        <v>0</v>
      </c>
      <c r="I366">
        <f>Linker_ZHist!I366-Nominal_ZHist!I366</f>
        <v>0</v>
      </c>
      <c r="J366">
        <f>Linker_ZHist!J366-Nominal_ZHist!J366</f>
        <v>0</v>
      </c>
      <c r="K366">
        <f>Linker_ZHist!K366-Nominal_ZHist!K366</f>
        <v>0</v>
      </c>
      <c r="L366">
        <f>Linker_ZHist!L366-Nominal_ZHist!L366</f>
        <v>0</v>
      </c>
      <c r="M366">
        <f>Linker_ZHist!M366-Nominal_ZHist!M366</f>
        <v>0</v>
      </c>
      <c r="N366">
        <f>Linker_ZHist!N366-Nominal_ZHist!N366</f>
        <v>0</v>
      </c>
      <c r="O366">
        <f>Linker_ZHist!O366-Nominal_ZHist!O366</f>
        <v>0</v>
      </c>
      <c r="P366">
        <f>Linker_ZHist!P366-Nominal_ZHist!P366</f>
        <v>0</v>
      </c>
      <c r="Q366">
        <f>Linker_ZHist!Q366-Nominal_ZHist!Q366</f>
        <v>0</v>
      </c>
      <c r="R366">
        <f>Linker_ZHist!R366-Nominal_ZHist!R366</f>
        <v>0</v>
      </c>
      <c r="S366">
        <f>Linker_ZHist!S366-Nominal_ZHist!S366</f>
        <v>0</v>
      </c>
      <c r="T366">
        <f>Linker_ZHist!T366-Nominal_ZHist!T366</f>
        <v>0</v>
      </c>
      <c r="U366">
        <f>Linker_ZHist!U366-Nominal_ZHist!U366</f>
        <v>0</v>
      </c>
      <c r="V366">
        <f>Linker_ZHist!V366-Nominal_ZHist!V366</f>
        <v>0</v>
      </c>
      <c r="W366">
        <f>Linker_ZHist!W366-Nominal_ZHist!W366</f>
        <v>0</v>
      </c>
      <c r="X366">
        <f>Linker_ZHist!X366-Nominal_ZHist!X366</f>
        <v>0</v>
      </c>
      <c r="Y366">
        <f>Linker_ZHist!Y366-Nominal_ZHist!Y366</f>
        <v>0</v>
      </c>
      <c r="Z366">
        <f>Linker_ZHist!Z366-Nominal_ZHist!Z366</f>
        <v>0</v>
      </c>
      <c r="AA366">
        <f>Linker_ZHist!AA366-Nominal_ZHist!AA366</f>
        <v>0</v>
      </c>
      <c r="AB366">
        <f>Linker_ZHist!AB366-Nominal_ZHist!AB366</f>
        <v>0</v>
      </c>
      <c r="AC366">
        <f>Linker_ZHist!AC366-Nominal_ZHist!AC366</f>
        <v>0</v>
      </c>
      <c r="AD366">
        <f>Linker_ZHist!AD366-Nominal_ZHist!AD366</f>
        <v>0</v>
      </c>
      <c r="AE366">
        <f>Linker_ZHist!AE366-Nominal_ZHist!AE366</f>
        <v>0</v>
      </c>
      <c r="AF366">
        <f>Linker_ZHist!AF366-Nominal_ZHist!AF366</f>
        <v>0</v>
      </c>
      <c r="AG366">
        <f>Linker_ZHist!AG366-Nominal_ZHist!AG366</f>
        <v>0</v>
      </c>
      <c r="AH366">
        <f>Linker_ZHist!AH366-Nominal_ZHist!AH366</f>
        <v>0</v>
      </c>
      <c r="AI366">
        <f>Linker_ZHist!AI366-Nominal_ZHist!AI366</f>
        <v>0</v>
      </c>
      <c r="AJ366">
        <f>Linker_ZHist!AJ366-Nominal_ZHist!AJ366</f>
        <v>0</v>
      </c>
      <c r="AK366">
        <f>Linker_ZHist!AK366-Nominal_ZHist!AK366</f>
        <v>0</v>
      </c>
      <c r="AL366">
        <f>Linker_ZHist!AL366-Nominal_ZHist!AL366</f>
        <v>0</v>
      </c>
      <c r="AM366">
        <f>Linker_ZHist!AM366-Nominal_ZHist!AM366</f>
        <v>0</v>
      </c>
      <c r="AN366">
        <f>Linker_ZHist!AN366-Nominal_ZHist!AN366</f>
        <v>0</v>
      </c>
      <c r="AO366">
        <f>Linker_ZHist!AO366-Nominal_ZHist!AO366</f>
        <v>0</v>
      </c>
      <c r="AP366">
        <f>Linker_ZHist!AP366-Nominal_ZHist!AP366</f>
        <v>0</v>
      </c>
      <c r="AQ366">
        <f>Linker_ZHist!AQ366-Nominal_ZHist!AQ366</f>
        <v>0</v>
      </c>
      <c r="AR366">
        <f>Linker_ZHist!AR366-Nominal_ZHist!AR366</f>
        <v>0</v>
      </c>
      <c r="AS366">
        <f>Linker_ZHist!AS366-Nominal_ZHist!AS366</f>
        <v>0</v>
      </c>
      <c r="AT366">
        <f>Linker_ZHist!AT366-Nominal_ZHist!AT366</f>
        <v>0</v>
      </c>
      <c r="AU366">
        <f>Linker_ZHist!AU366-Nominal_ZHist!AU366</f>
        <v>0</v>
      </c>
      <c r="AV366">
        <f>Linker_ZHist!AV366-Nominal_ZHist!AV366</f>
        <v>0</v>
      </c>
      <c r="AW366">
        <f>Linker_ZHist!AW366-Nominal_ZHist!AW366</f>
        <v>0</v>
      </c>
      <c r="AX366">
        <f>Linker_ZHist!AX366-Nominal_ZHist!AX366</f>
        <v>0</v>
      </c>
      <c r="AY366">
        <f>Linker_ZHist!AY366-Nominal_ZHist!AY366</f>
        <v>0</v>
      </c>
      <c r="AZ366">
        <f>Linker_ZHist!AZ366-Nominal_ZHist!AZ366</f>
        <v>0</v>
      </c>
      <c r="BA366">
        <f>Linker_ZHist!BA366-Nominal_ZHist!BA366</f>
        <v>0</v>
      </c>
      <c r="BB366">
        <f>Linker_ZHist!BB366-Nominal_ZHist!BB366</f>
        <v>0</v>
      </c>
      <c r="BC366">
        <f>Linker_ZHist!BC366-Nominal_ZHist!BC366</f>
        <v>0</v>
      </c>
      <c r="BD366">
        <f>Linker_ZHist!BD366-Nominal_ZHist!BD366</f>
        <v>0</v>
      </c>
      <c r="BE366">
        <f>Linker_ZHist!BE366-Nominal_ZHist!BE366</f>
        <v>0</v>
      </c>
      <c r="BF366">
        <f>Linker_ZHist!BF366-Nominal_ZHist!BF366</f>
        <v>0</v>
      </c>
      <c r="BG366">
        <f>Linker_ZHist!BG366-Nominal_ZHist!BG366</f>
        <v>0</v>
      </c>
      <c r="BH366">
        <f>Linker_ZHist!BH366-Nominal_ZHist!BH366</f>
        <v>0</v>
      </c>
      <c r="BI366">
        <f>Linker_ZHist!BI366-Nominal_ZHist!BI366</f>
        <v>0</v>
      </c>
      <c r="BJ366">
        <f>Linker_ZHist!BJ366-Nominal_ZHist!BJ366</f>
        <v>0</v>
      </c>
      <c r="BK366">
        <f>Linker_ZHist!BK366-Nominal_ZHist!BK366</f>
        <v>0</v>
      </c>
      <c r="BL366">
        <f>Linker_ZHist!BL366-Nominal_ZHist!BL366</f>
        <v>0</v>
      </c>
      <c r="BM366">
        <f>Linker_ZHist!BM366-Nominal_ZHist!BM366</f>
        <v>0</v>
      </c>
      <c r="BN366">
        <f>Linker_ZHist!BN366-Nominal_ZHist!BN366</f>
        <v>0</v>
      </c>
      <c r="BO366">
        <f>Linker_ZHist!BO366-Nominal_ZHist!BO366</f>
        <v>0</v>
      </c>
      <c r="BP366">
        <f>Linker_ZHist!BP366-Nominal_ZHist!BP366</f>
        <v>0</v>
      </c>
      <c r="BQ366">
        <f>Linker_ZHist!BQ366-Nominal_ZHist!BQ366</f>
        <v>0</v>
      </c>
      <c r="BR366">
        <f>Linker_ZHist!BR366-Nominal_ZHist!BR366</f>
        <v>0</v>
      </c>
      <c r="BS366">
        <f>Linker_ZHist!BS366-Nominal_ZHist!BS366</f>
        <v>0</v>
      </c>
      <c r="BT366">
        <f>Linker_ZHist!BT366-Nominal_ZHist!BT366</f>
        <v>0</v>
      </c>
      <c r="BU366">
        <f>Linker_ZHist!BU366-Nominal_ZHist!BU366</f>
        <v>0</v>
      </c>
      <c r="BV366">
        <f>Linker_ZHist!BV366-Nominal_ZHist!BV366</f>
        <v>0</v>
      </c>
      <c r="BW366">
        <f>Linker_ZHist!BW366-Nominal_ZHist!BW366</f>
        <v>0</v>
      </c>
      <c r="BX366">
        <f>Linker_ZHist!BX366-Nominal_ZHist!BX366</f>
        <v>0</v>
      </c>
      <c r="BY366">
        <f>Linker_ZHist!BY366-Nominal_ZHist!BY366</f>
        <v>0</v>
      </c>
      <c r="BZ366">
        <f>Linker_ZHist!BZ366-Nominal_ZHist!BZ366</f>
        <v>0</v>
      </c>
    </row>
    <row r="367" spans="4:78" x14ac:dyDescent="0.35">
      <c r="D367">
        <f>Linker_ZHist!D367-Nominal_ZHist!D367</f>
        <v>0</v>
      </c>
      <c r="E367">
        <f>Linker_ZHist!E367-Nominal_ZHist!E367</f>
        <v>0</v>
      </c>
      <c r="F367">
        <f>Linker_ZHist!F367-Nominal_ZHist!F367</f>
        <v>0</v>
      </c>
      <c r="G367">
        <f>Linker_ZHist!G367-Nominal_ZHist!G367</f>
        <v>0</v>
      </c>
      <c r="H367">
        <f>Linker_ZHist!H367-Nominal_ZHist!H367</f>
        <v>0</v>
      </c>
      <c r="I367">
        <f>Linker_ZHist!I367-Nominal_ZHist!I367</f>
        <v>0</v>
      </c>
      <c r="J367">
        <f>Linker_ZHist!J367-Nominal_ZHist!J367</f>
        <v>0</v>
      </c>
      <c r="K367">
        <f>Linker_ZHist!K367-Nominal_ZHist!K367</f>
        <v>0</v>
      </c>
      <c r="L367">
        <f>Linker_ZHist!L367-Nominal_ZHist!L367</f>
        <v>0</v>
      </c>
      <c r="M367">
        <f>Linker_ZHist!M367-Nominal_ZHist!M367</f>
        <v>0</v>
      </c>
      <c r="N367">
        <f>Linker_ZHist!N367-Nominal_ZHist!N367</f>
        <v>0</v>
      </c>
      <c r="O367">
        <f>Linker_ZHist!O367-Nominal_ZHist!O367</f>
        <v>0</v>
      </c>
      <c r="P367">
        <f>Linker_ZHist!P367-Nominal_ZHist!P367</f>
        <v>0</v>
      </c>
      <c r="Q367">
        <f>Linker_ZHist!Q367-Nominal_ZHist!Q367</f>
        <v>0</v>
      </c>
      <c r="R367">
        <f>Linker_ZHist!R367-Nominal_ZHist!R367</f>
        <v>0</v>
      </c>
      <c r="S367">
        <f>Linker_ZHist!S367-Nominal_ZHist!S367</f>
        <v>0</v>
      </c>
      <c r="T367">
        <f>Linker_ZHist!T367-Nominal_ZHist!T367</f>
        <v>0</v>
      </c>
      <c r="U367">
        <f>Linker_ZHist!U367-Nominal_ZHist!U367</f>
        <v>0</v>
      </c>
      <c r="V367">
        <f>Linker_ZHist!V367-Nominal_ZHist!V367</f>
        <v>0</v>
      </c>
      <c r="W367">
        <f>Linker_ZHist!W367-Nominal_ZHist!W367</f>
        <v>0</v>
      </c>
      <c r="X367">
        <f>Linker_ZHist!X367-Nominal_ZHist!X367</f>
        <v>0</v>
      </c>
      <c r="Y367">
        <f>Linker_ZHist!Y367-Nominal_ZHist!Y367</f>
        <v>0</v>
      </c>
      <c r="Z367">
        <f>Linker_ZHist!Z367-Nominal_ZHist!Z367</f>
        <v>0</v>
      </c>
      <c r="AA367">
        <f>Linker_ZHist!AA367-Nominal_ZHist!AA367</f>
        <v>0</v>
      </c>
      <c r="AB367">
        <f>Linker_ZHist!AB367-Nominal_ZHist!AB367</f>
        <v>0</v>
      </c>
      <c r="AC367">
        <f>Linker_ZHist!AC367-Nominal_ZHist!AC367</f>
        <v>0</v>
      </c>
      <c r="AD367">
        <f>Linker_ZHist!AD367-Nominal_ZHist!AD367</f>
        <v>0</v>
      </c>
      <c r="AE367">
        <f>Linker_ZHist!AE367-Nominal_ZHist!AE367</f>
        <v>0</v>
      </c>
      <c r="AF367">
        <f>Linker_ZHist!AF367-Nominal_ZHist!AF367</f>
        <v>0</v>
      </c>
      <c r="AG367">
        <f>Linker_ZHist!AG367-Nominal_ZHist!AG367</f>
        <v>0</v>
      </c>
      <c r="AH367">
        <f>Linker_ZHist!AH367-Nominal_ZHist!AH367</f>
        <v>0</v>
      </c>
      <c r="AI367">
        <f>Linker_ZHist!AI367-Nominal_ZHist!AI367</f>
        <v>0</v>
      </c>
      <c r="AJ367">
        <f>Linker_ZHist!AJ367-Nominal_ZHist!AJ367</f>
        <v>0</v>
      </c>
      <c r="AK367">
        <f>Linker_ZHist!AK367-Nominal_ZHist!AK367</f>
        <v>0</v>
      </c>
      <c r="AL367">
        <f>Linker_ZHist!AL367-Nominal_ZHist!AL367</f>
        <v>0</v>
      </c>
      <c r="AM367">
        <f>Linker_ZHist!AM367-Nominal_ZHist!AM367</f>
        <v>0</v>
      </c>
      <c r="AN367">
        <f>Linker_ZHist!AN367-Nominal_ZHist!AN367</f>
        <v>0</v>
      </c>
      <c r="AO367">
        <f>Linker_ZHist!AO367-Nominal_ZHist!AO367</f>
        <v>0</v>
      </c>
      <c r="AP367">
        <f>Linker_ZHist!AP367-Nominal_ZHist!AP367</f>
        <v>0</v>
      </c>
      <c r="AQ367">
        <f>Linker_ZHist!AQ367-Nominal_ZHist!AQ367</f>
        <v>0</v>
      </c>
      <c r="AR367">
        <f>Linker_ZHist!AR367-Nominal_ZHist!AR367</f>
        <v>0</v>
      </c>
      <c r="AS367">
        <f>Linker_ZHist!AS367-Nominal_ZHist!AS367</f>
        <v>0</v>
      </c>
      <c r="AT367">
        <f>Linker_ZHist!AT367-Nominal_ZHist!AT367</f>
        <v>0</v>
      </c>
      <c r="AU367">
        <f>Linker_ZHist!AU367-Nominal_ZHist!AU367</f>
        <v>0</v>
      </c>
      <c r="AV367">
        <f>Linker_ZHist!AV367-Nominal_ZHist!AV367</f>
        <v>0</v>
      </c>
      <c r="AW367">
        <f>Linker_ZHist!AW367-Nominal_ZHist!AW367</f>
        <v>0</v>
      </c>
      <c r="AX367">
        <f>Linker_ZHist!AX367-Nominal_ZHist!AX367</f>
        <v>0</v>
      </c>
      <c r="AY367">
        <f>Linker_ZHist!AY367-Nominal_ZHist!AY367</f>
        <v>0</v>
      </c>
      <c r="AZ367">
        <f>Linker_ZHist!AZ367-Nominal_ZHist!AZ367</f>
        <v>0</v>
      </c>
      <c r="BA367">
        <f>Linker_ZHist!BA367-Nominal_ZHist!BA367</f>
        <v>0</v>
      </c>
      <c r="BB367">
        <f>Linker_ZHist!BB367-Nominal_ZHist!BB367</f>
        <v>0</v>
      </c>
      <c r="BC367">
        <f>Linker_ZHist!BC367-Nominal_ZHist!BC367</f>
        <v>0</v>
      </c>
      <c r="BD367">
        <f>Linker_ZHist!BD367-Nominal_ZHist!BD367</f>
        <v>0</v>
      </c>
      <c r="BE367">
        <f>Linker_ZHist!BE367-Nominal_ZHist!BE367</f>
        <v>0</v>
      </c>
      <c r="BF367">
        <f>Linker_ZHist!BF367-Nominal_ZHist!BF367</f>
        <v>0</v>
      </c>
      <c r="BG367">
        <f>Linker_ZHist!BG367-Nominal_ZHist!BG367</f>
        <v>0</v>
      </c>
      <c r="BH367">
        <f>Linker_ZHist!BH367-Nominal_ZHist!BH367</f>
        <v>0</v>
      </c>
      <c r="BI367">
        <f>Linker_ZHist!BI367-Nominal_ZHist!BI367</f>
        <v>0</v>
      </c>
      <c r="BJ367">
        <f>Linker_ZHist!BJ367-Nominal_ZHist!BJ367</f>
        <v>0</v>
      </c>
      <c r="BK367">
        <f>Linker_ZHist!BK367-Nominal_ZHist!BK367</f>
        <v>0</v>
      </c>
      <c r="BL367">
        <f>Linker_ZHist!BL367-Nominal_ZHist!BL367</f>
        <v>0</v>
      </c>
      <c r="BM367">
        <f>Linker_ZHist!BM367-Nominal_ZHist!BM367</f>
        <v>0</v>
      </c>
      <c r="BN367">
        <f>Linker_ZHist!BN367-Nominal_ZHist!BN367</f>
        <v>0</v>
      </c>
      <c r="BO367">
        <f>Linker_ZHist!BO367-Nominal_ZHist!BO367</f>
        <v>0</v>
      </c>
      <c r="BP367">
        <f>Linker_ZHist!BP367-Nominal_ZHist!BP367</f>
        <v>0</v>
      </c>
      <c r="BQ367">
        <f>Linker_ZHist!BQ367-Nominal_ZHist!BQ367</f>
        <v>0</v>
      </c>
      <c r="BR367">
        <f>Linker_ZHist!BR367-Nominal_ZHist!BR367</f>
        <v>0</v>
      </c>
      <c r="BS367">
        <f>Linker_ZHist!BS367-Nominal_ZHist!BS367</f>
        <v>0</v>
      </c>
      <c r="BT367">
        <f>Linker_ZHist!BT367-Nominal_ZHist!BT367</f>
        <v>0</v>
      </c>
      <c r="BU367">
        <f>Linker_ZHist!BU367-Nominal_ZHist!BU367</f>
        <v>0</v>
      </c>
      <c r="BV367">
        <f>Linker_ZHist!BV367-Nominal_ZHist!BV367</f>
        <v>0</v>
      </c>
      <c r="BW367">
        <f>Linker_ZHist!BW367-Nominal_ZHist!BW367</f>
        <v>0</v>
      </c>
      <c r="BX367">
        <f>Linker_ZHist!BX367-Nominal_ZHist!BX367</f>
        <v>0</v>
      </c>
      <c r="BY367">
        <f>Linker_ZHist!BY367-Nominal_ZHist!BY367</f>
        <v>0</v>
      </c>
      <c r="BZ367">
        <f>Linker_ZHist!BZ367-Nominal_ZHist!BZ367</f>
        <v>0</v>
      </c>
    </row>
    <row r="368" spans="4:78" x14ac:dyDescent="0.35">
      <c r="D368">
        <f>Linker_ZHist!D368-Nominal_ZHist!D368</f>
        <v>0</v>
      </c>
      <c r="E368">
        <f>Linker_ZHist!E368-Nominal_ZHist!E368</f>
        <v>0</v>
      </c>
      <c r="F368">
        <f>Linker_ZHist!F368-Nominal_ZHist!F368</f>
        <v>0</v>
      </c>
      <c r="G368">
        <f>Linker_ZHist!G368-Nominal_ZHist!G368</f>
        <v>0</v>
      </c>
      <c r="H368">
        <f>Linker_ZHist!H368-Nominal_ZHist!H368</f>
        <v>0</v>
      </c>
      <c r="I368">
        <f>Linker_ZHist!I368-Nominal_ZHist!I368</f>
        <v>0</v>
      </c>
      <c r="J368">
        <f>Linker_ZHist!J368-Nominal_ZHist!J368</f>
        <v>0</v>
      </c>
      <c r="K368">
        <f>Linker_ZHist!K368-Nominal_ZHist!K368</f>
        <v>0</v>
      </c>
      <c r="L368">
        <f>Linker_ZHist!L368-Nominal_ZHist!L368</f>
        <v>0</v>
      </c>
      <c r="M368">
        <f>Linker_ZHist!M368-Nominal_ZHist!M368</f>
        <v>0</v>
      </c>
      <c r="N368">
        <f>Linker_ZHist!N368-Nominal_ZHist!N368</f>
        <v>0</v>
      </c>
      <c r="O368">
        <f>Linker_ZHist!O368-Nominal_ZHist!O368</f>
        <v>0</v>
      </c>
      <c r="P368">
        <f>Linker_ZHist!P368-Nominal_ZHist!P368</f>
        <v>0</v>
      </c>
      <c r="Q368">
        <f>Linker_ZHist!Q368-Nominal_ZHist!Q368</f>
        <v>0</v>
      </c>
      <c r="R368">
        <f>Linker_ZHist!R368-Nominal_ZHist!R368</f>
        <v>0</v>
      </c>
      <c r="S368">
        <f>Linker_ZHist!S368-Nominal_ZHist!S368</f>
        <v>0</v>
      </c>
      <c r="T368">
        <f>Linker_ZHist!T368-Nominal_ZHist!T368</f>
        <v>0</v>
      </c>
      <c r="U368">
        <f>Linker_ZHist!U368-Nominal_ZHist!U368</f>
        <v>0</v>
      </c>
      <c r="V368">
        <f>Linker_ZHist!V368-Nominal_ZHist!V368</f>
        <v>0</v>
      </c>
      <c r="W368">
        <f>Linker_ZHist!W368-Nominal_ZHist!W368</f>
        <v>0</v>
      </c>
      <c r="X368">
        <f>Linker_ZHist!X368-Nominal_ZHist!X368</f>
        <v>0</v>
      </c>
      <c r="Y368">
        <f>Linker_ZHist!Y368-Nominal_ZHist!Y368</f>
        <v>0</v>
      </c>
      <c r="Z368">
        <f>Linker_ZHist!Z368-Nominal_ZHist!Z368</f>
        <v>0</v>
      </c>
      <c r="AA368">
        <f>Linker_ZHist!AA368-Nominal_ZHist!AA368</f>
        <v>0</v>
      </c>
      <c r="AB368">
        <f>Linker_ZHist!AB368-Nominal_ZHist!AB368</f>
        <v>0</v>
      </c>
      <c r="AC368">
        <f>Linker_ZHist!AC368-Nominal_ZHist!AC368</f>
        <v>0</v>
      </c>
      <c r="AD368">
        <f>Linker_ZHist!AD368-Nominal_ZHist!AD368</f>
        <v>0</v>
      </c>
      <c r="AE368">
        <f>Linker_ZHist!AE368-Nominal_ZHist!AE368</f>
        <v>0</v>
      </c>
      <c r="AF368">
        <f>Linker_ZHist!AF368-Nominal_ZHist!AF368</f>
        <v>0</v>
      </c>
      <c r="AG368">
        <f>Linker_ZHist!AG368-Nominal_ZHist!AG368</f>
        <v>0</v>
      </c>
      <c r="AH368">
        <f>Linker_ZHist!AH368-Nominal_ZHist!AH368</f>
        <v>0</v>
      </c>
      <c r="AI368">
        <f>Linker_ZHist!AI368-Nominal_ZHist!AI368</f>
        <v>0</v>
      </c>
      <c r="AJ368">
        <f>Linker_ZHist!AJ368-Nominal_ZHist!AJ368</f>
        <v>0</v>
      </c>
      <c r="AK368">
        <f>Linker_ZHist!AK368-Nominal_ZHist!AK368</f>
        <v>0</v>
      </c>
      <c r="AL368">
        <f>Linker_ZHist!AL368-Nominal_ZHist!AL368</f>
        <v>0</v>
      </c>
      <c r="AM368">
        <f>Linker_ZHist!AM368-Nominal_ZHist!AM368</f>
        <v>0</v>
      </c>
      <c r="AN368">
        <f>Linker_ZHist!AN368-Nominal_ZHist!AN368</f>
        <v>0</v>
      </c>
      <c r="AO368">
        <f>Linker_ZHist!AO368-Nominal_ZHist!AO368</f>
        <v>0</v>
      </c>
      <c r="AP368">
        <f>Linker_ZHist!AP368-Nominal_ZHist!AP368</f>
        <v>0</v>
      </c>
      <c r="AQ368">
        <f>Linker_ZHist!AQ368-Nominal_ZHist!AQ368</f>
        <v>0</v>
      </c>
      <c r="AR368">
        <f>Linker_ZHist!AR368-Nominal_ZHist!AR368</f>
        <v>0</v>
      </c>
      <c r="AS368">
        <f>Linker_ZHist!AS368-Nominal_ZHist!AS368</f>
        <v>0</v>
      </c>
      <c r="AT368">
        <f>Linker_ZHist!AT368-Nominal_ZHist!AT368</f>
        <v>0</v>
      </c>
      <c r="AU368">
        <f>Linker_ZHist!AU368-Nominal_ZHist!AU368</f>
        <v>0</v>
      </c>
      <c r="AV368">
        <f>Linker_ZHist!AV368-Nominal_ZHist!AV368</f>
        <v>0</v>
      </c>
      <c r="AW368">
        <f>Linker_ZHist!AW368-Nominal_ZHist!AW368</f>
        <v>0</v>
      </c>
      <c r="AX368">
        <f>Linker_ZHist!AX368-Nominal_ZHist!AX368</f>
        <v>0</v>
      </c>
      <c r="AY368">
        <f>Linker_ZHist!AY368-Nominal_ZHist!AY368</f>
        <v>0</v>
      </c>
      <c r="AZ368">
        <f>Linker_ZHist!AZ368-Nominal_ZHist!AZ368</f>
        <v>0</v>
      </c>
      <c r="BA368">
        <f>Linker_ZHist!BA368-Nominal_ZHist!BA368</f>
        <v>0</v>
      </c>
      <c r="BB368">
        <f>Linker_ZHist!BB368-Nominal_ZHist!BB368</f>
        <v>0</v>
      </c>
      <c r="BC368">
        <f>Linker_ZHist!BC368-Nominal_ZHist!BC368</f>
        <v>0</v>
      </c>
      <c r="BD368">
        <f>Linker_ZHist!BD368-Nominal_ZHist!BD368</f>
        <v>0</v>
      </c>
      <c r="BE368">
        <f>Linker_ZHist!BE368-Nominal_ZHist!BE368</f>
        <v>0</v>
      </c>
      <c r="BF368">
        <f>Linker_ZHist!BF368-Nominal_ZHist!BF368</f>
        <v>0</v>
      </c>
      <c r="BG368">
        <f>Linker_ZHist!BG368-Nominal_ZHist!BG368</f>
        <v>0</v>
      </c>
      <c r="BH368">
        <f>Linker_ZHist!BH368-Nominal_ZHist!BH368</f>
        <v>0</v>
      </c>
      <c r="BI368">
        <f>Linker_ZHist!BI368-Nominal_ZHist!BI368</f>
        <v>0</v>
      </c>
      <c r="BJ368">
        <f>Linker_ZHist!BJ368-Nominal_ZHist!BJ368</f>
        <v>0</v>
      </c>
      <c r="BK368">
        <f>Linker_ZHist!BK368-Nominal_ZHist!BK368</f>
        <v>0</v>
      </c>
      <c r="BL368">
        <f>Linker_ZHist!BL368-Nominal_ZHist!BL368</f>
        <v>0</v>
      </c>
      <c r="BM368">
        <f>Linker_ZHist!BM368-Nominal_ZHist!BM368</f>
        <v>0</v>
      </c>
      <c r="BN368">
        <f>Linker_ZHist!BN368-Nominal_ZHist!BN368</f>
        <v>0</v>
      </c>
      <c r="BO368">
        <f>Linker_ZHist!BO368-Nominal_ZHist!BO368</f>
        <v>0</v>
      </c>
      <c r="BP368">
        <f>Linker_ZHist!BP368-Nominal_ZHist!BP368</f>
        <v>0</v>
      </c>
      <c r="BQ368">
        <f>Linker_ZHist!BQ368-Nominal_ZHist!BQ368</f>
        <v>0</v>
      </c>
      <c r="BR368">
        <f>Linker_ZHist!BR368-Nominal_ZHist!BR368</f>
        <v>0</v>
      </c>
      <c r="BS368">
        <f>Linker_ZHist!BS368-Nominal_ZHist!BS368</f>
        <v>0</v>
      </c>
      <c r="BT368">
        <f>Linker_ZHist!BT368-Nominal_ZHist!BT368</f>
        <v>0</v>
      </c>
      <c r="BU368">
        <f>Linker_ZHist!BU368-Nominal_ZHist!BU368</f>
        <v>0</v>
      </c>
      <c r="BV368">
        <f>Linker_ZHist!BV368-Nominal_ZHist!BV368</f>
        <v>0</v>
      </c>
      <c r="BW368">
        <f>Linker_ZHist!BW368-Nominal_ZHist!BW368</f>
        <v>0</v>
      </c>
      <c r="BX368">
        <f>Linker_ZHist!BX368-Nominal_ZHist!BX368</f>
        <v>0</v>
      </c>
      <c r="BY368">
        <f>Linker_ZHist!BY368-Nominal_ZHist!BY368</f>
        <v>0</v>
      </c>
      <c r="BZ368">
        <f>Linker_ZHist!BZ368-Nominal_ZHist!BZ368</f>
        <v>0</v>
      </c>
    </row>
    <row r="369" spans="4:78" x14ac:dyDescent="0.35">
      <c r="D369">
        <f>Linker_ZHist!D369-Nominal_ZHist!D369</f>
        <v>0</v>
      </c>
      <c r="E369">
        <f>Linker_ZHist!E369-Nominal_ZHist!E369</f>
        <v>0</v>
      </c>
      <c r="F369">
        <f>Linker_ZHist!F369-Nominal_ZHist!F369</f>
        <v>0</v>
      </c>
      <c r="G369">
        <f>Linker_ZHist!G369-Nominal_ZHist!G369</f>
        <v>0</v>
      </c>
      <c r="H369">
        <f>Linker_ZHist!H369-Nominal_ZHist!H369</f>
        <v>0</v>
      </c>
      <c r="I369">
        <f>Linker_ZHist!I369-Nominal_ZHist!I369</f>
        <v>0</v>
      </c>
      <c r="J369">
        <f>Linker_ZHist!J369-Nominal_ZHist!J369</f>
        <v>0</v>
      </c>
      <c r="K369">
        <f>Linker_ZHist!K369-Nominal_ZHist!K369</f>
        <v>0</v>
      </c>
      <c r="L369">
        <f>Linker_ZHist!L369-Nominal_ZHist!L369</f>
        <v>0</v>
      </c>
      <c r="M369">
        <f>Linker_ZHist!M369-Nominal_ZHist!M369</f>
        <v>0</v>
      </c>
      <c r="N369">
        <f>Linker_ZHist!N369-Nominal_ZHist!N369</f>
        <v>0</v>
      </c>
      <c r="O369">
        <f>Linker_ZHist!O369-Nominal_ZHist!O369</f>
        <v>0</v>
      </c>
      <c r="P369">
        <f>Linker_ZHist!P369-Nominal_ZHist!P369</f>
        <v>0</v>
      </c>
      <c r="Q369">
        <f>Linker_ZHist!Q369-Nominal_ZHist!Q369</f>
        <v>0</v>
      </c>
      <c r="R369">
        <f>Linker_ZHist!R369-Nominal_ZHist!R369</f>
        <v>0</v>
      </c>
      <c r="S369">
        <f>Linker_ZHist!S369-Nominal_ZHist!S369</f>
        <v>0</v>
      </c>
      <c r="T369">
        <f>Linker_ZHist!T369-Nominal_ZHist!T369</f>
        <v>0</v>
      </c>
      <c r="U369">
        <f>Linker_ZHist!U369-Nominal_ZHist!U369</f>
        <v>0</v>
      </c>
      <c r="V369">
        <f>Linker_ZHist!V369-Nominal_ZHist!V369</f>
        <v>0</v>
      </c>
      <c r="W369">
        <f>Linker_ZHist!W369-Nominal_ZHist!W369</f>
        <v>0</v>
      </c>
      <c r="X369">
        <f>Linker_ZHist!X369-Nominal_ZHist!X369</f>
        <v>0</v>
      </c>
      <c r="Y369">
        <f>Linker_ZHist!Y369-Nominal_ZHist!Y369</f>
        <v>0</v>
      </c>
      <c r="Z369">
        <f>Linker_ZHist!Z369-Nominal_ZHist!Z369</f>
        <v>0</v>
      </c>
      <c r="AA369">
        <f>Linker_ZHist!AA369-Nominal_ZHist!AA369</f>
        <v>0</v>
      </c>
      <c r="AB369">
        <f>Linker_ZHist!AB369-Nominal_ZHist!AB369</f>
        <v>0</v>
      </c>
      <c r="AC369">
        <f>Linker_ZHist!AC369-Nominal_ZHist!AC369</f>
        <v>0</v>
      </c>
      <c r="AD369">
        <f>Linker_ZHist!AD369-Nominal_ZHist!AD369</f>
        <v>0</v>
      </c>
      <c r="AE369">
        <f>Linker_ZHist!AE369-Nominal_ZHist!AE369</f>
        <v>0</v>
      </c>
      <c r="AF369">
        <f>Linker_ZHist!AF369-Nominal_ZHist!AF369</f>
        <v>0</v>
      </c>
      <c r="AG369">
        <f>Linker_ZHist!AG369-Nominal_ZHist!AG369</f>
        <v>0</v>
      </c>
      <c r="AH369">
        <f>Linker_ZHist!AH369-Nominal_ZHist!AH369</f>
        <v>0</v>
      </c>
      <c r="AI369">
        <f>Linker_ZHist!AI369-Nominal_ZHist!AI369</f>
        <v>0</v>
      </c>
      <c r="AJ369">
        <f>Linker_ZHist!AJ369-Nominal_ZHist!AJ369</f>
        <v>0</v>
      </c>
      <c r="AK369">
        <f>Linker_ZHist!AK369-Nominal_ZHist!AK369</f>
        <v>0</v>
      </c>
      <c r="AL369">
        <f>Linker_ZHist!AL369-Nominal_ZHist!AL369</f>
        <v>0</v>
      </c>
      <c r="AM369">
        <f>Linker_ZHist!AM369-Nominal_ZHist!AM369</f>
        <v>0</v>
      </c>
      <c r="AN369">
        <f>Linker_ZHist!AN369-Nominal_ZHist!AN369</f>
        <v>0</v>
      </c>
      <c r="AO369">
        <f>Linker_ZHist!AO369-Nominal_ZHist!AO369</f>
        <v>0</v>
      </c>
      <c r="AP369">
        <f>Linker_ZHist!AP369-Nominal_ZHist!AP369</f>
        <v>0</v>
      </c>
      <c r="AQ369">
        <f>Linker_ZHist!AQ369-Nominal_ZHist!AQ369</f>
        <v>0</v>
      </c>
      <c r="AR369">
        <f>Linker_ZHist!AR369-Nominal_ZHist!AR369</f>
        <v>0</v>
      </c>
      <c r="AS369">
        <f>Linker_ZHist!AS369-Nominal_ZHist!AS369</f>
        <v>0</v>
      </c>
      <c r="AT369">
        <f>Linker_ZHist!AT369-Nominal_ZHist!AT369</f>
        <v>0</v>
      </c>
      <c r="AU369">
        <f>Linker_ZHist!AU369-Nominal_ZHist!AU369</f>
        <v>0</v>
      </c>
      <c r="AV369">
        <f>Linker_ZHist!AV369-Nominal_ZHist!AV369</f>
        <v>0</v>
      </c>
      <c r="AW369">
        <f>Linker_ZHist!AW369-Nominal_ZHist!AW369</f>
        <v>0</v>
      </c>
      <c r="AX369">
        <f>Linker_ZHist!AX369-Nominal_ZHist!AX369</f>
        <v>0</v>
      </c>
      <c r="AY369">
        <f>Linker_ZHist!AY369-Nominal_ZHist!AY369</f>
        <v>0</v>
      </c>
      <c r="AZ369">
        <f>Linker_ZHist!AZ369-Nominal_ZHist!AZ369</f>
        <v>0</v>
      </c>
      <c r="BA369">
        <f>Linker_ZHist!BA369-Nominal_ZHist!BA369</f>
        <v>0</v>
      </c>
      <c r="BB369">
        <f>Linker_ZHist!BB369-Nominal_ZHist!BB369</f>
        <v>0</v>
      </c>
      <c r="BC369">
        <f>Linker_ZHist!BC369-Nominal_ZHist!BC369</f>
        <v>0</v>
      </c>
      <c r="BD369">
        <f>Linker_ZHist!BD369-Nominal_ZHist!BD369</f>
        <v>0</v>
      </c>
      <c r="BE369">
        <f>Linker_ZHist!BE369-Nominal_ZHist!BE369</f>
        <v>0</v>
      </c>
      <c r="BF369">
        <f>Linker_ZHist!BF369-Nominal_ZHist!BF369</f>
        <v>0</v>
      </c>
      <c r="BG369">
        <f>Linker_ZHist!BG369-Nominal_ZHist!BG369</f>
        <v>0</v>
      </c>
      <c r="BH369">
        <f>Linker_ZHist!BH369-Nominal_ZHist!BH369</f>
        <v>0</v>
      </c>
      <c r="BI369">
        <f>Linker_ZHist!BI369-Nominal_ZHist!BI369</f>
        <v>0</v>
      </c>
      <c r="BJ369">
        <f>Linker_ZHist!BJ369-Nominal_ZHist!BJ369</f>
        <v>0</v>
      </c>
      <c r="BK369">
        <f>Linker_ZHist!BK369-Nominal_ZHist!BK369</f>
        <v>0</v>
      </c>
      <c r="BL369">
        <f>Linker_ZHist!BL369-Nominal_ZHist!BL369</f>
        <v>0</v>
      </c>
      <c r="BM369">
        <f>Linker_ZHist!BM369-Nominal_ZHist!BM369</f>
        <v>0</v>
      </c>
      <c r="BN369">
        <f>Linker_ZHist!BN369-Nominal_ZHist!BN369</f>
        <v>0</v>
      </c>
      <c r="BO369">
        <f>Linker_ZHist!BO369-Nominal_ZHist!BO369</f>
        <v>0</v>
      </c>
      <c r="BP369">
        <f>Linker_ZHist!BP369-Nominal_ZHist!BP369</f>
        <v>0</v>
      </c>
      <c r="BQ369">
        <f>Linker_ZHist!BQ369-Nominal_ZHist!BQ369</f>
        <v>0</v>
      </c>
      <c r="BR369">
        <f>Linker_ZHist!BR369-Nominal_ZHist!BR369</f>
        <v>0</v>
      </c>
      <c r="BS369">
        <f>Linker_ZHist!BS369-Nominal_ZHist!BS369</f>
        <v>0</v>
      </c>
      <c r="BT369">
        <f>Linker_ZHist!BT369-Nominal_ZHist!BT369</f>
        <v>0</v>
      </c>
      <c r="BU369">
        <f>Linker_ZHist!BU369-Nominal_ZHist!BU369</f>
        <v>0</v>
      </c>
      <c r="BV369">
        <f>Linker_ZHist!BV369-Nominal_ZHist!BV369</f>
        <v>0</v>
      </c>
      <c r="BW369">
        <f>Linker_ZHist!BW369-Nominal_ZHist!BW369</f>
        <v>0</v>
      </c>
      <c r="BX369">
        <f>Linker_ZHist!BX369-Nominal_ZHist!BX369</f>
        <v>0</v>
      </c>
      <c r="BY369">
        <f>Linker_ZHist!BY369-Nominal_ZHist!BY369</f>
        <v>0</v>
      </c>
      <c r="BZ369">
        <f>Linker_ZHist!BZ369-Nominal_ZHist!BZ369</f>
        <v>0</v>
      </c>
    </row>
    <row r="370" spans="4:78" x14ac:dyDescent="0.35">
      <c r="D370">
        <f>Linker_ZHist!D370-Nominal_ZHist!D370</f>
        <v>0</v>
      </c>
      <c r="E370">
        <f>Linker_ZHist!E370-Nominal_ZHist!E370</f>
        <v>0</v>
      </c>
      <c r="F370">
        <f>Linker_ZHist!F370-Nominal_ZHist!F370</f>
        <v>0</v>
      </c>
      <c r="G370">
        <f>Linker_ZHist!G370-Nominal_ZHist!G370</f>
        <v>0</v>
      </c>
      <c r="H370">
        <f>Linker_ZHist!H370-Nominal_ZHist!H370</f>
        <v>0</v>
      </c>
      <c r="I370">
        <f>Linker_ZHist!I370-Nominal_ZHist!I370</f>
        <v>0</v>
      </c>
      <c r="J370">
        <f>Linker_ZHist!J370-Nominal_ZHist!J370</f>
        <v>0</v>
      </c>
      <c r="K370">
        <f>Linker_ZHist!K370-Nominal_ZHist!K370</f>
        <v>0</v>
      </c>
      <c r="L370">
        <f>Linker_ZHist!L370-Nominal_ZHist!L370</f>
        <v>0</v>
      </c>
      <c r="M370">
        <f>Linker_ZHist!M370-Nominal_ZHist!M370</f>
        <v>0</v>
      </c>
      <c r="N370">
        <f>Linker_ZHist!N370-Nominal_ZHist!N370</f>
        <v>0</v>
      </c>
      <c r="O370">
        <f>Linker_ZHist!O370-Nominal_ZHist!O370</f>
        <v>0</v>
      </c>
      <c r="P370">
        <f>Linker_ZHist!P370-Nominal_ZHist!P370</f>
        <v>0</v>
      </c>
      <c r="Q370">
        <f>Linker_ZHist!Q370-Nominal_ZHist!Q370</f>
        <v>0</v>
      </c>
      <c r="R370">
        <f>Linker_ZHist!R370-Nominal_ZHist!R370</f>
        <v>0</v>
      </c>
      <c r="S370">
        <f>Linker_ZHist!S370-Nominal_ZHist!S370</f>
        <v>0</v>
      </c>
      <c r="T370">
        <f>Linker_ZHist!T370-Nominal_ZHist!T370</f>
        <v>0</v>
      </c>
      <c r="U370">
        <f>Linker_ZHist!U370-Nominal_ZHist!U370</f>
        <v>0</v>
      </c>
      <c r="V370">
        <f>Linker_ZHist!V370-Nominal_ZHist!V370</f>
        <v>0</v>
      </c>
      <c r="W370">
        <f>Linker_ZHist!W370-Nominal_ZHist!W370</f>
        <v>0</v>
      </c>
      <c r="X370">
        <f>Linker_ZHist!X370-Nominal_ZHist!X370</f>
        <v>0</v>
      </c>
      <c r="Y370">
        <f>Linker_ZHist!Y370-Nominal_ZHist!Y370</f>
        <v>0</v>
      </c>
      <c r="Z370">
        <f>Linker_ZHist!Z370-Nominal_ZHist!Z370</f>
        <v>0</v>
      </c>
      <c r="AA370">
        <f>Linker_ZHist!AA370-Nominal_ZHist!AA370</f>
        <v>0</v>
      </c>
      <c r="AB370">
        <f>Linker_ZHist!AB370-Nominal_ZHist!AB370</f>
        <v>0</v>
      </c>
      <c r="AC370">
        <f>Linker_ZHist!AC370-Nominal_ZHist!AC370</f>
        <v>0</v>
      </c>
      <c r="AD370">
        <f>Linker_ZHist!AD370-Nominal_ZHist!AD370</f>
        <v>0</v>
      </c>
      <c r="AE370">
        <f>Linker_ZHist!AE370-Nominal_ZHist!AE370</f>
        <v>0</v>
      </c>
      <c r="AF370">
        <f>Linker_ZHist!AF370-Nominal_ZHist!AF370</f>
        <v>0</v>
      </c>
      <c r="AG370">
        <f>Linker_ZHist!AG370-Nominal_ZHist!AG370</f>
        <v>0</v>
      </c>
      <c r="AH370">
        <f>Linker_ZHist!AH370-Nominal_ZHist!AH370</f>
        <v>0</v>
      </c>
      <c r="AI370">
        <f>Linker_ZHist!AI370-Nominal_ZHist!AI370</f>
        <v>0</v>
      </c>
      <c r="AJ370">
        <f>Linker_ZHist!AJ370-Nominal_ZHist!AJ370</f>
        <v>0</v>
      </c>
      <c r="AK370">
        <f>Linker_ZHist!AK370-Nominal_ZHist!AK370</f>
        <v>0</v>
      </c>
      <c r="AL370">
        <f>Linker_ZHist!AL370-Nominal_ZHist!AL370</f>
        <v>0</v>
      </c>
      <c r="AM370">
        <f>Linker_ZHist!AM370-Nominal_ZHist!AM370</f>
        <v>0</v>
      </c>
      <c r="AN370">
        <f>Linker_ZHist!AN370-Nominal_ZHist!AN370</f>
        <v>0</v>
      </c>
      <c r="AO370">
        <f>Linker_ZHist!AO370-Nominal_ZHist!AO370</f>
        <v>0</v>
      </c>
      <c r="AP370">
        <f>Linker_ZHist!AP370-Nominal_ZHist!AP370</f>
        <v>0</v>
      </c>
      <c r="AQ370">
        <f>Linker_ZHist!AQ370-Nominal_ZHist!AQ370</f>
        <v>0</v>
      </c>
      <c r="AR370">
        <f>Linker_ZHist!AR370-Nominal_ZHist!AR370</f>
        <v>0</v>
      </c>
      <c r="AS370">
        <f>Linker_ZHist!AS370-Nominal_ZHist!AS370</f>
        <v>0</v>
      </c>
      <c r="AT370">
        <f>Linker_ZHist!AT370-Nominal_ZHist!AT370</f>
        <v>0</v>
      </c>
      <c r="AU370">
        <f>Linker_ZHist!AU370-Nominal_ZHist!AU370</f>
        <v>0</v>
      </c>
      <c r="AV370">
        <f>Linker_ZHist!AV370-Nominal_ZHist!AV370</f>
        <v>0</v>
      </c>
      <c r="AW370">
        <f>Linker_ZHist!AW370-Nominal_ZHist!AW370</f>
        <v>0</v>
      </c>
      <c r="AX370">
        <f>Linker_ZHist!AX370-Nominal_ZHist!AX370</f>
        <v>0</v>
      </c>
      <c r="AY370">
        <f>Linker_ZHist!AY370-Nominal_ZHist!AY370</f>
        <v>0</v>
      </c>
      <c r="AZ370">
        <f>Linker_ZHist!AZ370-Nominal_ZHist!AZ370</f>
        <v>0</v>
      </c>
      <c r="BA370">
        <f>Linker_ZHist!BA370-Nominal_ZHist!BA370</f>
        <v>0</v>
      </c>
      <c r="BB370">
        <f>Linker_ZHist!BB370-Nominal_ZHist!BB370</f>
        <v>0</v>
      </c>
      <c r="BC370">
        <f>Linker_ZHist!BC370-Nominal_ZHist!BC370</f>
        <v>0</v>
      </c>
      <c r="BD370">
        <f>Linker_ZHist!BD370-Nominal_ZHist!BD370</f>
        <v>0</v>
      </c>
      <c r="BE370">
        <f>Linker_ZHist!BE370-Nominal_ZHist!BE370</f>
        <v>0</v>
      </c>
      <c r="BF370">
        <f>Linker_ZHist!BF370-Nominal_ZHist!BF370</f>
        <v>0</v>
      </c>
      <c r="BG370">
        <f>Linker_ZHist!BG370-Nominal_ZHist!BG370</f>
        <v>0</v>
      </c>
      <c r="BH370">
        <f>Linker_ZHist!BH370-Nominal_ZHist!BH370</f>
        <v>0</v>
      </c>
      <c r="BI370">
        <f>Linker_ZHist!BI370-Nominal_ZHist!BI370</f>
        <v>0</v>
      </c>
      <c r="BJ370">
        <f>Linker_ZHist!BJ370-Nominal_ZHist!BJ370</f>
        <v>0</v>
      </c>
      <c r="BK370">
        <f>Linker_ZHist!BK370-Nominal_ZHist!BK370</f>
        <v>0</v>
      </c>
      <c r="BL370">
        <f>Linker_ZHist!BL370-Nominal_ZHist!BL370</f>
        <v>0</v>
      </c>
      <c r="BM370">
        <f>Linker_ZHist!BM370-Nominal_ZHist!BM370</f>
        <v>0</v>
      </c>
      <c r="BN370">
        <f>Linker_ZHist!BN370-Nominal_ZHist!BN370</f>
        <v>0</v>
      </c>
      <c r="BO370">
        <f>Linker_ZHist!BO370-Nominal_ZHist!BO370</f>
        <v>0</v>
      </c>
      <c r="BP370">
        <f>Linker_ZHist!BP370-Nominal_ZHist!BP370</f>
        <v>0</v>
      </c>
      <c r="BQ370">
        <f>Linker_ZHist!BQ370-Nominal_ZHist!BQ370</f>
        <v>0</v>
      </c>
      <c r="BR370">
        <f>Linker_ZHist!BR370-Nominal_ZHist!BR370</f>
        <v>0</v>
      </c>
      <c r="BS370">
        <f>Linker_ZHist!BS370-Nominal_ZHist!BS370</f>
        <v>0</v>
      </c>
      <c r="BT370">
        <f>Linker_ZHist!BT370-Nominal_ZHist!BT370</f>
        <v>0</v>
      </c>
      <c r="BU370">
        <f>Linker_ZHist!BU370-Nominal_ZHist!BU370</f>
        <v>0</v>
      </c>
      <c r="BV370">
        <f>Linker_ZHist!BV370-Nominal_ZHist!BV370</f>
        <v>0</v>
      </c>
      <c r="BW370">
        <f>Linker_ZHist!BW370-Nominal_ZHist!BW370</f>
        <v>0</v>
      </c>
      <c r="BX370">
        <f>Linker_ZHist!BX370-Nominal_ZHist!BX370</f>
        <v>0</v>
      </c>
      <c r="BY370">
        <f>Linker_ZHist!BY370-Nominal_ZHist!BY370</f>
        <v>0</v>
      </c>
      <c r="BZ370">
        <f>Linker_ZHist!BZ370-Nominal_ZHist!BZ370</f>
        <v>0</v>
      </c>
    </row>
    <row r="371" spans="4:78" x14ac:dyDescent="0.35">
      <c r="D371">
        <f>Linker_ZHist!D371-Nominal_ZHist!D371</f>
        <v>0</v>
      </c>
      <c r="E371">
        <f>Linker_ZHist!E371-Nominal_ZHist!E371</f>
        <v>0</v>
      </c>
      <c r="F371">
        <f>Linker_ZHist!F371-Nominal_ZHist!F371</f>
        <v>0</v>
      </c>
      <c r="G371">
        <f>Linker_ZHist!G371-Nominal_ZHist!G371</f>
        <v>0</v>
      </c>
      <c r="H371">
        <f>Linker_ZHist!H371-Nominal_ZHist!H371</f>
        <v>0</v>
      </c>
      <c r="I371">
        <f>Linker_ZHist!I371-Nominal_ZHist!I371</f>
        <v>0</v>
      </c>
      <c r="J371">
        <f>Linker_ZHist!J371-Nominal_ZHist!J371</f>
        <v>0</v>
      </c>
      <c r="K371">
        <f>Linker_ZHist!K371-Nominal_ZHist!K371</f>
        <v>0</v>
      </c>
      <c r="L371">
        <f>Linker_ZHist!L371-Nominal_ZHist!L371</f>
        <v>0</v>
      </c>
      <c r="M371">
        <f>Linker_ZHist!M371-Nominal_ZHist!M371</f>
        <v>0</v>
      </c>
      <c r="N371">
        <f>Linker_ZHist!N371-Nominal_ZHist!N371</f>
        <v>0</v>
      </c>
      <c r="O371">
        <f>Linker_ZHist!O371-Nominal_ZHist!O371</f>
        <v>0</v>
      </c>
      <c r="P371">
        <f>Linker_ZHist!P371-Nominal_ZHist!P371</f>
        <v>0</v>
      </c>
      <c r="Q371">
        <f>Linker_ZHist!Q371-Nominal_ZHist!Q371</f>
        <v>0</v>
      </c>
      <c r="R371">
        <f>Linker_ZHist!R371-Nominal_ZHist!R371</f>
        <v>0</v>
      </c>
      <c r="S371">
        <f>Linker_ZHist!S371-Nominal_ZHist!S371</f>
        <v>0</v>
      </c>
      <c r="T371">
        <f>Linker_ZHist!T371-Nominal_ZHist!T371</f>
        <v>0</v>
      </c>
      <c r="U371">
        <f>Linker_ZHist!U371-Nominal_ZHist!U371</f>
        <v>0</v>
      </c>
      <c r="V371">
        <f>Linker_ZHist!V371-Nominal_ZHist!V371</f>
        <v>0</v>
      </c>
      <c r="W371">
        <f>Linker_ZHist!W371-Nominal_ZHist!W371</f>
        <v>0</v>
      </c>
      <c r="X371">
        <f>Linker_ZHist!X371-Nominal_ZHist!X371</f>
        <v>0</v>
      </c>
      <c r="Y371">
        <f>Linker_ZHist!Y371-Nominal_ZHist!Y371</f>
        <v>0</v>
      </c>
      <c r="Z371">
        <f>Linker_ZHist!Z371-Nominal_ZHist!Z371</f>
        <v>0</v>
      </c>
      <c r="AA371">
        <f>Linker_ZHist!AA371-Nominal_ZHist!AA371</f>
        <v>0</v>
      </c>
      <c r="AB371">
        <f>Linker_ZHist!AB371-Nominal_ZHist!AB371</f>
        <v>0</v>
      </c>
      <c r="AC371">
        <f>Linker_ZHist!AC371-Nominal_ZHist!AC371</f>
        <v>0</v>
      </c>
      <c r="AD371">
        <f>Linker_ZHist!AD371-Nominal_ZHist!AD371</f>
        <v>0</v>
      </c>
      <c r="AE371">
        <f>Linker_ZHist!AE371-Nominal_ZHist!AE371</f>
        <v>0</v>
      </c>
      <c r="AF371">
        <f>Linker_ZHist!AF371-Nominal_ZHist!AF371</f>
        <v>0</v>
      </c>
      <c r="AG371">
        <f>Linker_ZHist!AG371-Nominal_ZHist!AG371</f>
        <v>0</v>
      </c>
      <c r="AH371">
        <f>Linker_ZHist!AH371-Nominal_ZHist!AH371</f>
        <v>0</v>
      </c>
      <c r="AI371">
        <f>Linker_ZHist!AI371-Nominal_ZHist!AI371</f>
        <v>0</v>
      </c>
      <c r="AJ371">
        <f>Linker_ZHist!AJ371-Nominal_ZHist!AJ371</f>
        <v>0</v>
      </c>
      <c r="AK371">
        <f>Linker_ZHist!AK371-Nominal_ZHist!AK371</f>
        <v>0</v>
      </c>
      <c r="AL371">
        <f>Linker_ZHist!AL371-Nominal_ZHist!AL371</f>
        <v>0</v>
      </c>
      <c r="AM371">
        <f>Linker_ZHist!AM371-Nominal_ZHist!AM371</f>
        <v>0</v>
      </c>
      <c r="AN371">
        <f>Linker_ZHist!AN371-Nominal_ZHist!AN371</f>
        <v>0</v>
      </c>
      <c r="AO371">
        <f>Linker_ZHist!AO371-Nominal_ZHist!AO371</f>
        <v>0</v>
      </c>
      <c r="AP371">
        <f>Linker_ZHist!AP371-Nominal_ZHist!AP371</f>
        <v>0</v>
      </c>
      <c r="AQ371">
        <f>Linker_ZHist!AQ371-Nominal_ZHist!AQ371</f>
        <v>0</v>
      </c>
      <c r="AR371">
        <f>Linker_ZHist!AR371-Nominal_ZHist!AR371</f>
        <v>0</v>
      </c>
      <c r="AS371">
        <f>Linker_ZHist!AS371-Nominal_ZHist!AS371</f>
        <v>0</v>
      </c>
      <c r="AT371">
        <f>Linker_ZHist!AT371-Nominal_ZHist!AT371</f>
        <v>0</v>
      </c>
      <c r="AU371">
        <f>Linker_ZHist!AU371-Nominal_ZHist!AU371</f>
        <v>0</v>
      </c>
      <c r="AV371">
        <f>Linker_ZHist!AV371-Nominal_ZHist!AV371</f>
        <v>0</v>
      </c>
      <c r="AW371">
        <f>Linker_ZHist!AW371-Nominal_ZHist!AW371</f>
        <v>0</v>
      </c>
      <c r="AX371">
        <f>Linker_ZHist!AX371-Nominal_ZHist!AX371</f>
        <v>0</v>
      </c>
      <c r="AY371">
        <f>Linker_ZHist!AY371-Nominal_ZHist!AY371</f>
        <v>0</v>
      </c>
      <c r="AZ371">
        <f>Linker_ZHist!AZ371-Nominal_ZHist!AZ371</f>
        <v>0</v>
      </c>
      <c r="BA371">
        <f>Linker_ZHist!BA371-Nominal_ZHist!BA371</f>
        <v>0</v>
      </c>
      <c r="BB371">
        <f>Linker_ZHist!BB371-Nominal_ZHist!BB371</f>
        <v>0</v>
      </c>
      <c r="BC371">
        <f>Linker_ZHist!BC371-Nominal_ZHist!BC371</f>
        <v>0</v>
      </c>
      <c r="BD371">
        <f>Linker_ZHist!BD371-Nominal_ZHist!BD371</f>
        <v>0</v>
      </c>
      <c r="BE371">
        <f>Linker_ZHist!BE371-Nominal_ZHist!BE371</f>
        <v>0</v>
      </c>
      <c r="BF371">
        <f>Linker_ZHist!BF371-Nominal_ZHist!BF371</f>
        <v>0</v>
      </c>
      <c r="BG371">
        <f>Linker_ZHist!BG371-Nominal_ZHist!BG371</f>
        <v>0</v>
      </c>
      <c r="BH371">
        <f>Linker_ZHist!BH371-Nominal_ZHist!BH371</f>
        <v>0</v>
      </c>
      <c r="BI371">
        <f>Linker_ZHist!BI371-Nominal_ZHist!BI371</f>
        <v>0</v>
      </c>
      <c r="BJ371">
        <f>Linker_ZHist!BJ371-Nominal_ZHist!BJ371</f>
        <v>0</v>
      </c>
      <c r="BK371">
        <f>Linker_ZHist!BK371-Nominal_ZHist!BK371</f>
        <v>0</v>
      </c>
      <c r="BL371">
        <f>Linker_ZHist!BL371-Nominal_ZHist!BL371</f>
        <v>0</v>
      </c>
      <c r="BM371">
        <f>Linker_ZHist!BM371-Nominal_ZHist!BM371</f>
        <v>0</v>
      </c>
      <c r="BN371">
        <f>Linker_ZHist!BN371-Nominal_ZHist!BN371</f>
        <v>0</v>
      </c>
      <c r="BO371">
        <f>Linker_ZHist!BO371-Nominal_ZHist!BO371</f>
        <v>0</v>
      </c>
      <c r="BP371">
        <f>Linker_ZHist!BP371-Nominal_ZHist!BP371</f>
        <v>0</v>
      </c>
      <c r="BQ371">
        <f>Linker_ZHist!BQ371-Nominal_ZHist!BQ371</f>
        <v>0</v>
      </c>
      <c r="BR371">
        <f>Linker_ZHist!BR371-Nominal_ZHist!BR371</f>
        <v>0</v>
      </c>
      <c r="BS371">
        <f>Linker_ZHist!BS371-Nominal_ZHist!BS371</f>
        <v>0</v>
      </c>
      <c r="BT371">
        <f>Linker_ZHist!BT371-Nominal_ZHist!BT371</f>
        <v>0</v>
      </c>
      <c r="BU371">
        <f>Linker_ZHist!BU371-Nominal_ZHist!BU371</f>
        <v>0</v>
      </c>
      <c r="BV371">
        <f>Linker_ZHist!BV371-Nominal_ZHist!BV371</f>
        <v>0</v>
      </c>
      <c r="BW371">
        <f>Linker_ZHist!BW371-Nominal_ZHist!BW371</f>
        <v>0</v>
      </c>
      <c r="BX371">
        <f>Linker_ZHist!BX371-Nominal_ZHist!BX371</f>
        <v>0</v>
      </c>
      <c r="BY371">
        <f>Linker_ZHist!BY371-Nominal_ZHist!BY371</f>
        <v>0</v>
      </c>
      <c r="BZ371">
        <f>Linker_ZHist!BZ371-Nominal_ZHist!BZ371</f>
        <v>0</v>
      </c>
    </row>
    <row r="372" spans="4:78" x14ac:dyDescent="0.35">
      <c r="D372">
        <f>Linker_ZHist!D372-Nominal_ZHist!D372</f>
        <v>0</v>
      </c>
      <c r="E372">
        <f>Linker_ZHist!E372-Nominal_ZHist!E372</f>
        <v>0</v>
      </c>
      <c r="F372">
        <f>Linker_ZHist!F372-Nominal_ZHist!F372</f>
        <v>0</v>
      </c>
      <c r="G372">
        <f>Linker_ZHist!G372-Nominal_ZHist!G372</f>
        <v>0</v>
      </c>
      <c r="H372">
        <f>Linker_ZHist!H372-Nominal_ZHist!H372</f>
        <v>0</v>
      </c>
      <c r="I372">
        <f>Linker_ZHist!I372-Nominal_ZHist!I372</f>
        <v>0</v>
      </c>
      <c r="J372">
        <f>Linker_ZHist!J372-Nominal_ZHist!J372</f>
        <v>0</v>
      </c>
      <c r="K372">
        <f>Linker_ZHist!K372-Nominal_ZHist!K372</f>
        <v>0</v>
      </c>
      <c r="L372">
        <f>Linker_ZHist!L372-Nominal_ZHist!L372</f>
        <v>0</v>
      </c>
      <c r="M372">
        <f>Linker_ZHist!M372-Nominal_ZHist!M372</f>
        <v>0</v>
      </c>
      <c r="N372">
        <f>Linker_ZHist!N372-Nominal_ZHist!N372</f>
        <v>0</v>
      </c>
      <c r="O372">
        <f>Linker_ZHist!O372-Nominal_ZHist!O372</f>
        <v>0</v>
      </c>
      <c r="P372">
        <f>Linker_ZHist!P372-Nominal_ZHist!P372</f>
        <v>0</v>
      </c>
      <c r="Q372">
        <f>Linker_ZHist!Q372-Nominal_ZHist!Q372</f>
        <v>0</v>
      </c>
      <c r="R372">
        <f>Linker_ZHist!R372-Nominal_ZHist!R372</f>
        <v>0</v>
      </c>
      <c r="S372">
        <f>Linker_ZHist!S372-Nominal_ZHist!S372</f>
        <v>0</v>
      </c>
      <c r="T372">
        <f>Linker_ZHist!T372-Nominal_ZHist!T372</f>
        <v>0</v>
      </c>
      <c r="U372">
        <f>Linker_ZHist!U372-Nominal_ZHist!U372</f>
        <v>0</v>
      </c>
      <c r="V372">
        <f>Linker_ZHist!V372-Nominal_ZHist!V372</f>
        <v>0</v>
      </c>
      <c r="W372">
        <f>Linker_ZHist!W372-Nominal_ZHist!W372</f>
        <v>0</v>
      </c>
      <c r="X372">
        <f>Linker_ZHist!X372-Nominal_ZHist!X372</f>
        <v>0</v>
      </c>
      <c r="Y372">
        <f>Linker_ZHist!Y372-Nominal_ZHist!Y372</f>
        <v>0</v>
      </c>
      <c r="Z372">
        <f>Linker_ZHist!Z372-Nominal_ZHist!Z372</f>
        <v>0</v>
      </c>
      <c r="AA372">
        <f>Linker_ZHist!AA372-Nominal_ZHist!AA372</f>
        <v>0</v>
      </c>
      <c r="AB372">
        <f>Linker_ZHist!AB372-Nominal_ZHist!AB372</f>
        <v>0</v>
      </c>
      <c r="AC372">
        <f>Linker_ZHist!AC372-Nominal_ZHist!AC372</f>
        <v>0</v>
      </c>
      <c r="AD372">
        <f>Linker_ZHist!AD372-Nominal_ZHist!AD372</f>
        <v>0</v>
      </c>
      <c r="AE372">
        <f>Linker_ZHist!AE372-Nominal_ZHist!AE372</f>
        <v>0</v>
      </c>
      <c r="AF372">
        <f>Linker_ZHist!AF372-Nominal_ZHist!AF372</f>
        <v>0</v>
      </c>
      <c r="AG372">
        <f>Linker_ZHist!AG372-Nominal_ZHist!AG372</f>
        <v>0</v>
      </c>
      <c r="AH372">
        <f>Linker_ZHist!AH372-Nominal_ZHist!AH372</f>
        <v>0</v>
      </c>
      <c r="AI372">
        <f>Linker_ZHist!AI372-Nominal_ZHist!AI372</f>
        <v>0</v>
      </c>
      <c r="AJ372">
        <f>Linker_ZHist!AJ372-Nominal_ZHist!AJ372</f>
        <v>0</v>
      </c>
      <c r="AK372">
        <f>Linker_ZHist!AK372-Nominal_ZHist!AK372</f>
        <v>0</v>
      </c>
      <c r="AL372">
        <f>Linker_ZHist!AL372-Nominal_ZHist!AL372</f>
        <v>0</v>
      </c>
      <c r="AM372">
        <f>Linker_ZHist!AM372-Nominal_ZHist!AM372</f>
        <v>0</v>
      </c>
      <c r="AN372">
        <f>Linker_ZHist!AN372-Nominal_ZHist!AN372</f>
        <v>0</v>
      </c>
      <c r="AO372">
        <f>Linker_ZHist!AO372-Nominal_ZHist!AO372</f>
        <v>0</v>
      </c>
      <c r="AP372">
        <f>Linker_ZHist!AP372-Nominal_ZHist!AP372</f>
        <v>0</v>
      </c>
      <c r="AQ372">
        <f>Linker_ZHist!AQ372-Nominal_ZHist!AQ372</f>
        <v>0</v>
      </c>
      <c r="AR372">
        <f>Linker_ZHist!AR372-Nominal_ZHist!AR372</f>
        <v>0</v>
      </c>
      <c r="AS372">
        <f>Linker_ZHist!AS372-Nominal_ZHist!AS372</f>
        <v>0</v>
      </c>
      <c r="AT372">
        <f>Linker_ZHist!AT372-Nominal_ZHist!AT372</f>
        <v>0</v>
      </c>
      <c r="AU372">
        <f>Linker_ZHist!AU372-Nominal_ZHist!AU372</f>
        <v>0</v>
      </c>
      <c r="AV372">
        <f>Linker_ZHist!AV372-Nominal_ZHist!AV372</f>
        <v>0</v>
      </c>
      <c r="AW372">
        <f>Linker_ZHist!AW372-Nominal_ZHist!AW372</f>
        <v>0</v>
      </c>
      <c r="AX372">
        <f>Linker_ZHist!AX372-Nominal_ZHist!AX372</f>
        <v>0</v>
      </c>
      <c r="AY372">
        <f>Linker_ZHist!AY372-Nominal_ZHist!AY372</f>
        <v>0</v>
      </c>
      <c r="AZ372">
        <f>Linker_ZHist!AZ372-Nominal_ZHist!AZ372</f>
        <v>0</v>
      </c>
      <c r="BA372">
        <f>Linker_ZHist!BA372-Nominal_ZHist!BA372</f>
        <v>0</v>
      </c>
      <c r="BB372">
        <f>Linker_ZHist!BB372-Nominal_ZHist!BB372</f>
        <v>0</v>
      </c>
      <c r="BC372">
        <f>Linker_ZHist!BC372-Nominal_ZHist!BC372</f>
        <v>0</v>
      </c>
      <c r="BD372">
        <f>Linker_ZHist!BD372-Nominal_ZHist!BD372</f>
        <v>0</v>
      </c>
      <c r="BE372">
        <f>Linker_ZHist!BE372-Nominal_ZHist!BE372</f>
        <v>0</v>
      </c>
      <c r="BF372">
        <f>Linker_ZHist!BF372-Nominal_ZHist!BF372</f>
        <v>0</v>
      </c>
      <c r="BG372">
        <f>Linker_ZHist!BG372-Nominal_ZHist!BG372</f>
        <v>0</v>
      </c>
      <c r="BH372">
        <f>Linker_ZHist!BH372-Nominal_ZHist!BH372</f>
        <v>0</v>
      </c>
      <c r="BI372">
        <f>Linker_ZHist!BI372-Nominal_ZHist!BI372</f>
        <v>0</v>
      </c>
      <c r="BJ372">
        <f>Linker_ZHist!BJ372-Nominal_ZHist!BJ372</f>
        <v>0</v>
      </c>
      <c r="BK372">
        <f>Linker_ZHist!BK372-Nominal_ZHist!BK372</f>
        <v>0</v>
      </c>
      <c r="BL372">
        <f>Linker_ZHist!BL372-Nominal_ZHist!BL372</f>
        <v>0</v>
      </c>
      <c r="BM372">
        <f>Linker_ZHist!BM372-Nominal_ZHist!BM372</f>
        <v>0</v>
      </c>
      <c r="BN372">
        <f>Linker_ZHist!BN372-Nominal_ZHist!BN372</f>
        <v>0</v>
      </c>
      <c r="BO372">
        <f>Linker_ZHist!BO372-Nominal_ZHist!BO372</f>
        <v>0</v>
      </c>
      <c r="BP372">
        <f>Linker_ZHist!BP372-Nominal_ZHist!BP372</f>
        <v>0</v>
      </c>
      <c r="BQ372">
        <f>Linker_ZHist!BQ372-Nominal_ZHist!BQ372</f>
        <v>0</v>
      </c>
      <c r="BR372">
        <f>Linker_ZHist!BR372-Nominal_ZHist!BR372</f>
        <v>0</v>
      </c>
      <c r="BS372">
        <f>Linker_ZHist!BS372-Nominal_ZHist!BS372</f>
        <v>0</v>
      </c>
      <c r="BT372">
        <f>Linker_ZHist!BT372-Nominal_ZHist!BT372</f>
        <v>0</v>
      </c>
      <c r="BU372">
        <f>Linker_ZHist!BU372-Nominal_ZHist!BU372</f>
        <v>0</v>
      </c>
      <c r="BV372">
        <f>Linker_ZHist!BV372-Nominal_ZHist!BV372</f>
        <v>0</v>
      </c>
      <c r="BW372">
        <f>Linker_ZHist!BW372-Nominal_ZHist!BW372</f>
        <v>0</v>
      </c>
      <c r="BX372">
        <f>Linker_ZHist!BX372-Nominal_ZHist!BX372</f>
        <v>0</v>
      </c>
      <c r="BY372">
        <f>Linker_ZHist!BY372-Nominal_ZHist!BY372</f>
        <v>0</v>
      </c>
      <c r="BZ372">
        <f>Linker_ZHist!BZ372-Nominal_ZHist!BZ372</f>
        <v>0</v>
      </c>
    </row>
    <row r="373" spans="4:78" x14ac:dyDescent="0.35">
      <c r="D373">
        <f>Linker_ZHist!D373-Nominal_ZHist!D373</f>
        <v>0</v>
      </c>
      <c r="E373">
        <f>Linker_ZHist!E373-Nominal_ZHist!E373</f>
        <v>0</v>
      </c>
      <c r="F373">
        <f>Linker_ZHist!F373-Nominal_ZHist!F373</f>
        <v>0</v>
      </c>
      <c r="G373">
        <f>Linker_ZHist!G373-Nominal_ZHist!G373</f>
        <v>0</v>
      </c>
      <c r="H373">
        <f>Linker_ZHist!H373-Nominal_ZHist!H373</f>
        <v>0</v>
      </c>
      <c r="I373">
        <f>Linker_ZHist!I373-Nominal_ZHist!I373</f>
        <v>0</v>
      </c>
      <c r="J373">
        <f>Linker_ZHist!J373-Nominal_ZHist!J373</f>
        <v>0</v>
      </c>
      <c r="K373">
        <f>Linker_ZHist!K373-Nominal_ZHist!K373</f>
        <v>0</v>
      </c>
      <c r="L373">
        <f>Linker_ZHist!L373-Nominal_ZHist!L373</f>
        <v>0</v>
      </c>
      <c r="M373">
        <f>Linker_ZHist!M373-Nominal_ZHist!M373</f>
        <v>0</v>
      </c>
      <c r="N373">
        <f>Linker_ZHist!N373-Nominal_ZHist!N373</f>
        <v>0</v>
      </c>
      <c r="O373">
        <f>Linker_ZHist!O373-Nominal_ZHist!O373</f>
        <v>0</v>
      </c>
      <c r="P373">
        <f>Linker_ZHist!P373-Nominal_ZHist!P373</f>
        <v>0</v>
      </c>
      <c r="Q373">
        <f>Linker_ZHist!Q373-Nominal_ZHist!Q373</f>
        <v>0</v>
      </c>
      <c r="R373">
        <f>Linker_ZHist!R373-Nominal_ZHist!R373</f>
        <v>0</v>
      </c>
      <c r="S373">
        <f>Linker_ZHist!S373-Nominal_ZHist!S373</f>
        <v>0</v>
      </c>
      <c r="T373">
        <f>Linker_ZHist!T373-Nominal_ZHist!T373</f>
        <v>0</v>
      </c>
      <c r="U373">
        <f>Linker_ZHist!U373-Nominal_ZHist!U373</f>
        <v>0</v>
      </c>
      <c r="V373">
        <f>Linker_ZHist!V373-Nominal_ZHist!V373</f>
        <v>0</v>
      </c>
      <c r="W373">
        <f>Linker_ZHist!W373-Nominal_ZHist!W373</f>
        <v>0</v>
      </c>
      <c r="X373">
        <f>Linker_ZHist!X373-Nominal_ZHist!X373</f>
        <v>0</v>
      </c>
      <c r="Y373">
        <f>Linker_ZHist!Y373-Nominal_ZHist!Y373</f>
        <v>0</v>
      </c>
      <c r="Z373">
        <f>Linker_ZHist!Z373-Nominal_ZHist!Z373</f>
        <v>0</v>
      </c>
      <c r="AA373">
        <f>Linker_ZHist!AA373-Nominal_ZHist!AA373</f>
        <v>0</v>
      </c>
      <c r="AB373">
        <f>Linker_ZHist!AB373-Nominal_ZHist!AB373</f>
        <v>0</v>
      </c>
      <c r="AC373">
        <f>Linker_ZHist!AC373-Nominal_ZHist!AC373</f>
        <v>0</v>
      </c>
      <c r="AD373">
        <f>Linker_ZHist!AD373-Nominal_ZHist!AD373</f>
        <v>0</v>
      </c>
      <c r="AE373">
        <f>Linker_ZHist!AE373-Nominal_ZHist!AE373</f>
        <v>0</v>
      </c>
      <c r="AF373">
        <f>Linker_ZHist!AF373-Nominal_ZHist!AF373</f>
        <v>0</v>
      </c>
      <c r="AG373">
        <f>Linker_ZHist!AG373-Nominal_ZHist!AG373</f>
        <v>0</v>
      </c>
      <c r="AH373">
        <f>Linker_ZHist!AH373-Nominal_ZHist!AH373</f>
        <v>0</v>
      </c>
      <c r="AI373">
        <f>Linker_ZHist!AI373-Nominal_ZHist!AI373</f>
        <v>0</v>
      </c>
      <c r="AJ373">
        <f>Linker_ZHist!AJ373-Nominal_ZHist!AJ373</f>
        <v>0</v>
      </c>
      <c r="AK373">
        <f>Linker_ZHist!AK373-Nominal_ZHist!AK373</f>
        <v>0</v>
      </c>
      <c r="AL373">
        <f>Linker_ZHist!AL373-Nominal_ZHist!AL373</f>
        <v>0</v>
      </c>
      <c r="AM373">
        <f>Linker_ZHist!AM373-Nominal_ZHist!AM373</f>
        <v>0</v>
      </c>
      <c r="AN373">
        <f>Linker_ZHist!AN373-Nominal_ZHist!AN373</f>
        <v>0</v>
      </c>
      <c r="AO373">
        <f>Linker_ZHist!AO373-Nominal_ZHist!AO373</f>
        <v>0</v>
      </c>
      <c r="AP373">
        <f>Linker_ZHist!AP373-Nominal_ZHist!AP373</f>
        <v>0</v>
      </c>
      <c r="AQ373">
        <f>Linker_ZHist!AQ373-Nominal_ZHist!AQ373</f>
        <v>0</v>
      </c>
      <c r="AR373">
        <f>Linker_ZHist!AR373-Nominal_ZHist!AR373</f>
        <v>0</v>
      </c>
      <c r="AS373">
        <f>Linker_ZHist!AS373-Nominal_ZHist!AS373</f>
        <v>0</v>
      </c>
      <c r="AT373">
        <f>Linker_ZHist!AT373-Nominal_ZHist!AT373</f>
        <v>0</v>
      </c>
      <c r="AU373">
        <f>Linker_ZHist!AU373-Nominal_ZHist!AU373</f>
        <v>0</v>
      </c>
      <c r="AV373">
        <f>Linker_ZHist!AV373-Nominal_ZHist!AV373</f>
        <v>0</v>
      </c>
      <c r="AW373">
        <f>Linker_ZHist!AW373-Nominal_ZHist!AW373</f>
        <v>0</v>
      </c>
      <c r="AX373">
        <f>Linker_ZHist!AX373-Nominal_ZHist!AX373</f>
        <v>0</v>
      </c>
      <c r="AY373">
        <f>Linker_ZHist!AY373-Nominal_ZHist!AY373</f>
        <v>0</v>
      </c>
      <c r="AZ373">
        <f>Linker_ZHist!AZ373-Nominal_ZHist!AZ373</f>
        <v>0</v>
      </c>
      <c r="BA373">
        <f>Linker_ZHist!BA373-Nominal_ZHist!BA373</f>
        <v>0</v>
      </c>
      <c r="BB373">
        <f>Linker_ZHist!BB373-Nominal_ZHist!BB373</f>
        <v>0</v>
      </c>
      <c r="BC373">
        <f>Linker_ZHist!BC373-Nominal_ZHist!BC373</f>
        <v>0</v>
      </c>
      <c r="BD373">
        <f>Linker_ZHist!BD373-Nominal_ZHist!BD373</f>
        <v>0</v>
      </c>
      <c r="BE373">
        <f>Linker_ZHist!BE373-Nominal_ZHist!BE373</f>
        <v>0</v>
      </c>
      <c r="BF373">
        <f>Linker_ZHist!BF373-Nominal_ZHist!BF373</f>
        <v>0</v>
      </c>
      <c r="BG373">
        <f>Linker_ZHist!BG373-Nominal_ZHist!BG373</f>
        <v>0</v>
      </c>
      <c r="BH373">
        <f>Linker_ZHist!BH373-Nominal_ZHist!BH373</f>
        <v>0</v>
      </c>
      <c r="BI373">
        <f>Linker_ZHist!BI373-Nominal_ZHist!BI373</f>
        <v>0</v>
      </c>
      <c r="BJ373">
        <f>Linker_ZHist!BJ373-Nominal_ZHist!BJ373</f>
        <v>0</v>
      </c>
      <c r="BK373">
        <f>Linker_ZHist!BK373-Nominal_ZHist!BK373</f>
        <v>0</v>
      </c>
      <c r="BL373">
        <f>Linker_ZHist!BL373-Nominal_ZHist!BL373</f>
        <v>0</v>
      </c>
      <c r="BM373">
        <f>Linker_ZHist!BM373-Nominal_ZHist!BM373</f>
        <v>0</v>
      </c>
      <c r="BN373">
        <f>Linker_ZHist!BN373-Nominal_ZHist!BN373</f>
        <v>0</v>
      </c>
      <c r="BO373">
        <f>Linker_ZHist!BO373-Nominal_ZHist!BO373</f>
        <v>0</v>
      </c>
      <c r="BP373">
        <f>Linker_ZHist!BP373-Nominal_ZHist!BP373</f>
        <v>0</v>
      </c>
      <c r="BQ373">
        <f>Linker_ZHist!BQ373-Nominal_ZHist!BQ373</f>
        <v>0</v>
      </c>
      <c r="BR373">
        <f>Linker_ZHist!BR373-Nominal_ZHist!BR373</f>
        <v>0</v>
      </c>
      <c r="BS373">
        <f>Linker_ZHist!BS373-Nominal_ZHist!BS373</f>
        <v>0</v>
      </c>
      <c r="BT373">
        <f>Linker_ZHist!BT373-Nominal_ZHist!BT373</f>
        <v>0</v>
      </c>
      <c r="BU373">
        <f>Linker_ZHist!BU373-Nominal_ZHist!BU373</f>
        <v>0</v>
      </c>
      <c r="BV373">
        <f>Linker_ZHist!BV373-Nominal_ZHist!BV373</f>
        <v>0</v>
      </c>
      <c r="BW373">
        <f>Linker_ZHist!BW373-Nominal_ZHist!BW373</f>
        <v>0</v>
      </c>
      <c r="BX373">
        <f>Linker_ZHist!BX373-Nominal_ZHist!BX373</f>
        <v>0</v>
      </c>
      <c r="BY373">
        <f>Linker_ZHist!BY373-Nominal_ZHist!BY373</f>
        <v>0</v>
      </c>
      <c r="BZ373">
        <f>Linker_ZHist!BZ373-Nominal_ZHist!BZ373</f>
        <v>0</v>
      </c>
    </row>
    <row r="374" spans="4:78" x14ac:dyDescent="0.35">
      <c r="D374">
        <f>Linker_ZHist!D374-Nominal_ZHist!D374</f>
        <v>0</v>
      </c>
      <c r="E374">
        <f>Linker_ZHist!E374-Nominal_ZHist!E374</f>
        <v>0</v>
      </c>
      <c r="F374">
        <f>Linker_ZHist!F374-Nominal_ZHist!F374</f>
        <v>0</v>
      </c>
      <c r="G374">
        <f>Linker_ZHist!G374-Nominal_ZHist!G374</f>
        <v>0</v>
      </c>
      <c r="H374">
        <f>Linker_ZHist!H374-Nominal_ZHist!H374</f>
        <v>0</v>
      </c>
      <c r="I374">
        <f>Linker_ZHist!I374-Nominal_ZHist!I374</f>
        <v>0</v>
      </c>
      <c r="J374">
        <f>Linker_ZHist!J374-Nominal_ZHist!J374</f>
        <v>0</v>
      </c>
      <c r="K374">
        <f>Linker_ZHist!K374-Nominal_ZHist!K374</f>
        <v>0</v>
      </c>
      <c r="L374">
        <f>Linker_ZHist!L374-Nominal_ZHist!L374</f>
        <v>0</v>
      </c>
      <c r="M374">
        <f>Linker_ZHist!M374-Nominal_ZHist!M374</f>
        <v>0</v>
      </c>
      <c r="N374">
        <f>Linker_ZHist!N374-Nominal_ZHist!N374</f>
        <v>0</v>
      </c>
      <c r="O374">
        <f>Linker_ZHist!O374-Nominal_ZHist!O374</f>
        <v>0</v>
      </c>
      <c r="P374">
        <f>Linker_ZHist!P374-Nominal_ZHist!P374</f>
        <v>0</v>
      </c>
      <c r="Q374">
        <f>Linker_ZHist!Q374-Nominal_ZHist!Q374</f>
        <v>0</v>
      </c>
      <c r="R374">
        <f>Linker_ZHist!R374-Nominal_ZHist!R374</f>
        <v>0</v>
      </c>
      <c r="S374">
        <f>Linker_ZHist!S374-Nominal_ZHist!S374</f>
        <v>0</v>
      </c>
      <c r="T374">
        <f>Linker_ZHist!T374-Nominal_ZHist!T374</f>
        <v>0</v>
      </c>
      <c r="U374">
        <f>Linker_ZHist!U374-Nominal_ZHist!U374</f>
        <v>0</v>
      </c>
      <c r="V374">
        <f>Linker_ZHist!V374-Nominal_ZHist!V374</f>
        <v>0</v>
      </c>
      <c r="W374">
        <f>Linker_ZHist!W374-Nominal_ZHist!W374</f>
        <v>0</v>
      </c>
      <c r="X374">
        <f>Linker_ZHist!X374-Nominal_ZHist!X374</f>
        <v>0</v>
      </c>
      <c r="Y374">
        <f>Linker_ZHist!Y374-Nominal_ZHist!Y374</f>
        <v>0</v>
      </c>
      <c r="Z374">
        <f>Linker_ZHist!Z374-Nominal_ZHist!Z374</f>
        <v>0</v>
      </c>
      <c r="AA374">
        <f>Linker_ZHist!AA374-Nominal_ZHist!AA374</f>
        <v>0</v>
      </c>
      <c r="AB374">
        <f>Linker_ZHist!AB374-Nominal_ZHist!AB374</f>
        <v>0</v>
      </c>
      <c r="AC374">
        <f>Linker_ZHist!AC374-Nominal_ZHist!AC374</f>
        <v>0</v>
      </c>
      <c r="AD374">
        <f>Linker_ZHist!AD374-Nominal_ZHist!AD374</f>
        <v>0</v>
      </c>
      <c r="AE374">
        <f>Linker_ZHist!AE374-Nominal_ZHist!AE374</f>
        <v>0</v>
      </c>
      <c r="AF374">
        <f>Linker_ZHist!AF374-Nominal_ZHist!AF374</f>
        <v>0</v>
      </c>
      <c r="AG374">
        <f>Linker_ZHist!AG374-Nominal_ZHist!AG374</f>
        <v>0</v>
      </c>
      <c r="AH374">
        <f>Linker_ZHist!AH374-Nominal_ZHist!AH374</f>
        <v>0</v>
      </c>
      <c r="AI374">
        <f>Linker_ZHist!AI374-Nominal_ZHist!AI374</f>
        <v>0</v>
      </c>
      <c r="AJ374">
        <f>Linker_ZHist!AJ374-Nominal_ZHist!AJ374</f>
        <v>0</v>
      </c>
      <c r="AK374">
        <f>Linker_ZHist!AK374-Nominal_ZHist!AK374</f>
        <v>0</v>
      </c>
      <c r="AL374">
        <f>Linker_ZHist!AL374-Nominal_ZHist!AL374</f>
        <v>0</v>
      </c>
      <c r="AM374">
        <f>Linker_ZHist!AM374-Nominal_ZHist!AM374</f>
        <v>0</v>
      </c>
      <c r="AN374">
        <f>Linker_ZHist!AN374-Nominal_ZHist!AN374</f>
        <v>0</v>
      </c>
      <c r="AO374">
        <f>Linker_ZHist!AO374-Nominal_ZHist!AO374</f>
        <v>0</v>
      </c>
      <c r="AP374">
        <f>Linker_ZHist!AP374-Nominal_ZHist!AP374</f>
        <v>0</v>
      </c>
      <c r="AQ374">
        <f>Linker_ZHist!AQ374-Nominal_ZHist!AQ374</f>
        <v>0</v>
      </c>
      <c r="AR374">
        <f>Linker_ZHist!AR374-Nominal_ZHist!AR374</f>
        <v>0</v>
      </c>
      <c r="AS374">
        <f>Linker_ZHist!AS374-Nominal_ZHist!AS374</f>
        <v>0</v>
      </c>
      <c r="AT374">
        <f>Linker_ZHist!AT374-Nominal_ZHist!AT374</f>
        <v>0</v>
      </c>
      <c r="AU374">
        <f>Linker_ZHist!AU374-Nominal_ZHist!AU374</f>
        <v>0</v>
      </c>
      <c r="AV374">
        <f>Linker_ZHist!AV374-Nominal_ZHist!AV374</f>
        <v>0</v>
      </c>
      <c r="AW374">
        <f>Linker_ZHist!AW374-Nominal_ZHist!AW374</f>
        <v>0</v>
      </c>
      <c r="AX374">
        <f>Linker_ZHist!AX374-Nominal_ZHist!AX374</f>
        <v>0</v>
      </c>
      <c r="AY374">
        <f>Linker_ZHist!AY374-Nominal_ZHist!AY374</f>
        <v>0</v>
      </c>
      <c r="AZ374">
        <f>Linker_ZHist!AZ374-Nominal_ZHist!AZ374</f>
        <v>0</v>
      </c>
      <c r="BA374">
        <f>Linker_ZHist!BA374-Nominal_ZHist!BA374</f>
        <v>0</v>
      </c>
      <c r="BB374">
        <f>Linker_ZHist!BB374-Nominal_ZHist!BB374</f>
        <v>0</v>
      </c>
      <c r="BC374">
        <f>Linker_ZHist!BC374-Nominal_ZHist!BC374</f>
        <v>0</v>
      </c>
      <c r="BD374">
        <f>Linker_ZHist!BD374-Nominal_ZHist!BD374</f>
        <v>0</v>
      </c>
      <c r="BE374">
        <f>Linker_ZHist!BE374-Nominal_ZHist!BE374</f>
        <v>0</v>
      </c>
      <c r="BF374">
        <f>Linker_ZHist!BF374-Nominal_ZHist!BF374</f>
        <v>0</v>
      </c>
      <c r="BG374">
        <f>Linker_ZHist!BG374-Nominal_ZHist!BG374</f>
        <v>0</v>
      </c>
      <c r="BH374">
        <f>Linker_ZHist!BH374-Nominal_ZHist!BH374</f>
        <v>0</v>
      </c>
      <c r="BI374">
        <f>Linker_ZHist!BI374-Nominal_ZHist!BI374</f>
        <v>0</v>
      </c>
      <c r="BJ374">
        <f>Linker_ZHist!BJ374-Nominal_ZHist!BJ374</f>
        <v>0</v>
      </c>
      <c r="BK374">
        <f>Linker_ZHist!BK374-Nominal_ZHist!BK374</f>
        <v>0</v>
      </c>
      <c r="BL374">
        <f>Linker_ZHist!BL374-Nominal_ZHist!BL374</f>
        <v>0</v>
      </c>
      <c r="BM374">
        <f>Linker_ZHist!BM374-Nominal_ZHist!BM374</f>
        <v>0</v>
      </c>
      <c r="BN374">
        <f>Linker_ZHist!BN374-Nominal_ZHist!BN374</f>
        <v>0</v>
      </c>
      <c r="BO374">
        <f>Linker_ZHist!BO374-Nominal_ZHist!BO374</f>
        <v>0</v>
      </c>
      <c r="BP374">
        <f>Linker_ZHist!BP374-Nominal_ZHist!BP374</f>
        <v>0</v>
      </c>
      <c r="BQ374">
        <f>Linker_ZHist!BQ374-Nominal_ZHist!BQ374</f>
        <v>0</v>
      </c>
      <c r="BR374">
        <f>Linker_ZHist!BR374-Nominal_ZHist!BR374</f>
        <v>0</v>
      </c>
      <c r="BS374">
        <f>Linker_ZHist!BS374-Nominal_ZHist!BS374</f>
        <v>0</v>
      </c>
      <c r="BT374">
        <f>Linker_ZHist!BT374-Nominal_ZHist!BT374</f>
        <v>0</v>
      </c>
      <c r="BU374">
        <f>Linker_ZHist!BU374-Nominal_ZHist!BU374</f>
        <v>0</v>
      </c>
      <c r="BV374">
        <f>Linker_ZHist!BV374-Nominal_ZHist!BV374</f>
        <v>0</v>
      </c>
      <c r="BW374">
        <f>Linker_ZHist!BW374-Nominal_ZHist!BW374</f>
        <v>0</v>
      </c>
      <c r="BX374">
        <f>Linker_ZHist!BX374-Nominal_ZHist!BX374</f>
        <v>0</v>
      </c>
      <c r="BY374">
        <f>Linker_ZHist!BY374-Nominal_ZHist!BY374</f>
        <v>0</v>
      </c>
      <c r="BZ374">
        <f>Linker_ZHist!BZ374-Nominal_ZHist!BZ374</f>
        <v>0</v>
      </c>
    </row>
    <row r="375" spans="4:78" x14ac:dyDescent="0.35">
      <c r="D375">
        <f>Linker_ZHist!D375-Nominal_ZHist!D375</f>
        <v>0</v>
      </c>
      <c r="E375">
        <f>Linker_ZHist!E375-Nominal_ZHist!E375</f>
        <v>0</v>
      </c>
      <c r="F375">
        <f>Linker_ZHist!F375-Nominal_ZHist!F375</f>
        <v>0</v>
      </c>
      <c r="G375">
        <f>Linker_ZHist!G375-Nominal_ZHist!G375</f>
        <v>0</v>
      </c>
      <c r="H375">
        <f>Linker_ZHist!H375-Nominal_ZHist!H375</f>
        <v>0</v>
      </c>
      <c r="I375">
        <f>Linker_ZHist!I375-Nominal_ZHist!I375</f>
        <v>0</v>
      </c>
      <c r="J375">
        <f>Linker_ZHist!J375-Nominal_ZHist!J375</f>
        <v>0</v>
      </c>
      <c r="K375">
        <f>Linker_ZHist!K375-Nominal_ZHist!K375</f>
        <v>0</v>
      </c>
      <c r="L375">
        <f>Linker_ZHist!L375-Nominal_ZHist!L375</f>
        <v>0</v>
      </c>
      <c r="M375">
        <f>Linker_ZHist!M375-Nominal_ZHist!M375</f>
        <v>0</v>
      </c>
      <c r="N375">
        <f>Linker_ZHist!N375-Nominal_ZHist!N375</f>
        <v>0</v>
      </c>
      <c r="O375">
        <f>Linker_ZHist!O375-Nominal_ZHist!O375</f>
        <v>0</v>
      </c>
      <c r="P375">
        <f>Linker_ZHist!P375-Nominal_ZHist!P375</f>
        <v>0</v>
      </c>
      <c r="Q375">
        <f>Linker_ZHist!Q375-Nominal_ZHist!Q375</f>
        <v>0</v>
      </c>
      <c r="R375">
        <f>Linker_ZHist!R375-Nominal_ZHist!R375</f>
        <v>0</v>
      </c>
      <c r="S375">
        <f>Linker_ZHist!S375-Nominal_ZHist!S375</f>
        <v>0</v>
      </c>
      <c r="T375">
        <f>Linker_ZHist!T375-Nominal_ZHist!T375</f>
        <v>0</v>
      </c>
      <c r="U375">
        <f>Linker_ZHist!U375-Nominal_ZHist!U375</f>
        <v>0</v>
      </c>
      <c r="V375">
        <f>Linker_ZHist!V375-Nominal_ZHist!V375</f>
        <v>0</v>
      </c>
      <c r="W375">
        <f>Linker_ZHist!W375-Nominal_ZHist!W375</f>
        <v>0</v>
      </c>
      <c r="X375">
        <f>Linker_ZHist!X375-Nominal_ZHist!X375</f>
        <v>0</v>
      </c>
      <c r="Y375">
        <f>Linker_ZHist!Y375-Nominal_ZHist!Y375</f>
        <v>0</v>
      </c>
      <c r="Z375">
        <f>Linker_ZHist!Z375-Nominal_ZHist!Z375</f>
        <v>0</v>
      </c>
      <c r="AA375">
        <f>Linker_ZHist!AA375-Nominal_ZHist!AA375</f>
        <v>0</v>
      </c>
      <c r="AB375">
        <f>Linker_ZHist!AB375-Nominal_ZHist!AB375</f>
        <v>0</v>
      </c>
      <c r="AC375">
        <f>Linker_ZHist!AC375-Nominal_ZHist!AC375</f>
        <v>0</v>
      </c>
      <c r="AD375">
        <f>Linker_ZHist!AD375-Nominal_ZHist!AD375</f>
        <v>0</v>
      </c>
      <c r="AE375">
        <f>Linker_ZHist!AE375-Nominal_ZHist!AE375</f>
        <v>0</v>
      </c>
      <c r="AF375">
        <f>Linker_ZHist!AF375-Nominal_ZHist!AF375</f>
        <v>0</v>
      </c>
      <c r="AG375">
        <f>Linker_ZHist!AG375-Nominal_ZHist!AG375</f>
        <v>0</v>
      </c>
      <c r="AH375">
        <f>Linker_ZHist!AH375-Nominal_ZHist!AH375</f>
        <v>0</v>
      </c>
      <c r="AI375">
        <f>Linker_ZHist!AI375-Nominal_ZHist!AI375</f>
        <v>0</v>
      </c>
      <c r="AJ375">
        <f>Linker_ZHist!AJ375-Nominal_ZHist!AJ375</f>
        <v>0</v>
      </c>
      <c r="AK375">
        <f>Linker_ZHist!AK375-Nominal_ZHist!AK375</f>
        <v>0</v>
      </c>
      <c r="AL375">
        <f>Linker_ZHist!AL375-Nominal_ZHist!AL375</f>
        <v>0</v>
      </c>
      <c r="AM375">
        <f>Linker_ZHist!AM375-Nominal_ZHist!AM375</f>
        <v>0</v>
      </c>
      <c r="AN375">
        <f>Linker_ZHist!AN375-Nominal_ZHist!AN375</f>
        <v>0</v>
      </c>
      <c r="AO375">
        <f>Linker_ZHist!AO375-Nominal_ZHist!AO375</f>
        <v>0</v>
      </c>
      <c r="AP375">
        <f>Linker_ZHist!AP375-Nominal_ZHist!AP375</f>
        <v>0</v>
      </c>
      <c r="AQ375">
        <f>Linker_ZHist!AQ375-Nominal_ZHist!AQ375</f>
        <v>0</v>
      </c>
      <c r="AR375">
        <f>Linker_ZHist!AR375-Nominal_ZHist!AR375</f>
        <v>0</v>
      </c>
      <c r="AS375">
        <f>Linker_ZHist!AS375-Nominal_ZHist!AS375</f>
        <v>0</v>
      </c>
      <c r="AT375">
        <f>Linker_ZHist!AT375-Nominal_ZHist!AT375</f>
        <v>0</v>
      </c>
      <c r="AU375">
        <f>Linker_ZHist!AU375-Nominal_ZHist!AU375</f>
        <v>0</v>
      </c>
      <c r="AV375">
        <f>Linker_ZHist!AV375-Nominal_ZHist!AV375</f>
        <v>0</v>
      </c>
      <c r="AW375">
        <f>Linker_ZHist!AW375-Nominal_ZHist!AW375</f>
        <v>0</v>
      </c>
      <c r="AX375">
        <f>Linker_ZHist!AX375-Nominal_ZHist!AX375</f>
        <v>0</v>
      </c>
      <c r="AY375">
        <f>Linker_ZHist!AY375-Nominal_ZHist!AY375</f>
        <v>0</v>
      </c>
      <c r="AZ375">
        <f>Linker_ZHist!AZ375-Nominal_ZHist!AZ375</f>
        <v>0</v>
      </c>
      <c r="BA375">
        <f>Linker_ZHist!BA375-Nominal_ZHist!BA375</f>
        <v>0</v>
      </c>
      <c r="BB375">
        <f>Linker_ZHist!BB375-Nominal_ZHist!BB375</f>
        <v>0</v>
      </c>
      <c r="BC375">
        <f>Linker_ZHist!BC375-Nominal_ZHist!BC375</f>
        <v>0</v>
      </c>
      <c r="BD375">
        <f>Linker_ZHist!BD375-Nominal_ZHist!BD375</f>
        <v>0</v>
      </c>
      <c r="BE375">
        <f>Linker_ZHist!BE375-Nominal_ZHist!BE375</f>
        <v>0</v>
      </c>
      <c r="BF375">
        <f>Linker_ZHist!BF375-Nominal_ZHist!BF375</f>
        <v>0</v>
      </c>
      <c r="BG375">
        <f>Linker_ZHist!BG375-Nominal_ZHist!BG375</f>
        <v>0</v>
      </c>
      <c r="BH375">
        <f>Linker_ZHist!BH375-Nominal_ZHist!BH375</f>
        <v>0</v>
      </c>
      <c r="BI375">
        <f>Linker_ZHist!BI375-Nominal_ZHist!BI375</f>
        <v>0</v>
      </c>
      <c r="BJ375">
        <f>Linker_ZHist!BJ375-Nominal_ZHist!BJ375</f>
        <v>0</v>
      </c>
      <c r="BK375">
        <f>Linker_ZHist!BK375-Nominal_ZHist!BK375</f>
        <v>0</v>
      </c>
      <c r="BL375">
        <f>Linker_ZHist!BL375-Nominal_ZHist!BL375</f>
        <v>0</v>
      </c>
      <c r="BM375">
        <f>Linker_ZHist!BM375-Nominal_ZHist!BM375</f>
        <v>0</v>
      </c>
      <c r="BN375">
        <f>Linker_ZHist!BN375-Nominal_ZHist!BN375</f>
        <v>0</v>
      </c>
      <c r="BO375">
        <f>Linker_ZHist!BO375-Nominal_ZHist!BO375</f>
        <v>0</v>
      </c>
      <c r="BP375">
        <f>Linker_ZHist!BP375-Nominal_ZHist!BP375</f>
        <v>0</v>
      </c>
      <c r="BQ375">
        <f>Linker_ZHist!BQ375-Nominal_ZHist!BQ375</f>
        <v>0</v>
      </c>
      <c r="BR375">
        <f>Linker_ZHist!BR375-Nominal_ZHist!BR375</f>
        <v>0</v>
      </c>
      <c r="BS375">
        <f>Linker_ZHist!BS375-Nominal_ZHist!BS375</f>
        <v>0</v>
      </c>
      <c r="BT375">
        <f>Linker_ZHist!BT375-Nominal_ZHist!BT375</f>
        <v>0</v>
      </c>
      <c r="BU375">
        <f>Linker_ZHist!BU375-Nominal_ZHist!BU375</f>
        <v>0</v>
      </c>
      <c r="BV375">
        <f>Linker_ZHist!BV375-Nominal_ZHist!BV375</f>
        <v>0</v>
      </c>
      <c r="BW375">
        <f>Linker_ZHist!BW375-Nominal_ZHist!BW375</f>
        <v>0</v>
      </c>
      <c r="BX375">
        <f>Linker_ZHist!BX375-Nominal_ZHist!BX375</f>
        <v>0</v>
      </c>
      <c r="BY375">
        <f>Linker_ZHist!BY375-Nominal_ZHist!BY375</f>
        <v>0</v>
      </c>
      <c r="BZ375">
        <f>Linker_ZHist!BZ375-Nominal_ZHist!BZ375</f>
        <v>0</v>
      </c>
    </row>
    <row r="376" spans="4:78" x14ac:dyDescent="0.35">
      <c r="D376">
        <f>Linker_ZHist!D376-Nominal_ZHist!D376</f>
        <v>0</v>
      </c>
      <c r="E376">
        <f>Linker_ZHist!E376-Nominal_ZHist!E376</f>
        <v>0</v>
      </c>
      <c r="F376">
        <f>Linker_ZHist!F376-Nominal_ZHist!F376</f>
        <v>0</v>
      </c>
      <c r="G376">
        <f>Linker_ZHist!G376-Nominal_ZHist!G376</f>
        <v>0</v>
      </c>
      <c r="H376">
        <f>Linker_ZHist!H376-Nominal_ZHist!H376</f>
        <v>0</v>
      </c>
      <c r="I376">
        <f>Linker_ZHist!I376-Nominal_ZHist!I376</f>
        <v>0</v>
      </c>
      <c r="J376">
        <f>Linker_ZHist!J376-Nominal_ZHist!J376</f>
        <v>0</v>
      </c>
      <c r="K376">
        <f>Linker_ZHist!K376-Nominal_ZHist!K376</f>
        <v>0</v>
      </c>
      <c r="L376">
        <f>Linker_ZHist!L376-Nominal_ZHist!L376</f>
        <v>0</v>
      </c>
      <c r="M376">
        <f>Linker_ZHist!M376-Nominal_ZHist!M376</f>
        <v>0</v>
      </c>
      <c r="N376">
        <f>Linker_ZHist!N376-Nominal_ZHist!N376</f>
        <v>0</v>
      </c>
      <c r="O376">
        <f>Linker_ZHist!O376-Nominal_ZHist!O376</f>
        <v>0</v>
      </c>
      <c r="P376">
        <f>Linker_ZHist!P376-Nominal_ZHist!P376</f>
        <v>0</v>
      </c>
      <c r="Q376">
        <f>Linker_ZHist!Q376-Nominal_ZHist!Q376</f>
        <v>0</v>
      </c>
      <c r="R376">
        <f>Linker_ZHist!R376-Nominal_ZHist!R376</f>
        <v>0</v>
      </c>
      <c r="S376">
        <f>Linker_ZHist!S376-Nominal_ZHist!S376</f>
        <v>0</v>
      </c>
      <c r="T376">
        <f>Linker_ZHist!T376-Nominal_ZHist!T376</f>
        <v>0</v>
      </c>
      <c r="U376">
        <f>Linker_ZHist!U376-Nominal_ZHist!U376</f>
        <v>0</v>
      </c>
      <c r="V376">
        <f>Linker_ZHist!V376-Nominal_ZHist!V376</f>
        <v>0</v>
      </c>
      <c r="W376">
        <f>Linker_ZHist!W376-Nominal_ZHist!W376</f>
        <v>0</v>
      </c>
      <c r="X376">
        <f>Linker_ZHist!X376-Nominal_ZHist!X376</f>
        <v>0</v>
      </c>
      <c r="Y376">
        <f>Linker_ZHist!Y376-Nominal_ZHist!Y376</f>
        <v>0</v>
      </c>
      <c r="Z376">
        <f>Linker_ZHist!Z376-Nominal_ZHist!Z376</f>
        <v>0</v>
      </c>
      <c r="AA376">
        <f>Linker_ZHist!AA376-Nominal_ZHist!AA376</f>
        <v>0</v>
      </c>
      <c r="AB376">
        <f>Linker_ZHist!AB376-Nominal_ZHist!AB376</f>
        <v>0</v>
      </c>
      <c r="AC376">
        <f>Linker_ZHist!AC376-Nominal_ZHist!AC376</f>
        <v>0</v>
      </c>
      <c r="AD376">
        <f>Linker_ZHist!AD376-Nominal_ZHist!AD376</f>
        <v>0</v>
      </c>
      <c r="AE376">
        <f>Linker_ZHist!AE376-Nominal_ZHist!AE376</f>
        <v>0</v>
      </c>
      <c r="AF376">
        <f>Linker_ZHist!AF376-Nominal_ZHist!AF376</f>
        <v>0</v>
      </c>
      <c r="AG376">
        <f>Linker_ZHist!AG376-Nominal_ZHist!AG376</f>
        <v>0</v>
      </c>
      <c r="AH376">
        <f>Linker_ZHist!AH376-Nominal_ZHist!AH376</f>
        <v>0</v>
      </c>
      <c r="AI376">
        <f>Linker_ZHist!AI376-Nominal_ZHist!AI376</f>
        <v>0</v>
      </c>
      <c r="AJ376">
        <f>Linker_ZHist!AJ376-Nominal_ZHist!AJ376</f>
        <v>0</v>
      </c>
      <c r="AK376">
        <f>Linker_ZHist!AK376-Nominal_ZHist!AK376</f>
        <v>0</v>
      </c>
      <c r="AL376">
        <f>Linker_ZHist!AL376-Nominal_ZHist!AL376</f>
        <v>0</v>
      </c>
      <c r="AM376">
        <f>Linker_ZHist!AM376-Nominal_ZHist!AM376</f>
        <v>0</v>
      </c>
      <c r="AN376">
        <f>Linker_ZHist!AN376-Nominal_ZHist!AN376</f>
        <v>0</v>
      </c>
      <c r="AO376">
        <f>Linker_ZHist!AO376-Nominal_ZHist!AO376</f>
        <v>0</v>
      </c>
      <c r="AP376">
        <f>Linker_ZHist!AP376-Nominal_ZHist!AP376</f>
        <v>0</v>
      </c>
      <c r="AQ376">
        <f>Linker_ZHist!AQ376-Nominal_ZHist!AQ376</f>
        <v>0</v>
      </c>
      <c r="AR376">
        <f>Linker_ZHist!AR376-Nominal_ZHist!AR376</f>
        <v>0</v>
      </c>
      <c r="AS376">
        <f>Linker_ZHist!AS376-Nominal_ZHist!AS376</f>
        <v>0</v>
      </c>
      <c r="AT376">
        <f>Linker_ZHist!AT376-Nominal_ZHist!AT376</f>
        <v>0</v>
      </c>
      <c r="AU376">
        <f>Linker_ZHist!AU376-Nominal_ZHist!AU376</f>
        <v>0</v>
      </c>
      <c r="AV376">
        <f>Linker_ZHist!AV376-Nominal_ZHist!AV376</f>
        <v>0</v>
      </c>
      <c r="AW376">
        <f>Linker_ZHist!AW376-Nominal_ZHist!AW376</f>
        <v>0</v>
      </c>
      <c r="AX376">
        <f>Linker_ZHist!AX376-Nominal_ZHist!AX376</f>
        <v>0</v>
      </c>
      <c r="AY376">
        <f>Linker_ZHist!AY376-Nominal_ZHist!AY376</f>
        <v>0</v>
      </c>
      <c r="AZ376">
        <f>Linker_ZHist!AZ376-Nominal_ZHist!AZ376</f>
        <v>0</v>
      </c>
      <c r="BA376">
        <f>Linker_ZHist!BA376-Nominal_ZHist!BA376</f>
        <v>0</v>
      </c>
      <c r="BB376">
        <f>Linker_ZHist!BB376-Nominal_ZHist!BB376</f>
        <v>0</v>
      </c>
      <c r="BC376">
        <f>Linker_ZHist!BC376-Nominal_ZHist!BC376</f>
        <v>0</v>
      </c>
      <c r="BD376">
        <f>Linker_ZHist!BD376-Nominal_ZHist!BD376</f>
        <v>0</v>
      </c>
      <c r="BE376">
        <f>Linker_ZHist!BE376-Nominal_ZHist!BE376</f>
        <v>0</v>
      </c>
      <c r="BF376">
        <f>Linker_ZHist!BF376-Nominal_ZHist!BF376</f>
        <v>0</v>
      </c>
      <c r="BG376">
        <f>Linker_ZHist!BG376-Nominal_ZHist!BG376</f>
        <v>0</v>
      </c>
      <c r="BH376">
        <f>Linker_ZHist!BH376-Nominal_ZHist!BH376</f>
        <v>0</v>
      </c>
      <c r="BI376">
        <f>Linker_ZHist!BI376-Nominal_ZHist!BI376</f>
        <v>0</v>
      </c>
      <c r="BJ376">
        <f>Linker_ZHist!BJ376-Nominal_ZHist!BJ376</f>
        <v>0</v>
      </c>
      <c r="BK376">
        <f>Linker_ZHist!BK376-Nominal_ZHist!BK376</f>
        <v>0</v>
      </c>
      <c r="BL376">
        <f>Linker_ZHist!BL376-Nominal_ZHist!BL376</f>
        <v>0</v>
      </c>
      <c r="BM376">
        <f>Linker_ZHist!BM376-Nominal_ZHist!BM376</f>
        <v>0</v>
      </c>
      <c r="BN376">
        <f>Linker_ZHist!BN376-Nominal_ZHist!BN376</f>
        <v>0</v>
      </c>
      <c r="BO376">
        <f>Linker_ZHist!BO376-Nominal_ZHist!BO376</f>
        <v>0</v>
      </c>
      <c r="BP376">
        <f>Linker_ZHist!BP376-Nominal_ZHist!BP376</f>
        <v>0</v>
      </c>
      <c r="BQ376">
        <f>Linker_ZHist!BQ376-Nominal_ZHist!BQ376</f>
        <v>0</v>
      </c>
      <c r="BR376">
        <f>Linker_ZHist!BR376-Nominal_ZHist!BR376</f>
        <v>0</v>
      </c>
      <c r="BS376">
        <f>Linker_ZHist!BS376-Nominal_ZHist!BS376</f>
        <v>0</v>
      </c>
      <c r="BT376">
        <f>Linker_ZHist!BT376-Nominal_ZHist!BT376</f>
        <v>0</v>
      </c>
      <c r="BU376">
        <f>Linker_ZHist!BU376-Nominal_ZHist!BU376</f>
        <v>0</v>
      </c>
      <c r="BV376">
        <f>Linker_ZHist!BV376-Nominal_ZHist!BV376</f>
        <v>0</v>
      </c>
      <c r="BW376">
        <f>Linker_ZHist!BW376-Nominal_ZHist!BW376</f>
        <v>0</v>
      </c>
      <c r="BX376">
        <f>Linker_ZHist!BX376-Nominal_ZHist!BX376</f>
        <v>0</v>
      </c>
      <c r="BY376">
        <f>Linker_ZHist!BY376-Nominal_ZHist!BY376</f>
        <v>0</v>
      </c>
      <c r="BZ376">
        <f>Linker_ZHist!BZ376-Nominal_ZHist!BZ376</f>
        <v>0</v>
      </c>
    </row>
    <row r="377" spans="4:78" x14ac:dyDescent="0.35">
      <c r="D377">
        <f>Linker_ZHist!D377-Nominal_ZHist!D377</f>
        <v>0</v>
      </c>
      <c r="E377">
        <f>Linker_ZHist!E377-Nominal_ZHist!E377</f>
        <v>0</v>
      </c>
      <c r="F377">
        <f>Linker_ZHist!F377-Nominal_ZHist!F377</f>
        <v>0</v>
      </c>
      <c r="G377">
        <f>Linker_ZHist!G377-Nominal_ZHist!G377</f>
        <v>0</v>
      </c>
      <c r="H377">
        <f>Linker_ZHist!H377-Nominal_ZHist!H377</f>
        <v>0</v>
      </c>
      <c r="I377">
        <f>Linker_ZHist!I377-Nominal_ZHist!I377</f>
        <v>0</v>
      </c>
      <c r="J377">
        <f>Linker_ZHist!J377-Nominal_ZHist!J377</f>
        <v>0</v>
      </c>
      <c r="K377">
        <f>Linker_ZHist!K377-Nominal_ZHist!K377</f>
        <v>0</v>
      </c>
      <c r="L377">
        <f>Linker_ZHist!L377-Nominal_ZHist!L377</f>
        <v>0</v>
      </c>
      <c r="M377">
        <f>Linker_ZHist!M377-Nominal_ZHist!M377</f>
        <v>0</v>
      </c>
      <c r="N377">
        <f>Linker_ZHist!N377-Nominal_ZHist!N377</f>
        <v>0</v>
      </c>
      <c r="O377">
        <f>Linker_ZHist!O377-Nominal_ZHist!O377</f>
        <v>0</v>
      </c>
      <c r="P377">
        <f>Linker_ZHist!P377-Nominal_ZHist!P377</f>
        <v>0</v>
      </c>
      <c r="Q377">
        <f>Linker_ZHist!Q377-Nominal_ZHist!Q377</f>
        <v>0</v>
      </c>
      <c r="R377">
        <f>Linker_ZHist!R377-Nominal_ZHist!R377</f>
        <v>0</v>
      </c>
      <c r="S377">
        <f>Linker_ZHist!S377-Nominal_ZHist!S377</f>
        <v>0</v>
      </c>
      <c r="T377">
        <f>Linker_ZHist!T377-Nominal_ZHist!T377</f>
        <v>0</v>
      </c>
      <c r="U377">
        <f>Linker_ZHist!U377-Nominal_ZHist!U377</f>
        <v>0</v>
      </c>
      <c r="V377">
        <f>Linker_ZHist!V377-Nominal_ZHist!V377</f>
        <v>0</v>
      </c>
      <c r="W377">
        <f>Linker_ZHist!W377-Nominal_ZHist!W377</f>
        <v>0</v>
      </c>
      <c r="X377">
        <f>Linker_ZHist!X377-Nominal_ZHist!X377</f>
        <v>0</v>
      </c>
      <c r="Y377">
        <f>Linker_ZHist!Y377-Nominal_ZHist!Y377</f>
        <v>0</v>
      </c>
      <c r="Z377">
        <f>Linker_ZHist!Z377-Nominal_ZHist!Z377</f>
        <v>0</v>
      </c>
      <c r="AA377">
        <f>Linker_ZHist!AA377-Nominal_ZHist!AA377</f>
        <v>0</v>
      </c>
      <c r="AB377">
        <f>Linker_ZHist!AB377-Nominal_ZHist!AB377</f>
        <v>0</v>
      </c>
      <c r="AC377">
        <f>Linker_ZHist!AC377-Nominal_ZHist!AC377</f>
        <v>0</v>
      </c>
      <c r="AD377">
        <f>Linker_ZHist!AD377-Nominal_ZHist!AD377</f>
        <v>0</v>
      </c>
      <c r="AE377">
        <f>Linker_ZHist!AE377-Nominal_ZHist!AE377</f>
        <v>0</v>
      </c>
      <c r="AF377">
        <f>Linker_ZHist!AF377-Nominal_ZHist!AF377</f>
        <v>0</v>
      </c>
      <c r="AG377">
        <f>Linker_ZHist!AG377-Nominal_ZHist!AG377</f>
        <v>0</v>
      </c>
      <c r="AH377">
        <f>Linker_ZHist!AH377-Nominal_ZHist!AH377</f>
        <v>0</v>
      </c>
      <c r="AI377">
        <f>Linker_ZHist!AI377-Nominal_ZHist!AI377</f>
        <v>0</v>
      </c>
      <c r="AJ377">
        <f>Linker_ZHist!AJ377-Nominal_ZHist!AJ377</f>
        <v>0</v>
      </c>
      <c r="AK377">
        <f>Linker_ZHist!AK377-Nominal_ZHist!AK377</f>
        <v>0</v>
      </c>
      <c r="AL377">
        <f>Linker_ZHist!AL377-Nominal_ZHist!AL377</f>
        <v>0</v>
      </c>
      <c r="AM377">
        <f>Linker_ZHist!AM377-Nominal_ZHist!AM377</f>
        <v>0</v>
      </c>
      <c r="AN377">
        <f>Linker_ZHist!AN377-Nominal_ZHist!AN377</f>
        <v>0</v>
      </c>
      <c r="AO377">
        <f>Linker_ZHist!AO377-Nominal_ZHist!AO377</f>
        <v>0</v>
      </c>
      <c r="AP377">
        <f>Linker_ZHist!AP377-Nominal_ZHist!AP377</f>
        <v>0</v>
      </c>
      <c r="AQ377">
        <f>Linker_ZHist!AQ377-Nominal_ZHist!AQ377</f>
        <v>0</v>
      </c>
      <c r="AR377">
        <f>Linker_ZHist!AR377-Nominal_ZHist!AR377</f>
        <v>0</v>
      </c>
      <c r="AS377">
        <f>Linker_ZHist!AS377-Nominal_ZHist!AS377</f>
        <v>0</v>
      </c>
      <c r="AT377">
        <f>Linker_ZHist!AT377-Nominal_ZHist!AT377</f>
        <v>0</v>
      </c>
      <c r="AU377">
        <f>Linker_ZHist!AU377-Nominal_ZHist!AU377</f>
        <v>0</v>
      </c>
      <c r="AV377">
        <f>Linker_ZHist!AV377-Nominal_ZHist!AV377</f>
        <v>0</v>
      </c>
      <c r="AW377">
        <f>Linker_ZHist!AW377-Nominal_ZHist!AW377</f>
        <v>0</v>
      </c>
      <c r="AX377">
        <f>Linker_ZHist!AX377-Nominal_ZHist!AX377</f>
        <v>0</v>
      </c>
      <c r="AY377">
        <f>Linker_ZHist!AY377-Nominal_ZHist!AY377</f>
        <v>0</v>
      </c>
      <c r="AZ377">
        <f>Linker_ZHist!AZ377-Nominal_ZHist!AZ377</f>
        <v>0</v>
      </c>
      <c r="BA377">
        <f>Linker_ZHist!BA377-Nominal_ZHist!BA377</f>
        <v>0</v>
      </c>
      <c r="BB377">
        <f>Linker_ZHist!BB377-Nominal_ZHist!BB377</f>
        <v>0</v>
      </c>
      <c r="BC377">
        <f>Linker_ZHist!BC377-Nominal_ZHist!BC377</f>
        <v>0</v>
      </c>
      <c r="BD377">
        <f>Linker_ZHist!BD377-Nominal_ZHist!BD377</f>
        <v>0</v>
      </c>
      <c r="BE377">
        <f>Linker_ZHist!BE377-Nominal_ZHist!BE377</f>
        <v>0</v>
      </c>
      <c r="BF377">
        <f>Linker_ZHist!BF377-Nominal_ZHist!BF377</f>
        <v>0</v>
      </c>
      <c r="BG377">
        <f>Linker_ZHist!BG377-Nominal_ZHist!BG377</f>
        <v>0</v>
      </c>
      <c r="BH377">
        <f>Linker_ZHist!BH377-Nominal_ZHist!BH377</f>
        <v>0</v>
      </c>
      <c r="BI377">
        <f>Linker_ZHist!BI377-Nominal_ZHist!BI377</f>
        <v>0</v>
      </c>
      <c r="BJ377">
        <f>Linker_ZHist!BJ377-Nominal_ZHist!BJ377</f>
        <v>0</v>
      </c>
      <c r="BK377">
        <f>Linker_ZHist!BK377-Nominal_ZHist!BK377</f>
        <v>0</v>
      </c>
      <c r="BL377">
        <f>Linker_ZHist!BL377-Nominal_ZHist!BL377</f>
        <v>0</v>
      </c>
      <c r="BM377">
        <f>Linker_ZHist!BM377-Nominal_ZHist!BM377</f>
        <v>0</v>
      </c>
      <c r="BN377">
        <f>Linker_ZHist!BN377-Nominal_ZHist!BN377</f>
        <v>0</v>
      </c>
      <c r="BO377">
        <f>Linker_ZHist!BO377-Nominal_ZHist!BO377</f>
        <v>0</v>
      </c>
      <c r="BP377">
        <f>Linker_ZHist!BP377-Nominal_ZHist!BP377</f>
        <v>0</v>
      </c>
      <c r="BQ377">
        <f>Linker_ZHist!BQ377-Nominal_ZHist!BQ377</f>
        <v>0</v>
      </c>
      <c r="BR377">
        <f>Linker_ZHist!BR377-Nominal_ZHist!BR377</f>
        <v>0</v>
      </c>
      <c r="BS377">
        <f>Linker_ZHist!BS377-Nominal_ZHist!BS377</f>
        <v>0</v>
      </c>
      <c r="BT377">
        <f>Linker_ZHist!BT377-Nominal_ZHist!BT377</f>
        <v>0</v>
      </c>
      <c r="BU377">
        <f>Linker_ZHist!BU377-Nominal_ZHist!BU377</f>
        <v>0</v>
      </c>
      <c r="BV377">
        <f>Linker_ZHist!BV377-Nominal_ZHist!BV377</f>
        <v>0</v>
      </c>
      <c r="BW377">
        <f>Linker_ZHist!BW377-Nominal_ZHist!BW377</f>
        <v>0</v>
      </c>
      <c r="BX377">
        <f>Linker_ZHist!BX377-Nominal_ZHist!BX377</f>
        <v>0</v>
      </c>
      <c r="BY377">
        <f>Linker_ZHist!BY377-Nominal_ZHist!BY377</f>
        <v>0</v>
      </c>
      <c r="BZ377">
        <f>Linker_ZHist!BZ377-Nominal_ZHist!BZ377</f>
        <v>0</v>
      </c>
    </row>
    <row r="378" spans="4:78" x14ac:dyDescent="0.35">
      <c r="D378">
        <f>Linker_ZHist!D378-Nominal_ZHist!D378</f>
        <v>0</v>
      </c>
      <c r="E378">
        <f>Linker_ZHist!E378-Nominal_ZHist!E378</f>
        <v>0</v>
      </c>
      <c r="F378">
        <f>Linker_ZHist!F378-Nominal_ZHist!F378</f>
        <v>0</v>
      </c>
      <c r="G378">
        <f>Linker_ZHist!G378-Nominal_ZHist!G378</f>
        <v>0</v>
      </c>
      <c r="H378">
        <f>Linker_ZHist!H378-Nominal_ZHist!H378</f>
        <v>0</v>
      </c>
      <c r="I378">
        <f>Linker_ZHist!I378-Nominal_ZHist!I378</f>
        <v>0</v>
      </c>
      <c r="J378">
        <f>Linker_ZHist!J378-Nominal_ZHist!J378</f>
        <v>0</v>
      </c>
      <c r="K378">
        <f>Linker_ZHist!K378-Nominal_ZHist!K378</f>
        <v>0</v>
      </c>
      <c r="L378">
        <f>Linker_ZHist!L378-Nominal_ZHist!L378</f>
        <v>0</v>
      </c>
      <c r="M378">
        <f>Linker_ZHist!M378-Nominal_ZHist!M378</f>
        <v>0</v>
      </c>
      <c r="N378">
        <f>Linker_ZHist!N378-Nominal_ZHist!N378</f>
        <v>0</v>
      </c>
      <c r="O378">
        <f>Linker_ZHist!O378-Nominal_ZHist!O378</f>
        <v>0</v>
      </c>
      <c r="P378">
        <f>Linker_ZHist!P378-Nominal_ZHist!P378</f>
        <v>0</v>
      </c>
      <c r="Q378">
        <f>Linker_ZHist!Q378-Nominal_ZHist!Q378</f>
        <v>0</v>
      </c>
      <c r="R378">
        <f>Linker_ZHist!R378-Nominal_ZHist!R378</f>
        <v>0</v>
      </c>
      <c r="S378">
        <f>Linker_ZHist!S378-Nominal_ZHist!S378</f>
        <v>0</v>
      </c>
      <c r="T378">
        <f>Linker_ZHist!T378-Nominal_ZHist!T378</f>
        <v>0</v>
      </c>
      <c r="U378">
        <f>Linker_ZHist!U378-Nominal_ZHist!U378</f>
        <v>0</v>
      </c>
      <c r="V378">
        <f>Linker_ZHist!V378-Nominal_ZHist!V378</f>
        <v>0</v>
      </c>
      <c r="W378">
        <f>Linker_ZHist!W378-Nominal_ZHist!W378</f>
        <v>0</v>
      </c>
      <c r="X378">
        <f>Linker_ZHist!X378-Nominal_ZHist!X378</f>
        <v>0</v>
      </c>
      <c r="Y378">
        <f>Linker_ZHist!Y378-Nominal_ZHist!Y378</f>
        <v>0</v>
      </c>
      <c r="Z378">
        <f>Linker_ZHist!Z378-Nominal_ZHist!Z378</f>
        <v>0</v>
      </c>
      <c r="AA378">
        <f>Linker_ZHist!AA378-Nominal_ZHist!AA378</f>
        <v>0</v>
      </c>
      <c r="AB378">
        <f>Linker_ZHist!AB378-Nominal_ZHist!AB378</f>
        <v>0</v>
      </c>
      <c r="AC378">
        <f>Linker_ZHist!AC378-Nominal_ZHist!AC378</f>
        <v>0</v>
      </c>
      <c r="AD378">
        <f>Linker_ZHist!AD378-Nominal_ZHist!AD378</f>
        <v>0</v>
      </c>
      <c r="AE378">
        <f>Linker_ZHist!AE378-Nominal_ZHist!AE378</f>
        <v>0</v>
      </c>
      <c r="AF378">
        <f>Linker_ZHist!AF378-Nominal_ZHist!AF378</f>
        <v>0</v>
      </c>
      <c r="AG378">
        <f>Linker_ZHist!AG378-Nominal_ZHist!AG378</f>
        <v>0</v>
      </c>
      <c r="AH378">
        <f>Linker_ZHist!AH378-Nominal_ZHist!AH378</f>
        <v>0</v>
      </c>
      <c r="AI378">
        <f>Linker_ZHist!AI378-Nominal_ZHist!AI378</f>
        <v>0</v>
      </c>
      <c r="AJ378">
        <f>Linker_ZHist!AJ378-Nominal_ZHist!AJ378</f>
        <v>0</v>
      </c>
      <c r="AK378">
        <f>Linker_ZHist!AK378-Nominal_ZHist!AK378</f>
        <v>0</v>
      </c>
      <c r="AL378">
        <f>Linker_ZHist!AL378-Nominal_ZHist!AL378</f>
        <v>0</v>
      </c>
      <c r="AM378">
        <f>Linker_ZHist!AM378-Nominal_ZHist!AM378</f>
        <v>0</v>
      </c>
      <c r="AN378">
        <f>Linker_ZHist!AN378-Nominal_ZHist!AN378</f>
        <v>0</v>
      </c>
      <c r="AO378">
        <f>Linker_ZHist!AO378-Nominal_ZHist!AO378</f>
        <v>0</v>
      </c>
      <c r="AP378">
        <f>Linker_ZHist!AP378-Nominal_ZHist!AP378</f>
        <v>0</v>
      </c>
      <c r="AQ378">
        <f>Linker_ZHist!AQ378-Nominal_ZHist!AQ378</f>
        <v>0</v>
      </c>
      <c r="AR378">
        <f>Linker_ZHist!AR378-Nominal_ZHist!AR378</f>
        <v>0</v>
      </c>
      <c r="AS378">
        <f>Linker_ZHist!AS378-Nominal_ZHist!AS378</f>
        <v>0</v>
      </c>
      <c r="AT378">
        <f>Linker_ZHist!AT378-Nominal_ZHist!AT378</f>
        <v>0</v>
      </c>
      <c r="AU378">
        <f>Linker_ZHist!AU378-Nominal_ZHist!AU378</f>
        <v>0</v>
      </c>
      <c r="AV378">
        <f>Linker_ZHist!AV378-Nominal_ZHist!AV378</f>
        <v>0</v>
      </c>
      <c r="AW378">
        <f>Linker_ZHist!AW378-Nominal_ZHist!AW378</f>
        <v>0</v>
      </c>
      <c r="AX378">
        <f>Linker_ZHist!AX378-Nominal_ZHist!AX378</f>
        <v>0</v>
      </c>
      <c r="AY378">
        <f>Linker_ZHist!AY378-Nominal_ZHist!AY378</f>
        <v>0</v>
      </c>
      <c r="AZ378">
        <f>Linker_ZHist!AZ378-Nominal_ZHist!AZ378</f>
        <v>0</v>
      </c>
      <c r="BA378">
        <f>Linker_ZHist!BA378-Nominal_ZHist!BA378</f>
        <v>0</v>
      </c>
      <c r="BB378">
        <f>Linker_ZHist!BB378-Nominal_ZHist!BB378</f>
        <v>0</v>
      </c>
      <c r="BC378">
        <f>Linker_ZHist!BC378-Nominal_ZHist!BC378</f>
        <v>0</v>
      </c>
      <c r="BD378">
        <f>Linker_ZHist!BD378-Nominal_ZHist!BD378</f>
        <v>0</v>
      </c>
      <c r="BE378">
        <f>Linker_ZHist!BE378-Nominal_ZHist!BE378</f>
        <v>0</v>
      </c>
      <c r="BF378">
        <f>Linker_ZHist!BF378-Nominal_ZHist!BF378</f>
        <v>0</v>
      </c>
      <c r="BG378">
        <f>Linker_ZHist!BG378-Nominal_ZHist!BG378</f>
        <v>0</v>
      </c>
      <c r="BH378">
        <f>Linker_ZHist!BH378-Nominal_ZHist!BH378</f>
        <v>0</v>
      </c>
      <c r="BI378">
        <f>Linker_ZHist!BI378-Nominal_ZHist!BI378</f>
        <v>0</v>
      </c>
      <c r="BJ378">
        <f>Linker_ZHist!BJ378-Nominal_ZHist!BJ378</f>
        <v>0</v>
      </c>
      <c r="BK378">
        <f>Linker_ZHist!BK378-Nominal_ZHist!BK378</f>
        <v>0</v>
      </c>
      <c r="BL378">
        <f>Linker_ZHist!BL378-Nominal_ZHist!BL378</f>
        <v>0</v>
      </c>
      <c r="BM378">
        <f>Linker_ZHist!BM378-Nominal_ZHist!BM378</f>
        <v>0</v>
      </c>
      <c r="BN378">
        <f>Linker_ZHist!BN378-Nominal_ZHist!BN378</f>
        <v>0</v>
      </c>
      <c r="BO378">
        <f>Linker_ZHist!BO378-Nominal_ZHist!BO378</f>
        <v>0</v>
      </c>
      <c r="BP378">
        <f>Linker_ZHist!BP378-Nominal_ZHist!BP378</f>
        <v>0</v>
      </c>
      <c r="BQ378">
        <f>Linker_ZHist!BQ378-Nominal_ZHist!BQ378</f>
        <v>0</v>
      </c>
      <c r="BR378">
        <f>Linker_ZHist!BR378-Nominal_ZHist!BR378</f>
        <v>0</v>
      </c>
      <c r="BS378">
        <f>Linker_ZHist!BS378-Nominal_ZHist!BS378</f>
        <v>0</v>
      </c>
      <c r="BT378">
        <f>Linker_ZHist!BT378-Nominal_ZHist!BT378</f>
        <v>0</v>
      </c>
      <c r="BU378">
        <f>Linker_ZHist!BU378-Nominal_ZHist!BU378</f>
        <v>0</v>
      </c>
      <c r="BV378">
        <f>Linker_ZHist!BV378-Nominal_ZHist!BV378</f>
        <v>0</v>
      </c>
      <c r="BW378">
        <f>Linker_ZHist!BW378-Nominal_ZHist!BW378</f>
        <v>0</v>
      </c>
      <c r="BX378">
        <f>Linker_ZHist!BX378-Nominal_ZHist!BX378</f>
        <v>0</v>
      </c>
      <c r="BY378">
        <f>Linker_ZHist!BY378-Nominal_ZHist!BY378</f>
        <v>0</v>
      </c>
      <c r="BZ378">
        <f>Linker_ZHist!BZ378-Nominal_ZHist!BZ378</f>
        <v>0</v>
      </c>
    </row>
    <row r="379" spans="4:78" x14ac:dyDescent="0.35">
      <c r="D379">
        <f>Linker_ZHist!D379-Nominal_ZHist!D379</f>
        <v>0</v>
      </c>
      <c r="E379">
        <f>Linker_ZHist!E379-Nominal_ZHist!E379</f>
        <v>0</v>
      </c>
      <c r="F379">
        <f>Linker_ZHist!F379-Nominal_ZHist!F379</f>
        <v>0</v>
      </c>
      <c r="G379">
        <f>Linker_ZHist!G379-Nominal_ZHist!G379</f>
        <v>0</v>
      </c>
      <c r="H379">
        <f>Linker_ZHist!H379-Nominal_ZHist!H379</f>
        <v>0</v>
      </c>
      <c r="I379">
        <f>Linker_ZHist!I379-Nominal_ZHist!I379</f>
        <v>0</v>
      </c>
      <c r="J379">
        <f>Linker_ZHist!J379-Nominal_ZHist!J379</f>
        <v>0</v>
      </c>
      <c r="K379">
        <f>Linker_ZHist!K379-Nominal_ZHist!K379</f>
        <v>0</v>
      </c>
      <c r="L379">
        <f>Linker_ZHist!L379-Nominal_ZHist!L379</f>
        <v>0</v>
      </c>
      <c r="M379">
        <f>Linker_ZHist!M379-Nominal_ZHist!M379</f>
        <v>0</v>
      </c>
      <c r="N379">
        <f>Linker_ZHist!N379-Nominal_ZHist!N379</f>
        <v>0</v>
      </c>
      <c r="O379">
        <f>Linker_ZHist!O379-Nominal_ZHist!O379</f>
        <v>0</v>
      </c>
      <c r="P379">
        <f>Linker_ZHist!P379-Nominal_ZHist!P379</f>
        <v>0</v>
      </c>
      <c r="Q379">
        <f>Linker_ZHist!Q379-Nominal_ZHist!Q379</f>
        <v>0</v>
      </c>
      <c r="R379">
        <f>Linker_ZHist!R379-Nominal_ZHist!R379</f>
        <v>0</v>
      </c>
      <c r="S379">
        <f>Linker_ZHist!S379-Nominal_ZHist!S379</f>
        <v>0</v>
      </c>
      <c r="T379">
        <f>Linker_ZHist!T379-Nominal_ZHist!T379</f>
        <v>0</v>
      </c>
      <c r="U379">
        <f>Linker_ZHist!U379-Nominal_ZHist!U379</f>
        <v>0</v>
      </c>
      <c r="V379">
        <f>Linker_ZHist!V379-Nominal_ZHist!V379</f>
        <v>0</v>
      </c>
      <c r="W379">
        <f>Linker_ZHist!W379-Nominal_ZHist!W379</f>
        <v>0</v>
      </c>
      <c r="X379">
        <f>Linker_ZHist!X379-Nominal_ZHist!X379</f>
        <v>0</v>
      </c>
      <c r="Y379">
        <f>Linker_ZHist!Y379-Nominal_ZHist!Y379</f>
        <v>0</v>
      </c>
      <c r="Z379">
        <f>Linker_ZHist!Z379-Nominal_ZHist!Z379</f>
        <v>0</v>
      </c>
      <c r="AA379">
        <f>Linker_ZHist!AA379-Nominal_ZHist!AA379</f>
        <v>0</v>
      </c>
      <c r="AB379">
        <f>Linker_ZHist!AB379-Nominal_ZHist!AB379</f>
        <v>0</v>
      </c>
      <c r="AC379">
        <f>Linker_ZHist!AC379-Nominal_ZHist!AC379</f>
        <v>0</v>
      </c>
      <c r="AD379">
        <f>Linker_ZHist!AD379-Nominal_ZHist!AD379</f>
        <v>0</v>
      </c>
      <c r="AE379">
        <f>Linker_ZHist!AE379-Nominal_ZHist!AE379</f>
        <v>0</v>
      </c>
      <c r="AF379">
        <f>Linker_ZHist!AF379-Nominal_ZHist!AF379</f>
        <v>0</v>
      </c>
      <c r="AG379">
        <f>Linker_ZHist!AG379-Nominal_ZHist!AG379</f>
        <v>0</v>
      </c>
      <c r="AH379">
        <f>Linker_ZHist!AH379-Nominal_ZHist!AH379</f>
        <v>0</v>
      </c>
      <c r="AI379">
        <f>Linker_ZHist!AI379-Nominal_ZHist!AI379</f>
        <v>0</v>
      </c>
      <c r="AJ379">
        <f>Linker_ZHist!AJ379-Nominal_ZHist!AJ379</f>
        <v>0</v>
      </c>
      <c r="AK379">
        <f>Linker_ZHist!AK379-Nominal_ZHist!AK379</f>
        <v>0</v>
      </c>
      <c r="AL379">
        <f>Linker_ZHist!AL379-Nominal_ZHist!AL379</f>
        <v>0</v>
      </c>
      <c r="AM379">
        <f>Linker_ZHist!AM379-Nominal_ZHist!AM379</f>
        <v>0</v>
      </c>
      <c r="AN379">
        <f>Linker_ZHist!AN379-Nominal_ZHist!AN379</f>
        <v>0</v>
      </c>
      <c r="AO379">
        <f>Linker_ZHist!AO379-Nominal_ZHist!AO379</f>
        <v>0</v>
      </c>
      <c r="AP379">
        <f>Linker_ZHist!AP379-Nominal_ZHist!AP379</f>
        <v>0</v>
      </c>
      <c r="AQ379">
        <f>Linker_ZHist!AQ379-Nominal_ZHist!AQ379</f>
        <v>0</v>
      </c>
      <c r="AR379">
        <f>Linker_ZHist!AR379-Nominal_ZHist!AR379</f>
        <v>0</v>
      </c>
      <c r="AS379">
        <f>Linker_ZHist!AS379-Nominal_ZHist!AS379</f>
        <v>0</v>
      </c>
      <c r="AT379">
        <f>Linker_ZHist!AT379-Nominal_ZHist!AT379</f>
        <v>0</v>
      </c>
      <c r="AU379">
        <f>Linker_ZHist!AU379-Nominal_ZHist!AU379</f>
        <v>0</v>
      </c>
      <c r="AV379">
        <f>Linker_ZHist!AV379-Nominal_ZHist!AV379</f>
        <v>0</v>
      </c>
      <c r="AW379">
        <f>Linker_ZHist!AW379-Nominal_ZHist!AW379</f>
        <v>0</v>
      </c>
      <c r="AX379">
        <f>Linker_ZHist!AX379-Nominal_ZHist!AX379</f>
        <v>0</v>
      </c>
      <c r="AY379">
        <f>Linker_ZHist!AY379-Nominal_ZHist!AY379</f>
        <v>0</v>
      </c>
      <c r="AZ379">
        <f>Linker_ZHist!AZ379-Nominal_ZHist!AZ379</f>
        <v>0</v>
      </c>
      <c r="BA379">
        <f>Linker_ZHist!BA379-Nominal_ZHist!BA379</f>
        <v>0</v>
      </c>
      <c r="BB379">
        <f>Linker_ZHist!BB379-Nominal_ZHist!BB379</f>
        <v>0</v>
      </c>
      <c r="BC379">
        <f>Linker_ZHist!BC379-Nominal_ZHist!BC379</f>
        <v>0</v>
      </c>
      <c r="BD379">
        <f>Linker_ZHist!BD379-Nominal_ZHist!BD379</f>
        <v>0</v>
      </c>
      <c r="BE379">
        <f>Linker_ZHist!BE379-Nominal_ZHist!BE379</f>
        <v>0</v>
      </c>
      <c r="BF379">
        <f>Linker_ZHist!BF379-Nominal_ZHist!BF379</f>
        <v>0</v>
      </c>
      <c r="BG379">
        <f>Linker_ZHist!BG379-Nominal_ZHist!BG379</f>
        <v>0</v>
      </c>
      <c r="BH379">
        <f>Linker_ZHist!BH379-Nominal_ZHist!BH379</f>
        <v>0</v>
      </c>
      <c r="BI379">
        <f>Linker_ZHist!BI379-Nominal_ZHist!BI379</f>
        <v>0</v>
      </c>
      <c r="BJ379">
        <f>Linker_ZHist!BJ379-Nominal_ZHist!BJ379</f>
        <v>0</v>
      </c>
      <c r="BK379">
        <f>Linker_ZHist!BK379-Nominal_ZHist!BK379</f>
        <v>0</v>
      </c>
      <c r="BL379">
        <f>Linker_ZHist!BL379-Nominal_ZHist!BL379</f>
        <v>0</v>
      </c>
      <c r="BM379">
        <f>Linker_ZHist!BM379-Nominal_ZHist!BM379</f>
        <v>0</v>
      </c>
      <c r="BN379">
        <f>Linker_ZHist!BN379-Nominal_ZHist!BN379</f>
        <v>0</v>
      </c>
      <c r="BO379">
        <f>Linker_ZHist!BO379-Nominal_ZHist!BO379</f>
        <v>0</v>
      </c>
      <c r="BP379">
        <f>Linker_ZHist!BP379-Nominal_ZHist!BP379</f>
        <v>0</v>
      </c>
      <c r="BQ379">
        <f>Linker_ZHist!BQ379-Nominal_ZHist!BQ379</f>
        <v>0</v>
      </c>
      <c r="BR379">
        <f>Linker_ZHist!BR379-Nominal_ZHist!BR379</f>
        <v>0</v>
      </c>
      <c r="BS379">
        <f>Linker_ZHist!BS379-Nominal_ZHist!BS379</f>
        <v>0</v>
      </c>
      <c r="BT379">
        <f>Linker_ZHist!BT379-Nominal_ZHist!BT379</f>
        <v>0</v>
      </c>
      <c r="BU379">
        <f>Linker_ZHist!BU379-Nominal_ZHist!BU379</f>
        <v>0</v>
      </c>
      <c r="BV379">
        <f>Linker_ZHist!BV379-Nominal_ZHist!BV379</f>
        <v>0</v>
      </c>
      <c r="BW379">
        <f>Linker_ZHist!BW379-Nominal_ZHist!BW379</f>
        <v>0</v>
      </c>
      <c r="BX379">
        <f>Linker_ZHist!BX379-Nominal_ZHist!BX379</f>
        <v>0</v>
      </c>
      <c r="BY379">
        <f>Linker_ZHist!BY379-Nominal_ZHist!BY379</f>
        <v>0</v>
      </c>
      <c r="BZ379">
        <f>Linker_ZHist!BZ379-Nominal_ZHist!BZ379</f>
        <v>0</v>
      </c>
    </row>
    <row r="380" spans="4:78" x14ac:dyDescent="0.35">
      <c r="D380">
        <f>Linker_ZHist!D380-Nominal_ZHist!D380</f>
        <v>0</v>
      </c>
      <c r="E380">
        <f>Linker_ZHist!E380-Nominal_ZHist!E380</f>
        <v>0</v>
      </c>
      <c r="F380">
        <f>Linker_ZHist!F380-Nominal_ZHist!F380</f>
        <v>0</v>
      </c>
      <c r="G380">
        <f>Linker_ZHist!G380-Nominal_ZHist!G380</f>
        <v>0</v>
      </c>
      <c r="H380">
        <f>Linker_ZHist!H380-Nominal_ZHist!H380</f>
        <v>0</v>
      </c>
      <c r="I380">
        <f>Linker_ZHist!I380-Nominal_ZHist!I380</f>
        <v>0</v>
      </c>
      <c r="J380">
        <f>Linker_ZHist!J380-Nominal_ZHist!J380</f>
        <v>0</v>
      </c>
      <c r="K380">
        <f>Linker_ZHist!K380-Nominal_ZHist!K380</f>
        <v>0</v>
      </c>
      <c r="L380">
        <f>Linker_ZHist!L380-Nominal_ZHist!L380</f>
        <v>0</v>
      </c>
      <c r="M380">
        <f>Linker_ZHist!M380-Nominal_ZHist!M380</f>
        <v>0</v>
      </c>
      <c r="N380">
        <f>Linker_ZHist!N380-Nominal_ZHist!N380</f>
        <v>0</v>
      </c>
      <c r="O380">
        <f>Linker_ZHist!O380-Nominal_ZHist!O380</f>
        <v>0</v>
      </c>
      <c r="P380">
        <f>Linker_ZHist!P380-Nominal_ZHist!P380</f>
        <v>0</v>
      </c>
      <c r="Q380">
        <f>Linker_ZHist!Q380-Nominal_ZHist!Q380</f>
        <v>0</v>
      </c>
      <c r="R380">
        <f>Linker_ZHist!R380-Nominal_ZHist!R380</f>
        <v>0</v>
      </c>
      <c r="S380">
        <f>Linker_ZHist!S380-Nominal_ZHist!S380</f>
        <v>0</v>
      </c>
      <c r="T380">
        <f>Linker_ZHist!T380-Nominal_ZHist!T380</f>
        <v>0</v>
      </c>
      <c r="U380">
        <f>Linker_ZHist!U380-Nominal_ZHist!U380</f>
        <v>0</v>
      </c>
      <c r="V380">
        <f>Linker_ZHist!V380-Nominal_ZHist!V380</f>
        <v>0</v>
      </c>
      <c r="W380">
        <f>Linker_ZHist!W380-Nominal_ZHist!W380</f>
        <v>0</v>
      </c>
      <c r="X380">
        <f>Linker_ZHist!X380-Nominal_ZHist!X380</f>
        <v>0</v>
      </c>
      <c r="Y380">
        <f>Linker_ZHist!Y380-Nominal_ZHist!Y380</f>
        <v>0</v>
      </c>
      <c r="Z380">
        <f>Linker_ZHist!Z380-Nominal_ZHist!Z380</f>
        <v>0</v>
      </c>
      <c r="AA380">
        <f>Linker_ZHist!AA380-Nominal_ZHist!AA380</f>
        <v>0</v>
      </c>
      <c r="AB380">
        <f>Linker_ZHist!AB380-Nominal_ZHist!AB380</f>
        <v>0</v>
      </c>
      <c r="AC380">
        <f>Linker_ZHist!AC380-Nominal_ZHist!AC380</f>
        <v>0</v>
      </c>
      <c r="AD380">
        <f>Linker_ZHist!AD380-Nominal_ZHist!AD380</f>
        <v>0</v>
      </c>
      <c r="AE380">
        <f>Linker_ZHist!AE380-Nominal_ZHist!AE380</f>
        <v>0</v>
      </c>
      <c r="AF380">
        <f>Linker_ZHist!AF380-Nominal_ZHist!AF380</f>
        <v>0</v>
      </c>
      <c r="AG380">
        <f>Linker_ZHist!AG380-Nominal_ZHist!AG380</f>
        <v>0</v>
      </c>
      <c r="AH380">
        <f>Linker_ZHist!AH380-Nominal_ZHist!AH380</f>
        <v>0</v>
      </c>
      <c r="AI380">
        <f>Linker_ZHist!AI380-Nominal_ZHist!AI380</f>
        <v>0</v>
      </c>
      <c r="AJ380">
        <f>Linker_ZHist!AJ380-Nominal_ZHist!AJ380</f>
        <v>0</v>
      </c>
      <c r="AK380">
        <f>Linker_ZHist!AK380-Nominal_ZHist!AK380</f>
        <v>0</v>
      </c>
      <c r="AL380">
        <f>Linker_ZHist!AL380-Nominal_ZHist!AL380</f>
        <v>0</v>
      </c>
      <c r="AM380">
        <f>Linker_ZHist!AM380-Nominal_ZHist!AM380</f>
        <v>0</v>
      </c>
      <c r="AN380">
        <f>Linker_ZHist!AN380-Nominal_ZHist!AN380</f>
        <v>0</v>
      </c>
      <c r="AO380">
        <f>Linker_ZHist!AO380-Nominal_ZHist!AO380</f>
        <v>0</v>
      </c>
      <c r="AP380">
        <f>Linker_ZHist!AP380-Nominal_ZHist!AP380</f>
        <v>0</v>
      </c>
      <c r="AQ380">
        <f>Linker_ZHist!AQ380-Nominal_ZHist!AQ380</f>
        <v>0</v>
      </c>
      <c r="AR380">
        <f>Linker_ZHist!AR380-Nominal_ZHist!AR380</f>
        <v>0</v>
      </c>
      <c r="AS380">
        <f>Linker_ZHist!AS380-Nominal_ZHist!AS380</f>
        <v>0</v>
      </c>
      <c r="AT380">
        <f>Linker_ZHist!AT380-Nominal_ZHist!AT380</f>
        <v>0</v>
      </c>
      <c r="AU380">
        <f>Linker_ZHist!AU380-Nominal_ZHist!AU380</f>
        <v>0</v>
      </c>
      <c r="AV380">
        <f>Linker_ZHist!AV380-Nominal_ZHist!AV380</f>
        <v>0</v>
      </c>
      <c r="AW380">
        <f>Linker_ZHist!AW380-Nominal_ZHist!AW380</f>
        <v>0</v>
      </c>
      <c r="AX380">
        <f>Linker_ZHist!AX380-Nominal_ZHist!AX380</f>
        <v>0</v>
      </c>
      <c r="AY380">
        <f>Linker_ZHist!AY380-Nominal_ZHist!AY380</f>
        <v>0</v>
      </c>
      <c r="AZ380">
        <f>Linker_ZHist!AZ380-Nominal_ZHist!AZ380</f>
        <v>0</v>
      </c>
      <c r="BA380">
        <f>Linker_ZHist!BA380-Nominal_ZHist!BA380</f>
        <v>0</v>
      </c>
      <c r="BB380">
        <f>Linker_ZHist!BB380-Nominal_ZHist!BB380</f>
        <v>0</v>
      </c>
      <c r="BC380">
        <f>Linker_ZHist!BC380-Nominal_ZHist!BC380</f>
        <v>0</v>
      </c>
      <c r="BD380">
        <f>Linker_ZHist!BD380-Nominal_ZHist!BD380</f>
        <v>0</v>
      </c>
      <c r="BE380">
        <f>Linker_ZHist!BE380-Nominal_ZHist!BE380</f>
        <v>0</v>
      </c>
      <c r="BF380">
        <f>Linker_ZHist!BF380-Nominal_ZHist!BF380</f>
        <v>0</v>
      </c>
      <c r="BG380">
        <f>Linker_ZHist!BG380-Nominal_ZHist!BG380</f>
        <v>0</v>
      </c>
      <c r="BH380">
        <f>Linker_ZHist!BH380-Nominal_ZHist!BH380</f>
        <v>0</v>
      </c>
      <c r="BI380">
        <f>Linker_ZHist!BI380-Nominal_ZHist!BI380</f>
        <v>0</v>
      </c>
      <c r="BJ380">
        <f>Linker_ZHist!BJ380-Nominal_ZHist!BJ380</f>
        <v>0</v>
      </c>
      <c r="BK380">
        <f>Linker_ZHist!BK380-Nominal_ZHist!BK380</f>
        <v>0</v>
      </c>
      <c r="BL380">
        <f>Linker_ZHist!BL380-Nominal_ZHist!BL380</f>
        <v>0</v>
      </c>
      <c r="BM380">
        <f>Linker_ZHist!BM380-Nominal_ZHist!BM380</f>
        <v>0</v>
      </c>
      <c r="BN380">
        <f>Linker_ZHist!BN380-Nominal_ZHist!BN380</f>
        <v>0</v>
      </c>
      <c r="BO380">
        <f>Linker_ZHist!BO380-Nominal_ZHist!BO380</f>
        <v>0</v>
      </c>
      <c r="BP380">
        <f>Linker_ZHist!BP380-Nominal_ZHist!BP380</f>
        <v>0</v>
      </c>
      <c r="BQ380">
        <f>Linker_ZHist!BQ380-Nominal_ZHist!BQ380</f>
        <v>0</v>
      </c>
      <c r="BR380">
        <f>Linker_ZHist!BR380-Nominal_ZHist!BR380</f>
        <v>0</v>
      </c>
      <c r="BS380">
        <f>Linker_ZHist!BS380-Nominal_ZHist!BS380</f>
        <v>0</v>
      </c>
      <c r="BT380">
        <f>Linker_ZHist!BT380-Nominal_ZHist!BT380</f>
        <v>0</v>
      </c>
      <c r="BU380">
        <f>Linker_ZHist!BU380-Nominal_ZHist!BU380</f>
        <v>0</v>
      </c>
      <c r="BV380">
        <f>Linker_ZHist!BV380-Nominal_ZHist!BV380</f>
        <v>0</v>
      </c>
      <c r="BW380">
        <f>Linker_ZHist!BW380-Nominal_ZHist!BW380</f>
        <v>0</v>
      </c>
      <c r="BX380">
        <f>Linker_ZHist!BX380-Nominal_ZHist!BX380</f>
        <v>0</v>
      </c>
      <c r="BY380">
        <f>Linker_ZHist!BY380-Nominal_ZHist!BY380</f>
        <v>0</v>
      </c>
      <c r="BZ380">
        <f>Linker_ZHist!BZ380-Nominal_ZHist!BZ380</f>
        <v>0</v>
      </c>
    </row>
    <row r="381" spans="4:78" x14ac:dyDescent="0.35">
      <c r="D381">
        <f>Linker_ZHist!D381-Nominal_ZHist!D381</f>
        <v>0</v>
      </c>
      <c r="E381">
        <f>Linker_ZHist!E381-Nominal_ZHist!E381</f>
        <v>0</v>
      </c>
      <c r="F381">
        <f>Linker_ZHist!F381-Nominal_ZHist!F381</f>
        <v>0</v>
      </c>
      <c r="G381">
        <f>Linker_ZHist!G381-Nominal_ZHist!G381</f>
        <v>0</v>
      </c>
      <c r="H381">
        <f>Linker_ZHist!H381-Nominal_ZHist!H381</f>
        <v>0</v>
      </c>
      <c r="I381">
        <f>Linker_ZHist!I381-Nominal_ZHist!I381</f>
        <v>0</v>
      </c>
      <c r="J381">
        <f>Linker_ZHist!J381-Nominal_ZHist!J381</f>
        <v>0</v>
      </c>
      <c r="K381">
        <f>Linker_ZHist!K381-Nominal_ZHist!K381</f>
        <v>0</v>
      </c>
      <c r="L381">
        <f>Linker_ZHist!L381-Nominal_ZHist!L381</f>
        <v>0</v>
      </c>
      <c r="M381">
        <f>Linker_ZHist!M381-Nominal_ZHist!M381</f>
        <v>0</v>
      </c>
      <c r="N381">
        <f>Linker_ZHist!N381-Nominal_ZHist!N381</f>
        <v>0</v>
      </c>
      <c r="O381">
        <f>Linker_ZHist!O381-Nominal_ZHist!O381</f>
        <v>0</v>
      </c>
      <c r="P381">
        <f>Linker_ZHist!P381-Nominal_ZHist!P381</f>
        <v>0</v>
      </c>
      <c r="Q381">
        <f>Linker_ZHist!Q381-Nominal_ZHist!Q381</f>
        <v>0</v>
      </c>
      <c r="R381">
        <f>Linker_ZHist!R381-Nominal_ZHist!R381</f>
        <v>0</v>
      </c>
      <c r="S381">
        <f>Linker_ZHist!S381-Nominal_ZHist!S381</f>
        <v>0</v>
      </c>
      <c r="T381">
        <f>Linker_ZHist!T381-Nominal_ZHist!T381</f>
        <v>0</v>
      </c>
      <c r="U381">
        <f>Linker_ZHist!U381-Nominal_ZHist!U381</f>
        <v>0</v>
      </c>
      <c r="V381">
        <f>Linker_ZHist!V381-Nominal_ZHist!V381</f>
        <v>0</v>
      </c>
      <c r="W381">
        <f>Linker_ZHist!W381-Nominal_ZHist!W381</f>
        <v>0</v>
      </c>
      <c r="X381">
        <f>Linker_ZHist!X381-Nominal_ZHist!X381</f>
        <v>0</v>
      </c>
      <c r="Y381">
        <f>Linker_ZHist!Y381-Nominal_ZHist!Y381</f>
        <v>0</v>
      </c>
      <c r="Z381">
        <f>Linker_ZHist!Z381-Nominal_ZHist!Z381</f>
        <v>0</v>
      </c>
      <c r="AA381">
        <f>Linker_ZHist!AA381-Nominal_ZHist!AA381</f>
        <v>0</v>
      </c>
      <c r="AB381">
        <f>Linker_ZHist!AB381-Nominal_ZHist!AB381</f>
        <v>0</v>
      </c>
      <c r="AC381">
        <f>Linker_ZHist!AC381-Nominal_ZHist!AC381</f>
        <v>0</v>
      </c>
      <c r="AD381">
        <f>Linker_ZHist!AD381-Nominal_ZHist!AD381</f>
        <v>0</v>
      </c>
      <c r="AE381">
        <f>Linker_ZHist!AE381-Nominal_ZHist!AE381</f>
        <v>0</v>
      </c>
      <c r="AF381">
        <f>Linker_ZHist!AF381-Nominal_ZHist!AF381</f>
        <v>0</v>
      </c>
      <c r="AG381">
        <f>Linker_ZHist!AG381-Nominal_ZHist!AG381</f>
        <v>0</v>
      </c>
      <c r="AH381">
        <f>Linker_ZHist!AH381-Nominal_ZHist!AH381</f>
        <v>0</v>
      </c>
      <c r="AI381">
        <f>Linker_ZHist!AI381-Nominal_ZHist!AI381</f>
        <v>0</v>
      </c>
      <c r="AJ381">
        <f>Linker_ZHist!AJ381-Nominal_ZHist!AJ381</f>
        <v>0</v>
      </c>
      <c r="AK381">
        <f>Linker_ZHist!AK381-Nominal_ZHist!AK381</f>
        <v>0</v>
      </c>
      <c r="AL381">
        <f>Linker_ZHist!AL381-Nominal_ZHist!AL381</f>
        <v>0</v>
      </c>
      <c r="AM381">
        <f>Linker_ZHist!AM381-Nominal_ZHist!AM381</f>
        <v>0</v>
      </c>
      <c r="AN381">
        <f>Linker_ZHist!AN381-Nominal_ZHist!AN381</f>
        <v>0</v>
      </c>
      <c r="AO381">
        <f>Linker_ZHist!AO381-Nominal_ZHist!AO381</f>
        <v>0</v>
      </c>
      <c r="AP381">
        <f>Linker_ZHist!AP381-Nominal_ZHist!AP381</f>
        <v>0</v>
      </c>
      <c r="AQ381">
        <f>Linker_ZHist!AQ381-Nominal_ZHist!AQ381</f>
        <v>0</v>
      </c>
      <c r="AR381">
        <f>Linker_ZHist!AR381-Nominal_ZHist!AR381</f>
        <v>0</v>
      </c>
      <c r="AS381">
        <f>Linker_ZHist!AS381-Nominal_ZHist!AS381</f>
        <v>0</v>
      </c>
      <c r="AT381">
        <f>Linker_ZHist!AT381-Nominal_ZHist!AT381</f>
        <v>0</v>
      </c>
      <c r="AU381">
        <f>Linker_ZHist!AU381-Nominal_ZHist!AU381</f>
        <v>0</v>
      </c>
      <c r="AV381">
        <f>Linker_ZHist!AV381-Nominal_ZHist!AV381</f>
        <v>0</v>
      </c>
      <c r="AW381">
        <f>Linker_ZHist!AW381-Nominal_ZHist!AW381</f>
        <v>0</v>
      </c>
      <c r="AX381">
        <f>Linker_ZHist!AX381-Nominal_ZHist!AX381</f>
        <v>0</v>
      </c>
      <c r="AY381">
        <f>Linker_ZHist!AY381-Nominal_ZHist!AY381</f>
        <v>0</v>
      </c>
      <c r="AZ381">
        <f>Linker_ZHist!AZ381-Nominal_ZHist!AZ381</f>
        <v>0</v>
      </c>
      <c r="BA381">
        <f>Linker_ZHist!BA381-Nominal_ZHist!BA381</f>
        <v>0</v>
      </c>
      <c r="BB381">
        <f>Linker_ZHist!BB381-Nominal_ZHist!BB381</f>
        <v>0</v>
      </c>
      <c r="BC381">
        <f>Linker_ZHist!BC381-Nominal_ZHist!BC381</f>
        <v>0</v>
      </c>
      <c r="BD381">
        <f>Linker_ZHist!BD381-Nominal_ZHist!BD381</f>
        <v>0</v>
      </c>
      <c r="BE381">
        <f>Linker_ZHist!BE381-Nominal_ZHist!BE381</f>
        <v>0</v>
      </c>
      <c r="BF381">
        <f>Linker_ZHist!BF381-Nominal_ZHist!BF381</f>
        <v>0</v>
      </c>
      <c r="BG381">
        <f>Linker_ZHist!BG381-Nominal_ZHist!BG381</f>
        <v>0</v>
      </c>
      <c r="BH381">
        <f>Linker_ZHist!BH381-Nominal_ZHist!BH381</f>
        <v>0</v>
      </c>
      <c r="BI381">
        <f>Linker_ZHist!BI381-Nominal_ZHist!BI381</f>
        <v>0</v>
      </c>
      <c r="BJ381">
        <f>Linker_ZHist!BJ381-Nominal_ZHist!BJ381</f>
        <v>0</v>
      </c>
      <c r="BK381">
        <f>Linker_ZHist!BK381-Nominal_ZHist!BK381</f>
        <v>0</v>
      </c>
      <c r="BL381">
        <f>Linker_ZHist!BL381-Nominal_ZHist!BL381</f>
        <v>0</v>
      </c>
      <c r="BM381">
        <f>Linker_ZHist!BM381-Nominal_ZHist!BM381</f>
        <v>0</v>
      </c>
      <c r="BN381">
        <f>Linker_ZHist!BN381-Nominal_ZHist!BN381</f>
        <v>0</v>
      </c>
      <c r="BO381">
        <f>Linker_ZHist!BO381-Nominal_ZHist!BO381</f>
        <v>0</v>
      </c>
      <c r="BP381">
        <f>Linker_ZHist!BP381-Nominal_ZHist!BP381</f>
        <v>0</v>
      </c>
      <c r="BQ381">
        <f>Linker_ZHist!BQ381-Nominal_ZHist!BQ381</f>
        <v>0</v>
      </c>
      <c r="BR381">
        <f>Linker_ZHist!BR381-Nominal_ZHist!BR381</f>
        <v>0</v>
      </c>
      <c r="BS381">
        <f>Linker_ZHist!BS381-Nominal_ZHist!BS381</f>
        <v>0</v>
      </c>
      <c r="BT381">
        <f>Linker_ZHist!BT381-Nominal_ZHist!BT381</f>
        <v>0</v>
      </c>
      <c r="BU381">
        <f>Linker_ZHist!BU381-Nominal_ZHist!BU381</f>
        <v>0</v>
      </c>
      <c r="BV381">
        <f>Linker_ZHist!BV381-Nominal_ZHist!BV381</f>
        <v>0</v>
      </c>
      <c r="BW381">
        <f>Linker_ZHist!BW381-Nominal_ZHist!BW381</f>
        <v>0</v>
      </c>
      <c r="BX381">
        <f>Linker_ZHist!BX381-Nominal_ZHist!BX381</f>
        <v>0</v>
      </c>
      <c r="BY381">
        <f>Linker_ZHist!BY381-Nominal_ZHist!BY381</f>
        <v>0</v>
      </c>
      <c r="BZ381">
        <f>Linker_ZHist!BZ381-Nominal_ZHist!BZ381</f>
        <v>0</v>
      </c>
    </row>
    <row r="382" spans="4:78" x14ac:dyDescent="0.35">
      <c r="D382">
        <f>Linker_ZHist!D382-Nominal_ZHist!D382</f>
        <v>0</v>
      </c>
      <c r="E382">
        <f>Linker_ZHist!E382-Nominal_ZHist!E382</f>
        <v>0</v>
      </c>
      <c r="F382">
        <f>Linker_ZHist!F382-Nominal_ZHist!F382</f>
        <v>0</v>
      </c>
      <c r="G382">
        <f>Linker_ZHist!G382-Nominal_ZHist!G382</f>
        <v>0</v>
      </c>
      <c r="H382">
        <f>Linker_ZHist!H382-Nominal_ZHist!H382</f>
        <v>0</v>
      </c>
      <c r="I382">
        <f>Linker_ZHist!I382-Nominal_ZHist!I382</f>
        <v>0</v>
      </c>
      <c r="J382">
        <f>Linker_ZHist!J382-Nominal_ZHist!J382</f>
        <v>0</v>
      </c>
      <c r="K382">
        <f>Linker_ZHist!K382-Nominal_ZHist!K382</f>
        <v>0</v>
      </c>
      <c r="L382">
        <f>Linker_ZHist!L382-Nominal_ZHist!L382</f>
        <v>0</v>
      </c>
      <c r="M382">
        <f>Linker_ZHist!M382-Nominal_ZHist!M382</f>
        <v>0</v>
      </c>
      <c r="N382">
        <f>Linker_ZHist!N382-Nominal_ZHist!N382</f>
        <v>0</v>
      </c>
      <c r="O382">
        <f>Linker_ZHist!O382-Nominal_ZHist!O382</f>
        <v>0</v>
      </c>
      <c r="P382">
        <f>Linker_ZHist!P382-Nominal_ZHist!P382</f>
        <v>0</v>
      </c>
      <c r="Q382">
        <f>Linker_ZHist!Q382-Nominal_ZHist!Q382</f>
        <v>0</v>
      </c>
      <c r="R382">
        <f>Linker_ZHist!R382-Nominal_ZHist!R382</f>
        <v>0</v>
      </c>
      <c r="S382">
        <f>Linker_ZHist!S382-Nominal_ZHist!S382</f>
        <v>0</v>
      </c>
      <c r="T382">
        <f>Linker_ZHist!T382-Nominal_ZHist!T382</f>
        <v>0</v>
      </c>
      <c r="U382">
        <f>Linker_ZHist!U382-Nominal_ZHist!U382</f>
        <v>0</v>
      </c>
      <c r="V382">
        <f>Linker_ZHist!V382-Nominal_ZHist!V382</f>
        <v>0</v>
      </c>
      <c r="W382">
        <f>Linker_ZHist!W382-Nominal_ZHist!W382</f>
        <v>0</v>
      </c>
      <c r="X382">
        <f>Linker_ZHist!X382-Nominal_ZHist!X382</f>
        <v>0</v>
      </c>
      <c r="Y382">
        <f>Linker_ZHist!Y382-Nominal_ZHist!Y382</f>
        <v>0</v>
      </c>
      <c r="Z382">
        <f>Linker_ZHist!Z382-Nominal_ZHist!Z382</f>
        <v>0</v>
      </c>
      <c r="AA382">
        <f>Linker_ZHist!AA382-Nominal_ZHist!AA382</f>
        <v>0</v>
      </c>
      <c r="AB382">
        <f>Linker_ZHist!AB382-Nominal_ZHist!AB382</f>
        <v>0</v>
      </c>
      <c r="AC382">
        <f>Linker_ZHist!AC382-Nominal_ZHist!AC382</f>
        <v>0</v>
      </c>
      <c r="AD382">
        <f>Linker_ZHist!AD382-Nominal_ZHist!AD382</f>
        <v>0</v>
      </c>
      <c r="AE382">
        <f>Linker_ZHist!AE382-Nominal_ZHist!AE382</f>
        <v>0</v>
      </c>
      <c r="AF382">
        <f>Linker_ZHist!AF382-Nominal_ZHist!AF382</f>
        <v>0</v>
      </c>
      <c r="AG382">
        <f>Linker_ZHist!AG382-Nominal_ZHist!AG382</f>
        <v>0</v>
      </c>
      <c r="AH382">
        <f>Linker_ZHist!AH382-Nominal_ZHist!AH382</f>
        <v>0</v>
      </c>
      <c r="AI382">
        <f>Linker_ZHist!AI382-Nominal_ZHist!AI382</f>
        <v>0</v>
      </c>
      <c r="AJ382">
        <f>Linker_ZHist!AJ382-Nominal_ZHist!AJ382</f>
        <v>0</v>
      </c>
      <c r="AK382">
        <f>Linker_ZHist!AK382-Nominal_ZHist!AK382</f>
        <v>0</v>
      </c>
      <c r="AL382">
        <f>Linker_ZHist!AL382-Nominal_ZHist!AL382</f>
        <v>0</v>
      </c>
      <c r="AM382">
        <f>Linker_ZHist!AM382-Nominal_ZHist!AM382</f>
        <v>0</v>
      </c>
      <c r="AN382">
        <f>Linker_ZHist!AN382-Nominal_ZHist!AN382</f>
        <v>0</v>
      </c>
      <c r="AO382">
        <f>Linker_ZHist!AO382-Nominal_ZHist!AO382</f>
        <v>0</v>
      </c>
      <c r="AP382">
        <f>Linker_ZHist!AP382-Nominal_ZHist!AP382</f>
        <v>0</v>
      </c>
      <c r="AQ382">
        <f>Linker_ZHist!AQ382-Nominal_ZHist!AQ382</f>
        <v>0</v>
      </c>
      <c r="AR382">
        <f>Linker_ZHist!AR382-Nominal_ZHist!AR382</f>
        <v>0</v>
      </c>
      <c r="AS382">
        <f>Linker_ZHist!AS382-Nominal_ZHist!AS382</f>
        <v>0</v>
      </c>
      <c r="AT382">
        <f>Linker_ZHist!AT382-Nominal_ZHist!AT382</f>
        <v>0</v>
      </c>
      <c r="AU382">
        <f>Linker_ZHist!AU382-Nominal_ZHist!AU382</f>
        <v>0</v>
      </c>
      <c r="AV382">
        <f>Linker_ZHist!AV382-Nominal_ZHist!AV382</f>
        <v>0</v>
      </c>
      <c r="AW382">
        <f>Linker_ZHist!AW382-Nominal_ZHist!AW382</f>
        <v>0</v>
      </c>
      <c r="AX382">
        <f>Linker_ZHist!AX382-Nominal_ZHist!AX382</f>
        <v>0</v>
      </c>
      <c r="AY382">
        <f>Linker_ZHist!AY382-Nominal_ZHist!AY382</f>
        <v>0</v>
      </c>
      <c r="AZ382">
        <f>Linker_ZHist!AZ382-Nominal_ZHist!AZ382</f>
        <v>0</v>
      </c>
      <c r="BA382">
        <f>Linker_ZHist!BA382-Nominal_ZHist!BA382</f>
        <v>0</v>
      </c>
      <c r="BB382">
        <f>Linker_ZHist!BB382-Nominal_ZHist!BB382</f>
        <v>0</v>
      </c>
      <c r="BC382">
        <f>Linker_ZHist!BC382-Nominal_ZHist!BC382</f>
        <v>0</v>
      </c>
      <c r="BD382">
        <f>Linker_ZHist!BD382-Nominal_ZHist!BD382</f>
        <v>0</v>
      </c>
      <c r="BE382">
        <f>Linker_ZHist!BE382-Nominal_ZHist!BE382</f>
        <v>0</v>
      </c>
      <c r="BF382">
        <f>Linker_ZHist!BF382-Nominal_ZHist!BF382</f>
        <v>0</v>
      </c>
      <c r="BG382">
        <f>Linker_ZHist!BG382-Nominal_ZHist!BG382</f>
        <v>0</v>
      </c>
      <c r="BH382">
        <f>Linker_ZHist!BH382-Nominal_ZHist!BH382</f>
        <v>0</v>
      </c>
      <c r="BI382">
        <f>Linker_ZHist!BI382-Nominal_ZHist!BI382</f>
        <v>0</v>
      </c>
      <c r="BJ382">
        <f>Linker_ZHist!BJ382-Nominal_ZHist!BJ382</f>
        <v>0</v>
      </c>
      <c r="BK382">
        <f>Linker_ZHist!BK382-Nominal_ZHist!BK382</f>
        <v>0</v>
      </c>
      <c r="BL382">
        <f>Linker_ZHist!BL382-Nominal_ZHist!BL382</f>
        <v>0</v>
      </c>
      <c r="BM382">
        <f>Linker_ZHist!BM382-Nominal_ZHist!BM382</f>
        <v>0</v>
      </c>
      <c r="BN382">
        <f>Linker_ZHist!BN382-Nominal_ZHist!BN382</f>
        <v>0</v>
      </c>
      <c r="BO382">
        <f>Linker_ZHist!BO382-Nominal_ZHist!BO382</f>
        <v>0</v>
      </c>
      <c r="BP382">
        <f>Linker_ZHist!BP382-Nominal_ZHist!BP382</f>
        <v>0</v>
      </c>
      <c r="BQ382">
        <f>Linker_ZHist!BQ382-Nominal_ZHist!BQ382</f>
        <v>0</v>
      </c>
      <c r="BR382">
        <f>Linker_ZHist!BR382-Nominal_ZHist!BR382</f>
        <v>0</v>
      </c>
      <c r="BS382">
        <f>Linker_ZHist!BS382-Nominal_ZHist!BS382</f>
        <v>0</v>
      </c>
      <c r="BT382">
        <f>Linker_ZHist!BT382-Nominal_ZHist!BT382</f>
        <v>0</v>
      </c>
      <c r="BU382">
        <f>Linker_ZHist!BU382-Nominal_ZHist!BU382</f>
        <v>0</v>
      </c>
      <c r="BV382">
        <f>Linker_ZHist!BV382-Nominal_ZHist!BV382</f>
        <v>0</v>
      </c>
      <c r="BW382">
        <f>Linker_ZHist!BW382-Nominal_ZHist!BW382</f>
        <v>0</v>
      </c>
      <c r="BX382">
        <f>Linker_ZHist!BX382-Nominal_ZHist!BX382</f>
        <v>0</v>
      </c>
      <c r="BY382">
        <f>Linker_ZHist!BY382-Nominal_ZHist!BY382</f>
        <v>0</v>
      </c>
      <c r="BZ382">
        <f>Linker_ZHist!BZ382-Nominal_ZHist!BZ382</f>
        <v>0</v>
      </c>
    </row>
    <row r="383" spans="4:78" x14ac:dyDescent="0.35">
      <c r="D383">
        <f>Linker_ZHist!D383-Nominal_ZHist!D383</f>
        <v>0</v>
      </c>
      <c r="E383">
        <f>Linker_ZHist!E383-Nominal_ZHist!E383</f>
        <v>0</v>
      </c>
      <c r="F383">
        <f>Linker_ZHist!F383-Nominal_ZHist!F383</f>
        <v>0</v>
      </c>
      <c r="G383">
        <f>Linker_ZHist!G383-Nominal_ZHist!G383</f>
        <v>0</v>
      </c>
      <c r="H383">
        <f>Linker_ZHist!H383-Nominal_ZHist!H383</f>
        <v>0</v>
      </c>
      <c r="I383">
        <f>Linker_ZHist!I383-Nominal_ZHist!I383</f>
        <v>0</v>
      </c>
      <c r="J383">
        <f>Linker_ZHist!J383-Nominal_ZHist!J383</f>
        <v>0</v>
      </c>
      <c r="K383">
        <f>Linker_ZHist!K383-Nominal_ZHist!K383</f>
        <v>0</v>
      </c>
      <c r="L383">
        <f>Linker_ZHist!L383-Nominal_ZHist!L383</f>
        <v>0</v>
      </c>
      <c r="M383">
        <f>Linker_ZHist!M383-Nominal_ZHist!M383</f>
        <v>0</v>
      </c>
      <c r="N383">
        <f>Linker_ZHist!N383-Nominal_ZHist!N383</f>
        <v>0</v>
      </c>
      <c r="O383">
        <f>Linker_ZHist!O383-Nominal_ZHist!O383</f>
        <v>0</v>
      </c>
      <c r="P383">
        <f>Linker_ZHist!P383-Nominal_ZHist!P383</f>
        <v>0</v>
      </c>
      <c r="Q383">
        <f>Linker_ZHist!Q383-Nominal_ZHist!Q383</f>
        <v>0</v>
      </c>
      <c r="R383">
        <f>Linker_ZHist!R383-Nominal_ZHist!R383</f>
        <v>0</v>
      </c>
      <c r="S383">
        <f>Linker_ZHist!S383-Nominal_ZHist!S383</f>
        <v>0</v>
      </c>
      <c r="T383">
        <f>Linker_ZHist!T383-Nominal_ZHist!T383</f>
        <v>0</v>
      </c>
      <c r="U383">
        <f>Linker_ZHist!U383-Nominal_ZHist!U383</f>
        <v>0</v>
      </c>
      <c r="V383">
        <f>Linker_ZHist!V383-Nominal_ZHist!V383</f>
        <v>0</v>
      </c>
      <c r="W383">
        <f>Linker_ZHist!W383-Nominal_ZHist!W383</f>
        <v>0</v>
      </c>
      <c r="X383">
        <f>Linker_ZHist!X383-Nominal_ZHist!X383</f>
        <v>0</v>
      </c>
      <c r="Y383">
        <f>Linker_ZHist!Y383-Nominal_ZHist!Y383</f>
        <v>0</v>
      </c>
      <c r="Z383">
        <f>Linker_ZHist!Z383-Nominal_ZHist!Z383</f>
        <v>0</v>
      </c>
      <c r="AA383">
        <f>Linker_ZHist!AA383-Nominal_ZHist!AA383</f>
        <v>0</v>
      </c>
      <c r="AB383">
        <f>Linker_ZHist!AB383-Nominal_ZHist!AB383</f>
        <v>0</v>
      </c>
      <c r="AC383">
        <f>Linker_ZHist!AC383-Nominal_ZHist!AC383</f>
        <v>0</v>
      </c>
      <c r="AD383">
        <f>Linker_ZHist!AD383-Nominal_ZHist!AD383</f>
        <v>0</v>
      </c>
      <c r="AE383">
        <f>Linker_ZHist!AE383-Nominal_ZHist!AE383</f>
        <v>0</v>
      </c>
      <c r="AF383">
        <f>Linker_ZHist!AF383-Nominal_ZHist!AF383</f>
        <v>0</v>
      </c>
      <c r="AG383">
        <f>Linker_ZHist!AG383-Nominal_ZHist!AG383</f>
        <v>0</v>
      </c>
      <c r="AH383">
        <f>Linker_ZHist!AH383-Nominal_ZHist!AH383</f>
        <v>0</v>
      </c>
      <c r="AI383">
        <f>Linker_ZHist!AI383-Nominal_ZHist!AI383</f>
        <v>0</v>
      </c>
      <c r="AJ383">
        <f>Linker_ZHist!AJ383-Nominal_ZHist!AJ383</f>
        <v>0</v>
      </c>
      <c r="AK383">
        <f>Linker_ZHist!AK383-Nominal_ZHist!AK383</f>
        <v>0</v>
      </c>
      <c r="AL383">
        <f>Linker_ZHist!AL383-Nominal_ZHist!AL383</f>
        <v>0</v>
      </c>
      <c r="AM383">
        <f>Linker_ZHist!AM383-Nominal_ZHist!AM383</f>
        <v>0</v>
      </c>
      <c r="AN383">
        <f>Linker_ZHist!AN383-Nominal_ZHist!AN383</f>
        <v>0</v>
      </c>
      <c r="AO383">
        <f>Linker_ZHist!AO383-Nominal_ZHist!AO383</f>
        <v>0</v>
      </c>
      <c r="AP383">
        <f>Linker_ZHist!AP383-Nominal_ZHist!AP383</f>
        <v>0</v>
      </c>
      <c r="AQ383">
        <f>Linker_ZHist!AQ383-Nominal_ZHist!AQ383</f>
        <v>0</v>
      </c>
      <c r="AR383">
        <f>Linker_ZHist!AR383-Nominal_ZHist!AR383</f>
        <v>0</v>
      </c>
      <c r="AS383">
        <f>Linker_ZHist!AS383-Nominal_ZHist!AS383</f>
        <v>0</v>
      </c>
      <c r="AT383">
        <f>Linker_ZHist!AT383-Nominal_ZHist!AT383</f>
        <v>0</v>
      </c>
      <c r="AU383">
        <f>Linker_ZHist!AU383-Nominal_ZHist!AU383</f>
        <v>0</v>
      </c>
      <c r="AV383">
        <f>Linker_ZHist!AV383-Nominal_ZHist!AV383</f>
        <v>0</v>
      </c>
      <c r="AW383">
        <f>Linker_ZHist!AW383-Nominal_ZHist!AW383</f>
        <v>0</v>
      </c>
      <c r="AX383">
        <f>Linker_ZHist!AX383-Nominal_ZHist!AX383</f>
        <v>0</v>
      </c>
      <c r="AY383">
        <f>Linker_ZHist!AY383-Nominal_ZHist!AY383</f>
        <v>0</v>
      </c>
      <c r="AZ383">
        <f>Linker_ZHist!AZ383-Nominal_ZHist!AZ383</f>
        <v>0</v>
      </c>
      <c r="BA383">
        <f>Linker_ZHist!BA383-Nominal_ZHist!BA383</f>
        <v>0</v>
      </c>
      <c r="BB383">
        <f>Linker_ZHist!BB383-Nominal_ZHist!BB383</f>
        <v>0</v>
      </c>
      <c r="BC383">
        <f>Linker_ZHist!BC383-Nominal_ZHist!BC383</f>
        <v>0</v>
      </c>
      <c r="BD383">
        <f>Linker_ZHist!BD383-Nominal_ZHist!BD383</f>
        <v>0</v>
      </c>
      <c r="BE383">
        <f>Linker_ZHist!BE383-Nominal_ZHist!BE383</f>
        <v>0</v>
      </c>
      <c r="BF383">
        <f>Linker_ZHist!BF383-Nominal_ZHist!BF383</f>
        <v>0</v>
      </c>
      <c r="BG383">
        <f>Linker_ZHist!BG383-Nominal_ZHist!BG383</f>
        <v>0</v>
      </c>
      <c r="BH383">
        <f>Linker_ZHist!BH383-Nominal_ZHist!BH383</f>
        <v>0</v>
      </c>
      <c r="BI383">
        <f>Linker_ZHist!BI383-Nominal_ZHist!BI383</f>
        <v>0</v>
      </c>
      <c r="BJ383">
        <f>Linker_ZHist!BJ383-Nominal_ZHist!BJ383</f>
        <v>0</v>
      </c>
      <c r="BK383">
        <f>Linker_ZHist!BK383-Nominal_ZHist!BK383</f>
        <v>0</v>
      </c>
      <c r="BL383">
        <f>Linker_ZHist!BL383-Nominal_ZHist!BL383</f>
        <v>0</v>
      </c>
      <c r="BM383">
        <f>Linker_ZHist!BM383-Nominal_ZHist!BM383</f>
        <v>0</v>
      </c>
      <c r="BN383">
        <f>Linker_ZHist!BN383-Nominal_ZHist!BN383</f>
        <v>0</v>
      </c>
      <c r="BO383">
        <f>Linker_ZHist!BO383-Nominal_ZHist!BO383</f>
        <v>0</v>
      </c>
      <c r="BP383">
        <f>Linker_ZHist!BP383-Nominal_ZHist!BP383</f>
        <v>0</v>
      </c>
      <c r="BQ383">
        <f>Linker_ZHist!BQ383-Nominal_ZHist!BQ383</f>
        <v>0</v>
      </c>
      <c r="BR383">
        <f>Linker_ZHist!BR383-Nominal_ZHist!BR383</f>
        <v>0</v>
      </c>
      <c r="BS383">
        <f>Linker_ZHist!BS383-Nominal_ZHist!BS383</f>
        <v>0</v>
      </c>
      <c r="BT383">
        <f>Linker_ZHist!BT383-Nominal_ZHist!BT383</f>
        <v>0</v>
      </c>
      <c r="BU383">
        <f>Linker_ZHist!BU383-Nominal_ZHist!BU383</f>
        <v>0</v>
      </c>
      <c r="BV383">
        <f>Linker_ZHist!BV383-Nominal_ZHist!BV383</f>
        <v>0</v>
      </c>
      <c r="BW383">
        <f>Linker_ZHist!BW383-Nominal_ZHist!BW383</f>
        <v>0</v>
      </c>
      <c r="BX383">
        <f>Linker_ZHist!BX383-Nominal_ZHist!BX383</f>
        <v>0</v>
      </c>
      <c r="BY383">
        <f>Linker_ZHist!BY383-Nominal_ZHist!BY383</f>
        <v>0</v>
      </c>
      <c r="BZ383">
        <f>Linker_ZHist!BZ383-Nominal_ZHist!BZ383</f>
        <v>0</v>
      </c>
    </row>
    <row r="384" spans="4:78" x14ac:dyDescent="0.35">
      <c r="D384">
        <f>Linker_ZHist!D384-Nominal_ZHist!D384</f>
        <v>0</v>
      </c>
      <c r="E384">
        <f>Linker_ZHist!E384-Nominal_ZHist!E384</f>
        <v>0</v>
      </c>
      <c r="F384">
        <f>Linker_ZHist!F384-Nominal_ZHist!F384</f>
        <v>0</v>
      </c>
      <c r="G384">
        <f>Linker_ZHist!G384-Nominal_ZHist!G384</f>
        <v>0</v>
      </c>
      <c r="H384">
        <f>Linker_ZHist!H384-Nominal_ZHist!H384</f>
        <v>0</v>
      </c>
      <c r="I384">
        <f>Linker_ZHist!I384-Nominal_ZHist!I384</f>
        <v>0</v>
      </c>
      <c r="J384">
        <f>Linker_ZHist!J384-Nominal_ZHist!J384</f>
        <v>0</v>
      </c>
      <c r="K384">
        <f>Linker_ZHist!K384-Nominal_ZHist!K384</f>
        <v>0</v>
      </c>
      <c r="L384">
        <f>Linker_ZHist!L384-Nominal_ZHist!L384</f>
        <v>0</v>
      </c>
      <c r="M384">
        <f>Linker_ZHist!M384-Nominal_ZHist!M384</f>
        <v>0</v>
      </c>
      <c r="N384">
        <f>Linker_ZHist!N384-Nominal_ZHist!N384</f>
        <v>0</v>
      </c>
      <c r="O384">
        <f>Linker_ZHist!O384-Nominal_ZHist!O384</f>
        <v>0</v>
      </c>
      <c r="P384">
        <f>Linker_ZHist!P384-Nominal_ZHist!P384</f>
        <v>0</v>
      </c>
      <c r="Q384">
        <f>Linker_ZHist!Q384-Nominal_ZHist!Q384</f>
        <v>0</v>
      </c>
      <c r="R384">
        <f>Linker_ZHist!R384-Nominal_ZHist!R384</f>
        <v>0</v>
      </c>
      <c r="S384">
        <f>Linker_ZHist!S384-Nominal_ZHist!S384</f>
        <v>0</v>
      </c>
      <c r="T384">
        <f>Linker_ZHist!T384-Nominal_ZHist!T384</f>
        <v>0</v>
      </c>
      <c r="U384">
        <f>Linker_ZHist!U384-Nominal_ZHist!U384</f>
        <v>0</v>
      </c>
      <c r="V384">
        <f>Linker_ZHist!V384-Nominal_ZHist!V384</f>
        <v>0</v>
      </c>
      <c r="W384">
        <f>Linker_ZHist!W384-Nominal_ZHist!W384</f>
        <v>0</v>
      </c>
      <c r="X384">
        <f>Linker_ZHist!X384-Nominal_ZHist!X384</f>
        <v>0</v>
      </c>
      <c r="Y384">
        <f>Linker_ZHist!Y384-Nominal_ZHist!Y384</f>
        <v>0</v>
      </c>
      <c r="Z384">
        <f>Linker_ZHist!Z384-Nominal_ZHist!Z384</f>
        <v>0</v>
      </c>
      <c r="AA384">
        <f>Linker_ZHist!AA384-Nominal_ZHist!AA384</f>
        <v>0</v>
      </c>
      <c r="AB384">
        <f>Linker_ZHist!AB384-Nominal_ZHist!AB384</f>
        <v>0</v>
      </c>
      <c r="AC384">
        <f>Linker_ZHist!AC384-Nominal_ZHist!AC384</f>
        <v>0</v>
      </c>
      <c r="AD384">
        <f>Linker_ZHist!AD384-Nominal_ZHist!AD384</f>
        <v>0</v>
      </c>
      <c r="AE384">
        <f>Linker_ZHist!AE384-Nominal_ZHist!AE384</f>
        <v>0</v>
      </c>
      <c r="AF384">
        <f>Linker_ZHist!AF384-Nominal_ZHist!AF384</f>
        <v>0</v>
      </c>
      <c r="AG384">
        <f>Linker_ZHist!AG384-Nominal_ZHist!AG384</f>
        <v>0</v>
      </c>
      <c r="AH384">
        <f>Linker_ZHist!AH384-Nominal_ZHist!AH384</f>
        <v>0</v>
      </c>
      <c r="AI384">
        <f>Linker_ZHist!AI384-Nominal_ZHist!AI384</f>
        <v>0</v>
      </c>
      <c r="AJ384">
        <f>Linker_ZHist!AJ384-Nominal_ZHist!AJ384</f>
        <v>0</v>
      </c>
      <c r="AK384">
        <f>Linker_ZHist!AK384-Nominal_ZHist!AK384</f>
        <v>0</v>
      </c>
      <c r="AL384">
        <f>Linker_ZHist!AL384-Nominal_ZHist!AL384</f>
        <v>0</v>
      </c>
      <c r="AM384">
        <f>Linker_ZHist!AM384-Nominal_ZHist!AM384</f>
        <v>0</v>
      </c>
      <c r="AN384">
        <f>Linker_ZHist!AN384-Nominal_ZHist!AN384</f>
        <v>0</v>
      </c>
      <c r="AO384">
        <f>Linker_ZHist!AO384-Nominal_ZHist!AO384</f>
        <v>0</v>
      </c>
      <c r="AP384">
        <f>Linker_ZHist!AP384-Nominal_ZHist!AP384</f>
        <v>0</v>
      </c>
      <c r="AQ384">
        <f>Linker_ZHist!AQ384-Nominal_ZHist!AQ384</f>
        <v>0</v>
      </c>
      <c r="AR384">
        <f>Linker_ZHist!AR384-Nominal_ZHist!AR384</f>
        <v>0</v>
      </c>
      <c r="AS384">
        <f>Linker_ZHist!AS384-Nominal_ZHist!AS384</f>
        <v>0</v>
      </c>
      <c r="AT384">
        <f>Linker_ZHist!AT384-Nominal_ZHist!AT384</f>
        <v>0</v>
      </c>
      <c r="AU384">
        <f>Linker_ZHist!AU384-Nominal_ZHist!AU384</f>
        <v>0</v>
      </c>
      <c r="AV384">
        <f>Linker_ZHist!AV384-Nominal_ZHist!AV384</f>
        <v>0</v>
      </c>
      <c r="AW384">
        <f>Linker_ZHist!AW384-Nominal_ZHist!AW384</f>
        <v>0</v>
      </c>
      <c r="AX384">
        <f>Linker_ZHist!AX384-Nominal_ZHist!AX384</f>
        <v>0</v>
      </c>
      <c r="AY384">
        <f>Linker_ZHist!AY384-Nominal_ZHist!AY384</f>
        <v>0</v>
      </c>
      <c r="AZ384">
        <f>Linker_ZHist!AZ384-Nominal_ZHist!AZ384</f>
        <v>0</v>
      </c>
      <c r="BA384">
        <f>Linker_ZHist!BA384-Nominal_ZHist!BA384</f>
        <v>0</v>
      </c>
      <c r="BB384">
        <f>Linker_ZHist!BB384-Nominal_ZHist!BB384</f>
        <v>0</v>
      </c>
      <c r="BC384">
        <f>Linker_ZHist!BC384-Nominal_ZHist!BC384</f>
        <v>0</v>
      </c>
      <c r="BD384">
        <f>Linker_ZHist!BD384-Nominal_ZHist!BD384</f>
        <v>0</v>
      </c>
      <c r="BE384">
        <f>Linker_ZHist!BE384-Nominal_ZHist!BE384</f>
        <v>0</v>
      </c>
      <c r="BF384">
        <f>Linker_ZHist!BF384-Nominal_ZHist!BF384</f>
        <v>0</v>
      </c>
      <c r="BG384">
        <f>Linker_ZHist!BG384-Nominal_ZHist!BG384</f>
        <v>0</v>
      </c>
      <c r="BH384">
        <f>Linker_ZHist!BH384-Nominal_ZHist!BH384</f>
        <v>0</v>
      </c>
      <c r="BI384">
        <f>Linker_ZHist!BI384-Nominal_ZHist!BI384</f>
        <v>0</v>
      </c>
      <c r="BJ384">
        <f>Linker_ZHist!BJ384-Nominal_ZHist!BJ384</f>
        <v>0</v>
      </c>
      <c r="BK384">
        <f>Linker_ZHist!BK384-Nominal_ZHist!BK384</f>
        <v>0</v>
      </c>
      <c r="BL384">
        <f>Linker_ZHist!BL384-Nominal_ZHist!BL384</f>
        <v>0</v>
      </c>
      <c r="BM384">
        <f>Linker_ZHist!BM384-Nominal_ZHist!BM384</f>
        <v>0</v>
      </c>
      <c r="BN384">
        <f>Linker_ZHist!BN384-Nominal_ZHist!BN384</f>
        <v>0</v>
      </c>
      <c r="BO384">
        <f>Linker_ZHist!BO384-Nominal_ZHist!BO384</f>
        <v>0</v>
      </c>
      <c r="BP384">
        <f>Linker_ZHist!BP384-Nominal_ZHist!BP384</f>
        <v>0</v>
      </c>
      <c r="BQ384">
        <f>Linker_ZHist!BQ384-Nominal_ZHist!BQ384</f>
        <v>0</v>
      </c>
      <c r="BR384">
        <f>Linker_ZHist!BR384-Nominal_ZHist!BR384</f>
        <v>0</v>
      </c>
      <c r="BS384">
        <f>Linker_ZHist!BS384-Nominal_ZHist!BS384</f>
        <v>0</v>
      </c>
      <c r="BT384">
        <f>Linker_ZHist!BT384-Nominal_ZHist!BT384</f>
        <v>0</v>
      </c>
      <c r="BU384">
        <f>Linker_ZHist!BU384-Nominal_ZHist!BU384</f>
        <v>0</v>
      </c>
      <c r="BV384">
        <f>Linker_ZHist!BV384-Nominal_ZHist!BV384</f>
        <v>0</v>
      </c>
      <c r="BW384">
        <f>Linker_ZHist!BW384-Nominal_ZHist!BW384</f>
        <v>0</v>
      </c>
      <c r="BX384">
        <f>Linker_ZHist!BX384-Nominal_ZHist!BX384</f>
        <v>0</v>
      </c>
      <c r="BY384">
        <f>Linker_ZHist!BY384-Nominal_ZHist!BY384</f>
        <v>0</v>
      </c>
      <c r="BZ384">
        <f>Linker_ZHist!BZ384-Nominal_ZHist!BZ384</f>
        <v>0</v>
      </c>
    </row>
    <row r="385" spans="4:78" x14ac:dyDescent="0.35">
      <c r="D385">
        <f>Linker_ZHist!D385-Nominal_ZHist!D385</f>
        <v>0</v>
      </c>
      <c r="E385">
        <f>Linker_ZHist!E385-Nominal_ZHist!E385</f>
        <v>0</v>
      </c>
      <c r="F385">
        <f>Linker_ZHist!F385-Nominal_ZHist!F385</f>
        <v>0</v>
      </c>
      <c r="G385">
        <f>Linker_ZHist!G385-Nominal_ZHist!G385</f>
        <v>0</v>
      </c>
      <c r="H385">
        <f>Linker_ZHist!H385-Nominal_ZHist!H385</f>
        <v>0</v>
      </c>
      <c r="I385">
        <f>Linker_ZHist!I385-Nominal_ZHist!I385</f>
        <v>0</v>
      </c>
      <c r="J385">
        <f>Linker_ZHist!J385-Nominal_ZHist!J385</f>
        <v>0</v>
      </c>
      <c r="K385">
        <f>Linker_ZHist!K385-Nominal_ZHist!K385</f>
        <v>0</v>
      </c>
      <c r="L385">
        <f>Linker_ZHist!L385-Nominal_ZHist!L385</f>
        <v>0</v>
      </c>
      <c r="M385">
        <f>Linker_ZHist!M385-Nominal_ZHist!M385</f>
        <v>0</v>
      </c>
      <c r="N385">
        <f>Linker_ZHist!N385-Nominal_ZHist!N385</f>
        <v>0</v>
      </c>
      <c r="O385">
        <f>Linker_ZHist!O385-Nominal_ZHist!O385</f>
        <v>0</v>
      </c>
      <c r="P385">
        <f>Linker_ZHist!P385-Nominal_ZHist!P385</f>
        <v>0</v>
      </c>
      <c r="Q385">
        <f>Linker_ZHist!Q385-Nominal_ZHist!Q385</f>
        <v>0</v>
      </c>
      <c r="R385">
        <f>Linker_ZHist!R385-Nominal_ZHist!R385</f>
        <v>0</v>
      </c>
      <c r="S385">
        <f>Linker_ZHist!S385-Nominal_ZHist!S385</f>
        <v>0</v>
      </c>
      <c r="T385">
        <f>Linker_ZHist!T385-Nominal_ZHist!T385</f>
        <v>0</v>
      </c>
      <c r="U385">
        <f>Linker_ZHist!U385-Nominal_ZHist!U385</f>
        <v>0</v>
      </c>
      <c r="V385">
        <f>Linker_ZHist!V385-Nominal_ZHist!V385</f>
        <v>0</v>
      </c>
      <c r="W385">
        <f>Linker_ZHist!W385-Nominal_ZHist!W385</f>
        <v>0</v>
      </c>
      <c r="X385">
        <f>Linker_ZHist!X385-Nominal_ZHist!X385</f>
        <v>0</v>
      </c>
      <c r="Y385">
        <f>Linker_ZHist!Y385-Nominal_ZHist!Y385</f>
        <v>0</v>
      </c>
      <c r="Z385">
        <f>Linker_ZHist!Z385-Nominal_ZHist!Z385</f>
        <v>0</v>
      </c>
      <c r="AA385">
        <f>Linker_ZHist!AA385-Nominal_ZHist!AA385</f>
        <v>0</v>
      </c>
      <c r="AB385">
        <f>Linker_ZHist!AB385-Nominal_ZHist!AB385</f>
        <v>0</v>
      </c>
      <c r="AC385">
        <f>Linker_ZHist!AC385-Nominal_ZHist!AC385</f>
        <v>0</v>
      </c>
      <c r="AD385">
        <f>Linker_ZHist!AD385-Nominal_ZHist!AD385</f>
        <v>0</v>
      </c>
      <c r="AE385">
        <f>Linker_ZHist!AE385-Nominal_ZHist!AE385</f>
        <v>0</v>
      </c>
      <c r="AF385">
        <f>Linker_ZHist!AF385-Nominal_ZHist!AF385</f>
        <v>0</v>
      </c>
      <c r="AG385">
        <f>Linker_ZHist!AG385-Nominal_ZHist!AG385</f>
        <v>0</v>
      </c>
      <c r="AH385">
        <f>Linker_ZHist!AH385-Nominal_ZHist!AH385</f>
        <v>0</v>
      </c>
      <c r="AI385">
        <f>Linker_ZHist!AI385-Nominal_ZHist!AI385</f>
        <v>0</v>
      </c>
      <c r="AJ385">
        <f>Linker_ZHist!AJ385-Nominal_ZHist!AJ385</f>
        <v>0</v>
      </c>
      <c r="AK385">
        <f>Linker_ZHist!AK385-Nominal_ZHist!AK385</f>
        <v>0</v>
      </c>
      <c r="AL385">
        <f>Linker_ZHist!AL385-Nominal_ZHist!AL385</f>
        <v>0</v>
      </c>
      <c r="AM385">
        <f>Linker_ZHist!AM385-Nominal_ZHist!AM385</f>
        <v>0</v>
      </c>
      <c r="AN385">
        <f>Linker_ZHist!AN385-Nominal_ZHist!AN385</f>
        <v>0</v>
      </c>
      <c r="AO385">
        <f>Linker_ZHist!AO385-Nominal_ZHist!AO385</f>
        <v>0</v>
      </c>
      <c r="AP385">
        <f>Linker_ZHist!AP385-Nominal_ZHist!AP385</f>
        <v>0</v>
      </c>
      <c r="AQ385">
        <f>Linker_ZHist!AQ385-Nominal_ZHist!AQ385</f>
        <v>0</v>
      </c>
      <c r="AR385">
        <f>Linker_ZHist!AR385-Nominal_ZHist!AR385</f>
        <v>0</v>
      </c>
      <c r="AS385">
        <f>Linker_ZHist!AS385-Nominal_ZHist!AS385</f>
        <v>0</v>
      </c>
      <c r="AT385">
        <f>Linker_ZHist!AT385-Nominal_ZHist!AT385</f>
        <v>0</v>
      </c>
      <c r="AU385">
        <f>Linker_ZHist!AU385-Nominal_ZHist!AU385</f>
        <v>0</v>
      </c>
      <c r="AV385">
        <f>Linker_ZHist!AV385-Nominal_ZHist!AV385</f>
        <v>0</v>
      </c>
      <c r="AW385">
        <f>Linker_ZHist!AW385-Nominal_ZHist!AW385</f>
        <v>0</v>
      </c>
      <c r="AX385">
        <f>Linker_ZHist!AX385-Nominal_ZHist!AX385</f>
        <v>0</v>
      </c>
      <c r="AY385">
        <f>Linker_ZHist!AY385-Nominal_ZHist!AY385</f>
        <v>0</v>
      </c>
      <c r="AZ385">
        <f>Linker_ZHist!AZ385-Nominal_ZHist!AZ385</f>
        <v>0</v>
      </c>
      <c r="BA385">
        <f>Linker_ZHist!BA385-Nominal_ZHist!BA385</f>
        <v>0</v>
      </c>
      <c r="BB385">
        <f>Linker_ZHist!BB385-Nominal_ZHist!BB385</f>
        <v>0</v>
      </c>
      <c r="BC385">
        <f>Linker_ZHist!BC385-Nominal_ZHist!BC385</f>
        <v>0</v>
      </c>
      <c r="BD385">
        <f>Linker_ZHist!BD385-Nominal_ZHist!BD385</f>
        <v>0</v>
      </c>
      <c r="BE385">
        <f>Linker_ZHist!BE385-Nominal_ZHist!BE385</f>
        <v>0</v>
      </c>
      <c r="BF385">
        <f>Linker_ZHist!BF385-Nominal_ZHist!BF385</f>
        <v>0</v>
      </c>
      <c r="BG385">
        <f>Linker_ZHist!BG385-Nominal_ZHist!BG385</f>
        <v>0</v>
      </c>
      <c r="BH385">
        <f>Linker_ZHist!BH385-Nominal_ZHist!BH385</f>
        <v>0</v>
      </c>
      <c r="BI385">
        <f>Linker_ZHist!BI385-Nominal_ZHist!BI385</f>
        <v>0</v>
      </c>
      <c r="BJ385">
        <f>Linker_ZHist!BJ385-Nominal_ZHist!BJ385</f>
        <v>0</v>
      </c>
      <c r="BK385">
        <f>Linker_ZHist!BK385-Nominal_ZHist!BK385</f>
        <v>0</v>
      </c>
      <c r="BL385">
        <f>Linker_ZHist!BL385-Nominal_ZHist!BL385</f>
        <v>0</v>
      </c>
      <c r="BM385">
        <f>Linker_ZHist!BM385-Nominal_ZHist!BM385</f>
        <v>0</v>
      </c>
      <c r="BN385">
        <f>Linker_ZHist!BN385-Nominal_ZHist!BN385</f>
        <v>0</v>
      </c>
      <c r="BO385">
        <f>Linker_ZHist!BO385-Nominal_ZHist!BO385</f>
        <v>0</v>
      </c>
      <c r="BP385">
        <f>Linker_ZHist!BP385-Nominal_ZHist!BP385</f>
        <v>0</v>
      </c>
      <c r="BQ385">
        <f>Linker_ZHist!BQ385-Nominal_ZHist!BQ385</f>
        <v>0</v>
      </c>
      <c r="BR385">
        <f>Linker_ZHist!BR385-Nominal_ZHist!BR385</f>
        <v>0</v>
      </c>
      <c r="BS385">
        <f>Linker_ZHist!BS385-Nominal_ZHist!BS385</f>
        <v>0</v>
      </c>
      <c r="BT385">
        <f>Linker_ZHist!BT385-Nominal_ZHist!BT385</f>
        <v>0</v>
      </c>
      <c r="BU385">
        <f>Linker_ZHist!BU385-Nominal_ZHist!BU385</f>
        <v>0</v>
      </c>
      <c r="BV385">
        <f>Linker_ZHist!BV385-Nominal_ZHist!BV385</f>
        <v>0</v>
      </c>
      <c r="BW385">
        <f>Linker_ZHist!BW385-Nominal_ZHist!BW385</f>
        <v>0</v>
      </c>
      <c r="BX385">
        <f>Linker_ZHist!BX385-Nominal_ZHist!BX385</f>
        <v>0</v>
      </c>
      <c r="BY385">
        <f>Linker_ZHist!BY385-Nominal_ZHist!BY385</f>
        <v>0</v>
      </c>
      <c r="BZ385">
        <f>Linker_ZHist!BZ385-Nominal_ZHist!BZ385</f>
        <v>0</v>
      </c>
    </row>
    <row r="386" spans="4:78" x14ac:dyDescent="0.35">
      <c r="D386">
        <f>Linker_ZHist!D386-Nominal_ZHist!D386</f>
        <v>0</v>
      </c>
      <c r="E386">
        <f>Linker_ZHist!E386-Nominal_ZHist!E386</f>
        <v>0</v>
      </c>
      <c r="F386">
        <f>Linker_ZHist!F386-Nominal_ZHist!F386</f>
        <v>0</v>
      </c>
      <c r="G386">
        <f>Linker_ZHist!G386-Nominal_ZHist!G386</f>
        <v>0</v>
      </c>
      <c r="H386">
        <f>Linker_ZHist!H386-Nominal_ZHist!H386</f>
        <v>0</v>
      </c>
      <c r="I386">
        <f>Linker_ZHist!I386-Nominal_ZHist!I386</f>
        <v>0</v>
      </c>
      <c r="J386">
        <f>Linker_ZHist!J386-Nominal_ZHist!J386</f>
        <v>0</v>
      </c>
      <c r="K386">
        <f>Linker_ZHist!K386-Nominal_ZHist!K386</f>
        <v>0</v>
      </c>
      <c r="L386">
        <f>Linker_ZHist!L386-Nominal_ZHist!L386</f>
        <v>0</v>
      </c>
      <c r="M386">
        <f>Linker_ZHist!M386-Nominal_ZHist!M386</f>
        <v>0</v>
      </c>
      <c r="N386">
        <f>Linker_ZHist!N386-Nominal_ZHist!N386</f>
        <v>0</v>
      </c>
      <c r="O386">
        <f>Linker_ZHist!O386-Nominal_ZHist!O386</f>
        <v>0</v>
      </c>
      <c r="P386">
        <f>Linker_ZHist!P386-Nominal_ZHist!P386</f>
        <v>0</v>
      </c>
      <c r="Q386">
        <f>Linker_ZHist!Q386-Nominal_ZHist!Q386</f>
        <v>0</v>
      </c>
      <c r="R386">
        <f>Linker_ZHist!R386-Nominal_ZHist!R386</f>
        <v>0</v>
      </c>
      <c r="S386">
        <f>Linker_ZHist!S386-Nominal_ZHist!S386</f>
        <v>0</v>
      </c>
      <c r="T386">
        <f>Linker_ZHist!T386-Nominal_ZHist!T386</f>
        <v>0</v>
      </c>
      <c r="U386">
        <f>Linker_ZHist!U386-Nominal_ZHist!U386</f>
        <v>0</v>
      </c>
      <c r="V386">
        <f>Linker_ZHist!V386-Nominal_ZHist!V386</f>
        <v>0</v>
      </c>
      <c r="W386">
        <f>Linker_ZHist!W386-Nominal_ZHist!W386</f>
        <v>0</v>
      </c>
      <c r="X386">
        <f>Linker_ZHist!X386-Nominal_ZHist!X386</f>
        <v>0</v>
      </c>
      <c r="Y386">
        <f>Linker_ZHist!Y386-Nominal_ZHist!Y386</f>
        <v>0</v>
      </c>
      <c r="Z386">
        <f>Linker_ZHist!Z386-Nominal_ZHist!Z386</f>
        <v>0</v>
      </c>
      <c r="AA386">
        <f>Linker_ZHist!AA386-Nominal_ZHist!AA386</f>
        <v>0</v>
      </c>
      <c r="AB386">
        <f>Linker_ZHist!AB386-Nominal_ZHist!AB386</f>
        <v>0</v>
      </c>
      <c r="AC386">
        <f>Linker_ZHist!AC386-Nominal_ZHist!AC386</f>
        <v>0</v>
      </c>
      <c r="AD386">
        <f>Linker_ZHist!AD386-Nominal_ZHist!AD386</f>
        <v>0</v>
      </c>
      <c r="AE386">
        <f>Linker_ZHist!AE386-Nominal_ZHist!AE386</f>
        <v>0</v>
      </c>
      <c r="AF386">
        <f>Linker_ZHist!AF386-Nominal_ZHist!AF386</f>
        <v>0</v>
      </c>
      <c r="AG386">
        <f>Linker_ZHist!AG386-Nominal_ZHist!AG386</f>
        <v>0</v>
      </c>
      <c r="AH386">
        <f>Linker_ZHist!AH386-Nominal_ZHist!AH386</f>
        <v>0</v>
      </c>
      <c r="AI386">
        <f>Linker_ZHist!AI386-Nominal_ZHist!AI386</f>
        <v>0</v>
      </c>
      <c r="AJ386">
        <f>Linker_ZHist!AJ386-Nominal_ZHist!AJ386</f>
        <v>0</v>
      </c>
      <c r="AK386">
        <f>Linker_ZHist!AK386-Nominal_ZHist!AK386</f>
        <v>0</v>
      </c>
      <c r="AL386">
        <f>Linker_ZHist!AL386-Nominal_ZHist!AL386</f>
        <v>0</v>
      </c>
      <c r="AM386">
        <f>Linker_ZHist!AM386-Nominal_ZHist!AM386</f>
        <v>0</v>
      </c>
      <c r="AN386">
        <f>Linker_ZHist!AN386-Nominal_ZHist!AN386</f>
        <v>0</v>
      </c>
      <c r="AO386">
        <f>Linker_ZHist!AO386-Nominal_ZHist!AO386</f>
        <v>0</v>
      </c>
      <c r="AP386">
        <f>Linker_ZHist!AP386-Nominal_ZHist!AP386</f>
        <v>0</v>
      </c>
      <c r="AQ386">
        <f>Linker_ZHist!AQ386-Nominal_ZHist!AQ386</f>
        <v>0</v>
      </c>
      <c r="AR386">
        <f>Linker_ZHist!AR386-Nominal_ZHist!AR386</f>
        <v>0</v>
      </c>
      <c r="AS386">
        <f>Linker_ZHist!AS386-Nominal_ZHist!AS386</f>
        <v>0</v>
      </c>
      <c r="AT386">
        <f>Linker_ZHist!AT386-Nominal_ZHist!AT386</f>
        <v>0</v>
      </c>
      <c r="AU386">
        <f>Linker_ZHist!AU386-Nominal_ZHist!AU386</f>
        <v>0</v>
      </c>
      <c r="AV386">
        <f>Linker_ZHist!AV386-Nominal_ZHist!AV386</f>
        <v>0</v>
      </c>
      <c r="AW386">
        <f>Linker_ZHist!AW386-Nominal_ZHist!AW386</f>
        <v>0</v>
      </c>
      <c r="AX386">
        <f>Linker_ZHist!AX386-Nominal_ZHist!AX386</f>
        <v>0</v>
      </c>
      <c r="AY386">
        <f>Linker_ZHist!AY386-Nominal_ZHist!AY386</f>
        <v>0</v>
      </c>
      <c r="AZ386">
        <f>Linker_ZHist!AZ386-Nominal_ZHist!AZ386</f>
        <v>0</v>
      </c>
      <c r="BA386">
        <f>Linker_ZHist!BA386-Nominal_ZHist!BA386</f>
        <v>0</v>
      </c>
      <c r="BB386">
        <f>Linker_ZHist!BB386-Nominal_ZHist!BB386</f>
        <v>0</v>
      </c>
      <c r="BC386">
        <f>Linker_ZHist!BC386-Nominal_ZHist!BC386</f>
        <v>0</v>
      </c>
      <c r="BD386">
        <f>Linker_ZHist!BD386-Nominal_ZHist!BD386</f>
        <v>0</v>
      </c>
      <c r="BE386">
        <f>Linker_ZHist!BE386-Nominal_ZHist!BE386</f>
        <v>0</v>
      </c>
      <c r="BF386">
        <f>Linker_ZHist!BF386-Nominal_ZHist!BF386</f>
        <v>0</v>
      </c>
      <c r="BG386">
        <f>Linker_ZHist!BG386-Nominal_ZHist!BG386</f>
        <v>0</v>
      </c>
      <c r="BH386">
        <f>Linker_ZHist!BH386-Nominal_ZHist!BH386</f>
        <v>0</v>
      </c>
      <c r="BI386">
        <f>Linker_ZHist!BI386-Nominal_ZHist!BI386</f>
        <v>0</v>
      </c>
      <c r="BJ386">
        <f>Linker_ZHist!BJ386-Nominal_ZHist!BJ386</f>
        <v>0</v>
      </c>
      <c r="BK386">
        <f>Linker_ZHist!BK386-Nominal_ZHist!BK386</f>
        <v>0</v>
      </c>
      <c r="BL386">
        <f>Linker_ZHist!BL386-Nominal_ZHist!BL386</f>
        <v>0</v>
      </c>
      <c r="BM386">
        <f>Linker_ZHist!BM386-Nominal_ZHist!BM386</f>
        <v>0</v>
      </c>
      <c r="BN386">
        <f>Linker_ZHist!BN386-Nominal_ZHist!BN386</f>
        <v>0</v>
      </c>
      <c r="BO386">
        <f>Linker_ZHist!BO386-Nominal_ZHist!BO386</f>
        <v>0</v>
      </c>
      <c r="BP386">
        <f>Linker_ZHist!BP386-Nominal_ZHist!BP386</f>
        <v>0</v>
      </c>
      <c r="BQ386">
        <f>Linker_ZHist!BQ386-Nominal_ZHist!BQ386</f>
        <v>0</v>
      </c>
      <c r="BR386">
        <f>Linker_ZHist!BR386-Nominal_ZHist!BR386</f>
        <v>0</v>
      </c>
      <c r="BS386">
        <f>Linker_ZHist!BS386-Nominal_ZHist!BS386</f>
        <v>0</v>
      </c>
      <c r="BT386">
        <f>Linker_ZHist!BT386-Nominal_ZHist!BT386</f>
        <v>0</v>
      </c>
      <c r="BU386">
        <f>Linker_ZHist!BU386-Nominal_ZHist!BU386</f>
        <v>0</v>
      </c>
      <c r="BV386">
        <f>Linker_ZHist!BV386-Nominal_ZHist!BV386</f>
        <v>0</v>
      </c>
      <c r="BW386">
        <f>Linker_ZHist!BW386-Nominal_ZHist!BW386</f>
        <v>0</v>
      </c>
      <c r="BX386">
        <f>Linker_ZHist!BX386-Nominal_ZHist!BX386</f>
        <v>0</v>
      </c>
      <c r="BY386">
        <f>Linker_ZHist!BY386-Nominal_ZHist!BY386</f>
        <v>0</v>
      </c>
      <c r="BZ386">
        <f>Linker_ZHist!BZ386-Nominal_ZHist!BZ386</f>
        <v>0</v>
      </c>
    </row>
    <row r="387" spans="4:78" x14ac:dyDescent="0.35">
      <c r="D387">
        <f>Linker_ZHist!D387-Nominal_ZHist!D387</f>
        <v>0</v>
      </c>
      <c r="E387">
        <f>Linker_ZHist!E387-Nominal_ZHist!E387</f>
        <v>0</v>
      </c>
      <c r="F387">
        <f>Linker_ZHist!F387-Nominal_ZHist!F387</f>
        <v>0</v>
      </c>
      <c r="G387">
        <f>Linker_ZHist!G387-Nominal_ZHist!G387</f>
        <v>0</v>
      </c>
      <c r="H387">
        <f>Linker_ZHist!H387-Nominal_ZHist!H387</f>
        <v>0</v>
      </c>
      <c r="I387">
        <f>Linker_ZHist!I387-Nominal_ZHist!I387</f>
        <v>0</v>
      </c>
      <c r="J387">
        <f>Linker_ZHist!J387-Nominal_ZHist!J387</f>
        <v>0</v>
      </c>
      <c r="K387">
        <f>Linker_ZHist!K387-Nominal_ZHist!K387</f>
        <v>0</v>
      </c>
      <c r="L387">
        <f>Linker_ZHist!L387-Nominal_ZHist!L387</f>
        <v>0</v>
      </c>
      <c r="M387">
        <f>Linker_ZHist!M387-Nominal_ZHist!M387</f>
        <v>0</v>
      </c>
      <c r="N387">
        <f>Linker_ZHist!N387-Nominal_ZHist!N387</f>
        <v>0</v>
      </c>
      <c r="O387">
        <f>Linker_ZHist!O387-Nominal_ZHist!O387</f>
        <v>0</v>
      </c>
      <c r="P387">
        <f>Linker_ZHist!P387-Nominal_ZHist!P387</f>
        <v>0</v>
      </c>
      <c r="Q387">
        <f>Linker_ZHist!Q387-Nominal_ZHist!Q387</f>
        <v>0</v>
      </c>
      <c r="R387">
        <f>Linker_ZHist!R387-Nominal_ZHist!R387</f>
        <v>0</v>
      </c>
      <c r="S387">
        <f>Linker_ZHist!S387-Nominal_ZHist!S387</f>
        <v>0</v>
      </c>
      <c r="T387">
        <f>Linker_ZHist!T387-Nominal_ZHist!T387</f>
        <v>0</v>
      </c>
      <c r="U387">
        <f>Linker_ZHist!U387-Nominal_ZHist!U387</f>
        <v>0</v>
      </c>
      <c r="V387">
        <f>Linker_ZHist!V387-Nominal_ZHist!V387</f>
        <v>0</v>
      </c>
      <c r="W387">
        <f>Linker_ZHist!W387-Nominal_ZHist!W387</f>
        <v>0</v>
      </c>
      <c r="X387">
        <f>Linker_ZHist!X387-Nominal_ZHist!X387</f>
        <v>0</v>
      </c>
      <c r="Y387">
        <f>Linker_ZHist!Y387-Nominal_ZHist!Y387</f>
        <v>0</v>
      </c>
      <c r="Z387">
        <f>Linker_ZHist!Z387-Nominal_ZHist!Z387</f>
        <v>0</v>
      </c>
      <c r="AA387">
        <f>Linker_ZHist!AA387-Nominal_ZHist!AA387</f>
        <v>0</v>
      </c>
      <c r="AB387">
        <f>Linker_ZHist!AB387-Nominal_ZHist!AB387</f>
        <v>0</v>
      </c>
      <c r="AC387">
        <f>Linker_ZHist!AC387-Nominal_ZHist!AC387</f>
        <v>0</v>
      </c>
      <c r="AD387">
        <f>Linker_ZHist!AD387-Nominal_ZHist!AD387</f>
        <v>0</v>
      </c>
      <c r="AE387">
        <f>Linker_ZHist!AE387-Nominal_ZHist!AE387</f>
        <v>0</v>
      </c>
      <c r="AF387">
        <f>Linker_ZHist!AF387-Nominal_ZHist!AF387</f>
        <v>0</v>
      </c>
      <c r="AG387">
        <f>Linker_ZHist!AG387-Nominal_ZHist!AG387</f>
        <v>0</v>
      </c>
      <c r="AH387">
        <f>Linker_ZHist!AH387-Nominal_ZHist!AH387</f>
        <v>0</v>
      </c>
      <c r="AI387">
        <f>Linker_ZHist!AI387-Nominal_ZHist!AI387</f>
        <v>0</v>
      </c>
      <c r="AJ387">
        <f>Linker_ZHist!AJ387-Nominal_ZHist!AJ387</f>
        <v>0</v>
      </c>
      <c r="AK387">
        <f>Linker_ZHist!AK387-Nominal_ZHist!AK387</f>
        <v>0</v>
      </c>
      <c r="AL387">
        <f>Linker_ZHist!AL387-Nominal_ZHist!AL387</f>
        <v>0</v>
      </c>
      <c r="AM387">
        <f>Linker_ZHist!AM387-Nominal_ZHist!AM387</f>
        <v>0</v>
      </c>
      <c r="AN387">
        <f>Linker_ZHist!AN387-Nominal_ZHist!AN387</f>
        <v>0</v>
      </c>
      <c r="AO387">
        <f>Linker_ZHist!AO387-Nominal_ZHist!AO387</f>
        <v>0</v>
      </c>
      <c r="AP387">
        <f>Linker_ZHist!AP387-Nominal_ZHist!AP387</f>
        <v>0</v>
      </c>
      <c r="AQ387">
        <f>Linker_ZHist!AQ387-Nominal_ZHist!AQ387</f>
        <v>0</v>
      </c>
      <c r="AR387">
        <f>Linker_ZHist!AR387-Nominal_ZHist!AR387</f>
        <v>0</v>
      </c>
      <c r="AS387">
        <f>Linker_ZHist!AS387-Nominal_ZHist!AS387</f>
        <v>0</v>
      </c>
      <c r="AT387">
        <f>Linker_ZHist!AT387-Nominal_ZHist!AT387</f>
        <v>0</v>
      </c>
      <c r="AU387">
        <f>Linker_ZHist!AU387-Nominal_ZHist!AU387</f>
        <v>0</v>
      </c>
      <c r="AV387">
        <f>Linker_ZHist!AV387-Nominal_ZHist!AV387</f>
        <v>0</v>
      </c>
      <c r="AW387">
        <f>Linker_ZHist!AW387-Nominal_ZHist!AW387</f>
        <v>0</v>
      </c>
      <c r="AX387">
        <f>Linker_ZHist!AX387-Nominal_ZHist!AX387</f>
        <v>0</v>
      </c>
      <c r="AY387">
        <f>Linker_ZHist!AY387-Nominal_ZHist!AY387</f>
        <v>0</v>
      </c>
      <c r="AZ387">
        <f>Linker_ZHist!AZ387-Nominal_ZHist!AZ387</f>
        <v>0</v>
      </c>
      <c r="BA387">
        <f>Linker_ZHist!BA387-Nominal_ZHist!BA387</f>
        <v>0</v>
      </c>
      <c r="BB387">
        <f>Linker_ZHist!BB387-Nominal_ZHist!BB387</f>
        <v>0</v>
      </c>
      <c r="BC387">
        <f>Linker_ZHist!BC387-Nominal_ZHist!BC387</f>
        <v>0</v>
      </c>
      <c r="BD387">
        <f>Linker_ZHist!BD387-Nominal_ZHist!BD387</f>
        <v>0</v>
      </c>
      <c r="BE387">
        <f>Linker_ZHist!BE387-Nominal_ZHist!BE387</f>
        <v>0</v>
      </c>
      <c r="BF387">
        <f>Linker_ZHist!BF387-Nominal_ZHist!BF387</f>
        <v>0</v>
      </c>
      <c r="BG387">
        <f>Linker_ZHist!BG387-Nominal_ZHist!BG387</f>
        <v>0</v>
      </c>
      <c r="BH387">
        <f>Linker_ZHist!BH387-Nominal_ZHist!BH387</f>
        <v>0</v>
      </c>
      <c r="BI387">
        <f>Linker_ZHist!BI387-Nominal_ZHist!BI387</f>
        <v>0</v>
      </c>
      <c r="BJ387">
        <f>Linker_ZHist!BJ387-Nominal_ZHist!BJ387</f>
        <v>0</v>
      </c>
      <c r="BK387">
        <f>Linker_ZHist!BK387-Nominal_ZHist!BK387</f>
        <v>0</v>
      </c>
      <c r="BL387">
        <f>Linker_ZHist!BL387-Nominal_ZHist!BL387</f>
        <v>0</v>
      </c>
      <c r="BM387">
        <f>Linker_ZHist!BM387-Nominal_ZHist!BM387</f>
        <v>0</v>
      </c>
      <c r="BN387">
        <f>Linker_ZHist!BN387-Nominal_ZHist!BN387</f>
        <v>0</v>
      </c>
      <c r="BO387">
        <f>Linker_ZHist!BO387-Nominal_ZHist!BO387</f>
        <v>0</v>
      </c>
      <c r="BP387">
        <f>Linker_ZHist!BP387-Nominal_ZHist!BP387</f>
        <v>0</v>
      </c>
      <c r="BQ387">
        <f>Linker_ZHist!BQ387-Nominal_ZHist!BQ387</f>
        <v>0</v>
      </c>
      <c r="BR387">
        <f>Linker_ZHist!BR387-Nominal_ZHist!BR387</f>
        <v>0</v>
      </c>
      <c r="BS387">
        <f>Linker_ZHist!BS387-Nominal_ZHist!BS387</f>
        <v>0</v>
      </c>
      <c r="BT387">
        <f>Linker_ZHist!BT387-Nominal_ZHist!BT387</f>
        <v>0</v>
      </c>
      <c r="BU387">
        <f>Linker_ZHist!BU387-Nominal_ZHist!BU387</f>
        <v>0</v>
      </c>
      <c r="BV387">
        <f>Linker_ZHist!BV387-Nominal_ZHist!BV387</f>
        <v>0</v>
      </c>
      <c r="BW387">
        <f>Linker_ZHist!BW387-Nominal_ZHist!BW387</f>
        <v>0</v>
      </c>
      <c r="BX387">
        <f>Linker_ZHist!BX387-Nominal_ZHist!BX387</f>
        <v>0</v>
      </c>
      <c r="BY387">
        <f>Linker_ZHist!BY387-Nominal_ZHist!BY387</f>
        <v>0</v>
      </c>
      <c r="BZ387">
        <f>Linker_ZHist!BZ387-Nominal_ZHist!BZ387</f>
        <v>0</v>
      </c>
    </row>
    <row r="388" spans="4:78" x14ac:dyDescent="0.35">
      <c r="D388">
        <f>Linker_ZHist!D388-Nominal_ZHist!D388</f>
        <v>0</v>
      </c>
      <c r="E388">
        <f>Linker_ZHist!E388-Nominal_ZHist!E388</f>
        <v>0</v>
      </c>
      <c r="F388">
        <f>Linker_ZHist!F388-Nominal_ZHist!F388</f>
        <v>0</v>
      </c>
      <c r="G388">
        <f>Linker_ZHist!G388-Nominal_ZHist!G388</f>
        <v>0</v>
      </c>
      <c r="H388">
        <f>Linker_ZHist!H388-Nominal_ZHist!H388</f>
        <v>0</v>
      </c>
      <c r="I388">
        <f>Linker_ZHist!I388-Nominal_ZHist!I388</f>
        <v>0</v>
      </c>
      <c r="J388">
        <f>Linker_ZHist!J388-Nominal_ZHist!J388</f>
        <v>0</v>
      </c>
      <c r="K388">
        <f>Linker_ZHist!K388-Nominal_ZHist!K388</f>
        <v>0</v>
      </c>
      <c r="L388">
        <f>Linker_ZHist!L388-Nominal_ZHist!L388</f>
        <v>0</v>
      </c>
      <c r="M388">
        <f>Linker_ZHist!M388-Nominal_ZHist!M388</f>
        <v>0</v>
      </c>
      <c r="N388">
        <f>Linker_ZHist!N388-Nominal_ZHist!N388</f>
        <v>0</v>
      </c>
      <c r="O388">
        <f>Linker_ZHist!O388-Nominal_ZHist!O388</f>
        <v>0</v>
      </c>
      <c r="P388">
        <f>Linker_ZHist!P388-Nominal_ZHist!P388</f>
        <v>0</v>
      </c>
      <c r="Q388">
        <f>Linker_ZHist!Q388-Nominal_ZHist!Q388</f>
        <v>0</v>
      </c>
      <c r="R388">
        <f>Linker_ZHist!R388-Nominal_ZHist!R388</f>
        <v>0</v>
      </c>
      <c r="S388">
        <f>Linker_ZHist!S388-Nominal_ZHist!S388</f>
        <v>0</v>
      </c>
      <c r="T388">
        <f>Linker_ZHist!T388-Nominal_ZHist!T388</f>
        <v>0</v>
      </c>
      <c r="U388">
        <f>Linker_ZHist!U388-Nominal_ZHist!U388</f>
        <v>0</v>
      </c>
      <c r="V388">
        <f>Linker_ZHist!V388-Nominal_ZHist!V388</f>
        <v>0</v>
      </c>
      <c r="W388">
        <f>Linker_ZHist!W388-Nominal_ZHist!W388</f>
        <v>0</v>
      </c>
      <c r="X388">
        <f>Linker_ZHist!X388-Nominal_ZHist!X388</f>
        <v>0</v>
      </c>
      <c r="Y388">
        <f>Linker_ZHist!Y388-Nominal_ZHist!Y388</f>
        <v>0</v>
      </c>
      <c r="Z388">
        <f>Linker_ZHist!Z388-Nominal_ZHist!Z388</f>
        <v>0</v>
      </c>
      <c r="AA388">
        <f>Linker_ZHist!AA388-Nominal_ZHist!AA388</f>
        <v>0</v>
      </c>
      <c r="AB388">
        <f>Linker_ZHist!AB388-Nominal_ZHist!AB388</f>
        <v>0</v>
      </c>
      <c r="AC388">
        <f>Linker_ZHist!AC388-Nominal_ZHist!AC388</f>
        <v>0</v>
      </c>
      <c r="AD388">
        <f>Linker_ZHist!AD388-Nominal_ZHist!AD388</f>
        <v>0</v>
      </c>
      <c r="AE388">
        <f>Linker_ZHist!AE388-Nominal_ZHist!AE388</f>
        <v>0</v>
      </c>
      <c r="AF388">
        <f>Linker_ZHist!AF388-Nominal_ZHist!AF388</f>
        <v>0</v>
      </c>
      <c r="AG388">
        <f>Linker_ZHist!AG388-Nominal_ZHist!AG388</f>
        <v>0</v>
      </c>
      <c r="AH388">
        <f>Linker_ZHist!AH388-Nominal_ZHist!AH388</f>
        <v>0</v>
      </c>
      <c r="AI388">
        <f>Linker_ZHist!AI388-Nominal_ZHist!AI388</f>
        <v>0</v>
      </c>
      <c r="AJ388">
        <f>Linker_ZHist!AJ388-Nominal_ZHist!AJ388</f>
        <v>0</v>
      </c>
      <c r="AK388">
        <f>Linker_ZHist!AK388-Nominal_ZHist!AK388</f>
        <v>0</v>
      </c>
      <c r="AL388">
        <f>Linker_ZHist!AL388-Nominal_ZHist!AL388</f>
        <v>0</v>
      </c>
      <c r="AM388">
        <f>Linker_ZHist!AM388-Nominal_ZHist!AM388</f>
        <v>0</v>
      </c>
      <c r="AN388">
        <f>Linker_ZHist!AN388-Nominal_ZHist!AN388</f>
        <v>0</v>
      </c>
      <c r="AO388">
        <f>Linker_ZHist!AO388-Nominal_ZHist!AO388</f>
        <v>0</v>
      </c>
      <c r="AP388">
        <f>Linker_ZHist!AP388-Nominal_ZHist!AP388</f>
        <v>0</v>
      </c>
      <c r="AQ388">
        <f>Linker_ZHist!AQ388-Nominal_ZHist!AQ388</f>
        <v>0</v>
      </c>
      <c r="AR388">
        <f>Linker_ZHist!AR388-Nominal_ZHist!AR388</f>
        <v>0</v>
      </c>
      <c r="AS388">
        <f>Linker_ZHist!AS388-Nominal_ZHist!AS388</f>
        <v>0</v>
      </c>
      <c r="AT388">
        <f>Linker_ZHist!AT388-Nominal_ZHist!AT388</f>
        <v>0</v>
      </c>
      <c r="AU388">
        <f>Linker_ZHist!AU388-Nominal_ZHist!AU388</f>
        <v>0</v>
      </c>
      <c r="AV388">
        <f>Linker_ZHist!AV388-Nominal_ZHist!AV388</f>
        <v>0</v>
      </c>
      <c r="AW388">
        <f>Linker_ZHist!AW388-Nominal_ZHist!AW388</f>
        <v>0</v>
      </c>
      <c r="AX388">
        <f>Linker_ZHist!AX388-Nominal_ZHist!AX388</f>
        <v>0</v>
      </c>
      <c r="AY388">
        <f>Linker_ZHist!AY388-Nominal_ZHist!AY388</f>
        <v>0</v>
      </c>
      <c r="AZ388">
        <f>Linker_ZHist!AZ388-Nominal_ZHist!AZ388</f>
        <v>0</v>
      </c>
      <c r="BA388">
        <f>Linker_ZHist!BA388-Nominal_ZHist!BA388</f>
        <v>0</v>
      </c>
      <c r="BB388">
        <f>Linker_ZHist!BB388-Nominal_ZHist!BB388</f>
        <v>0</v>
      </c>
      <c r="BC388">
        <f>Linker_ZHist!BC388-Nominal_ZHist!BC388</f>
        <v>0</v>
      </c>
      <c r="BD388">
        <f>Linker_ZHist!BD388-Nominal_ZHist!BD388</f>
        <v>0</v>
      </c>
      <c r="BE388">
        <f>Linker_ZHist!BE388-Nominal_ZHist!BE388</f>
        <v>0</v>
      </c>
      <c r="BF388">
        <f>Linker_ZHist!BF388-Nominal_ZHist!BF388</f>
        <v>0</v>
      </c>
      <c r="BG388">
        <f>Linker_ZHist!BG388-Nominal_ZHist!BG388</f>
        <v>0</v>
      </c>
      <c r="BH388">
        <f>Linker_ZHist!BH388-Nominal_ZHist!BH388</f>
        <v>0</v>
      </c>
      <c r="BI388">
        <f>Linker_ZHist!BI388-Nominal_ZHist!BI388</f>
        <v>0</v>
      </c>
      <c r="BJ388">
        <f>Linker_ZHist!BJ388-Nominal_ZHist!BJ388</f>
        <v>0</v>
      </c>
      <c r="BK388">
        <f>Linker_ZHist!BK388-Nominal_ZHist!BK388</f>
        <v>0</v>
      </c>
      <c r="BL388">
        <f>Linker_ZHist!BL388-Nominal_ZHist!BL388</f>
        <v>0</v>
      </c>
      <c r="BM388">
        <f>Linker_ZHist!BM388-Nominal_ZHist!BM388</f>
        <v>0</v>
      </c>
      <c r="BN388">
        <f>Linker_ZHist!BN388-Nominal_ZHist!BN388</f>
        <v>0</v>
      </c>
      <c r="BO388">
        <f>Linker_ZHist!BO388-Nominal_ZHist!BO388</f>
        <v>0</v>
      </c>
      <c r="BP388">
        <f>Linker_ZHist!BP388-Nominal_ZHist!BP388</f>
        <v>0</v>
      </c>
      <c r="BQ388">
        <f>Linker_ZHist!BQ388-Nominal_ZHist!BQ388</f>
        <v>0</v>
      </c>
      <c r="BR388">
        <f>Linker_ZHist!BR388-Nominal_ZHist!BR388</f>
        <v>0</v>
      </c>
      <c r="BS388">
        <f>Linker_ZHist!BS388-Nominal_ZHist!BS388</f>
        <v>0</v>
      </c>
      <c r="BT388">
        <f>Linker_ZHist!BT388-Nominal_ZHist!BT388</f>
        <v>0</v>
      </c>
      <c r="BU388">
        <f>Linker_ZHist!BU388-Nominal_ZHist!BU388</f>
        <v>0</v>
      </c>
      <c r="BV388">
        <f>Linker_ZHist!BV388-Nominal_ZHist!BV388</f>
        <v>0</v>
      </c>
      <c r="BW388">
        <f>Linker_ZHist!BW388-Nominal_ZHist!BW388</f>
        <v>0</v>
      </c>
      <c r="BX388">
        <f>Linker_ZHist!BX388-Nominal_ZHist!BX388</f>
        <v>0</v>
      </c>
      <c r="BY388">
        <f>Linker_ZHist!BY388-Nominal_ZHist!BY388</f>
        <v>0</v>
      </c>
      <c r="BZ388">
        <f>Linker_ZHist!BZ388-Nominal_ZHist!BZ388</f>
        <v>0</v>
      </c>
    </row>
    <row r="389" spans="4:78" x14ac:dyDescent="0.35">
      <c r="D389">
        <f>Linker_ZHist!D389-Nominal_ZHist!D389</f>
        <v>0</v>
      </c>
      <c r="E389">
        <f>Linker_ZHist!E389-Nominal_ZHist!E389</f>
        <v>0</v>
      </c>
      <c r="F389">
        <f>Linker_ZHist!F389-Nominal_ZHist!F389</f>
        <v>0</v>
      </c>
      <c r="G389">
        <f>Linker_ZHist!G389-Nominal_ZHist!G389</f>
        <v>0</v>
      </c>
      <c r="H389">
        <f>Linker_ZHist!H389-Nominal_ZHist!H389</f>
        <v>0</v>
      </c>
      <c r="I389">
        <f>Linker_ZHist!I389-Nominal_ZHist!I389</f>
        <v>0</v>
      </c>
      <c r="J389">
        <f>Linker_ZHist!J389-Nominal_ZHist!J389</f>
        <v>0</v>
      </c>
      <c r="K389">
        <f>Linker_ZHist!K389-Nominal_ZHist!K389</f>
        <v>0</v>
      </c>
      <c r="L389">
        <f>Linker_ZHist!L389-Nominal_ZHist!L389</f>
        <v>0</v>
      </c>
      <c r="M389">
        <f>Linker_ZHist!M389-Nominal_ZHist!M389</f>
        <v>0</v>
      </c>
      <c r="N389">
        <f>Linker_ZHist!N389-Nominal_ZHist!N389</f>
        <v>0</v>
      </c>
      <c r="O389">
        <f>Linker_ZHist!O389-Nominal_ZHist!O389</f>
        <v>0</v>
      </c>
      <c r="P389">
        <f>Linker_ZHist!P389-Nominal_ZHist!P389</f>
        <v>0</v>
      </c>
      <c r="Q389">
        <f>Linker_ZHist!Q389-Nominal_ZHist!Q389</f>
        <v>0</v>
      </c>
      <c r="R389">
        <f>Linker_ZHist!R389-Nominal_ZHist!R389</f>
        <v>0</v>
      </c>
      <c r="S389">
        <f>Linker_ZHist!S389-Nominal_ZHist!S389</f>
        <v>0</v>
      </c>
      <c r="T389">
        <f>Linker_ZHist!T389-Nominal_ZHist!T389</f>
        <v>0</v>
      </c>
      <c r="U389">
        <f>Linker_ZHist!U389-Nominal_ZHist!U389</f>
        <v>0</v>
      </c>
      <c r="V389">
        <f>Linker_ZHist!V389-Nominal_ZHist!V389</f>
        <v>0</v>
      </c>
      <c r="W389">
        <f>Linker_ZHist!W389-Nominal_ZHist!W389</f>
        <v>0</v>
      </c>
      <c r="X389">
        <f>Linker_ZHist!X389-Nominal_ZHist!X389</f>
        <v>0</v>
      </c>
      <c r="Y389">
        <f>Linker_ZHist!Y389-Nominal_ZHist!Y389</f>
        <v>0</v>
      </c>
      <c r="Z389">
        <f>Linker_ZHist!Z389-Nominal_ZHist!Z389</f>
        <v>0</v>
      </c>
      <c r="AA389">
        <f>Linker_ZHist!AA389-Nominal_ZHist!AA389</f>
        <v>0</v>
      </c>
      <c r="AB389">
        <f>Linker_ZHist!AB389-Nominal_ZHist!AB389</f>
        <v>0</v>
      </c>
      <c r="AC389">
        <f>Linker_ZHist!AC389-Nominal_ZHist!AC389</f>
        <v>0</v>
      </c>
      <c r="AD389">
        <f>Linker_ZHist!AD389-Nominal_ZHist!AD389</f>
        <v>0</v>
      </c>
      <c r="AE389">
        <f>Linker_ZHist!AE389-Nominal_ZHist!AE389</f>
        <v>0</v>
      </c>
      <c r="AF389">
        <f>Linker_ZHist!AF389-Nominal_ZHist!AF389</f>
        <v>0</v>
      </c>
      <c r="AG389">
        <f>Linker_ZHist!AG389-Nominal_ZHist!AG389</f>
        <v>0</v>
      </c>
      <c r="AH389">
        <f>Linker_ZHist!AH389-Nominal_ZHist!AH389</f>
        <v>0</v>
      </c>
      <c r="AI389">
        <f>Linker_ZHist!AI389-Nominal_ZHist!AI389</f>
        <v>0</v>
      </c>
      <c r="AJ389">
        <f>Linker_ZHist!AJ389-Nominal_ZHist!AJ389</f>
        <v>0</v>
      </c>
      <c r="AK389">
        <f>Linker_ZHist!AK389-Nominal_ZHist!AK389</f>
        <v>0</v>
      </c>
      <c r="AL389">
        <f>Linker_ZHist!AL389-Nominal_ZHist!AL389</f>
        <v>0</v>
      </c>
      <c r="AM389">
        <f>Linker_ZHist!AM389-Nominal_ZHist!AM389</f>
        <v>0</v>
      </c>
      <c r="AN389">
        <f>Linker_ZHist!AN389-Nominal_ZHist!AN389</f>
        <v>0</v>
      </c>
      <c r="AO389">
        <f>Linker_ZHist!AO389-Nominal_ZHist!AO389</f>
        <v>0</v>
      </c>
      <c r="AP389">
        <f>Linker_ZHist!AP389-Nominal_ZHist!AP389</f>
        <v>0</v>
      </c>
      <c r="AQ389">
        <f>Linker_ZHist!AQ389-Nominal_ZHist!AQ389</f>
        <v>0</v>
      </c>
      <c r="AR389">
        <f>Linker_ZHist!AR389-Nominal_ZHist!AR389</f>
        <v>0</v>
      </c>
      <c r="AS389">
        <f>Linker_ZHist!AS389-Nominal_ZHist!AS389</f>
        <v>0</v>
      </c>
      <c r="AT389">
        <f>Linker_ZHist!AT389-Nominal_ZHist!AT389</f>
        <v>0</v>
      </c>
      <c r="AU389">
        <f>Linker_ZHist!AU389-Nominal_ZHist!AU389</f>
        <v>0</v>
      </c>
      <c r="AV389">
        <f>Linker_ZHist!AV389-Nominal_ZHist!AV389</f>
        <v>0</v>
      </c>
      <c r="AW389">
        <f>Linker_ZHist!AW389-Nominal_ZHist!AW389</f>
        <v>0</v>
      </c>
      <c r="AX389">
        <f>Linker_ZHist!AX389-Nominal_ZHist!AX389</f>
        <v>0</v>
      </c>
      <c r="AY389">
        <f>Linker_ZHist!AY389-Nominal_ZHist!AY389</f>
        <v>0</v>
      </c>
      <c r="AZ389">
        <f>Linker_ZHist!AZ389-Nominal_ZHist!AZ389</f>
        <v>0</v>
      </c>
      <c r="BA389">
        <f>Linker_ZHist!BA389-Nominal_ZHist!BA389</f>
        <v>0</v>
      </c>
      <c r="BB389">
        <f>Linker_ZHist!BB389-Nominal_ZHist!BB389</f>
        <v>0</v>
      </c>
      <c r="BC389">
        <f>Linker_ZHist!BC389-Nominal_ZHist!BC389</f>
        <v>0</v>
      </c>
      <c r="BD389">
        <f>Linker_ZHist!BD389-Nominal_ZHist!BD389</f>
        <v>0</v>
      </c>
      <c r="BE389">
        <f>Linker_ZHist!BE389-Nominal_ZHist!BE389</f>
        <v>0</v>
      </c>
      <c r="BF389">
        <f>Linker_ZHist!BF389-Nominal_ZHist!BF389</f>
        <v>0</v>
      </c>
      <c r="BG389">
        <f>Linker_ZHist!BG389-Nominal_ZHist!BG389</f>
        <v>0</v>
      </c>
      <c r="BH389">
        <f>Linker_ZHist!BH389-Nominal_ZHist!BH389</f>
        <v>0</v>
      </c>
      <c r="BI389">
        <f>Linker_ZHist!BI389-Nominal_ZHist!BI389</f>
        <v>0</v>
      </c>
      <c r="BJ389">
        <f>Linker_ZHist!BJ389-Nominal_ZHist!BJ389</f>
        <v>0</v>
      </c>
      <c r="BK389">
        <f>Linker_ZHist!BK389-Nominal_ZHist!BK389</f>
        <v>0</v>
      </c>
      <c r="BL389">
        <f>Linker_ZHist!BL389-Nominal_ZHist!BL389</f>
        <v>0</v>
      </c>
      <c r="BM389">
        <f>Linker_ZHist!BM389-Nominal_ZHist!BM389</f>
        <v>0</v>
      </c>
      <c r="BN389">
        <f>Linker_ZHist!BN389-Nominal_ZHist!BN389</f>
        <v>0</v>
      </c>
      <c r="BO389">
        <f>Linker_ZHist!BO389-Nominal_ZHist!BO389</f>
        <v>0</v>
      </c>
      <c r="BP389">
        <f>Linker_ZHist!BP389-Nominal_ZHist!BP389</f>
        <v>0</v>
      </c>
      <c r="BQ389">
        <f>Linker_ZHist!BQ389-Nominal_ZHist!BQ389</f>
        <v>0</v>
      </c>
      <c r="BR389">
        <f>Linker_ZHist!BR389-Nominal_ZHist!BR389</f>
        <v>0</v>
      </c>
      <c r="BS389">
        <f>Linker_ZHist!BS389-Nominal_ZHist!BS389</f>
        <v>0</v>
      </c>
      <c r="BT389">
        <f>Linker_ZHist!BT389-Nominal_ZHist!BT389</f>
        <v>0</v>
      </c>
      <c r="BU389">
        <f>Linker_ZHist!BU389-Nominal_ZHist!BU389</f>
        <v>0</v>
      </c>
      <c r="BV389">
        <f>Linker_ZHist!BV389-Nominal_ZHist!BV389</f>
        <v>0</v>
      </c>
      <c r="BW389">
        <f>Linker_ZHist!BW389-Nominal_ZHist!BW389</f>
        <v>0</v>
      </c>
      <c r="BX389">
        <f>Linker_ZHist!BX389-Nominal_ZHist!BX389</f>
        <v>0</v>
      </c>
      <c r="BY389">
        <f>Linker_ZHist!BY389-Nominal_ZHist!BY389</f>
        <v>0</v>
      </c>
      <c r="BZ389">
        <f>Linker_ZHist!BZ389-Nominal_ZHist!BZ389</f>
        <v>0</v>
      </c>
    </row>
    <row r="390" spans="4:78" x14ac:dyDescent="0.35">
      <c r="D390">
        <f>Linker_ZHist!D390-Nominal_ZHist!D390</f>
        <v>0</v>
      </c>
      <c r="E390">
        <f>Linker_ZHist!E390-Nominal_ZHist!E390</f>
        <v>0</v>
      </c>
      <c r="F390">
        <f>Linker_ZHist!F390-Nominal_ZHist!F390</f>
        <v>0</v>
      </c>
      <c r="G390">
        <f>Linker_ZHist!G390-Nominal_ZHist!G390</f>
        <v>0</v>
      </c>
      <c r="H390">
        <f>Linker_ZHist!H390-Nominal_ZHist!H390</f>
        <v>0</v>
      </c>
      <c r="I390">
        <f>Linker_ZHist!I390-Nominal_ZHist!I390</f>
        <v>0</v>
      </c>
      <c r="J390">
        <f>Linker_ZHist!J390-Nominal_ZHist!J390</f>
        <v>0</v>
      </c>
      <c r="K390">
        <f>Linker_ZHist!K390-Nominal_ZHist!K390</f>
        <v>0</v>
      </c>
      <c r="L390">
        <f>Linker_ZHist!L390-Nominal_ZHist!L390</f>
        <v>0</v>
      </c>
      <c r="M390">
        <f>Linker_ZHist!M390-Nominal_ZHist!M390</f>
        <v>0</v>
      </c>
      <c r="N390">
        <f>Linker_ZHist!N390-Nominal_ZHist!N390</f>
        <v>0</v>
      </c>
      <c r="O390">
        <f>Linker_ZHist!O390-Nominal_ZHist!O390</f>
        <v>0</v>
      </c>
      <c r="P390">
        <f>Linker_ZHist!P390-Nominal_ZHist!P390</f>
        <v>0</v>
      </c>
      <c r="Q390">
        <f>Linker_ZHist!Q390-Nominal_ZHist!Q390</f>
        <v>0</v>
      </c>
      <c r="R390">
        <f>Linker_ZHist!R390-Nominal_ZHist!R390</f>
        <v>0</v>
      </c>
      <c r="S390">
        <f>Linker_ZHist!S390-Nominal_ZHist!S390</f>
        <v>0</v>
      </c>
      <c r="T390">
        <f>Linker_ZHist!T390-Nominal_ZHist!T390</f>
        <v>0</v>
      </c>
      <c r="U390">
        <f>Linker_ZHist!U390-Nominal_ZHist!U390</f>
        <v>0</v>
      </c>
      <c r="V390">
        <f>Linker_ZHist!V390-Nominal_ZHist!V390</f>
        <v>0</v>
      </c>
      <c r="W390">
        <f>Linker_ZHist!W390-Nominal_ZHist!W390</f>
        <v>0</v>
      </c>
      <c r="X390">
        <f>Linker_ZHist!X390-Nominal_ZHist!X390</f>
        <v>0</v>
      </c>
      <c r="Y390">
        <f>Linker_ZHist!Y390-Nominal_ZHist!Y390</f>
        <v>0</v>
      </c>
      <c r="Z390">
        <f>Linker_ZHist!Z390-Nominal_ZHist!Z390</f>
        <v>0</v>
      </c>
      <c r="AA390">
        <f>Linker_ZHist!AA390-Nominal_ZHist!AA390</f>
        <v>0</v>
      </c>
      <c r="AB390">
        <f>Linker_ZHist!AB390-Nominal_ZHist!AB390</f>
        <v>0</v>
      </c>
      <c r="AC390">
        <f>Linker_ZHist!AC390-Nominal_ZHist!AC390</f>
        <v>0</v>
      </c>
      <c r="AD390">
        <f>Linker_ZHist!AD390-Nominal_ZHist!AD390</f>
        <v>0</v>
      </c>
      <c r="AE390">
        <f>Linker_ZHist!AE390-Nominal_ZHist!AE390</f>
        <v>0</v>
      </c>
      <c r="AF390">
        <f>Linker_ZHist!AF390-Nominal_ZHist!AF390</f>
        <v>0</v>
      </c>
      <c r="AG390">
        <f>Linker_ZHist!AG390-Nominal_ZHist!AG390</f>
        <v>0</v>
      </c>
      <c r="AH390">
        <f>Linker_ZHist!AH390-Nominal_ZHist!AH390</f>
        <v>0</v>
      </c>
      <c r="AI390">
        <f>Linker_ZHist!AI390-Nominal_ZHist!AI390</f>
        <v>0</v>
      </c>
      <c r="AJ390">
        <f>Linker_ZHist!AJ390-Nominal_ZHist!AJ390</f>
        <v>0</v>
      </c>
      <c r="AK390">
        <f>Linker_ZHist!AK390-Nominal_ZHist!AK390</f>
        <v>0</v>
      </c>
      <c r="AL390">
        <f>Linker_ZHist!AL390-Nominal_ZHist!AL390</f>
        <v>0</v>
      </c>
      <c r="AM390">
        <f>Linker_ZHist!AM390-Nominal_ZHist!AM390</f>
        <v>0</v>
      </c>
      <c r="AN390">
        <f>Linker_ZHist!AN390-Nominal_ZHist!AN390</f>
        <v>0</v>
      </c>
      <c r="AO390">
        <f>Linker_ZHist!AO390-Nominal_ZHist!AO390</f>
        <v>0</v>
      </c>
      <c r="AP390">
        <f>Linker_ZHist!AP390-Nominal_ZHist!AP390</f>
        <v>0</v>
      </c>
      <c r="AQ390">
        <f>Linker_ZHist!AQ390-Nominal_ZHist!AQ390</f>
        <v>0</v>
      </c>
      <c r="AR390">
        <f>Linker_ZHist!AR390-Nominal_ZHist!AR390</f>
        <v>0</v>
      </c>
      <c r="AS390">
        <f>Linker_ZHist!AS390-Nominal_ZHist!AS390</f>
        <v>0</v>
      </c>
      <c r="AT390">
        <f>Linker_ZHist!AT390-Nominal_ZHist!AT390</f>
        <v>0</v>
      </c>
      <c r="AU390">
        <f>Linker_ZHist!AU390-Nominal_ZHist!AU390</f>
        <v>0</v>
      </c>
      <c r="AV390">
        <f>Linker_ZHist!AV390-Nominal_ZHist!AV390</f>
        <v>0</v>
      </c>
      <c r="AW390">
        <f>Linker_ZHist!AW390-Nominal_ZHist!AW390</f>
        <v>0</v>
      </c>
      <c r="AX390">
        <f>Linker_ZHist!AX390-Nominal_ZHist!AX390</f>
        <v>0</v>
      </c>
      <c r="AY390">
        <f>Linker_ZHist!AY390-Nominal_ZHist!AY390</f>
        <v>0</v>
      </c>
      <c r="AZ390">
        <f>Linker_ZHist!AZ390-Nominal_ZHist!AZ390</f>
        <v>0</v>
      </c>
      <c r="BA390">
        <f>Linker_ZHist!BA390-Nominal_ZHist!BA390</f>
        <v>0</v>
      </c>
      <c r="BB390">
        <f>Linker_ZHist!BB390-Nominal_ZHist!BB390</f>
        <v>0</v>
      </c>
      <c r="BC390">
        <f>Linker_ZHist!BC390-Nominal_ZHist!BC390</f>
        <v>0</v>
      </c>
      <c r="BD390">
        <f>Linker_ZHist!BD390-Nominal_ZHist!BD390</f>
        <v>0</v>
      </c>
      <c r="BE390">
        <f>Linker_ZHist!BE390-Nominal_ZHist!BE390</f>
        <v>0</v>
      </c>
      <c r="BF390">
        <f>Linker_ZHist!BF390-Nominal_ZHist!BF390</f>
        <v>0</v>
      </c>
      <c r="BG390">
        <f>Linker_ZHist!BG390-Nominal_ZHist!BG390</f>
        <v>0</v>
      </c>
      <c r="BH390">
        <f>Linker_ZHist!BH390-Nominal_ZHist!BH390</f>
        <v>0</v>
      </c>
      <c r="BI390">
        <f>Linker_ZHist!BI390-Nominal_ZHist!BI390</f>
        <v>0</v>
      </c>
      <c r="BJ390">
        <f>Linker_ZHist!BJ390-Nominal_ZHist!BJ390</f>
        <v>0</v>
      </c>
      <c r="BK390">
        <f>Linker_ZHist!BK390-Nominal_ZHist!BK390</f>
        <v>0</v>
      </c>
      <c r="BL390">
        <f>Linker_ZHist!BL390-Nominal_ZHist!BL390</f>
        <v>0</v>
      </c>
      <c r="BM390">
        <f>Linker_ZHist!BM390-Nominal_ZHist!BM390</f>
        <v>0</v>
      </c>
      <c r="BN390">
        <f>Linker_ZHist!BN390-Nominal_ZHist!BN390</f>
        <v>0</v>
      </c>
      <c r="BO390">
        <f>Linker_ZHist!BO390-Nominal_ZHist!BO390</f>
        <v>0</v>
      </c>
      <c r="BP390">
        <f>Linker_ZHist!BP390-Nominal_ZHist!BP390</f>
        <v>0</v>
      </c>
      <c r="BQ390">
        <f>Linker_ZHist!BQ390-Nominal_ZHist!BQ390</f>
        <v>0</v>
      </c>
      <c r="BR390">
        <f>Linker_ZHist!BR390-Nominal_ZHist!BR390</f>
        <v>0</v>
      </c>
      <c r="BS390">
        <f>Linker_ZHist!BS390-Nominal_ZHist!BS390</f>
        <v>0</v>
      </c>
      <c r="BT390">
        <f>Linker_ZHist!BT390-Nominal_ZHist!BT390</f>
        <v>0</v>
      </c>
      <c r="BU390">
        <f>Linker_ZHist!BU390-Nominal_ZHist!BU390</f>
        <v>0</v>
      </c>
      <c r="BV390">
        <f>Linker_ZHist!BV390-Nominal_ZHist!BV390</f>
        <v>0</v>
      </c>
      <c r="BW390">
        <f>Linker_ZHist!BW390-Nominal_ZHist!BW390</f>
        <v>0</v>
      </c>
      <c r="BX390">
        <f>Linker_ZHist!BX390-Nominal_ZHist!BX390</f>
        <v>0</v>
      </c>
      <c r="BY390">
        <f>Linker_ZHist!BY390-Nominal_ZHist!BY390</f>
        <v>0</v>
      </c>
      <c r="BZ390">
        <f>Linker_ZHist!BZ390-Nominal_ZHist!BZ390</f>
        <v>0</v>
      </c>
    </row>
    <row r="391" spans="4:78" x14ac:dyDescent="0.35">
      <c r="D391">
        <f>Linker_ZHist!D391-Nominal_ZHist!D391</f>
        <v>0</v>
      </c>
      <c r="E391">
        <f>Linker_ZHist!E391-Nominal_ZHist!E391</f>
        <v>0</v>
      </c>
      <c r="F391">
        <f>Linker_ZHist!F391-Nominal_ZHist!F391</f>
        <v>0</v>
      </c>
      <c r="G391">
        <f>Linker_ZHist!G391-Nominal_ZHist!G391</f>
        <v>0</v>
      </c>
      <c r="H391">
        <f>Linker_ZHist!H391-Nominal_ZHist!H391</f>
        <v>0</v>
      </c>
      <c r="I391">
        <f>Linker_ZHist!I391-Nominal_ZHist!I391</f>
        <v>0</v>
      </c>
      <c r="J391">
        <f>Linker_ZHist!J391-Nominal_ZHist!J391</f>
        <v>0</v>
      </c>
      <c r="K391">
        <f>Linker_ZHist!K391-Nominal_ZHist!K391</f>
        <v>0</v>
      </c>
      <c r="L391">
        <f>Linker_ZHist!L391-Nominal_ZHist!L391</f>
        <v>0</v>
      </c>
      <c r="M391">
        <f>Linker_ZHist!M391-Nominal_ZHist!M391</f>
        <v>0</v>
      </c>
      <c r="N391">
        <f>Linker_ZHist!N391-Nominal_ZHist!N391</f>
        <v>0</v>
      </c>
      <c r="O391">
        <f>Linker_ZHist!O391-Nominal_ZHist!O391</f>
        <v>0</v>
      </c>
      <c r="P391">
        <f>Linker_ZHist!P391-Nominal_ZHist!P391</f>
        <v>0</v>
      </c>
      <c r="Q391">
        <f>Linker_ZHist!Q391-Nominal_ZHist!Q391</f>
        <v>0</v>
      </c>
      <c r="R391">
        <f>Linker_ZHist!R391-Nominal_ZHist!R391</f>
        <v>0</v>
      </c>
      <c r="S391">
        <f>Linker_ZHist!S391-Nominal_ZHist!S391</f>
        <v>0</v>
      </c>
      <c r="T391">
        <f>Linker_ZHist!T391-Nominal_ZHist!T391</f>
        <v>0</v>
      </c>
      <c r="U391">
        <f>Linker_ZHist!U391-Nominal_ZHist!U391</f>
        <v>0</v>
      </c>
      <c r="V391">
        <f>Linker_ZHist!V391-Nominal_ZHist!V391</f>
        <v>0</v>
      </c>
      <c r="W391">
        <f>Linker_ZHist!W391-Nominal_ZHist!W391</f>
        <v>0</v>
      </c>
      <c r="X391">
        <f>Linker_ZHist!X391-Nominal_ZHist!X391</f>
        <v>0</v>
      </c>
      <c r="Y391">
        <f>Linker_ZHist!Y391-Nominal_ZHist!Y391</f>
        <v>0</v>
      </c>
      <c r="Z391">
        <f>Linker_ZHist!Z391-Nominal_ZHist!Z391</f>
        <v>0</v>
      </c>
      <c r="AA391">
        <f>Linker_ZHist!AA391-Nominal_ZHist!AA391</f>
        <v>0</v>
      </c>
      <c r="AB391">
        <f>Linker_ZHist!AB391-Nominal_ZHist!AB391</f>
        <v>0</v>
      </c>
      <c r="AC391">
        <f>Linker_ZHist!AC391-Nominal_ZHist!AC391</f>
        <v>0</v>
      </c>
      <c r="AD391">
        <f>Linker_ZHist!AD391-Nominal_ZHist!AD391</f>
        <v>0</v>
      </c>
      <c r="AE391">
        <f>Linker_ZHist!AE391-Nominal_ZHist!AE391</f>
        <v>0</v>
      </c>
      <c r="AF391">
        <f>Linker_ZHist!AF391-Nominal_ZHist!AF391</f>
        <v>0</v>
      </c>
      <c r="AG391">
        <f>Linker_ZHist!AG391-Nominal_ZHist!AG391</f>
        <v>0</v>
      </c>
      <c r="AH391">
        <f>Linker_ZHist!AH391-Nominal_ZHist!AH391</f>
        <v>0</v>
      </c>
      <c r="AI391">
        <f>Linker_ZHist!AI391-Nominal_ZHist!AI391</f>
        <v>0</v>
      </c>
      <c r="AJ391">
        <f>Linker_ZHist!AJ391-Nominal_ZHist!AJ391</f>
        <v>0</v>
      </c>
      <c r="AK391">
        <f>Linker_ZHist!AK391-Nominal_ZHist!AK391</f>
        <v>0</v>
      </c>
      <c r="AL391">
        <f>Linker_ZHist!AL391-Nominal_ZHist!AL391</f>
        <v>0</v>
      </c>
      <c r="AM391">
        <f>Linker_ZHist!AM391-Nominal_ZHist!AM391</f>
        <v>0</v>
      </c>
      <c r="AN391">
        <f>Linker_ZHist!AN391-Nominal_ZHist!AN391</f>
        <v>0</v>
      </c>
      <c r="AO391">
        <f>Linker_ZHist!AO391-Nominal_ZHist!AO391</f>
        <v>0</v>
      </c>
      <c r="AP391">
        <f>Linker_ZHist!AP391-Nominal_ZHist!AP391</f>
        <v>0</v>
      </c>
      <c r="AQ391">
        <f>Linker_ZHist!AQ391-Nominal_ZHist!AQ391</f>
        <v>0</v>
      </c>
      <c r="AR391">
        <f>Linker_ZHist!AR391-Nominal_ZHist!AR391</f>
        <v>0</v>
      </c>
      <c r="AS391">
        <f>Linker_ZHist!AS391-Nominal_ZHist!AS391</f>
        <v>0</v>
      </c>
      <c r="AT391">
        <f>Linker_ZHist!AT391-Nominal_ZHist!AT391</f>
        <v>0</v>
      </c>
      <c r="AU391">
        <f>Linker_ZHist!AU391-Nominal_ZHist!AU391</f>
        <v>0</v>
      </c>
      <c r="AV391">
        <f>Linker_ZHist!AV391-Nominal_ZHist!AV391</f>
        <v>0</v>
      </c>
      <c r="AW391">
        <f>Linker_ZHist!AW391-Nominal_ZHist!AW391</f>
        <v>0</v>
      </c>
      <c r="AX391">
        <f>Linker_ZHist!AX391-Nominal_ZHist!AX391</f>
        <v>0</v>
      </c>
      <c r="AY391">
        <f>Linker_ZHist!AY391-Nominal_ZHist!AY391</f>
        <v>0</v>
      </c>
      <c r="AZ391">
        <f>Linker_ZHist!AZ391-Nominal_ZHist!AZ391</f>
        <v>0</v>
      </c>
      <c r="BA391">
        <f>Linker_ZHist!BA391-Nominal_ZHist!BA391</f>
        <v>0</v>
      </c>
      <c r="BB391">
        <f>Linker_ZHist!BB391-Nominal_ZHist!BB391</f>
        <v>0</v>
      </c>
      <c r="BC391">
        <f>Linker_ZHist!BC391-Nominal_ZHist!BC391</f>
        <v>0</v>
      </c>
      <c r="BD391">
        <f>Linker_ZHist!BD391-Nominal_ZHist!BD391</f>
        <v>0</v>
      </c>
      <c r="BE391">
        <f>Linker_ZHist!BE391-Nominal_ZHist!BE391</f>
        <v>0</v>
      </c>
      <c r="BF391">
        <f>Linker_ZHist!BF391-Nominal_ZHist!BF391</f>
        <v>0</v>
      </c>
      <c r="BG391">
        <f>Linker_ZHist!BG391-Nominal_ZHist!BG391</f>
        <v>0</v>
      </c>
      <c r="BH391">
        <f>Linker_ZHist!BH391-Nominal_ZHist!BH391</f>
        <v>0</v>
      </c>
      <c r="BI391">
        <f>Linker_ZHist!BI391-Nominal_ZHist!BI391</f>
        <v>0</v>
      </c>
      <c r="BJ391">
        <f>Linker_ZHist!BJ391-Nominal_ZHist!BJ391</f>
        <v>0</v>
      </c>
      <c r="BK391">
        <f>Linker_ZHist!BK391-Nominal_ZHist!BK391</f>
        <v>0</v>
      </c>
      <c r="BL391">
        <f>Linker_ZHist!BL391-Nominal_ZHist!BL391</f>
        <v>0</v>
      </c>
      <c r="BM391">
        <f>Linker_ZHist!BM391-Nominal_ZHist!BM391</f>
        <v>0</v>
      </c>
      <c r="BN391">
        <f>Linker_ZHist!BN391-Nominal_ZHist!BN391</f>
        <v>0</v>
      </c>
      <c r="BO391">
        <f>Linker_ZHist!BO391-Nominal_ZHist!BO391</f>
        <v>0</v>
      </c>
      <c r="BP391">
        <f>Linker_ZHist!BP391-Nominal_ZHist!BP391</f>
        <v>0</v>
      </c>
      <c r="BQ391">
        <f>Linker_ZHist!BQ391-Nominal_ZHist!BQ391</f>
        <v>0</v>
      </c>
      <c r="BR391">
        <f>Linker_ZHist!BR391-Nominal_ZHist!BR391</f>
        <v>0</v>
      </c>
      <c r="BS391">
        <f>Linker_ZHist!BS391-Nominal_ZHist!BS391</f>
        <v>0</v>
      </c>
      <c r="BT391">
        <f>Linker_ZHist!BT391-Nominal_ZHist!BT391</f>
        <v>0</v>
      </c>
      <c r="BU391">
        <f>Linker_ZHist!BU391-Nominal_ZHist!BU391</f>
        <v>0</v>
      </c>
      <c r="BV391">
        <f>Linker_ZHist!BV391-Nominal_ZHist!BV391</f>
        <v>0</v>
      </c>
      <c r="BW391">
        <f>Linker_ZHist!BW391-Nominal_ZHist!BW391</f>
        <v>0</v>
      </c>
      <c r="BX391">
        <f>Linker_ZHist!BX391-Nominal_ZHist!BX391</f>
        <v>0</v>
      </c>
      <c r="BY391">
        <f>Linker_ZHist!BY391-Nominal_ZHist!BY391</f>
        <v>0</v>
      </c>
      <c r="BZ391">
        <f>Linker_ZHist!BZ391-Nominal_ZHist!BZ391</f>
        <v>0</v>
      </c>
    </row>
    <row r="392" spans="4:78" x14ac:dyDescent="0.35">
      <c r="D392">
        <f>Linker_ZHist!D392-Nominal_ZHist!D392</f>
        <v>0</v>
      </c>
      <c r="E392">
        <f>Linker_ZHist!E392-Nominal_ZHist!E392</f>
        <v>0</v>
      </c>
      <c r="F392">
        <f>Linker_ZHist!F392-Nominal_ZHist!F392</f>
        <v>0</v>
      </c>
      <c r="G392">
        <f>Linker_ZHist!G392-Nominal_ZHist!G392</f>
        <v>0</v>
      </c>
      <c r="H392">
        <f>Linker_ZHist!H392-Nominal_ZHist!H392</f>
        <v>0</v>
      </c>
      <c r="I392">
        <f>Linker_ZHist!I392-Nominal_ZHist!I392</f>
        <v>0</v>
      </c>
      <c r="J392">
        <f>Linker_ZHist!J392-Nominal_ZHist!J392</f>
        <v>0</v>
      </c>
      <c r="K392">
        <f>Linker_ZHist!K392-Nominal_ZHist!K392</f>
        <v>0</v>
      </c>
      <c r="L392">
        <f>Linker_ZHist!L392-Nominal_ZHist!L392</f>
        <v>0</v>
      </c>
      <c r="M392">
        <f>Linker_ZHist!M392-Nominal_ZHist!M392</f>
        <v>0</v>
      </c>
      <c r="N392">
        <f>Linker_ZHist!N392-Nominal_ZHist!N392</f>
        <v>0</v>
      </c>
      <c r="O392">
        <f>Linker_ZHist!O392-Nominal_ZHist!O392</f>
        <v>0</v>
      </c>
      <c r="P392">
        <f>Linker_ZHist!P392-Nominal_ZHist!P392</f>
        <v>0</v>
      </c>
      <c r="Q392">
        <f>Linker_ZHist!Q392-Nominal_ZHist!Q392</f>
        <v>0</v>
      </c>
      <c r="R392">
        <f>Linker_ZHist!R392-Nominal_ZHist!R392</f>
        <v>0</v>
      </c>
      <c r="S392">
        <f>Linker_ZHist!S392-Nominal_ZHist!S392</f>
        <v>0</v>
      </c>
      <c r="T392">
        <f>Linker_ZHist!T392-Nominal_ZHist!T392</f>
        <v>0</v>
      </c>
      <c r="U392">
        <f>Linker_ZHist!U392-Nominal_ZHist!U392</f>
        <v>0</v>
      </c>
      <c r="V392">
        <f>Linker_ZHist!V392-Nominal_ZHist!V392</f>
        <v>0</v>
      </c>
      <c r="W392">
        <f>Linker_ZHist!W392-Nominal_ZHist!W392</f>
        <v>0</v>
      </c>
      <c r="X392">
        <f>Linker_ZHist!X392-Nominal_ZHist!X392</f>
        <v>0</v>
      </c>
      <c r="Y392">
        <f>Linker_ZHist!Y392-Nominal_ZHist!Y392</f>
        <v>0</v>
      </c>
      <c r="Z392">
        <f>Linker_ZHist!Z392-Nominal_ZHist!Z392</f>
        <v>0</v>
      </c>
      <c r="AA392">
        <f>Linker_ZHist!AA392-Nominal_ZHist!AA392</f>
        <v>0</v>
      </c>
      <c r="AB392">
        <f>Linker_ZHist!AB392-Nominal_ZHist!AB392</f>
        <v>0</v>
      </c>
      <c r="AC392">
        <f>Linker_ZHist!AC392-Nominal_ZHist!AC392</f>
        <v>0</v>
      </c>
      <c r="AD392">
        <f>Linker_ZHist!AD392-Nominal_ZHist!AD392</f>
        <v>0</v>
      </c>
      <c r="AE392">
        <f>Linker_ZHist!AE392-Nominal_ZHist!AE392</f>
        <v>0</v>
      </c>
      <c r="AF392">
        <f>Linker_ZHist!AF392-Nominal_ZHist!AF392</f>
        <v>0</v>
      </c>
      <c r="AG392">
        <f>Linker_ZHist!AG392-Nominal_ZHist!AG392</f>
        <v>0</v>
      </c>
      <c r="AH392">
        <f>Linker_ZHist!AH392-Nominal_ZHist!AH392</f>
        <v>0</v>
      </c>
      <c r="AI392">
        <f>Linker_ZHist!AI392-Nominal_ZHist!AI392</f>
        <v>0</v>
      </c>
      <c r="AJ392">
        <f>Linker_ZHist!AJ392-Nominal_ZHist!AJ392</f>
        <v>0</v>
      </c>
      <c r="AK392">
        <f>Linker_ZHist!AK392-Nominal_ZHist!AK392</f>
        <v>0</v>
      </c>
      <c r="AL392">
        <f>Linker_ZHist!AL392-Nominal_ZHist!AL392</f>
        <v>0</v>
      </c>
      <c r="AM392">
        <f>Linker_ZHist!AM392-Nominal_ZHist!AM392</f>
        <v>0</v>
      </c>
      <c r="AN392">
        <f>Linker_ZHist!AN392-Nominal_ZHist!AN392</f>
        <v>0</v>
      </c>
      <c r="AO392">
        <f>Linker_ZHist!AO392-Nominal_ZHist!AO392</f>
        <v>0</v>
      </c>
      <c r="AP392">
        <f>Linker_ZHist!AP392-Nominal_ZHist!AP392</f>
        <v>0</v>
      </c>
      <c r="AQ392">
        <f>Linker_ZHist!AQ392-Nominal_ZHist!AQ392</f>
        <v>0</v>
      </c>
      <c r="AR392">
        <f>Linker_ZHist!AR392-Nominal_ZHist!AR392</f>
        <v>0</v>
      </c>
      <c r="AS392">
        <f>Linker_ZHist!AS392-Nominal_ZHist!AS392</f>
        <v>0</v>
      </c>
      <c r="AT392">
        <f>Linker_ZHist!AT392-Nominal_ZHist!AT392</f>
        <v>0</v>
      </c>
      <c r="AU392">
        <f>Linker_ZHist!AU392-Nominal_ZHist!AU392</f>
        <v>0</v>
      </c>
      <c r="AV392">
        <f>Linker_ZHist!AV392-Nominal_ZHist!AV392</f>
        <v>0</v>
      </c>
      <c r="AW392">
        <f>Linker_ZHist!AW392-Nominal_ZHist!AW392</f>
        <v>0</v>
      </c>
      <c r="AX392">
        <f>Linker_ZHist!AX392-Nominal_ZHist!AX392</f>
        <v>0</v>
      </c>
      <c r="AY392">
        <f>Linker_ZHist!AY392-Nominal_ZHist!AY392</f>
        <v>0</v>
      </c>
      <c r="AZ392">
        <f>Linker_ZHist!AZ392-Nominal_ZHist!AZ392</f>
        <v>0</v>
      </c>
      <c r="BA392">
        <f>Linker_ZHist!BA392-Nominal_ZHist!BA392</f>
        <v>0</v>
      </c>
      <c r="BB392">
        <f>Linker_ZHist!BB392-Nominal_ZHist!BB392</f>
        <v>0</v>
      </c>
      <c r="BC392">
        <f>Linker_ZHist!BC392-Nominal_ZHist!BC392</f>
        <v>0</v>
      </c>
      <c r="BD392">
        <f>Linker_ZHist!BD392-Nominal_ZHist!BD392</f>
        <v>0</v>
      </c>
      <c r="BE392">
        <f>Linker_ZHist!BE392-Nominal_ZHist!BE392</f>
        <v>0</v>
      </c>
      <c r="BF392">
        <f>Linker_ZHist!BF392-Nominal_ZHist!BF392</f>
        <v>0</v>
      </c>
      <c r="BG392">
        <f>Linker_ZHist!BG392-Nominal_ZHist!BG392</f>
        <v>0</v>
      </c>
      <c r="BH392">
        <f>Linker_ZHist!BH392-Nominal_ZHist!BH392</f>
        <v>0</v>
      </c>
      <c r="BI392">
        <f>Linker_ZHist!BI392-Nominal_ZHist!BI392</f>
        <v>0</v>
      </c>
      <c r="BJ392">
        <f>Linker_ZHist!BJ392-Nominal_ZHist!BJ392</f>
        <v>0</v>
      </c>
      <c r="BK392">
        <f>Linker_ZHist!BK392-Nominal_ZHist!BK392</f>
        <v>0</v>
      </c>
      <c r="BL392">
        <f>Linker_ZHist!BL392-Nominal_ZHist!BL392</f>
        <v>0</v>
      </c>
      <c r="BM392">
        <f>Linker_ZHist!BM392-Nominal_ZHist!BM392</f>
        <v>0</v>
      </c>
      <c r="BN392">
        <f>Linker_ZHist!BN392-Nominal_ZHist!BN392</f>
        <v>0</v>
      </c>
      <c r="BO392">
        <f>Linker_ZHist!BO392-Nominal_ZHist!BO392</f>
        <v>0</v>
      </c>
      <c r="BP392">
        <f>Linker_ZHist!BP392-Nominal_ZHist!BP392</f>
        <v>0</v>
      </c>
      <c r="BQ392">
        <f>Linker_ZHist!BQ392-Nominal_ZHist!BQ392</f>
        <v>0</v>
      </c>
      <c r="BR392">
        <f>Linker_ZHist!BR392-Nominal_ZHist!BR392</f>
        <v>0</v>
      </c>
      <c r="BS392">
        <f>Linker_ZHist!BS392-Nominal_ZHist!BS392</f>
        <v>0</v>
      </c>
      <c r="BT392">
        <f>Linker_ZHist!BT392-Nominal_ZHist!BT392</f>
        <v>0</v>
      </c>
      <c r="BU392">
        <f>Linker_ZHist!BU392-Nominal_ZHist!BU392</f>
        <v>0</v>
      </c>
      <c r="BV392">
        <f>Linker_ZHist!BV392-Nominal_ZHist!BV392</f>
        <v>0</v>
      </c>
      <c r="BW392">
        <f>Linker_ZHist!BW392-Nominal_ZHist!BW392</f>
        <v>0</v>
      </c>
      <c r="BX392">
        <f>Linker_ZHist!BX392-Nominal_ZHist!BX392</f>
        <v>0</v>
      </c>
      <c r="BY392">
        <f>Linker_ZHist!BY392-Nominal_ZHist!BY392</f>
        <v>0</v>
      </c>
      <c r="BZ392">
        <f>Linker_ZHist!BZ392-Nominal_ZHist!BZ392</f>
        <v>0</v>
      </c>
    </row>
    <row r="393" spans="4:78" x14ac:dyDescent="0.35">
      <c r="D393">
        <f>Linker_ZHist!D393-Nominal_ZHist!D393</f>
        <v>0</v>
      </c>
      <c r="E393">
        <f>Linker_ZHist!E393-Nominal_ZHist!E393</f>
        <v>0</v>
      </c>
      <c r="F393">
        <f>Linker_ZHist!F393-Nominal_ZHist!F393</f>
        <v>0</v>
      </c>
      <c r="G393">
        <f>Linker_ZHist!G393-Nominal_ZHist!G393</f>
        <v>0</v>
      </c>
      <c r="H393">
        <f>Linker_ZHist!H393-Nominal_ZHist!H393</f>
        <v>0</v>
      </c>
      <c r="I393">
        <f>Linker_ZHist!I393-Nominal_ZHist!I393</f>
        <v>0</v>
      </c>
      <c r="J393">
        <f>Linker_ZHist!J393-Nominal_ZHist!J393</f>
        <v>0</v>
      </c>
      <c r="K393">
        <f>Linker_ZHist!K393-Nominal_ZHist!K393</f>
        <v>0</v>
      </c>
      <c r="L393">
        <f>Linker_ZHist!L393-Nominal_ZHist!L393</f>
        <v>0</v>
      </c>
      <c r="M393">
        <f>Linker_ZHist!M393-Nominal_ZHist!M393</f>
        <v>0</v>
      </c>
      <c r="N393">
        <f>Linker_ZHist!N393-Nominal_ZHist!N393</f>
        <v>0</v>
      </c>
      <c r="O393">
        <f>Linker_ZHist!O393-Nominal_ZHist!O393</f>
        <v>0</v>
      </c>
      <c r="P393">
        <f>Linker_ZHist!P393-Nominal_ZHist!P393</f>
        <v>0</v>
      </c>
      <c r="Q393">
        <f>Linker_ZHist!Q393-Nominal_ZHist!Q393</f>
        <v>0</v>
      </c>
      <c r="R393">
        <f>Linker_ZHist!R393-Nominal_ZHist!R393</f>
        <v>0</v>
      </c>
      <c r="S393">
        <f>Linker_ZHist!S393-Nominal_ZHist!S393</f>
        <v>0</v>
      </c>
      <c r="T393">
        <f>Linker_ZHist!T393-Nominal_ZHist!T393</f>
        <v>0</v>
      </c>
      <c r="U393">
        <f>Linker_ZHist!U393-Nominal_ZHist!U393</f>
        <v>0</v>
      </c>
      <c r="V393">
        <f>Linker_ZHist!V393-Nominal_ZHist!V393</f>
        <v>0</v>
      </c>
      <c r="W393">
        <f>Linker_ZHist!W393-Nominal_ZHist!W393</f>
        <v>0</v>
      </c>
      <c r="X393">
        <f>Linker_ZHist!X393-Nominal_ZHist!X393</f>
        <v>0</v>
      </c>
      <c r="Y393">
        <f>Linker_ZHist!Y393-Nominal_ZHist!Y393</f>
        <v>0</v>
      </c>
      <c r="Z393">
        <f>Linker_ZHist!Z393-Nominal_ZHist!Z393</f>
        <v>0</v>
      </c>
      <c r="AA393">
        <f>Linker_ZHist!AA393-Nominal_ZHist!AA393</f>
        <v>0</v>
      </c>
      <c r="AB393">
        <f>Linker_ZHist!AB393-Nominal_ZHist!AB393</f>
        <v>0</v>
      </c>
      <c r="AC393">
        <f>Linker_ZHist!AC393-Nominal_ZHist!AC393</f>
        <v>0</v>
      </c>
      <c r="AD393">
        <f>Linker_ZHist!AD393-Nominal_ZHist!AD393</f>
        <v>0</v>
      </c>
      <c r="AE393">
        <f>Linker_ZHist!AE393-Nominal_ZHist!AE393</f>
        <v>0</v>
      </c>
      <c r="AF393">
        <f>Linker_ZHist!AF393-Nominal_ZHist!AF393</f>
        <v>0</v>
      </c>
      <c r="AG393">
        <f>Linker_ZHist!AG393-Nominal_ZHist!AG393</f>
        <v>0</v>
      </c>
      <c r="AH393">
        <f>Linker_ZHist!AH393-Nominal_ZHist!AH393</f>
        <v>0</v>
      </c>
      <c r="AI393">
        <f>Linker_ZHist!AI393-Nominal_ZHist!AI393</f>
        <v>0</v>
      </c>
      <c r="AJ393">
        <f>Linker_ZHist!AJ393-Nominal_ZHist!AJ393</f>
        <v>0</v>
      </c>
      <c r="AK393">
        <f>Linker_ZHist!AK393-Nominal_ZHist!AK393</f>
        <v>0</v>
      </c>
      <c r="AL393">
        <f>Linker_ZHist!AL393-Nominal_ZHist!AL393</f>
        <v>0</v>
      </c>
      <c r="AM393">
        <f>Linker_ZHist!AM393-Nominal_ZHist!AM393</f>
        <v>0</v>
      </c>
      <c r="AN393">
        <f>Linker_ZHist!AN393-Nominal_ZHist!AN393</f>
        <v>0</v>
      </c>
      <c r="AO393">
        <f>Linker_ZHist!AO393-Nominal_ZHist!AO393</f>
        <v>0</v>
      </c>
      <c r="AP393">
        <f>Linker_ZHist!AP393-Nominal_ZHist!AP393</f>
        <v>0</v>
      </c>
      <c r="AQ393">
        <f>Linker_ZHist!AQ393-Nominal_ZHist!AQ393</f>
        <v>0</v>
      </c>
      <c r="AR393">
        <f>Linker_ZHist!AR393-Nominal_ZHist!AR393</f>
        <v>0</v>
      </c>
      <c r="AS393">
        <f>Linker_ZHist!AS393-Nominal_ZHist!AS393</f>
        <v>0</v>
      </c>
      <c r="AT393">
        <f>Linker_ZHist!AT393-Nominal_ZHist!AT393</f>
        <v>0</v>
      </c>
      <c r="AU393">
        <f>Linker_ZHist!AU393-Nominal_ZHist!AU393</f>
        <v>0</v>
      </c>
      <c r="AV393">
        <f>Linker_ZHist!AV393-Nominal_ZHist!AV393</f>
        <v>0</v>
      </c>
      <c r="AW393">
        <f>Linker_ZHist!AW393-Nominal_ZHist!AW393</f>
        <v>0</v>
      </c>
      <c r="AX393">
        <f>Linker_ZHist!AX393-Nominal_ZHist!AX393</f>
        <v>0</v>
      </c>
      <c r="AY393">
        <f>Linker_ZHist!AY393-Nominal_ZHist!AY393</f>
        <v>0</v>
      </c>
      <c r="AZ393">
        <f>Linker_ZHist!AZ393-Nominal_ZHist!AZ393</f>
        <v>0</v>
      </c>
      <c r="BA393">
        <f>Linker_ZHist!BA393-Nominal_ZHist!BA393</f>
        <v>0</v>
      </c>
      <c r="BB393">
        <f>Linker_ZHist!BB393-Nominal_ZHist!BB393</f>
        <v>0</v>
      </c>
      <c r="BC393">
        <f>Linker_ZHist!BC393-Nominal_ZHist!BC393</f>
        <v>0</v>
      </c>
      <c r="BD393">
        <f>Linker_ZHist!BD393-Nominal_ZHist!BD393</f>
        <v>0</v>
      </c>
      <c r="BE393">
        <f>Linker_ZHist!BE393-Nominal_ZHist!BE393</f>
        <v>0</v>
      </c>
      <c r="BF393">
        <f>Linker_ZHist!BF393-Nominal_ZHist!BF393</f>
        <v>0</v>
      </c>
      <c r="BG393">
        <f>Linker_ZHist!BG393-Nominal_ZHist!BG393</f>
        <v>0</v>
      </c>
      <c r="BH393">
        <f>Linker_ZHist!BH393-Nominal_ZHist!BH393</f>
        <v>0</v>
      </c>
      <c r="BI393">
        <f>Linker_ZHist!BI393-Nominal_ZHist!BI393</f>
        <v>0</v>
      </c>
      <c r="BJ393">
        <f>Linker_ZHist!BJ393-Nominal_ZHist!BJ393</f>
        <v>0</v>
      </c>
      <c r="BK393">
        <f>Linker_ZHist!BK393-Nominal_ZHist!BK393</f>
        <v>0</v>
      </c>
      <c r="BL393">
        <f>Linker_ZHist!BL393-Nominal_ZHist!BL393</f>
        <v>0</v>
      </c>
      <c r="BM393">
        <f>Linker_ZHist!BM393-Nominal_ZHist!BM393</f>
        <v>0</v>
      </c>
      <c r="BN393">
        <f>Linker_ZHist!BN393-Nominal_ZHist!BN393</f>
        <v>0</v>
      </c>
      <c r="BO393">
        <f>Linker_ZHist!BO393-Nominal_ZHist!BO393</f>
        <v>0</v>
      </c>
      <c r="BP393">
        <f>Linker_ZHist!BP393-Nominal_ZHist!BP393</f>
        <v>0</v>
      </c>
      <c r="BQ393">
        <f>Linker_ZHist!BQ393-Nominal_ZHist!BQ393</f>
        <v>0</v>
      </c>
      <c r="BR393">
        <f>Linker_ZHist!BR393-Nominal_ZHist!BR393</f>
        <v>0</v>
      </c>
      <c r="BS393">
        <f>Linker_ZHist!BS393-Nominal_ZHist!BS393</f>
        <v>0</v>
      </c>
      <c r="BT393">
        <f>Linker_ZHist!BT393-Nominal_ZHist!BT393</f>
        <v>0</v>
      </c>
      <c r="BU393">
        <f>Linker_ZHist!BU393-Nominal_ZHist!BU393</f>
        <v>0</v>
      </c>
      <c r="BV393">
        <f>Linker_ZHist!BV393-Nominal_ZHist!BV393</f>
        <v>0</v>
      </c>
      <c r="BW393">
        <f>Linker_ZHist!BW393-Nominal_ZHist!BW393</f>
        <v>0</v>
      </c>
      <c r="BX393">
        <f>Linker_ZHist!BX393-Nominal_ZHist!BX393</f>
        <v>0</v>
      </c>
      <c r="BY393">
        <f>Linker_ZHist!BY393-Nominal_ZHist!BY393</f>
        <v>0</v>
      </c>
      <c r="BZ393">
        <f>Linker_ZHist!BZ393-Nominal_ZHist!BZ393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9117-6B3D-455C-BF04-0F2AB55D7376}">
  <dimension ref="A2:L65"/>
  <sheetViews>
    <sheetView zoomScale="80" zoomScaleNormal="80" workbookViewId="0">
      <selection activeCell="A2" sqref="A2"/>
    </sheetView>
  </sheetViews>
  <sheetFormatPr defaultRowHeight="14.5" x14ac:dyDescent="0.35"/>
  <cols>
    <col min="1" max="1" width="27" bestFit="1" customWidth="1"/>
    <col min="2" max="2" width="26.54296875" bestFit="1" customWidth="1"/>
    <col min="3" max="3" width="25.08984375" bestFit="1" customWidth="1"/>
    <col min="4" max="4" width="20" bestFit="1" customWidth="1"/>
    <col min="5" max="5" width="19.7265625" bestFit="1" customWidth="1"/>
    <col min="6" max="6" width="39.26953125" bestFit="1" customWidth="1"/>
    <col min="7" max="7" width="16" bestFit="1" customWidth="1"/>
    <col min="8" max="8" width="27" bestFit="1" customWidth="1"/>
  </cols>
  <sheetData>
    <row r="2" spans="1:12" x14ac:dyDescent="0.35">
      <c r="A2" t="s">
        <v>5</v>
      </c>
      <c r="B2" t="str">
        <f>_xll.BQL("Members(Type=AIM,ACCOUNTS=['L-OILG01'],pxnum=2873,Profile='RS SAIM Df1')","TS_NAME().value,TS_NAME().Strategy,TS_POSITION().value,PS_ACCOUNT_CURRENCY_MKTVAL().value,TS_PRICE().value","cols=6;rows=57")</f>
        <v>ID</v>
      </c>
      <c r="C2" t="s">
        <v>173</v>
      </c>
      <c r="D2" t="s">
        <v>174</v>
      </c>
      <c r="E2" t="s">
        <v>175</v>
      </c>
      <c r="F2" t="s">
        <v>176</v>
      </c>
      <c r="G2" t="s">
        <v>177</v>
      </c>
    </row>
    <row r="3" spans="1:12" x14ac:dyDescent="0.35">
      <c r="B3" t="s">
        <v>178</v>
      </c>
      <c r="C3" t="s">
        <v>179</v>
      </c>
      <c r="E3" s="89">
        <v>372198.34000000235</v>
      </c>
      <c r="F3" s="89">
        <v>288275.54751869588</v>
      </c>
      <c r="G3">
        <v>1</v>
      </c>
    </row>
    <row r="4" spans="1:12" x14ac:dyDescent="0.35">
      <c r="A4" t="str" cm="1">
        <f t="array" ref="A4">_xll.BDP(B4,"ID_ISIN")</f>
        <v>CA135087WV25</v>
      </c>
      <c r="B4" t="s">
        <v>208</v>
      </c>
      <c r="C4" t="s">
        <v>209</v>
      </c>
      <c r="E4" s="89">
        <v>1970</v>
      </c>
      <c r="F4" s="89">
        <v>2313041.7579710307</v>
      </c>
      <c r="G4">
        <v>116.735</v>
      </c>
      <c r="J4" s="10" t="s">
        <v>19</v>
      </c>
      <c r="K4" t="e">
        <f>VLOOKUP(J4,$A$3:$E$64,5,0)/1000</f>
        <v>#N/A</v>
      </c>
      <c r="L4" s="91">
        <f>_xlfn.IFNA(K4,0)/1</f>
        <v>0</v>
      </c>
    </row>
    <row r="5" spans="1:12" x14ac:dyDescent="0.35">
      <c r="A5" t="str" cm="1">
        <f t="array" ref="A5">_xll.BDP(B5,"ID_ISIN")</f>
        <v>GB00BYZW3J87</v>
      </c>
      <c r="B5" t="s">
        <v>222</v>
      </c>
      <c r="C5" t="s">
        <v>223</v>
      </c>
      <c r="E5" s="89">
        <v>4433</v>
      </c>
      <c r="F5" s="89">
        <v>6085809.3094655992</v>
      </c>
      <c r="G5">
        <v>92.548000000000002</v>
      </c>
      <c r="J5" s="55" t="s">
        <v>69</v>
      </c>
      <c r="K5" t="e">
        <f t="shared" ref="K5:K36" si="0">VLOOKUP(J5,$A$3:$E$64,5,0)/1000</f>
        <v>#N/A</v>
      </c>
      <c r="L5" s="91">
        <f t="shared" ref="L5:L36" si="1">_xlfn.IFNA(K5,0)/1</f>
        <v>0</v>
      </c>
    </row>
    <row r="6" spans="1:12" x14ac:dyDescent="0.35">
      <c r="A6" t="str" cm="1">
        <f t="array" ref="A6">_xll.BDP(B6,"ID_ISIN")</f>
        <v>GB00B421JZ66</v>
      </c>
      <c r="B6" t="s">
        <v>472</v>
      </c>
      <c r="C6" t="s">
        <v>473</v>
      </c>
      <c r="E6" s="89">
        <v>7030</v>
      </c>
      <c r="F6" s="89">
        <v>10404097.828807</v>
      </c>
      <c r="G6">
        <v>81.741</v>
      </c>
      <c r="J6" s="10" t="s">
        <v>21</v>
      </c>
      <c r="K6" t="e">
        <f t="shared" si="0"/>
        <v>#N/A</v>
      </c>
      <c r="L6" s="91">
        <f t="shared" si="1"/>
        <v>0</v>
      </c>
    </row>
    <row r="7" spans="1:12" x14ac:dyDescent="0.35">
      <c r="A7" t="str" cm="1">
        <f t="array" ref="A7">_xll.BDP(B7,"ID_ISIN")</f>
        <v>GB00B7RN0G65</v>
      </c>
      <c r="B7" t="s">
        <v>226</v>
      </c>
      <c r="C7" t="s">
        <v>227</v>
      </c>
      <c r="E7" s="89">
        <v>11832</v>
      </c>
      <c r="F7" s="89">
        <v>15174767.280887999</v>
      </c>
      <c r="G7">
        <v>80.584999999999994</v>
      </c>
      <c r="J7" s="30" t="s">
        <v>59</v>
      </c>
      <c r="K7" t="e">
        <f t="shared" si="0"/>
        <v>#N/A</v>
      </c>
      <c r="L7" s="91">
        <f t="shared" si="1"/>
        <v>0</v>
      </c>
    </row>
    <row r="8" spans="1:12" x14ac:dyDescent="0.35">
      <c r="A8" t="str" cm="1">
        <f t="array" ref="A8">_xll.BDP(B8,"ID_ISIN")</f>
        <v>GB00KNPWRM38</v>
      </c>
      <c r="B8" t="s">
        <v>1361</v>
      </c>
      <c r="C8" t="s">
        <v>1362</v>
      </c>
      <c r="E8" s="89">
        <v>28</v>
      </c>
      <c r="F8" s="89">
        <v>45246.206486486582</v>
      </c>
      <c r="G8">
        <v>98.509990000000002</v>
      </c>
      <c r="J8" s="10" t="s">
        <v>37</v>
      </c>
      <c r="K8" t="e">
        <f t="shared" si="0"/>
        <v>#N/A</v>
      </c>
      <c r="L8" s="91">
        <f t="shared" si="1"/>
        <v>0</v>
      </c>
    </row>
    <row r="9" spans="1:12" x14ac:dyDescent="0.35">
      <c r="A9" t="str" cm="1">
        <f t="array" ref="A9">_xll.BDP(B9,"ID_ISIN")</f>
        <v>CA135087XQ21</v>
      </c>
      <c r="B9" t="s">
        <v>192</v>
      </c>
      <c r="C9" t="s">
        <v>193</v>
      </c>
      <c r="E9" s="89">
        <v>690</v>
      </c>
      <c r="F9" s="89">
        <v>698597.6031416537</v>
      </c>
      <c r="G9">
        <v>113.556</v>
      </c>
      <c r="J9" s="10" t="s">
        <v>23</v>
      </c>
      <c r="K9">
        <f t="shared" si="0"/>
        <v>2.6339999999999999</v>
      </c>
      <c r="L9" s="91">
        <f t="shared" si="1"/>
        <v>2.6339999999999999</v>
      </c>
    </row>
    <row r="10" spans="1:12" x14ac:dyDescent="0.35">
      <c r="A10" t="str" cm="1">
        <f t="array" ref="A10">_xll.BDP(B10,"ID_ISIN")</f>
        <v>GB00B3MYD345</v>
      </c>
      <c r="B10" t="s">
        <v>190</v>
      </c>
      <c r="C10" t="s">
        <v>1538</v>
      </c>
      <c r="E10" s="89">
        <v>0</v>
      </c>
      <c r="F10" s="89">
        <v>0</v>
      </c>
      <c r="G10">
        <v>0</v>
      </c>
      <c r="J10" s="55" t="s">
        <v>71</v>
      </c>
      <c r="K10">
        <f t="shared" si="0"/>
        <v>0.251</v>
      </c>
      <c r="L10" s="91">
        <f t="shared" si="1"/>
        <v>0.251</v>
      </c>
    </row>
    <row r="11" spans="1:12" x14ac:dyDescent="0.35">
      <c r="A11" t="str" cm="1">
        <f t="array" ref="A11">_xll.BDP(B11,"ID_ISIN")</f>
        <v>GB00B0CNHZ09</v>
      </c>
      <c r="B11" t="s">
        <v>410</v>
      </c>
      <c r="C11" t="s">
        <v>1539</v>
      </c>
      <c r="E11" s="89">
        <v>0</v>
      </c>
      <c r="F11" s="89">
        <v>0</v>
      </c>
      <c r="G11">
        <v>0</v>
      </c>
      <c r="J11" s="10" t="s">
        <v>39</v>
      </c>
      <c r="K11" t="e">
        <f t="shared" si="0"/>
        <v>#N/A</v>
      </c>
      <c r="L11" s="91">
        <f t="shared" si="1"/>
        <v>0</v>
      </c>
    </row>
    <row r="12" spans="1:12" x14ac:dyDescent="0.35">
      <c r="A12" t="str" cm="1">
        <f t="array" ref="A12">_xll.BDP(B12,"ID_ISIN")</f>
        <v>GB00BPSNBG80</v>
      </c>
      <c r="B12" t="s">
        <v>456</v>
      </c>
      <c r="C12" t="s">
        <v>457</v>
      </c>
      <c r="E12" s="89">
        <v>2485</v>
      </c>
      <c r="F12" s="89">
        <v>2473820.556053</v>
      </c>
      <c r="G12">
        <v>97.546000000000006</v>
      </c>
      <c r="J12" s="10" t="s">
        <v>61</v>
      </c>
      <c r="K12">
        <f t="shared" si="0"/>
        <v>1.542</v>
      </c>
      <c r="L12" s="91">
        <f t="shared" si="1"/>
        <v>1.542</v>
      </c>
    </row>
    <row r="13" spans="1:12" x14ac:dyDescent="0.35">
      <c r="A13" t="str" cm="1">
        <f t="array" ref="A13">_xll.BDP(B13,"ID_ISIN")</f>
        <v>GB00BNNGP882</v>
      </c>
      <c r="B13" t="s">
        <v>1531</v>
      </c>
      <c r="C13" t="s">
        <v>1532</v>
      </c>
      <c r="E13" s="89">
        <v>2400</v>
      </c>
      <c r="F13" s="89">
        <v>2285136.9609600003</v>
      </c>
      <c r="G13">
        <v>72.578000000000003</v>
      </c>
      <c r="J13" s="10" t="s">
        <v>13</v>
      </c>
      <c r="K13">
        <f t="shared" si="0"/>
        <v>7.7919999999999998</v>
      </c>
      <c r="L13" s="91">
        <f t="shared" si="1"/>
        <v>7.7919999999999998</v>
      </c>
    </row>
    <row r="14" spans="1:12" x14ac:dyDescent="0.35">
      <c r="A14" t="str" cm="1">
        <f t="array" ref="A14">_xll.BDP(B14,"ID_ISIN")</f>
        <v>AU0000171134</v>
      </c>
      <c r="B14" t="s">
        <v>1363</v>
      </c>
      <c r="C14" t="s">
        <v>1364</v>
      </c>
      <c r="E14" s="89">
        <v>6450</v>
      </c>
      <c r="F14" s="89">
        <v>3424985.4000168964</v>
      </c>
      <c r="G14">
        <v>101.27</v>
      </c>
      <c r="J14" s="30" t="s">
        <v>11</v>
      </c>
      <c r="K14">
        <f t="shared" si="0"/>
        <v>2.9289999999999998</v>
      </c>
      <c r="L14" s="91">
        <f t="shared" si="1"/>
        <v>2.9289999999999998</v>
      </c>
    </row>
    <row r="15" spans="1:12" x14ac:dyDescent="0.35">
      <c r="A15" t="str" cm="1">
        <f t="array" ref="A15">_xll.BDP(B15,"ID_ISIN")</f>
        <v>#N/A Field Not Applicable</v>
      </c>
      <c r="B15" t="s">
        <v>188</v>
      </c>
      <c r="C15" t="s">
        <v>189</v>
      </c>
      <c r="E15" s="89">
        <v>375390.13999999943</v>
      </c>
      <c r="F15" s="89">
        <v>213416.27705190721</v>
      </c>
      <c r="G15">
        <v>1</v>
      </c>
      <c r="J15" s="55" t="s">
        <v>67</v>
      </c>
      <c r="K15" t="e">
        <f t="shared" si="0"/>
        <v>#N/A</v>
      </c>
      <c r="L15" s="91">
        <f t="shared" si="1"/>
        <v>0</v>
      </c>
    </row>
    <row r="16" spans="1:12" x14ac:dyDescent="0.35">
      <c r="A16" t="str" cm="1">
        <f t="array" ref="A16">_xll.BDP(B16,"ID_ISIN")</f>
        <v>GB00BLH38265</v>
      </c>
      <c r="B16" t="s">
        <v>194</v>
      </c>
      <c r="C16" t="s">
        <v>195</v>
      </c>
      <c r="E16" s="89">
        <v>15295</v>
      </c>
      <c r="F16" s="89">
        <v>17506093.318069998</v>
      </c>
      <c r="G16">
        <v>88.03</v>
      </c>
      <c r="J16" s="10" t="s">
        <v>45</v>
      </c>
      <c r="K16">
        <f t="shared" si="0"/>
        <v>4.4329999999999998</v>
      </c>
      <c r="L16" s="91">
        <f t="shared" si="1"/>
        <v>4.4329999999999998</v>
      </c>
    </row>
    <row r="17" spans="1:12" x14ac:dyDescent="0.35">
      <c r="A17" t="str" cm="1">
        <f t="array" ref="A17">_xll.BDP(B17,"ID_ISIN")</f>
        <v>#N/A Field Not Applicable</v>
      </c>
      <c r="B17" t="s">
        <v>184</v>
      </c>
      <c r="C17" t="s">
        <v>185</v>
      </c>
      <c r="E17" s="89">
        <v>11281.670000000147</v>
      </c>
      <c r="F17" s="89">
        <v>9498.2230408451287</v>
      </c>
      <c r="G17">
        <v>1</v>
      </c>
      <c r="J17" s="10" t="s">
        <v>65</v>
      </c>
      <c r="K17">
        <f t="shared" si="0"/>
        <v>4.0110000000000001</v>
      </c>
      <c r="L17" s="91">
        <f t="shared" si="1"/>
        <v>4.0110000000000001</v>
      </c>
    </row>
    <row r="18" spans="1:12" x14ac:dyDescent="0.35">
      <c r="A18" t="str" cm="1">
        <f t="array" ref="A18">_xll.BDP(B18,"ID_ISIN")</f>
        <v>GB00BMF9LJ15</v>
      </c>
      <c r="B18" t="s">
        <v>230</v>
      </c>
      <c r="C18" t="s">
        <v>231</v>
      </c>
      <c r="E18" s="89">
        <v>7792</v>
      </c>
      <c r="F18" s="89">
        <v>8223717.217104</v>
      </c>
      <c r="G18">
        <v>101.765</v>
      </c>
      <c r="J18" s="10" t="s">
        <v>25</v>
      </c>
      <c r="K18">
        <f t="shared" si="0"/>
        <v>15.295</v>
      </c>
      <c r="L18" s="91">
        <f t="shared" si="1"/>
        <v>15.295</v>
      </c>
    </row>
    <row r="19" spans="1:12" x14ac:dyDescent="0.35">
      <c r="A19" t="str" cm="1">
        <f t="array" ref="A19">_xll.BDP(B19,"ID_ISIN")</f>
        <v>GB00B46CGH68</v>
      </c>
      <c r="B19" t="s">
        <v>198</v>
      </c>
      <c r="C19" t="s">
        <v>199</v>
      </c>
      <c r="E19" s="89">
        <v>2929</v>
      </c>
      <c r="F19" s="89">
        <v>4939557.2809218988</v>
      </c>
      <c r="G19">
        <v>101.32299999999999</v>
      </c>
      <c r="J19" s="10" t="s">
        <v>53</v>
      </c>
      <c r="K19" t="e">
        <f t="shared" si="0"/>
        <v>#N/A</v>
      </c>
      <c r="L19" s="91">
        <f t="shared" si="1"/>
        <v>0</v>
      </c>
    </row>
    <row r="20" spans="1:12" x14ac:dyDescent="0.35">
      <c r="A20" t="str" cm="1">
        <f t="array" ref="A20">_xll.BDP(B20,"ID_ISIN")</f>
        <v>GB00BDX8CX86</v>
      </c>
      <c r="B20" t="s">
        <v>196</v>
      </c>
      <c r="C20" t="s">
        <v>197</v>
      </c>
      <c r="E20" s="89">
        <v>1479</v>
      </c>
      <c r="F20" s="89">
        <v>1453010.1411647999</v>
      </c>
      <c r="G20">
        <v>63.573999999999998</v>
      </c>
      <c r="J20" s="10" t="s">
        <v>41</v>
      </c>
      <c r="K20" t="e">
        <f t="shared" si="0"/>
        <v>#N/A</v>
      </c>
      <c r="L20" s="91">
        <f t="shared" si="1"/>
        <v>0</v>
      </c>
    </row>
    <row r="21" spans="1:12" x14ac:dyDescent="0.35">
      <c r="A21" t="str" cm="1">
        <f t="array" ref="A21">_xll.BDP(B21,"ID_ISIN")</f>
        <v>GB00BPSNBB36</v>
      </c>
      <c r="B21" t="s">
        <v>271</v>
      </c>
      <c r="C21" t="s">
        <v>272</v>
      </c>
      <c r="E21" s="89">
        <v>1800</v>
      </c>
      <c r="F21" s="89">
        <v>1774897.4234949835</v>
      </c>
      <c r="G21">
        <v>96.527000000000001</v>
      </c>
      <c r="J21" s="10" t="s">
        <v>57</v>
      </c>
      <c r="K21">
        <f t="shared" si="0"/>
        <v>0</v>
      </c>
      <c r="L21" s="91">
        <f t="shared" si="1"/>
        <v>0</v>
      </c>
    </row>
    <row r="22" spans="1:12" x14ac:dyDescent="0.35">
      <c r="A22" t="str" cm="1">
        <f t="array" ref="A22">_xll.BDP(B22,"ID_ISIN")</f>
        <v>#N/A Field Not Applicable</v>
      </c>
      <c r="B22" t="s">
        <v>1370</v>
      </c>
      <c r="C22" t="s">
        <v>1371</v>
      </c>
      <c r="E22" s="89">
        <v>-56</v>
      </c>
      <c r="F22" s="89">
        <v>-52522.226633550919</v>
      </c>
      <c r="G22">
        <v>114.625</v>
      </c>
      <c r="J22" s="10" t="s">
        <v>27</v>
      </c>
      <c r="K22">
        <f t="shared" si="0"/>
        <v>11.832000000000001</v>
      </c>
      <c r="L22" s="91">
        <f t="shared" si="1"/>
        <v>11.832000000000001</v>
      </c>
    </row>
    <row r="23" spans="1:12" x14ac:dyDescent="0.35">
      <c r="A23" t="str" cm="1">
        <f t="array" ref="A23">_xll.BDP(B23,"ID_ISIN")</f>
        <v>GB00BP9DLZ64</v>
      </c>
      <c r="B23" t="s">
        <v>206</v>
      </c>
      <c r="C23" t="s">
        <v>207</v>
      </c>
      <c r="E23" s="89">
        <v>1444</v>
      </c>
      <c r="F23" s="89">
        <v>1489456.2564880003</v>
      </c>
      <c r="G23">
        <v>68.405000000000001</v>
      </c>
      <c r="J23" s="30" t="s">
        <v>55</v>
      </c>
      <c r="K23">
        <f t="shared" si="0"/>
        <v>16.334</v>
      </c>
      <c r="L23" s="91">
        <f t="shared" si="1"/>
        <v>16.334</v>
      </c>
    </row>
    <row r="24" spans="1:12" x14ac:dyDescent="0.35">
      <c r="A24" t="str" cm="1">
        <f t="array" ref="A24">_xll.BDP(B24,"ID_ISIN")</f>
        <v>GB00B3Y1JG82</v>
      </c>
      <c r="B24" t="s">
        <v>200</v>
      </c>
      <c r="C24" t="s">
        <v>201</v>
      </c>
      <c r="E24" s="89">
        <v>2634</v>
      </c>
      <c r="F24" s="89">
        <v>4236247.8257351993</v>
      </c>
      <c r="G24">
        <v>98.977999999999994</v>
      </c>
      <c r="J24" s="10" t="s">
        <v>29</v>
      </c>
      <c r="K24">
        <f t="shared" si="0"/>
        <v>6.391</v>
      </c>
      <c r="L24" s="91">
        <f t="shared" si="1"/>
        <v>6.391</v>
      </c>
    </row>
    <row r="25" spans="1:12" x14ac:dyDescent="0.35">
      <c r="A25" t="str" cm="1">
        <f t="array" ref="A25">_xll.BDP(B25,"ID_ISIN")</f>
        <v>GB00BYMWG366</v>
      </c>
      <c r="B25" t="s">
        <v>202</v>
      </c>
      <c r="C25" t="s">
        <v>203</v>
      </c>
      <c r="E25" s="89">
        <v>6391</v>
      </c>
      <c r="F25" s="89">
        <v>7454077.8969887998</v>
      </c>
      <c r="G25">
        <v>77.929000000000002</v>
      </c>
      <c r="J25" s="10" t="s">
        <v>15</v>
      </c>
      <c r="K25" t="e">
        <f t="shared" si="0"/>
        <v>#N/A</v>
      </c>
      <c r="L25" s="91">
        <f t="shared" si="1"/>
        <v>0</v>
      </c>
    </row>
    <row r="26" spans="1:12" x14ac:dyDescent="0.35">
      <c r="A26" t="str" cm="1">
        <f t="array" ref="A26">_xll.BDP(B26,"ID_ISIN")</f>
        <v>#N/A Field Not Applicable</v>
      </c>
      <c r="B26" t="s">
        <v>1519</v>
      </c>
      <c r="C26" t="s">
        <v>1521</v>
      </c>
      <c r="E26" s="89">
        <v>131774.10886935293</v>
      </c>
      <c r="F26" s="89">
        <v>69065.257551091956</v>
      </c>
      <c r="G26">
        <v>0.9219710271606445</v>
      </c>
      <c r="J26" s="10" t="s">
        <v>43</v>
      </c>
      <c r="K26" t="e">
        <f t="shared" si="0"/>
        <v>#N/A</v>
      </c>
      <c r="L26" s="91">
        <f t="shared" si="1"/>
        <v>0</v>
      </c>
    </row>
    <row r="27" spans="1:12" x14ac:dyDescent="0.35">
      <c r="A27" t="str" cm="1">
        <f t="array" ref="A27">_xll.BDP(B27,"ID_ISIN")</f>
        <v>#N/A Field Not Applicable</v>
      </c>
      <c r="B27" t="s">
        <v>1519</v>
      </c>
      <c r="C27" t="s">
        <v>1520</v>
      </c>
      <c r="E27" s="89">
        <v>-120000.00000000003</v>
      </c>
      <c r="F27" s="89">
        <v>-68222.232065628879</v>
      </c>
      <c r="G27">
        <v>0.9219710271606445</v>
      </c>
      <c r="J27" s="10" t="s">
        <v>9</v>
      </c>
      <c r="K27">
        <f t="shared" si="0"/>
        <v>7.03</v>
      </c>
      <c r="L27" s="91">
        <f t="shared" si="1"/>
        <v>7.03</v>
      </c>
    </row>
    <row r="28" spans="1:12" x14ac:dyDescent="0.35">
      <c r="A28" t="str" cm="1">
        <f t="array" ref="A28">_xll.BDP(B28,"ID_ISIN")</f>
        <v>#N/A Field Not Applicable</v>
      </c>
      <c r="B28" t="s">
        <v>1365</v>
      </c>
      <c r="C28" t="s">
        <v>1367</v>
      </c>
      <c r="E28" s="89">
        <v>-800000</v>
      </c>
      <c r="F28" s="89">
        <v>-454814.88043752575</v>
      </c>
      <c r="G28">
        <v>1.7571043421020507</v>
      </c>
      <c r="J28" s="10" t="s">
        <v>31</v>
      </c>
      <c r="K28">
        <f t="shared" si="0"/>
        <v>2.4</v>
      </c>
      <c r="L28" s="91">
        <f t="shared" si="1"/>
        <v>2.4</v>
      </c>
    </row>
    <row r="29" spans="1:12" x14ac:dyDescent="0.35">
      <c r="A29" t="str" cm="1">
        <f t="array" ref="A29">_xll.BDP(B29,"ID_ISIN")</f>
        <v>#N/A Field Not Applicable</v>
      </c>
      <c r="B29" t="s">
        <v>1365</v>
      </c>
      <c r="C29" t="s">
        <v>1366</v>
      </c>
      <c r="E29" s="89">
        <v>459507.69379579031</v>
      </c>
      <c r="F29" s="89">
        <v>459507.69379579031</v>
      </c>
      <c r="G29">
        <v>1.7571043421020507</v>
      </c>
      <c r="J29" s="10" t="s">
        <v>7</v>
      </c>
      <c r="K29">
        <f t="shared" si="0"/>
        <v>1.9</v>
      </c>
      <c r="L29" s="91">
        <f t="shared" si="1"/>
        <v>1.9</v>
      </c>
    </row>
    <row r="30" spans="1:12" x14ac:dyDescent="0.35">
      <c r="A30" t="str" cm="1">
        <f t="array" ref="A30">_xll.BDP(B30,"ID_ISIN")</f>
        <v>#N/A Field Not Applicable</v>
      </c>
      <c r="B30" t="s">
        <v>1365</v>
      </c>
      <c r="C30" t="s">
        <v>1366</v>
      </c>
      <c r="E30" s="89">
        <v>2396837.0896649323</v>
      </c>
      <c r="F30" s="89">
        <v>2396837.0896649323</v>
      </c>
      <c r="G30">
        <v>1.7571043421020507</v>
      </c>
      <c r="J30" s="30" t="s">
        <v>63</v>
      </c>
      <c r="K30">
        <f t="shared" si="0"/>
        <v>0</v>
      </c>
      <c r="L30" s="91">
        <f t="shared" si="1"/>
        <v>0</v>
      </c>
    </row>
    <row r="31" spans="1:12" x14ac:dyDescent="0.35">
      <c r="A31" t="str" cm="1">
        <f t="array" ref="A31">_xll.BDP(B31,"ID_ISIN")</f>
        <v>#N/A Field Not Applicable</v>
      </c>
      <c r="B31" t="s">
        <v>1365</v>
      </c>
      <c r="C31" t="s">
        <v>1367</v>
      </c>
      <c r="E31" s="89">
        <v>-500000.00000000006</v>
      </c>
      <c r="F31" s="89">
        <v>-284259.30027345364</v>
      </c>
      <c r="G31">
        <v>1.7571043421020507</v>
      </c>
      <c r="J31" s="10" t="s">
        <v>47</v>
      </c>
      <c r="K31" t="e">
        <f t="shared" si="0"/>
        <v>#N/A</v>
      </c>
      <c r="L31" s="91">
        <f t="shared" si="1"/>
        <v>0</v>
      </c>
    </row>
    <row r="32" spans="1:12" x14ac:dyDescent="0.35">
      <c r="A32" t="str" cm="1">
        <f t="array" ref="A32">_xll.BDP(B32,"ID_ISIN")</f>
        <v>#N/A Field Not Applicable</v>
      </c>
      <c r="B32" t="s">
        <v>1365</v>
      </c>
      <c r="C32" t="s">
        <v>1366</v>
      </c>
      <c r="E32" s="89">
        <v>285480.04525886447</v>
      </c>
      <c r="F32" s="89">
        <v>285480.04525886447</v>
      </c>
      <c r="G32">
        <v>1.7571043421020507</v>
      </c>
      <c r="J32" s="10" t="s">
        <v>33</v>
      </c>
      <c r="K32">
        <f t="shared" si="0"/>
        <v>1.444</v>
      </c>
      <c r="L32" s="91">
        <f t="shared" si="1"/>
        <v>1.444</v>
      </c>
    </row>
    <row r="33" spans="1:12" x14ac:dyDescent="0.35">
      <c r="A33" t="str" cm="1">
        <f t="array" ref="A33">_xll.BDP(B33,"ID_ISIN")</f>
        <v>#N/A Field Not Applicable</v>
      </c>
      <c r="B33" t="s">
        <v>1365</v>
      </c>
      <c r="C33" t="s">
        <v>1367</v>
      </c>
      <c r="E33" s="89">
        <v>-4205314.1900000004</v>
      </c>
      <c r="F33" s="89">
        <v>-2390799.3381588506</v>
      </c>
      <c r="G33">
        <v>1.7571043421020507</v>
      </c>
      <c r="J33" s="10" t="s">
        <v>51</v>
      </c>
      <c r="K33">
        <f t="shared" si="0"/>
        <v>6.2869999999999999</v>
      </c>
      <c r="L33" s="91">
        <f t="shared" si="1"/>
        <v>6.2869999999999999</v>
      </c>
    </row>
    <row r="34" spans="1:12" x14ac:dyDescent="0.35">
      <c r="A34" t="str" cm="1">
        <f t="array" ref="A34">_xll.BDP(B34,"ID_ISIN")</f>
        <v>US91282CGK18</v>
      </c>
      <c r="B34" t="s">
        <v>204</v>
      </c>
      <c r="C34" t="s">
        <v>205</v>
      </c>
      <c r="E34" s="89">
        <v>4054</v>
      </c>
      <c r="F34" s="89">
        <v>3092587.8339280863</v>
      </c>
      <c r="G34">
        <v>93.5</v>
      </c>
      <c r="J34" s="10" t="s">
        <v>49</v>
      </c>
      <c r="K34">
        <f t="shared" si="0"/>
        <v>1.45</v>
      </c>
      <c r="L34" s="91">
        <f t="shared" si="1"/>
        <v>1.45</v>
      </c>
    </row>
    <row r="35" spans="1:12" x14ac:dyDescent="0.35">
      <c r="A35" t="str" cm="1">
        <f t="array" ref="A35">_xll.BDP(B35,"ID_ISIN")</f>
        <v>#N/A Field Not Applicable</v>
      </c>
      <c r="B35" t="s">
        <v>1527</v>
      </c>
      <c r="C35" t="s">
        <v>1368</v>
      </c>
      <c r="E35" s="89">
        <v>-4387917</v>
      </c>
      <c r="F35" s="89">
        <v>-3398535.2423699298</v>
      </c>
      <c r="G35">
        <v>1.2917736026611328</v>
      </c>
      <c r="J35" s="10" t="s">
        <v>35</v>
      </c>
      <c r="K35">
        <f t="shared" si="0"/>
        <v>1.4790000000000001</v>
      </c>
      <c r="L35" s="91">
        <f t="shared" si="1"/>
        <v>1.4790000000000001</v>
      </c>
    </row>
    <row r="36" spans="1:12" x14ac:dyDescent="0.35">
      <c r="A36" t="str" cm="1">
        <f t="array" ref="A36">_xll.BDP(B36,"ID_ISIN")</f>
        <v>#N/A Field Not Applicable</v>
      </c>
      <c r="B36" t="s">
        <v>1527</v>
      </c>
      <c r="C36" t="s">
        <v>1369</v>
      </c>
      <c r="E36" s="89">
        <v>3416146.6118277051</v>
      </c>
      <c r="F36" s="89">
        <v>3416146.6118277055</v>
      </c>
      <c r="G36">
        <v>1.2917736026611328</v>
      </c>
      <c r="J36" s="30" t="s">
        <v>17</v>
      </c>
      <c r="K36">
        <f t="shared" si="0"/>
        <v>1.383</v>
      </c>
      <c r="L36" s="91">
        <f t="shared" si="1"/>
        <v>1.383</v>
      </c>
    </row>
    <row r="37" spans="1:12" x14ac:dyDescent="0.35">
      <c r="A37" t="str" cm="1">
        <f t="array" ref="A37">_xll.BDP(B37,"ID_ISIN")</f>
        <v>#N/A Field Not Applicable</v>
      </c>
      <c r="B37" t="s">
        <v>1527</v>
      </c>
      <c r="C37" t="s">
        <v>1369</v>
      </c>
      <c r="E37" s="89">
        <v>1654114.8615792003</v>
      </c>
      <c r="F37" s="89">
        <v>1654114.8615792003</v>
      </c>
      <c r="G37">
        <v>1.2917736026611328</v>
      </c>
    </row>
    <row r="38" spans="1:12" x14ac:dyDescent="0.35">
      <c r="A38" t="str" cm="1">
        <f t="array" ref="A38">_xll.BDP(B38,"ID_ISIN")</f>
        <v>#N/A Field Not Applicable</v>
      </c>
      <c r="B38" t="s">
        <v>1527</v>
      </c>
      <c r="C38" t="s">
        <v>1368</v>
      </c>
      <c r="E38" s="89">
        <v>-2110000.0000000005</v>
      </c>
      <c r="F38" s="89">
        <v>-1634239.9734089212</v>
      </c>
      <c r="G38">
        <v>1.2917736026611328</v>
      </c>
    </row>
    <row r="39" spans="1:12" x14ac:dyDescent="0.35">
      <c r="A39" t="str" cm="1">
        <f t="array" ref="A39">_xll.BDP(B39,"ID_ISIN")</f>
        <v>#N/A Field Not Applicable</v>
      </c>
      <c r="B39" t="s">
        <v>595</v>
      </c>
      <c r="C39" t="s">
        <v>596</v>
      </c>
      <c r="E39" s="89">
        <v>147906.43</v>
      </c>
      <c r="F39" s="89">
        <v>77520.506638678009</v>
      </c>
      <c r="G39">
        <v>1</v>
      </c>
    </row>
    <row r="40" spans="1:12" x14ac:dyDescent="0.35">
      <c r="A40" t="str" cm="1">
        <f t="array" ref="A40">_xll.BDP(B40,"ID_ISIN")</f>
        <v>GB00BM8Z2W66</v>
      </c>
      <c r="B40" t="s">
        <v>218</v>
      </c>
      <c r="C40" t="s">
        <v>219</v>
      </c>
      <c r="E40" s="89">
        <v>1383</v>
      </c>
      <c r="F40" s="89">
        <v>1137837.8304600001</v>
      </c>
      <c r="G40">
        <v>65.739999999999995</v>
      </c>
    </row>
    <row r="41" spans="1:12" x14ac:dyDescent="0.35">
      <c r="A41" t="str" cm="1">
        <f t="array" ref="A41">_xll.BDP(B41,"ID_ISIN")</f>
        <v>GB0008932666</v>
      </c>
      <c r="B41" t="s">
        <v>220</v>
      </c>
      <c r="C41" t="s">
        <v>221</v>
      </c>
      <c r="E41" s="89">
        <v>251</v>
      </c>
      <c r="F41" s="89">
        <v>860843.30962000019</v>
      </c>
      <c r="G41">
        <v>343.18700000000001</v>
      </c>
    </row>
    <row r="42" spans="1:12" x14ac:dyDescent="0.35">
      <c r="A42" t="str" cm="1">
        <f t="array" ref="A42">_xll.BDP(B42,"ID_ISIN")</f>
        <v>GB00BQC4R999</v>
      </c>
      <c r="B42" t="s">
        <v>180</v>
      </c>
      <c r="C42" t="s">
        <v>181</v>
      </c>
      <c r="E42" s="89">
        <v>495</v>
      </c>
      <c r="F42" s="89">
        <v>476282.90769230772</v>
      </c>
      <c r="G42">
        <v>94.488</v>
      </c>
    </row>
    <row r="43" spans="1:12" x14ac:dyDescent="0.35">
      <c r="A43" t="str" cm="1">
        <f t="array" ref="A43">_xll.BDP(B43,"ID_ISIN")</f>
        <v>GB00B1L6W962</v>
      </c>
      <c r="B43" t="s">
        <v>224</v>
      </c>
      <c r="C43" t="s">
        <v>225</v>
      </c>
      <c r="E43" s="89">
        <v>4011</v>
      </c>
      <c r="F43" s="89">
        <v>7932839.3702964</v>
      </c>
      <c r="G43">
        <v>103.55800000000001</v>
      </c>
    </row>
    <row r="44" spans="1:12" x14ac:dyDescent="0.35">
      <c r="A44" t="str" cm="1">
        <f t="array" ref="A44">_xll.BDP(B44,"ID_ISIN")</f>
        <v>GB00BPSNB460</v>
      </c>
      <c r="B44" t="s">
        <v>496</v>
      </c>
      <c r="C44" t="s">
        <v>497</v>
      </c>
      <c r="E44">
        <v>394</v>
      </c>
      <c r="F44">
        <v>395996.206270903</v>
      </c>
      <c r="G44">
        <v>98.605000000000004</v>
      </c>
    </row>
    <row r="45" spans="1:12" x14ac:dyDescent="0.35">
      <c r="A45" t="str" cm="1">
        <f t="array" ref="A45">_xll.BDP(B45,"ID_ISIN")</f>
        <v>#N/A Field Not Applicable</v>
      </c>
      <c r="B45" t="s">
        <v>1354</v>
      </c>
      <c r="C45" t="s">
        <v>1355</v>
      </c>
      <c r="E45">
        <v>-1000000</v>
      </c>
      <c r="F45">
        <v>-524118.57036017982</v>
      </c>
      <c r="G45">
        <v>1.9061038550415039</v>
      </c>
    </row>
    <row r="46" spans="1:12" x14ac:dyDescent="0.35">
      <c r="A46" t="str" cm="1">
        <f t="array" ref="A46">_xll.BDP(B46,"ID_ISIN")</f>
        <v>#N/A Field Not Applicable</v>
      </c>
      <c r="B46" t="s">
        <v>1354</v>
      </c>
      <c r="C46" t="s">
        <v>1356</v>
      </c>
      <c r="E46">
        <v>525366.50749637594</v>
      </c>
      <c r="F46">
        <v>525366.50749637594</v>
      </c>
      <c r="G46">
        <v>1.9061038550415039</v>
      </c>
    </row>
    <row r="47" spans="1:12" x14ac:dyDescent="0.35">
      <c r="A47" t="str" cm="1">
        <f t="array" ref="A47">_xll.BDP(B47,"ID_ISIN")</f>
        <v>#N/A Field Not Applicable</v>
      </c>
      <c r="B47" t="s">
        <v>1354</v>
      </c>
      <c r="C47" t="s">
        <v>1356</v>
      </c>
      <c r="E47">
        <v>-358265.2585437044</v>
      </c>
      <c r="F47">
        <v>-358265.2585437044</v>
      </c>
      <c r="G47">
        <v>1.9055312655029297</v>
      </c>
    </row>
    <row r="48" spans="1:12" x14ac:dyDescent="0.35">
      <c r="A48" t="str" cm="1">
        <f t="array" ref="A48">_xll.BDP(B48,"ID_ISIN")</f>
        <v>#N/A Field Not Applicable</v>
      </c>
      <c r="B48" t="s">
        <v>1354</v>
      </c>
      <c r="C48" t="s">
        <v>1355</v>
      </c>
      <c r="E48">
        <v>-6520000</v>
      </c>
      <c r="F48">
        <v>-3417253.0787483724</v>
      </c>
      <c r="G48">
        <v>1.9061038550415039</v>
      </c>
    </row>
    <row r="49" spans="1:7" x14ac:dyDescent="0.35">
      <c r="A49" t="str" cm="1">
        <f t="array" ref="A49">_xll.BDP(B49,"ID_ISIN")</f>
        <v>#N/A Field Not Applicable</v>
      </c>
      <c r="B49" t="s">
        <v>1354</v>
      </c>
      <c r="C49" t="s">
        <v>1356</v>
      </c>
      <c r="E49">
        <v>3382190.0718196654</v>
      </c>
      <c r="F49">
        <v>3382190.0718196654</v>
      </c>
      <c r="G49">
        <v>1.9061038550415039</v>
      </c>
    </row>
    <row r="50" spans="1:7" x14ac:dyDescent="0.35">
      <c r="A50" t="str" cm="1">
        <f t="array" ref="A50">_xll.BDP(B50,"ID_ISIN")</f>
        <v>#N/A Field Not Applicable</v>
      </c>
      <c r="B50" t="s">
        <v>1354</v>
      </c>
      <c r="C50" t="s">
        <v>1355</v>
      </c>
      <c r="E50">
        <v>680000</v>
      </c>
      <c r="F50">
        <v>356400.6278449223</v>
      </c>
      <c r="G50">
        <v>1.9055312655029297</v>
      </c>
    </row>
    <row r="51" spans="1:7" x14ac:dyDescent="0.35">
      <c r="A51" t="str" cm="1">
        <f t="array" ref="A51">_xll.BDP(B51,"ID_ISIN")</f>
        <v>GB00BMF9LH90</v>
      </c>
      <c r="B51" t="s">
        <v>182</v>
      </c>
      <c r="C51" t="s">
        <v>183</v>
      </c>
      <c r="E51">
        <v>16334</v>
      </c>
      <c r="F51">
        <v>15304043.524675999</v>
      </c>
      <c r="G51">
        <v>88.228999999999999</v>
      </c>
    </row>
    <row r="52" spans="1:7" x14ac:dyDescent="0.35">
      <c r="A52" t="str" cm="1">
        <f t="array" ref="A52">_xll.BDP(B52,"ID_ISIN")</f>
        <v>GB00B73ZYW09</v>
      </c>
      <c r="B52" t="s">
        <v>214</v>
      </c>
      <c r="C52" t="s">
        <v>215</v>
      </c>
      <c r="E52">
        <v>1900</v>
      </c>
      <c r="F52">
        <v>2267393.5558599997</v>
      </c>
      <c r="G52">
        <v>74.825999999999993</v>
      </c>
    </row>
    <row r="53" spans="1:7" x14ac:dyDescent="0.35">
      <c r="A53" t="str" cm="1">
        <f t="array" ref="A53">_xll.BDP(B53,"ID_ISIN")</f>
        <v>GB00B4PTCY75</v>
      </c>
      <c r="B53" t="s">
        <v>216</v>
      </c>
      <c r="C53" t="s">
        <v>217</v>
      </c>
      <c r="E53">
        <v>6287</v>
      </c>
      <c r="F53">
        <v>7591029.4605794009</v>
      </c>
      <c r="G53">
        <v>73.721000000000004</v>
      </c>
    </row>
    <row r="54" spans="1:7" x14ac:dyDescent="0.35">
      <c r="A54" t="str" cm="1">
        <f t="array" ref="A54">_xll.BDP(B54,"ID_ISIN")</f>
        <v>#N/A Field Not Applicable</v>
      </c>
      <c r="B54" t="s">
        <v>1372</v>
      </c>
      <c r="C54" t="s">
        <v>1373</v>
      </c>
      <c r="E54">
        <v>-43</v>
      </c>
      <c r="F54">
        <v>-12712.075908228748</v>
      </c>
      <c r="G54">
        <v>120.75</v>
      </c>
    </row>
    <row r="55" spans="1:7" x14ac:dyDescent="0.35">
      <c r="A55" t="str" cm="1">
        <f t="array" ref="A55">_xll.BDP(B55,"ID_ISIN")</f>
        <v>#N/A Field Not Applicable</v>
      </c>
      <c r="B55" t="s">
        <v>186</v>
      </c>
      <c r="C55" t="s">
        <v>187</v>
      </c>
      <c r="E55">
        <v>2587763.9700000607</v>
      </c>
      <c r="F55">
        <v>2587763.9700000607</v>
      </c>
      <c r="G55">
        <v>1</v>
      </c>
    </row>
    <row r="56" spans="1:7" x14ac:dyDescent="0.35">
      <c r="A56" t="str" cm="1">
        <f t="array" ref="A56">_xll.BDP(B56,"ID_ISIN")</f>
        <v>US91282CJY84</v>
      </c>
      <c r="B56" t="s">
        <v>1374</v>
      </c>
      <c r="C56" t="s">
        <v>1375</v>
      </c>
      <c r="E56">
        <v>2100</v>
      </c>
      <c r="F56">
        <v>1629065.0286097107</v>
      </c>
      <c r="G56">
        <v>98.1171875</v>
      </c>
    </row>
    <row r="57" spans="1:7" x14ac:dyDescent="0.35">
      <c r="A57" t="str" cm="1">
        <f t="array" ref="A57">_xll.BDP(B57,"ID_ISIN")</f>
        <v>GB00B3D4VD98</v>
      </c>
      <c r="B57" t="s">
        <v>210</v>
      </c>
      <c r="C57" t="s">
        <v>211</v>
      </c>
      <c r="E57">
        <v>1542</v>
      </c>
      <c r="F57">
        <v>2925052.5132215992</v>
      </c>
      <c r="G57">
        <v>106.624</v>
      </c>
    </row>
    <row r="58" spans="1:7" x14ac:dyDescent="0.35">
      <c r="A58" t="str" cm="1">
        <f t="array" ref="A58">_xll.BDP(B58,"ID_ISIN")</f>
        <v>GB00BD9MZZ71</v>
      </c>
      <c r="B58" t="s">
        <v>212</v>
      </c>
      <c r="C58" t="s">
        <v>213</v>
      </c>
      <c r="E58">
        <v>1450</v>
      </c>
      <c r="F58">
        <v>1386427.4346750001</v>
      </c>
      <c r="G58">
        <v>64.555000000000007</v>
      </c>
    </row>
    <row r="59" spans="1:7" x14ac:dyDescent="0.35">
      <c r="A59" t="str" cm="1">
        <f t="array" ref="A59">_xll.BDP(B59,"ID_ISIN")</f>
        <v>#N/A Mandatory parameter [SECURITY] cannot be empty</v>
      </c>
    </row>
    <row r="60" spans="1:7" x14ac:dyDescent="0.35">
      <c r="A60" t="str" cm="1">
        <f t="array" ref="A60">_xll.BDP(B60,"ID_ISIN")</f>
        <v>#N/A Mandatory parameter [SECURITY] cannot be empty</v>
      </c>
    </row>
    <row r="61" spans="1:7" x14ac:dyDescent="0.35">
      <c r="A61" t="str" cm="1">
        <f t="array" ref="A61">_xll.BDP(B61,"ID_ISIN")</f>
        <v>#N/A Mandatory parameter [SECURITY] cannot be empty</v>
      </c>
    </row>
    <row r="62" spans="1:7" x14ac:dyDescent="0.35">
      <c r="A62" t="str" cm="1">
        <f t="array" ref="A62">_xll.BDP(B62,"ID_ISIN")</f>
        <v>#N/A Mandatory parameter [SECURITY] cannot be empty</v>
      </c>
    </row>
    <row r="63" spans="1:7" x14ac:dyDescent="0.35">
      <c r="A63" t="str" cm="1">
        <f t="array" ref="A63">_xll.BDP(B63,"ID_ISIN")</f>
        <v>#N/A Mandatory parameter [SECURITY] cannot be empty</v>
      </c>
    </row>
    <row r="64" spans="1:7" x14ac:dyDescent="0.35">
      <c r="A64" t="str" cm="1">
        <f t="array" ref="A64">_xll.BDP(B64,"ID_ISIN")</f>
        <v>#N/A Mandatory parameter [SECURITY] cannot be empty</v>
      </c>
    </row>
    <row r="65" spans="1:1" x14ac:dyDescent="0.35">
      <c r="A65" t="str" cm="1">
        <f t="array" ref="A65">_xll.BDP(B65,"ID_ISIN")</f>
        <v>#N/A Mandatory parameter [SECURITY] cannot be empty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31F7C-3D08-40FE-8BC9-6B8BC11487A4}">
  <sheetPr>
    <tabColor theme="3" tint="0.79998168889431442"/>
  </sheetPr>
  <dimension ref="A1:AR213"/>
  <sheetViews>
    <sheetView zoomScale="80" zoomScaleNormal="80" workbookViewId="0">
      <selection activeCell="S1" sqref="S1"/>
    </sheetView>
  </sheetViews>
  <sheetFormatPr defaultRowHeight="14.5" x14ac:dyDescent="0.35"/>
  <cols>
    <col min="1" max="1" width="18.26953125" customWidth="1"/>
    <col min="2" max="2" width="12.36328125" bestFit="1" customWidth="1"/>
    <col min="3" max="3" width="11.26953125" bestFit="1" customWidth="1"/>
    <col min="6" max="7" width="10.54296875" customWidth="1"/>
    <col min="8" max="8" width="22.90625" style="266" bestFit="1" customWidth="1"/>
    <col min="9" max="9" width="10.54296875" customWidth="1"/>
    <col min="10" max="10" width="11.26953125" bestFit="1" customWidth="1"/>
    <col min="11" max="11" width="10.54296875" customWidth="1"/>
    <col min="12" max="12" width="13.26953125" bestFit="1" customWidth="1"/>
    <col min="15" max="15" width="24.54296875" bestFit="1" customWidth="1"/>
    <col min="16" max="16" width="24.54296875" customWidth="1"/>
    <col min="17" max="17" width="8.7265625" style="317"/>
    <col min="18" max="18" width="8.7265625" style="249"/>
    <col min="19" max="19" width="22.54296875" bestFit="1" customWidth="1"/>
    <col min="21" max="21" width="10.54296875" bestFit="1" customWidth="1"/>
    <col min="22" max="22" width="11.7265625" customWidth="1"/>
    <col min="23" max="23" width="13.7265625" bestFit="1" customWidth="1"/>
    <col min="24" max="24" width="13.54296875" customWidth="1"/>
    <col min="25" max="25" width="7.36328125" customWidth="1"/>
    <col min="28" max="28" width="8.7265625" style="251"/>
    <col min="30" max="30" width="12.36328125" bestFit="1" customWidth="1"/>
    <col min="31" max="31" width="8.08984375" customWidth="1"/>
    <col min="32" max="32" width="14.08984375" bestFit="1" customWidth="1"/>
    <col min="33" max="33" width="13.90625" bestFit="1" customWidth="1"/>
    <col min="34" max="35" width="11.26953125" bestFit="1" customWidth="1"/>
    <col min="36" max="36" width="10.08984375" bestFit="1" customWidth="1"/>
    <col min="41" max="41" width="12.08984375" bestFit="1" customWidth="1"/>
    <col min="42" max="42" width="14.08984375" bestFit="1" customWidth="1"/>
    <col min="43" max="44" width="12.08984375" bestFit="1" customWidth="1"/>
  </cols>
  <sheetData>
    <row r="1" spans="1:44" x14ac:dyDescent="0.35">
      <c r="R1" s="249" t="s">
        <v>1036</v>
      </c>
      <c r="S1" s="315" t="s">
        <v>1251</v>
      </c>
    </row>
    <row r="2" spans="1:44" x14ac:dyDescent="0.35">
      <c r="R2" s="249" t="s">
        <v>92</v>
      </c>
      <c r="S2" s="315" t="s">
        <v>1278</v>
      </c>
      <c r="U2" t="s">
        <v>1027</v>
      </c>
      <c r="V2" t="s">
        <v>1028</v>
      </c>
      <c r="X2" t="s">
        <v>1031</v>
      </c>
      <c r="Y2" t="s">
        <v>1032</v>
      </c>
      <c r="Z2" t="s">
        <v>1033</v>
      </c>
    </row>
    <row r="3" spans="1:44" x14ac:dyDescent="0.35">
      <c r="L3" s="175"/>
      <c r="R3" s="249" t="s">
        <v>1026</v>
      </c>
      <c r="S3" s="315" t="s">
        <v>1322</v>
      </c>
      <c r="V3" t="s">
        <v>1029</v>
      </c>
      <c r="W3" t="s">
        <v>1030</v>
      </c>
      <c r="AN3" s="247" t="s">
        <v>1112</v>
      </c>
      <c r="AO3" s="125"/>
      <c r="AP3" s="125"/>
      <c r="AQ3" s="125"/>
      <c r="AR3" s="248"/>
    </row>
    <row r="4" spans="1:44" x14ac:dyDescent="0.35">
      <c r="L4" s="89">
        <f>_xlfn.AGGREGATE(9,2,L5:L608)</f>
        <v>0</v>
      </c>
      <c r="R4" s="269" t="s">
        <v>1034</v>
      </c>
      <c r="AF4" s="254">
        <f>SUM(AF6:AF15)</f>
        <v>0</v>
      </c>
      <c r="AG4" s="254"/>
      <c r="AH4" s="254">
        <f>AH6+AH9+AH11+AH12+AH14</f>
        <v>0</v>
      </c>
      <c r="AI4" s="254">
        <f>SUM(AI6:AI15)</f>
        <v>0</v>
      </c>
      <c r="AN4" s="249"/>
      <c r="AO4" s="254">
        <v>-82555156.137797236</v>
      </c>
      <c r="AP4" s="254"/>
      <c r="AQ4" s="254">
        <v>-63650317.010427862</v>
      </c>
      <c r="AR4" s="256">
        <v>-18853841.067287002</v>
      </c>
    </row>
    <row r="5" spans="1:44" s="263" customFormat="1" x14ac:dyDescent="0.35">
      <c r="A5" s="262" t="s">
        <v>1095</v>
      </c>
      <c r="B5" s="263" t="s">
        <v>654</v>
      </c>
      <c r="C5" s="263" t="s">
        <v>653</v>
      </c>
      <c r="D5" s="263" t="s">
        <v>662</v>
      </c>
      <c r="E5" s="263" t="s">
        <v>655</v>
      </c>
      <c r="F5" s="264" t="s">
        <v>656</v>
      </c>
      <c r="H5" s="267" t="s">
        <v>665</v>
      </c>
      <c r="I5" s="263" t="s">
        <v>663</v>
      </c>
      <c r="J5" s="263" t="s">
        <v>653</v>
      </c>
      <c r="K5" s="263" t="s">
        <v>662</v>
      </c>
      <c r="L5" s="264" t="s">
        <v>656</v>
      </c>
      <c r="M5" s="263" t="s">
        <v>1009</v>
      </c>
      <c r="N5" s="263" t="s">
        <v>1010</v>
      </c>
      <c r="O5" s="263" t="s">
        <v>964</v>
      </c>
      <c r="P5" s="263" t="s">
        <v>1094</v>
      </c>
      <c r="Q5" s="318"/>
      <c r="R5" s="262" t="s">
        <v>1013</v>
      </c>
      <c r="S5" s="263" t="s">
        <v>1014</v>
      </c>
      <c r="T5" s="263" t="s">
        <v>1015</v>
      </c>
      <c r="U5" s="263" t="s">
        <v>1016</v>
      </c>
      <c r="V5" s="263" t="s">
        <v>1017</v>
      </c>
      <c r="W5" s="263" t="s">
        <v>1018</v>
      </c>
      <c r="X5" s="263" t="s">
        <v>1019</v>
      </c>
      <c r="Y5" s="263" t="s">
        <v>1020</v>
      </c>
      <c r="Z5" s="263" t="s">
        <v>1021</v>
      </c>
      <c r="AA5" s="263" t="s">
        <v>1022</v>
      </c>
      <c r="AB5" s="264" t="s">
        <v>1023</v>
      </c>
      <c r="AE5" s="141"/>
      <c r="AF5" s="141" t="s">
        <v>327</v>
      </c>
      <c r="AG5" s="141" t="s">
        <v>1105</v>
      </c>
      <c r="AH5" s="141" t="s">
        <v>328</v>
      </c>
      <c r="AI5" s="141" t="s">
        <v>348</v>
      </c>
      <c r="AN5" s="357"/>
      <c r="AO5" s="141" t="s">
        <v>327</v>
      </c>
      <c r="AP5" s="141" t="s">
        <v>1105</v>
      </c>
      <c r="AQ5" s="141" t="s">
        <v>328</v>
      </c>
      <c r="AR5" s="342" t="s">
        <v>348</v>
      </c>
    </row>
    <row r="6" spans="1:44" x14ac:dyDescent="0.35">
      <c r="A6" s="249"/>
      <c r="B6" s="261"/>
      <c r="C6" s="254"/>
      <c r="D6" s="254"/>
      <c r="E6" s="91"/>
      <c r="F6" s="256"/>
      <c r="G6" s="286"/>
      <c r="H6" s="265"/>
      <c r="J6" s="254"/>
      <c r="K6" s="254"/>
      <c r="L6" s="256"/>
      <c r="R6" s="249">
        <f t="shared" ref="R6:R37" si="0">N6</f>
        <v>0</v>
      </c>
      <c r="S6">
        <f t="shared" ref="S6:S37" si="1">A6</f>
        <v>0</v>
      </c>
      <c r="T6" t="str">
        <f t="shared" ref="T6:T37" si="2">IF(J6&lt;0,"Sell","Buy")</f>
        <v>Buy</v>
      </c>
      <c r="U6" s="254">
        <f t="shared" ref="U6:U37" si="3">ABS(J6)</f>
        <v>0</v>
      </c>
      <c r="V6" t="str">
        <f t="shared" ref="V6:V37" si="4">IF(O6="OIS Swap","EUFFSW",IF(O6="SPOT","EUFFFX",IF(O6="FORWARD","EUFFFX",IF(O6="US GOVERNMENT","USFIDRV",IF(O6="Financial commodity future.","USEQ",IF(O6="Credit Default Swap","EUFFSW",IF(O6="CDS Index","EUFFSW","EULNGFI")))))))</f>
        <v>EULNGFI</v>
      </c>
      <c r="W6" s="361" t="str">
        <f t="shared" ref="W6:W37" si="5">IF(R6="Y-C59", IF(O6="Financial commodity future.",$S$1,$S$3),IF(O6="Financial commodity future.",$S$1,$S$2))</f>
        <v>05/29/2024</v>
      </c>
      <c r="X6" t="s">
        <v>1035</v>
      </c>
      <c r="Y6" t="s">
        <v>1024</v>
      </c>
      <c r="Z6" t="s">
        <v>1025</v>
      </c>
      <c r="AE6" t="s">
        <v>297</v>
      </c>
      <c r="AF6" s="254">
        <f>SUM(L7:L14)</f>
        <v>0</v>
      </c>
      <c r="AG6" s="254" cm="1">
        <f t="array" ref="AG6">_xll.BDP("GBP"&amp;AE6&amp;" Curncy","PX_LAST")*AF6</f>
        <v>0</v>
      </c>
      <c r="AH6" s="254">
        <f>AF6*1.27</f>
        <v>0</v>
      </c>
      <c r="AN6" s="249" t="s">
        <v>297</v>
      </c>
      <c r="AO6" s="254">
        <v>-17171647.068280365</v>
      </c>
      <c r="AP6" s="254">
        <v>-32562594.335580058</v>
      </c>
      <c r="AQ6" s="254">
        <v>-21807991.776716065</v>
      </c>
      <c r="AR6" s="251"/>
    </row>
    <row r="7" spans="1:44" x14ac:dyDescent="0.35">
      <c r="A7" s="249"/>
      <c r="B7" s="175"/>
      <c r="C7" s="254"/>
      <c r="D7" s="254"/>
      <c r="E7" s="91"/>
      <c r="F7" s="256"/>
      <c r="G7" s="213"/>
      <c r="H7" s="265"/>
      <c r="I7" s="254"/>
      <c r="J7" s="254"/>
      <c r="K7" s="254"/>
      <c r="L7" s="256"/>
      <c r="R7" s="249">
        <f t="shared" si="0"/>
        <v>0</v>
      </c>
      <c r="S7">
        <f t="shared" si="1"/>
        <v>0</v>
      </c>
      <c r="T7" t="str">
        <f t="shared" si="2"/>
        <v>Buy</v>
      </c>
      <c r="U7" s="254">
        <f t="shared" si="3"/>
        <v>0</v>
      </c>
      <c r="V7" t="str">
        <f t="shared" si="4"/>
        <v>EULNGFI</v>
      </c>
      <c r="W7" s="361" t="str">
        <f t="shared" si="5"/>
        <v>05/29/2024</v>
      </c>
      <c r="X7" t="s">
        <v>1035</v>
      </c>
      <c r="Y7" t="s">
        <v>1024</v>
      </c>
      <c r="Z7" t="s">
        <v>1025</v>
      </c>
      <c r="AE7" t="s">
        <v>348</v>
      </c>
      <c r="AF7" s="254">
        <f>SUM(L19:L26)</f>
        <v>0</v>
      </c>
      <c r="AG7" s="254"/>
      <c r="AH7" s="254"/>
      <c r="AI7" s="254">
        <f>AF7/0.855</f>
        <v>0</v>
      </c>
      <c r="AN7" s="249" t="s">
        <v>348</v>
      </c>
      <c r="AO7" s="254">
        <v>-11373249.118493443</v>
      </c>
      <c r="AP7" s="254"/>
      <c r="AQ7" s="254"/>
      <c r="AR7" s="256">
        <v>-13302045.75262391</v>
      </c>
    </row>
    <row r="8" spans="1:44" x14ac:dyDescent="0.35">
      <c r="A8" s="249"/>
      <c r="B8" s="261"/>
      <c r="C8" s="254"/>
      <c r="D8" s="254"/>
      <c r="E8" s="91"/>
      <c r="F8" s="256"/>
      <c r="G8" s="286"/>
      <c r="H8" s="265"/>
      <c r="J8" s="254"/>
      <c r="K8" s="254"/>
      <c r="L8" s="256"/>
      <c r="R8" s="249">
        <f t="shared" si="0"/>
        <v>0</v>
      </c>
      <c r="S8">
        <f t="shared" si="1"/>
        <v>0</v>
      </c>
      <c r="T8" t="str">
        <f t="shared" si="2"/>
        <v>Buy</v>
      </c>
      <c r="U8" s="254">
        <f t="shared" si="3"/>
        <v>0</v>
      </c>
      <c r="V8" t="str">
        <f t="shared" si="4"/>
        <v>EULNGFI</v>
      </c>
      <c r="W8" s="361" t="str">
        <f t="shared" si="5"/>
        <v>05/29/2024</v>
      </c>
      <c r="X8" t="s">
        <v>1035</v>
      </c>
      <c r="Y8" t="s">
        <v>1024</v>
      </c>
      <c r="Z8" t="s">
        <v>1025</v>
      </c>
      <c r="AE8" t="s">
        <v>327</v>
      </c>
      <c r="AF8" s="254">
        <f>SUM(L69:L75)</f>
        <v>0</v>
      </c>
      <c r="AG8" s="254"/>
      <c r="AH8" s="254"/>
      <c r="AN8" s="249" t="s">
        <v>327</v>
      </c>
      <c r="AO8" s="254">
        <v>-14740787.163438153</v>
      </c>
      <c r="AP8" s="254"/>
      <c r="AQ8" s="254"/>
      <c r="AR8" s="251"/>
    </row>
    <row r="9" spans="1:44" x14ac:dyDescent="0.35">
      <c r="A9" s="249"/>
      <c r="B9" s="175"/>
      <c r="C9" s="254"/>
      <c r="D9" s="254"/>
      <c r="E9" s="91"/>
      <c r="F9" s="256"/>
      <c r="G9" s="213"/>
      <c r="H9" s="265"/>
      <c r="I9" s="254"/>
      <c r="J9" s="254"/>
      <c r="K9" s="254"/>
      <c r="L9" s="256"/>
      <c r="R9" s="249">
        <f t="shared" si="0"/>
        <v>0</v>
      </c>
      <c r="S9">
        <f t="shared" si="1"/>
        <v>0</v>
      </c>
      <c r="T9" t="str">
        <f t="shared" si="2"/>
        <v>Buy</v>
      </c>
      <c r="U9" s="254">
        <f t="shared" si="3"/>
        <v>0</v>
      </c>
      <c r="V9" t="str">
        <f t="shared" si="4"/>
        <v>EULNGFI</v>
      </c>
      <c r="W9" s="361" t="str">
        <f t="shared" si="5"/>
        <v>05/29/2024</v>
      </c>
      <c r="X9" t="s">
        <v>1035</v>
      </c>
      <c r="Y9" t="s">
        <v>1024</v>
      </c>
      <c r="Z9" t="s">
        <v>1025</v>
      </c>
      <c r="AE9" t="s">
        <v>328</v>
      </c>
      <c r="AF9" s="254">
        <f>SUM(L54:L64)</f>
        <v>0</v>
      </c>
      <c r="AG9" s="254"/>
      <c r="AH9" s="254">
        <f t="shared" ref="AH9:AH15" si="6">AF9*1.27</f>
        <v>0</v>
      </c>
      <c r="AN9" s="249" t="s">
        <v>328</v>
      </c>
      <c r="AO9" s="254">
        <v>-13863722.092801344</v>
      </c>
      <c r="AP9" s="254"/>
      <c r="AQ9" s="254">
        <v>-17606927.057857707</v>
      </c>
      <c r="AR9" s="251"/>
    </row>
    <row r="10" spans="1:44" x14ac:dyDescent="0.35">
      <c r="A10" s="249"/>
      <c r="B10" s="175"/>
      <c r="C10" s="254"/>
      <c r="D10" s="254"/>
      <c r="E10" s="91"/>
      <c r="F10" s="256"/>
      <c r="G10" s="213"/>
      <c r="H10" s="265"/>
      <c r="I10" s="254"/>
      <c r="J10" s="254"/>
      <c r="K10" s="254"/>
      <c r="L10" s="256"/>
      <c r="R10" s="249">
        <f t="shared" si="0"/>
        <v>0</v>
      </c>
      <c r="S10">
        <f t="shared" si="1"/>
        <v>0</v>
      </c>
      <c r="T10" t="str">
        <f t="shared" si="2"/>
        <v>Buy</v>
      </c>
      <c r="U10" s="254">
        <f t="shared" si="3"/>
        <v>0</v>
      </c>
      <c r="V10" t="str">
        <f t="shared" si="4"/>
        <v>EULNGFI</v>
      </c>
      <c r="W10" s="361" t="str">
        <f t="shared" si="5"/>
        <v>05/29/2024</v>
      </c>
      <c r="X10" t="s">
        <v>1035</v>
      </c>
      <c r="Y10" t="s">
        <v>1024</v>
      </c>
      <c r="Z10" t="s">
        <v>1025</v>
      </c>
      <c r="AE10" t="s">
        <v>1103</v>
      </c>
      <c r="AF10" s="254">
        <f>SUM(L15:L16)</f>
        <v>0</v>
      </c>
      <c r="AG10" s="254" cm="1">
        <f t="array" ref="AG10">_xll.BDP("GBP"&amp;AE10&amp;" Curncy","PX_LAST")*AF10</f>
        <v>0</v>
      </c>
      <c r="AH10" s="254">
        <f t="shared" si="6"/>
        <v>0</v>
      </c>
      <c r="AN10" s="249" t="s">
        <v>1103</v>
      </c>
      <c r="AO10" s="254">
        <v>-1575975.0110980938</v>
      </c>
      <c r="AP10" s="254">
        <v>-2725175.9891908239</v>
      </c>
      <c r="AQ10" s="254">
        <v>-2001488.2640945793</v>
      </c>
      <c r="AR10" s="251"/>
    </row>
    <row r="11" spans="1:44" x14ac:dyDescent="0.35">
      <c r="A11" s="249"/>
      <c r="B11" s="261"/>
      <c r="C11" s="254"/>
      <c r="D11" s="254"/>
      <c r="E11" s="91"/>
      <c r="F11" s="256"/>
      <c r="G11" s="286"/>
      <c r="H11" s="265"/>
      <c r="J11" s="254"/>
      <c r="K11" s="254"/>
      <c r="L11" s="256"/>
      <c r="R11" s="249">
        <f t="shared" si="0"/>
        <v>0</v>
      </c>
      <c r="S11">
        <f t="shared" si="1"/>
        <v>0</v>
      </c>
      <c r="T11" t="str">
        <f t="shared" si="2"/>
        <v>Buy</v>
      </c>
      <c r="U11" s="254">
        <f t="shared" si="3"/>
        <v>0</v>
      </c>
      <c r="V11" t="str">
        <f t="shared" si="4"/>
        <v>EULNGFI</v>
      </c>
      <c r="W11" s="361" t="str">
        <f t="shared" si="5"/>
        <v>05/29/2024</v>
      </c>
      <c r="X11" t="s">
        <v>1035</v>
      </c>
      <c r="Y11" t="s">
        <v>1024</v>
      </c>
      <c r="Z11" t="s">
        <v>1025</v>
      </c>
      <c r="AE11" t="s">
        <v>1047</v>
      </c>
      <c r="AF11" s="254">
        <f>SUM(L32:L37)</f>
        <v>0</v>
      </c>
      <c r="AG11" s="254" cm="1">
        <f t="array" ref="AG11">_xll.BDP("GBP"&amp;AE11&amp;" Curncy","PX_LAST")*AF11</f>
        <v>0</v>
      </c>
      <c r="AH11" s="254">
        <f t="shared" si="6"/>
        <v>0</v>
      </c>
      <c r="AN11" s="249" t="s">
        <v>1047</v>
      </c>
      <c r="AO11" s="254">
        <v>-10313462.054704472</v>
      </c>
      <c r="AP11" s="254">
        <v>-2040869125.2331398</v>
      </c>
      <c r="AQ11" s="254">
        <v>-13098096.809474681</v>
      </c>
      <c r="AR11" s="251"/>
    </row>
    <row r="12" spans="1:44" x14ac:dyDescent="0.35">
      <c r="A12" s="249"/>
      <c r="B12" s="175"/>
      <c r="C12" s="254"/>
      <c r="D12" s="254"/>
      <c r="E12" s="91"/>
      <c r="F12" s="256"/>
      <c r="G12" s="213"/>
      <c r="H12" s="265"/>
      <c r="I12" s="254"/>
      <c r="J12" s="254"/>
      <c r="K12" s="254"/>
      <c r="L12" s="256"/>
      <c r="R12" s="249">
        <f t="shared" si="0"/>
        <v>0</v>
      </c>
      <c r="S12">
        <f t="shared" si="1"/>
        <v>0</v>
      </c>
      <c r="T12" t="str">
        <f t="shared" si="2"/>
        <v>Buy</v>
      </c>
      <c r="U12" s="254">
        <f t="shared" si="3"/>
        <v>0</v>
      </c>
      <c r="V12" t="str">
        <f t="shared" si="4"/>
        <v>EULNGFI</v>
      </c>
      <c r="W12" s="361" t="str">
        <f t="shared" si="5"/>
        <v>05/29/2024</v>
      </c>
      <c r="X12" t="s">
        <v>1035</v>
      </c>
      <c r="Y12" t="s">
        <v>1024</v>
      </c>
      <c r="Z12" t="s">
        <v>1025</v>
      </c>
      <c r="AE12" t="s">
        <v>1104</v>
      </c>
      <c r="AF12" s="254">
        <f>SUM(L39:L41)</f>
        <v>0</v>
      </c>
      <c r="AG12" s="254" cm="1">
        <f t="array" ref="AG12">_xll.BDP("GBP"&amp;AE12&amp;" Curncy","PX_LAST")*AF12</f>
        <v>0</v>
      </c>
      <c r="AH12" s="254">
        <f t="shared" si="6"/>
        <v>0</v>
      </c>
      <c r="AN12" s="249" t="s">
        <v>1104</v>
      </c>
      <c r="AO12" s="254">
        <v>-7026813.3929158729</v>
      </c>
      <c r="AP12" s="254">
        <v>-148243276.7876676</v>
      </c>
      <c r="AQ12" s="254">
        <v>-8924053.0090031587</v>
      </c>
      <c r="AR12" s="251"/>
    </row>
    <row r="13" spans="1:44" x14ac:dyDescent="0.35">
      <c r="A13" s="249"/>
      <c r="B13" s="175"/>
      <c r="C13" s="254"/>
      <c r="D13" s="254"/>
      <c r="E13" s="91"/>
      <c r="F13" s="256"/>
      <c r="G13" s="213"/>
      <c r="H13" s="265"/>
      <c r="I13" s="254"/>
      <c r="J13" s="254"/>
      <c r="K13" s="254"/>
      <c r="L13" s="256"/>
      <c r="R13" s="249">
        <f t="shared" si="0"/>
        <v>0</v>
      </c>
      <c r="S13">
        <f t="shared" si="1"/>
        <v>0</v>
      </c>
      <c r="T13" t="str">
        <f t="shared" si="2"/>
        <v>Buy</v>
      </c>
      <c r="U13" s="254">
        <f t="shared" si="3"/>
        <v>0</v>
      </c>
      <c r="V13" t="str">
        <f t="shared" si="4"/>
        <v>EULNGFI</v>
      </c>
      <c r="W13" s="361" t="str">
        <f t="shared" si="5"/>
        <v>05/29/2024</v>
      </c>
      <c r="X13" t="s">
        <v>1035</v>
      </c>
      <c r="Y13" t="s">
        <v>1024</v>
      </c>
      <c r="Z13" t="s">
        <v>1025</v>
      </c>
      <c r="AE13" t="s">
        <v>300</v>
      </c>
      <c r="AF13" s="254">
        <f>SUM(L42:L45)</f>
        <v>0</v>
      </c>
      <c r="AG13" s="254" cm="1">
        <f t="array" ref="AG13">_xll.BDP("GBP"&amp;AE13&amp;" Curncy","PX_LAST")*AF13</f>
        <v>0</v>
      </c>
      <c r="AH13" s="254">
        <f t="shared" si="6"/>
        <v>0</v>
      </c>
      <c r="AI13" s="254">
        <f>AF13/0.855</f>
        <v>0</v>
      </c>
      <c r="AN13" s="249" t="s">
        <v>300</v>
      </c>
      <c r="AO13" s="254">
        <v>-4746784.9940369427</v>
      </c>
      <c r="AP13" s="254">
        <v>-64331752.988684475</v>
      </c>
      <c r="AQ13" s="254">
        <v>-6028416.9424269171</v>
      </c>
      <c r="AR13" s="256">
        <v>-5551795.3146630907</v>
      </c>
    </row>
    <row r="14" spans="1:44" x14ac:dyDescent="0.35">
      <c r="A14" s="249"/>
      <c r="B14" s="261"/>
      <c r="C14" s="254"/>
      <c r="D14" s="254"/>
      <c r="E14" s="91"/>
      <c r="F14" s="256"/>
      <c r="G14" s="286"/>
      <c r="H14" s="265"/>
      <c r="J14" s="254"/>
      <c r="K14" s="254"/>
      <c r="L14" s="256"/>
      <c r="R14" s="249">
        <f t="shared" si="0"/>
        <v>0</v>
      </c>
      <c r="S14">
        <f t="shared" si="1"/>
        <v>0</v>
      </c>
      <c r="T14" t="str">
        <f t="shared" si="2"/>
        <v>Buy</v>
      </c>
      <c r="U14" s="254">
        <f t="shared" si="3"/>
        <v>0</v>
      </c>
      <c r="V14" t="str">
        <f t="shared" si="4"/>
        <v>EULNGFI</v>
      </c>
      <c r="W14" s="361" t="str">
        <f t="shared" si="5"/>
        <v>05/29/2024</v>
      </c>
      <c r="X14" t="s">
        <v>1035</v>
      </c>
      <c r="Y14" t="s">
        <v>1024</v>
      </c>
      <c r="Z14" t="s">
        <v>1025</v>
      </c>
      <c r="AE14" t="s">
        <v>298</v>
      </c>
      <c r="AF14" s="254">
        <f>SUM(L46:L47)</f>
        <v>0</v>
      </c>
      <c r="AG14" s="254" cm="1">
        <f t="array" ref="AG14">_xll.BDP("GBP"&amp;AE14&amp;" Curncy","PX_LAST")*AF14</f>
        <v>0</v>
      </c>
      <c r="AH14" s="254">
        <f t="shared" si="6"/>
        <v>0</v>
      </c>
      <c r="AI14" s="254"/>
      <c r="AN14" s="249" t="s">
        <v>298</v>
      </c>
      <c r="AO14" s="254">
        <v>-1742715.24202854</v>
      </c>
      <c r="AP14" s="254">
        <v>-3612474.4252009611</v>
      </c>
      <c r="AQ14" s="254">
        <v>-2213248.3573762458</v>
      </c>
      <c r="AR14" s="256"/>
    </row>
    <row r="15" spans="1:44" x14ac:dyDescent="0.35">
      <c r="A15" s="249"/>
      <c r="B15" s="261"/>
      <c r="C15" s="254"/>
      <c r="D15" s="254"/>
      <c r="E15" s="91"/>
      <c r="F15" s="256"/>
      <c r="G15" s="286"/>
      <c r="H15" s="265"/>
      <c r="J15" s="254"/>
      <c r="K15" s="254"/>
      <c r="L15" s="256"/>
      <c r="R15" s="249">
        <f t="shared" si="0"/>
        <v>0</v>
      </c>
      <c r="S15">
        <f t="shared" si="1"/>
        <v>0</v>
      </c>
      <c r="T15" t="str">
        <f t="shared" si="2"/>
        <v>Buy</v>
      </c>
      <c r="U15" s="254">
        <f t="shared" si="3"/>
        <v>0</v>
      </c>
      <c r="V15" t="str">
        <f t="shared" si="4"/>
        <v>EULNGFI</v>
      </c>
      <c r="W15" s="361" t="str">
        <f t="shared" si="5"/>
        <v>05/29/2024</v>
      </c>
      <c r="X15" t="s">
        <v>1035</v>
      </c>
      <c r="Y15" t="s">
        <v>1024</v>
      </c>
      <c r="Z15" t="s">
        <v>1025</v>
      </c>
      <c r="AE15" t="s">
        <v>299</v>
      </c>
      <c r="AF15" s="254">
        <v>0</v>
      </c>
      <c r="AG15" s="254" cm="1">
        <f t="array" ref="AG15">_xll.BDP("GBP"&amp;AE15&amp;" Curncy","PX_LAST")*AF15</f>
        <v>0</v>
      </c>
      <c r="AH15" s="254">
        <f t="shared" si="6"/>
        <v>0</v>
      </c>
      <c r="AI15" s="254">
        <f>AF15/0.86</f>
        <v>0</v>
      </c>
      <c r="AN15" s="252" t="s">
        <v>299</v>
      </c>
      <c r="AO15" s="376">
        <v>0</v>
      </c>
      <c r="AP15" s="376">
        <v>0</v>
      </c>
      <c r="AQ15" s="376">
        <v>0</v>
      </c>
      <c r="AR15" s="377">
        <v>0</v>
      </c>
    </row>
    <row r="16" spans="1:44" x14ac:dyDescent="0.35">
      <c r="A16" s="249"/>
      <c r="B16" s="175"/>
      <c r="C16" s="254"/>
      <c r="D16" s="254"/>
      <c r="E16" s="91"/>
      <c r="F16" s="256"/>
      <c r="G16" s="213"/>
      <c r="H16" s="265"/>
      <c r="I16" s="254"/>
      <c r="J16" s="254"/>
      <c r="K16" s="254"/>
      <c r="L16" s="256"/>
      <c r="R16" s="249">
        <f t="shared" si="0"/>
        <v>0</v>
      </c>
      <c r="S16">
        <f t="shared" si="1"/>
        <v>0</v>
      </c>
      <c r="T16" t="str">
        <f t="shared" si="2"/>
        <v>Buy</v>
      </c>
      <c r="U16" s="254">
        <f t="shared" si="3"/>
        <v>0</v>
      </c>
      <c r="V16" t="str">
        <f t="shared" si="4"/>
        <v>EULNGFI</v>
      </c>
      <c r="W16" s="361" t="str">
        <f t="shared" si="5"/>
        <v>05/29/2024</v>
      </c>
      <c r="X16" t="s">
        <v>1035</v>
      </c>
      <c r="Y16" t="s">
        <v>1024</v>
      </c>
      <c r="Z16" t="s">
        <v>1025</v>
      </c>
    </row>
    <row r="17" spans="1:31" x14ac:dyDescent="0.35">
      <c r="A17" s="249"/>
      <c r="B17" s="261"/>
      <c r="C17" s="254"/>
      <c r="D17" s="254"/>
      <c r="E17" s="91"/>
      <c r="F17" s="256"/>
      <c r="G17" s="286"/>
      <c r="H17" s="265"/>
      <c r="J17" s="254"/>
      <c r="K17" s="254"/>
      <c r="L17" s="256"/>
      <c r="R17" s="249">
        <f t="shared" si="0"/>
        <v>0</v>
      </c>
      <c r="S17">
        <f t="shared" si="1"/>
        <v>0</v>
      </c>
      <c r="T17" t="str">
        <f t="shared" si="2"/>
        <v>Buy</v>
      </c>
      <c r="U17" s="254">
        <f t="shared" si="3"/>
        <v>0</v>
      </c>
      <c r="V17" t="str">
        <f t="shared" si="4"/>
        <v>EULNGFI</v>
      </c>
      <c r="W17" s="361" t="str">
        <f t="shared" si="5"/>
        <v>05/29/2024</v>
      </c>
      <c r="X17" t="s">
        <v>1035</v>
      </c>
      <c r="Y17" t="s">
        <v>1024</v>
      </c>
      <c r="Z17" t="s">
        <v>1025</v>
      </c>
    </row>
    <row r="18" spans="1:31" x14ac:dyDescent="0.35">
      <c r="A18" s="249"/>
      <c r="B18" s="261"/>
      <c r="C18" s="254"/>
      <c r="D18" s="254"/>
      <c r="E18" s="91"/>
      <c r="F18" s="256"/>
      <c r="G18" s="286"/>
      <c r="H18" s="265"/>
      <c r="J18" s="254"/>
      <c r="K18" s="254"/>
      <c r="L18" s="256"/>
      <c r="R18" s="249">
        <f t="shared" si="0"/>
        <v>0</v>
      </c>
      <c r="S18">
        <f t="shared" si="1"/>
        <v>0</v>
      </c>
      <c r="T18" t="str">
        <f t="shared" si="2"/>
        <v>Buy</v>
      </c>
      <c r="U18" s="254">
        <f t="shared" si="3"/>
        <v>0</v>
      </c>
      <c r="V18" t="str">
        <f t="shared" si="4"/>
        <v>EULNGFI</v>
      </c>
      <c r="W18" s="361" t="str">
        <f t="shared" si="5"/>
        <v>05/29/2024</v>
      </c>
      <c r="X18" t="s">
        <v>1035</v>
      </c>
      <c r="Y18" t="s">
        <v>1024</v>
      </c>
      <c r="Z18" t="s">
        <v>1025</v>
      </c>
    </row>
    <row r="19" spans="1:31" x14ac:dyDescent="0.35">
      <c r="A19" s="249"/>
      <c r="B19" s="261"/>
      <c r="C19" s="254"/>
      <c r="D19" s="254"/>
      <c r="E19" s="91"/>
      <c r="F19" s="256"/>
      <c r="G19" s="286"/>
      <c r="H19" s="265"/>
      <c r="J19" s="254"/>
      <c r="K19" s="254"/>
      <c r="L19" s="256"/>
      <c r="R19" s="249">
        <f t="shared" si="0"/>
        <v>0</v>
      </c>
      <c r="S19">
        <f t="shared" si="1"/>
        <v>0</v>
      </c>
      <c r="T19" t="str">
        <f t="shared" si="2"/>
        <v>Buy</v>
      </c>
      <c r="U19" s="254">
        <f t="shared" si="3"/>
        <v>0</v>
      </c>
      <c r="V19" t="str">
        <f t="shared" si="4"/>
        <v>EULNGFI</v>
      </c>
      <c r="W19" s="361" t="str">
        <f t="shared" si="5"/>
        <v>05/29/2024</v>
      </c>
      <c r="X19" t="s">
        <v>1035</v>
      </c>
      <c r="Y19" t="s">
        <v>1024</v>
      </c>
      <c r="Z19" t="s">
        <v>1025</v>
      </c>
    </row>
    <row r="20" spans="1:31" x14ac:dyDescent="0.35">
      <c r="A20" s="249"/>
      <c r="B20" s="261"/>
      <c r="C20" s="254"/>
      <c r="D20" s="254"/>
      <c r="E20" s="91"/>
      <c r="F20" s="256"/>
      <c r="G20" s="286"/>
      <c r="H20" s="265"/>
      <c r="J20" s="254"/>
      <c r="K20" s="254"/>
      <c r="L20" s="256"/>
      <c r="R20" s="249">
        <f t="shared" si="0"/>
        <v>0</v>
      </c>
      <c r="S20">
        <f t="shared" si="1"/>
        <v>0</v>
      </c>
      <c r="T20" t="str">
        <f t="shared" si="2"/>
        <v>Buy</v>
      </c>
      <c r="U20" s="254">
        <f t="shared" si="3"/>
        <v>0</v>
      </c>
      <c r="V20" t="str">
        <f t="shared" si="4"/>
        <v>EULNGFI</v>
      </c>
      <c r="W20" s="361" t="str">
        <f t="shared" si="5"/>
        <v>05/29/2024</v>
      </c>
      <c r="X20" t="s">
        <v>1035</v>
      </c>
      <c r="Y20" t="s">
        <v>1024</v>
      </c>
      <c r="Z20" t="s">
        <v>1025</v>
      </c>
    </row>
    <row r="21" spans="1:31" x14ac:dyDescent="0.35">
      <c r="A21" s="279"/>
      <c r="B21" s="306"/>
      <c r="C21" s="281"/>
      <c r="D21" s="281"/>
      <c r="E21" s="307"/>
      <c r="F21" s="310"/>
      <c r="G21" s="354"/>
      <c r="H21" s="321"/>
      <c r="I21" s="280"/>
      <c r="J21" s="281"/>
      <c r="K21" s="281"/>
      <c r="L21" s="310"/>
      <c r="M21" s="280"/>
      <c r="N21" s="280"/>
      <c r="O21" s="280"/>
      <c r="P21" s="280"/>
      <c r="Q21" s="355"/>
      <c r="R21" s="279">
        <f t="shared" si="0"/>
        <v>0</v>
      </c>
      <c r="S21" s="280">
        <f t="shared" si="1"/>
        <v>0</v>
      </c>
      <c r="T21" s="280" t="str">
        <f t="shared" si="2"/>
        <v>Buy</v>
      </c>
      <c r="U21" s="281">
        <f t="shared" si="3"/>
        <v>0</v>
      </c>
      <c r="V21" s="280" t="str">
        <f t="shared" si="4"/>
        <v>EULNGFI</v>
      </c>
      <c r="W21" s="356" t="str">
        <f t="shared" si="5"/>
        <v>05/29/2024</v>
      </c>
      <c r="X21" s="280" t="s">
        <v>1035</v>
      </c>
      <c r="Y21" s="280" t="s">
        <v>1024</v>
      </c>
      <c r="Z21" s="280" t="s">
        <v>1025</v>
      </c>
      <c r="AA21" s="280"/>
      <c r="AB21" s="282"/>
    </row>
    <row r="22" spans="1:31" x14ac:dyDescent="0.35">
      <c r="A22" s="249"/>
      <c r="B22" s="261"/>
      <c r="C22" s="254"/>
      <c r="D22" s="254"/>
      <c r="E22" s="91"/>
      <c r="F22" s="256"/>
      <c r="G22" s="286"/>
      <c r="H22" s="265"/>
      <c r="J22" s="254"/>
      <c r="K22" s="254"/>
      <c r="L22" s="256"/>
      <c r="R22" s="249">
        <f t="shared" si="0"/>
        <v>0</v>
      </c>
      <c r="S22">
        <f t="shared" si="1"/>
        <v>0</v>
      </c>
      <c r="T22" t="str">
        <f t="shared" si="2"/>
        <v>Buy</v>
      </c>
      <c r="U22" s="254">
        <f t="shared" si="3"/>
        <v>0</v>
      </c>
      <c r="V22" t="str">
        <f t="shared" si="4"/>
        <v>EULNGFI</v>
      </c>
      <c r="W22" s="361" t="str">
        <f t="shared" si="5"/>
        <v>05/29/2024</v>
      </c>
      <c r="X22" t="s">
        <v>1035</v>
      </c>
      <c r="Y22" t="s">
        <v>1024</v>
      </c>
      <c r="Z22" t="s">
        <v>1025</v>
      </c>
    </row>
    <row r="23" spans="1:31" x14ac:dyDescent="0.35">
      <c r="A23" s="249"/>
      <c r="B23" s="261"/>
      <c r="C23" s="254"/>
      <c r="D23" s="254"/>
      <c r="E23" s="91"/>
      <c r="F23" s="256"/>
      <c r="G23" s="286"/>
      <c r="H23" s="265"/>
      <c r="J23" s="254"/>
      <c r="K23" s="254"/>
      <c r="L23" s="256"/>
      <c r="R23" s="249">
        <f t="shared" si="0"/>
        <v>0</v>
      </c>
      <c r="S23">
        <f t="shared" si="1"/>
        <v>0</v>
      </c>
      <c r="T23" t="str">
        <f t="shared" si="2"/>
        <v>Buy</v>
      </c>
      <c r="U23" s="254">
        <f t="shared" si="3"/>
        <v>0</v>
      </c>
      <c r="V23" t="str">
        <f t="shared" si="4"/>
        <v>EULNGFI</v>
      </c>
      <c r="W23" s="361" t="str">
        <f t="shared" si="5"/>
        <v>05/29/2024</v>
      </c>
      <c r="X23" t="s">
        <v>1035</v>
      </c>
      <c r="Y23" t="s">
        <v>1024</v>
      </c>
      <c r="Z23" t="s">
        <v>1025</v>
      </c>
      <c r="AD23" s="91"/>
      <c r="AE23" s="91"/>
    </row>
    <row r="24" spans="1:31" x14ac:dyDescent="0.35">
      <c r="A24" s="249"/>
      <c r="B24" s="261"/>
      <c r="C24" s="254"/>
      <c r="D24" s="254"/>
      <c r="E24" s="91"/>
      <c r="F24" s="256"/>
      <c r="G24" s="286"/>
      <c r="H24" s="265"/>
      <c r="J24" s="254"/>
      <c r="K24" s="254"/>
      <c r="L24" s="256"/>
      <c r="R24" s="249">
        <f t="shared" si="0"/>
        <v>0</v>
      </c>
      <c r="S24">
        <f t="shared" si="1"/>
        <v>0</v>
      </c>
      <c r="T24" t="str">
        <f t="shared" si="2"/>
        <v>Buy</v>
      </c>
      <c r="U24" s="254">
        <f t="shared" si="3"/>
        <v>0</v>
      </c>
      <c r="V24" t="str">
        <f t="shared" si="4"/>
        <v>EULNGFI</v>
      </c>
      <c r="W24" s="361" t="str">
        <f t="shared" si="5"/>
        <v>05/29/2024</v>
      </c>
      <c r="X24" t="s">
        <v>1035</v>
      </c>
      <c r="Y24" t="s">
        <v>1024</v>
      </c>
      <c r="Z24" t="s">
        <v>1025</v>
      </c>
    </row>
    <row r="25" spans="1:31" x14ac:dyDescent="0.35">
      <c r="A25" s="249"/>
      <c r="B25" s="261"/>
      <c r="C25" s="254"/>
      <c r="D25" s="254"/>
      <c r="E25" s="91"/>
      <c r="F25" s="256"/>
      <c r="G25" s="286"/>
      <c r="H25" s="265"/>
      <c r="J25" s="254"/>
      <c r="K25" s="254"/>
      <c r="L25" s="256"/>
      <c r="R25" s="249">
        <f t="shared" si="0"/>
        <v>0</v>
      </c>
      <c r="S25">
        <f t="shared" si="1"/>
        <v>0</v>
      </c>
      <c r="T25" t="str">
        <f t="shared" si="2"/>
        <v>Buy</v>
      </c>
      <c r="U25" s="254">
        <f t="shared" si="3"/>
        <v>0</v>
      </c>
      <c r="V25" t="str">
        <f t="shared" si="4"/>
        <v>EULNGFI</v>
      </c>
      <c r="W25" s="361" t="str">
        <f t="shared" si="5"/>
        <v>05/29/2024</v>
      </c>
      <c r="X25" t="s">
        <v>1035</v>
      </c>
      <c r="Y25" t="s">
        <v>1024</v>
      </c>
      <c r="Z25" t="s">
        <v>1025</v>
      </c>
    </row>
    <row r="26" spans="1:31" x14ac:dyDescent="0.35">
      <c r="A26" s="249"/>
      <c r="B26" s="261"/>
      <c r="C26" s="254"/>
      <c r="D26" s="254"/>
      <c r="E26" s="91"/>
      <c r="F26" s="256"/>
      <c r="G26" s="286"/>
      <c r="H26" s="265"/>
      <c r="J26" s="254"/>
      <c r="K26" s="254"/>
      <c r="L26" s="256"/>
      <c r="R26" s="249">
        <f t="shared" si="0"/>
        <v>0</v>
      </c>
      <c r="S26">
        <f t="shared" si="1"/>
        <v>0</v>
      </c>
      <c r="T26" t="str">
        <f t="shared" si="2"/>
        <v>Buy</v>
      </c>
      <c r="U26" s="254">
        <f t="shared" si="3"/>
        <v>0</v>
      </c>
      <c r="V26" t="str">
        <f t="shared" si="4"/>
        <v>EULNGFI</v>
      </c>
      <c r="W26" s="361" t="str">
        <f t="shared" si="5"/>
        <v>05/29/2024</v>
      </c>
      <c r="X26" t="s">
        <v>1035</v>
      </c>
      <c r="Y26" t="s">
        <v>1024</v>
      </c>
      <c r="Z26" t="s">
        <v>1025</v>
      </c>
    </row>
    <row r="27" spans="1:31" x14ac:dyDescent="0.35">
      <c r="A27" s="249"/>
      <c r="B27" s="175"/>
      <c r="C27" s="254"/>
      <c r="D27" s="254"/>
      <c r="E27" s="91"/>
      <c r="F27" s="256"/>
      <c r="G27" s="213"/>
      <c r="H27" s="265"/>
      <c r="I27" s="254"/>
      <c r="J27" s="254"/>
      <c r="K27" s="254"/>
      <c r="L27" s="256"/>
      <c r="R27" s="249">
        <f t="shared" si="0"/>
        <v>0</v>
      </c>
      <c r="S27">
        <f t="shared" si="1"/>
        <v>0</v>
      </c>
      <c r="T27" t="str">
        <f t="shared" si="2"/>
        <v>Buy</v>
      </c>
      <c r="U27" s="254">
        <f t="shared" si="3"/>
        <v>0</v>
      </c>
      <c r="V27" t="str">
        <f t="shared" si="4"/>
        <v>EULNGFI</v>
      </c>
      <c r="W27" s="361" t="str">
        <f t="shared" si="5"/>
        <v>05/29/2024</v>
      </c>
      <c r="X27" t="s">
        <v>1035</v>
      </c>
      <c r="Y27" t="s">
        <v>1024</v>
      </c>
      <c r="Z27" t="s">
        <v>1025</v>
      </c>
    </row>
    <row r="28" spans="1:31" x14ac:dyDescent="0.35">
      <c r="A28" s="249"/>
      <c r="B28" s="175"/>
      <c r="C28" s="254"/>
      <c r="D28" s="254"/>
      <c r="E28" s="91"/>
      <c r="F28" s="256"/>
      <c r="G28" s="213"/>
      <c r="H28" s="265"/>
      <c r="I28" s="254"/>
      <c r="J28" s="254"/>
      <c r="K28" s="254"/>
      <c r="L28" s="256"/>
      <c r="R28" s="249">
        <f t="shared" si="0"/>
        <v>0</v>
      </c>
      <c r="S28">
        <f t="shared" si="1"/>
        <v>0</v>
      </c>
      <c r="T28" t="str">
        <f t="shared" si="2"/>
        <v>Buy</v>
      </c>
      <c r="U28" s="254">
        <f t="shared" si="3"/>
        <v>0</v>
      </c>
      <c r="V28" t="str">
        <f t="shared" si="4"/>
        <v>EULNGFI</v>
      </c>
      <c r="W28" s="361" t="str">
        <f t="shared" si="5"/>
        <v>05/29/2024</v>
      </c>
      <c r="X28" t="s">
        <v>1035</v>
      </c>
      <c r="Y28" t="s">
        <v>1024</v>
      </c>
      <c r="Z28" t="s">
        <v>1025</v>
      </c>
      <c r="AE28" s="91"/>
    </row>
    <row r="29" spans="1:31" x14ac:dyDescent="0.35">
      <c r="A29" s="249"/>
      <c r="B29" s="175"/>
      <c r="C29" s="254"/>
      <c r="D29" s="254"/>
      <c r="E29" s="91"/>
      <c r="F29" s="256"/>
      <c r="G29" s="213"/>
      <c r="H29" s="265"/>
      <c r="I29" s="254"/>
      <c r="J29" s="254"/>
      <c r="K29" s="254"/>
      <c r="L29" s="256"/>
      <c r="R29" s="249">
        <f t="shared" si="0"/>
        <v>0</v>
      </c>
      <c r="S29">
        <f t="shared" si="1"/>
        <v>0</v>
      </c>
      <c r="T29" t="str">
        <f t="shared" si="2"/>
        <v>Buy</v>
      </c>
      <c r="U29" s="254">
        <f t="shared" si="3"/>
        <v>0</v>
      </c>
      <c r="V29" t="str">
        <f t="shared" si="4"/>
        <v>EULNGFI</v>
      </c>
      <c r="W29" s="361" t="str">
        <f t="shared" si="5"/>
        <v>05/29/2024</v>
      </c>
      <c r="X29" t="s">
        <v>1035</v>
      </c>
      <c r="Y29" t="s">
        <v>1024</v>
      </c>
      <c r="Z29" t="s">
        <v>1025</v>
      </c>
    </row>
    <row r="30" spans="1:31" x14ac:dyDescent="0.35">
      <c r="A30" s="249"/>
      <c r="B30" s="261"/>
      <c r="C30" s="254"/>
      <c r="D30" s="254"/>
      <c r="E30" s="91"/>
      <c r="F30" s="256"/>
      <c r="G30" s="286"/>
      <c r="H30" s="265"/>
      <c r="J30" s="254"/>
      <c r="K30" s="254"/>
      <c r="L30" s="256"/>
      <c r="R30" s="249">
        <f t="shared" si="0"/>
        <v>0</v>
      </c>
      <c r="S30">
        <f t="shared" si="1"/>
        <v>0</v>
      </c>
      <c r="T30" t="str">
        <f t="shared" si="2"/>
        <v>Buy</v>
      </c>
      <c r="U30" s="254">
        <f t="shared" si="3"/>
        <v>0</v>
      </c>
      <c r="V30" t="str">
        <f t="shared" si="4"/>
        <v>EULNGFI</v>
      </c>
      <c r="W30" s="361" t="str">
        <f t="shared" si="5"/>
        <v>05/29/2024</v>
      </c>
      <c r="X30" t="s">
        <v>1035</v>
      </c>
      <c r="Y30" t="s">
        <v>1024</v>
      </c>
      <c r="Z30" t="s">
        <v>1025</v>
      </c>
      <c r="AE30" s="362"/>
    </row>
    <row r="31" spans="1:31" x14ac:dyDescent="0.35">
      <c r="A31" s="249"/>
      <c r="B31" s="261"/>
      <c r="C31" s="254"/>
      <c r="D31" s="254"/>
      <c r="E31" s="91"/>
      <c r="F31" s="256"/>
      <c r="G31" s="286"/>
      <c r="H31" s="265"/>
      <c r="J31" s="254"/>
      <c r="K31" s="254"/>
      <c r="L31" s="256"/>
      <c r="R31" s="249">
        <f t="shared" si="0"/>
        <v>0</v>
      </c>
      <c r="S31">
        <f t="shared" si="1"/>
        <v>0</v>
      </c>
      <c r="T31" t="str">
        <f t="shared" si="2"/>
        <v>Buy</v>
      </c>
      <c r="U31" s="254">
        <f t="shared" si="3"/>
        <v>0</v>
      </c>
      <c r="V31" t="str">
        <f t="shared" si="4"/>
        <v>EULNGFI</v>
      </c>
      <c r="W31" s="361" t="str">
        <f t="shared" si="5"/>
        <v>05/29/2024</v>
      </c>
      <c r="X31" t="s">
        <v>1035</v>
      </c>
      <c r="Y31" t="s">
        <v>1024</v>
      </c>
      <c r="Z31" t="s">
        <v>1025</v>
      </c>
    </row>
    <row r="32" spans="1:31" x14ac:dyDescent="0.35">
      <c r="A32" s="249"/>
      <c r="B32" s="175"/>
      <c r="C32" s="254"/>
      <c r="D32" s="254"/>
      <c r="E32" s="91"/>
      <c r="F32" s="256"/>
      <c r="G32" s="213"/>
      <c r="H32" s="265"/>
      <c r="I32" s="254"/>
      <c r="J32" s="254"/>
      <c r="K32" s="254"/>
      <c r="L32" s="256"/>
      <c r="R32" s="249">
        <f t="shared" si="0"/>
        <v>0</v>
      </c>
      <c r="S32">
        <f t="shared" si="1"/>
        <v>0</v>
      </c>
      <c r="T32" t="str">
        <f t="shared" si="2"/>
        <v>Buy</v>
      </c>
      <c r="U32" s="254">
        <f t="shared" si="3"/>
        <v>0</v>
      </c>
      <c r="V32" t="str">
        <f t="shared" si="4"/>
        <v>EULNGFI</v>
      </c>
      <c r="W32" s="361" t="str">
        <f t="shared" si="5"/>
        <v>05/29/2024</v>
      </c>
      <c r="X32" t="s">
        <v>1035</v>
      </c>
      <c r="Y32" t="s">
        <v>1024</v>
      </c>
      <c r="Z32" t="s">
        <v>1025</v>
      </c>
    </row>
    <row r="33" spans="1:26" x14ac:dyDescent="0.35">
      <c r="A33" s="249"/>
      <c r="B33" s="175"/>
      <c r="C33" s="254"/>
      <c r="D33" s="254"/>
      <c r="E33" s="91"/>
      <c r="F33" s="256"/>
      <c r="G33" s="213"/>
      <c r="H33" s="265"/>
      <c r="I33" s="254"/>
      <c r="J33" s="254"/>
      <c r="K33" s="254"/>
      <c r="L33" s="256"/>
      <c r="R33" s="249">
        <f t="shared" si="0"/>
        <v>0</v>
      </c>
      <c r="S33">
        <f t="shared" si="1"/>
        <v>0</v>
      </c>
      <c r="T33" t="str">
        <f t="shared" si="2"/>
        <v>Buy</v>
      </c>
      <c r="U33" s="254">
        <f t="shared" si="3"/>
        <v>0</v>
      </c>
      <c r="V33" t="str">
        <f t="shared" si="4"/>
        <v>EULNGFI</v>
      </c>
      <c r="W33" s="361" t="str">
        <f t="shared" si="5"/>
        <v>05/29/2024</v>
      </c>
      <c r="X33" t="s">
        <v>1035</v>
      </c>
      <c r="Y33" t="s">
        <v>1024</v>
      </c>
      <c r="Z33" t="s">
        <v>1025</v>
      </c>
    </row>
    <row r="34" spans="1:26" x14ac:dyDescent="0.35">
      <c r="A34" s="249"/>
      <c r="B34" s="261"/>
      <c r="C34" s="254"/>
      <c r="D34" s="254"/>
      <c r="E34" s="91"/>
      <c r="F34" s="256"/>
      <c r="G34" s="286"/>
      <c r="H34" s="265"/>
      <c r="J34" s="254"/>
      <c r="K34" s="254"/>
      <c r="L34" s="256"/>
      <c r="R34" s="249">
        <f t="shared" si="0"/>
        <v>0</v>
      </c>
      <c r="S34">
        <f t="shared" si="1"/>
        <v>0</v>
      </c>
      <c r="T34" t="str">
        <f t="shared" si="2"/>
        <v>Buy</v>
      </c>
      <c r="U34" s="254">
        <f t="shared" si="3"/>
        <v>0</v>
      </c>
      <c r="V34" t="str">
        <f t="shared" si="4"/>
        <v>EULNGFI</v>
      </c>
      <c r="W34" s="361" t="str">
        <f t="shared" si="5"/>
        <v>05/29/2024</v>
      </c>
      <c r="X34" t="s">
        <v>1035</v>
      </c>
      <c r="Y34" t="s">
        <v>1024</v>
      </c>
      <c r="Z34" t="s">
        <v>1025</v>
      </c>
    </row>
    <row r="35" spans="1:26" x14ac:dyDescent="0.35">
      <c r="A35" s="249"/>
      <c r="B35" s="175"/>
      <c r="C35" s="254"/>
      <c r="D35" s="254"/>
      <c r="E35" s="91"/>
      <c r="F35" s="256"/>
      <c r="G35" s="213"/>
      <c r="H35" s="265"/>
      <c r="I35" s="254"/>
      <c r="J35" s="254"/>
      <c r="K35" s="254"/>
      <c r="L35" s="256"/>
      <c r="R35" s="249">
        <f t="shared" si="0"/>
        <v>0</v>
      </c>
      <c r="S35">
        <f t="shared" si="1"/>
        <v>0</v>
      </c>
      <c r="T35" t="str">
        <f t="shared" si="2"/>
        <v>Buy</v>
      </c>
      <c r="U35" s="254">
        <f t="shared" si="3"/>
        <v>0</v>
      </c>
      <c r="V35" t="str">
        <f t="shared" si="4"/>
        <v>EULNGFI</v>
      </c>
      <c r="W35" s="361" t="str">
        <f t="shared" si="5"/>
        <v>05/29/2024</v>
      </c>
      <c r="X35" t="s">
        <v>1035</v>
      </c>
      <c r="Y35" t="s">
        <v>1024</v>
      </c>
      <c r="Z35" t="s">
        <v>1025</v>
      </c>
    </row>
    <row r="36" spans="1:26" x14ac:dyDescent="0.35">
      <c r="A36" s="249"/>
      <c r="B36" s="175"/>
      <c r="C36" s="254"/>
      <c r="D36" s="254"/>
      <c r="E36" s="91"/>
      <c r="F36" s="256"/>
      <c r="G36" s="213"/>
      <c r="H36" s="265"/>
      <c r="I36" s="254"/>
      <c r="J36" s="254"/>
      <c r="K36" s="254"/>
      <c r="L36" s="256"/>
      <c r="R36" s="249">
        <f t="shared" si="0"/>
        <v>0</v>
      </c>
      <c r="S36">
        <f t="shared" si="1"/>
        <v>0</v>
      </c>
      <c r="T36" t="str">
        <f t="shared" si="2"/>
        <v>Buy</v>
      </c>
      <c r="U36" s="254">
        <f t="shared" si="3"/>
        <v>0</v>
      </c>
      <c r="V36" t="str">
        <f t="shared" si="4"/>
        <v>EULNGFI</v>
      </c>
      <c r="W36" s="361" t="str">
        <f t="shared" si="5"/>
        <v>05/29/2024</v>
      </c>
      <c r="X36" t="s">
        <v>1035</v>
      </c>
      <c r="Y36" t="s">
        <v>1024</v>
      </c>
      <c r="Z36" t="s">
        <v>1025</v>
      </c>
    </row>
    <row r="37" spans="1:26" x14ac:dyDescent="0.35">
      <c r="A37" s="249"/>
      <c r="B37" s="175"/>
      <c r="C37" s="254"/>
      <c r="D37" s="254"/>
      <c r="E37" s="91"/>
      <c r="F37" s="256"/>
      <c r="G37" s="213"/>
      <c r="H37" s="265"/>
      <c r="I37" s="254"/>
      <c r="J37" s="254"/>
      <c r="K37" s="254"/>
      <c r="L37" s="256"/>
      <c r="R37" s="249">
        <f t="shared" si="0"/>
        <v>0</v>
      </c>
      <c r="S37">
        <f t="shared" si="1"/>
        <v>0</v>
      </c>
      <c r="T37" t="str">
        <f t="shared" si="2"/>
        <v>Buy</v>
      </c>
      <c r="U37" s="254">
        <f t="shared" si="3"/>
        <v>0</v>
      </c>
      <c r="V37" t="str">
        <f t="shared" si="4"/>
        <v>EULNGFI</v>
      </c>
      <c r="W37" s="361" t="str">
        <f t="shared" si="5"/>
        <v>05/29/2024</v>
      </c>
      <c r="X37" t="s">
        <v>1035</v>
      </c>
      <c r="Y37" t="s">
        <v>1024</v>
      </c>
      <c r="Z37" t="s">
        <v>1025</v>
      </c>
    </row>
    <row r="38" spans="1:26" x14ac:dyDescent="0.35">
      <c r="A38" s="249"/>
      <c r="B38" s="261"/>
      <c r="C38" s="254"/>
      <c r="D38" s="254"/>
      <c r="E38" s="91"/>
      <c r="F38" s="256"/>
      <c r="G38" s="286"/>
      <c r="H38" s="265"/>
      <c r="J38" s="254"/>
      <c r="K38" s="254"/>
      <c r="L38" s="256"/>
      <c r="R38" s="249">
        <f t="shared" ref="R38:R69" si="7">N38</f>
        <v>0</v>
      </c>
      <c r="S38">
        <f t="shared" ref="S38:S69" si="8">A38</f>
        <v>0</v>
      </c>
      <c r="T38" t="str">
        <f t="shared" ref="T38:T69" si="9">IF(J38&lt;0,"Sell","Buy")</f>
        <v>Buy</v>
      </c>
      <c r="U38" s="254">
        <f t="shared" ref="U38:U69" si="10">ABS(J38)</f>
        <v>0</v>
      </c>
      <c r="V38" t="str">
        <f t="shared" ref="V38:V69" si="11">IF(O38="OIS Swap","EUFFSW",IF(O38="SPOT","EUFFFX",IF(O38="FORWARD","EUFFFX",IF(O38="US GOVERNMENT","USFIDRV",IF(O38="Financial commodity future.","USEQ",IF(O38="Credit Default Swap","EUFFSW",IF(O38="CDS Index","EUFFSW","EULNGFI")))))))</f>
        <v>EULNGFI</v>
      </c>
      <c r="W38" s="361" t="str">
        <f t="shared" ref="W38:W69" si="12">IF(R38="Y-C59", IF(O38="Financial commodity future.",$S$1,$S$3),IF(O38="Financial commodity future.",$S$1,$S$2))</f>
        <v>05/29/2024</v>
      </c>
      <c r="X38" t="s">
        <v>1035</v>
      </c>
      <c r="Y38" t="s">
        <v>1024</v>
      </c>
      <c r="Z38" t="s">
        <v>1025</v>
      </c>
    </row>
    <row r="39" spans="1:26" x14ac:dyDescent="0.35">
      <c r="A39" s="249"/>
      <c r="B39" s="261"/>
      <c r="C39" s="254"/>
      <c r="D39" s="254"/>
      <c r="E39" s="91"/>
      <c r="F39" s="256"/>
      <c r="G39" s="286"/>
      <c r="H39" s="265"/>
      <c r="J39" s="254"/>
      <c r="K39" s="254"/>
      <c r="L39" s="256"/>
      <c r="R39" s="249">
        <f t="shared" si="7"/>
        <v>0</v>
      </c>
      <c r="S39">
        <f t="shared" si="8"/>
        <v>0</v>
      </c>
      <c r="T39" t="str">
        <f t="shared" si="9"/>
        <v>Buy</v>
      </c>
      <c r="U39" s="254">
        <f t="shared" si="10"/>
        <v>0</v>
      </c>
      <c r="V39" t="str">
        <f t="shared" si="11"/>
        <v>EULNGFI</v>
      </c>
      <c r="W39" s="361" t="str">
        <f t="shared" si="12"/>
        <v>05/29/2024</v>
      </c>
      <c r="X39" t="s">
        <v>1035</v>
      </c>
      <c r="Y39" t="s">
        <v>1024</v>
      </c>
      <c r="Z39" t="s">
        <v>1025</v>
      </c>
    </row>
    <row r="40" spans="1:26" x14ac:dyDescent="0.35">
      <c r="A40" s="249"/>
      <c r="B40" s="175"/>
      <c r="C40" s="254"/>
      <c r="D40" s="254"/>
      <c r="E40" s="91"/>
      <c r="F40" s="256"/>
      <c r="G40" s="213"/>
      <c r="H40" s="265"/>
      <c r="I40" s="254"/>
      <c r="J40" s="254"/>
      <c r="K40" s="254"/>
      <c r="L40" s="256"/>
      <c r="R40" s="249">
        <f t="shared" si="7"/>
        <v>0</v>
      </c>
      <c r="S40">
        <f t="shared" si="8"/>
        <v>0</v>
      </c>
      <c r="T40" t="str">
        <f t="shared" si="9"/>
        <v>Buy</v>
      </c>
      <c r="U40" s="254">
        <f t="shared" si="10"/>
        <v>0</v>
      </c>
      <c r="V40" t="str">
        <f t="shared" si="11"/>
        <v>EULNGFI</v>
      </c>
      <c r="W40" s="361" t="str">
        <f t="shared" si="12"/>
        <v>05/29/2024</v>
      </c>
      <c r="X40" t="s">
        <v>1035</v>
      </c>
      <c r="Y40" t="s">
        <v>1024</v>
      </c>
      <c r="Z40" t="s">
        <v>1025</v>
      </c>
    </row>
    <row r="41" spans="1:26" x14ac:dyDescent="0.35">
      <c r="A41" s="249"/>
      <c r="B41" s="175"/>
      <c r="C41" s="254"/>
      <c r="D41" s="254"/>
      <c r="E41" s="91"/>
      <c r="F41" s="256"/>
      <c r="G41" s="213"/>
      <c r="H41" s="265"/>
      <c r="J41" s="254"/>
      <c r="K41" s="254"/>
      <c r="L41" s="256"/>
      <c r="R41" s="249">
        <f t="shared" si="7"/>
        <v>0</v>
      </c>
      <c r="S41">
        <f t="shared" si="8"/>
        <v>0</v>
      </c>
      <c r="T41" t="str">
        <f t="shared" si="9"/>
        <v>Buy</v>
      </c>
      <c r="U41" s="254">
        <f t="shared" si="10"/>
        <v>0</v>
      </c>
      <c r="V41" t="str">
        <f t="shared" si="11"/>
        <v>EULNGFI</v>
      </c>
      <c r="W41" s="361" t="str">
        <f t="shared" si="12"/>
        <v>05/29/2024</v>
      </c>
      <c r="X41" t="s">
        <v>1035</v>
      </c>
      <c r="Y41" t="s">
        <v>1024</v>
      </c>
      <c r="Z41" t="s">
        <v>1025</v>
      </c>
    </row>
    <row r="42" spans="1:26" x14ac:dyDescent="0.35">
      <c r="A42" s="249"/>
      <c r="B42" s="261"/>
      <c r="C42" s="254"/>
      <c r="D42" s="254"/>
      <c r="E42" s="91"/>
      <c r="F42" s="256"/>
      <c r="G42" s="286"/>
      <c r="H42" s="265"/>
      <c r="J42" s="254"/>
      <c r="K42" s="254"/>
      <c r="L42" s="256"/>
      <c r="R42" s="249">
        <f t="shared" si="7"/>
        <v>0</v>
      </c>
      <c r="S42">
        <f t="shared" si="8"/>
        <v>0</v>
      </c>
      <c r="T42" t="str">
        <f t="shared" si="9"/>
        <v>Buy</v>
      </c>
      <c r="U42" s="254">
        <f t="shared" si="10"/>
        <v>0</v>
      </c>
      <c r="V42" t="str">
        <f t="shared" si="11"/>
        <v>EULNGFI</v>
      </c>
      <c r="W42" s="361" t="str">
        <f t="shared" si="12"/>
        <v>05/29/2024</v>
      </c>
      <c r="X42" t="s">
        <v>1035</v>
      </c>
      <c r="Y42" t="s">
        <v>1024</v>
      </c>
      <c r="Z42" t="s">
        <v>1025</v>
      </c>
    </row>
    <row r="43" spans="1:26" x14ac:dyDescent="0.35">
      <c r="A43" s="249"/>
      <c r="B43" s="261"/>
      <c r="C43" s="254"/>
      <c r="D43" s="254"/>
      <c r="E43" s="91"/>
      <c r="F43" s="256"/>
      <c r="G43" s="286"/>
      <c r="H43" s="265"/>
      <c r="J43" s="254"/>
      <c r="K43" s="254"/>
      <c r="L43" s="256"/>
      <c r="R43" s="249">
        <f t="shared" si="7"/>
        <v>0</v>
      </c>
      <c r="S43">
        <f t="shared" si="8"/>
        <v>0</v>
      </c>
      <c r="T43" t="str">
        <f t="shared" si="9"/>
        <v>Buy</v>
      </c>
      <c r="U43" s="254">
        <f t="shared" si="10"/>
        <v>0</v>
      </c>
      <c r="V43" t="str">
        <f t="shared" si="11"/>
        <v>EULNGFI</v>
      </c>
      <c r="W43" s="361" t="str">
        <f t="shared" si="12"/>
        <v>05/29/2024</v>
      </c>
      <c r="X43" t="s">
        <v>1035</v>
      </c>
      <c r="Y43" t="s">
        <v>1024</v>
      </c>
      <c r="Z43" t="s">
        <v>1025</v>
      </c>
    </row>
    <row r="44" spans="1:26" x14ac:dyDescent="0.35">
      <c r="A44" s="249"/>
      <c r="B44" s="175"/>
      <c r="C44" s="254"/>
      <c r="D44" s="254"/>
      <c r="E44" s="91"/>
      <c r="F44" s="256"/>
      <c r="G44" s="213"/>
      <c r="H44" s="321"/>
      <c r="I44" s="254"/>
      <c r="J44" s="254"/>
      <c r="K44" s="254"/>
      <c r="L44" s="256"/>
      <c r="R44" s="249">
        <f t="shared" si="7"/>
        <v>0</v>
      </c>
      <c r="S44">
        <f t="shared" si="8"/>
        <v>0</v>
      </c>
      <c r="T44" t="str">
        <f t="shared" si="9"/>
        <v>Buy</v>
      </c>
      <c r="U44" s="254">
        <f t="shared" si="10"/>
        <v>0</v>
      </c>
      <c r="V44" t="str">
        <f t="shared" si="11"/>
        <v>EULNGFI</v>
      </c>
      <c r="W44" s="361" t="str">
        <f t="shared" si="12"/>
        <v>05/29/2024</v>
      </c>
      <c r="X44" t="s">
        <v>1035</v>
      </c>
      <c r="Y44" t="s">
        <v>1024</v>
      </c>
      <c r="Z44" t="s">
        <v>1025</v>
      </c>
    </row>
    <row r="45" spans="1:26" x14ac:dyDescent="0.35">
      <c r="A45" s="249"/>
      <c r="B45" s="175"/>
      <c r="C45" s="254"/>
      <c r="D45" s="254"/>
      <c r="E45" s="91"/>
      <c r="F45" s="256"/>
      <c r="G45" s="213"/>
      <c r="H45" s="265"/>
      <c r="I45" s="254"/>
      <c r="J45" s="254"/>
      <c r="K45" s="254"/>
      <c r="L45" s="256"/>
      <c r="R45" s="249">
        <f t="shared" si="7"/>
        <v>0</v>
      </c>
      <c r="S45">
        <f t="shared" si="8"/>
        <v>0</v>
      </c>
      <c r="T45" t="str">
        <f t="shared" si="9"/>
        <v>Buy</v>
      </c>
      <c r="U45" s="254">
        <f t="shared" si="10"/>
        <v>0</v>
      </c>
      <c r="V45" t="str">
        <f t="shared" si="11"/>
        <v>EULNGFI</v>
      </c>
      <c r="W45" s="361" t="str">
        <f t="shared" si="12"/>
        <v>05/29/2024</v>
      </c>
      <c r="X45" t="s">
        <v>1035</v>
      </c>
      <c r="Y45" t="s">
        <v>1024</v>
      </c>
      <c r="Z45" t="s">
        <v>1025</v>
      </c>
    </row>
    <row r="46" spans="1:26" x14ac:dyDescent="0.35">
      <c r="A46" s="249"/>
      <c r="B46" s="175"/>
      <c r="C46" s="254"/>
      <c r="D46" s="254"/>
      <c r="E46" s="91"/>
      <c r="F46" s="256"/>
      <c r="G46" s="213"/>
      <c r="H46" s="265"/>
      <c r="I46" s="254"/>
      <c r="J46" s="254"/>
      <c r="K46" s="254"/>
      <c r="L46" s="256"/>
      <c r="R46" s="249">
        <f t="shared" si="7"/>
        <v>0</v>
      </c>
      <c r="S46">
        <f t="shared" si="8"/>
        <v>0</v>
      </c>
      <c r="T46" t="str">
        <f t="shared" si="9"/>
        <v>Buy</v>
      </c>
      <c r="U46" s="254">
        <f t="shared" si="10"/>
        <v>0</v>
      </c>
      <c r="V46" t="str">
        <f t="shared" si="11"/>
        <v>EULNGFI</v>
      </c>
      <c r="W46" s="361" t="str">
        <f t="shared" si="12"/>
        <v>05/29/2024</v>
      </c>
      <c r="X46" t="s">
        <v>1035</v>
      </c>
      <c r="Y46" t="s">
        <v>1024</v>
      </c>
      <c r="Z46" t="s">
        <v>1025</v>
      </c>
    </row>
    <row r="47" spans="1:26" x14ac:dyDescent="0.35">
      <c r="A47" s="249"/>
      <c r="B47" s="261"/>
      <c r="C47" s="254"/>
      <c r="D47" s="254"/>
      <c r="E47" s="91"/>
      <c r="F47" s="256"/>
      <c r="G47" s="286"/>
      <c r="H47" s="265"/>
      <c r="J47" s="254"/>
      <c r="K47" s="254"/>
      <c r="L47" s="256"/>
      <c r="R47" s="249">
        <f t="shared" si="7"/>
        <v>0</v>
      </c>
      <c r="S47">
        <f t="shared" si="8"/>
        <v>0</v>
      </c>
      <c r="T47" t="str">
        <f t="shared" si="9"/>
        <v>Buy</v>
      </c>
      <c r="U47" s="254">
        <f t="shared" si="10"/>
        <v>0</v>
      </c>
      <c r="V47" t="str">
        <f t="shared" si="11"/>
        <v>EULNGFI</v>
      </c>
      <c r="W47" s="361" t="str">
        <f t="shared" si="12"/>
        <v>05/29/2024</v>
      </c>
      <c r="X47" t="s">
        <v>1035</v>
      </c>
      <c r="Y47" t="s">
        <v>1024</v>
      </c>
      <c r="Z47" t="s">
        <v>1025</v>
      </c>
    </row>
    <row r="48" spans="1:26" x14ac:dyDescent="0.35">
      <c r="A48" s="249"/>
      <c r="B48" s="175"/>
      <c r="C48" s="254"/>
      <c r="D48" s="254"/>
      <c r="E48" s="91"/>
      <c r="F48" s="256"/>
      <c r="G48" s="213"/>
      <c r="H48" s="265"/>
      <c r="I48" s="254"/>
      <c r="J48" s="254"/>
      <c r="K48" s="254"/>
      <c r="L48" s="256"/>
      <c r="R48" s="249">
        <f t="shared" si="7"/>
        <v>0</v>
      </c>
      <c r="S48">
        <f t="shared" si="8"/>
        <v>0</v>
      </c>
      <c r="T48" t="str">
        <f t="shared" si="9"/>
        <v>Buy</v>
      </c>
      <c r="U48" s="254">
        <f t="shared" si="10"/>
        <v>0</v>
      </c>
      <c r="V48" t="str">
        <f t="shared" si="11"/>
        <v>EULNGFI</v>
      </c>
      <c r="W48" s="361" t="str">
        <f t="shared" si="12"/>
        <v>05/29/2024</v>
      </c>
      <c r="X48" t="s">
        <v>1035</v>
      </c>
      <c r="Y48" t="s">
        <v>1024</v>
      </c>
      <c r="Z48" t="s">
        <v>1025</v>
      </c>
    </row>
    <row r="49" spans="1:28" x14ac:dyDescent="0.35">
      <c r="A49" s="249"/>
      <c r="B49" s="175"/>
      <c r="C49" s="254"/>
      <c r="D49" s="254"/>
      <c r="E49" s="91"/>
      <c r="F49" s="256"/>
      <c r="G49" s="213"/>
      <c r="H49" s="265"/>
      <c r="I49" s="254"/>
      <c r="J49" s="254"/>
      <c r="K49" s="254"/>
      <c r="L49" s="256"/>
      <c r="R49" s="249">
        <f t="shared" si="7"/>
        <v>0</v>
      </c>
      <c r="S49">
        <f t="shared" si="8"/>
        <v>0</v>
      </c>
      <c r="T49" t="str">
        <f t="shared" si="9"/>
        <v>Buy</v>
      </c>
      <c r="U49" s="254">
        <f t="shared" si="10"/>
        <v>0</v>
      </c>
      <c r="V49" t="str">
        <f t="shared" si="11"/>
        <v>EULNGFI</v>
      </c>
      <c r="W49" s="361" t="str">
        <f t="shared" si="12"/>
        <v>05/29/2024</v>
      </c>
      <c r="X49" t="s">
        <v>1035</v>
      </c>
      <c r="Y49" t="s">
        <v>1024</v>
      </c>
      <c r="Z49" t="s">
        <v>1025</v>
      </c>
    </row>
    <row r="50" spans="1:28" x14ac:dyDescent="0.35">
      <c r="A50" s="249"/>
      <c r="B50" s="261"/>
      <c r="C50" s="254"/>
      <c r="D50" s="254"/>
      <c r="E50" s="91"/>
      <c r="F50" s="256"/>
      <c r="G50" s="286"/>
      <c r="H50" s="265"/>
      <c r="J50" s="254"/>
      <c r="K50" s="254"/>
      <c r="L50" s="256"/>
      <c r="R50" s="249">
        <f t="shared" si="7"/>
        <v>0</v>
      </c>
      <c r="S50">
        <f t="shared" si="8"/>
        <v>0</v>
      </c>
      <c r="T50" t="str">
        <f t="shared" si="9"/>
        <v>Buy</v>
      </c>
      <c r="U50" s="254">
        <f t="shared" si="10"/>
        <v>0</v>
      </c>
      <c r="V50" t="str">
        <f t="shared" si="11"/>
        <v>EULNGFI</v>
      </c>
      <c r="W50" s="361" t="str">
        <f t="shared" si="12"/>
        <v>05/29/2024</v>
      </c>
      <c r="X50" t="s">
        <v>1035</v>
      </c>
      <c r="Y50" t="s">
        <v>1024</v>
      </c>
      <c r="Z50" t="s">
        <v>1025</v>
      </c>
    </row>
    <row r="51" spans="1:28" x14ac:dyDescent="0.35">
      <c r="A51" s="249"/>
      <c r="B51" s="175"/>
      <c r="C51" s="254"/>
      <c r="D51" s="254"/>
      <c r="E51" s="91"/>
      <c r="F51" s="256"/>
      <c r="G51" s="213"/>
      <c r="H51" s="265"/>
      <c r="I51" s="254"/>
      <c r="J51" s="254"/>
      <c r="K51" s="254"/>
      <c r="L51" s="256"/>
      <c r="R51" s="249">
        <f t="shared" si="7"/>
        <v>0</v>
      </c>
      <c r="S51">
        <f t="shared" si="8"/>
        <v>0</v>
      </c>
      <c r="T51" t="str">
        <f t="shared" si="9"/>
        <v>Buy</v>
      </c>
      <c r="U51" s="254">
        <f t="shared" si="10"/>
        <v>0</v>
      </c>
      <c r="V51" t="str">
        <f t="shared" si="11"/>
        <v>EULNGFI</v>
      </c>
      <c r="W51" s="361" t="str">
        <f t="shared" si="12"/>
        <v>05/29/2024</v>
      </c>
      <c r="X51" t="s">
        <v>1035</v>
      </c>
      <c r="Y51" t="s">
        <v>1024</v>
      </c>
      <c r="Z51" t="s">
        <v>1025</v>
      </c>
    </row>
    <row r="52" spans="1:28" s="363" customFormat="1" x14ac:dyDescent="0.35">
      <c r="A52" s="249"/>
      <c r="B52" s="175"/>
      <c r="C52" s="254"/>
      <c r="D52" s="254"/>
      <c r="E52" s="91"/>
      <c r="F52" s="256"/>
      <c r="G52" s="213"/>
      <c r="H52" s="265"/>
      <c r="I52" s="254"/>
      <c r="J52" s="254"/>
      <c r="K52" s="254"/>
      <c r="L52" s="256"/>
      <c r="M52"/>
      <c r="N52"/>
      <c r="O52"/>
      <c r="P52"/>
      <c r="Q52" s="317"/>
      <c r="R52" s="249">
        <f t="shared" si="7"/>
        <v>0</v>
      </c>
      <c r="S52">
        <f t="shared" si="8"/>
        <v>0</v>
      </c>
      <c r="T52" t="str">
        <f t="shared" si="9"/>
        <v>Buy</v>
      </c>
      <c r="U52" s="254">
        <f t="shared" si="10"/>
        <v>0</v>
      </c>
      <c r="V52" t="str">
        <f t="shared" si="11"/>
        <v>EULNGFI</v>
      </c>
      <c r="W52" s="361" t="str">
        <f t="shared" si="12"/>
        <v>05/29/2024</v>
      </c>
      <c r="X52" t="s">
        <v>1035</v>
      </c>
      <c r="Y52" t="s">
        <v>1024</v>
      </c>
      <c r="Z52" t="s">
        <v>1025</v>
      </c>
      <c r="AA52"/>
      <c r="AB52" s="251"/>
    </row>
    <row r="53" spans="1:28" x14ac:dyDescent="0.35">
      <c r="A53" s="249"/>
      <c r="B53" s="175"/>
      <c r="C53" s="254"/>
      <c r="D53" s="254"/>
      <c r="E53" s="91"/>
      <c r="F53" s="256"/>
      <c r="G53" s="213"/>
      <c r="H53" s="265"/>
      <c r="I53" s="254"/>
      <c r="J53" s="254"/>
      <c r="K53" s="254"/>
      <c r="L53" s="256"/>
      <c r="R53" s="249">
        <f t="shared" si="7"/>
        <v>0</v>
      </c>
      <c r="S53">
        <f t="shared" si="8"/>
        <v>0</v>
      </c>
      <c r="T53" t="str">
        <f t="shared" si="9"/>
        <v>Buy</v>
      </c>
      <c r="U53" s="254">
        <f t="shared" si="10"/>
        <v>0</v>
      </c>
      <c r="V53" t="str">
        <f t="shared" si="11"/>
        <v>EULNGFI</v>
      </c>
      <c r="W53" s="361" t="str">
        <f t="shared" si="12"/>
        <v>05/29/2024</v>
      </c>
      <c r="X53" t="s">
        <v>1035</v>
      </c>
      <c r="Y53" t="s">
        <v>1024</v>
      </c>
      <c r="Z53" t="s">
        <v>1025</v>
      </c>
    </row>
    <row r="54" spans="1:28" x14ac:dyDescent="0.35">
      <c r="A54" s="249"/>
      <c r="B54" s="261"/>
      <c r="C54" s="254"/>
      <c r="D54" s="254"/>
      <c r="E54" s="91"/>
      <c r="F54" s="256"/>
      <c r="G54" s="286"/>
      <c r="H54" s="265"/>
      <c r="J54" s="254"/>
      <c r="K54" s="254"/>
      <c r="L54" s="256"/>
      <c r="R54" s="249">
        <f t="shared" si="7"/>
        <v>0</v>
      </c>
      <c r="S54">
        <f t="shared" si="8"/>
        <v>0</v>
      </c>
      <c r="T54" t="str">
        <f t="shared" si="9"/>
        <v>Buy</v>
      </c>
      <c r="U54" s="254">
        <f t="shared" si="10"/>
        <v>0</v>
      </c>
      <c r="V54" t="str">
        <f t="shared" si="11"/>
        <v>EULNGFI</v>
      </c>
      <c r="W54" s="361" t="str">
        <f t="shared" si="12"/>
        <v>05/29/2024</v>
      </c>
      <c r="X54" t="s">
        <v>1035</v>
      </c>
      <c r="Y54" t="s">
        <v>1024</v>
      </c>
      <c r="Z54" t="s">
        <v>1025</v>
      </c>
    </row>
    <row r="55" spans="1:28" x14ac:dyDescent="0.35">
      <c r="A55" s="249"/>
      <c r="B55" s="261"/>
      <c r="C55" s="254"/>
      <c r="D55" s="254"/>
      <c r="E55" s="91"/>
      <c r="F55" s="256"/>
      <c r="G55" s="286"/>
      <c r="H55" s="265"/>
      <c r="J55" s="254"/>
      <c r="K55" s="254"/>
      <c r="L55" s="256"/>
      <c r="R55" s="249">
        <f t="shared" si="7"/>
        <v>0</v>
      </c>
      <c r="S55">
        <f t="shared" si="8"/>
        <v>0</v>
      </c>
      <c r="T55" t="str">
        <f t="shared" si="9"/>
        <v>Buy</v>
      </c>
      <c r="U55" s="254">
        <f t="shared" si="10"/>
        <v>0</v>
      </c>
      <c r="V55" t="str">
        <f t="shared" si="11"/>
        <v>EULNGFI</v>
      </c>
      <c r="W55" s="361" t="str">
        <f t="shared" si="12"/>
        <v>05/29/2024</v>
      </c>
      <c r="X55" t="s">
        <v>1035</v>
      </c>
      <c r="Y55" t="s">
        <v>1024</v>
      </c>
      <c r="Z55" t="s">
        <v>1025</v>
      </c>
    </row>
    <row r="56" spans="1:28" x14ac:dyDescent="0.35">
      <c r="A56" s="249"/>
      <c r="B56" s="261"/>
      <c r="C56" s="254"/>
      <c r="D56" s="254"/>
      <c r="E56" s="91"/>
      <c r="F56" s="256"/>
      <c r="G56" s="286"/>
      <c r="H56" s="265"/>
      <c r="J56" s="254"/>
      <c r="K56" s="254"/>
      <c r="L56" s="256"/>
      <c r="R56" s="249">
        <f t="shared" si="7"/>
        <v>0</v>
      </c>
      <c r="S56">
        <f t="shared" si="8"/>
        <v>0</v>
      </c>
      <c r="T56" t="str">
        <f t="shared" si="9"/>
        <v>Buy</v>
      </c>
      <c r="U56" s="254">
        <f t="shared" si="10"/>
        <v>0</v>
      </c>
      <c r="V56" t="str">
        <f t="shared" si="11"/>
        <v>EULNGFI</v>
      </c>
      <c r="W56" s="361" t="str">
        <f t="shared" si="12"/>
        <v>05/29/2024</v>
      </c>
      <c r="X56" t="s">
        <v>1035</v>
      </c>
      <c r="Y56" t="s">
        <v>1024</v>
      </c>
      <c r="Z56" t="s">
        <v>1025</v>
      </c>
    </row>
    <row r="57" spans="1:28" x14ac:dyDescent="0.35">
      <c r="A57" s="249"/>
      <c r="B57" s="175"/>
      <c r="C57" s="254"/>
      <c r="D57" s="254"/>
      <c r="E57" s="91"/>
      <c r="F57" s="256"/>
      <c r="G57" s="213"/>
      <c r="H57" s="265"/>
      <c r="I57" s="254"/>
      <c r="J57" s="254"/>
      <c r="K57" s="254"/>
      <c r="L57" s="256"/>
      <c r="R57" s="249">
        <f t="shared" si="7"/>
        <v>0</v>
      </c>
      <c r="S57">
        <f t="shared" si="8"/>
        <v>0</v>
      </c>
      <c r="T57" t="str">
        <f t="shared" si="9"/>
        <v>Buy</v>
      </c>
      <c r="U57" s="254">
        <f t="shared" si="10"/>
        <v>0</v>
      </c>
      <c r="V57" t="str">
        <f t="shared" si="11"/>
        <v>EULNGFI</v>
      </c>
      <c r="W57" s="361" t="str">
        <f t="shared" si="12"/>
        <v>05/29/2024</v>
      </c>
      <c r="X57" t="s">
        <v>1035</v>
      </c>
      <c r="Y57" t="s">
        <v>1024</v>
      </c>
      <c r="Z57" t="s">
        <v>1025</v>
      </c>
    </row>
    <row r="58" spans="1:28" x14ac:dyDescent="0.35">
      <c r="A58" s="249"/>
      <c r="B58" s="261"/>
      <c r="C58" s="254"/>
      <c r="D58" s="254"/>
      <c r="E58" s="91"/>
      <c r="F58" s="256"/>
      <c r="G58" s="286"/>
      <c r="H58" s="265"/>
      <c r="J58" s="254"/>
      <c r="K58" s="254"/>
      <c r="L58" s="256"/>
      <c r="R58" s="249">
        <f t="shared" si="7"/>
        <v>0</v>
      </c>
      <c r="S58">
        <f t="shared" si="8"/>
        <v>0</v>
      </c>
      <c r="T58" t="str">
        <f t="shared" si="9"/>
        <v>Buy</v>
      </c>
      <c r="U58" s="254">
        <f t="shared" si="10"/>
        <v>0</v>
      </c>
      <c r="V58" t="str">
        <f t="shared" si="11"/>
        <v>EULNGFI</v>
      </c>
      <c r="W58" s="361" t="str">
        <f t="shared" si="12"/>
        <v>05/29/2024</v>
      </c>
      <c r="X58" t="s">
        <v>1035</v>
      </c>
      <c r="Y58" t="s">
        <v>1024</v>
      </c>
      <c r="Z58" t="s">
        <v>1025</v>
      </c>
    </row>
    <row r="59" spans="1:28" x14ac:dyDescent="0.35">
      <c r="A59" s="249"/>
      <c r="B59" s="175"/>
      <c r="C59" s="254"/>
      <c r="D59" s="254"/>
      <c r="E59" s="91"/>
      <c r="F59" s="256"/>
      <c r="G59" s="213"/>
      <c r="H59" s="265"/>
      <c r="J59" s="254"/>
      <c r="K59" s="254"/>
      <c r="L59" s="256"/>
      <c r="R59" s="249">
        <f t="shared" si="7"/>
        <v>0</v>
      </c>
      <c r="S59">
        <f t="shared" si="8"/>
        <v>0</v>
      </c>
      <c r="T59" t="str">
        <f t="shared" si="9"/>
        <v>Buy</v>
      </c>
      <c r="U59" s="254">
        <f t="shared" si="10"/>
        <v>0</v>
      </c>
      <c r="V59" t="str">
        <f t="shared" si="11"/>
        <v>EULNGFI</v>
      </c>
      <c r="W59" s="361" t="str">
        <f t="shared" si="12"/>
        <v>05/29/2024</v>
      </c>
      <c r="X59" t="s">
        <v>1035</v>
      </c>
      <c r="Y59" t="s">
        <v>1024</v>
      </c>
      <c r="Z59" t="s">
        <v>1025</v>
      </c>
    </row>
    <row r="60" spans="1:28" x14ac:dyDescent="0.35">
      <c r="A60" s="249"/>
      <c r="B60" s="175"/>
      <c r="C60" s="254"/>
      <c r="D60" s="254"/>
      <c r="E60" s="91"/>
      <c r="F60" s="256"/>
      <c r="G60" s="213"/>
      <c r="H60" s="265"/>
      <c r="I60" s="254"/>
      <c r="J60" s="254"/>
      <c r="K60" s="254"/>
      <c r="L60" s="256"/>
      <c r="R60" s="249">
        <f t="shared" si="7"/>
        <v>0</v>
      </c>
      <c r="S60">
        <f t="shared" si="8"/>
        <v>0</v>
      </c>
      <c r="T60" t="str">
        <f t="shared" si="9"/>
        <v>Buy</v>
      </c>
      <c r="U60" s="254">
        <f t="shared" si="10"/>
        <v>0</v>
      </c>
      <c r="V60" t="str">
        <f t="shared" si="11"/>
        <v>EULNGFI</v>
      </c>
      <c r="W60" s="361" t="str">
        <f t="shared" si="12"/>
        <v>05/29/2024</v>
      </c>
      <c r="X60" t="s">
        <v>1035</v>
      </c>
      <c r="Y60" t="s">
        <v>1024</v>
      </c>
      <c r="Z60" t="s">
        <v>1025</v>
      </c>
    </row>
    <row r="61" spans="1:28" x14ac:dyDescent="0.35">
      <c r="A61" s="249"/>
      <c r="B61" s="261"/>
      <c r="C61" s="254"/>
      <c r="D61" s="254"/>
      <c r="E61" s="91"/>
      <c r="F61" s="256"/>
      <c r="G61" s="286"/>
      <c r="H61" s="265"/>
      <c r="J61" s="254"/>
      <c r="K61" s="254"/>
      <c r="L61" s="256"/>
      <c r="R61" s="249">
        <f t="shared" si="7"/>
        <v>0</v>
      </c>
      <c r="S61">
        <f t="shared" si="8"/>
        <v>0</v>
      </c>
      <c r="T61" t="str">
        <f t="shared" si="9"/>
        <v>Buy</v>
      </c>
      <c r="U61" s="254">
        <f t="shared" si="10"/>
        <v>0</v>
      </c>
      <c r="V61" t="str">
        <f t="shared" si="11"/>
        <v>EULNGFI</v>
      </c>
      <c r="W61" s="361" t="str">
        <f t="shared" si="12"/>
        <v>05/29/2024</v>
      </c>
      <c r="X61" t="s">
        <v>1035</v>
      </c>
      <c r="Y61" t="s">
        <v>1024</v>
      </c>
      <c r="Z61" t="s">
        <v>1025</v>
      </c>
    </row>
    <row r="62" spans="1:28" x14ac:dyDescent="0.35">
      <c r="A62" s="249"/>
      <c r="B62" s="175"/>
      <c r="C62" s="254"/>
      <c r="D62" s="254"/>
      <c r="E62" s="91"/>
      <c r="F62" s="256"/>
      <c r="G62" s="213"/>
      <c r="H62" s="265"/>
      <c r="I62" s="254"/>
      <c r="J62" s="254"/>
      <c r="K62" s="254"/>
      <c r="L62" s="256"/>
      <c r="R62" s="249">
        <f t="shared" si="7"/>
        <v>0</v>
      </c>
      <c r="S62">
        <f t="shared" si="8"/>
        <v>0</v>
      </c>
      <c r="T62" t="str">
        <f t="shared" si="9"/>
        <v>Buy</v>
      </c>
      <c r="U62" s="254">
        <f t="shared" si="10"/>
        <v>0</v>
      </c>
      <c r="V62" t="str">
        <f t="shared" si="11"/>
        <v>EULNGFI</v>
      </c>
      <c r="W62" s="361" t="str">
        <f t="shared" si="12"/>
        <v>05/29/2024</v>
      </c>
      <c r="X62" t="s">
        <v>1035</v>
      </c>
      <c r="Y62" t="s">
        <v>1024</v>
      </c>
      <c r="Z62" t="s">
        <v>1025</v>
      </c>
    </row>
    <row r="63" spans="1:28" x14ac:dyDescent="0.35">
      <c r="A63" s="249"/>
      <c r="B63" s="175"/>
      <c r="C63" s="254"/>
      <c r="D63" s="254"/>
      <c r="E63" s="91"/>
      <c r="F63" s="256"/>
      <c r="G63" s="213"/>
      <c r="H63" s="265"/>
      <c r="I63" s="254"/>
      <c r="J63" s="254"/>
      <c r="K63" s="254"/>
      <c r="L63" s="256"/>
      <c r="R63" s="249">
        <f t="shared" si="7"/>
        <v>0</v>
      </c>
      <c r="S63">
        <f t="shared" si="8"/>
        <v>0</v>
      </c>
      <c r="T63" t="str">
        <f t="shared" si="9"/>
        <v>Buy</v>
      </c>
      <c r="U63" s="254">
        <f t="shared" si="10"/>
        <v>0</v>
      </c>
      <c r="V63" t="str">
        <f t="shared" si="11"/>
        <v>EULNGFI</v>
      </c>
      <c r="W63" s="361" t="str">
        <f t="shared" si="12"/>
        <v>05/29/2024</v>
      </c>
      <c r="X63" t="s">
        <v>1035</v>
      </c>
      <c r="Y63" t="s">
        <v>1024</v>
      </c>
      <c r="Z63" t="s">
        <v>1025</v>
      </c>
    </row>
    <row r="64" spans="1:28" s="363" customFormat="1" x14ac:dyDescent="0.35">
      <c r="A64" s="249"/>
      <c r="B64" s="175"/>
      <c r="C64" s="254"/>
      <c r="D64" s="254"/>
      <c r="E64" s="91"/>
      <c r="F64" s="256"/>
      <c r="G64" s="213"/>
      <c r="H64" s="265"/>
      <c r="I64" s="254"/>
      <c r="J64" s="254"/>
      <c r="K64" s="254"/>
      <c r="L64" s="256"/>
      <c r="M64"/>
      <c r="N64"/>
      <c r="O64"/>
      <c r="P64"/>
      <c r="Q64" s="317"/>
      <c r="R64" s="249">
        <f t="shared" si="7"/>
        <v>0</v>
      </c>
      <c r="S64">
        <f t="shared" si="8"/>
        <v>0</v>
      </c>
      <c r="T64" t="str">
        <f t="shared" si="9"/>
        <v>Buy</v>
      </c>
      <c r="U64" s="254">
        <f t="shared" si="10"/>
        <v>0</v>
      </c>
      <c r="V64" t="str">
        <f t="shared" si="11"/>
        <v>EULNGFI</v>
      </c>
      <c r="W64" s="361" t="str">
        <f t="shared" si="12"/>
        <v>05/29/2024</v>
      </c>
      <c r="X64" t="s">
        <v>1035</v>
      </c>
      <c r="Y64" t="s">
        <v>1024</v>
      </c>
      <c r="Z64" t="s">
        <v>1025</v>
      </c>
      <c r="AA64"/>
      <c r="AB64" s="251"/>
    </row>
    <row r="65" spans="1:26" x14ac:dyDescent="0.35">
      <c r="A65" s="249"/>
      <c r="B65" s="175"/>
      <c r="C65" s="254"/>
      <c r="D65" s="254"/>
      <c r="E65" s="91"/>
      <c r="F65" s="256"/>
      <c r="G65" s="213"/>
      <c r="H65" s="265"/>
      <c r="I65" s="254"/>
      <c r="J65" s="254"/>
      <c r="K65" s="254"/>
      <c r="L65" s="256"/>
      <c r="R65" s="249">
        <f t="shared" si="7"/>
        <v>0</v>
      </c>
      <c r="S65">
        <f t="shared" si="8"/>
        <v>0</v>
      </c>
      <c r="T65" t="str">
        <f t="shared" si="9"/>
        <v>Buy</v>
      </c>
      <c r="U65" s="254">
        <f t="shared" si="10"/>
        <v>0</v>
      </c>
      <c r="V65" t="str">
        <f t="shared" si="11"/>
        <v>EULNGFI</v>
      </c>
      <c r="W65" s="361" t="str">
        <f t="shared" si="12"/>
        <v>05/29/2024</v>
      </c>
      <c r="X65" t="s">
        <v>1035</v>
      </c>
      <c r="Y65" t="s">
        <v>1024</v>
      </c>
      <c r="Z65" t="s">
        <v>1025</v>
      </c>
    </row>
    <row r="66" spans="1:26" x14ac:dyDescent="0.35">
      <c r="A66" s="249"/>
      <c r="B66" s="261"/>
      <c r="C66" s="254"/>
      <c r="D66" s="254"/>
      <c r="E66" s="91"/>
      <c r="F66" s="256"/>
      <c r="G66" s="286"/>
      <c r="H66" s="265"/>
      <c r="J66" s="254"/>
      <c r="K66" s="254"/>
      <c r="L66" s="256"/>
      <c r="R66" s="249">
        <f t="shared" si="7"/>
        <v>0</v>
      </c>
      <c r="S66">
        <f t="shared" si="8"/>
        <v>0</v>
      </c>
      <c r="T66" t="str">
        <f t="shared" si="9"/>
        <v>Buy</v>
      </c>
      <c r="U66" s="254">
        <f t="shared" si="10"/>
        <v>0</v>
      </c>
      <c r="V66" t="str">
        <f t="shared" si="11"/>
        <v>EULNGFI</v>
      </c>
      <c r="W66" s="361" t="str">
        <f t="shared" si="12"/>
        <v>05/29/2024</v>
      </c>
      <c r="X66" t="s">
        <v>1035</v>
      </c>
      <c r="Y66" t="s">
        <v>1024</v>
      </c>
      <c r="Z66" t="s">
        <v>1025</v>
      </c>
    </row>
    <row r="67" spans="1:26" x14ac:dyDescent="0.35">
      <c r="A67" s="249"/>
      <c r="B67" s="175"/>
      <c r="C67" s="254"/>
      <c r="D67" s="254"/>
      <c r="E67" s="91"/>
      <c r="F67" s="256"/>
      <c r="G67" s="213"/>
      <c r="H67" s="265"/>
      <c r="I67" s="254"/>
      <c r="J67" s="254"/>
      <c r="K67" s="254"/>
      <c r="L67" s="256"/>
      <c r="R67" s="249">
        <f t="shared" si="7"/>
        <v>0</v>
      </c>
      <c r="S67">
        <f t="shared" si="8"/>
        <v>0</v>
      </c>
      <c r="T67" t="str">
        <f t="shared" si="9"/>
        <v>Buy</v>
      </c>
      <c r="U67" s="254">
        <f t="shared" si="10"/>
        <v>0</v>
      </c>
      <c r="V67" t="str">
        <f t="shared" si="11"/>
        <v>EULNGFI</v>
      </c>
      <c r="W67" s="361" t="str">
        <f t="shared" si="12"/>
        <v>05/29/2024</v>
      </c>
      <c r="X67" t="s">
        <v>1035</v>
      </c>
      <c r="Y67" t="s">
        <v>1024</v>
      </c>
      <c r="Z67" t="s">
        <v>1025</v>
      </c>
    </row>
    <row r="68" spans="1:26" x14ac:dyDescent="0.35">
      <c r="A68" s="249"/>
      <c r="B68" s="175"/>
      <c r="C68" s="254"/>
      <c r="D68" s="254"/>
      <c r="E68" s="91"/>
      <c r="F68" s="256"/>
      <c r="G68" s="213"/>
      <c r="H68" s="265"/>
      <c r="I68" s="254"/>
      <c r="J68" s="254"/>
      <c r="K68" s="254"/>
      <c r="L68" s="256"/>
      <c r="R68" s="249">
        <f t="shared" si="7"/>
        <v>0</v>
      </c>
      <c r="S68">
        <f t="shared" si="8"/>
        <v>0</v>
      </c>
      <c r="T68" t="str">
        <f t="shared" si="9"/>
        <v>Buy</v>
      </c>
      <c r="U68" s="254">
        <f t="shared" si="10"/>
        <v>0</v>
      </c>
      <c r="V68" t="str">
        <f t="shared" si="11"/>
        <v>EULNGFI</v>
      </c>
      <c r="W68" s="361" t="str">
        <f t="shared" si="12"/>
        <v>05/29/2024</v>
      </c>
      <c r="X68" t="s">
        <v>1035</v>
      </c>
      <c r="Y68" t="s">
        <v>1024</v>
      </c>
      <c r="Z68" t="s">
        <v>1025</v>
      </c>
    </row>
    <row r="69" spans="1:26" x14ac:dyDescent="0.35">
      <c r="A69" s="249"/>
      <c r="B69" s="175"/>
      <c r="C69" s="254"/>
      <c r="D69" s="254"/>
      <c r="E69" s="91"/>
      <c r="F69" s="256"/>
      <c r="G69" s="213"/>
      <c r="H69" s="265"/>
      <c r="I69" s="254"/>
      <c r="J69" s="254"/>
      <c r="K69" s="254"/>
      <c r="L69" s="256"/>
      <c r="R69" s="249">
        <f t="shared" si="7"/>
        <v>0</v>
      </c>
      <c r="S69">
        <f t="shared" si="8"/>
        <v>0</v>
      </c>
      <c r="T69" t="str">
        <f t="shared" si="9"/>
        <v>Buy</v>
      </c>
      <c r="U69" s="254">
        <f t="shared" si="10"/>
        <v>0</v>
      </c>
      <c r="V69" t="str">
        <f t="shared" si="11"/>
        <v>EULNGFI</v>
      </c>
      <c r="W69" s="361" t="str">
        <f t="shared" si="12"/>
        <v>05/29/2024</v>
      </c>
      <c r="X69" t="s">
        <v>1035</v>
      </c>
      <c r="Y69" t="s">
        <v>1024</v>
      </c>
      <c r="Z69" t="s">
        <v>1025</v>
      </c>
    </row>
    <row r="70" spans="1:26" x14ac:dyDescent="0.35">
      <c r="A70" s="249"/>
      <c r="B70" s="261"/>
      <c r="C70" s="254"/>
      <c r="D70" s="254"/>
      <c r="E70" s="91"/>
      <c r="F70" s="256"/>
      <c r="G70" s="286"/>
      <c r="H70" s="265"/>
      <c r="J70" s="254"/>
      <c r="K70" s="254"/>
      <c r="L70" s="256"/>
      <c r="R70" s="249">
        <f t="shared" ref="R70:R96" si="13">N70</f>
        <v>0</v>
      </c>
      <c r="S70">
        <f t="shared" ref="S70:S96" si="14">A70</f>
        <v>0</v>
      </c>
      <c r="T70" t="str">
        <f t="shared" ref="T70:T96" si="15">IF(J70&lt;0,"Sell","Buy")</f>
        <v>Buy</v>
      </c>
      <c r="U70" s="254">
        <f t="shared" ref="U70:U96" si="16">ABS(J70)</f>
        <v>0</v>
      </c>
      <c r="V70" t="str">
        <f t="shared" ref="V70:V96" si="17">IF(O70="OIS Swap","EUFFSW",IF(O70="SPOT","EUFFFX",IF(O70="FORWARD","EUFFFX",IF(O70="US GOVERNMENT","USFIDRV",IF(O70="Financial commodity future.","USEQ",IF(O70="Credit Default Swap","EUFFSW",IF(O70="CDS Index","EUFFSW","EULNGFI")))))))</f>
        <v>EULNGFI</v>
      </c>
      <c r="W70" s="361" t="str">
        <f t="shared" ref="W70:W96" si="18">IF(R70="Y-C59", IF(O70="Financial commodity future.",$S$1,$S$3),IF(O70="Financial commodity future.",$S$1,$S$2))</f>
        <v>05/29/2024</v>
      </c>
      <c r="X70" t="s">
        <v>1035</v>
      </c>
      <c r="Y70" t="s">
        <v>1024</v>
      </c>
      <c r="Z70" t="s">
        <v>1025</v>
      </c>
    </row>
    <row r="71" spans="1:26" x14ac:dyDescent="0.35">
      <c r="A71" s="249"/>
      <c r="B71" s="175"/>
      <c r="C71" s="254"/>
      <c r="D71" s="254"/>
      <c r="E71" s="91"/>
      <c r="F71" s="256"/>
      <c r="G71" s="213"/>
      <c r="H71" s="265"/>
      <c r="I71" s="254"/>
      <c r="J71" s="254"/>
      <c r="K71" s="254"/>
      <c r="L71" s="256"/>
      <c r="R71" s="249">
        <f t="shared" si="13"/>
        <v>0</v>
      </c>
      <c r="S71">
        <f t="shared" si="14"/>
        <v>0</v>
      </c>
      <c r="T71" t="str">
        <f t="shared" si="15"/>
        <v>Buy</v>
      </c>
      <c r="U71" s="254">
        <f t="shared" si="16"/>
        <v>0</v>
      </c>
      <c r="V71" t="str">
        <f t="shared" si="17"/>
        <v>EULNGFI</v>
      </c>
      <c r="W71" s="361" t="str">
        <f t="shared" si="18"/>
        <v>05/29/2024</v>
      </c>
      <c r="X71" t="s">
        <v>1035</v>
      </c>
      <c r="Y71" t="s">
        <v>1024</v>
      </c>
      <c r="Z71" t="s">
        <v>1025</v>
      </c>
    </row>
    <row r="72" spans="1:26" x14ac:dyDescent="0.35">
      <c r="A72" s="249"/>
      <c r="B72" s="175"/>
      <c r="C72" s="254"/>
      <c r="D72" s="254"/>
      <c r="E72" s="91"/>
      <c r="F72" s="256"/>
      <c r="G72" s="213"/>
      <c r="H72" s="265"/>
      <c r="I72" s="254"/>
      <c r="J72" s="254"/>
      <c r="K72" s="254"/>
      <c r="L72" s="256"/>
      <c r="R72" s="249">
        <f t="shared" si="13"/>
        <v>0</v>
      </c>
      <c r="S72">
        <f t="shared" si="14"/>
        <v>0</v>
      </c>
      <c r="T72" t="str">
        <f t="shared" si="15"/>
        <v>Buy</v>
      </c>
      <c r="U72" s="254">
        <f t="shared" si="16"/>
        <v>0</v>
      </c>
      <c r="V72" t="str">
        <f t="shared" si="17"/>
        <v>EULNGFI</v>
      </c>
      <c r="W72" s="361" t="str">
        <f t="shared" si="18"/>
        <v>05/29/2024</v>
      </c>
      <c r="X72" t="s">
        <v>1035</v>
      </c>
      <c r="Y72" t="s">
        <v>1024</v>
      </c>
      <c r="Z72" t="s">
        <v>1025</v>
      </c>
    </row>
    <row r="73" spans="1:26" x14ac:dyDescent="0.35">
      <c r="A73" s="249"/>
      <c r="B73" s="261"/>
      <c r="C73" s="254"/>
      <c r="D73" s="254"/>
      <c r="E73" s="91"/>
      <c r="F73" s="256"/>
      <c r="G73" s="286"/>
      <c r="H73" s="265"/>
      <c r="J73" s="254"/>
      <c r="K73" s="254"/>
      <c r="L73" s="256"/>
      <c r="R73" s="249">
        <f t="shared" si="13"/>
        <v>0</v>
      </c>
      <c r="S73">
        <f t="shared" si="14"/>
        <v>0</v>
      </c>
      <c r="T73" t="str">
        <f t="shared" si="15"/>
        <v>Buy</v>
      </c>
      <c r="U73" s="254">
        <f t="shared" si="16"/>
        <v>0</v>
      </c>
      <c r="V73" t="str">
        <f t="shared" si="17"/>
        <v>EULNGFI</v>
      </c>
      <c r="W73" s="361" t="str">
        <f t="shared" si="18"/>
        <v>05/29/2024</v>
      </c>
      <c r="X73" t="s">
        <v>1035</v>
      </c>
      <c r="Y73" t="s">
        <v>1024</v>
      </c>
      <c r="Z73" t="s">
        <v>1025</v>
      </c>
    </row>
    <row r="74" spans="1:26" x14ac:dyDescent="0.35">
      <c r="A74" s="249"/>
      <c r="B74" s="261"/>
      <c r="C74" s="254"/>
      <c r="D74" s="254"/>
      <c r="E74" s="91"/>
      <c r="F74" s="256"/>
      <c r="G74" s="286"/>
      <c r="H74" s="265"/>
      <c r="J74" s="254"/>
      <c r="K74" s="254"/>
      <c r="L74" s="256"/>
      <c r="R74" s="249">
        <f t="shared" si="13"/>
        <v>0</v>
      </c>
      <c r="S74">
        <f t="shared" si="14"/>
        <v>0</v>
      </c>
      <c r="T74" t="str">
        <f t="shared" si="15"/>
        <v>Buy</v>
      </c>
      <c r="U74" s="254">
        <f t="shared" si="16"/>
        <v>0</v>
      </c>
      <c r="V74" t="str">
        <f t="shared" si="17"/>
        <v>EULNGFI</v>
      </c>
      <c r="W74" s="361" t="str">
        <f t="shared" si="18"/>
        <v>05/29/2024</v>
      </c>
      <c r="X74" t="s">
        <v>1035</v>
      </c>
      <c r="Y74" t="s">
        <v>1024</v>
      </c>
      <c r="Z74" t="s">
        <v>1025</v>
      </c>
    </row>
    <row r="75" spans="1:26" x14ac:dyDescent="0.35">
      <c r="A75" s="249"/>
      <c r="B75" s="175"/>
      <c r="C75" s="254"/>
      <c r="D75" s="254"/>
      <c r="E75" s="91"/>
      <c r="F75" s="256"/>
      <c r="G75" s="213"/>
      <c r="H75" s="265"/>
      <c r="I75" s="254"/>
      <c r="J75" s="254"/>
      <c r="K75" s="254"/>
      <c r="L75" s="256"/>
      <c r="R75" s="249">
        <f t="shared" si="13"/>
        <v>0</v>
      </c>
      <c r="S75">
        <f t="shared" si="14"/>
        <v>0</v>
      </c>
      <c r="T75" t="str">
        <f t="shared" si="15"/>
        <v>Buy</v>
      </c>
      <c r="U75" s="254">
        <f t="shared" si="16"/>
        <v>0</v>
      </c>
      <c r="V75" t="str">
        <f t="shared" si="17"/>
        <v>EULNGFI</v>
      </c>
      <c r="W75" s="361" t="str">
        <f t="shared" si="18"/>
        <v>05/29/2024</v>
      </c>
      <c r="X75" t="s">
        <v>1035</v>
      </c>
      <c r="Y75" t="s">
        <v>1024</v>
      </c>
      <c r="Z75" t="s">
        <v>1025</v>
      </c>
    </row>
    <row r="76" spans="1:26" x14ac:dyDescent="0.35">
      <c r="A76" s="249"/>
      <c r="B76" s="261"/>
      <c r="C76" s="254"/>
      <c r="D76" s="254"/>
      <c r="E76" s="91"/>
      <c r="F76" s="256"/>
      <c r="G76" s="286"/>
      <c r="H76" s="265"/>
      <c r="J76" s="254"/>
      <c r="K76" s="254"/>
      <c r="L76" s="256"/>
      <c r="R76" s="249">
        <f t="shared" si="13"/>
        <v>0</v>
      </c>
      <c r="S76">
        <f t="shared" si="14"/>
        <v>0</v>
      </c>
      <c r="T76" t="str">
        <f t="shared" si="15"/>
        <v>Buy</v>
      </c>
      <c r="U76" s="254">
        <f t="shared" si="16"/>
        <v>0</v>
      </c>
      <c r="V76" t="str">
        <f t="shared" si="17"/>
        <v>EULNGFI</v>
      </c>
      <c r="W76" s="361" t="str">
        <f t="shared" si="18"/>
        <v>05/29/2024</v>
      </c>
      <c r="X76" t="s">
        <v>1035</v>
      </c>
      <c r="Y76" t="s">
        <v>1024</v>
      </c>
      <c r="Z76" t="s">
        <v>1025</v>
      </c>
    </row>
    <row r="77" spans="1:26" x14ac:dyDescent="0.35">
      <c r="A77" s="249"/>
      <c r="B77" s="175"/>
      <c r="C77" s="254"/>
      <c r="D77" s="254"/>
      <c r="E77" s="91"/>
      <c r="F77" s="256"/>
      <c r="G77" s="213"/>
      <c r="H77" s="265"/>
      <c r="I77" s="254"/>
      <c r="J77" s="254"/>
      <c r="K77" s="254"/>
      <c r="L77" s="256"/>
      <c r="R77" s="249">
        <f t="shared" si="13"/>
        <v>0</v>
      </c>
      <c r="S77">
        <f t="shared" si="14"/>
        <v>0</v>
      </c>
      <c r="T77" t="str">
        <f t="shared" si="15"/>
        <v>Buy</v>
      </c>
      <c r="U77" s="254">
        <f t="shared" si="16"/>
        <v>0</v>
      </c>
      <c r="V77" t="str">
        <f t="shared" si="17"/>
        <v>EULNGFI</v>
      </c>
      <c r="W77" s="361" t="str">
        <f t="shared" si="18"/>
        <v>05/29/2024</v>
      </c>
      <c r="X77" t="s">
        <v>1035</v>
      </c>
      <c r="Y77" t="s">
        <v>1024</v>
      </c>
      <c r="Z77" t="s">
        <v>1025</v>
      </c>
    </row>
    <row r="78" spans="1:26" x14ac:dyDescent="0.35">
      <c r="A78" s="249"/>
      <c r="B78" s="261"/>
      <c r="C78" s="254"/>
      <c r="D78" s="254"/>
      <c r="E78" s="91"/>
      <c r="F78" s="256"/>
      <c r="G78" s="286"/>
      <c r="H78" s="265"/>
      <c r="J78" s="254"/>
      <c r="K78" s="254"/>
      <c r="L78" s="256"/>
      <c r="R78" s="249">
        <f t="shared" si="13"/>
        <v>0</v>
      </c>
      <c r="S78">
        <f t="shared" si="14"/>
        <v>0</v>
      </c>
      <c r="T78" t="str">
        <f t="shared" si="15"/>
        <v>Buy</v>
      </c>
      <c r="U78" s="254">
        <f t="shared" si="16"/>
        <v>0</v>
      </c>
      <c r="V78" t="str">
        <f t="shared" si="17"/>
        <v>EULNGFI</v>
      </c>
      <c r="W78" s="361" t="str">
        <f t="shared" si="18"/>
        <v>05/29/2024</v>
      </c>
      <c r="X78" t="s">
        <v>1035</v>
      </c>
      <c r="Y78" t="s">
        <v>1024</v>
      </c>
      <c r="Z78" t="s">
        <v>1025</v>
      </c>
    </row>
    <row r="79" spans="1:26" x14ac:dyDescent="0.35">
      <c r="A79" s="249"/>
      <c r="B79" s="261"/>
      <c r="C79" s="254"/>
      <c r="D79" s="254"/>
      <c r="E79" s="91"/>
      <c r="F79" s="256"/>
      <c r="G79" s="286"/>
      <c r="H79" s="265"/>
      <c r="J79" s="254"/>
      <c r="K79" s="254"/>
      <c r="L79" s="256"/>
      <c r="R79" s="249">
        <f t="shared" si="13"/>
        <v>0</v>
      </c>
      <c r="S79">
        <f t="shared" si="14"/>
        <v>0</v>
      </c>
      <c r="T79" t="str">
        <f t="shared" si="15"/>
        <v>Buy</v>
      </c>
      <c r="U79" s="254">
        <f t="shared" si="16"/>
        <v>0</v>
      </c>
      <c r="V79" t="str">
        <f t="shared" si="17"/>
        <v>EULNGFI</v>
      </c>
      <c r="W79" s="361" t="str">
        <f t="shared" si="18"/>
        <v>05/29/2024</v>
      </c>
      <c r="X79" t="s">
        <v>1035</v>
      </c>
      <c r="Y79" t="s">
        <v>1024</v>
      </c>
      <c r="Z79" t="s">
        <v>1025</v>
      </c>
    </row>
    <row r="80" spans="1:26" x14ac:dyDescent="0.35">
      <c r="A80" s="249"/>
      <c r="B80" s="175"/>
      <c r="C80" s="254"/>
      <c r="D80" s="254"/>
      <c r="E80" s="91"/>
      <c r="F80" s="256"/>
      <c r="G80" s="213"/>
      <c r="H80" s="265"/>
      <c r="I80" s="254"/>
      <c r="J80" s="254"/>
      <c r="K80" s="254"/>
      <c r="L80" s="256"/>
      <c r="R80" s="249">
        <f t="shared" si="13"/>
        <v>0</v>
      </c>
      <c r="S80">
        <f t="shared" si="14"/>
        <v>0</v>
      </c>
      <c r="T80" t="str">
        <f t="shared" si="15"/>
        <v>Buy</v>
      </c>
      <c r="U80" s="254">
        <f t="shared" si="16"/>
        <v>0</v>
      </c>
      <c r="V80" t="str">
        <f t="shared" si="17"/>
        <v>EULNGFI</v>
      </c>
      <c r="W80" s="361" t="str">
        <f t="shared" si="18"/>
        <v>05/29/2024</v>
      </c>
      <c r="X80" t="s">
        <v>1035</v>
      </c>
      <c r="Y80" t="s">
        <v>1024</v>
      </c>
      <c r="Z80" t="s">
        <v>1025</v>
      </c>
    </row>
    <row r="81" spans="1:28" x14ac:dyDescent="0.35">
      <c r="A81" s="249"/>
      <c r="B81" s="175"/>
      <c r="C81" s="254"/>
      <c r="D81" s="254"/>
      <c r="E81" s="91"/>
      <c r="F81" s="256"/>
      <c r="G81" s="213"/>
      <c r="H81" s="265"/>
      <c r="I81" s="254"/>
      <c r="J81" s="254"/>
      <c r="K81" s="254"/>
      <c r="L81" s="256"/>
      <c r="R81" s="249">
        <f t="shared" si="13"/>
        <v>0</v>
      </c>
      <c r="S81">
        <f t="shared" si="14"/>
        <v>0</v>
      </c>
      <c r="T81" t="str">
        <f t="shared" si="15"/>
        <v>Buy</v>
      </c>
      <c r="U81" s="254">
        <f t="shared" si="16"/>
        <v>0</v>
      </c>
      <c r="V81" t="str">
        <f t="shared" si="17"/>
        <v>EULNGFI</v>
      </c>
      <c r="W81" s="361" t="str">
        <f t="shared" si="18"/>
        <v>05/29/2024</v>
      </c>
      <c r="X81" t="s">
        <v>1035</v>
      </c>
      <c r="Y81" t="s">
        <v>1024</v>
      </c>
      <c r="Z81" t="s">
        <v>1025</v>
      </c>
    </row>
    <row r="82" spans="1:28" x14ac:dyDescent="0.35">
      <c r="A82" s="249"/>
      <c r="B82" s="261"/>
      <c r="C82" s="254"/>
      <c r="D82" s="254"/>
      <c r="E82" s="91"/>
      <c r="F82" s="256"/>
      <c r="G82" s="286"/>
      <c r="H82" s="265"/>
      <c r="J82" s="254"/>
      <c r="K82" s="254"/>
      <c r="L82" s="256"/>
      <c r="R82" s="249">
        <f t="shared" si="13"/>
        <v>0</v>
      </c>
      <c r="S82">
        <f t="shared" si="14"/>
        <v>0</v>
      </c>
      <c r="T82" t="str">
        <f t="shared" si="15"/>
        <v>Buy</v>
      </c>
      <c r="U82" s="254">
        <f t="shared" si="16"/>
        <v>0</v>
      </c>
      <c r="V82" t="str">
        <f t="shared" si="17"/>
        <v>EULNGFI</v>
      </c>
      <c r="W82" s="361" t="str">
        <f t="shared" si="18"/>
        <v>05/29/2024</v>
      </c>
      <c r="X82" t="s">
        <v>1035</v>
      </c>
      <c r="Y82" t="s">
        <v>1024</v>
      </c>
      <c r="Z82" t="s">
        <v>1025</v>
      </c>
    </row>
    <row r="83" spans="1:28" x14ac:dyDescent="0.35">
      <c r="A83" s="249"/>
      <c r="B83" s="175"/>
      <c r="C83" s="254"/>
      <c r="D83" s="254"/>
      <c r="E83" s="91"/>
      <c r="F83" s="256"/>
      <c r="G83" s="213"/>
      <c r="H83" s="265"/>
      <c r="I83" s="254"/>
      <c r="J83" s="254"/>
      <c r="K83" s="254"/>
      <c r="L83" s="256"/>
      <c r="R83" s="249">
        <f t="shared" si="13"/>
        <v>0</v>
      </c>
      <c r="S83">
        <f t="shared" si="14"/>
        <v>0</v>
      </c>
      <c r="T83" t="str">
        <f t="shared" si="15"/>
        <v>Buy</v>
      </c>
      <c r="U83" s="254">
        <f t="shared" si="16"/>
        <v>0</v>
      </c>
      <c r="V83" t="str">
        <f t="shared" si="17"/>
        <v>EULNGFI</v>
      </c>
      <c r="W83" s="361" t="str">
        <f t="shared" si="18"/>
        <v>05/29/2024</v>
      </c>
      <c r="X83" t="s">
        <v>1035</v>
      </c>
      <c r="Y83" t="s">
        <v>1024</v>
      </c>
      <c r="Z83" t="s">
        <v>1025</v>
      </c>
    </row>
    <row r="84" spans="1:28" x14ac:dyDescent="0.35">
      <c r="A84" s="249"/>
      <c r="B84" s="261"/>
      <c r="C84" s="254"/>
      <c r="D84" s="254"/>
      <c r="E84" s="91"/>
      <c r="F84" s="256"/>
      <c r="G84" s="286"/>
      <c r="H84" s="265"/>
      <c r="J84" s="254"/>
      <c r="K84" s="254"/>
      <c r="L84" s="256"/>
      <c r="R84" s="249">
        <f t="shared" si="13"/>
        <v>0</v>
      </c>
      <c r="S84">
        <f t="shared" si="14"/>
        <v>0</v>
      </c>
      <c r="T84" t="str">
        <f t="shared" si="15"/>
        <v>Buy</v>
      </c>
      <c r="U84" s="254">
        <f t="shared" si="16"/>
        <v>0</v>
      </c>
      <c r="V84" t="str">
        <f t="shared" si="17"/>
        <v>EULNGFI</v>
      </c>
      <c r="W84" s="361" t="str">
        <f t="shared" si="18"/>
        <v>05/29/2024</v>
      </c>
      <c r="X84" t="s">
        <v>1035</v>
      </c>
      <c r="Y84" t="s">
        <v>1024</v>
      </c>
      <c r="Z84" t="s">
        <v>1025</v>
      </c>
    </row>
    <row r="85" spans="1:28" s="280" customFormat="1" x14ac:dyDescent="0.35">
      <c r="A85" s="279"/>
      <c r="B85" s="306"/>
      <c r="C85" s="281"/>
      <c r="D85" s="281"/>
      <c r="E85" s="307"/>
      <c r="F85" s="310"/>
      <c r="G85" s="354"/>
      <c r="H85" s="321"/>
      <c r="J85" s="281"/>
      <c r="K85" s="281"/>
      <c r="L85" s="310"/>
      <c r="Q85" s="355"/>
      <c r="R85" s="279">
        <f t="shared" si="13"/>
        <v>0</v>
      </c>
      <c r="S85" s="280">
        <f t="shared" si="14"/>
        <v>0</v>
      </c>
      <c r="T85" s="280" t="str">
        <f t="shared" si="15"/>
        <v>Buy</v>
      </c>
      <c r="U85" s="281">
        <f t="shared" si="16"/>
        <v>0</v>
      </c>
      <c r="V85" s="280" t="str">
        <f t="shared" si="17"/>
        <v>EULNGFI</v>
      </c>
      <c r="W85" s="356" t="str">
        <f t="shared" si="18"/>
        <v>05/29/2024</v>
      </c>
      <c r="X85" s="280" t="s">
        <v>1035</v>
      </c>
      <c r="Y85" s="280" t="s">
        <v>1024</v>
      </c>
      <c r="Z85" s="280" t="s">
        <v>1025</v>
      </c>
      <c r="AB85" s="282"/>
    </row>
    <row r="86" spans="1:28" x14ac:dyDescent="0.35">
      <c r="A86" s="249"/>
      <c r="B86" s="261"/>
      <c r="C86" s="254"/>
      <c r="D86" s="254"/>
      <c r="E86" s="91"/>
      <c r="F86" s="256"/>
      <c r="G86" s="286"/>
      <c r="H86" s="265"/>
      <c r="J86" s="254"/>
      <c r="K86" s="254"/>
      <c r="L86" s="256"/>
      <c r="R86" s="249">
        <f t="shared" si="13"/>
        <v>0</v>
      </c>
      <c r="S86">
        <f t="shared" si="14"/>
        <v>0</v>
      </c>
      <c r="T86" t="str">
        <f t="shared" si="15"/>
        <v>Buy</v>
      </c>
      <c r="U86" s="254">
        <f t="shared" si="16"/>
        <v>0</v>
      </c>
      <c r="V86" t="str">
        <f t="shared" si="17"/>
        <v>EULNGFI</v>
      </c>
      <c r="W86" s="361" t="str">
        <f t="shared" si="18"/>
        <v>05/29/2024</v>
      </c>
      <c r="X86" t="s">
        <v>1035</v>
      </c>
      <c r="Y86" t="s">
        <v>1024</v>
      </c>
      <c r="Z86" t="s">
        <v>1025</v>
      </c>
    </row>
    <row r="87" spans="1:28" x14ac:dyDescent="0.35">
      <c r="A87" s="249"/>
      <c r="B87" s="261"/>
      <c r="C87" s="254"/>
      <c r="D87" s="254"/>
      <c r="E87" s="91"/>
      <c r="F87" s="256"/>
      <c r="G87" s="286"/>
      <c r="H87" s="265"/>
      <c r="J87" s="254"/>
      <c r="K87" s="254"/>
      <c r="L87" s="256"/>
      <c r="R87" s="249">
        <f t="shared" si="13"/>
        <v>0</v>
      </c>
      <c r="S87">
        <f t="shared" si="14"/>
        <v>0</v>
      </c>
      <c r="T87" t="str">
        <f t="shared" si="15"/>
        <v>Buy</v>
      </c>
      <c r="U87" s="254">
        <f t="shared" si="16"/>
        <v>0</v>
      </c>
      <c r="V87" t="str">
        <f t="shared" si="17"/>
        <v>EULNGFI</v>
      </c>
      <c r="W87" s="361" t="str">
        <f t="shared" si="18"/>
        <v>05/29/2024</v>
      </c>
      <c r="X87" t="s">
        <v>1035</v>
      </c>
      <c r="Y87" t="s">
        <v>1024</v>
      </c>
      <c r="Z87" t="s">
        <v>1025</v>
      </c>
    </row>
    <row r="88" spans="1:28" x14ac:dyDescent="0.35">
      <c r="A88" s="249"/>
      <c r="B88" s="175"/>
      <c r="C88" s="254"/>
      <c r="D88" s="254"/>
      <c r="E88" s="91"/>
      <c r="F88" s="256"/>
      <c r="G88" s="213"/>
      <c r="H88" s="265"/>
      <c r="I88" s="254"/>
      <c r="J88" s="254"/>
      <c r="K88" s="254"/>
      <c r="L88" s="256"/>
      <c r="R88" s="249">
        <f t="shared" si="13"/>
        <v>0</v>
      </c>
      <c r="S88">
        <f t="shared" si="14"/>
        <v>0</v>
      </c>
      <c r="T88" t="str">
        <f t="shared" si="15"/>
        <v>Buy</v>
      </c>
      <c r="U88" s="254">
        <f t="shared" si="16"/>
        <v>0</v>
      </c>
      <c r="V88" t="str">
        <f t="shared" si="17"/>
        <v>EULNGFI</v>
      </c>
      <c r="W88" s="361" t="str">
        <f t="shared" si="18"/>
        <v>05/29/2024</v>
      </c>
      <c r="X88" t="s">
        <v>1035</v>
      </c>
      <c r="Y88" t="s">
        <v>1024</v>
      </c>
      <c r="Z88" t="s">
        <v>1025</v>
      </c>
    </row>
    <row r="89" spans="1:28" s="280" customFormat="1" x14ac:dyDescent="0.35">
      <c r="A89" s="249"/>
      <c r="B89" s="175"/>
      <c r="C89" s="254"/>
      <c r="D89" s="254"/>
      <c r="E89" s="91"/>
      <c r="F89" s="256"/>
      <c r="G89" s="213"/>
      <c r="H89" s="265"/>
      <c r="I89" s="254"/>
      <c r="J89" s="254"/>
      <c r="K89" s="254"/>
      <c r="L89" s="256"/>
      <c r="M89"/>
      <c r="N89"/>
      <c r="O89"/>
      <c r="P89"/>
      <c r="Q89" s="317"/>
      <c r="R89" s="249">
        <f t="shared" si="13"/>
        <v>0</v>
      </c>
      <c r="S89">
        <f t="shared" si="14"/>
        <v>0</v>
      </c>
      <c r="T89" t="str">
        <f t="shared" si="15"/>
        <v>Buy</v>
      </c>
      <c r="U89" s="254">
        <f t="shared" si="16"/>
        <v>0</v>
      </c>
      <c r="V89" t="str">
        <f t="shared" si="17"/>
        <v>EULNGFI</v>
      </c>
      <c r="W89" s="361" t="str">
        <f t="shared" si="18"/>
        <v>05/29/2024</v>
      </c>
      <c r="X89" t="s">
        <v>1035</v>
      </c>
      <c r="Y89" t="s">
        <v>1024</v>
      </c>
      <c r="Z89" t="s">
        <v>1025</v>
      </c>
      <c r="AA89"/>
      <c r="AB89" s="251"/>
    </row>
    <row r="90" spans="1:28" x14ac:dyDescent="0.35">
      <c r="A90" s="249"/>
      <c r="B90" s="261"/>
      <c r="C90" s="254"/>
      <c r="D90" s="254"/>
      <c r="E90" s="91"/>
      <c r="F90" s="256"/>
      <c r="G90" s="286"/>
      <c r="H90" s="265"/>
      <c r="J90" s="254"/>
      <c r="K90" s="254"/>
      <c r="L90" s="256"/>
      <c r="R90" s="249">
        <f t="shared" si="13"/>
        <v>0</v>
      </c>
      <c r="S90">
        <f t="shared" si="14"/>
        <v>0</v>
      </c>
      <c r="T90" t="str">
        <f t="shared" si="15"/>
        <v>Buy</v>
      </c>
      <c r="U90" s="254">
        <f t="shared" si="16"/>
        <v>0</v>
      </c>
      <c r="V90" t="str">
        <f t="shared" si="17"/>
        <v>EULNGFI</v>
      </c>
      <c r="W90" s="361" t="str">
        <f t="shared" si="18"/>
        <v>05/29/2024</v>
      </c>
      <c r="X90" t="s">
        <v>1035</v>
      </c>
      <c r="Y90" t="s">
        <v>1024</v>
      </c>
      <c r="Z90" t="s">
        <v>1025</v>
      </c>
    </row>
    <row r="91" spans="1:28" x14ac:dyDescent="0.35">
      <c r="A91" s="249"/>
      <c r="B91" s="175"/>
      <c r="C91" s="254"/>
      <c r="D91" s="254"/>
      <c r="E91" s="91"/>
      <c r="F91" s="256"/>
      <c r="G91" s="213"/>
      <c r="H91" s="265"/>
      <c r="I91" s="254"/>
      <c r="J91" s="254"/>
      <c r="K91" s="254"/>
      <c r="L91" s="256"/>
      <c r="R91" s="249">
        <f t="shared" si="13"/>
        <v>0</v>
      </c>
      <c r="S91">
        <f t="shared" si="14"/>
        <v>0</v>
      </c>
      <c r="T91" t="str">
        <f t="shared" si="15"/>
        <v>Buy</v>
      </c>
      <c r="U91" s="254">
        <f t="shared" si="16"/>
        <v>0</v>
      </c>
      <c r="V91" t="str">
        <f t="shared" si="17"/>
        <v>EULNGFI</v>
      </c>
      <c r="W91" s="361" t="str">
        <f t="shared" si="18"/>
        <v>05/29/2024</v>
      </c>
      <c r="X91" t="s">
        <v>1035</v>
      </c>
      <c r="Y91" t="s">
        <v>1024</v>
      </c>
      <c r="Z91" t="s">
        <v>1025</v>
      </c>
    </row>
    <row r="92" spans="1:28" x14ac:dyDescent="0.35">
      <c r="A92" s="249"/>
      <c r="B92" s="261"/>
      <c r="C92" s="254"/>
      <c r="D92" s="254"/>
      <c r="E92" s="91"/>
      <c r="F92" s="256"/>
      <c r="G92" s="286"/>
      <c r="H92" s="265"/>
      <c r="J92" s="254"/>
      <c r="K92" s="254"/>
      <c r="L92" s="256"/>
      <c r="R92" s="249">
        <f t="shared" si="13"/>
        <v>0</v>
      </c>
      <c r="S92">
        <f t="shared" si="14"/>
        <v>0</v>
      </c>
      <c r="T92" t="str">
        <f t="shared" si="15"/>
        <v>Buy</v>
      </c>
      <c r="U92" s="254">
        <f t="shared" si="16"/>
        <v>0</v>
      </c>
      <c r="V92" t="str">
        <f t="shared" si="17"/>
        <v>EULNGFI</v>
      </c>
      <c r="W92" s="361" t="str">
        <f t="shared" si="18"/>
        <v>05/29/2024</v>
      </c>
      <c r="X92" t="s">
        <v>1035</v>
      </c>
      <c r="Y92" t="s">
        <v>1024</v>
      </c>
      <c r="Z92" t="s">
        <v>1025</v>
      </c>
    </row>
    <row r="93" spans="1:28" x14ac:dyDescent="0.35">
      <c r="A93" s="249"/>
      <c r="B93" s="175"/>
      <c r="C93" s="254"/>
      <c r="D93" s="254"/>
      <c r="E93" s="91"/>
      <c r="F93" s="256"/>
      <c r="G93" s="213"/>
      <c r="H93" s="265"/>
      <c r="I93" s="254"/>
      <c r="J93" s="254"/>
      <c r="K93" s="254"/>
      <c r="L93" s="256"/>
      <c r="R93" s="249">
        <f t="shared" si="13"/>
        <v>0</v>
      </c>
      <c r="S93">
        <f t="shared" si="14"/>
        <v>0</v>
      </c>
      <c r="T93" t="str">
        <f t="shared" si="15"/>
        <v>Buy</v>
      </c>
      <c r="U93" s="254">
        <f t="shared" si="16"/>
        <v>0</v>
      </c>
      <c r="V93" t="str">
        <f t="shared" si="17"/>
        <v>EULNGFI</v>
      </c>
      <c r="W93" s="361" t="str">
        <f t="shared" si="18"/>
        <v>05/29/2024</v>
      </c>
      <c r="X93" t="s">
        <v>1035</v>
      </c>
      <c r="Y93" t="s">
        <v>1024</v>
      </c>
      <c r="Z93" t="s">
        <v>1025</v>
      </c>
    </row>
    <row r="94" spans="1:28" x14ac:dyDescent="0.35">
      <c r="A94" s="249"/>
      <c r="B94" s="175"/>
      <c r="C94" s="254"/>
      <c r="D94" s="254"/>
      <c r="E94" s="91"/>
      <c r="F94" s="256"/>
      <c r="G94" s="213"/>
      <c r="H94" s="265"/>
      <c r="I94" s="254"/>
      <c r="J94" s="254"/>
      <c r="K94" s="254"/>
      <c r="L94" s="256"/>
      <c r="R94" s="249">
        <f t="shared" si="13"/>
        <v>0</v>
      </c>
      <c r="S94">
        <f t="shared" si="14"/>
        <v>0</v>
      </c>
      <c r="T94" t="str">
        <f t="shared" si="15"/>
        <v>Buy</v>
      </c>
      <c r="U94" s="254">
        <f t="shared" si="16"/>
        <v>0</v>
      </c>
      <c r="V94" t="str">
        <f t="shared" si="17"/>
        <v>EULNGFI</v>
      </c>
      <c r="W94" s="361" t="str">
        <f t="shared" si="18"/>
        <v>05/29/2024</v>
      </c>
      <c r="X94" t="s">
        <v>1035</v>
      </c>
      <c r="Y94" t="s">
        <v>1024</v>
      </c>
      <c r="Z94" t="s">
        <v>1025</v>
      </c>
    </row>
    <row r="95" spans="1:28" x14ac:dyDescent="0.35">
      <c r="A95" s="249"/>
      <c r="B95" s="261"/>
      <c r="C95" s="254"/>
      <c r="D95" s="254"/>
      <c r="E95" s="91"/>
      <c r="F95" s="256"/>
      <c r="G95" s="286"/>
      <c r="H95" s="265"/>
      <c r="J95" s="254"/>
      <c r="K95" s="254"/>
      <c r="L95" s="256"/>
      <c r="R95" s="249">
        <f t="shared" si="13"/>
        <v>0</v>
      </c>
      <c r="S95">
        <f t="shared" si="14"/>
        <v>0</v>
      </c>
      <c r="T95" t="str">
        <f t="shared" si="15"/>
        <v>Buy</v>
      </c>
      <c r="U95" s="254">
        <f t="shared" si="16"/>
        <v>0</v>
      </c>
      <c r="V95" t="str">
        <f t="shared" si="17"/>
        <v>EULNGFI</v>
      </c>
      <c r="W95" s="361" t="str">
        <f t="shared" si="18"/>
        <v>05/29/2024</v>
      </c>
      <c r="X95" t="s">
        <v>1035</v>
      </c>
      <c r="Y95" t="s">
        <v>1024</v>
      </c>
      <c r="Z95" t="s">
        <v>1025</v>
      </c>
    </row>
    <row r="96" spans="1:28" x14ac:dyDescent="0.35">
      <c r="A96" s="249"/>
      <c r="B96" s="175"/>
      <c r="C96" s="254"/>
      <c r="D96" s="254"/>
      <c r="E96" s="91"/>
      <c r="F96" s="256"/>
      <c r="G96" s="213"/>
      <c r="H96" s="265"/>
      <c r="I96" s="254"/>
      <c r="J96" s="254"/>
      <c r="K96" s="254"/>
      <c r="L96" s="256"/>
      <c r="R96" s="249">
        <f t="shared" si="13"/>
        <v>0</v>
      </c>
      <c r="S96">
        <f t="shared" si="14"/>
        <v>0</v>
      </c>
      <c r="T96" t="str">
        <f t="shared" si="15"/>
        <v>Buy</v>
      </c>
      <c r="U96" s="254">
        <f t="shared" si="16"/>
        <v>0</v>
      </c>
      <c r="V96" t="str">
        <f t="shared" si="17"/>
        <v>EULNGFI</v>
      </c>
      <c r="W96" s="361" t="str">
        <f t="shared" si="18"/>
        <v>05/29/2024</v>
      </c>
      <c r="X96" t="s">
        <v>1035</v>
      </c>
      <c r="Y96" t="s">
        <v>1024</v>
      </c>
      <c r="Z96" t="s">
        <v>1025</v>
      </c>
    </row>
    <row r="97" spans="1:26" x14ac:dyDescent="0.35">
      <c r="A97" s="249"/>
      <c r="B97" s="261"/>
      <c r="C97" s="254"/>
      <c r="D97" s="254"/>
      <c r="E97" s="91"/>
      <c r="F97" s="256"/>
      <c r="G97" s="286"/>
      <c r="H97" s="265"/>
      <c r="J97" s="254"/>
      <c r="K97" s="254"/>
      <c r="L97" s="256"/>
      <c r="R97" s="249">
        <f t="shared" ref="R97:R101" si="19">N97</f>
        <v>0</v>
      </c>
      <c r="S97">
        <f t="shared" ref="S97:S101" si="20">A97</f>
        <v>0</v>
      </c>
      <c r="T97" t="str">
        <f t="shared" ref="T97:T101" si="21">IF(J97&lt;0,"Sell","Buy")</f>
        <v>Buy</v>
      </c>
      <c r="U97" s="254">
        <f t="shared" ref="U97:U101" si="22">ABS(J97)</f>
        <v>0</v>
      </c>
      <c r="V97" t="str">
        <f t="shared" ref="V97:V101" si="23">IF(O97="OIS Swap","EUFFSW",IF(O97="SPOT","EUFFFX",IF(O97="FORWARD","EUFFFX",IF(O97="US GOVERNMENT","USFIDRV",IF(O97="Financial commodity future.","USEQ",IF(O97="Credit Default Swap","EUFFSW",IF(O97="CDS Index","EUFFSW","EULNGFI")))))))</f>
        <v>EULNGFI</v>
      </c>
      <c r="W97" s="361" t="str">
        <f t="shared" ref="W97:W101" si="24">IF(R97="Y-C59", IF(O97="Financial commodity future.",$S$1,$S$3),IF(O97="Financial commodity future.",$S$1,$S$2))</f>
        <v>05/29/2024</v>
      </c>
      <c r="X97" t="s">
        <v>1035</v>
      </c>
      <c r="Y97" t="s">
        <v>1024</v>
      </c>
      <c r="Z97" t="s">
        <v>1025</v>
      </c>
    </row>
    <row r="98" spans="1:26" x14ac:dyDescent="0.35">
      <c r="A98" s="249"/>
      <c r="B98" s="175"/>
      <c r="C98" s="254"/>
      <c r="D98" s="254"/>
      <c r="E98" s="91"/>
      <c r="F98" s="256"/>
      <c r="G98" s="213"/>
      <c r="H98" s="265"/>
      <c r="I98" s="254"/>
      <c r="J98" s="254"/>
      <c r="K98" s="254"/>
      <c r="L98" s="256"/>
      <c r="R98" s="249">
        <f t="shared" si="19"/>
        <v>0</v>
      </c>
      <c r="S98">
        <f t="shared" si="20"/>
        <v>0</v>
      </c>
      <c r="T98" t="str">
        <f t="shared" si="21"/>
        <v>Buy</v>
      </c>
      <c r="U98" s="254">
        <f t="shared" si="22"/>
        <v>0</v>
      </c>
      <c r="V98" t="str">
        <f t="shared" si="23"/>
        <v>EULNGFI</v>
      </c>
      <c r="W98" s="361" t="str">
        <f t="shared" si="24"/>
        <v>05/29/2024</v>
      </c>
      <c r="X98" t="s">
        <v>1035</v>
      </c>
      <c r="Y98" t="s">
        <v>1024</v>
      </c>
      <c r="Z98" t="s">
        <v>1025</v>
      </c>
    </row>
    <row r="99" spans="1:26" x14ac:dyDescent="0.35">
      <c r="A99" s="249"/>
      <c r="B99" s="261"/>
      <c r="C99" s="254"/>
      <c r="D99" s="254"/>
      <c r="E99" s="91"/>
      <c r="F99" s="256"/>
      <c r="G99" s="286"/>
      <c r="H99" s="265"/>
      <c r="J99" s="254"/>
      <c r="K99" s="254"/>
      <c r="L99" s="256"/>
      <c r="R99" s="249">
        <f t="shared" si="19"/>
        <v>0</v>
      </c>
      <c r="S99">
        <f t="shared" si="20"/>
        <v>0</v>
      </c>
      <c r="T99" t="str">
        <f t="shared" si="21"/>
        <v>Buy</v>
      </c>
      <c r="U99" s="254">
        <f t="shared" si="22"/>
        <v>0</v>
      </c>
      <c r="V99" t="str">
        <f t="shared" si="23"/>
        <v>EULNGFI</v>
      </c>
      <c r="W99" s="361" t="str">
        <f t="shared" si="24"/>
        <v>05/29/2024</v>
      </c>
      <c r="X99" t="s">
        <v>1035</v>
      </c>
      <c r="Y99" t="s">
        <v>1024</v>
      </c>
      <c r="Z99" t="s">
        <v>1025</v>
      </c>
    </row>
    <row r="100" spans="1:26" x14ac:dyDescent="0.35">
      <c r="A100" s="249"/>
      <c r="B100" s="261"/>
      <c r="C100" s="254"/>
      <c r="D100" s="254"/>
      <c r="E100" s="91"/>
      <c r="F100" s="256"/>
      <c r="G100" s="286"/>
      <c r="H100" s="265"/>
      <c r="J100" s="254"/>
      <c r="K100" s="254"/>
      <c r="L100" s="256"/>
      <c r="R100" s="249">
        <f t="shared" si="19"/>
        <v>0</v>
      </c>
      <c r="S100">
        <f t="shared" si="20"/>
        <v>0</v>
      </c>
      <c r="T100" t="str">
        <f t="shared" si="21"/>
        <v>Buy</v>
      </c>
      <c r="U100" s="254">
        <f t="shared" si="22"/>
        <v>0</v>
      </c>
      <c r="V100" t="str">
        <f t="shared" si="23"/>
        <v>EULNGFI</v>
      </c>
      <c r="W100" s="361" t="str">
        <f t="shared" si="24"/>
        <v>05/29/2024</v>
      </c>
      <c r="X100" t="s">
        <v>1035</v>
      </c>
      <c r="Y100" t="s">
        <v>1024</v>
      </c>
      <c r="Z100" t="s">
        <v>1025</v>
      </c>
    </row>
    <row r="101" spans="1:26" x14ac:dyDescent="0.35">
      <c r="A101" s="249"/>
      <c r="B101" s="261"/>
      <c r="C101" s="254"/>
      <c r="D101" s="254"/>
      <c r="E101" s="91"/>
      <c r="F101" s="256"/>
      <c r="G101" s="286"/>
      <c r="H101" s="265"/>
      <c r="J101" s="254"/>
      <c r="K101" s="254"/>
      <c r="L101" s="256"/>
      <c r="R101" s="249">
        <f t="shared" si="19"/>
        <v>0</v>
      </c>
      <c r="S101">
        <f t="shared" si="20"/>
        <v>0</v>
      </c>
      <c r="T101" t="str">
        <f t="shared" si="21"/>
        <v>Buy</v>
      </c>
      <c r="U101" s="254">
        <f t="shared" si="22"/>
        <v>0</v>
      </c>
      <c r="V101" t="str">
        <f t="shared" si="23"/>
        <v>EULNGFI</v>
      </c>
      <c r="W101" s="361" t="str">
        <f t="shared" si="24"/>
        <v>05/29/2024</v>
      </c>
      <c r="X101" t="s">
        <v>1035</v>
      </c>
      <c r="Y101" t="s">
        <v>1024</v>
      </c>
      <c r="Z101" t="s">
        <v>1025</v>
      </c>
    </row>
    <row r="102" spans="1:26" x14ac:dyDescent="0.35">
      <c r="A102" s="249"/>
      <c r="B102" s="175"/>
      <c r="C102" s="254"/>
      <c r="D102" s="254"/>
      <c r="E102" s="91"/>
      <c r="F102" s="256"/>
      <c r="G102" s="213"/>
      <c r="H102" s="265"/>
      <c r="I102" s="254"/>
      <c r="J102" s="254"/>
      <c r="K102" s="254"/>
      <c r="L102" s="256"/>
      <c r="R102" s="249">
        <f t="shared" ref="R102:R133" si="25">N102</f>
        <v>0</v>
      </c>
      <c r="S102">
        <f t="shared" ref="S102:S133" si="26">A102</f>
        <v>0</v>
      </c>
      <c r="T102" t="str">
        <f t="shared" ref="T102:T133" si="27">IF(J102&lt;0,"Sell","Buy")</f>
        <v>Buy</v>
      </c>
      <c r="U102" s="254">
        <f t="shared" ref="U102:U133" si="28">ABS(J102)</f>
        <v>0</v>
      </c>
      <c r="V102" t="str">
        <f t="shared" ref="V102:V133" si="29">IF(O102="OIS Swap","EUFFSW",IF(O102="SPOT","EUFFFX",IF(O102="FORWARD","EUFFFX",IF(O102="US GOVERNMENT","USFIDRV",IF(O102="Financial commodity future.","USEQ",IF(O102="Credit Default Swap","EUFFSW",IF(O102="CDS Index","EUFFSW","EULNGFI")))))))</f>
        <v>EULNGFI</v>
      </c>
      <c r="W102" s="361" t="str">
        <f t="shared" ref="W102:W133" si="30">IF(R102="Y-C59", IF(O102="Financial commodity future.",$S$1,$S$3),IF(O102="Financial commodity future.",$S$1,$S$2))</f>
        <v>05/29/2024</v>
      </c>
      <c r="X102" t="s">
        <v>1035</v>
      </c>
      <c r="Y102" t="s">
        <v>1024</v>
      </c>
      <c r="Z102" t="s">
        <v>1025</v>
      </c>
    </row>
    <row r="103" spans="1:26" x14ac:dyDescent="0.35">
      <c r="A103" s="249"/>
      <c r="B103" s="261"/>
      <c r="C103" s="254"/>
      <c r="D103" s="254"/>
      <c r="E103" s="91"/>
      <c r="F103" s="256"/>
      <c r="G103" s="286"/>
      <c r="H103" s="265"/>
      <c r="J103" s="254"/>
      <c r="K103" s="254"/>
      <c r="L103" s="256"/>
      <c r="R103" s="249">
        <f t="shared" si="25"/>
        <v>0</v>
      </c>
      <c r="S103">
        <f t="shared" si="26"/>
        <v>0</v>
      </c>
      <c r="T103" t="str">
        <f t="shared" si="27"/>
        <v>Buy</v>
      </c>
      <c r="U103" s="254">
        <f t="shared" si="28"/>
        <v>0</v>
      </c>
      <c r="V103" t="str">
        <f t="shared" si="29"/>
        <v>EULNGFI</v>
      </c>
      <c r="W103" s="361" t="str">
        <f t="shared" si="30"/>
        <v>05/29/2024</v>
      </c>
      <c r="X103" t="s">
        <v>1035</v>
      </c>
      <c r="Y103" t="s">
        <v>1024</v>
      </c>
      <c r="Z103" t="s">
        <v>1025</v>
      </c>
    </row>
    <row r="104" spans="1:26" x14ac:dyDescent="0.35">
      <c r="A104" s="249"/>
      <c r="B104" s="261"/>
      <c r="C104" s="254"/>
      <c r="D104" s="254"/>
      <c r="E104" s="91"/>
      <c r="F104" s="256"/>
      <c r="G104" s="286"/>
      <c r="H104" s="265"/>
      <c r="J104" s="254"/>
      <c r="K104" s="254"/>
      <c r="L104" s="256"/>
      <c r="R104" s="249">
        <f t="shared" si="25"/>
        <v>0</v>
      </c>
      <c r="S104">
        <f t="shared" si="26"/>
        <v>0</v>
      </c>
      <c r="T104" t="str">
        <f t="shared" si="27"/>
        <v>Buy</v>
      </c>
      <c r="U104" s="254">
        <f t="shared" si="28"/>
        <v>0</v>
      </c>
      <c r="V104" t="str">
        <f t="shared" si="29"/>
        <v>EULNGFI</v>
      </c>
      <c r="W104" s="361" t="str">
        <f t="shared" si="30"/>
        <v>05/29/2024</v>
      </c>
      <c r="X104" t="s">
        <v>1035</v>
      </c>
      <c r="Y104" t="s">
        <v>1024</v>
      </c>
      <c r="Z104" t="s">
        <v>1025</v>
      </c>
    </row>
    <row r="105" spans="1:26" x14ac:dyDescent="0.35">
      <c r="B105" s="175"/>
      <c r="C105" s="254"/>
      <c r="D105" s="254"/>
      <c r="E105" s="91"/>
      <c r="F105" s="254"/>
      <c r="G105" s="213"/>
      <c r="I105" s="254"/>
      <c r="J105" s="254"/>
      <c r="K105" s="254"/>
      <c r="L105" s="254"/>
      <c r="R105" s="249">
        <f t="shared" si="25"/>
        <v>0</v>
      </c>
      <c r="S105">
        <f t="shared" si="26"/>
        <v>0</v>
      </c>
      <c r="T105" t="str">
        <f t="shared" si="27"/>
        <v>Buy</v>
      </c>
      <c r="U105" s="254">
        <f t="shared" si="28"/>
        <v>0</v>
      </c>
      <c r="V105" t="str">
        <f t="shared" si="29"/>
        <v>EULNGFI</v>
      </c>
      <c r="W105" s="361" t="str">
        <f t="shared" si="30"/>
        <v>05/29/2024</v>
      </c>
      <c r="X105" t="s">
        <v>1035</v>
      </c>
      <c r="Y105" t="s">
        <v>1024</v>
      </c>
      <c r="Z105" t="s">
        <v>1025</v>
      </c>
    </row>
    <row r="106" spans="1:26" x14ac:dyDescent="0.35">
      <c r="B106" s="261"/>
      <c r="C106" s="254"/>
      <c r="D106" s="254"/>
      <c r="E106" s="91"/>
      <c r="F106" s="254"/>
      <c r="G106" s="286"/>
      <c r="J106" s="254"/>
      <c r="K106" s="254"/>
      <c r="L106" s="254"/>
      <c r="R106" s="249">
        <f t="shared" si="25"/>
        <v>0</v>
      </c>
      <c r="S106">
        <f t="shared" si="26"/>
        <v>0</v>
      </c>
      <c r="T106" t="str">
        <f t="shared" si="27"/>
        <v>Buy</v>
      </c>
      <c r="U106" s="254">
        <f t="shared" si="28"/>
        <v>0</v>
      </c>
      <c r="V106" t="str">
        <f t="shared" si="29"/>
        <v>EULNGFI</v>
      </c>
      <c r="W106" s="361" t="str">
        <f t="shared" si="30"/>
        <v>05/29/2024</v>
      </c>
      <c r="X106" t="s">
        <v>1035</v>
      </c>
      <c r="Y106" t="s">
        <v>1024</v>
      </c>
      <c r="Z106" t="s">
        <v>1025</v>
      </c>
    </row>
    <row r="107" spans="1:26" x14ac:dyDescent="0.35">
      <c r="B107" s="261"/>
      <c r="C107" s="254"/>
      <c r="D107" s="254"/>
      <c r="E107" s="91"/>
      <c r="F107" s="254"/>
      <c r="G107" s="286"/>
      <c r="J107" s="254"/>
      <c r="K107" s="254"/>
      <c r="L107" s="254"/>
      <c r="R107" s="249">
        <f t="shared" si="25"/>
        <v>0</v>
      </c>
      <c r="S107">
        <f t="shared" si="26"/>
        <v>0</v>
      </c>
      <c r="T107" t="str">
        <f t="shared" si="27"/>
        <v>Buy</v>
      </c>
      <c r="U107" s="254">
        <f t="shared" si="28"/>
        <v>0</v>
      </c>
      <c r="V107" t="str">
        <f t="shared" si="29"/>
        <v>EULNGFI</v>
      </c>
      <c r="W107" s="361" t="str">
        <f t="shared" si="30"/>
        <v>05/29/2024</v>
      </c>
      <c r="X107" t="s">
        <v>1035</v>
      </c>
      <c r="Y107" t="s">
        <v>1024</v>
      </c>
      <c r="Z107" t="s">
        <v>1025</v>
      </c>
    </row>
    <row r="108" spans="1:26" x14ac:dyDescent="0.35">
      <c r="B108" s="175"/>
      <c r="C108" s="254"/>
      <c r="D108" s="254"/>
      <c r="E108" s="91"/>
      <c r="F108" s="254"/>
      <c r="G108" s="213"/>
      <c r="I108" s="254"/>
      <c r="J108" s="254"/>
      <c r="K108" s="254"/>
      <c r="L108" s="254"/>
      <c r="R108" s="249">
        <f t="shared" si="25"/>
        <v>0</v>
      </c>
      <c r="S108">
        <f t="shared" si="26"/>
        <v>0</v>
      </c>
      <c r="T108" t="str">
        <f t="shared" si="27"/>
        <v>Buy</v>
      </c>
      <c r="U108" s="254">
        <f t="shared" si="28"/>
        <v>0</v>
      </c>
      <c r="V108" t="str">
        <f t="shared" si="29"/>
        <v>EULNGFI</v>
      </c>
      <c r="W108" s="361" t="str">
        <f t="shared" si="30"/>
        <v>05/29/2024</v>
      </c>
      <c r="X108" t="s">
        <v>1035</v>
      </c>
      <c r="Y108" t="s">
        <v>1024</v>
      </c>
      <c r="Z108" t="s">
        <v>1025</v>
      </c>
    </row>
    <row r="109" spans="1:26" x14ac:dyDescent="0.35">
      <c r="B109" s="175"/>
      <c r="C109" s="254"/>
      <c r="D109" s="254"/>
      <c r="E109" s="91"/>
      <c r="F109" s="254"/>
      <c r="G109" s="213"/>
      <c r="I109" s="254"/>
      <c r="J109" s="254"/>
      <c r="K109" s="254"/>
      <c r="L109" s="254"/>
      <c r="R109" s="249">
        <f t="shared" si="25"/>
        <v>0</v>
      </c>
      <c r="S109">
        <f t="shared" si="26"/>
        <v>0</v>
      </c>
      <c r="T109" t="str">
        <f t="shared" si="27"/>
        <v>Buy</v>
      </c>
      <c r="U109" s="254">
        <f t="shared" si="28"/>
        <v>0</v>
      </c>
      <c r="V109" t="str">
        <f t="shared" si="29"/>
        <v>EULNGFI</v>
      </c>
      <c r="W109" s="361" t="str">
        <f t="shared" si="30"/>
        <v>05/29/2024</v>
      </c>
      <c r="X109" t="s">
        <v>1035</v>
      </c>
      <c r="Y109" t="s">
        <v>1024</v>
      </c>
      <c r="Z109" t="s">
        <v>1025</v>
      </c>
    </row>
    <row r="110" spans="1:26" x14ac:dyDescent="0.35">
      <c r="B110" s="261"/>
      <c r="C110" s="254"/>
      <c r="D110" s="254"/>
      <c r="E110" s="91"/>
      <c r="F110" s="254"/>
      <c r="G110" s="286"/>
      <c r="J110" s="254"/>
      <c r="K110" s="254"/>
      <c r="L110" s="254"/>
      <c r="R110" s="249">
        <f t="shared" si="25"/>
        <v>0</v>
      </c>
      <c r="S110">
        <f t="shared" si="26"/>
        <v>0</v>
      </c>
      <c r="T110" t="str">
        <f t="shared" si="27"/>
        <v>Buy</v>
      </c>
      <c r="U110" s="254">
        <f t="shared" si="28"/>
        <v>0</v>
      </c>
      <c r="V110" t="str">
        <f t="shared" si="29"/>
        <v>EULNGFI</v>
      </c>
      <c r="W110" s="361" t="str">
        <f t="shared" si="30"/>
        <v>05/29/2024</v>
      </c>
      <c r="X110" t="s">
        <v>1035</v>
      </c>
      <c r="Y110" t="s">
        <v>1024</v>
      </c>
      <c r="Z110" t="s">
        <v>1025</v>
      </c>
    </row>
    <row r="111" spans="1:26" x14ac:dyDescent="0.35">
      <c r="B111" s="175"/>
      <c r="C111" s="254"/>
      <c r="D111" s="254"/>
      <c r="E111" s="91"/>
      <c r="F111" s="254"/>
      <c r="G111" s="213"/>
      <c r="I111" s="254"/>
      <c r="J111" s="254"/>
      <c r="K111" s="254"/>
      <c r="L111" s="254"/>
      <c r="R111" s="249">
        <f t="shared" si="25"/>
        <v>0</v>
      </c>
      <c r="S111">
        <f t="shared" si="26"/>
        <v>0</v>
      </c>
      <c r="T111" t="str">
        <f t="shared" si="27"/>
        <v>Buy</v>
      </c>
      <c r="U111" s="254">
        <f t="shared" si="28"/>
        <v>0</v>
      </c>
      <c r="V111" t="str">
        <f t="shared" si="29"/>
        <v>EULNGFI</v>
      </c>
      <c r="W111" s="361" t="str">
        <f t="shared" si="30"/>
        <v>05/29/2024</v>
      </c>
      <c r="X111" t="s">
        <v>1035</v>
      </c>
      <c r="Y111" t="s">
        <v>1024</v>
      </c>
      <c r="Z111" t="s">
        <v>1025</v>
      </c>
    </row>
    <row r="112" spans="1:26" x14ac:dyDescent="0.35">
      <c r="B112" s="261"/>
      <c r="C112" s="254"/>
      <c r="D112" s="254"/>
      <c r="E112" s="91"/>
      <c r="F112" s="254"/>
      <c r="G112" s="286"/>
      <c r="J112" s="254"/>
      <c r="K112" s="254"/>
      <c r="L112" s="254"/>
      <c r="R112" s="249">
        <f t="shared" si="25"/>
        <v>0</v>
      </c>
      <c r="S112">
        <f t="shared" si="26"/>
        <v>0</v>
      </c>
      <c r="T112" t="str">
        <f t="shared" si="27"/>
        <v>Buy</v>
      </c>
      <c r="U112" s="254">
        <f t="shared" si="28"/>
        <v>0</v>
      </c>
      <c r="V112" t="str">
        <f t="shared" si="29"/>
        <v>EULNGFI</v>
      </c>
      <c r="W112" s="361" t="str">
        <f t="shared" si="30"/>
        <v>05/29/2024</v>
      </c>
      <c r="X112" t="s">
        <v>1035</v>
      </c>
      <c r="Y112" t="s">
        <v>1024</v>
      </c>
      <c r="Z112" t="s">
        <v>1025</v>
      </c>
    </row>
    <row r="113" spans="2:26" x14ac:dyDescent="0.35">
      <c r="B113" s="261"/>
      <c r="C113" s="254"/>
      <c r="D113" s="254"/>
      <c r="E113" s="91"/>
      <c r="F113" s="254"/>
      <c r="G113" s="286"/>
      <c r="J113" s="254"/>
      <c r="K113" s="254"/>
      <c r="L113" s="254"/>
      <c r="R113" s="249">
        <f t="shared" si="25"/>
        <v>0</v>
      </c>
      <c r="S113">
        <f t="shared" si="26"/>
        <v>0</v>
      </c>
      <c r="T113" t="str">
        <f t="shared" si="27"/>
        <v>Buy</v>
      </c>
      <c r="U113" s="254">
        <f t="shared" si="28"/>
        <v>0</v>
      </c>
      <c r="V113" t="str">
        <f t="shared" si="29"/>
        <v>EULNGFI</v>
      </c>
      <c r="W113" s="361" t="str">
        <f t="shared" si="30"/>
        <v>05/29/2024</v>
      </c>
      <c r="X113" t="s">
        <v>1035</v>
      </c>
      <c r="Y113" t="s">
        <v>1024</v>
      </c>
      <c r="Z113" t="s">
        <v>1025</v>
      </c>
    </row>
    <row r="114" spans="2:26" x14ac:dyDescent="0.35">
      <c r="B114" s="175"/>
      <c r="C114" s="254"/>
      <c r="D114" s="254"/>
      <c r="E114" s="91"/>
      <c r="F114" s="254"/>
      <c r="G114" s="213"/>
      <c r="I114" s="254"/>
      <c r="J114" s="254"/>
      <c r="K114" s="254"/>
      <c r="L114" s="254"/>
      <c r="R114" s="249">
        <f t="shared" si="25"/>
        <v>0</v>
      </c>
      <c r="S114">
        <f t="shared" si="26"/>
        <v>0</v>
      </c>
      <c r="T114" t="str">
        <f t="shared" si="27"/>
        <v>Buy</v>
      </c>
      <c r="U114" s="254">
        <f t="shared" si="28"/>
        <v>0</v>
      </c>
      <c r="V114" t="str">
        <f t="shared" si="29"/>
        <v>EULNGFI</v>
      </c>
      <c r="W114" s="361" t="str">
        <f t="shared" si="30"/>
        <v>05/29/2024</v>
      </c>
      <c r="X114" t="s">
        <v>1035</v>
      </c>
      <c r="Y114" t="s">
        <v>1024</v>
      </c>
      <c r="Z114" t="s">
        <v>1025</v>
      </c>
    </row>
    <row r="115" spans="2:26" x14ac:dyDescent="0.35">
      <c r="B115" s="175"/>
      <c r="C115" s="254"/>
      <c r="D115" s="254"/>
      <c r="E115" s="91"/>
      <c r="F115" s="254"/>
      <c r="G115" s="213"/>
      <c r="I115" s="254"/>
      <c r="J115" s="254"/>
      <c r="K115" s="254"/>
      <c r="L115" s="254"/>
      <c r="R115" s="249">
        <f t="shared" si="25"/>
        <v>0</v>
      </c>
      <c r="S115">
        <f t="shared" si="26"/>
        <v>0</v>
      </c>
      <c r="T115" t="str">
        <f t="shared" si="27"/>
        <v>Buy</v>
      </c>
      <c r="U115" s="254">
        <f t="shared" si="28"/>
        <v>0</v>
      </c>
      <c r="V115" t="str">
        <f t="shared" si="29"/>
        <v>EULNGFI</v>
      </c>
      <c r="W115" s="361" t="str">
        <f t="shared" si="30"/>
        <v>05/29/2024</v>
      </c>
      <c r="X115" t="s">
        <v>1035</v>
      </c>
      <c r="Y115" t="s">
        <v>1024</v>
      </c>
      <c r="Z115" t="s">
        <v>1025</v>
      </c>
    </row>
    <row r="116" spans="2:26" x14ac:dyDescent="0.35">
      <c r="B116" s="175"/>
      <c r="C116" s="254"/>
      <c r="D116" s="254"/>
      <c r="E116" s="91"/>
      <c r="F116" s="254"/>
      <c r="G116" s="213"/>
      <c r="J116" s="254"/>
      <c r="K116" s="254"/>
      <c r="L116" s="254"/>
      <c r="R116" s="249">
        <f t="shared" si="25"/>
        <v>0</v>
      </c>
      <c r="S116">
        <f t="shared" si="26"/>
        <v>0</v>
      </c>
      <c r="T116" t="str">
        <f t="shared" si="27"/>
        <v>Buy</v>
      </c>
      <c r="U116" s="254">
        <f t="shared" si="28"/>
        <v>0</v>
      </c>
      <c r="V116" t="str">
        <f t="shared" si="29"/>
        <v>EULNGFI</v>
      </c>
      <c r="W116" s="361" t="str">
        <f t="shared" si="30"/>
        <v>05/29/2024</v>
      </c>
      <c r="X116" t="s">
        <v>1035</v>
      </c>
      <c r="Y116" t="s">
        <v>1024</v>
      </c>
      <c r="Z116" t="s">
        <v>1025</v>
      </c>
    </row>
    <row r="117" spans="2:26" x14ac:dyDescent="0.35">
      <c r="B117" s="261"/>
      <c r="C117" s="254"/>
      <c r="D117" s="254"/>
      <c r="E117" s="91"/>
      <c r="F117" s="254"/>
      <c r="G117" s="286"/>
      <c r="J117" s="254"/>
      <c r="K117" s="254"/>
      <c r="L117" s="254"/>
      <c r="R117" s="249">
        <f t="shared" si="25"/>
        <v>0</v>
      </c>
      <c r="S117">
        <f t="shared" si="26"/>
        <v>0</v>
      </c>
      <c r="T117" t="str">
        <f t="shared" si="27"/>
        <v>Buy</v>
      </c>
      <c r="U117" s="254">
        <f t="shared" si="28"/>
        <v>0</v>
      </c>
      <c r="V117" t="str">
        <f t="shared" si="29"/>
        <v>EULNGFI</v>
      </c>
      <c r="W117" s="361" t="str">
        <f t="shared" si="30"/>
        <v>05/29/2024</v>
      </c>
      <c r="X117" t="s">
        <v>1035</v>
      </c>
      <c r="Y117" t="s">
        <v>1024</v>
      </c>
      <c r="Z117" t="s">
        <v>1025</v>
      </c>
    </row>
    <row r="118" spans="2:26" x14ac:dyDescent="0.35">
      <c r="B118" s="175"/>
      <c r="C118" s="254"/>
      <c r="D118" s="254"/>
      <c r="E118" s="91"/>
      <c r="F118" s="254"/>
      <c r="G118" s="213"/>
      <c r="I118" s="254"/>
      <c r="J118" s="254"/>
      <c r="K118" s="254"/>
      <c r="L118" s="254"/>
      <c r="R118" s="249">
        <f t="shared" si="25"/>
        <v>0</v>
      </c>
      <c r="S118">
        <f t="shared" si="26"/>
        <v>0</v>
      </c>
      <c r="T118" t="str">
        <f t="shared" si="27"/>
        <v>Buy</v>
      </c>
      <c r="U118" s="254">
        <f t="shared" si="28"/>
        <v>0</v>
      </c>
      <c r="V118" t="str">
        <f t="shared" si="29"/>
        <v>EULNGFI</v>
      </c>
      <c r="W118" s="361" t="str">
        <f t="shared" si="30"/>
        <v>05/29/2024</v>
      </c>
      <c r="X118" t="s">
        <v>1035</v>
      </c>
      <c r="Y118" t="s">
        <v>1024</v>
      </c>
      <c r="Z118" t="s">
        <v>1025</v>
      </c>
    </row>
    <row r="119" spans="2:26" x14ac:dyDescent="0.35">
      <c r="B119" s="261"/>
      <c r="C119" s="254"/>
      <c r="D119" s="254"/>
      <c r="E119" s="91"/>
      <c r="F119" s="254"/>
      <c r="G119" s="286"/>
      <c r="J119" s="254"/>
      <c r="K119" s="254"/>
      <c r="L119" s="254"/>
      <c r="R119" s="249">
        <f t="shared" si="25"/>
        <v>0</v>
      </c>
      <c r="S119">
        <f t="shared" si="26"/>
        <v>0</v>
      </c>
      <c r="T119" t="str">
        <f t="shared" si="27"/>
        <v>Buy</v>
      </c>
      <c r="U119" s="254">
        <f t="shared" si="28"/>
        <v>0</v>
      </c>
      <c r="V119" t="str">
        <f t="shared" si="29"/>
        <v>EULNGFI</v>
      </c>
      <c r="W119" s="361" t="str">
        <f t="shared" si="30"/>
        <v>05/29/2024</v>
      </c>
      <c r="X119" t="s">
        <v>1035</v>
      </c>
      <c r="Y119" t="s">
        <v>1024</v>
      </c>
      <c r="Z119" t="s">
        <v>1025</v>
      </c>
    </row>
    <row r="120" spans="2:26" x14ac:dyDescent="0.35">
      <c r="B120" s="261"/>
      <c r="C120" s="254"/>
      <c r="D120" s="254"/>
      <c r="E120" s="91"/>
      <c r="F120" s="254"/>
      <c r="G120" s="286"/>
      <c r="J120" s="254"/>
      <c r="K120" s="254"/>
      <c r="L120" s="254"/>
      <c r="R120" s="249">
        <f t="shared" si="25"/>
        <v>0</v>
      </c>
      <c r="S120">
        <f t="shared" si="26"/>
        <v>0</v>
      </c>
      <c r="T120" t="str">
        <f t="shared" si="27"/>
        <v>Buy</v>
      </c>
      <c r="U120" s="254">
        <f t="shared" si="28"/>
        <v>0</v>
      </c>
      <c r="V120" t="str">
        <f t="shared" si="29"/>
        <v>EULNGFI</v>
      </c>
      <c r="W120" s="361" t="str">
        <f t="shared" si="30"/>
        <v>05/29/2024</v>
      </c>
      <c r="X120" t="s">
        <v>1035</v>
      </c>
      <c r="Y120" t="s">
        <v>1024</v>
      </c>
      <c r="Z120" t="s">
        <v>1025</v>
      </c>
    </row>
    <row r="121" spans="2:26" x14ac:dyDescent="0.35">
      <c r="B121" s="175"/>
      <c r="C121" s="254"/>
      <c r="D121" s="254"/>
      <c r="E121" s="91"/>
      <c r="F121" s="254"/>
      <c r="G121" s="213"/>
      <c r="I121" s="254"/>
      <c r="J121" s="254"/>
      <c r="K121" s="254"/>
      <c r="L121" s="254"/>
      <c r="R121" s="249">
        <f t="shared" si="25"/>
        <v>0</v>
      </c>
      <c r="S121">
        <f t="shared" si="26"/>
        <v>0</v>
      </c>
      <c r="T121" t="str">
        <f t="shared" si="27"/>
        <v>Buy</v>
      </c>
      <c r="U121" s="254">
        <f t="shared" si="28"/>
        <v>0</v>
      </c>
      <c r="V121" t="str">
        <f t="shared" si="29"/>
        <v>EULNGFI</v>
      </c>
      <c r="W121" s="361" t="str">
        <f t="shared" si="30"/>
        <v>05/29/2024</v>
      </c>
      <c r="X121" t="s">
        <v>1035</v>
      </c>
      <c r="Y121" t="s">
        <v>1024</v>
      </c>
      <c r="Z121" t="s">
        <v>1025</v>
      </c>
    </row>
    <row r="122" spans="2:26" x14ac:dyDescent="0.35">
      <c r="B122" s="261"/>
      <c r="C122" s="254"/>
      <c r="D122" s="254"/>
      <c r="E122" s="91"/>
      <c r="F122" s="254"/>
      <c r="G122" s="286"/>
      <c r="J122" s="254"/>
      <c r="K122" s="254"/>
      <c r="L122" s="254"/>
      <c r="R122" s="249">
        <f t="shared" si="25"/>
        <v>0</v>
      </c>
      <c r="S122">
        <f t="shared" si="26"/>
        <v>0</v>
      </c>
      <c r="T122" t="str">
        <f t="shared" si="27"/>
        <v>Buy</v>
      </c>
      <c r="U122" s="254">
        <f t="shared" si="28"/>
        <v>0</v>
      </c>
      <c r="V122" t="str">
        <f t="shared" si="29"/>
        <v>EULNGFI</v>
      </c>
      <c r="W122" s="361" t="str">
        <f t="shared" si="30"/>
        <v>05/29/2024</v>
      </c>
      <c r="X122" t="s">
        <v>1035</v>
      </c>
      <c r="Y122" t="s">
        <v>1024</v>
      </c>
      <c r="Z122" t="s">
        <v>1025</v>
      </c>
    </row>
    <row r="123" spans="2:26" x14ac:dyDescent="0.35">
      <c r="B123" s="261"/>
      <c r="C123" s="254"/>
      <c r="D123" s="254"/>
      <c r="E123" s="91"/>
      <c r="F123" s="254"/>
      <c r="G123" s="286"/>
      <c r="J123" s="254"/>
      <c r="K123" s="254"/>
      <c r="L123" s="254"/>
      <c r="R123" s="249">
        <f t="shared" si="25"/>
        <v>0</v>
      </c>
      <c r="S123">
        <f t="shared" si="26"/>
        <v>0</v>
      </c>
      <c r="T123" t="str">
        <f t="shared" si="27"/>
        <v>Buy</v>
      </c>
      <c r="U123" s="254">
        <f t="shared" si="28"/>
        <v>0</v>
      </c>
      <c r="V123" t="str">
        <f t="shared" si="29"/>
        <v>EULNGFI</v>
      </c>
      <c r="W123" s="361" t="str">
        <f t="shared" si="30"/>
        <v>05/29/2024</v>
      </c>
      <c r="X123" t="s">
        <v>1035</v>
      </c>
      <c r="Y123" t="s">
        <v>1024</v>
      </c>
      <c r="Z123" t="s">
        <v>1025</v>
      </c>
    </row>
    <row r="124" spans="2:26" x14ac:dyDescent="0.35">
      <c r="B124" s="175"/>
      <c r="C124" s="254"/>
      <c r="D124" s="254"/>
      <c r="E124" s="91"/>
      <c r="F124" s="254"/>
      <c r="G124" s="213"/>
      <c r="I124" s="254"/>
      <c r="J124" s="254"/>
      <c r="K124" s="254"/>
      <c r="L124" s="254"/>
      <c r="R124" s="249">
        <f t="shared" si="25"/>
        <v>0</v>
      </c>
      <c r="S124">
        <f t="shared" si="26"/>
        <v>0</v>
      </c>
      <c r="T124" t="str">
        <f t="shared" si="27"/>
        <v>Buy</v>
      </c>
      <c r="U124" s="254">
        <f t="shared" si="28"/>
        <v>0</v>
      </c>
      <c r="V124" t="str">
        <f t="shared" si="29"/>
        <v>EULNGFI</v>
      </c>
      <c r="W124" s="361" t="str">
        <f t="shared" si="30"/>
        <v>05/29/2024</v>
      </c>
      <c r="X124" t="s">
        <v>1035</v>
      </c>
      <c r="Y124" t="s">
        <v>1024</v>
      </c>
      <c r="Z124" t="s">
        <v>1025</v>
      </c>
    </row>
    <row r="125" spans="2:26" x14ac:dyDescent="0.35">
      <c r="B125" s="175"/>
      <c r="C125" s="254"/>
      <c r="D125" s="254"/>
      <c r="E125" s="91"/>
      <c r="F125" s="254"/>
      <c r="G125" s="213"/>
      <c r="I125" s="254"/>
      <c r="J125" s="254"/>
      <c r="K125" s="254"/>
      <c r="L125" s="254"/>
      <c r="R125" s="249">
        <f t="shared" si="25"/>
        <v>0</v>
      </c>
      <c r="S125">
        <f t="shared" si="26"/>
        <v>0</v>
      </c>
      <c r="T125" t="str">
        <f t="shared" si="27"/>
        <v>Buy</v>
      </c>
      <c r="U125" s="254">
        <f t="shared" si="28"/>
        <v>0</v>
      </c>
      <c r="V125" t="str">
        <f t="shared" si="29"/>
        <v>EULNGFI</v>
      </c>
      <c r="W125" s="361" t="str">
        <f t="shared" si="30"/>
        <v>05/29/2024</v>
      </c>
      <c r="X125" t="s">
        <v>1035</v>
      </c>
      <c r="Y125" t="s">
        <v>1024</v>
      </c>
      <c r="Z125" t="s">
        <v>1025</v>
      </c>
    </row>
    <row r="126" spans="2:26" x14ac:dyDescent="0.35">
      <c r="B126" s="175"/>
      <c r="C126" s="254"/>
      <c r="D126" s="254"/>
      <c r="E126" s="91"/>
      <c r="F126" s="254"/>
      <c r="G126" s="213"/>
      <c r="I126" s="254"/>
      <c r="J126" s="254"/>
      <c r="K126" s="254"/>
      <c r="L126" s="254"/>
      <c r="R126" s="249">
        <f t="shared" si="25"/>
        <v>0</v>
      </c>
      <c r="S126">
        <f t="shared" si="26"/>
        <v>0</v>
      </c>
      <c r="T126" t="str">
        <f t="shared" si="27"/>
        <v>Buy</v>
      </c>
      <c r="U126" s="254">
        <f t="shared" si="28"/>
        <v>0</v>
      </c>
      <c r="V126" t="str">
        <f t="shared" si="29"/>
        <v>EULNGFI</v>
      </c>
      <c r="W126" s="361" t="str">
        <f t="shared" si="30"/>
        <v>05/29/2024</v>
      </c>
      <c r="X126" t="s">
        <v>1035</v>
      </c>
      <c r="Y126" t="s">
        <v>1024</v>
      </c>
      <c r="Z126" t="s">
        <v>1025</v>
      </c>
    </row>
    <row r="127" spans="2:26" x14ac:dyDescent="0.35">
      <c r="B127" s="261"/>
      <c r="C127" s="254"/>
      <c r="D127" s="254"/>
      <c r="E127" s="91"/>
      <c r="F127" s="254"/>
      <c r="G127" s="286"/>
      <c r="J127" s="254"/>
      <c r="K127" s="254"/>
      <c r="L127" s="254"/>
      <c r="R127" s="249">
        <f t="shared" si="25"/>
        <v>0</v>
      </c>
      <c r="S127">
        <f t="shared" si="26"/>
        <v>0</v>
      </c>
      <c r="T127" t="str">
        <f t="shared" si="27"/>
        <v>Buy</v>
      </c>
      <c r="U127" s="254">
        <f t="shared" si="28"/>
        <v>0</v>
      </c>
      <c r="V127" t="str">
        <f t="shared" si="29"/>
        <v>EULNGFI</v>
      </c>
      <c r="W127" s="361" t="str">
        <f t="shared" si="30"/>
        <v>05/29/2024</v>
      </c>
      <c r="X127" t="s">
        <v>1035</v>
      </c>
      <c r="Y127" t="s">
        <v>1024</v>
      </c>
      <c r="Z127" t="s">
        <v>1025</v>
      </c>
    </row>
    <row r="128" spans="2:26" x14ac:dyDescent="0.35">
      <c r="B128" s="261"/>
      <c r="C128" s="254"/>
      <c r="D128" s="254"/>
      <c r="E128" s="91"/>
      <c r="F128" s="254"/>
      <c r="G128" s="286"/>
      <c r="J128" s="254"/>
      <c r="K128" s="254"/>
      <c r="L128" s="254"/>
      <c r="R128" s="249">
        <f t="shared" si="25"/>
        <v>0</v>
      </c>
      <c r="S128">
        <f t="shared" si="26"/>
        <v>0</v>
      </c>
      <c r="T128" t="str">
        <f t="shared" si="27"/>
        <v>Buy</v>
      </c>
      <c r="U128" s="254">
        <f t="shared" si="28"/>
        <v>0</v>
      </c>
      <c r="V128" t="str">
        <f t="shared" si="29"/>
        <v>EULNGFI</v>
      </c>
      <c r="W128" s="361" t="str">
        <f t="shared" si="30"/>
        <v>05/29/2024</v>
      </c>
      <c r="X128" t="s">
        <v>1035</v>
      </c>
      <c r="Y128" t="s">
        <v>1024</v>
      </c>
      <c r="Z128" t="s">
        <v>1025</v>
      </c>
    </row>
    <row r="129" spans="2:26" x14ac:dyDescent="0.35">
      <c r="B129" s="175"/>
      <c r="C129" s="254"/>
      <c r="D129" s="254"/>
      <c r="E129" s="91"/>
      <c r="F129" s="254"/>
      <c r="G129" s="213"/>
      <c r="I129" s="254"/>
      <c r="J129" s="254"/>
      <c r="K129" s="254"/>
      <c r="L129" s="254"/>
      <c r="R129" s="249">
        <f t="shared" si="25"/>
        <v>0</v>
      </c>
      <c r="S129">
        <f t="shared" si="26"/>
        <v>0</v>
      </c>
      <c r="T129" t="str">
        <f t="shared" si="27"/>
        <v>Buy</v>
      </c>
      <c r="U129" s="254">
        <f t="shared" si="28"/>
        <v>0</v>
      </c>
      <c r="V129" t="str">
        <f t="shared" si="29"/>
        <v>EULNGFI</v>
      </c>
      <c r="W129" s="361" t="str">
        <f t="shared" si="30"/>
        <v>05/29/2024</v>
      </c>
      <c r="X129" t="s">
        <v>1035</v>
      </c>
      <c r="Y129" t="s">
        <v>1024</v>
      </c>
      <c r="Z129" t="s">
        <v>1025</v>
      </c>
    </row>
    <row r="130" spans="2:26" x14ac:dyDescent="0.35">
      <c r="B130" s="261"/>
      <c r="C130" s="254"/>
      <c r="D130" s="254"/>
      <c r="E130" s="91"/>
      <c r="F130" s="254"/>
      <c r="G130" s="286"/>
      <c r="J130" s="254"/>
      <c r="K130" s="254"/>
      <c r="L130" s="254"/>
      <c r="R130" s="249">
        <f t="shared" si="25"/>
        <v>0</v>
      </c>
      <c r="S130">
        <f t="shared" si="26"/>
        <v>0</v>
      </c>
      <c r="T130" t="str">
        <f t="shared" si="27"/>
        <v>Buy</v>
      </c>
      <c r="U130" s="254">
        <f t="shared" si="28"/>
        <v>0</v>
      </c>
      <c r="V130" t="str">
        <f t="shared" si="29"/>
        <v>EULNGFI</v>
      </c>
      <c r="W130" s="361" t="str">
        <f t="shared" si="30"/>
        <v>05/29/2024</v>
      </c>
      <c r="X130" t="s">
        <v>1035</v>
      </c>
      <c r="Y130" t="s">
        <v>1024</v>
      </c>
      <c r="Z130" t="s">
        <v>1025</v>
      </c>
    </row>
    <row r="131" spans="2:26" x14ac:dyDescent="0.35">
      <c r="B131" s="175"/>
      <c r="C131" s="254"/>
      <c r="D131" s="254"/>
      <c r="E131" s="91"/>
      <c r="F131" s="254"/>
      <c r="G131" s="213"/>
      <c r="I131" s="254"/>
      <c r="J131" s="254"/>
      <c r="K131" s="254"/>
      <c r="L131" s="254"/>
      <c r="R131" s="249">
        <f t="shared" si="25"/>
        <v>0</v>
      </c>
      <c r="S131">
        <f t="shared" si="26"/>
        <v>0</v>
      </c>
      <c r="T131" t="str">
        <f t="shared" si="27"/>
        <v>Buy</v>
      </c>
      <c r="U131" s="254">
        <f t="shared" si="28"/>
        <v>0</v>
      </c>
      <c r="V131" t="str">
        <f t="shared" si="29"/>
        <v>EULNGFI</v>
      </c>
      <c r="W131" s="361" t="str">
        <f t="shared" si="30"/>
        <v>05/29/2024</v>
      </c>
      <c r="X131" t="s">
        <v>1035</v>
      </c>
      <c r="Y131" t="s">
        <v>1024</v>
      </c>
      <c r="Z131" t="s">
        <v>1025</v>
      </c>
    </row>
    <row r="132" spans="2:26" x14ac:dyDescent="0.35">
      <c r="B132" s="261"/>
      <c r="C132" s="254"/>
      <c r="D132" s="254"/>
      <c r="E132" s="91"/>
      <c r="F132" s="254"/>
      <c r="G132" s="286"/>
      <c r="J132" s="254"/>
      <c r="K132" s="254"/>
      <c r="L132" s="254"/>
      <c r="R132" s="249">
        <f t="shared" si="25"/>
        <v>0</v>
      </c>
      <c r="S132">
        <f t="shared" si="26"/>
        <v>0</v>
      </c>
      <c r="T132" t="str">
        <f t="shared" si="27"/>
        <v>Buy</v>
      </c>
      <c r="U132" s="254">
        <f t="shared" si="28"/>
        <v>0</v>
      </c>
      <c r="V132" t="str">
        <f t="shared" si="29"/>
        <v>EULNGFI</v>
      </c>
      <c r="W132" s="361" t="str">
        <f t="shared" si="30"/>
        <v>05/29/2024</v>
      </c>
      <c r="X132" t="s">
        <v>1035</v>
      </c>
      <c r="Y132" t="s">
        <v>1024</v>
      </c>
      <c r="Z132" t="s">
        <v>1025</v>
      </c>
    </row>
    <row r="133" spans="2:26" x14ac:dyDescent="0.35">
      <c r="B133" s="261"/>
      <c r="C133" s="254"/>
      <c r="D133" s="254"/>
      <c r="E133" s="91"/>
      <c r="F133" s="254"/>
      <c r="G133" s="286"/>
      <c r="J133" s="254"/>
      <c r="K133" s="254"/>
      <c r="L133" s="254"/>
      <c r="R133" s="249">
        <f t="shared" si="25"/>
        <v>0</v>
      </c>
      <c r="S133">
        <f t="shared" si="26"/>
        <v>0</v>
      </c>
      <c r="T133" t="str">
        <f t="shared" si="27"/>
        <v>Buy</v>
      </c>
      <c r="U133" s="254">
        <f t="shared" si="28"/>
        <v>0</v>
      </c>
      <c r="V133" t="str">
        <f t="shared" si="29"/>
        <v>EULNGFI</v>
      </c>
      <c r="W133" s="361" t="str">
        <f t="shared" si="30"/>
        <v>05/29/2024</v>
      </c>
      <c r="X133" t="s">
        <v>1035</v>
      </c>
      <c r="Y133" t="s">
        <v>1024</v>
      </c>
      <c r="Z133" t="s">
        <v>1025</v>
      </c>
    </row>
    <row r="134" spans="2:26" x14ac:dyDescent="0.35">
      <c r="B134" s="175"/>
      <c r="C134" s="254"/>
      <c r="D134" s="254"/>
      <c r="E134" s="91"/>
      <c r="F134" s="254"/>
      <c r="G134" s="213"/>
      <c r="I134" s="254"/>
      <c r="J134" s="254"/>
      <c r="K134" s="254"/>
      <c r="L134" s="254"/>
      <c r="R134" s="249">
        <f t="shared" ref="R134:R165" si="31">N134</f>
        <v>0</v>
      </c>
      <c r="S134">
        <f t="shared" ref="S134:S165" si="32">A134</f>
        <v>0</v>
      </c>
      <c r="T134" t="str">
        <f t="shared" ref="T134:T165" si="33">IF(J134&lt;0,"Sell","Buy")</f>
        <v>Buy</v>
      </c>
      <c r="U134" s="254">
        <f t="shared" ref="U134:U165" si="34">ABS(J134)</f>
        <v>0</v>
      </c>
      <c r="V134" t="str">
        <f t="shared" ref="V134:V165" si="35">IF(O134="OIS Swap","EUFFSW",IF(O134="SPOT","EUFFFX",IF(O134="FORWARD","EUFFFX",IF(O134="US GOVERNMENT","USFIDRV",IF(O134="Financial commodity future.","USEQ",IF(O134="Credit Default Swap","EUFFSW",IF(O134="CDS Index","EUFFSW","EULNGFI")))))))</f>
        <v>EULNGFI</v>
      </c>
      <c r="W134" s="361" t="str">
        <f t="shared" ref="W134:W165" si="36">IF(R134="Y-C59", IF(O134="Financial commodity future.",$S$1,$S$3),IF(O134="Financial commodity future.",$S$1,$S$2))</f>
        <v>05/29/2024</v>
      </c>
      <c r="X134" t="s">
        <v>1035</v>
      </c>
      <c r="Y134" t="s">
        <v>1024</v>
      </c>
      <c r="Z134" t="s">
        <v>1025</v>
      </c>
    </row>
    <row r="135" spans="2:26" x14ac:dyDescent="0.35">
      <c r="B135" s="175"/>
      <c r="C135" s="254"/>
      <c r="D135" s="254"/>
      <c r="E135" s="91"/>
      <c r="F135" s="254"/>
      <c r="G135" s="213"/>
      <c r="I135" s="254"/>
      <c r="J135" s="254"/>
      <c r="K135" s="254"/>
      <c r="L135" s="254"/>
      <c r="R135" s="249">
        <f t="shared" si="31"/>
        <v>0</v>
      </c>
      <c r="S135">
        <f t="shared" si="32"/>
        <v>0</v>
      </c>
      <c r="T135" t="str">
        <f t="shared" si="33"/>
        <v>Buy</v>
      </c>
      <c r="U135" s="254">
        <f t="shared" si="34"/>
        <v>0</v>
      </c>
      <c r="V135" t="str">
        <f t="shared" si="35"/>
        <v>EULNGFI</v>
      </c>
      <c r="W135" s="361" t="str">
        <f t="shared" si="36"/>
        <v>05/29/2024</v>
      </c>
      <c r="X135" t="s">
        <v>1035</v>
      </c>
      <c r="Y135" t="s">
        <v>1024</v>
      </c>
      <c r="Z135" t="s">
        <v>1025</v>
      </c>
    </row>
    <row r="136" spans="2:26" x14ac:dyDescent="0.35">
      <c r="B136" s="175"/>
      <c r="C136" s="254"/>
      <c r="D136" s="254"/>
      <c r="E136" s="91"/>
      <c r="F136" s="254"/>
      <c r="G136" s="213"/>
      <c r="I136" s="254"/>
      <c r="J136" s="254"/>
      <c r="K136" s="254"/>
      <c r="L136" s="254"/>
      <c r="R136" s="249">
        <f t="shared" si="31"/>
        <v>0</v>
      </c>
      <c r="S136">
        <f t="shared" si="32"/>
        <v>0</v>
      </c>
      <c r="T136" t="str">
        <f t="shared" si="33"/>
        <v>Buy</v>
      </c>
      <c r="U136" s="254">
        <f t="shared" si="34"/>
        <v>0</v>
      </c>
      <c r="V136" t="str">
        <f t="shared" si="35"/>
        <v>EULNGFI</v>
      </c>
      <c r="W136" s="361" t="str">
        <f t="shared" si="36"/>
        <v>05/29/2024</v>
      </c>
      <c r="X136" t="s">
        <v>1035</v>
      </c>
      <c r="Y136" t="s">
        <v>1024</v>
      </c>
      <c r="Z136" t="s">
        <v>1025</v>
      </c>
    </row>
    <row r="137" spans="2:26" x14ac:dyDescent="0.35">
      <c r="B137" s="261"/>
      <c r="C137" s="254"/>
      <c r="D137" s="254"/>
      <c r="E137" s="91"/>
      <c r="F137" s="254"/>
      <c r="G137" s="286"/>
      <c r="J137" s="254"/>
      <c r="K137" s="254"/>
      <c r="L137" s="254"/>
      <c r="R137" s="249">
        <f t="shared" si="31"/>
        <v>0</v>
      </c>
      <c r="S137">
        <f t="shared" si="32"/>
        <v>0</v>
      </c>
      <c r="T137" t="str">
        <f t="shared" si="33"/>
        <v>Buy</v>
      </c>
      <c r="U137" s="254">
        <f t="shared" si="34"/>
        <v>0</v>
      </c>
      <c r="V137" t="str">
        <f t="shared" si="35"/>
        <v>EULNGFI</v>
      </c>
      <c r="W137" s="361" t="str">
        <f t="shared" si="36"/>
        <v>05/29/2024</v>
      </c>
      <c r="X137" t="s">
        <v>1035</v>
      </c>
      <c r="Y137" t="s">
        <v>1024</v>
      </c>
      <c r="Z137" t="s">
        <v>1025</v>
      </c>
    </row>
    <row r="138" spans="2:26" x14ac:dyDescent="0.35">
      <c r="B138" s="261"/>
      <c r="C138" s="254"/>
      <c r="D138" s="254"/>
      <c r="E138" s="91"/>
      <c r="F138" s="254"/>
      <c r="G138" s="286"/>
      <c r="J138" s="254"/>
      <c r="K138" s="254"/>
      <c r="L138" s="254"/>
      <c r="R138" s="249">
        <f t="shared" si="31"/>
        <v>0</v>
      </c>
      <c r="S138">
        <f t="shared" si="32"/>
        <v>0</v>
      </c>
      <c r="T138" t="str">
        <f t="shared" si="33"/>
        <v>Buy</v>
      </c>
      <c r="U138" s="254">
        <f t="shared" si="34"/>
        <v>0</v>
      </c>
      <c r="V138" t="str">
        <f t="shared" si="35"/>
        <v>EULNGFI</v>
      </c>
      <c r="W138" s="361" t="str">
        <f t="shared" si="36"/>
        <v>05/29/2024</v>
      </c>
      <c r="X138" t="s">
        <v>1035</v>
      </c>
      <c r="Y138" t="s">
        <v>1024</v>
      </c>
      <c r="Z138" t="s">
        <v>1025</v>
      </c>
    </row>
    <row r="139" spans="2:26" x14ac:dyDescent="0.35">
      <c r="B139" s="261"/>
      <c r="C139" s="254"/>
      <c r="D139" s="254"/>
      <c r="E139" s="91"/>
      <c r="F139" s="254"/>
      <c r="G139" s="286"/>
      <c r="J139" s="254"/>
      <c r="K139" s="254"/>
      <c r="L139" s="254"/>
      <c r="R139" s="249">
        <f t="shared" si="31"/>
        <v>0</v>
      </c>
      <c r="S139">
        <f t="shared" si="32"/>
        <v>0</v>
      </c>
      <c r="T139" t="str">
        <f t="shared" si="33"/>
        <v>Buy</v>
      </c>
      <c r="U139" s="254">
        <f t="shared" si="34"/>
        <v>0</v>
      </c>
      <c r="V139" t="str">
        <f t="shared" si="35"/>
        <v>EULNGFI</v>
      </c>
      <c r="W139" s="361" t="str">
        <f t="shared" si="36"/>
        <v>05/29/2024</v>
      </c>
      <c r="X139" t="s">
        <v>1035</v>
      </c>
      <c r="Y139" t="s">
        <v>1024</v>
      </c>
      <c r="Z139" t="s">
        <v>1025</v>
      </c>
    </row>
    <row r="140" spans="2:26" x14ac:dyDescent="0.35">
      <c r="B140" s="261"/>
      <c r="C140" s="254"/>
      <c r="D140" s="254"/>
      <c r="E140" s="91"/>
      <c r="F140" s="254"/>
      <c r="G140" s="286"/>
      <c r="J140" s="254"/>
      <c r="K140" s="254"/>
      <c r="L140" s="254"/>
      <c r="R140" s="249">
        <f t="shared" si="31"/>
        <v>0</v>
      </c>
      <c r="S140">
        <f t="shared" si="32"/>
        <v>0</v>
      </c>
      <c r="T140" t="str">
        <f t="shared" si="33"/>
        <v>Buy</v>
      </c>
      <c r="U140" s="254">
        <f t="shared" si="34"/>
        <v>0</v>
      </c>
      <c r="V140" t="str">
        <f t="shared" si="35"/>
        <v>EULNGFI</v>
      </c>
      <c r="W140" s="361" t="str">
        <f t="shared" si="36"/>
        <v>05/29/2024</v>
      </c>
      <c r="X140" t="s">
        <v>1035</v>
      </c>
      <c r="Y140" t="s">
        <v>1024</v>
      </c>
      <c r="Z140" t="s">
        <v>1025</v>
      </c>
    </row>
    <row r="141" spans="2:26" x14ac:dyDescent="0.35">
      <c r="B141" s="175"/>
      <c r="C141" s="254"/>
      <c r="D141" s="254"/>
      <c r="E141" s="91"/>
      <c r="F141" s="254"/>
      <c r="G141" s="213"/>
      <c r="I141" s="254"/>
      <c r="J141" s="254"/>
      <c r="K141" s="254"/>
      <c r="L141" s="254"/>
      <c r="R141" s="249">
        <f t="shared" si="31"/>
        <v>0</v>
      </c>
      <c r="S141">
        <f t="shared" si="32"/>
        <v>0</v>
      </c>
      <c r="T141" t="str">
        <f t="shared" si="33"/>
        <v>Buy</v>
      </c>
      <c r="U141" s="254">
        <f t="shared" si="34"/>
        <v>0</v>
      </c>
      <c r="V141" t="str">
        <f t="shared" si="35"/>
        <v>EULNGFI</v>
      </c>
      <c r="W141" s="361" t="str">
        <f t="shared" si="36"/>
        <v>05/29/2024</v>
      </c>
      <c r="X141" t="s">
        <v>1035</v>
      </c>
      <c r="Y141" t="s">
        <v>1024</v>
      </c>
      <c r="Z141" t="s">
        <v>1025</v>
      </c>
    </row>
    <row r="142" spans="2:26" x14ac:dyDescent="0.35">
      <c r="B142" s="261"/>
      <c r="C142" s="254"/>
      <c r="D142" s="254"/>
      <c r="E142" s="91"/>
      <c r="F142" s="254"/>
      <c r="G142" s="286"/>
      <c r="J142" s="254"/>
      <c r="K142" s="254"/>
      <c r="L142" s="254"/>
      <c r="R142" s="249">
        <f t="shared" si="31"/>
        <v>0</v>
      </c>
      <c r="S142">
        <f t="shared" si="32"/>
        <v>0</v>
      </c>
      <c r="T142" t="str">
        <f t="shared" si="33"/>
        <v>Buy</v>
      </c>
      <c r="U142" s="254">
        <f t="shared" si="34"/>
        <v>0</v>
      </c>
      <c r="V142" t="str">
        <f t="shared" si="35"/>
        <v>EULNGFI</v>
      </c>
      <c r="W142" s="361" t="str">
        <f t="shared" si="36"/>
        <v>05/29/2024</v>
      </c>
      <c r="X142" t="s">
        <v>1035</v>
      </c>
      <c r="Y142" t="s">
        <v>1024</v>
      </c>
      <c r="Z142" t="s">
        <v>1025</v>
      </c>
    </row>
    <row r="143" spans="2:26" x14ac:dyDescent="0.35">
      <c r="B143" s="261"/>
      <c r="C143" s="254"/>
      <c r="D143" s="254"/>
      <c r="E143" s="91"/>
      <c r="F143" s="254"/>
      <c r="G143" s="286"/>
      <c r="J143" s="254"/>
      <c r="K143" s="254"/>
      <c r="L143" s="254"/>
      <c r="R143" s="249">
        <f t="shared" si="31"/>
        <v>0</v>
      </c>
      <c r="S143">
        <f t="shared" si="32"/>
        <v>0</v>
      </c>
      <c r="T143" t="str">
        <f t="shared" si="33"/>
        <v>Buy</v>
      </c>
      <c r="U143" s="254">
        <f t="shared" si="34"/>
        <v>0</v>
      </c>
      <c r="V143" t="str">
        <f t="shared" si="35"/>
        <v>EULNGFI</v>
      </c>
      <c r="W143" s="361" t="str">
        <f t="shared" si="36"/>
        <v>05/29/2024</v>
      </c>
      <c r="X143" t="s">
        <v>1035</v>
      </c>
      <c r="Y143" t="s">
        <v>1024</v>
      </c>
      <c r="Z143" t="s">
        <v>1025</v>
      </c>
    </row>
    <row r="144" spans="2:26" x14ac:dyDescent="0.35">
      <c r="B144" s="175"/>
      <c r="C144" s="254"/>
      <c r="D144" s="254"/>
      <c r="E144" s="91"/>
      <c r="F144" s="254"/>
      <c r="G144" s="213"/>
      <c r="I144" s="254"/>
      <c r="J144" s="254"/>
      <c r="K144" s="254"/>
      <c r="L144" s="254"/>
      <c r="R144" s="249">
        <f t="shared" si="31"/>
        <v>0</v>
      </c>
      <c r="S144">
        <f t="shared" si="32"/>
        <v>0</v>
      </c>
      <c r="T144" t="str">
        <f t="shared" si="33"/>
        <v>Buy</v>
      </c>
      <c r="U144" s="254">
        <f t="shared" si="34"/>
        <v>0</v>
      </c>
      <c r="V144" t="str">
        <f t="shared" si="35"/>
        <v>EULNGFI</v>
      </c>
      <c r="W144" s="361" t="str">
        <f t="shared" si="36"/>
        <v>05/29/2024</v>
      </c>
      <c r="X144" t="s">
        <v>1035</v>
      </c>
      <c r="Y144" t="s">
        <v>1024</v>
      </c>
      <c r="Z144" t="s">
        <v>1025</v>
      </c>
    </row>
    <row r="145" spans="2:26" x14ac:dyDescent="0.35">
      <c r="B145" s="261"/>
      <c r="C145" s="254"/>
      <c r="D145" s="254"/>
      <c r="E145" s="91"/>
      <c r="F145" s="254"/>
      <c r="G145" s="286"/>
      <c r="J145" s="254"/>
      <c r="K145" s="254"/>
      <c r="L145" s="254"/>
      <c r="R145" s="249">
        <f t="shared" si="31"/>
        <v>0</v>
      </c>
      <c r="S145">
        <f t="shared" si="32"/>
        <v>0</v>
      </c>
      <c r="T145" t="str">
        <f t="shared" si="33"/>
        <v>Buy</v>
      </c>
      <c r="U145" s="254">
        <f t="shared" si="34"/>
        <v>0</v>
      </c>
      <c r="V145" t="str">
        <f t="shared" si="35"/>
        <v>EULNGFI</v>
      </c>
      <c r="W145" s="361" t="str">
        <f t="shared" si="36"/>
        <v>05/29/2024</v>
      </c>
      <c r="X145" t="s">
        <v>1035</v>
      </c>
      <c r="Y145" t="s">
        <v>1024</v>
      </c>
      <c r="Z145" t="s">
        <v>1025</v>
      </c>
    </row>
    <row r="146" spans="2:26" x14ac:dyDescent="0.35">
      <c r="B146" s="261"/>
      <c r="C146" s="254"/>
      <c r="D146" s="254"/>
      <c r="E146" s="91"/>
      <c r="F146" s="254"/>
      <c r="G146" s="286"/>
      <c r="J146" s="254"/>
      <c r="K146" s="254"/>
      <c r="L146" s="254"/>
      <c r="R146" s="249">
        <f t="shared" si="31"/>
        <v>0</v>
      </c>
      <c r="S146">
        <f t="shared" si="32"/>
        <v>0</v>
      </c>
      <c r="T146" t="str">
        <f t="shared" si="33"/>
        <v>Buy</v>
      </c>
      <c r="U146" s="254">
        <f t="shared" si="34"/>
        <v>0</v>
      </c>
      <c r="V146" t="str">
        <f t="shared" si="35"/>
        <v>EULNGFI</v>
      </c>
      <c r="W146" s="361" t="str">
        <f t="shared" si="36"/>
        <v>05/29/2024</v>
      </c>
      <c r="X146" t="s">
        <v>1035</v>
      </c>
      <c r="Y146" t="s">
        <v>1024</v>
      </c>
      <c r="Z146" t="s">
        <v>1025</v>
      </c>
    </row>
    <row r="147" spans="2:26" x14ac:dyDescent="0.35">
      <c r="B147" s="175"/>
      <c r="C147" s="254"/>
      <c r="D147" s="254"/>
      <c r="E147" s="91"/>
      <c r="F147" s="254"/>
      <c r="G147" s="213"/>
      <c r="I147" s="254"/>
      <c r="J147" s="254"/>
      <c r="K147" s="254"/>
      <c r="L147" s="254"/>
      <c r="R147" s="249">
        <f t="shared" si="31"/>
        <v>0</v>
      </c>
      <c r="S147">
        <f t="shared" si="32"/>
        <v>0</v>
      </c>
      <c r="T147" t="str">
        <f t="shared" si="33"/>
        <v>Buy</v>
      </c>
      <c r="U147" s="254">
        <f t="shared" si="34"/>
        <v>0</v>
      </c>
      <c r="V147" t="str">
        <f t="shared" si="35"/>
        <v>EULNGFI</v>
      </c>
      <c r="W147" s="361" t="str">
        <f t="shared" si="36"/>
        <v>05/29/2024</v>
      </c>
      <c r="X147" t="s">
        <v>1035</v>
      </c>
      <c r="Y147" t="s">
        <v>1024</v>
      </c>
      <c r="Z147" t="s">
        <v>1025</v>
      </c>
    </row>
    <row r="148" spans="2:26" x14ac:dyDescent="0.35">
      <c r="B148" s="175"/>
      <c r="C148" s="254"/>
      <c r="D148" s="254"/>
      <c r="E148" s="91"/>
      <c r="F148" s="254"/>
      <c r="G148" s="213"/>
      <c r="I148" s="254"/>
      <c r="J148" s="254"/>
      <c r="K148" s="254"/>
      <c r="L148" s="254"/>
      <c r="R148" s="249">
        <f t="shared" si="31"/>
        <v>0</v>
      </c>
      <c r="S148">
        <f t="shared" si="32"/>
        <v>0</v>
      </c>
      <c r="T148" t="str">
        <f t="shared" si="33"/>
        <v>Buy</v>
      </c>
      <c r="U148" s="254">
        <f t="shared" si="34"/>
        <v>0</v>
      </c>
      <c r="V148" t="str">
        <f t="shared" si="35"/>
        <v>EULNGFI</v>
      </c>
      <c r="W148" s="361" t="str">
        <f t="shared" si="36"/>
        <v>05/29/2024</v>
      </c>
      <c r="X148" t="s">
        <v>1035</v>
      </c>
      <c r="Y148" t="s">
        <v>1024</v>
      </c>
      <c r="Z148" t="s">
        <v>1025</v>
      </c>
    </row>
    <row r="149" spans="2:26" x14ac:dyDescent="0.35">
      <c r="B149" s="261"/>
      <c r="C149" s="254"/>
      <c r="D149" s="254"/>
      <c r="E149" s="91"/>
      <c r="F149" s="254"/>
      <c r="G149" s="286"/>
      <c r="J149" s="254"/>
      <c r="K149" s="254"/>
      <c r="L149" s="254"/>
      <c r="R149" s="249">
        <f t="shared" si="31"/>
        <v>0</v>
      </c>
      <c r="S149">
        <f t="shared" si="32"/>
        <v>0</v>
      </c>
      <c r="T149" t="str">
        <f t="shared" si="33"/>
        <v>Buy</v>
      </c>
      <c r="U149" s="254">
        <f t="shared" si="34"/>
        <v>0</v>
      </c>
      <c r="V149" t="str">
        <f t="shared" si="35"/>
        <v>EULNGFI</v>
      </c>
      <c r="W149" s="361" t="str">
        <f t="shared" si="36"/>
        <v>05/29/2024</v>
      </c>
      <c r="X149" t="s">
        <v>1035</v>
      </c>
      <c r="Y149" t="s">
        <v>1024</v>
      </c>
      <c r="Z149" t="s">
        <v>1025</v>
      </c>
    </row>
    <row r="150" spans="2:26" x14ac:dyDescent="0.35">
      <c r="B150" s="175"/>
      <c r="C150" s="254"/>
      <c r="D150" s="254"/>
      <c r="E150" s="91"/>
      <c r="F150" s="254"/>
      <c r="G150" s="213"/>
      <c r="I150" s="254"/>
      <c r="J150" s="254"/>
      <c r="K150" s="254"/>
      <c r="L150" s="254"/>
      <c r="R150" s="249">
        <f t="shared" si="31"/>
        <v>0</v>
      </c>
      <c r="S150">
        <f t="shared" si="32"/>
        <v>0</v>
      </c>
      <c r="T150" t="str">
        <f t="shared" si="33"/>
        <v>Buy</v>
      </c>
      <c r="U150" s="254">
        <f t="shared" si="34"/>
        <v>0</v>
      </c>
      <c r="V150" t="str">
        <f t="shared" si="35"/>
        <v>EULNGFI</v>
      </c>
      <c r="W150" s="361" t="str">
        <f t="shared" si="36"/>
        <v>05/29/2024</v>
      </c>
      <c r="X150" t="s">
        <v>1035</v>
      </c>
      <c r="Y150" t="s">
        <v>1024</v>
      </c>
      <c r="Z150" t="s">
        <v>1025</v>
      </c>
    </row>
    <row r="151" spans="2:26" x14ac:dyDescent="0.35">
      <c r="B151" s="261"/>
      <c r="C151" s="254"/>
      <c r="D151" s="254"/>
      <c r="E151" s="91"/>
      <c r="F151" s="254"/>
      <c r="G151" s="286"/>
      <c r="J151" s="254"/>
      <c r="K151" s="254"/>
      <c r="L151" s="254"/>
      <c r="R151" s="249">
        <f t="shared" si="31"/>
        <v>0</v>
      </c>
      <c r="S151">
        <f t="shared" si="32"/>
        <v>0</v>
      </c>
      <c r="T151" t="str">
        <f t="shared" si="33"/>
        <v>Buy</v>
      </c>
      <c r="U151" s="254">
        <f t="shared" si="34"/>
        <v>0</v>
      </c>
      <c r="V151" t="str">
        <f t="shared" si="35"/>
        <v>EULNGFI</v>
      </c>
      <c r="W151" s="361" t="str">
        <f t="shared" si="36"/>
        <v>05/29/2024</v>
      </c>
      <c r="X151" t="s">
        <v>1035</v>
      </c>
      <c r="Y151" t="s">
        <v>1024</v>
      </c>
      <c r="Z151" t="s">
        <v>1025</v>
      </c>
    </row>
    <row r="152" spans="2:26" x14ac:dyDescent="0.35">
      <c r="B152" s="175"/>
      <c r="C152" s="254"/>
      <c r="D152" s="254"/>
      <c r="E152" s="91"/>
      <c r="F152" s="254"/>
      <c r="G152" s="213"/>
      <c r="I152" s="254"/>
      <c r="J152" s="254"/>
      <c r="K152" s="254"/>
      <c r="L152" s="254"/>
      <c r="R152" s="249">
        <f t="shared" si="31"/>
        <v>0</v>
      </c>
      <c r="S152">
        <f t="shared" si="32"/>
        <v>0</v>
      </c>
      <c r="T152" t="str">
        <f t="shared" si="33"/>
        <v>Buy</v>
      </c>
      <c r="U152" s="254">
        <f t="shared" si="34"/>
        <v>0</v>
      </c>
      <c r="V152" t="str">
        <f t="shared" si="35"/>
        <v>EULNGFI</v>
      </c>
      <c r="W152" s="361" t="str">
        <f t="shared" si="36"/>
        <v>05/29/2024</v>
      </c>
      <c r="X152" t="s">
        <v>1035</v>
      </c>
      <c r="Y152" t="s">
        <v>1024</v>
      </c>
      <c r="Z152" t="s">
        <v>1025</v>
      </c>
    </row>
    <row r="153" spans="2:26" x14ac:dyDescent="0.35">
      <c r="B153" s="175"/>
      <c r="C153" s="254"/>
      <c r="D153" s="254"/>
      <c r="E153" s="91"/>
      <c r="F153" s="254"/>
      <c r="G153" s="213"/>
      <c r="I153" s="254"/>
      <c r="J153" s="254"/>
      <c r="K153" s="254"/>
      <c r="L153" s="254"/>
      <c r="R153" s="249">
        <f t="shared" si="31"/>
        <v>0</v>
      </c>
      <c r="S153">
        <f t="shared" si="32"/>
        <v>0</v>
      </c>
      <c r="T153" t="str">
        <f t="shared" si="33"/>
        <v>Buy</v>
      </c>
      <c r="U153" s="254">
        <f t="shared" si="34"/>
        <v>0</v>
      </c>
      <c r="V153" t="str">
        <f t="shared" si="35"/>
        <v>EULNGFI</v>
      </c>
      <c r="W153" s="361" t="str">
        <f t="shared" si="36"/>
        <v>05/29/2024</v>
      </c>
      <c r="X153" t="s">
        <v>1035</v>
      </c>
      <c r="Y153" t="s">
        <v>1024</v>
      </c>
      <c r="Z153" t="s">
        <v>1025</v>
      </c>
    </row>
    <row r="154" spans="2:26" x14ac:dyDescent="0.35">
      <c r="B154" s="175"/>
      <c r="C154" s="254"/>
      <c r="D154" s="254"/>
      <c r="E154" s="91"/>
      <c r="F154" s="254"/>
      <c r="G154" s="213"/>
      <c r="I154" s="254"/>
      <c r="J154" s="254"/>
      <c r="K154" s="254"/>
      <c r="L154" s="254"/>
      <c r="R154" s="249">
        <f t="shared" si="31"/>
        <v>0</v>
      </c>
      <c r="S154">
        <f t="shared" si="32"/>
        <v>0</v>
      </c>
      <c r="T154" t="str">
        <f t="shared" si="33"/>
        <v>Buy</v>
      </c>
      <c r="U154" s="254">
        <f t="shared" si="34"/>
        <v>0</v>
      </c>
      <c r="V154" t="str">
        <f t="shared" si="35"/>
        <v>EULNGFI</v>
      </c>
      <c r="W154" s="361" t="str">
        <f t="shared" si="36"/>
        <v>05/29/2024</v>
      </c>
      <c r="X154" t="s">
        <v>1035</v>
      </c>
      <c r="Y154" t="s">
        <v>1024</v>
      </c>
      <c r="Z154" t="s">
        <v>1025</v>
      </c>
    </row>
    <row r="155" spans="2:26" x14ac:dyDescent="0.35">
      <c r="B155" s="175"/>
      <c r="C155" s="254"/>
      <c r="D155" s="254"/>
      <c r="E155" s="91"/>
      <c r="F155" s="254"/>
      <c r="G155" s="213"/>
      <c r="I155" s="254"/>
      <c r="J155" s="254"/>
      <c r="K155" s="254"/>
      <c r="L155" s="254"/>
      <c r="R155" s="249">
        <f t="shared" si="31"/>
        <v>0</v>
      </c>
      <c r="S155">
        <f t="shared" si="32"/>
        <v>0</v>
      </c>
      <c r="T155" t="str">
        <f t="shared" si="33"/>
        <v>Buy</v>
      </c>
      <c r="U155" s="254">
        <f t="shared" si="34"/>
        <v>0</v>
      </c>
      <c r="V155" t="str">
        <f t="shared" si="35"/>
        <v>EULNGFI</v>
      </c>
      <c r="W155" s="361" t="str">
        <f t="shared" si="36"/>
        <v>05/29/2024</v>
      </c>
      <c r="X155" t="s">
        <v>1035</v>
      </c>
      <c r="Y155" t="s">
        <v>1024</v>
      </c>
      <c r="Z155" t="s">
        <v>1025</v>
      </c>
    </row>
    <row r="156" spans="2:26" x14ac:dyDescent="0.35">
      <c r="B156" s="175"/>
      <c r="C156" s="254"/>
      <c r="D156" s="254"/>
      <c r="E156" s="91"/>
      <c r="F156" s="254"/>
      <c r="G156" s="213"/>
      <c r="I156" s="254"/>
      <c r="J156" s="254"/>
      <c r="K156" s="254"/>
      <c r="L156" s="254"/>
      <c r="R156" s="249">
        <f t="shared" si="31"/>
        <v>0</v>
      </c>
      <c r="S156">
        <f t="shared" si="32"/>
        <v>0</v>
      </c>
      <c r="T156" t="str">
        <f t="shared" si="33"/>
        <v>Buy</v>
      </c>
      <c r="U156" s="254">
        <f t="shared" si="34"/>
        <v>0</v>
      </c>
      <c r="V156" t="str">
        <f t="shared" si="35"/>
        <v>EULNGFI</v>
      </c>
      <c r="W156" s="361" t="str">
        <f t="shared" si="36"/>
        <v>05/29/2024</v>
      </c>
      <c r="X156" t="s">
        <v>1035</v>
      </c>
      <c r="Y156" t="s">
        <v>1024</v>
      </c>
      <c r="Z156" t="s">
        <v>1025</v>
      </c>
    </row>
    <row r="157" spans="2:26" x14ac:dyDescent="0.35">
      <c r="B157" s="261"/>
      <c r="C157" s="254"/>
      <c r="D157" s="254"/>
      <c r="E157" s="91"/>
      <c r="F157" s="254"/>
      <c r="G157" s="286"/>
      <c r="J157" s="254"/>
      <c r="K157" s="254"/>
      <c r="L157" s="254"/>
      <c r="R157" s="249">
        <f t="shared" si="31"/>
        <v>0</v>
      </c>
      <c r="S157">
        <f t="shared" si="32"/>
        <v>0</v>
      </c>
      <c r="T157" t="str">
        <f t="shared" si="33"/>
        <v>Buy</v>
      </c>
      <c r="U157" s="254">
        <f t="shared" si="34"/>
        <v>0</v>
      </c>
      <c r="V157" t="str">
        <f t="shared" si="35"/>
        <v>EULNGFI</v>
      </c>
      <c r="W157" s="361" t="str">
        <f t="shared" si="36"/>
        <v>05/29/2024</v>
      </c>
      <c r="X157" t="s">
        <v>1035</v>
      </c>
      <c r="Y157" t="s">
        <v>1024</v>
      </c>
      <c r="Z157" t="s">
        <v>1025</v>
      </c>
    </row>
    <row r="158" spans="2:26" x14ac:dyDescent="0.35">
      <c r="B158" s="261"/>
      <c r="C158" s="254"/>
      <c r="D158" s="254"/>
      <c r="E158" s="91"/>
      <c r="F158" s="254"/>
      <c r="G158" s="286"/>
      <c r="J158" s="254"/>
      <c r="K158" s="254"/>
      <c r="L158" s="254"/>
      <c r="R158" s="249">
        <f t="shared" si="31"/>
        <v>0</v>
      </c>
      <c r="S158">
        <f t="shared" si="32"/>
        <v>0</v>
      </c>
      <c r="T158" t="str">
        <f t="shared" si="33"/>
        <v>Buy</v>
      </c>
      <c r="U158" s="254">
        <f t="shared" si="34"/>
        <v>0</v>
      </c>
      <c r="V158" t="str">
        <f t="shared" si="35"/>
        <v>EULNGFI</v>
      </c>
      <c r="W158" s="361" t="str">
        <f t="shared" si="36"/>
        <v>05/29/2024</v>
      </c>
      <c r="X158" t="s">
        <v>1035</v>
      </c>
      <c r="Y158" t="s">
        <v>1024</v>
      </c>
      <c r="Z158" t="s">
        <v>1025</v>
      </c>
    </row>
    <row r="159" spans="2:26" x14ac:dyDescent="0.35">
      <c r="B159" s="261"/>
      <c r="C159" s="254"/>
      <c r="D159" s="254"/>
      <c r="E159" s="91"/>
      <c r="F159" s="254"/>
      <c r="G159" s="286"/>
      <c r="J159" s="254"/>
      <c r="K159" s="254"/>
      <c r="L159" s="254"/>
      <c r="R159" s="249">
        <f t="shared" si="31"/>
        <v>0</v>
      </c>
      <c r="S159">
        <f t="shared" si="32"/>
        <v>0</v>
      </c>
      <c r="T159" t="str">
        <f t="shared" si="33"/>
        <v>Buy</v>
      </c>
      <c r="U159" s="254">
        <f t="shared" si="34"/>
        <v>0</v>
      </c>
      <c r="V159" t="str">
        <f t="shared" si="35"/>
        <v>EULNGFI</v>
      </c>
      <c r="W159" s="361" t="str">
        <f t="shared" si="36"/>
        <v>05/29/2024</v>
      </c>
      <c r="X159" t="s">
        <v>1035</v>
      </c>
      <c r="Y159" t="s">
        <v>1024</v>
      </c>
      <c r="Z159" t="s">
        <v>1025</v>
      </c>
    </row>
    <row r="160" spans="2:26" x14ac:dyDescent="0.35">
      <c r="B160" s="175"/>
      <c r="C160" s="254"/>
      <c r="D160" s="254"/>
      <c r="E160" s="91"/>
      <c r="F160" s="254"/>
      <c r="G160" s="213"/>
      <c r="I160" s="254"/>
      <c r="J160" s="254"/>
      <c r="K160" s="254"/>
      <c r="L160" s="254"/>
      <c r="R160" s="249">
        <f t="shared" si="31"/>
        <v>0</v>
      </c>
      <c r="S160">
        <f t="shared" si="32"/>
        <v>0</v>
      </c>
      <c r="T160" t="str">
        <f t="shared" si="33"/>
        <v>Buy</v>
      </c>
      <c r="U160" s="254">
        <f t="shared" si="34"/>
        <v>0</v>
      </c>
      <c r="V160" t="str">
        <f t="shared" si="35"/>
        <v>EULNGFI</v>
      </c>
      <c r="W160" s="361" t="str">
        <f t="shared" si="36"/>
        <v>05/29/2024</v>
      </c>
      <c r="X160" t="s">
        <v>1035</v>
      </c>
      <c r="Y160" t="s">
        <v>1024</v>
      </c>
      <c r="Z160" t="s">
        <v>1025</v>
      </c>
    </row>
    <row r="161" spans="2:26" x14ac:dyDescent="0.35">
      <c r="B161" s="261"/>
      <c r="C161" s="254"/>
      <c r="D161" s="254"/>
      <c r="E161" s="91"/>
      <c r="F161" s="254"/>
      <c r="G161" s="286"/>
      <c r="J161" s="254"/>
      <c r="K161" s="254"/>
      <c r="L161" s="254"/>
      <c r="R161" s="249">
        <f t="shared" si="31"/>
        <v>0</v>
      </c>
      <c r="S161">
        <f t="shared" si="32"/>
        <v>0</v>
      </c>
      <c r="T161" t="str">
        <f t="shared" si="33"/>
        <v>Buy</v>
      </c>
      <c r="U161" s="254">
        <f t="shared" si="34"/>
        <v>0</v>
      </c>
      <c r="V161" t="str">
        <f t="shared" si="35"/>
        <v>EULNGFI</v>
      </c>
      <c r="W161" s="361" t="str">
        <f t="shared" si="36"/>
        <v>05/29/2024</v>
      </c>
      <c r="X161" t="s">
        <v>1035</v>
      </c>
      <c r="Y161" t="s">
        <v>1024</v>
      </c>
      <c r="Z161" t="s">
        <v>1025</v>
      </c>
    </row>
    <row r="162" spans="2:26" x14ac:dyDescent="0.35">
      <c r="B162" s="175"/>
      <c r="C162" s="254"/>
      <c r="D162" s="254"/>
      <c r="E162" s="91"/>
      <c r="F162" s="254"/>
      <c r="G162" s="213"/>
      <c r="I162" s="254"/>
      <c r="J162" s="254"/>
      <c r="K162" s="254"/>
      <c r="L162" s="254"/>
      <c r="R162" s="249">
        <f t="shared" si="31"/>
        <v>0</v>
      </c>
      <c r="S162">
        <f t="shared" si="32"/>
        <v>0</v>
      </c>
      <c r="T162" t="str">
        <f t="shared" si="33"/>
        <v>Buy</v>
      </c>
      <c r="U162" s="254">
        <f t="shared" si="34"/>
        <v>0</v>
      </c>
      <c r="V162" t="str">
        <f t="shared" si="35"/>
        <v>EULNGFI</v>
      </c>
      <c r="W162" s="361" t="str">
        <f t="shared" si="36"/>
        <v>05/29/2024</v>
      </c>
      <c r="X162" t="s">
        <v>1035</v>
      </c>
      <c r="Y162" t="s">
        <v>1024</v>
      </c>
      <c r="Z162" t="s">
        <v>1025</v>
      </c>
    </row>
    <row r="163" spans="2:26" x14ac:dyDescent="0.35">
      <c r="B163" s="261"/>
      <c r="C163" s="254"/>
      <c r="D163" s="254"/>
      <c r="E163" s="91"/>
      <c r="F163" s="254"/>
      <c r="G163" s="286"/>
      <c r="J163" s="254"/>
      <c r="K163" s="254"/>
      <c r="L163" s="254"/>
      <c r="R163" s="249">
        <f t="shared" si="31"/>
        <v>0</v>
      </c>
      <c r="S163">
        <f t="shared" si="32"/>
        <v>0</v>
      </c>
      <c r="T163" t="str">
        <f t="shared" si="33"/>
        <v>Buy</v>
      </c>
      <c r="U163" s="254">
        <f t="shared" si="34"/>
        <v>0</v>
      </c>
      <c r="V163" t="str">
        <f t="shared" si="35"/>
        <v>EULNGFI</v>
      </c>
      <c r="W163" s="361" t="str">
        <f t="shared" si="36"/>
        <v>05/29/2024</v>
      </c>
      <c r="X163" t="s">
        <v>1035</v>
      </c>
      <c r="Y163" t="s">
        <v>1024</v>
      </c>
      <c r="Z163" t="s">
        <v>1025</v>
      </c>
    </row>
    <row r="164" spans="2:26" x14ac:dyDescent="0.35">
      <c r="B164" s="261"/>
      <c r="C164" s="254"/>
      <c r="D164" s="254"/>
      <c r="E164" s="91"/>
      <c r="F164" s="254"/>
      <c r="G164" s="286"/>
      <c r="J164" s="254"/>
      <c r="K164" s="254"/>
      <c r="L164" s="254"/>
      <c r="R164" s="249">
        <f t="shared" si="31"/>
        <v>0</v>
      </c>
      <c r="S164">
        <f t="shared" si="32"/>
        <v>0</v>
      </c>
      <c r="T164" t="str">
        <f t="shared" si="33"/>
        <v>Buy</v>
      </c>
      <c r="U164" s="254">
        <f t="shared" si="34"/>
        <v>0</v>
      </c>
      <c r="V164" t="str">
        <f t="shared" si="35"/>
        <v>EULNGFI</v>
      </c>
      <c r="W164" s="361" t="str">
        <f t="shared" si="36"/>
        <v>05/29/2024</v>
      </c>
      <c r="X164" t="s">
        <v>1035</v>
      </c>
      <c r="Y164" t="s">
        <v>1024</v>
      </c>
      <c r="Z164" t="s">
        <v>1025</v>
      </c>
    </row>
    <row r="165" spans="2:26" x14ac:dyDescent="0.35">
      <c r="B165" s="175"/>
      <c r="C165" s="254"/>
      <c r="D165" s="254"/>
      <c r="E165" s="91"/>
      <c r="F165" s="254"/>
      <c r="G165" s="213"/>
      <c r="I165" s="254"/>
      <c r="J165" s="254"/>
      <c r="K165" s="254"/>
      <c r="L165" s="254"/>
      <c r="R165" s="249">
        <f t="shared" si="31"/>
        <v>0</v>
      </c>
      <c r="S165">
        <f t="shared" si="32"/>
        <v>0</v>
      </c>
      <c r="T165" t="str">
        <f t="shared" si="33"/>
        <v>Buy</v>
      </c>
      <c r="U165" s="254">
        <f t="shared" si="34"/>
        <v>0</v>
      </c>
      <c r="V165" t="str">
        <f t="shared" si="35"/>
        <v>EULNGFI</v>
      </c>
      <c r="W165" s="361" t="str">
        <f t="shared" si="36"/>
        <v>05/29/2024</v>
      </c>
      <c r="X165" t="s">
        <v>1035</v>
      </c>
      <c r="Y165" t="s">
        <v>1024</v>
      </c>
      <c r="Z165" t="s">
        <v>1025</v>
      </c>
    </row>
    <row r="166" spans="2:26" x14ac:dyDescent="0.35">
      <c r="B166" s="261"/>
      <c r="C166" s="254"/>
      <c r="D166" s="254"/>
      <c r="E166" s="91"/>
      <c r="F166" s="254"/>
      <c r="G166" s="286"/>
      <c r="J166" s="254"/>
      <c r="K166" s="254"/>
      <c r="L166" s="254"/>
      <c r="R166" s="249">
        <f t="shared" ref="R166:R186" si="37">N166</f>
        <v>0</v>
      </c>
      <c r="S166">
        <f t="shared" ref="S166:S186" si="38">A166</f>
        <v>0</v>
      </c>
      <c r="T166" t="str">
        <f t="shared" ref="T166:T186" si="39">IF(J166&lt;0,"Sell","Buy")</f>
        <v>Buy</v>
      </c>
      <c r="U166" s="254">
        <f t="shared" ref="U166:U186" si="40">ABS(J166)</f>
        <v>0</v>
      </c>
      <c r="V166" t="str">
        <f t="shared" ref="V166:V186" si="41">IF(O166="OIS Swap","EUFFSW",IF(O166="SPOT","EUFFFX",IF(O166="FORWARD","EUFFFX",IF(O166="US GOVERNMENT","USFIDRV",IF(O166="Financial commodity future.","USEQ",IF(O166="Credit Default Swap","EUFFSW",IF(O166="CDS Index","EUFFSW","EULNGFI")))))))</f>
        <v>EULNGFI</v>
      </c>
      <c r="W166" s="361" t="str">
        <f t="shared" ref="W166:W186" si="42">IF(R166="Y-C59", IF(O166="Financial commodity future.",$S$1,$S$3),IF(O166="Financial commodity future.",$S$1,$S$2))</f>
        <v>05/29/2024</v>
      </c>
      <c r="X166" t="s">
        <v>1035</v>
      </c>
      <c r="Y166" t="s">
        <v>1024</v>
      </c>
      <c r="Z166" t="s">
        <v>1025</v>
      </c>
    </row>
    <row r="167" spans="2:26" x14ac:dyDescent="0.35">
      <c r="B167" s="261"/>
      <c r="C167" s="254"/>
      <c r="D167" s="254"/>
      <c r="E167" s="91"/>
      <c r="F167" s="254"/>
      <c r="G167" s="286"/>
      <c r="J167" s="254"/>
      <c r="K167" s="254"/>
      <c r="L167" s="254"/>
      <c r="R167" s="249">
        <f t="shared" si="37"/>
        <v>0</v>
      </c>
      <c r="S167">
        <f t="shared" si="38"/>
        <v>0</v>
      </c>
      <c r="T167" t="str">
        <f t="shared" si="39"/>
        <v>Buy</v>
      </c>
      <c r="U167" s="254">
        <f t="shared" si="40"/>
        <v>0</v>
      </c>
      <c r="V167" t="str">
        <f t="shared" si="41"/>
        <v>EULNGFI</v>
      </c>
      <c r="W167" s="361" t="str">
        <f t="shared" si="42"/>
        <v>05/29/2024</v>
      </c>
      <c r="X167" t="s">
        <v>1035</v>
      </c>
      <c r="Y167" t="s">
        <v>1024</v>
      </c>
      <c r="Z167" t="s">
        <v>1025</v>
      </c>
    </row>
    <row r="168" spans="2:26" x14ac:dyDescent="0.35">
      <c r="B168" s="261"/>
      <c r="C168" s="254"/>
      <c r="D168" s="254"/>
      <c r="E168" s="91"/>
      <c r="F168" s="254"/>
      <c r="G168" s="286"/>
      <c r="J168" s="254"/>
      <c r="K168" s="254"/>
      <c r="L168" s="254"/>
      <c r="R168" s="249">
        <f t="shared" si="37"/>
        <v>0</v>
      </c>
      <c r="S168">
        <f t="shared" si="38"/>
        <v>0</v>
      </c>
      <c r="T168" t="str">
        <f t="shared" si="39"/>
        <v>Buy</v>
      </c>
      <c r="U168" s="254">
        <f t="shared" si="40"/>
        <v>0</v>
      </c>
      <c r="V168" t="str">
        <f t="shared" si="41"/>
        <v>EULNGFI</v>
      </c>
      <c r="W168" s="361" t="str">
        <f t="shared" si="42"/>
        <v>05/29/2024</v>
      </c>
      <c r="X168" t="s">
        <v>1035</v>
      </c>
      <c r="Y168" t="s">
        <v>1024</v>
      </c>
      <c r="Z168" t="s">
        <v>1025</v>
      </c>
    </row>
    <row r="169" spans="2:26" x14ac:dyDescent="0.35">
      <c r="B169" s="175"/>
      <c r="C169" s="254"/>
      <c r="D169" s="254"/>
      <c r="E169" s="91"/>
      <c r="F169" s="254"/>
      <c r="G169" s="213"/>
      <c r="I169" s="254"/>
      <c r="J169" s="254"/>
      <c r="K169" s="254"/>
      <c r="L169" s="254"/>
      <c r="R169" s="249">
        <f t="shared" si="37"/>
        <v>0</v>
      </c>
      <c r="S169">
        <f t="shared" si="38"/>
        <v>0</v>
      </c>
      <c r="T169" t="str">
        <f t="shared" si="39"/>
        <v>Buy</v>
      </c>
      <c r="U169" s="254">
        <f t="shared" si="40"/>
        <v>0</v>
      </c>
      <c r="V169" t="str">
        <f t="shared" si="41"/>
        <v>EULNGFI</v>
      </c>
      <c r="W169" s="361" t="str">
        <f t="shared" si="42"/>
        <v>05/29/2024</v>
      </c>
      <c r="X169" t="s">
        <v>1035</v>
      </c>
      <c r="Y169" t="s">
        <v>1024</v>
      </c>
      <c r="Z169" t="s">
        <v>1025</v>
      </c>
    </row>
    <row r="170" spans="2:26" x14ac:dyDescent="0.35">
      <c r="B170" s="261"/>
      <c r="C170" s="254"/>
      <c r="D170" s="254"/>
      <c r="E170" s="91"/>
      <c r="F170" s="254"/>
      <c r="G170" s="286"/>
      <c r="J170" s="254"/>
      <c r="K170" s="254"/>
      <c r="L170" s="254"/>
      <c r="R170" s="249">
        <f t="shared" si="37"/>
        <v>0</v>
      </c>
      <c r="S170">
        <f t="shared" si="38"/>
        <v>0</v>
      </c>
      <c r="T170" t="str">
        <f t="shared" si="39"/>
        <v>Buy</v>
      </c>
      <c r="U170" s="254">
        <f t="shared" si="40"/>
        <v>0</v>
      </c>
      <c r="V170" t="str">
        <f t="shared" si="41"/>
        <v>EULNGFI</v>
      </c>
      <c r="W170" s="361" t="str">
        <f t="shared" si="42"/>
        <v>05/29/2024</v>
      </c>
      <c r="X170" t="s">
        <v>1035</v>
      </c>
      <c r="Y170" t="s">
        <v>1024</v>
      </c>
      <c r="Z170" t="s">
        <v>1025</v>
      </c>
    </row>
    <row r="171" spans="2:26" x14ac:dyDescent="0.35">
      <c r="B171" s="175"/>
      <c r="C171" s="254"/>
      <c r="D171" s="254"/>
      <c r="E171" s="91"/>
      <c r="F171" s="254"/>
      <c r="G171" s="213"/>
      <c r="J171" s="254"/>
      <c r="K171" s="254"/>
      <c r="L171" s="254"/>
      <c r="R171" s="249">
        <f t="shared" si="37"/>
        <v>0</v>
      </c>
      <c r="S171">
        <f t="shared" si="38"/>
        <v>0</v>
      </c>
      <c r="T171" t="str">
        <f t="shared" si="39"/>
        <v>Buy</v>
      </c>
      <c r="U171" s="254">
        <f t="shared" si="40"/>
        <v>0</v>
      </c>
      <c r="V171" t="str">
        <f t="shared" si="41"/>
        <v>EULNGFI</v>
      </c>
      <c r="W171" s="361" t="str">
        <f t="shared" si="42"/>
        <v>05/29/2024</v>
      </c>
      <c r="X171" t="s">
        <v>1035</v>
      </c>
      <c r="Y171" t="s">
        <v>1024</v>
      </c>
      <c r="Z171" t="s">
        <v>1025</v>
      </c>
    </row>
    <row r="172" spans="2:26" x14ac:dyDescent="0.35">
      <c r="B172" s="175"/>
      <c r="C172" s="254"/>
      <c r="D172" s="254"/>
      <c r="E172" s="91"/>
      <c r="F172" s="254"/>
      <c r="G172" s="213"/>
      <c r="I172" s="254"/>
      <c r="J172" s="254"/>
      <c r="K172" s="254"/>
      <c r="L172" s="254"/>
      <c r="R172" s="249">
        <f t="shared" si="37"/>
        <v>0</v>
      </c>
      <c r="S172">
        <f t="shared" si="38"/>
        <v>0</v>
      </c>
      <c r="T172" t="str">
        <f t="shared" si="39"/>
        <v>Buy</v>
      </c>
      <c r="U172" s="254">
        <f t="shared" si="40"/>
        <v>0</v>
      </c>
      <c r="V172" t="str">
        <f t="shared" si="41"/>
        <v>EULNGFI</v>
      </c>
      <c r="W172" s="361" t="str">
        <f t="shared" si="42"/>
        <v>05/29/2024</v>
      </c>
      <c r="X172" t="s">
        <v>1035</v>
      </c>
      <c r="Y172" t="s">
        <v>1024</v>
      </c>
      <c r="Z172" t="s">
        <v>1025</v>
      </c>
    </row>
    <row r="173" spans="2:26" x14ac:dyDescent="0.35">
      <c r="B173" s="261"/>
      <c r="C173" s="254"/>
      <c r="D173" s="254"/>
      <c r="E173" s="91"/>
      <c r="F173" s="254"/>
      <c r="G173" s="286"/>
      <c r="J173" s="254"/>
      <c r="K173" s="254"/>
      <c r="L173" s="254"/>
      <c r="R173" s="249">
        <f t="shared" si="37"/>
        <v>0</v>
      </c>
      <c r="S173">
        <f t="shared" si="38"/>
        <v>0</v>
      </c>
      <c r="T173" t="str">
        <f t="shared" si="39"/>
        <v>Buy</v>
      </c>
      <c r="U173" s="254">
        <f t="shared" si="40"/>
        <v>0</v>
      </c>
      <c r="V173" t="str">
        <f t="shared" si="41"/>
        <v>EULNGFI</v>
      </c>
      <c r="W173" s="361" t="str">
        <f t="shared" si="42"/>
        <v>05/29/2024</v>
      </c>
      <c r="X173" t="s">
        <v>1035</v>
      </c>
      <c r="Y173" t="s">
        <v>1024</v>
      </c>
      <c r="Z173" t="s">
        <v>1025</v>
      </c>
    </row>
    <row r="174" spans="2:26" x14ac:dyDescent="0.35">
      <c r="B174" s="175"/>
      <c r="C174" s="254"/>
      <c r="D174" s="254"/>
      <c r="E174" s="91"/>
      <c r="F174" s="254"/>
      <c r="G174" s="213"/>
      <c r="I174" s="254"/>
      <c r="J174" s="254"/>
      <c r="K174" s="254"/>
      <c r="L174" s="254"/>
      <c r="R174" s="249">
        <f t="shared" si="37"/>
        <v>0</v>
      </c>
      <c r="S174">
        <f t="shared" si="38"/>
        <v>0</v>
      </c>
      <c r="T174" t="str">
        <f t="shared" si="39"/>
        <v>Buy</v>
      </c>
      <c r="U174" s="254">
        <f t="shared" si="40"/>
        <v>0</v>
      </c>
      <c r="V174" t="str">
        <f t="shared" si="41"/>
        <v>EULNGFI</v>
      </c>
      <c r="W174" s="361" t="str">
        <f t="shared" si="42"/>
        <v>05/29/2024</v>
      </c>
      <c r="X174" t="s">
        <v>1035</v>
      </c>
      <c r="Y174" t="s">
        <v>1024</v>
      </c>
      <c r="Z174" t="s">
        <v>1025</v>
      </c>
    </row>
    <row r="175" spans="2:26" x14ac:dyDescent="0.35">
      <c r="B175" s="261"/>
      <c r="C175" s="254"/>
      <c r="D175" s="254"/>
      <c r="E175" s="91"/>
      <c r="F175" s="254"/>
      <c r="G175" s="286"/>
      <c r="J175" s="254"/>
      <c r="K175" s="254"/>
      <c r="L175" s="254"/>
      <c r="R175" s="249">
        <f t="shared" si="37"/>
        <v>0</v>
      </c>
      <c r="S175">
        <f t="shared" si="38"/>
        <v>0</v>
      </c>
      <c r="T175" t="str">
        <f t="shared" si="39"/>
        <v>Buy</v>
      </c>
      <c r="U175" s="254">
        <f t="shared" si="40"/>
        <v>0</v>
      </c>
      <c r="V175" t="str">
        <f t="shared" si="41"/>
        <v>EULNGFI</v>
      </c>
      <c r="W175" s="361" t="str">
        <f t="shared" si="42"/>
        <v>05/29/2024</v>
      </c>
      <c r="X175" t="s">
        <v>1035</v>
      </c>
      <c r="Y175" t="s">
        <v>1024</v>
      </c>
      <c r="Z175" t="s">
        <v>1025</v>
      </c>
    </row>
    <row r="176" spans="2:26" x14ac:dyDescent="0.35">
      <c r="B176" s="261"/>
      <c r="C176" s="254"/>
      <c r="D176" s="254"/>
      <c r="E176" s="91"/>
      <c r="F176" s="254"/>
      <c r="G176" s="286"/>
      <c r="J176" s="254"/>
      <c r="K176" s="254"/>
      <c r="L176" s="254"/>
      <c r="R176" s="249">
        <f t="shared" si="37"/>
        <v>0</v>
      </c>
      <c r="S176">
        <f t="shared" si="38"/>
        <v>0</v>
      </c>
      <c r="T176" t="str">
        <f t="shared" si="39"/>
        <v>Buy</v>
      </c>
      <c r="U176" s="254">
        <f t="shared" si="40"/>
        <v>0</v>
      </c>
      <c r="V176" t="str">
        <f t="shared" si="41"/>
        <v>EULNGFI</v>
      </c>
      <c r="W176" s="361" t="str">
        <f t="shared" si="42"/>
        <v>05/29/2024</v>
      </c>
      <c r="X176" t="s">
        <v>1035</v>
      </c>
      <c r="Y176" t="s">
        <v>1024</v>
      </c>
      <c r="Z176" t="s">
        <v>1025</v>
      </c>
    </row>
    <row r="177" spans="2:26" x14ac:dyDescent="0.35">
      <c r="B177" s="175"/>
      <c r="C177" s="254"/>
      <c r="D177" s="254"/>
      <c r="E177" s="91"/>
      <c r="F177" s="254"/>
      <c r="G177" s="213"/>
      <c r="I177" s="254"/>
      <c r="J177" s="254"/>
      <c r="K177" s="254"/>
      <c r="L177" s="254"/>
      <c r="R177" s="249">
        <f t="shared" si="37"/>
        <v>0</v>
      </c>
      <c r="S177">
        <f t="shared" si="38"/>
        <v>0</v>
      </c>
      <c r="T177" t="str">
        <f t="shared" si="39"/>
        <v>Buy</v>
      </c>
      <c r="U177" s="254">
        <f t="shared" si="40"/>
        <v>0</v>
      </c>
      <c r="V177" t="str">
        <f t="shared" si="41"/>
        <v>EULNGFI</v>
      </c>
      <c r="W177" s="361" t="str">
        <f t="shared" si="42"/>
        <v>05/29/2024</v>
      </c>
      <c r="X177" t="s">
        <v>1035</v>
      </c>
      <c r="Y177" t="s">
        <v>1024</v>
      </c>
      <c r="Z177" t="s">
        <v>1025</v>
      </c>
    </row>
    <row r="178" spans="2:26" x14ac:dyDescent="0.35">
      <c r="B178" s="261"/>
      <c r="C178" s="254"/>
      <c r="D178" s="254"/>
      <c r="E178" s="91"/>
      <c r="F178" s="254"/>
      <c r="G178" s="286"/>
      <c r="J178" s="254"/>
      <c r="K178" s="254"/>
      <c r="L178" s="254"/>
      <c r="R178" s="249">
        <f t="shared" si="37"/>
        <v>0</v>
      </c>
      <c r="S178">
        <f t="shared" si="38"/>
        <v>0</v>
      </c>
      <c r="T178" t="str">
        <f t="shared" si="39"/>
        <v>Buy</v>
      </c>
      <c r="U178" s="254">
        <f t="shared" si="40"/>
        <v>0</v>
      </c>
      <c r="V178" t="str">
        <f t="shared" si="41"/>
        <v>EULNGFI</v>
      </c>
      <c r="W178" s="361" t="str">
        <f t="shared" si="42"/>
        <v>05/29/2024</v>
      </c>
      <c r="X178" t="s">
        <v>1035</v>
      </c>
      <c r="Y178" t="s">
        <v>1024</v>
      </c>
      <c r="Z178" t="s">
        <v>1025</v>
      </c>
    </row>
    <row r="179" spans="2:26" x14ac:dyDescent="0.35">
      <c r="B179" s="261"/>
      <c r="C179" s="254"/>
      <c r="D179" s="254"/>
      <c r="E179" s="91"/>
      <c r="F179" s="254"/>
      <c r="G179" s="286"/>
      <c r="J179" s="254"/>
      <c r="K179" s="254"/>
      <c r="L179" s="254"/>
      <c r="R179" s="249">
        <f t="shared" si="37"/>
        <v>0</v>
      </c>
      <c r="S179">
        <f t="shared" si="38"/>
        <v>0</v>
      </c>
      <c r="T179" t="str">
        <f t="shared" si="39"/>
        <v>Buy</v>
      </c>
      <c r="U179" s="254">
        <f t="shared" si="40"/>
        <v>0</v>
      </c>
      <c r="V179" t="str">
        <f t="shared" si="41"/>
        <v>EULNGFI</v>
      </c>
      <c r="W179" s="361" t="str">
        <f t="shared" si="42"/>
        <v>05/29/2024</v>
      </c>
      <c r="X179" t="s">
        <v>1035</v>
      </c>
      <c r="Y179" t="s">
        <v>1024</v>
      </c>
      <c r="Z179" t="s">
        <v>1025</v>
      </c>
    </row>
    <row r="180" spans="2:26" x14ac:dyDescent="0.35">
      <c r="B180" s="175"/>
      <c r="C180" s="254"/>
      <c r="D180" s="254"/>
      <c r="E180" s="91"/>
      <c r="F180" s="254"/>
      <c r="G180" s="213"/>
      <c r="I180" s="254"/>
      <c r="J180" s="254"/>
      <c r="K180" s="254"/>
      <c r="L180" s="254"/>
      <c r="R180" s="249">
        <f t="shared" si="37"/>
        <v>0</v>
      </c>
      <c r="S180">
        <f t="shared" si="38"/>
        <v>0</v>
      </c>
      <c r="T180" t="str">
        <f t="shared" si="39"/>
        <v>Buy</v>
      </c>
      <c r="U180" s="254">
        <f t="shared" si="40"/>
        <v>0</v>
      </c>
      <c r="V180" t="str">
        <f t="shared" si="41"/>
        <v>EULNGFI</v>
      </c>
      <c r="W180" s="361" t="str">
        <f t="shared" si="42"/>
        <v>05/29/2024</v>
      </c>
      <c r="X180" t="s">
        <v>1035</v>
      </c>
      <c r="Y180" t="s">
        <v>1024</v>
      </c>
      <c r="Z180" t="s">
        <v>1025</v>
      </c>
    </row>
    <row r="181" spans="2:26" x14ac:dyDescent="0.35">
      <c r="B181" s="261"/>
      <c r="C181" s="254"/>
      <c r="D181" s="254"/>
      <c r="E181" s="91"/>
      <c r="F181" s="254"/>
      <c r="G181" s="286"/>
      <c r="J181" s="254"/>
      <c r="K181" s="254"/>
      <c r="L181" s="254"/>
      <c r="R181" s="249">
        <f t="shared" si="37"/>
        <v>0</v>
      </c>
      <c r="S181">
        <f t="shared" si="38"/>
        <v>0</v>
      </c>
      <c r="T181" t="str">
        <f t="shared" si="39"/>
        <v>Buy</v>
      </c>
      <c r="U181" s="254">
        <f t="shared" si="40"/>
        <v>0</v>
      </c>
      <c r="V181" t="str">
        <f t="shared" si="41"/>
        <v>EULNGFI</v>
      </c>
      <c r="W181" s="361" t="str">
        <f t="shared" si="42"/>
        <v>05/29/2024</v>
      </c>
      <c r="X181" t="s">
        <v>1035</v>
      </c>
      <c r="Y181" t="s">
        <v>1024</v>
      </c>
      <c r="Z181" t="s">
        <v>1025</v>
      </c>
    </row>
    <row r="182" spans="2:26" x14ac:dyDescent="0.35">
      <c r="B182" s="175"/>
      <c r="C182" s="254"/>
      <c r="D182" s="254"/>
      <c r="E182" s="91"/>
      <c r="F182" s="254"/>
      <c r="G182" s="213"/>
      <c r="I182" s="254"/>
      <c r="J182" s="254"/>
      <c r="K182" s="254"/>
      <c r="L182" s="254"/>
      <c r="R182" s="249">
        <f t="shared" si="37"/>
        <v>0</v>
      </c>
      <c r="S182">
        <f t="shared" si="38"/>
        <v>0</v>
      </c>
      <c r="T182" t="str">
        <f t="shared" si="39"/>
        <v>Buy</v>
      </c>
      <c r="U182" s="254">
        <f t="shared" si="40"/>
        <v>0</v>
      </c>
      <c r="V182" t="str">
        <f t="shared" si="41"/>
        <v>EULNGFI</v>
      </c>
      <c r="W182" s="361" t="str">
        <f t="shared" si="42"/>
        <v>05/29/2024</v>
      </c>
      <c r="X182" t="s">
        <v>1035</v>
      </c>
      <c r="Y182" t="s">
        <v>1024</v>
      </c>
      <c r="Z182" t="s">
        <v>1025</v>
      </c>
    </row>
    <row r="183" spans="2:26" x14ac:dyDescent="0.35">
      <c r="B183" s="261"/>
      <c r="C183" s="254"/>
      <c r="D183" s="254"/>
      <c r="E183" s="91"/>
      <c r="F183" s="254"/>
      <c r="G183" s="286"/>
      <c r="J183" s="254"/>
      <c r="K183" s="254"/>
      <c r="L183" s="254"/>
      <c r="R183" s="249">
        <f t="shared" si="37"/>
        <v>0</v>
      </c>
      <c r="S183">
        <f t="shared" si="38"/>
        <v>0</v>
      </c>
      <c r="T183" t="str">
        <f t="shared" si="39"/>
        <v>Buy</v>
      </c>
      <c r="U183" s="254">
        <f t="shared" si="40"/>
        <v>0</v>
      </c>
      <c r="V183" t="str">
        <f t="shared" si="41"/>
        <v>EULNGFI</v>
      </c>
      <c r="W183" s="361" t="str">
        <f t="shared" si="42"/>
        <v>05/29/2024</v>
      </c>
      <c r="X183" t="s">
        <v>1035</v>
      </c>
      <c r="Y183" t="s">
        <v>1024</v>
      </c>
      <c r="Z183" t="s">
        <v>1025</v>
      </c>
    </row>
    <row r="184" spans="2:26" x14ac:dyDescent="0.35">
      <c r="B184" s="261"/>
      <c r="C184" s="254"/>
      <c r="D184" s="254"/>
      <c r="E184" s="91"/>
      <c r="F184" s="254"/>
      <c r="G184" s="286"/>
      <c r="J184" s="254"/>
      <c r="K184" s="254"/>
      <c r="L184" s="254"/>
      <c r="R184" s="249">
        <f t="shared" si="37"/>
        <v>0</v>
      </c>
      <c r="S184">
        <f t="shared" si="38"/>
        <v>0</v>
      </c>
      <c r="T184" t="str">
        <f t="shared" si="39"/>
        <v>Buy</v>
      </c>
      <c r="U184" s="254">
        <f t="shared" si="40"/>
        <v>0</v>
      </c>
      <c r="V184" t="str">
        <f t="shared" si="41"/>
        <v>EULNGFI</v>
      </c>
      <c r="W184" s="361" t="str">
        <f t="shared" si="42"/>
        <v>05/29/2024</v>
      </c>
      <c r="X184" t="s">
        <v>1035</v>
      </c>
      <c r="Y184" t="s">
        <v>1024</v>
      </c>
      <c r="Z184" t="s">
        <v>1025</v>
      </c>
    </row>
    <row r="185" spans="2:26" x14ac:dyDescent="0.35">
      <c r="B185" s="175"/>
      <c r="C185" s="254"/>
      <c r="D185" s="254"/>
      <c r="E185" s="91"/>
      <c r="F185" s="254"/>
      <c r="G185" s="213"/>
      <c r="I185" s="254"/>
      <c r="J185" s="254"/>
      <c r="K185" s="254"/>
      <c r="L185" s="254"/>
      <c r="R185" s="249">
        <f t="shared" si="37"/>
        <v>0</v>
      </c>
      <c r="S185">
        <f t="shared" si="38"/>
        <v>0</v>
      </c>
      <c r="T185" t="str">
        <f t="shared" si="39"/>
        <v>Buy</v>
      </c>
      <c r="U185" s="254">
        <f t="shared" si="40"/>
        <v>0</v>
      </c>
      <c r="V185" t="str">
        <f t="shared" si="41"/>
        <v>EULNGFI</v>
      </c>
      <c r="W185" s="361" t="str">
        <f t="shared" si="42"/>
        <v>05/29/2024</v>
      </c>
      <c r="X185" t="s">
        <v>1035</v>
      </c>
      <c r="Y185" t="s">
        <v>1024</v>
      </c>
      <c r="Z185" t="s">
        <v>1025</v>
      </c>
    </row>
    <row r="186" spans="2:26" x14ac:dyDescent="0.35">
      <c r="B186" s="175"/>
      <c r="C186" s="254"/>
      <c r="D186" s="254"/>
      <c r="E186" s="91"/>
      <c r="F186" s="254"/>
      <c r="G186" s="213"/>
      <c r="I186" s="254"/>
      <c r="J186" s="254"/>
      <c r="K186" s="254"/>
      <c r="L186" s="254"/>
      <c r="R186" s="249">
        <f t="shared" si="37"/>
        <v>0</v>
      </c>
      <c r="S186">
        <f t="shared" si="38"/>
        <v>0</v>
      </c>
      <c r="T186" t="str">
        <f t="shared" si="39"/>
        <v>Buy</v>
      </c>
      <c r="U186" s="254">
        <f t="shared" si="40"/>
        <v>0</v>
      </c>
      <c r="V186" t="str">
        <f t="shared" si="41"/>
        <v>EULNGFI</v>
      </c>
      <c r="W186" s="361" t="str">
        <f t="shared" si="42"/>
        <v>05/29/2024</v>
      </c>
      <c r="X186" t="s">
        <v>1035</v>
      </c>
      <c r="Y186" t="s">
        <v>1024</v>
      </c>
      <c r="Z186" t="s">
        <v>1025</v>
      </c>
    </row>
    <row r="187" spans="2:26" x14ac:dyDescent="0.35">
      <c r="B187" s="261"/>
      <c r="C187" s="254"/>
      <c r="D187" s="254"/>
      <c r="E187" s="91"/>
      <c r="F187" s="254"/>
      <c r="G187" s="286"/>
      <c r="J187" s="254"/>
      <c r="K187" s="254"/>
      <c r="L187" s="254"/>
      <c r="R187" s="249">
        <f t="shared" ref="R187:R198" si="43">N187</f>
        <v>0</v>
      </c>
      <c r="S187">
        <f t="shared" ref="S187:S198" si="44">A187</f>
        <v>0</v>
      </c>
      <c r="T187" t="str">
        <f t="shared" ref="T187:T198" si="45">IF(J187&lt;0,"Sell","Buy")</f>
        <v>Buy</v>
      </c>
      <c r="U187" s="254">
        <f t="shared" ref="U187:U198" si="46">ABS(J187)</f>
        <v>0</v>
      </c>
      <c r="V187" t="str">
        <f t="shared" ref="V187:V198" si="47">IF(O187="OIS Swap","EUFFSW",IF(O187="SPOT","EUFFFX",IF(O187="FORWARD","EUFFFX",IF(O187="US GOVERNMENT","USFIDRV",IF(O187="Financial commodity future.","USEQ",IF(O187="Credit Default Swap","EUFFSW",IF(O187="CDS Index","EUFFSW","EULNGFI")))))))</f>
        <v>EULNGFI</v>
      </c>
      <c r="W187" s="361" t="str">
        <f t="shared" ref="W187:W198" si="48">IF(R187="Y-C59", IF(O187="Financial commodity future.",$S$1,$S$3),IF(O187="Financial commodity future.",$S$1,$S$2))</f>
        <v>05/29/2024</v>
      </c>
      <c r="X187" t="s">
        <v>1035</v>
      </c>
      <c r="Y187" t="s">
        <v>1024</v>
      </c>
      <c r="Z187" t="s">
        <v>1025</v>
      </c>
    </row>
    <row r="188" spans="2:26" x14ac:dyDescent="0.35">
      <c r="B188" s="175"/>
      <c r="C188" s="254"/>
      <c r="D188" s="254"/>
      <c r="E188" s="91"/>
      <c r="F188" s="254"/>
      <c r="G188" s="213"/>
      <c r="I188" s="254"/>
      <c r="J188" s="254"/>
      <c r="K188" s="254"/>
      <c r="L188" s="254"/>
      <c r="R188" s="249">
        <f t="shared" si="43"/>
        <v>0</v>
      </c>
      <c r="S188">
        <f t="shared" si="44"/>
        <v>0</v>
      </c>
      <c r="T188" t="str">
        <f t="shared" si="45"/>
        <v>Buy</v>
      </c>
      <c r="U188" s="254">
        <f t="shared" si="46"/>
        <v>0</v>
      </c>
      <c r="V188" t="str">
        <f t="shared" si="47"/>
        <v>EULNGFI</v>
      </c>
      <c r="W188" s="361" t="str">
        <f t="shared" si="48"/>
        <v>05/29/2024</v>
      </c>
      <c r="X188" t="s">
        <v>1035</v>
      </c>
      <c r="Y188" t="s">
        <v>1024</v>
      </c>
      <c r="Z188" t="s">
        <v>1025</v>
      </c>
    </row>
    <row r="189" spans="2:26" x14ac:dyDescent="0.35">
      <c r="B189" s="261"/>
      <c r="C189" s="254"/>
      <c r="D189" s="254"/>
      <c r="E189" s="91"/>
      <c r="F189" s="254"/>
      <c r="G189" s="286"/>
      <c r="J189" s="254"/>
      <c r="K189" s="254"/>
      <c r="L189" s="254"/>
      <c r="R189" s="249">
        <f t="shared" si="43"/>
        <v>0</v>
      </c>
      <c r="S189">
        <f t="shared" si="44"/>
        <v>0</v>
      </c>
      <c r="T189" t="str">
        <f t="shared" si="45"/>
        <v>Buy</v>
      </c>
      <c r="U189" s="254">
        <f t="shared" si="46"/>
        <v>0</v>
      </c>
      <c r="V189" t="str">
        <f t="shared" si="47"/>
        <v>EULNGFI</v>
      </c>
      <c r="W189" s="361" t="str">
        <f t="shared" si="48"/>
        <v>05/29/2024</v>
      </c>
      <c r="X189" t="s">
        <v>1035</v>
      </c>
      <c r="Y189" t="s">
        <v>1024</v>
      </c>
      <c r="Z189" t="s">
        <v>1025</v>
      </c>
    </row>
    <row r="190" spans="2:26" x14ac:dyDescent="0.35">
      <c r="B190" s="175"/>
      <c r="C190" s="254"/>
      <c r="D190" s="254"/>
      <c r="E190" s="91"/>
      <c r="F190" s="254"/>
      <c r="G190" s="213"/>
      <c r="I190" s="254"/>
      <c r="J190" s="254"/>
      <c r="K190" s="254"/>
      <c r="L190" s="254"/>
      <c r="R190" s="249">
        <f t="shared" si="43"/>
        <v>0</v>
      </c>
      <c r="S190">
        <f t="shared" si="44"/>
        <v>0</v>
      </c>
      <c r="T190" t="str">
        <f t="shared" si="45"/>
        <v>Buy</v>
      </c>
      <c r="U190" s="254">
        <f t="shared" si="46"/>
        <v>0</v>
      </c>
      <c r="V190" t="str">
        <f t="shared" si="47"/>
        <v>EULNGFI</v>
      </c>
      <c r="W190" s="361" t="str">
        <f t="shared" si="48"/>
        <v>05/29/2024</v>
      </c>
      <c r="X190" t="s">
        <v>1035</v>
      </c>
      <c r="Y190" t="s">
        <v>1024</v>
      </c>
      <c r="Z190" t="s">
        <v>1025</v>
      </c>
    </row>
    <row r="191" spans="2:26" x14ac:dyDescent="0.35">
      <c r="B191" s="261"/>
      <c r="C191" s="254"/>
      <c r="D191" s="254"/>
      <c r="E191" s="91"/>
      <c r="F191" s="254"/>
      <c r="G191" s="286"/>
      <c r="J191" s="254"/>
      <c r="K191" s="254"/>
      <c r="L191" s="254"/>
      <c r="R191" s="249">
        <f t="shared" si="43"/>
        <v>0</v>
      </c>
      <c r="S191">
        <f t="shared" si="44"/>
        <v>0</v>
      </c>
      <c r="T191" t="str">
        <f t="shared" si="45"/>
        <v>Buy</v>
      </c>
      <c r="U191" s="254">
        <f t="shared" si="46"/>
        <v>0</v>
      </c>
      <c r="V191" t="str">
        <f t="shared" si="47"/>
        <v>EULNGFI</v>
      </c>
      <c r="W191" s="361" t="str">
        <f t="shared" si="48"/>
        <v>05/29/2024</v>
      </c>
      <c r="X191" t="s">
        <v>1035</v>
      </c>
      <c r="Y191" t="s">
        <v>1024</v>
      </c>
      <c r="Z191" t="s">
        <v>1025</v>
      </c>
    </row>
    <row r="192" spans="2:26" x14ac:dyDescent="0.35">
      <c r="B192" s="175"/>
      <c r="C192" s="254"/>
      <c r="D192" s="254"/>
      <c r="E192" s="91"/>
      <c r="F192" s="254"/>
      <c r="G192" s="213"/>
      <c r="I192" s="254"/>
      <c r="J192" s="254"/>
      <c r="K192" s="254"/>
      <c r="L192" s="254"/>
      <c r="R192" s="249">
        <f t="shared" si="43"/>
        <v>0</v>
      </c>
      <c r="S192">
        <f t="shared" si="44"/>
        <v>0</v>
      </c>
      <c r="T192" t="str">
        <f t="shared" si="45"/>
        <v>Buy</v>
      </c>
      <c r="U192" s="254">
        <f t="shared" si="46"/>
        <v>0</v>
      </c>
      <c r="V192" t="str">
        <f t="shared" si="47"/>
        <v>EULNGFI</v>
      </c>
      <c r="W192" s="361" t="str">
        <f t="shared" si="48"/>
        <v>05/29/2024</v>
      </c>
      <c r="X192" t="s">
        <v>1035</v>
      </c>
      <c r="Y192" t="s">
        <v>1024</v>
      </c>
      <c r="Z192" t="s">
        <v>1025</v>
      </c>
    </row>
    <row r="193" spans="2:26" x14ac:dyDescent="0.35">
      <c r="B193" s="261"/>
      <c r="C193" s="254"/>
      <c r="D193" s="254"/>
      <c r="E193" s="91"/>
      <c r="F193" s="254"/>
      <c r="G193" s="286"/>
      <c r="J193" s="254"/>
      <c r="K193" s="254"/>
      <c r="L193" s="254"/>
      <c r="R193" s="249">
        <f t="shared" si="43"/>
        <v>0</v>
      </c>
      <c r="S193">
        <f t="shared" si="44"/>
        <v>0</v>
      </c>
      <c r="T193" t="str">
        <f t="shared" si="45"/>
        <v>Buy</v>
      </c>
      <c r="U193" s="254">
        <f t="shared" si="46"/>
        <v>0</v>
      </c>
      <c r="V193" t="str">
        <f t="shared" si="47"/>
        <v>EULNGFI</v>
      </c>
      <c r="W193" s="361" t="str">
        <f t="shared" si="48"/>
        <v>05/29/2024</v>
      </c>
      <c r="X193" t="s">
        <v>1035</v>
      </c>
      <c r="Y193" t="s">
        <v>1024</v>
      </c>
      <c r="Z193" t="s">
        <v>1025</v>
      </c>
    </row>
    <row r="194" spans="2:26" x14ac:dyDescent="0.35">
      <c r="B194" s="175"/>
      <c r="C194" s="254"/>
      <c r="D194" s="254"/>
      <c r="E194" s="91"/>
      <c r="F194" s="254"/>
      <c r="G194" s="213"/>
      <c r="I194" s="254"/>
      <c r="J194" s="254"/>
      <c r="K194" s="254"/>
      <c r="L194" s="254"/>
      <c r="R194" s="249">
        <f t="shared" si="43"/>
        <v>0</v>
      </c>
      <c r="S194">
        <f t="shared" si="44"/>
        <v>0</v>
      </c>
      <c r="T194" t="str">
        <f t="shared" si="45"/>
        <v>Buy</v>
      </c>
      <c r="U194" s="254">
        <f t="shared" si="46"/>
        <v>0</v>
      </c>
      <c r="V194" t="str">
        <f t="shared" si="47"/>
        <v>EULNGFI</v>
      </c>
      <c r="W194" s="361" t="str">
        <f t="shared" si="48"/>
        <v>05/29/2024</v>
      </c>
      <c r="X194" t="s">
        <v>1035</v>
      </c>
      <c r="Y194" t="s">
        <v>1024</v>
      </c>
      <c r="Z194" t="s">
        <v>1025</v>
      </c>
    </row>
    <row r="195" spans="2:26" x14ac:dyDescent="0.35">
      <c r="B195" s="261"/>
      <c r="C195" s="254"/>
      <c r="D195" s="254"/>
      <c r="E195" s="91"/>
      <c r="F195" s="254"/>
      <c r="G195" s="286"/>
      <c r="J195" s="254"/>
      <c r="K195" s="254"/>
      <c r="L195" s="254"/>
      <c r="R195" s="249">
        <f t="shared" si="43"/>
        <v>0</v>
      </c>
      <c r="S195">
        <f t="shared" si="44"/>
        <v>0</v>
      </c>
      <c r="T195" t="str">
        <f t="shared" si="45"/>
        <v>Buy</v>
      </c>
      <c r="U195" s="254">
        <f t="shared" si="46"/>
        <v>0</v>
      </c>
      <c r="V195" t="str">
        <f t="shared" si="47"/>
        <v>EULNGFI</v>
      </c>
      <c r="W195" s="361" t="str">
        <f t="shared" si="48"/>
        <v>05/29/2024</v>
      </c>
      <c r="X195" t="s">
        <v>1035</v>
      </c>
      <c r="Y195" t="s">
        <v>1024</v>
      </c>
      <c r="Z195" t="s">
        <v>1025</v>
      </c>
    </row>
    <row r="196" spans="2:26" x14ac:dyDescent="0.35">
      <c r="B196" s="175"/>
      <c r="C196" s="254"/>
      <c r="D196" s="254"/>
      <c r="E196" s="91"/>
      <c r="F196" s="254"/>
      <c r="G196" s="213"/>
      <c r="I196" s="254"/>
      <c r="J196" s="254"/>
      <c r="K196" s="254"/>
      <c r="L196" s="254"/>
      <c r="R196" s="249">
        <f t="shared" si="43"/>
        <v>0</v>
      </c>
      <c r="S196">
        <f t="shared" si="44"/>
        <v>0</v>
      </c>
      <c r="T196" t="str">
        <f t="shared" si="45"/>
        <v>Buy</v>
      </c>
      <c r="U196" s="254">
        <f t="shared" si="46"/>
        <v>0</v>
      </c>
      <c r="V196" t="str">
        <f t="shared" si="47"/>
        <v>EULNGFI</v>
      </c>
      <c r="W196" s="361" t="str">
        <f t="shared" si="48"/>
        <v>05/29/2024</v>
      </c>
      <c r="X196" t="s">
        <v>1035</v>
      </c>
      <c r="Y196" t="s">
        <v>1024</v>
      </c>
      <c r="Z196" t="s">
        <v>1025</v>
      </c>
    </row>
    <row r="197" spans="2:26" x14ac:dyDescent="0.35">
      <c r="B197" s="261"/>
      <c r="C197" s="254"/>
      <c r="D197" s="254"/>
      <c r="E197" s="91"/>
      <c r="F197" s="254"/>
      <c r="G197" s="286"/>
      <c r="J197" s="254"/>
      <c r="K197" s="254"/>
      <c r="L197" s="254"/>
      <c r="R197" s="249">
        <f t="shared" si="43"/>
        <v>0</v>
      </c>
      <c r="S197">
        <f t="shared" si="44"/>
        <v>0</v>
      </c>
      <c r="T197" t="str">
        <f t="shared" si="45"/>
        <v>Buy</v>
      </c>
      <c r="U197" s="254">
        <f t="shared" si="46"/>
        <v>0</v>
      </c>
      <c r="V197" t="str">
        <f t="shared" si="47"/>
        <v>EULNGFI</v>
      </c>
      <c r="W197" s="361" t="str">
        <f t="shared" si="48"/>
        <v>05/29/2024</v>
      </c>
      <c r="X197" t="s">
        <v>1035</v>
      </c>
      <c r="Y197" t="s">
        <v>1024</v>
      </c>
      <c r="Z197" t="s">
        <v>1025</v>
      </c>
    </row>
    <row r="198" spans="2:26" x14ac:dyDescent="0.35">
      <c r="B198" s="175"/>
      <c r="C198" s="254"/>
      <c r="D198" s="254"/>
      <c r="E198" s="91"/>
      <c r="F198" s="254"/>
      <c r="G198" s="213"/>
      <c r="I198" s="254"/>
      <c r="J198" s="254"/>
      <c r="K198" s="254"/>
      <c r="L198" s="254"/>
      <c r="R198" s="249">
        <f t="shared" si="43"/>
        <v>0</v>
      </c>
      <c r="S198">
        <f t="shared" si="44"/>
        <v>0</v>
      </c>
      <c r="T198" t="str">
        <f t="shared" si="45"/>
        <v>Buy</v>
      </c>
      <c r="U198" s="254">
        <f t="shared" si="46"/>
        <v>0</v>
      </c>
      <c r="V198" t="str">
        <f t="shared" si="47"/>
        <v>EULNGFI</v>
      </c>
      <c r="W198" s="361" t="str">
        <f t="shared" si="48"/>
        <v>05/29/2024</v>
      </c>
      <c r="X198" t="s">
        <v>1035</v>
      </c>
      <c r="Y198" t="s">
        <v>1024</v>
      </c>
      <c r="Z198" t="s">
        <v>1025</v>
      </c>
    </row>
    <row r="199" spans="2:26" x14ac:dyDescent="0.35">
      <c r="R199" s="249">
        <f t="shared" ref="R199:R213" si="49">N199</f>
        <v>0</v>
      </c>
      <c r="S199">
        <f t="shared" ref="S199:S213" si="50">A199</f>
        <v>0</v>
      </c>
      <c r="T199" t="str">
        <f t="shared" ref="T199:T213" si="51">IF(J199&lt;0,"Sell","Buy")</f>
        <v>Buy</v>
      </c>
      <c r="U199" s="254">
        <f t="shared" ref="U199:U213" si="52">ABS(J199)</f>
        <v>0</v>
      </c>
      <c r="V199" t="str">
        <f t="shared" ref="V199:V213" si="53">IF(O199="OIS Swap","EUFFSW",IF(O199="SPOT","EUFFFX",IF(O199="FORWARD","EUFFFX",IF(O199="US GOVERNMENT","USFIDRV",IF(O199="Financial commodity future.","USEQ",IF(O199="Credit Default Swap","EUFFSW",IF(O199="CDS Index","EUFFSW","EULNGFI")))))))</f>
        <v>EULNGFI</v>
      </c>
      <c r="W199" s="361" t="str">
        <f t="shared" ref="W199:W213" si="54">IF(R199="Y-C59", IF(O199="Financial commodity future.",$S$1,$S$3),IF(O199="Financial commodity future.",$S$1,$S$2))</f>
        <v>05/29/2024</v>
      </c>
      <c r="X199" t="s">
        <v>1035</v>
      </c>
      <c r="Y199" t="s">
        <v>1024</v>
      </c>
      <c r="Z199" t="s">
        <v>1025</v>
      </c>
    </row>
    <row r="200" spans="2:26" x14ac:dyDescent="0.35">
      <c r="R200" s="249">
        <f t="shared" si="49"/>
        <v>0</v>
      </c>
      <c r="S200">
        <f t="shared" si="50"/>
        <v>0</v>
      </c>
      <c r="T200" t="str">
        <f t="shared" si="51"/>
        <v>Buy</v>
      </c>
      <c r="U200" s="254">
        <f t="shared" si="52"/>
        <v>0</v>
      </c>
      <c r="V200" t="str">
        <f t="shared" si="53"/>
        <v>EULNGFI</v>
      </c>
      <c r="W200" s="361" t="str">
        <f t="shared" si="54"/>
        <v>05/29/2024</v>
      </c>
      <c r="X200" t="s">
        <v>1035</v>
      </c>
      <c r="Y200" t="s">
        <v>1024</v>
      </c>
      <c r="Z200" t="s">
        <v>1025</v>
      </c>
    </row>
    <row r="201" spans="2:26" x14ac:dyDescent="0.35">
      <c r="R201" s="249">
        <f t="shared" si="49"/>
        <v>0</v>
      </c>
      <c r="S201">
        <f t="shared" si="50"/>
        <v>0</v>
      </c>
      <c r="T201" t="str">
        <f t="shared" si="51"/>
        <v>Buy</v>
      </c>
      <c r="U201" s="254">
        <f t="shared" si="52"/>
        <v>0</v>
      </c>
      <c r="V201" t="str">
        <f t="shared" si="53"/>
        <v>EULNGFI</v>
      </c>
      <c r="W201" s="361" t="str">
        <f t="shared" si="54"/>
        <v>05/29/2024</v>
      </c>
      <c r="X201" t="s">
        <v>1035</v>
      </c>
      <c r="Y201" t="s">
        <v>1024</v>
      </c>
      <c r="Z201" t="s">
        <v>1025</v>
      </c>
    </row>
    <row r="202" spans="2:26" x14ac:dyDescent="0.35">
      <c r="R202" s="249">
        <f t="shared" si="49"/>
        <v>0</v>
      </c>
      <c r="S202">
        <f t="shared" si="50"/>
        <v>0</v>
      </c>
      <c r="T202" t="str">
        <f t="shared" si="51"/>
        <v>Buy</v>
      </c>
      <c r="U202" s="254">
        <f t="shared" si="52"/>
        <v>0</v>
      </c>
      <c r="V202" t="str">
        <f t="shared" si="53"/>
        <v>EULNGFI</v>
      </c>
      <c r="W202" s="361" t="str">
        <f t="shared" si="54"/>
        <v>05/29/2024</v>
      </c>
      <c r="X202" t="s">
        <v>1035</v>
      </c>
      <c r="Y202" t="s">
        <v>1024</v>
      </c>
      <c r="Z202" t="s">
        <v>1025</v>
      </c>
    </row>
    <row r="203" spans="2:26" x14ac:dyDescent="0.35">
      <c r="R203" s="249">
        <f t="shared" si="49"/>
        <v>0</v>
      </c>
      <c r="S203">
        <f t="shared" si="50"/>
        <v>0</v>
      </c>
      <c r="T203" t="str">
        <f t="shared" si="51"/>
        <v>Buy</v>
      </c>
      <c r="U203" s="254">
        <f t="shared" si="52"/>
        <v>0</v>
      </c>
      <c r="V203" t="str">
        <f t="shared" si="53"/>
        <v>EULNGFI</v>
      </c>
      <c r="W203" s="361" t="str">
        <f t="shared" si="54"/>
        <v>05/29/2024</v>
      </c>
      <c r="X203" t="s">
        <v>1035</v>
      </c>
      <c r="Y203" t="s">
        <v>1024</v>
      </c>
      <c r="Z203" t="s">
        <v>1025</v>
      </c>
    </row>
    <row r="204" spans="2:26" x14ac:dyDescent="0.35">
      <c r="R204" s="249">
        <f t="shared" si="49"/>
        <v>0</v>
      </c>
      <c r="S204">
        <f t="shared" si="50"/>
        <v>0</v>
      </c>
      <c r="T204" t="str">
        <f t="shared" si="51"/>
        <v>Buy</v>
      </c>
      <c r="U204" s="254">
        <f t="shared" si="52"/>
        <v>0</v>
      </c>
      <c r="V204" t="str">
        <f t="shared" si="53"/>
        <v>EULNGFI</v>
      </c>
      <c r="W204" s="361" t="str">
        <f t="shared" si="54"/>
        <v>05/29/2024</v>
      </c>
      <c r="X204" t="s">
        <v>1035</v>
      </c>
      <c r="Y204" t="s">
        <v>1024</v>
      </c>
      <c r="Z204" t="s">
        <v>1025</v>
      </c>
    </row>
    <row r="205" spans="2:26" x14ac:dyDescent="0.35">
      <c r="R205" s="249">
        <f t="shared" si="49"/>
        <v>0</v>
      </c>
      <c r="S205">
        <f t="shared" si="50"/>
        <v>0</v>
      </c>
      <c r="T205" t="str">
        <f t="shared" si="51"/>
        <v>Buy</v>
      </c>
      <c r="U205" s="254">
        <f t="shared" si="52"/>
        <v>0</v>
      </c>
      <c r="V205" t="str">
        <f t="shared" si="53"/>
        <v>EULNGFI</v>
      </c>
      <c r="W205" s="361" t="str">
        <f t="shared" si="54"/>
        <v>05/29/2024</v>
      </c>
      <c r="X205" t="s">
        <v>1035</v>
      </c>
      <c r="Y205" t="s">
        <v>1024</v>
      </c>
      <c r="Z205" t="s">
        <v>1025</v>
      </c>
    </row>
    <row r="206" spans="2:26" x14ac:dyDescent="0.35">
      <c r="R206" s="249">
        <f t="shared" si="49"/>
        <v>0</v>
      </c>
      <c r="S206">
        <f t="shared" si="50"/>
        <v>0</v>
      </c>
      <c r="T206" t="str">
        <f t="shared" si="51"/>
        <v>Buy</v>
      </c>
      <c r="U206" s="254">
        <f t="shared" si="52"/>
        <v>0</v>
      </c>
      <c r="V206" t="str">
        <f t="shared" si="53"/>
        <v>EULNGFI</v>
      </c>
      <c r="W206" s="361" t="str">
        <f t="shared" si="54"/>
        <v>05/29/2024</v>
      </c>
      <c r="X206" t="s">
        <v>1035</v>
      </c>
      <c r="Y206" t="s">
        <v>1024</v>
      </c>
      <c r="Z206" t="s">
        <v>1025</v>
      </c>
    </row>
    <row r="207" spans="2:26" x14ac:dyDescent="0.35">
      <c r="R207" s="249">
        <f t="shared" si="49"/>
        <v>0</v>
      </c>
      <c r="S207">
        <f t="shared" si="50"/>
        <v>0</v>
      </c>
      <c r="T207" t="str">
        <f t="shared" si="51"/>
        <v>Buy</v>
      </c>
      <c r="U207" s="254">
        <f t="shared" si="52"/>
        <v>0</v>
      </c>
      <c r="V207" t="str">
        <f t="shared" si="53"/>
        <v>EULNGFI</v>
      </c>
      <c r="W207" s="361" t="str">
        <f t="shared" si="54"/>
        <v>05/29/2024</v>
      </c>
      <c r="X207" t="s">
        <v>1035</v>
      </c>
      <c r="Y207" t="s">
        <v>1024</v>
      </c>
      <c r="Z207" t="s">
        <v>1025</v>
      </c>
    </row>
    <row r="208" spans="2:26" x14ac:dyDescent="0.35">
      <c r="R208" s="249">
        <f t="shared" si="49"/>
        <v>0</v>
      </c>
      <c r="S208">
        <f t="shared" si="50"/>
        <v>0</v>
      </c>
      <c r="T208" t="str">
        <f t="shared" si="51"/>
        <v>Buy</v>
      </c>
      <c r="U208" s="254">
        <f t="shared" si="52"/>
        <v>0</v>
      </c>
      <c r="V208" t="str">
        <f t="shared" si="53"/>
        <v>EULNGFI</v>
      </c>
      <c r="W208" s="361" t="str">
        <f t="shared" si="54"/>
        <v>05/29/2024</v>
      </c>
      <c r="X208" t="s">
        <v>1035</v>
      </c>
      <c r="Y208" t="s">
        <v>1024</v>
      </c>
      <c r="Z208" t="s">
        <v>1025</v>
      </c>
    </row>
    <row r="209" spans="18:26" x14ac:dyDescent="0.35">
      <c r="R209" s="249">
        <f t="shared" si="49"/>
        <v>0</v>
      </c>
      <c r="S209">
        <f t="shared" si="50"/>
        <v>0</v>
      </c>
      <c r="T209" t="str">
        <f t="shared" si="51"/>
        <v>Buy</v>
      </c>
      <c r="U209" s="254">
        <f t="shared" si="52"/>
        <v>0</v>
      </c>
      <c r="V209" t="str">
        <f t="shared" si="53"/>
        <v>EULNGFI</v>
      </c>
      <c r="W209" s="361" t="str">
        <f t="shared" si="54"/>
        <v>05/29/2024</v>
      </c>
      <c r="X209" t="s">
        <v>1035</v>
      </c>
      <c r="Y209" t="s">
        <v>1024</v>
      </c>
      <c r="Z209" t="s">
        <v>1025</v>
      </c>
    </row>
    <row r="210" spans="18:26" x14ac:dyDescent="0.35">
      <c r="R210" s="249">
        <f t="shared" si="49"/>
        <v>0</v>
      </c>
      <c r="S210">
        <f t="shared" si="50"/>
        <v>0</v>
      </c>
      <c r="T210" t="str">
        <f t="shared" si="51"/>
        <v>Buy</v>
      </c>
      <c r="U210" s="254">
        <f t="shared" si="52"/>
        <v>0</v>
      </c>
      <c r="V210" t="str">
        <f t="shared" si="53"/>
        <v>EULNGFI</v>
      </c>
      <c r="W210" s="361" t="str">
        <f t="shared" si="54"/>
        <v>05/29/2024</v>
      </c>
      <c r="X210" t="s">
        <v>1035</v>
      </c>
      <c r="Y210" t="s">
        <v>1024</v>
      </c>
      <c r="Z210" t="s">
        <v>1025</v>
      </c>
    </row>
    <row r="211" spans="18:26" x14ac:dyDescent="0.35">
      <c r="R211" s="249">
        <f t="shared" si="49"/>
        <v>0</v>
      </c>
      <c r="S211">
        <f t="shared" si="50"/>
        <v>0</v>
      </c>
      <c r="T211" t="str">
        <f t="shared" si="51"/>
        <v>Buy</v>
      </c>
      <c r="U211" s="254">
        <f t="shared" si="52"/>
        <v>0</v>
      </c>
      <c r="V211" t="str">
        <f t="shared" si="53"/>
        <v>EULNGFI</v>
      </c>
      <c r="W211" s="361" t="str">
        <f t="shared" si="54"/>
        <v>05/29/2024</v>
      </c>
      <c r="X211" t="s">
        <v>1035</v>
      </c>
      <c r="Y211" t="s">
        <v>1024</v>
      </c>
      <c r="Z211" t="s">
        <v>1025</v>
      </c>
    </row>
    <row r="212" spans="18:26" x14ac:dyDescent="0.35">
      <c r="R212" s="249">
        <f t="shared" si="49"/>
        <v>0</v>
      </c>
      <c r="S212">
        <f t="shared" si="50"/>
        <v>0</v>
      </c>
      <c r="T212" t="str">
        <f t="shared" si="51"/>
        <v>Buy</v>
      </c>
      <c r="U212" s="254">
        <f t="shared" si="52"/>
        <v>0</v>
      </c>
      <c r="V212" t="str">
        <f t="shared" si="53"/>
        <v>EULNGFI</v>
      </c>
      <c r="W212" s="361" t="str">
        <f t="shared" si="54"/>
        <v>05/29/2024</v>
      </c>
      <c r="X212" t="s">
        <v>1035</v>
      </c>
      <c r="Y212" t="s">
        <v>1024</v>
      </c>
      <c r="Z212" t="s">
        <v>1025</v>
      </c>
    </row>
    <row r="213" spans="18:26" x14ac:dyDescent="0.35">
      <c r="R213" s="249">
        <f t="shared" si="49"/>
        <v>0</v>
      </c>
      <c r="S213">
        <f t="shared" si="50"/>
        <v>0</v>
      </c>
      <c r="T213" t="str">
        <f t="shared" si="51"/>
        <v>Buy</v>
      </c>
      <c r="U213" s="254">
        <f t="shared" si="52"/>
        <v>0</v>
      </c>
      <c r="V213" t="str">
        <f t="shared" si="53"/>
        <v>EULNGFI</v>
      </c>
      <c r="W213" s="361" t="str">
        <f t="shared" si="54"/>
        <v>05/29/2024</v>
      </c>
      <c r="X213" t="s">
        <v>1035</v>
      </c>
      <c r="Y213" t="s">
        <v>1024</v>
      </c>
      <c r="Z213" t="s">
        <v>1025</v>
      </c>
    </row>
  </sheetData>
  <autoFilter ref="A5:AB186" xr:uid="{6B731F7C-3D08-40FE-8BC9-6B8BC11487A4}">
    <sortState xmlns:xlrd2="http://schemas.microsoft.com/office/spreadsheetml/2017/richdata2" ref="A6:AB96">
      <sortCondition ref="H5:H18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37F79-50B7-4474-A0A9-B0832EF04FD8}">
  <sheetPr>
    <tabColor theme="3" tint="0.79998168889431442"/>
  </sheetPr>
  <dimension ref="A1:AM722"/>
  <sheetViews>
    <sheetView zoomScale="80" zoomScaleNormal="80" workbookViewId="0">
      <selection activeCell="J2" sqref="J2"/>
    </sheetView>
  </sheetViews>
  <sheetFormatPr defaultRowHeight="14.5" x14ac:dyDescent="0.35"/>
  <cols>
    <col min="1" max="1" width="18.7265625" customWidth="1"/>
    <col min="2" max="2" width="25.08984375" bestFit="1" customWidth="1"/>
    <col min="3" max="3" width="20" bestFit="1" customWidth="1"/>
    <col min="4" max="4" width="19.7265625" bestFit="1" customWidth="1"/>
    <col min="5" max="5" width="18.54296875" customWidth="1"/>
    <col min="6" max="6" width="16" bestFit="1" customWidth="1"/>
    <col min="7" max="7" width="8.08984375" style="141" customWidth="1"/>
    <col min="8" max="8" width="9.7265625" style="287" customWidth="1"/>
    <col min="9" max="9" width="18.08984375" style="249" customWidth="1"/>
    <col min="10" max="10" width="25.36328125" bestFit="1" customWidth="1"/>
    <col min="12" max="12" width="13.90625" customWidth="1"/>
    <col min="13" max="13" width="15.08984375" bestFit="1" customWidth="1"/>
    <col min="14" max="14" width="8.7265625" style="251"/>
    <col min="15" max="15" width="28.54296875" customWidth="1"/>
    <col min="16" max="16" width="22.54296875" bestFit="1" customWidth="1"/>
    <col min="17" max="17" width="16.54296875" customWidth="1"/>
    <col min="18" max="18" width="10" customWidth="1"/>
    <col min="20" max="20" width="13.08984375" bestFit="1" customWidth="1"/>
    <col min="24" max="24" width="19.08984375" style="249" customWidth="1"/>
    <col min="25" max="25" width="15.08984375" bestFit="1" customWidth="1"/>
    <col min="26" max="26" width="11.36328125" bestFit="1" customWidth="1"/>
    <col min="29" max="29" width="12.26953125" style="251" bestFit="1" customWidth="1"/>
    <col min="30" max="30" width="12.26953125" customWidth="1"/>
    <col min="31" max="31" width="25.36328125" bestFit="1" customWidth="1"/>
    <col min="32" max="32" width="15.90625" bestFit="1" customWidth="1"/>
    <col min="33" max="33" width="11.90625" bestFit="1" customWidth="1"/>
    <col min="35" max="35" width="12.26953125" style="251" bestFit="1" customWidth="1"/>
  </cols>
  <sheetData>
    <row r="1" spans="1:39" x14ac:dyDescent="0.35">
      <c r="H1" s="375" t="s">
        <v>1283</v>
      </c>
      <c r="I1" s="352" cm="1">
        <f t="array" ref="I1">_xll.BDP("GB00BJ1DZT42 Equity","FUND_TOTAL_ASSETS")</f>
        <v>471.75369999999998</v>
      </c>
      <c r="X1" s="249" t="s">
        <v>652</v>
      </c>
      <c r="Y1" t="s">
        <v>260</v>
      </c>
      <c r="Z1" s="213"/>
      <c r="AG1" t="s">
        <v>664</v>
      </c>
      <c r="AH1" s="254">
        <f>AA2-AH2</f>
        <v>0</v>
      </c>
      <c r="AI1" s="254">
        <f>AC2-AI2</f>
        <v>0</v>
      </c>
    </row>
    <row r="2" spans="1:39" x14ac:dyDescent="0.35">
      <c r="H2" s="287">
        <f>I2*0.2</f>
        <v>114</v>
      </c>
      <c r="I2" s="258">
        <v>570</v>
      </c>
      <c r="M2" s="175">
        <f>_xlfn.AGGREGATE(9,2,M4:M606)</f>
        <v>569759187.61310911</v>
      </c>
      <c r="T2" s="175">
        <f>_xlfn.AGGREGATE(9,2,T4:T606)</f>
        <v>671566.2425013117</v>
      </c>
      <c r="V2" s="246">
        <f>_xlfn.AGGREGATE(9,2,V4:V606)</f>
        <v>11.78186390353178</v>
      </c>
      <c r="X2" s="284">
        <v>-5.6</v>
      </c>
      <c r="Y2" s="353">
        <f>X2/I2</f>
        <v>-9.8245614035087706E-3</v>
      </c>
      <c r="Z2" s="255">
        <f>(X2+I2)/I2</f>
        <v>0.99017543859649115</v>
      </c>
      <c r="AA2" s="254">
        <f>_xlfn.AGGREGATE(9,2,AA4:AA606)</f>
        <v>-6597.8437859778478</v>
      </c>
      <c r="AC2" s="254">
        <f>_xlfn.AGGREGATE(9,2,AC4:AC606)</f>
        <v>-4515437.6523634065</v>
      </c>
      <c r="AD2" s="254"/>
      <c r="AE2" s="254"/>
      <c r="AF2">
        <v>0</v>
      </c>
      <c r="AH2" s="254">
        <f>_xlfn.AGGREGATE(9,2,AH4:AH606)</f>
        <v>-6597.8437859778478</v>
      </c>
      <c r="AI2" s="254">
        <f>_xlfn.AGGREGATE(9,2,AI4:AI606)</f>
        <v>-4515437.6523634065</v>
      </c>
    </row>
    <row r="3" spans="1:39" x14ac:dyDescent="0.35">
      <c r="A3" t="str">
        <f>_xll.BQL("Members(Type=AIM,ACCOUNTS=['Y-C59'],pxnum=2873,Profile='RS SAIM Df1')","TS_NAME().value,TS_NAME().Strategy,TS_POSITION().value,PS_ACCOUNT_CURRENCY_MKTVAL().value,TS_PRICE().value","cols=6;rows=238")</f>
        <v>ID</v>
      </c>
      <c r="B3" t="s">
        <v>173</v>
      </c>
      <c r="C3" t="s">
        <v>174</v>
      </c>
      <c r="D3" t="s">
        <v>175</v>
      </c>
      <c r="E3" t="s">
        <v>176</v>
      </c>
      <c r="F3" t="s">
        <v>177</v>
      </c>
      <c r="I3" s="249" t="s">
        <v>570</v>
      </c>
      <c r="J3" t="s">
        <v>173</v>
      </c>
      <c r="K3" s="364" t="s">
        <v>174</v>
      </c>
      <c r="L3" s="364" t="s">
        <v>175</v>
      </c>
      <c r="M3" t="s">
        <v>176</v>
      </c>
      <c r="N3" s="251" t="s">
        <v>177</v>
      </c>
      <c r="O3" s="364" t="s">
        <v>964</v>
      </c>
      <c r="P3" t="s">
        <v>647</v>
      </c>
      <c r="Q3" t="s">
        <v>645</v>
      </c>
      <c r="R3" t="s">
        <v>646</v>
      </c>
      <c r="S3" t="s">
        <v>648</v>
      </c>
      <c r="T3" t="s">
        <v>651</v>
      </c>
      <c r="U3" t="s">
        <v>650</v>
      </c>
      <c r="V3" t="s">
        <v>649</v>
      </c>
      <c r="X3" s="249" t="s">
        <v>1095</v>
      </c>
      <c r="Y3" t="s">
        <v>654</v>
      </c>
      <c r="Z3" t="s">
        <v>653</v>
      </c>
      <c r="AA3" t="s">
        <v>662</v>
      </c>
      <c r="AB3" t="s">
        <v>655</v>
      </c>
      <c r="AC3" s="251" t="s">
        <v>656</v>
      </c>
      <c r="AE3" t="s">
        <v>665</v>
      </c>
      <c r="AF3" t="s">
        <v>663</v>
      </c>
      <c r="AG3" t="s">
        <v>653</v>
      </c>
      <c r="AH3" t="s">
        <v>662</v>
      </c>
      <c r="AI3" s="251" t="s">
        <v>656</v>
      </c>
      <c r="AJ3" t="s">
        <v>1009</v>
      </c>
      <c r="AK3" t="s">
        <v>1010</v>
      </c>
      <c r="AL3" t="s">
        <v>1093</v>
      </c>
      <c r="AM3" t="s">
        <v>1094</v>
      </c>
    </row>
    <row r="4" spans="1:39" x14ac:dyDescent="0.35">
      <c r="A4" t="s">
        <v>496</v>
      </c>
      <c r="B4" t="s">
        <v>497</v>
      </c>
      <c r="D4" s="89">
        <v>1950</v>
      </c>
      <c r="E4" s="89">
        <v>1959879.7010869565</v>
      </c>
      <c r="F4">
        <v>98.605000000000004</v>
      </c>
      <c r="H4" s="287">
        <f t="shared" ref="H4" si="0">VLOOKUP(I4,$A$4:$D$324,4,0)-L4</f>
        <v>0</v>
      </c>
      <c r="I4" s="249" t="s">
        <v>839</v>
      </c>
      <c r="J4" t="s">
        <v>840</v>
      </c>
      <c r="L4" s="250">
        <v>37130000</v>
      </c>
      <c r="M4" s="250">
        <v>2009839.2840293953</v>
      </c>
      <c r="N4" s="251">
        <v>7.0524587631225586</v>
      </c>
      <c r="O4" t="str" cm="1">
        <f t="array" ref="O4">_xll.BDP(I4,"SECURITY_TYP")</f>
        <v>Credit Default Swap</v>
      </c>
      <c r="P4" t="str" cm="1">
        <f t="array" ref="P4">_xll.BDP(I4,"ID_ISIN")</f>
        <v>#N/A Field Not Applicable</v>
      </c>
      <c r="Q4" t="str" cm="1">
        <f t="array" ref="Q4">_xll.BDP(P4&amp;" Govt","MATURITY")</f>
        <v>#N/A Field Not Applicable Govt</v>
      </c>
      <c r="R4" t="str" cm="1">
        <f t="array" ref="R4">_xll.BDP(I4,"CRNCY")</f>
        <v>USD</v>
      </c>
      <c r="S4" s="91" t="str" cm="1">
        <f t="array" ref="S4">_xll.BDP(P4&amp;" Govt","RISK_MID")</f>
        <v>#N/A Field Not Applicable Govt</v>
      </c>
      <c r="T4" s="175" t="e">
        <f t="shared" ref="T4:T67" si="1">S4*L4/(10*U4)</f>
        <v>#VALUE!</v>
      </c>
      <c r="U4" cm="1">
        <f t="array" ref="U4">IF(R4="GBP",1,_xll.BDP("GBP"&amp;R4&amp;" CURNCY","PX_LAST"))</f>
        <v>1.2910999999999999</v>
      </c>
      <c r="V4" s="107" t="e">
        <f t="shared" ref="V4:V67" si="2">T4/($I$2*100)</f>
        <v>#VALUE!</v>
      </c>
      <c r="X4" s="249" t="str">
        <f t="shared" ref="X4:X67" si="3">I4</f>
        <v>SPRO078F Corp</v>
      </c>
      <c r="Y4" s="250">
        <f t="shared" ref="Y4:Y67" si="4">$Z$2*L4</f>
        <v>36765214.03508772</v>
      </c>
      <c r="Z4" s="254">
        <f t="shared" ref="Z4:Z67" si="5">Y4-L4</f>
        <v>-364785.96491228044</v>
      </c>
      <c r="AA4" s="254" t="e">
        <f t="shared" ref="AA4:AA67" si="6">Z4*S4/(10*U4)</f>
        <v>#VALUE!</v>
      </c>
      <c r="AB4" s="91" t="str" cm="1">
        <f t="array" ref="AB4">_xll.BDP(P4&amp;" Govt","PX_DIRTY_MID")</f>
        <v>#N/A Field Not Applicable Govt</v>
      </c>
      <c r="AC4" s="256" t="e">
        <f t="shared" ref="AC4:AC67" si="7">AB4*Z4*(10/IF(R4="MXN",10,1)/U4)</f>
        <v>#VALUE!</v>
      </c>
      <c r="AD4" s="255" t="e">
        <f t="shared" ref="AD4:AD67" si="8">AC4/M4</f>
        <v>#VALUE!</v>
      </c>
      <c r="AE4" s="249" t="str">
        <f t="shared" ref="AE4:AE67" si="9">J4</f>
        <v>/TURKE 100 06/20/29 BJA</v>
      </c>
      <c r="AG4" s="254">
        <f t="shared" ref="AG4:AG67" si="10">IF(AF4="",Z4,AF4)</f>
        <v>-364785.96491228044</v>
      </c>
      <c r="AH4" s="254" t="e">
        <f t="shared" ref="AH4:AH67" si="11">AG4*S4/(10*U4)</f>
        <v>#VALUE!</v>
      </c>
      <c r="AI4" s="256" t="e">
        <f t="shared" ref="AI4:AI67" si="12">AB4*AG4*(10/IF(R4="MXN",10,1)/U4)</f>
        <v>#VALUE!</v>
      </c>
      <c r="AJ4" t="b">
        <f t="shared" ref="AJ4:AJ67" si="13">ABS(AG4)&lt;=ABS(L4)</f>
        <v>1</v>
      </c>
      <c r="AK4" t="s">
        <v>1012</v>
      </c>
      <c r="AL4" t="str">
        <f t="shared" ref="AL4:AL67" si="14">O4</f>
        <v>Credit Default Swap</v>
      </c>
      <c r="AM4">
        <f t="shared" ref="AM4:AM67" si="15">K4</f>
        <v>0</v>
      </c>
    </row>
    <row r="5" spans="1:39" x14ac:dyDescent="0.35">
      <c r="A5" t="s">
        <v>582</v>
      </c>
      <c r="B5" t="s">
        <v>583</v>
      </c>
      <c r="D5" s="89">
        <v>3020</v>
      </c>
      <c r="E5" s="89">
        <v>3085424.0326086958</v>
      </c>
      <c r="F5">
        <v>100.66500000000001</v>
      </c>
      <c r="H5" s="287" t="e">
        <f>VLOOKUP(I5,$A$4:$D$524,4,0)-L5</f>
        <v>#N/A</v>
      </c>
      <c r="I5" s="249" t="s">
        <v>863</v>
      </c>
      <c r="J5" t="s">
        <v>1184</v>
      </c>
      <c r="K5" t="s">
        <v>690</v>
      </c>
      <c r="L5">
        <v>0</v>
      </c>
      <c r="M5">
        <v>0</v>
      </c>
      <c r="N5" s="251">
        <v>0</v>
      </c>
      <c r="O5" t="str" cm="1">
        <f t="array" ref="O5">_xll.BDP(I5,"SECURITY_TYP")</f>
        <v>Rec IL/Pay Fix ZC</v>
      </c>
      <c r="P5" t="str" cm="1">
        <f t="array" ref="P5">_xll.BDP(I5,"ID_ISIN")</f>
        <v>#N/A Field Not Applicable</v>
      </c>
      <c r="Q5" t="str" cm="1">
        <f t="array" ref="Q5">_xll.BDP(P5&amp;" Govt","MATURITY")</f>
        <v>#N/A Field Not Applicable Govt</v>
      </c>
      <c r="R5" t="str" cm="1">
        <f t="array" ref="R5">_xll.BDP(I5,"CRNCY")</f>
        <v>USD</v>
      </c>
      <c r="S5" s="91" t="str" cm="1">
        <f t="array" ref="S5">_xll.BDP(P5&amp;" Govt","RISK_MID")</f>
        <v>#N/A Field Not Applicable Govt</v>
      </c>
      <c r="T5" s="175" t="e">
        <f t="shared" si="1"/>
        <v>#VALUE!</v>
      </c>
      <c r="U5" cm="1">
        <f t="array" ref="U5">IF(R5="GBP",1,_xll.BDP("GBP"&amp;R5&amp;" CURNCY","PX_LAST"))</f>
        <v>1.2910999999999999</v>
      </c>
      <c r="V5" s="107" t="e">
        <f t="shared" si="2"/>
        <v>#VALUE!</v>
      </c>
      <c r="X5" s="249" t="str">
        <f t="shared" si="3"/>
        <v>SL7Y054C Corp</v>
      </c>
      <c r="Y5" s="250">
        <f t="shared" si="4"/>
        <v>0</v>
      </c>
      <c r="Z5" s="254">
        <f t="shared" si="5"/>
        <v>0</v>
      </c>
      <c r="AA5" s="254" t="e">
        <f t="shared" si="6"/>
        <v>#VALUE!</v>
      </c>
      <c r="AB5" s="91" t="str" cm="1">
        <f t="array" ref="AB5">_xll.BDP(P5&amp;" Govt","PX_DIRTY_MID")</f>
        <v>#N/A Field Not Applicable Govt</v>
      </c>
      <c r="AC5" s="256" t="e">
        <f t="shared" si="7"/>
        <v>#VALUE!</v>
      </c>
      <c r="AD5" s="255" t="e">
        <f t="shared" si="8"/>
        <v>#VALUE!</v>
      </c>
      <c r="AE5" s="249" t="str">
        <f t="shared" si="9"/>
        <v>[/ZC 2.58 09/27/25 0006]</v>
      </c>
      <c r="AG5" s="254">
        <f t="shared" si="10"/>
        <v>0</v>
      </c>
      <c r="AH5" s="254" t="e">
        <f t="shared" si="11"/>
        <v>#VALUE!</v>
      </c>
      <c r="AI5" s="256" t="e">
        <f t="shared" si="12"/>
        <v>#VALUE!</v>
      </c>
      <c r="AJ5" t="b">
        <f t="shared" si="13"/>
        <v>1</v>
      </c>
      <c r="AK5" t="s">
        <v>1012</v>
      </c>
      <c r="AL5" t="str">
        <f t="shared" si="14"/>
        <v>Rec IL/Pay Fix ZC</v>
      </c>
      <c r="AM5" t="str">
        <f t="shared" si="15"/>
        <v>Long US Inflation</v>
      </c>
    </row>
    <row r="6" spans="1:39" x14ac:dyDescent="0.35">
      <c r="A6" t="s">
        <v>1419</v>
      </c>
      <c r="B6" t="s">
        <v>1420</v>
      </c>
      <c r="D6" s="89">
        <v>5000</v>
      </c>
      <c r="E6" s="89">
        <v>4013773.8388510845</v>
      </c>
      <c r="F6">
        <v>102.405</v>
      </c>
      <c r="H6" s="287" t="e">
        <f t="shared" ref="H6:H69" si="16">VLOOKUP(I6,$A$4:$D$524,4,0)-L6</f>
        <v>#N/A</v>
      </c>
      <c r="I6" s="249" t="s">
        <v>756</v>
      </c>
      <c r="J6" t="s">
        <v>757</v>
      </c>
      <c r="K6" t="s">
        <v>668</v>
      </c>
      <c r="L6">
        <v>467</v>
      </c>
      <c r="M6">
        <v>2486.0460934675802</v>
      </c>
      <c r="N6" s="251">
        <v>2.4999999441206455E-3</v>
      </c>
      <c r="O6" t="str" cm="1">
        <f t="array" ref="O6">_xll.BDP(I6,"SECURITY_TYP")</f>
        <v>Financial commodity option.</v>
      </c>
      <c r="P6" t="str" cm="1">
        <f t="array" ref="P6">_xll.BDP(I6,"ID_ISIN")</f>
        <v>GB00KHM0B049</v>
      </c>
      <c r="Q6" t="str" cm="1">
        <f t="array" ref="Q6">_xll.BDP(P6&amp;" Govt","MATURITY")</f>
        <v>#N/A Invalid Security</v>
      </c>
      <c r="R6" t="str" cm="1">
        <f t="array" ref="R6">_xll.BDP(I6,"CRNCY")</f>
        <v>EUR</v>
      </c>
      <c r="S6" s="91" t="str" cm="1">
        <f t="array" ref="S6">_xll.BDP(P6&amp;" Govt","RISK_MID")</f>
        <v>#N/A Invalid Security</v>
      </c>
      <c r="T6" s="175" t="e">
        <f t="shared" si="1"/>
        <v>#VALUE!</v>
      </c>
      <c r="U6" cm="1">
        <f t="array" ref="U6">IF(R6="GBP",1,_xll.BDP("GBP"&amp;R6&amp;" CURNCY","PX_LAST"))</f>
        <v>1.1878</v>
      </c>
      <c r="V6" s="107" t="e">
        <f t="shared" si="2"/>
        <v>#VALUE!</v>
      </c>
      <c r="X6" s="249" t="str">
        <f t="shared" si="3"/>
        <v>0RM4C 98.250 Comdty</v>
      </c>
      <c r="Y6" s="250">
        <f t="shared" si="4"/>
        <v>462.41192982456135</v>
      </c>
      <c r="Z6" s="254">
        <f t="shared" si="5"/>
        <v>-4.588070175438645</v>
      </c>
      <c r="AA6" s="254" t="e">
        <f t="shared" si="6"/>
        <v>#VALUE!</v>
      </c>
      <c r="AB6" s="91" t="str" cm="1">
        <f t="array" ref="AB6">_xll.BDP(P6&amp;" Govt","PX_DIRTY_MID")</f>
        <v>#N/A Invalid Security</v>
      </c>
      <c r="AC6" s="256" t="e">
        <f t="shared" si="7"/>
        <v>#VALUE!</v>
      </c>
      <c r="AD6" s="255" t="e">
        <f t="shared" si="8"/>
        <v>#VALUE!</v>
      </c>
      <c r="AE6" s="249" t="str">
        <f t="shared" si="9"/>
        <v>0RM4C 98.250 ICF</v>
      </c>
      <c r="AG6" s="254">
        <f t="shared" si="10"/>
        <v>-4.588070175438645</v>
      </c>
      <c r="AH6" s="254" t="e">
        <f t="shared" si="11"/>
        <v>#VALUE!</v>
      </c>
      <c r="AI6" s="256" t="e">
        <f t="shared" si="12"/>
        <v>#VALUE!</v>
      </c>
      <c r="AJ6" t="b">
        <f t="shared" si="13"/>
        <v>1</v>
      </c>
      <c r="AK6" t="s">
        <v>1012</v>
      </c>
      <c r="AL6" t="str">
        <f t="shared" si="14"/>
        <v>Financial commodity option.</v>
      </c>
      <c r="AM6" t="str">
        <f t="shared" si="15"/>
        <v>RATES: EUR Front End</v>
      </c>
    </row>
    <row r="7" spans="1:39" x14ac:dyDescent="0.35">
      <c r="A7" t="s">
        <v>1398</v>
      </c>
      <c r="B7" t="s">
        <v>1399</v>
      </c>
      <c r="D7" s="89">
        <v>3500</v>
      </c>
      <c r="E7" s="89">
        <v>2667361.5703807962</v>
      </c>
      <c r="F7">
        <v>90.144999999999996</v>
      </c>
      <c r="H7" s="287" t="e">
        <f t="shared" si="16"/>
        <v>#N/A</v>
      </c>
      <c r="I7" s="249" t="s">
        <v>666</v>
      </c>
      <c r="J7" t="s">
        <v>667</v>
      </c>
      <c r="K7" t="s">
        <v>668</v>
      </c>
      <c r="L7" s="250">
        <v>-934</v>
      </c>
      <c r="M7" s="250">
        <v>-4972.0921869351605</v>
      </c>
      <c r="N7" s="251">
        <v>2.4999999441206455E-3</v>
      </c>
      <c r="O7" t="str" cm="1">
        <f t="array" ref="O7">_xll.BDP(I7,"SECURITY_TYP")</f>
        <v>Financial commodity option.</v>
      </c>
      <c r="P7" t="str" cm="1">
        <f t="array" ref="P7">_xll.BDP(I7,"ID_ISIN")</f>
        <v>GB00C03N6V76</v>
      </c>
      <c r="Q7" t="str" cm="1">
        <f t="array" ref="Q7">_xll.BDP(P7&amp;" Govt","MATURITY")</f>
        <v>#N/A Invalid Security</v>
      </c>
      <c r="R7" t="str" cm="1">
        <f t="array" ref="R7">_xll.BDP(I7,"CRNCY")</f>
        <v>EUR</v>
      </c>
      <c r="S7" s="91" t="str" cm="1">
        <f t="array" ref="S7">_xll.BDP(P7&amp;" Govt","RISK_MID")</f>
        <v>#N/A Invalid Security</v>
      </c>
      <c r="T7" s="175" t="e">
        <f t="shared" si="1"/>
        <v>#VALUE!</v>
      </c>
      <c r="U7" cm="1">
        <f t="array" ref="U7">IF(R7="GBP",1,_xll.BDP("GBP"&amp;R7&amp;" CURNCY","PX_LAST"))</f>
        <v>1.1878</v>
      </c>
      <c r="V7" s="107" t="e">
        <f t="shared" si="2"/>
        <v>#VALUE!</v>
      </c>
      <c r="X7" s="249" t="str">
        <f t="shared" si="3"/>
        <v>0RM4C 98.750 Comdty</v>
      </c>
      <c r="Y7" s="250">
        <f t="shared" si="4"/>
        <v>-924.82385964912271</v>
      </c>
      <c r="Z7" s="254">
        <f t="shared" si="5"/>
        <v>9.1761403508772901</v>
      </c>
      <c r="AA7" s="254" t="e">
        <f t="shared" si="6"/>
        <v>#VALUE!</v>
      </c>
      <c r="AB7" s="91" t="str" cm="1">
        <f t="array" ref="AB7">_xll.BDP(P7&amp;" Govt","PX_DIRTY_MID")</f>
        <v>#N/A Invalid Security</v>
      </c>
      <c r="AC7" s="256" t="e">
        <f t="shared" si="7"/>
        <v>#VALUE!</v>
      </c>
      <c r="AD7" s="255" t="e">
        <f t="shared" si="8"/>
        <v>#VALUE!</v>
      </c>
      <c r="AE7" s="249" t="str">
        <f t="shared" si="9"/>
        <v>0RM4C 98.750 ICF</v>
      </c>
      <c r="AG7" s="254">
        <f t="shared" si="10"/>
        <v>9.1761403508772901</v>
      </c>
      <c r="AH7" s="254" t="e">
        <f t="shared" si="11"/>
        <v>#VALUE!</v>
      </c>
      <c r="AI7" s="256" t="e">
        <f t="shared" si="12"/>
        <v>#VALUE!</v>
      </c>
      <c r="AJ7" t="b">
        <f t="shared" si="13"/>
        <v>1</v>
      </c>
      <c r="AK7" t="s">
        <v>1012</v>
      </c>
      <c r="AL7" t="str">
        <f t="shared" si="14"/>
        <v>Financial commodity option.</v>
      </c>
      <c r="AM7" t="str">
        <f t="shared" si="15"/>
        <v>RATES: EUR Front End</v>
      </c>
    </row>
    <row r="8" spans="1:39" x14ac:dyDescent="0.35">
      <c r="A8" t="s">
        <v>746</v>
      </c>
      <c r="B8" t="s">
        <v>747</v>
      </c>
      <c r="D8" s="89">
        <v>694750</v>
      </c>
      <c r="E8" s="89">
        <v>3381821.7173638395</v>
      </c>
      <c r="F8">
        <v>99.974000000000004</v>
      </c>
      <c r="H8" s="287">
        <f t="shared" si="16"/>
        <v>-7890</v>
      </c>
      <c r="I8" s="249" t="s">
        <v>824</v>
      </c>
      <c r="J8" t="s">
        <v>825</v>
      </c>
      <c r="L8">
        <v>48140</v>
      </c>
      <c r="M8" s="250">
        <v>20021271.812691383</v>
      </c>
      <c r="N8" s="251">
        <v>79.957999999999998</v>
      </c>
      <c r="O8" t="str" cm="1">
        <f t="array" ref="O8">_xll.BDP(I8,"SECURITY_TYP")</f>
        <v>AUSTRALIAN</v>
      </c>
      <c r="P8" t="str" cm="1">
        <f t="array" ref="P8">_xll.BDP(I8,"ID_ISIN")</f>
        <v>AU0000075681</v>
      </c>
      <c r="Q8" t="str" cm="1">
        <f t="array" ref="Q8">_xll.BDP(P8&amp;" Govt","MATURITY")</f>
        <v>21/05/2032</v>
      </c>
      <c r="R8" t="str" cm="1">
        <f t="array" ref="R8">_xll.BDP(I8,"CRNCY")</f>
        <v>AUD</v>
      </c>
      <c r="S8" s="91" cm="1">
        <f t="array" ref="S8">_xll.BDP(P8&amp;" Govt","RISK_MID")</f>
        <v>5.8412644596018026</v>
      </c>
      <c r="T8" s="175">
        <f t="shared" si="1"/>
        <v>14737.09297653324</v>
      </c>
      <c r="U8" cm="1">
        <f t="array" ref="U8">IF(R8="GBP",1,_xll.BDP("GBP"&amp;R8&amp;" CURNCY","PX_LAST"))</f>
        <v>1.9080999999999999</v>
      </c>
      <c r="V8" s="107">
        <f t="shared" si="2"/>
        <v>0.25854549081637263</v>
      </c>
      <c r="X8" s="249" t="str">
        <f t="shared" si="3"/>
        <v>ZP562497 Corp</v>
      </c>
      <c r="Y8" s="250">
        <f t="shared" si="4"/>
        <v>47667.045614035087</v>
      </c>
      <c r="Z8" s="254">
        <f t="shared" si="5"/>
        <v>-472.95438596491294</v>
      </c>
      <c r="AA8" s="254">
        <f t="shared" si="6"/>
        <v>-144.78547485716888</v>
      </c>
      <c r="AB8" s="91" cm="1">
        <f t="array" ref="AB8">_xll.BDP(P8&amp;" Govt","PX_DIRTY_MID")</f>
        <v>80.296499999999995</v>
      </c>
      <c r="AC8" s="256">
        <f t="shared" si="7"/>
        <v>-199028.25770468859</v>
      </c>
      <c r="AD8" s="255">
        <f t="shared" si="8"/>
        <v>-9.9408399010159579E-3</v>
      </c>
      <c r="AE8" s="249" t="str">
        <f t="shared" si="9"/>
        <v>ACGB 1 ¼ 05/21/32 158</v>
      </c>
      <c r="AG8" s="254">
        <f t="shared" si="10"/>
        <v>-472.95438596491294</v>
      </c>
      <c r="AH8" s="254">
        <f t="shared" si="11"/>
        <v>-144.78547485716888</v>
      </c>
      <c r="AI8" s="256">
        <f t="shared" si="12"/>
        <v>-199028.25770468859</v>
      </c>
      <c r="AJ8" t="b">
        <f t="shared" si="13"/>
        <v>1</v>
      </c>
      <c r="AK8" t="s">
        <v>1012</v>
      </c>
      <c r="AL8" t="str">
        <f t="shared" si="14"/>
        <v>AUSTRALIAN</v>
      </c>
      <c r="AM8">
        <f t="shared" si="15"/>
        <v>0</v>
      </c>
    </row>
    <row r="9" spans="1:39" x14ac:dyDescent="0.35">
      <c r="A9" t="s">
        <v>849</v>
      </c>
      <c r="B9" t="s">
        <v>850</v>
      </c>
      <c r="D9" s="89">
        <v>16405</v>
      </c>
      <c r="E9" s="89">
        <v>7988781.9578115502</v>
      </c>
      <c r="F9">
        <v>62.6875</v>
      </c>
      <c r="H9" s="287" t="e">
        <f t="shared" si="16"/>
        <v>#N/A</v>
      </c>
      <c r="I9" s="249" t="s">
        <v>1142</v>
      </c>
      <c r="J9" t="s">
        <v>1177</v>
      </c>
      <c r="L9">
        <v>0</v>
      </c>
      <c r="M9">
        <v>0</v>
      </c>
      <c r="N9" s="251">
        <v>0</v>
      </c>
      <c r="O9" t="str" cm="1">
        <f t="array" ref="O9">_xll.BDP(I9,"SECURITY_TYP")</f>
        <v>FORWARD</v>
      </c>
      <c r="P9" t="str" cm="1">
        <f t="array" ref="P9">_xll.BDP(I9,"ID_ISIN")</f>
        <v>#N/A Field Not Applicable</v>
      </c>
      <c r="Q9" t="str" cm="1">
        <f t="array" ref="Q9">_xll.BDP(P9&amp;" Govt","MATURITY")</f>
        <v>#N/A Field Not Applicable Govt</v>
      </c>
      <c r="R9" t="str" cm="1">
        <f t="array" ref="R9">_xll.BDP(I9,"CRNCY")</f>
        <v>USD</v>
      </c>
      <c r="S9" s="91" t="str" cm="1">
        <f t="array" ref="S9">_xll.BDP(P9&amp;" Govt","RISK_MID")</f>
        <v>#N/A Field Not Applicable Govt</v>
      </c>
      <c r="T9" s="175" t="e">
        <f t="shared" si="1"/>
        <v>#VALUE!</v>
      </c>
      <c r="U9" cm="1">
        <f t="array" ref="U9">IF(R9="GBP",1,_xll.BDP("GBP"&amp;R9&amp;" CURNCY","PX_LAST"))</f>
        <v>1.2910999999999999</v>
      </c>
      <c r="V9" s="107" t="e">
        <f t="shared" si="2"/>
        <v>#VALUE!</v>
      </c>
      <c r="X9" s="249" t="str">
        <f t="shared" si="3"/>
        <v>NZD/USD R 05/14/24 Curncy</v>
      </c>
      <c r="Y9" s="250">
        <f t="shared" si="4"/>
        <v>0</v>
      </c>
      <c r="Z9" s="254">
        <f t="shared" si="5"/>
        <v>0</v>
      </c>
      <c r="AA9" s="254" t="e">
        <f t="shared" si="6"/>
        <v>#VALUE!</v>
      </c>
      <c r="AB9" s="91" t="str" cm="1">
        <f t="array" ref="AB9">_xll.BDP(P9&amp;" Govt","PX_DIRTY_MID")</f>
        <v>#N/A Field Not Applicable Govt</v>
      </c>
      <c r="AC9" s="256" t="e">
        <f t="shared" si="7"/>
        <v>#VALUE!</v>
      </c>
      <c r="AD9" s="255" t="e">
        <f t="shared" si="8"/>
        <v>#VALUE!</v>
      </c>
      <c r="AE9" s="249" t="str">
        <f t="shared" si="9"/>
        <v>[NZD/USD R 05/14/24 USD]</v>
      </c>
      <c r="AG9" s="254">
        <f t="shared" si="10"/>
        <v>0</v>
      </c>
      <c r="AH9" s="254" t="e">
        <f t="shared" si="11"/>
        <v>#VALUE!</v>
      </c>
      <c r="AI9" s="256" t="e">
        <f t="shared" si="12"/>
        <v>#VALUE!</v>
      </c>
      <c r="AJ9" t="b">
        <f t="shared" si="13"/>
        <v>1</v>
      </c>
      <c r="AK9" t="s">
        <v>1012</v>
      </c>
      <c r="AL9" t="str">
        <f t="shared" si="14"/>
        <v>FORWARD</v>
      </c>
      <c r="AM9">
        <f t="shared" si="15"/>
        <v>0</v>
      </c>
    </row>
    <row r="10" spans="1:39" x14ac:dyDescent="0.35">
      <c r="A10" t="s">
        <v>1566</v>
      </c>
      <c r="B10" t="s">
        <v>1567</v>
      </c>
      <c r="D10" s="89">
        <v>798</v>
      </c>
      <c r="E10" s="89">
        <v>275233.41021355957</v>
      </c>
      <c r="F10">
        <v>0.22265625</v>
      </c>
      <c r="H10" s="287">
        <f t="shared" si="16"/>
        <v>5807069.2899999935</v>
      </c>
      <c r="I10" s="249" t="s">
        <v>677</v>
      </c>
      <c r="J10" t="s">
        <v>678</v>
      </c>
      <c r="L10">
        <v>234216.94999992847</v>
      </c>
      <c r="M10">
        <v>35875.456373561377</v>
      </c>
      <c r="N10" s="251">
        <v>1</v>
      </c>
      <c r="O10" t="str" cm="1">
        <f t="array" ref="O10">_xll.BDP(I10,"SECURITY_TYP")</f>
        <v>SPOT</v>
      </c>
      <c r="P10" t="str" cm="1">
        <f t="array" ref="P10">_xll.BDP(I10,"ID_ISIN")</f>
        <v>#N/A Field Not Applicable</v>
      </c>
      <c r="Q10" t="str" cm="1">
        <f t="array" ref="Q10">_xll.BDP(P10&amp;" Govt","MATURITY")</f>
        <v>#N/A Field Not Applicable Govt</v>
      </c>
      <c r="R10" t="str" cm="1">
        <f t="array" ref="R10">_xll.BDP(I10,"CRNCY")</f>
        <v>BRL</v>
      </c>
      <c r="S10" s="91" t="str" cm="1">
        <f t="array" ref="S10">_xll.BDP(P10&amp;" Govt","RISK_MID")</f>
        <v>#N/A Field Not Applicable Govt</v>
      </c>
      <c r="T10" s="175" t="e">
        <f t="shared" si="1"/>
        <v>#VALUE!</v>
      </c>
      <c r="U10" cm="1">
        <f t="array" ref="U10">IF(R10="GBP",1,_xll.BDP("GBP"&amp;R10&amp;" CURNCY","PX_LAST"))</f>
        <v>7.0236999999999998</v>
      </c>
      <c r="V10" s="107" t="e">
        <f t="shared" si="2"/>
        <v>#VALUE!</v>
      </c>
      <c r="X10" s="249" t="str">
        <f t="shared" si="3"/>
        <v>BRL Curncy</v>
      </c>
      <c r="Y10" s="250">
        <f t="shared" si="4"/>
        <v>231915.87119291161</v>
      </c>
      <c r="Z10" s="254">
        <f t="shared" si="5"/>
        <v>-2301.0788070168637</v>
      </c>
      <c r="AA10" s="254" t="e">
        <f t="shared" si="6"/>
        <v>#VALUE!</v>
      </c>
      <c r="AB10" s="91" t="str" cm="1">
        <f t="array" ref="AB10">_xll.BDP(P10&amp;" Govt","PX_DIRTY_MID")</f>
        <v>#N/A Field Not Applicable Govt</v>
      </c>
      <c r="AC10" s="256" t="e">
        <f t="shared" si="7"/>
        <v>#VALUE!</v>
      </c>
      <c r="AD10" s="255" t="e">
        <f t="shared" si="8"/>
        <v>#VALUE!</v>
      </c>
      <c r="AE10" s="249" t="str">
        <f t="shared" si="9"/>
        <v>{cash} BRL</v>
      </c>
      <c r="AG10" s="254">
        <f t="shared" si="10"/>
        <v>-2301.0788070168637</v>
      </c>
      <c r="AH10" s="254" t="e">
        <f t="shared" si="11"/>
        <v>#VALUE!</v>
      </c>
      <c r="AI10" s="256" t="e">
        <f t="shared" si="12"/>
        <v>#VALUE!</v>
      </c>
      <c r="AJ10" t="b">
        <f t="shared" si="13"/>
        <v>1</v>
      </c>
      <c r="AK10" t="s">
        <v>1012</v>
      </c>
      <c r="AL10" t="str">
        <f t="shared" si="14"/>
        <v>SPOT</v>
      </c>
      <c r="AM10">
        <f t="shared" si="15"/>
        <v>0</v>
      </c>
    </row>
    <row r="11" spans="1:39" x14ac:dyDescent="0.35">
      <c r="A11" t="s">
        <v>934</v>
      </c>
      <c r="B11" t="s">
        <v>935</v>
      </c>
      <c r="D11" s="89">
        <v>15061</v>
      </c>
      <c r="E11" s="89">
        <v>7295893.5955588194</v>
      </c>
      <c r="F11">
        <v>62.078125</v>
      </c>
      <c r="H11" s="287">
        <f t="shared" si="16"/>
        <v>-17978</v>
      </c>
      <c r="I11" s="249" t="s">
        <v>829</v>
      </c>
      <c r="J11" t="s">
        <v>830</v>
      </c>
      <c r="L11">
        <v>19978</v>
      </c>
      <c r="M11">
        <v>8774494.6043632198</v>
      </c>
      <c r="N11" s="251">
        <v>83.813000000000002</v>
      </c>
      <c r="O11" t="str" cm="1">
        <f t="array" ref="O11">_xll.BDP(I11,"SECURITY_TYP")</f>
        <v>AUSTRALIAN</v>
      </c>
      <c r="P11" t="str" cm="1">
        <f t="array" ref="P11">_xll.BDP(I11,"ID_ISIN")</f>
        <v>AU0000047003</v>
      </c>
      <c r="Q11" t="str" cm="1">
        <f t="array" ref="Q11">_xll.BDP(P11&amp;" Govt","MATURITY")</f>
        <v>21/06/2031</v>
      </c>
      <c r="R11" t="str" cm="1">
        <f t="array" ref="R11">_xll.BDP(I11,"CRNCY")</f>
        <v>AUD</v>
      </c>
      <c r="S11" s="91" cm="1">
        <f t="array" ref="S11">_xll.BDP(P11&amp;" Govt","RISK_MID")</f>
        <v>5.4036217876408443</v>
      </c>
      <c r="T11" s="175">
        <f t="shared" si="1"/>
        <v>5657.6466680723643</v>
      </c>
      <c r="U11" cm="1">
        <f t="array" ref="U11">IF(R11="GBP",1,_xll.BDP("GBP"&amp;R11&amp;" CURNCY","PX_LAST"))</f>
        <v>1.9080999999999999</v>
      </c>
      <c r="V11" s="107">
        <f t="shared" si="2"/>
        <v>9.925695908898885E-2</v>
      </c>
      <c r="X11" s="249" t="str">
        <f t="shared" si="3"/>
        <v>ZS844492 Corp</v>
      </c>
      <c r="Y11" s="250">
        <f t="shared" si="4"/>
        <v>19781.724912280701</v>
      </c>
      <c r="Z11" s="254">
        <f t="shared" si="5"/>
        <v>-196.27508771929934</v>
      </c>
      <c r="AA11" s="254">
        <f t="shared" si="6"/>
        <v>-55.583897089834075</v>
      </c>
      <c r="AB11" s="91" cm="1">
        <f t="array" ref="AB11">_xll.BDP(P11&amp;" Govt","PX_DIRTY_MID")</f>
        <v>84.049000000000007</v>
      </c>
      <c r="AC11" s="256">
        <f t="shared" si="7"/>
        <v>-86456.290800898219</v>
      </c>
      <c r="AD11" s="255">
        <f t="shared" si="8"/>
        <v>-9.8531362430728277E-3</v>
      </c>
      <c r="AE11" s="249" t="str">
        <f t="shared" si="9"/>
        <v>ACGB 1 ½ 06/21/31 157</v>
      </c>
      <c r="AG11" s="254">
        <f t="shared" si="10"/>
        <v>-196.27508771929934</v>
      </c>
      <c r="AH11" s="254">
        <f t="shared" si="11"/>
        <v>-55.583897089834075</v>
      </c>
      <c r="AI11" s="256">
        <f t="shared" si="12"/>
        <v>-86456.290800898219</v>
      </c>
      <c r="AJ11" t="b">
        <f t="shared" si="13"/>
        <v>1</v>
      </c>
      <c r="AK11" t="s">
        <v>1012</v>
      </c>
      <c r="AL11" t="str">
        <f t="shared" si="14"/>
        <v>AUSTRALIAN</v>
      </c>
      <c r="AM11">
        <f t="shared" si="15"/>
        <v>0</v>
      </c>
    </row>
    <row r="12" spans="1:39" x14ac:dyDescent="0.35">
      <c r="A12" t="s">
        <v>1454</v>
      </c>
      <c r="B12" t="s">
        <v>1455</v>
      </c>
      <c r="D12" s="89">
        <v>36700000</v>
      </c>
      <c r="E12" s="89">
        <v>-219824.2030263737</v>
      </c>
      <c r="F12">
        <v>-0.95297855138778687</v>
      </c>
      <c r="H12" s="287">
        <f t="shared" si="16"/>
        <v>-1235</v>
      </c>
      <c r="I12" s="249" t="s">
        <v>586</v>
      </c>
      <c r="J12" t="s">
        <v>587</v>
      </c>
      <c r="L12">
        <v>49065</v>
      </c>
      <c r="M12">
        <v>20995331.52203498</v>
      </c>
      <c r="N12" s="251">
        <v>82.259</v>
      </c>
      <c r="O12" t="str" cm="1">
        <f t="array" ref="O12">_xll.BDP(I12,"SECURITY_TYP")</f>
        <v>AUSTRALIAN</v>
      </c>
      <c r="P12" t="str" cm="1">
        <f t="array" ref="P12">_xll.BDP(I12,"ID_ISIN")</f>
        <v>AU0000143901</v>
      </c>
      <c r="Q12" t="str" cm="1">
        <f t="array" ref="Q12">_xll.BDP(P12&amp;" Govt","MATURITY")</f>
        <v>21/11/2032</v>
      </c>
      <c r="R12" t="str" cm="1">
        <f t="array" ref="R12">_xll.BDP(I12,"CRNCY")</f>
        <v>AUD</v>
      </c>
      <c r="S12" s="91" cm="1">
        <f t="array" ref="S12">_xll.BDP(P12&amp;" Govt","RISK_MID")</f>
        <v>6.2340696247495941</v>
      </c>
      <c r="T12" s="175">
        <f t="shared" si="1"/>
        <v>16030.324728176658</v>
      </c>
      <c r="U12" cm="1">
        <f t="array" ref="U12">IF(R12="GBP",1,_xll.BDP("GBP"&amp;R12&amp;" CURNCY","PX_LAST"))</f>
        <v>1.9080999999999999</v>
      </c>
      <c r="V12" s="107">
        <f t="shared" si="2"/>
        <v>0.28123376716099402</v>
      </c>
      <c r="X12" s="249" t="str">
        <f t="shared" si="3"/>
        <v>BP026141 Corp</v>
      </c>
      <c r="Y12" s="250">
        <f t="shared" si="4"/>
        <v>48582.957894736835</v>
      </c>
      <c r="Z12" s="254">
        <f t="shared" si="5"/>
        <v>-482.04210526316456</v>
      </c>
      <c r="AA12" s="254">
        <f t="shared" si="6"/>
        <v>-157.49090961015884</v>
      </c>
      <c r="AB12" s="91" cm="1">
        <f t="array" ref="AB12">_xll.BDP(P12&amp;" Govt","PX_DIRTY_MID")</f>
        <v>82.617000000000004</v>
      </c>
      <c r="AC12" s="256">
        <f t="shared" si="7"/>
        <v>-208714.80850336389</v>
      </c>
      <c r="AD12" s="255">
        <f t="shared" si="8"/>
        <v>-9.9410103757739624E-3</v>
      </c>
      <c r="AE12" s="249" t="str">
        <f t="shared" si="9"/>
        <v>ACGB 1 ¾ 11/21/32 165</v>
      </c>
      <c r="AG12" s="254">
        <f t="shared" si="10"/>
        <v>-482.04210526316456</v>
      </c>
      <c r="AH12" s="254">
        <f t="shared" si="11"/>
        <v>-157.49090961015884</v>
      </c>
      <c r="AI12" s="256">
        <f t="shared" si="12"/>
        <v>-208714.80850336389</v>
      </c>
      <c r="AJ12" t="b">
        <f t="shared" si="13"/>
        <v>1</v>
      </c>
      <c r="AK12" t="s">
        <v>1012</v>
      </c>
      <c r="AL12" t="str">
        <f t="shared" si="14"/>
        <v>AUSTRALIAN</v>
      </c>
      <c r="AM12">
        <f t="shared" si="15"/>
        <v>0</v>
      </c>
    </row>
    <row r="13" spans="1:39" x14ac:dyDescent="0.35">
      <c r="A13" t="s">
        <v>885</v>
      </c>
      <c r="B13" t="s">
        <v>886</v>
      </c>
      <c r="D13" s="89">
        <v>21980</v>
      </c>
      <c r="E13" s="89">
        <v>9923091.0846662335</v>
      </c>
      <c r="F13">
        <v>85.915000000000006</v>
      </c>
      <c r="H13" s="287">
        <f t="shared" si="16"/>
        <v>-5408</v>
      </c>
      <c r="I13" s="249" t="s">
        <v>675</v>
      </c>
      <c r="J13" t="s">
        <v>676</v>
      </c>
      <c r="L13">
        <v>22146</v>
      </c>
      <c r="M13">
        <v>9170030.5227940939</v>
      </c>
      <c r="N13" s="251">
        <v>79.611999999999995</v>
      </c>
      <c r="O13" t="str" cm="1">
        <f t="array" ref="O13">_xll.BDP(I13,"SECURITY_TYP")</f>
        <v>AUSTRALIAN</v>
      </c>
      <c r="P13" t="str" cm="1">
        <f t="array" ref="P13">_xll.BDP(I13,"ID_ISIN")</f>
        <v>AU0000101792</v>
      </c>
      <c r="Q13" t="str" cm="1">
        <f t="array" ref="Q13">_xll.BDP(P13&amp;" Govt","MATURITY")</f>
        <v>21/11/2031</v>
      </c>
      <c r="R13" t="str" cm="1">
        <f t="array" ref="R13">_xll.BDP(I13,"CRNCY")</f>
        <v>AUD</v>
      </c>
      <c r="S13" s="91" cm="1">
        <f t="array" ref="S13">_xll.BDP(P13&amp;" Govt","RISK_MID")</f>
        <v>5.5230422576819649</v>
      </c>
      <c r="T13" s="175">
        <f t="shared" si="1"/>
        <v>6410.2140264464551</v>
      </c>
      <c r="U13" cm="1">
        <f t="array" ref="U13">IF(R13="GBP",1,_xll.BDP("GBP"&amp;R13&amp;" CURNCY","PX_LAST"))</f>
        <v>1.9080999999999999</v>
      </c>
      <c r="V13" s="107">
        <f t="shared" si="2"/>
        <v>0.11245989520081501</v>
      </c>
      <c r="X13" s="249" t="str">
        <f t="shared" si="3"/>
        <v>ZO114556 Corp</v>
      </c>
      <c r="Y13" s="250">
        <f t="shared" si="4"/>
        <v>21928.425263157893</v>
      </c>
      <c r="Z13" s="254">
        <f t="shared" si="5"/>
        <v>-217.57473684210709</v>
      </c>
      <c r="AA13" s="254">
        <f t="shared" si="6"/>
        <v>-62.977541312456914</v>
      </c>
      <c r="AB13" s="91" cm="1">
        <f t="array" ref="AB13">_xll.BDP(P13&amp;" Govt","PX_DIRTY_MID")</f>
        <v>79.976500000000001</v>
      </c>
      <c r="AC13" s="256">
        <f t="shared" si="7"/>
        <v>-91194.727430704763</v>
      </c>
      <c r="AD13" s="255">
        <f t="shared" si="8"/>
        <v>-9.9448662906868792E-3</v>
      </c>
      <c r="AE13" s="249" t="str">
        <f t="shared" si="9"/>
        <v>ACGB 1 11/21/31 163</v>
      </c>
      <c r="AG13" s="254">
        <f t="shared" si="10"/>
        <v>-217.57473684210709</v>
      </c>
      <c r="AH13" s="254">
        <f t="shared" si="11"/>
        <v>-62.977541312456914</v>
      </c>
      <c r="AI13" s="256">
        <f t="shared" si="12"/>
        <v>-91194.727430704763</v>
      </c>
      <c r="AJ13" t="b">
        <f t="shared" si="13"/>
        <v>1</v>
      </c>
      <c r="AK13" t="s">
        <v>1012</v>
      </c>
      <c r="AL13" t="str">
        <f t="shared" si="14"/>
        <v>AUSTRALIAN</v>
      </c>
      <c r="AM13">
        <f t="shared" si="15"/>
        <v>0</v>
      </c>
    </row>
    <row r="14" spans="1:39" x14ac:dyDescent="0.35">
      <c r="A14" t="s">
        <v>669</v>
      </c>
      <c r="B14" t="s">
        <v>670</v>
      </c>
      <c r="D14" s="89">
        <v>12300</v>
      </c>
      <c r="E14" s="89">
        <v>7934231.980907605</v>
      </c>
      <c r="F14">
        <v>76.617999999999995</v>
      </c>
      <c r="H14" s="287">
        <f t="shared" si="16"/>
        <v>-520</v>
      </c>
      <c r="I14" s="249" t="s">
        <v>605</v>
      </c>
      <c r="J14" t="s">
        <v>606</v>
      </c>
      <c r="L14">
        <v>20661</v>
      </c>
      <c r="M14" s="250">
        <v>8423956.3461540323</v>
      </c>
      <c r="N14" s="251">
        <v>78.358000000000004</v>
      </c>
      <c r="O14" t="str" cm="1">
        <f t="array" ref="O14">_xll.BDP(I14,"SECURITY_TYP")</f>
        <v>AUSTRALIAN</v>
      </c>
      <c r="P14" t="str" cm="1">
        <f t="array" ref="P14">_xll.BDP(I14,"ID_ISIN")</f>
        <v>AU0000018442</v>
      </c>
      <c r="Q14" t="str" cm="1">
        <f t="array" ref="Q14">_xll.BDP(P14&amp;" Govt","MATURITY")</f>
        <v>21/05/2041</v>
      </c>
      <c r="R14" t="str" cm="1">
        <f t="array" ref="R14">_xll.BDP(I14,"CRNCY")</f>
        <v>AUD</v>
      </c>
      <c r="S14" s="91" cm="1">
        <f t="array" ref="S14">_xll.BDP(P14&amp;" Govt","RISK_MID")</f>
        <v>9.9940495490059789</v>
      </c>
      <c r="T14" s="175">
        <f t="shared" si="1"/>
        <v>10821.605666999241</v>
      </c>
      <c r="U14" cm="1">
        <f t="array" ref="U14">IF(R14="GBP",1,_xll.BDP("GBP"&amp;R14&amp;" CURNCY","PX_LAST"))</f>
        <v>1.9080999999999999</v>
      </c>
      <c r="V14" s="107">
        <f t="shared" si="2"/>
        <v>0.1898527309999867</v>
      </c>
      <c r="X14" s="249" t="str">
        <f t="shared" si="3"/>
        <v>AT496992 Corp</v>
      </c>
      <c r="Y14" s="250">
        <f t="shared" si="4"/>
        <v>20458.014736842102</v>
      </c>
      <c r="Z14" s="254">
        <f t="shared" si="5"/>
        <v>-202.98526315789786</v>
      </c>
      <c r="AA14" s="254">
        <f t="shared" si="6"/>
        <v>-106.31752935999418</v>
      </c>
      <c r="AB14" s="91" cm="1">
        <f t="array" ref="AB14">_xll.BDP(P14&amp;" Govt","PX_DIRTY_MID")</f>
        <v>78.624500000000012</v>
      </c>
      <c r="AC14" s="256">
        <f t="shared" si="7"/>
        <v>-83641.396274608996</v>
      </c>
      <c r="AD14" s="255">
        <f t="shared" si="8"/>
        <v>-9.928992131208703E-3</v>
      </c>
      <c r="AE14" s="249" t="str">
        <f t="shared" si="9"/>
        <v>ACGB 2 ¾ 05/21/41 156</v>
      </c>
      <c r="AG14" s="254">
        <f t="shared" si="10"/>
        <v>-202.98526315789786</v>
      </c>
      <c r="AH14" s="254">
        <f t="shared" si="11"/>
        <v>-106.31752935999418</v>
      </c>
      <c r="AI14" s="256">
        <f t="shared" si="12"/>
        <v>-83641.396274608996</v>
      </c>
      <c r="AJ14" t="b">
        <f t="shared" si="13"/>
        <v>1</v>
      </c>
      <c r="AK14" t="s">
        <v>1012</v>
      </c>
      <c r="AL14" t="str">
        <f t="shared" si="14"/>
        <v>AUSTRALIAN</v>
      </c>
      <c r="AM14">
        <f t="shared" si="15"/>
        <v>0</v>
      </c>
    </row>
    <row r="15" spans="1:39" x14ac:dyDescent="0.35">
      <c r="A15" t="s">
        <v>180</v>
      </c>
      <c r="B15" t="s">
        <v>181</v>
      </c>
      <c r="D15" s="89">
        <v>1032</v>
      </c>
      <c r="E15" s="89">
        <v>992977.69846153853</v>
      </c>
      <c r="F15">
        <v>94.488</v>
      </c>
      <c r="H15" s="287" t="e">
        <f t="shared" si="16"/>
        <v>#N/A</v>
      </c>
      <c r="I15" s="249" t="s">
        <v>685</v>
      </c>
      <c r="J15" t="s">
        <v>686</v>
      </c>
      <c r="K15" t="s">
        <v>687</v>
      </c>
      <c r="L15">
        <v>0</v>
      </c>
      <c r="M15">
        <v>0</v>
      </c>
      <c r="N15" s="251">
        <v>95.675003051757813</v>
      </c>
      <c r="O15" t="str" cm="1">
        <f t="array" ref="O15">_xll.BDP(I15,"SECURITY_TYP")</f>
        <v>Financial commodity future.</v>
      </c>
      <c r="P15" t="str" cm="1">
        <f t="array" ref="P15">_xll.BDP(I15,"ID_ISIN")</f>
        <v>#N/A Field Not Applicable</v>
      </c>
      <c r="Q15" t="str" cm="1">
        <f t="array" ref="Q15">_xll.BDP(P15&amp;" Govt","MATURITY")</f>
        <v>#N/A Field Not Applicable Govt</v>
      </c>
      <c r="R15" t="str" cm="1">
        <f t="array" ref="R15">_xll.BDP(I15,"CRNCY")</f>
        <v>AUD</v>
      </c>
      <c r="S15" s="91" t="str" cm="1">
        <f t="array" ref="S15">_xll.BDP(P15&amp;" Govt","RISK_MID")</f>
        <v>#N/A Field Not Applicable Govt</v>
      </c>
      <c r="T15" s="175" t="e">
        <f t="shared" si="1"/>
        <v>#VALUE!</v>
      </c>
      <c r="U15" cm="1">
        <f t="array" ref="U15">IF(R15="GBP",1,_xll.BDP("GBP"&amp;R15&amp;" CURNCY","PX_LAST"))</f>
        <v>1.9080999999999999</v>
      </c>
      <c r="V15" s="107" t="e">
        <f t="shared" si="2"/>
        <v>#VALUE!</v>
      </c>
      <c r="X15" s="249" t="str">
        <f t="shared" si="3"/>
        <v>XMM4 Comdty</v>
      </c>
      <c r="Y15" s="250">
        <f t="shared" si="4"/>
        <v>0</v>
      </c>
      <c r="Z15" s="254">
        <f t="shared" si="5"/>
        <v>0</v>
      </c>
      <c r="AA15" s="254" t="e">
        <f t="shared" si="6"/>
        <v>#VALUE!</v>
      </c>
      <c r="AB15" s="91" t="str" cm="1">
        <f t="array" ref="AB15">_xll.BDP(P15&amp;" Govt","PX_DIRTY_MID")</f>
        <v>#N/A Field Not Applicable Govt</v>
      </c>
      <c r="AC15" s="256" t="e">
        <f t="shared" si="7"/>
        <v>#VALUE!</v>
      </c>
      <c r="AD15" s="255" t="e">
        <f t="shared" si="8"/>
        <v>#VALUE!</v>
      </c>
      <c r="AE15" s="249" t="str">
        <f t="shared" si="9"/>
        <v>XMM4 SFE</v>
      </c>
      <c r="AG15" s="254">
        <f t="shared" si="10"/>
        <v>0</v>
      </c>
      <c r="AH15" s="254" t="e">
        <f t="shared" si="11"/>
        <v>#VALUE!</v>
      </c>
      <c r="AI15" s="256" t="e">
        <f t="shared" si="12"/>
        <v>#VALUE!</v>
      </c>
      <c r="AJ15" t="b">
        <f t="shared" si="13"/>
        <v>1</v>
      </c>
      <c r="AK15" t="s">
        <v>1012</v>
      </c>
      <c r="AL15" t="str">
        <f t="shared" si="14"/>
        <v>Financial commodity future.</v>
      </c>
      <c r="AM15" t="str">
        <f t="shared" si="15"/>
        <v>G8_AUD</v>
      </c>
    </row>
    <row r="16" spans="1:39" x14ac:dyDescent="0.35">
      <c r="A16" t="s">
        <v>714</v>
      </c>
      <c r="B16" t="s">
        <v>715</v>
      </c>
      <c r="D16" s="89">
        <v>39096.190000001341</v>
      </c>
      <c r="E16" s="89">
        <v>22542.961108692307</v>
      </c>
      <c r="F16">
        <v>1</v>
      </c>
      <c r="H16" s="287" t="e">
        <f t="shared" si="16"/>
        <v>#N/A</v>
      </c>
      <c r="I16" s="249" t="s">
        <v>688</v>
      </c>
      <c r="J16" t="s">
        <v>689</v>
      </c>
      <c r="K16" t="s">
        <v>690</v>
      </c>
      <c r="L16" s="250">
        <v>41000000</v>
      </c>
      <c r="M16" s="250">
        <v>0</v>
      </c>
      <c r="N16" s="251">
        <v>0</v>
      </c>
      <c r="O16" t="str" cm="1">
        <f t="array" ref="O16">_xll.BDP(I16,"SECURITY_TYP")</f>
        <v>Rec IL/Pay Fix ZC</v>
      </c>
      <c r="P16" t="str" cm="1">
        <f t="array" ref="P16">_xll.BDP(I16,"ID_ISIN")</f>
        <v>#N/A Field Not Applicable</v>
      </c>
      <c r="Q16" t="str" cm="1">
        <f t="array" ref="Q16">_xll.BDP(P16&amp;" Govt","MATURITY")</f>
        <v>#N/A Field Not Applicable Govt</v>
      </c>
      <c r="R16" t="str" cm="1">
        <f t="array" ref="R16">_xll.BDP(I16,"CRNCY")</f>
        <v>USD</v>
      </c>
      <c r="S16" s="91" t="str" cm="1">
        <f t="array" ref="S16">_xll.BDP(P16&amp;" Govt","RISK_MID")</f>
        <v>#N/A Field Not Applicable Govt</v>
      </c>
      <c r="T16" s="175" t="e">
        <f t="shared" si="1"/>
        <v>#VALUE!</v>
      </c>
      <c r="U16" cm="1">
        <f t="array" ref="U16">IF(R16="GBP",1,_xll.BDP("GBP"&amp;R16&amp;" CURNCY","PX_LAST"))</f>
        <v>1.2910999999999999</v>
      </c>
      <c r="V16" s="107" t="e">
        <f t="shared" si="2"/>
        <v>#VALUE!</v>
      </c>
      <c r="X16" s="249" t="str">
        <f t="shared" si="3"/>
        <v>SL7Y0614 Corp</v>
      </c>
      <c r="Y16" s="250">
        <f t="shared" si="4"/>
        <v>40597192.98245614</v>
      </c>
      <c r="Z16" s="254">
        <f t="shared" si="5"/>
        <v>-402807.01754385978</v>
      </c>
      <c r="AA16" s="254" t="e">
        <f t="shared" si="6"/>
        <v>#VALUE!</v>
      </c>
      <c r="AB16" s="91" t="str" cm="1">
        <f t="array" ref="AB16">_xll.BDP(P16&amp;" Govt","PX_DIRTY_MID")</f>
        <v>#N/A Field Not Applicable Govt</v>
      </c>
      <c r="AC16" s="256" t="e">
        <f t="shared" si="7"/>
        <v>#VALUE!</v>
      </c>
      <c r="AD16" s="255" t="e">
        <f t="shared" si="8"/>
        <v>#VALUE!</v>
      </c>
      <c r="AE16" s="249" t="str">
        <f t="shared" si="9"/>
        <v>/ZC 2.135 01/19/26</v>
      </c>
      <c r="AG16" s="254">
        <f t="shared" si="10"/>
        <v>-402807.01754385978</v>
      </c>
      <c r="AH16" s="254" t="e">
        <f t="shared" si="11"/>
        <v>#VALUE!</v>
      </c>
      <c r="AI16" s="256" t="e">
        <f t="shared" si="12"/>
        <v>#VALUE!</v>
      </c>
      <c r="AJ16" t="b">
        <f t="shared" si="13"/>
        <v>1</v>
      </c>
      <c r="AK16" t="s">
        <v>1012</v>
      </c>
      <c r="AL16" t="str">
        <f t="shared" si="14"/>
        <v>Rec IL/Pay Fix ZC</v>
      </c>
      <c r="AM16" t="str">
        <f t="shared" si="15"/>
        <v>Long US Inflation</v>
      </c>
    </row>
    <row r="17" spans="1:39" x14ac:dyDescent="0.35">
      <c r="A17" t="s">
        <v>719</v>
      </c>
      <c r="B17" t="s">
        <v>720</v>
      </c>
      <c r="D17" s="89">
        <v>2822529</v>
      </c>
      <c r="E17" s="89">
        <v>6036.2262269567836</v>
      </c>
      <c r="F17">
        <v>1</v>
      </c>
      <c r="H17" s="287">
        <f t="shared" si="16"/>
        <v>-2752</v>
      </c>
      <c r="I17" s="249" t="s">
        <v>600</v>
      </c>
      <c r="J17" t="s">
        <v>601</v>
      </c>
      <c r="L17">
        <v>14702</v>
      </c>
      <c r="M17">
        <v>5892202.0809664028</v>
      </c>
      <c r="N17" s="251">
        <v>76.52</v>
      </c>
      <c r="O17" t="str" cm="1">
        <f t="array" ref="O17">_xll.BDP(I17,"SECURITY_TYP")</f>
        <v>AUSTRALIAN</v>
      </c>
      <c r="P17" t="str" cm="1">
        <f t="array" ref="P17">_xll.BDP(I17,"ID_ISIN")</f>
        <v>AU000XCLWAS7</v>
      </c>
      <c r="Q17" t="str" cm="1">
        <f t="array" ref="Q17">_xll.BDP(P17&amp;" Govt","MATURITY")</f>
        <v>21/03/2047</v>
      </c>
      <c r="R17" t="str" cm="1">
        <f t="array" ref="R17">_xll.BDP(I17,"CRNCY")</f>
        <v>AUD</v>
      </c>
      <c r="S17" s="91" cm="1">
        <f t="array" ref="S17">_xll.BDP(P17&amp;" Govt","RISK_MID")</f>
        <v>11.549997957722979</v>
      </c>
      <c r="T17" s="175">
        <f t="shared" si="1"/>
        <v>8899.3276020357025</v>
      </c>
      <c r="U17" cm="1">
        <f t="array" ref="U17">IF(R17="GBP",1,_xll.BDP("GBP"&amp;R17&amp;" CURNCY","PX_LAST"))</f>
        <v>1.9080999999999999</v>
      </c>
      <c r="V17" s="107">
        <f t="shared" si="2"/>
        <v>0.156128554421679</v>
      </c>
      <c r="X17" s="249" t="str">
        <f t="shared" si="3"/>
        <v>QZ542945 Corp</v>
      </c>
      <c r="Y17" s="250">
        <f t="shared" si="4"/>
        <v>14557.559298245613</v>
      </c>
      <c r="Z17" s="254">
        <f t="shared" si="5"/>
        <v>-144.44070175438719</v>
      </c>
      <c r="AA17" s="254">
        <f t="shared" si="6"/>
        <v>-87.431990476140982</v>
      </c>
      <c r="AB17" s="91" cm="1">
        <f t="array" ref="AB17">_xll.BDP(P17&amp;" Govt","PX_DIRTY_MID")</f>
        <v>76.92649999999999</v>
      </c>
      <c r="AC17" s="256">
        <f t="shared" si="7"/>
        <v>-58232.365408043945</v>
      </c>
      <c r="AD17" s="255">
        <f t="shared" si="8"/>
        <v>-9.882954557202327E-3</v>
      </c>
      <c r="AE17" s="249" t="str">
        <f t="shared" si="9"/>
        <v>ACGB 3 03/21/47 150</v>
      </c>
      <c r="AG17" s="254">
        <f t="shared" si="10"/>
        <v>-144.44070175438719</v>
      </c>
      <c r="AH17" s="254">
        <f t="shared" si="11"/>
        <v>-87.431990476140982</v>
      </c>
      <c r="AI17" s="256">
        <f t="shared" si="12"/>
        <v>-58232.365408043945</v>
      </c>
      <c r="AJ17" t="b">
        <f t="shared" si="13"/>
        <v>1</v>
      </c>
      <c r="AK17" t="s">
        <v>1012</v>
      </c>
      <c r="AL17" t="str">
        <f t="shared" si="14"/>
        <v>AUSTRALIAN</v>
      </c>
      <c r="AM17">
        <f t="shared" si="15"/>
        <v>0</v>
      </c>
    </row>
    <row r="18" spans="1:39" x14ac:dyDescent="0.35">
      <c r="A18" t="s">
        <v>1354</v>
      </c>
      <c r="B18" t="s">
        <v>1356</v>
      </c>
      <c r="D18" s="89">
        <v>-5250890.1571538914</v>
      </c>
      <c r="E18" s="89">
        <v>-5250890.1571538914</v>
      </c>
      <c r="F18">
        <v>1.9055312655029297</v>
      </c>
      <c r="H18" s="287">
        <f t="shared" si="16"/>
        <v>-568</v>
      </c>
      <c r="I18" s="249" t="s">
        <v>885</v>
      </c>
      <c r="J18" t="s">
        <v>886</v>
      </c>
      <c r="L18">
        <v>22548</v>
      </c>
      <c r="M18">
        <v>10279738.574470695</v>
      </c>
      <c r="N18" s="251">
        <v>86.263999999999996</v>
      </c>
      <c r="O18" t="str" cm="1">
        <f t="array" ref="O18">_xll.BDP(I18,"SECURITY_TYP")</f>
        <v>AUSTRALIAN</v>
      </c>
      <c r="P18" t="str" cm="1">
        <f t="array" ref="P18">_xll.BDP(I18,"ID_ISIN")</f>
        <v>AU000XCLWAP3</v>
      </c>
      <c r="Q18" t="str" cm="1">
        <f t="array" ref="Q18">_xll.BDP(P18&amp;" Govt","MATURITY")</f>
        <v>21/06/2039</v>
      </c>
      <c r="R18" t="str" cm="1">
        <f t="array" ref="R18">_xll.BDP(I18,"CRNCY")</f>
        <v>AUD</v>
      </c>
      <c r="S18" s="91" cm="1">
        <f t="array" ref="S18">_xll.BDP(P18&amp;" Govt","RISK_MID")</f>
        <v>9.8295638728053802</v>
      </c>
      <c r="T18" s="175">
        <f t="shared" si="1"/>
        <v>11615.586510351435</v>
      </c>
      <c r="U18" cm="1">
        <f t="array" ref="U18">IF(R18="GBP",1,_xll.BDP("GBP"&amp;R18&amp;" CURNCY","PX_LAST"))</f>
        <v>1.9080999999999999</v>
      </c>
      <c r="V18" s="107">
        <f t="shared" si="2"/>
        <v>0.20378221947984973</v>
      </c>
      <c r="X18" s="249" t="str">
        <f t="shared" si="3"/>
        <v>QJ152182 Corp</v>
      </c>
      <c r="Y18" s="250">
        <f t="shared" si="4"/>
        <v>22326.475789473683</v>
      </c>
      <c r="Z18" s="254">
        <f t="shared" si="5"/>
        <v>-221.52421052631689</v>
      </c>
      <c r="AA18" s="254">
        <f t="shared" si="6"/>
        <v>-114.11804290871642</v>
      </c>
      <c r="AB18" s="91" cm="1">
        <f t="array" ref="AB18">_xll.BDP(P18&amp;" Govt","PX_DIRTY_MID")</f>
        <v>86.377499999999984</v>
      </c>
      <c r="AC18" s="256">
        <f t="shared" si="7"/>
        <v>-100281.47106931992</v>
      </c>
      <c r="AD18" s="255">
        <f t="shared" si="8"/>
        <v>-9.7552549943599534E-3</v>
      </c>
      <c r="AE18" s="249" t="str">
        <f t="shared" si="9"/>
        <v>ACGB 3 ¼ 06/21/39 147</v>
      </c>
      <c r="AG18" s="254">
        <f t="shared" si="10"/>
        <v>-221.52421052631689</v>
      </c>
      <c r="AH18" s="254">
        <f t="shared" si="11"/>
        <v>-114.11804290871642</v>
      </c>
      <c r="AI18" s="256">
        <f t="shared" si="12"/>
        <v>-100281.47106931992</v>
      </c>
      <c r="AJ18" t="b">
        <f t="shared" si="13"/>
        <v>1</v>
      </c>
      <c r="AK18" t="s">
        <v>1012</v>
      </c>
      <c r="AL18" t="str">
        <f t="shared" si="14"/>
        <v>AUSTRALIAN</v>
      </c>
      <c r="AM18">
        <f t="shared" si="15"/>
        <v>0</v>
      </c>
    </row>
    <row r="19" spans="1:39" x14ac:dyDescent="0.35">
      <c r="A19" t="s">
        <v>1354</v>
      </c>
      <c r="B19" t="s">
        <v>1355</v>
      </c>
      <c r="D19" s="89">
        <v>3650000</v>
      </c>
      <c r="E19" s="89">
        <v>1913032.7818146565</v>
      </c>
      <c r="F19">
        <v>1.9055312655029297</v>
      </c>
      <c r="H19" s="287" t="e">
        <f t="shared" si="16"/>
        <v>#N/A</v>
      </c>
      <c r="I19" s="249" t="s">
        <v>862</v>
      </c>
      <c r="J19" t="s">
        <v>1202</v>
      </c>
      <c r="K19" t="s">
        <v>690</v>
      </c>
      <c r="L19">
        <v>0</v>
      </c>
      <c r="M19">
        <v>0</v>
      </c>
      <c r="N19" s="251">
        <v>0</v>
      </c>
      <c r="O19" t="str" cm="1">
        <f t="array" ref="O19">_xll.BDP(I19,"SECURITY_TYP")</f>
        <v>Rec IL/Pay Fix ZC</v>
      </c>
      <c r="P19" t="str" cm="1">
        <f t="array" ref="P19">_xll.BDP(I19,"ID_ISIN")</f>
        <v>#N/A Field Not Applicable</v>
      </c>
      <c r="Q19" t="str" cm="1">
        <f t="array" ref="Q19">_xll.BDP(P19&amp;" Govt","MATURITY")</f>
        <v>#N/A Field Not Applicable Govt</v>
      </c>
      <c r="R19" t="str" cm="1">
        <f t="array" ref="R19">_xll.BDP(I19,"CRNCY")</f>
        <v>USD</v>
      </c>
      <c r="S19" s="91" t="str" cm="1">
        <f t="array" ref="S19">_xll.BDP(P19&amp;" Govt","RISK_MID")</f>
        <v>#N/A Field Not Applicable Govt</v>
      </c>
      <c r="T19" s="175" t="e">
        <f t="shared" si="1"/>
        <v>#VALUE!</v>
      </c>
      <c r="U19" cm="1">
        <f t="array" ref="U19">IF(R19="GBP",1,_xll.BDP("GBP"&amp;R19&amp;" CURNCY","PX_LAST"))</f>
        <v>1.2910999999999999</v>
      </c>
      <c r="V19" s="107" t="e">
        <f t="shared" si="2"/>
        <v>#VALUE!</v>
      </c>
      <c r="X19" s="249" t="str">
        <f t="shared" si="3"/>
        <v>SL7Y05GW Corp</v>
      </c>
      <c r="Y19" s="250">
        <f t="shared" si="4"/>
        <v>0</v>
      </c>
      <c r="Z19" s="254">
        <f t="shared" si="5"/>
        <v>0</v>
      </c>
      <c r="AA19" s="254" t="e">
        <f t="shared" si="6"/>
        <v>#VALUE!</v>
      </c>
      <c r="AB19" s="91" t="str" cm="1">
        <f t="array" ref="AB19">_xll.BDP(P19&amp;" Govt","PX_DIRTY_MID")</f>
        <v>#N/A Field Not Applicable Govt</v>
      </c>
      <c r="AC19" s="256" t="e">
        <f t="shared" si="7"/>
        <v>#VALUE!</v>
      </c>
      <c r="AD19" s="255" t="e">
        <f t="shared" si="8"/>
        <v>#VALUE!</v>
      </c>
      <c r="AE19" s="249" t="str">
        <f t="shared" si="9"/>
        <v>[/ZC 2.42 11/06/25 0006]</v>
      </c>
      <c r="AG19" s="254">
        <f t="shared" si="10"/>
        <v>0</v>
      </c>
      <c r="AH19" s="254" t="e">
        <f t="shared" si="11"/>
        <v>#VALUE!</v>
      </c>
      <c r="AI19" s="256" t="e">
        <f t="shared" si="12"/>
        <v>#VALUE!</v>
      </c>
      <c r="AJ19" t="b">
        <f t="shared" si="13"/>
        <v>1</v>
      </c>
      <c r="AK19" t="s">
        <v>1012</v>
      </c>
      <c r="AL19" t="str">
        <f t="shared" si="14"/>
        <v>Rec IL/Pay Fix ZC</v>
      </c>
      <c r="AM19" t="str">
        <f t="shared" si="15"/>
        <v>Long US Inflation</v>
      </c>
    </row>
    <row r="20" spans="1:39" x14ac:dyDescent="0.35">
      <c r="A20" t="s">
        <v>1354</v>
      </c>
      <c r="B20" t="s">
        <v>1355</v>
      </c>
      <c r="D20" s="89">
        <v>-1823522.4350000001</v>
      </c>
      <c r="E20" s="89">
        <v>-955741.97165191395</v>
      </c>
      <c r="F20">
        <v>1.9055312655029297</v>
      </c>
      <c r="H20" s="287" t="e">
        <f t="shared" si="16"/>
        <v>#N/A</v>
      </c>
      <c r="I20" s="249" t="s">
        <v>861</v>
      </c>
      <c r="J20" t="s">
        <v>1280</v>
      </c>
      <c r="L20">
        <v>0</v>
      </c>
      <c r="M20">
        <v>0</v>
      </c>
      <c r="N20" s="251">
        <v>0</v>
      </c>
      <c r="O20" t="str" cm="1">
        <f t="array" ref="O20">_xll.BDP(I20,"SECURITY_TYP")</f>
        <v>DOMESTIC</v>
      </c>
      <c r="P20" t="str" cm="1">
        <f t="array" ref="P20">_xll.BDP(I20,"ID_ISIN")</f>
        <v>SE0002829192</v>
      </c>
      <c r="Q20" t="str" cm="1">
        <f t="array" ref="Q20">_xll.BDP(P20&amp;" Govt","MATURITY")</f>
        <v>30/03/2039</v>
      </c>
      <c r="R20" t="str" cm="1">
        <f t="array" ref="R20">_xll.BDP(I20,"CRNCY")</f>
        <v>SEK</v>
      </c>
      <c r="S20" s="91" cm="1">
        <f t="array" ref="S20">_xll.BDP(P20&amp;" Govt","RISK_MID")</f>
        <v>13.556253423357134</v>
      </c>
      <c r="T20" s="175">
        <f t="shared" si="1"/>
        <v>0</v>
      </c>
      <c r="U20" cm="1">
        <f t="array" ref="U20">IF(R20="GBP",1,_xll.BDP("GBP"&amp;R20&amp;" CURNCY","PX_LAST"))</f>
        <v>13.573399999999999</v>
      </c>
      <c r="V20" s="107">
        <f t="shared" si="2"/>
        <v>0</v>
      </c>
      <c r="X20" s="249" t="str">
        <f t="shared" si="3"/>
        <v>EH766910 Corp</v>
      </c>
      <c r="Y20" s="250">
        <f t="shared" si="4"/>
        <v>0</v>
      </c>
      <c r="Z20" s="254">
        <f t="shared" si="5"/>
        <v>0</v>
      </c>
      <c r="AA20" s="254">
        <f t="shared" si="6"/>
        <v>0</v>
      </c>
      <c r="AB20" s="91" cm="1">
        <f t="array" ref="AB20">_xll.BDP(P20&amp;" Govt","PX_DIRTY_MID")</f>
        <v>116.66305555555554</v>
      </c>
      <c r="AC20" s="256">
        <f t="shared" si="7"/>
        <v>0</v>
      </c>
      <c r="AD20" s="255" t="e">
        <f t="shared" si="8"/>
        <v>#DIV/0!</v>
      </c>
      <c r="AE20" s="249" t="str">
        <f t="shared" si="9"/>
        <v>[SGB 3 ½ 03/30/39 1053]</v>
      </c>
      <c r="AG20" s="254">
        <f t="shared" si="10"/>
        <v>0</v>
      </c>
      <c r="AH20" s="254">
        <f t="shared" si="11"/>
        <v>0</v>
      </c>
      <c r="AI20" s="256">
        <f t="shared" si="12"/>
        <v>0</v>
      </c>
      <c r="AJ20" t="b">
        <f t="shared" si="13"/>
        <v>1</v>
      </c>
      <c r="AK20" t="s">
        <v>1012</v>
      </c>
      <c r="AL20" t="str">
        <f t="shared" si="14"/>
        <v>DOMESTIC</v>
      </c>
      <c r="AM20">
        <f t="shared" si="15"/>
        <v>0</v>
      </c>
    </row>
    <row r="21" spans="1:39" x14ac:dyDescent="0.35">
      <c r="A21" t="s">
        <v>1354</v>
      </c>
      <c r="B21" t="s">
        <v>1355</v>
      </c>
      <c r="D21" s="89">
        <v>10000000</v>
      </c>
      <c r="E21" s="89">
        <v>5241185.703601798</v>
      </c>
      <c r="F21">
        <v>1.9055312655029297</v>
      </c>
      <c r="H21" s="287" t="e">
        <f t="shared" si="16"/>
        <v>#N/A</v>
      </c>
      <c r="I21" s="249" t="s">
        <v>696</v>
      </c>
      <c r="J21" t="s">
        <v>1065</v>
      </c>
      <c r="L21">
        <v>0</v>
      </c>
      <c r="M21" s="250">
        <v>0</v>
      </c>
      <c r="N21" s="251">
        <v>0</v>
      </c>
      <c r="O21" t="str" cm="1">
        <f t="array" ref="O21">_xll.BDP(I21,"SECURITY_TYP")</f>
        <v>Financial commodity future.</v>
      </c>
      <c r="P21" t="str" cm="1">
        <f t="array" ref="P21">_xll.BDP(I21,"ID_ISIN")</f>
        <v>KR4167V60003</v>
      </c>
      <c r="Q21" t="str" cm="1">
        <f t="array" ref="Q21">_xll.BDP(P21&amp;" Govt","MATURITY")</f>
        <v>#N/A Invalid Security</v>
      </c>
      <c r="R21" t="str" cm="1">
        <f t="array" ref="R21">_xll.BDP(I21,"CRNCY")</f>
        <v>KRW</v>
      </c>
      <c r="S21" s="91" t="str" cm="1">
        <f t="array" ref="S21">_xll.BDP(P21&amp;" Govt","RISK_MID")</f>
        <v>#N/A Invalid Security</v>
      </c>
      <c r="T21" s="175" t="e">
        <f t="shared" si="1"/>
        <v>#VALUE!</v>
      </c>
      <c r="U21" cm="1">
        <f t="array" ref="U21">IF(R21="GBP",1,_xll.BDP("GBP"&amp;R21&amp;" CURNCY","PX_LAST"))</f>
        <v>1780.0848000000001</v>
      </c>
      <c r="V21" s="107" t="e">
        <f t="shared" si="2"/>
        <v>#VALUE!</v>
      </c>
      <c r="X21" s="249" t="str">
        <f t="shared" si="3"/>
        <v>KAAM4 Comdty</v>
      </c>
      <c r="Y21" s="250">
        <f t="shared" si="4"/>
        <v>0</v>
      </c>
      <c r="Z21" s="254">
        <f t="shared" si="5"/>
        <v>0</v>
      </c>
      <c r="AA21" s="254" t="e">
        <f t="shared" si="6"/>
        <v>#VALUE!</v>
      </c>
      <c r="AB21" s="91" t="str" cm="1">
        <f t="array" ref="AB21">_xll.BDP(P21&amp;" Govt","PX_DIRTY_MID")</f>
        <v>#N/A Invalid Security</v>
      </c>
      <c r="AC21" s="256" t="e">
        <f t="shared" si="7"/>
        <v>#VALUE!</v>
      </c>
      <c r="AD21" s="255" t="e">
        <f t="shared" si="8"/>
        <v>#VALUE!</v>
      </c>
      <c r="AE21" s="249" t="str">
        <f t="shared" si="9"/>
        <v>[KAAM4 KFE]</v>
      </c>
      <c r="AG21" s="254">
        <f t="shared" si="10"/>
        <v>0</v>
      </c>
      <c r="AH21" s="254" t="e">
        <f t="shared" si="11"/>
        <v>#VALUE!</v>
      </c>
      <c r="AI21" s="256" t="e">
        <f t="shared" si="12"/>
        <v>#VALUE!</v>
      </c>
      <c r="AJ21" t="b">
        <f t="shared" si="13"/>
        <v>1</v>
      </c>
      <c r="AK21" t="s">
        <v>1012</v>
      </c>
      <c r="AL21" t="str">
        <f t="shared" si="14"/>
        <v>Financial commodity future.</v>
      </c>
      <c r="AM21">
        <f t="shared" si="15"/>
        <v>0</v>
      </c>
    </row>
    <row r="22" spans="1:39" x14ac:dyDescent="0.35">
      <c r="A22" t="s">
        <v>1354</v>
      </c>
      <c r="B22" t="s">
        <v>1355</v>
      </c>
      <c r="D22" s="89">
        <v>13800000</v>
      </c>
      <c r="E22" s="89">
        <v>7232836.2709704814</v>
      </c>
      <c r="F22">
        <v>1.9055312655029297</v>
      </c>
      <c r="H22" s="287" t="e">
        <f t="shared" si="16"/>
        <v>#N/A</v>
      </c>
      <c r="I22" s="249" t="s">
        <v>1159</v>
      </c>
      <c r="J22" t="s">
        <v>1212</v>
      </c>
      <c r="L22" s="250">
        <v>0</v>
      </c>
      <c r="M22" s="250">
        <v>0</v>
      </c>
      <c r="N22" s="251">
        <v>0</v>
      </c>
      <c r="O22" t="str" cm="1">
        <f t="array" ref="O22">_xll.BDP(I22,"SECURITY_TYP")</f>
        <v>FORWARD</v>
      </c>
      <c r="P22" t="str" cm="1">
        <f t="array" ref="P22">_xll.BDP(I22,"ID_ISIN")</f>
        <v>#N/A Field Not Applicable</v>
      </c>
      <c r="Q22" t="str" cm="1">
        <f t="array" ref="Q22">_xll.BDP(P22&amp;" Govt","MATURITY")</f>
        <v>#N/A Field Not Applicable Govt</v>
      </c>
      <c r="R22" t="str" cm="1">
        <f t="array" ref="R22">_xll.BDP(I22,"CRNCY")</f>
        <v>NOK</v>
      </c>
      <c r="S22" s="91" t="str" cm="1">
        <f t="array" ref="S22">_xll.BDP(P22&amp;" Govt","RISK_MID")</f>
        <v>#N/A Field Not Applicable Govt</v>
      </c>
      <c r="T22" s="175" t="e">
        <f t="shared" si="1"/>
        <v>#VALUE!</v>
      </c>
      <c r="U22" cm="1">
        <f t="array" ref="U22">IF(R22="GBP",1,_xll.BDP("GBP"&amp;R22&amp;" CURNCY","PX_LAST"))</f>
        <v>13.8536</v>
      </c>
      <c r="V22" s="107" t="e">
        <f t="shared" si="2"/>
        <v>#VALUE!</v>
      </c>
      <c r="X22" s="249" t="str">
        <f t="shared" si="3"/>
        <v>EUR/NOK R 05/15/24 Curncy</v>
      </c>
      <c r="Y22" s="250">
        <f t="shared" si="4"/>
        <v>0</v>
      </c>
      <c r="Z22" s="254">
        <f t="shared" si="5"/>
        <v>0</v>
      </c>
      <c r="AA22" s="254" t="e">
        <f t="shared" si="6"/>
        <v>#VALUE!</v>
      </c>
      <c r="AB22" s="91" t="str" cm="1">
        <f t="array" ref="AB22">_xll.BDP(P22&amp;" Govt","PX_DIRTY_MID")</f>
        <v>#N/A Field Not Applicable Govt</v>
      </c>
      <c r="AC22" s="256" t="e">
        <f t="shared" si="7"/>
        <v>#VALUE!</v>
      </c>
      <c r="AD22" s="255" t="e">
        <f t="shared" si="8"/>
        <v>#VALUE!</v>
      </c>
      <c r="AE22" s="249" t="str">
        <f t="shared" si="9"/>
        <v>[EUR/NOK R 05/15/24 NOK]</v>
      </c>
      <c r="AG22" s="254">
        <f t="shared" si="10"/>
        <v>0</v>
      </c>
      <c r="AH22" s="254" t="e">
        <f t="shared" si="11"/>
        <v>#VALUE!</v>
      </c>
      <c r="AI22" s="256" t="e">
        <f t="shared" si="12"/>
        <v>#VALUE!</v>
      </c>
      <c r="AJ22" t="b">
        <f t="shared" si="13"/>
        <v>1</v>
      </c>
      <c r="AK22" t="s">
        <v>1012</v>
      </c>
      <c r="AL22" t="str">
        <f t="shared" si="14"/>
        <v>FORWARD</v>
      </c>
      <c r="AM22">
        <f t="shared" si="15"/>
        <v>0</v>
      </c>
    </row>
    <row r="23" spans="1:39" x14ac:dyDescent="0.35">
      <c r="A23" t="s">
        <v>1354</v>
      </c>
      <c r="B23" t="s">
        <v>1356</v>
      </c>
      <c r="D23" s="89">
        <v>950000</v>
      </c>
      <c r="E23" s="89">
        <v>950000</v>
      </c>
      <c r="F23">
        <v>1.9055312655029297</v>
      </c>
      <c r="H23" s="287" t="e">
        <f t="shared" si="16"/>
        <v>#N/A</v>
      </c>
      <c r="I23" s="249" t="s">
        <v>699</v>
      </c>
      <c r="J23" t="s">
        <v>1166</v>
      </c>
      <c r="K23" t="s">
        <v>690</v>
      </c>
      <c r="L23">
        <v>0</v>
      </c>
      <c r="M23">
        <v>0</v>
      </c>
      <c r="N23" s="251">
        <v>0</v>
      </c>
      <c r="O23" t="str" cm="1">
        <f t="array" ref="O23">_xll.BDP(I23,"SECURITY_TYP")</f>
        <v>Rec IL/Pay Fix ZC</v>
      </c>
      <c r="P23" t="str" cm="1">
        <f t="array" ref="P23">_xll.BDP(I23,"ID_ISIN")</f>
        <v>#N/A Field Not Applicable</v>
      </c>
      <c r="Q23" t="str" cm="1">
        <f t="array" ref="Q23">_xll.BDP(P23&amp;" Govt","MATURITY")</f>
        <v>#N/A Field Not Applicable Govt</v>
      </c>
      <c r="R23" t="str" cm="1">
        <f t="array" ref="R23">_xll.BDP(I23,"CRNCY")</f>
        <v>USD</v>
      </c>
      <c r="S23" s="91" t="str" cm="1">
        <f t="array" ref="S23">_xll.BDP(P23&amp;" Govt","RISK_MID")</f>
        <v>#N/A Field Not Applicable Govt</v>
      </c>
      <c r="T23" s="175" t="e">
        <f t="shared" si="1"/>
        <v>#VALUE!</v>
      </c>
      <c r="U23" cm="1">
        <f t="array" ref="U23">IF(R23="GBP",1,_xll.BDP("GBP"&amp;R23&amp;" CURNCY","PX_LAST"))</f>
        <v>1.2910999999999999</v>
      </c>
      <c r="V23" s="107" t="e">
        <f t="shared" si="2"/>
        <v>#VALUE!</v>
      </c>
      <c r="X23" s="249" t="str">
        <f t="shared" si="3"/>
        <v>SL7Y052Q Corp</v>
      </c>
      <c r="Y23" s="250">
        <f t="shared" si="4"/>
        <v>0</v>
      </c>
      <c r="Z23" s="254">
        <f t="shared" si="5"/>
        <v>0</v>
      </c>
      <c r="AA23" s="254" t="e">
        <f t="shared" si="6"/>
        <v>#VALUE!</v>
      </c>
      <c r="AB23" s="91" t="str" cm="1">
        <f t="array" ref="AB23">_xll.BDP(P23&amp;" Govt","PX_DIRTY_MID")</f>
        <v>#N/A Field Not Applicable Govt</v>
      </c>
      <c r="AC23" s="256" t="e">
        <f t="shared" si="7"/>
        <v>#VALUE!</v>
      </c>
      <c r="AD23" s="255" t="e">
        <f t="shared" si="8"/>
        <v>#VALUE!</v>
      </c>
      <c r="AE23" s="249" t="str">
        <f t="shared" si="9"/>
        <v>[/ZC 2.63625 09/20/25 0003]</v>
      </c>
      <c r="AG23" s="254">
        <f t="shared" si="10"/>
        <v>0</v>
      </c>
      <c r="AH23" s="254" t="e">
        <f t="shared" si="11"/>
        <v>#VALUE!</v>
      </c>
      <c r="AI23" s="256" t="e">
        <f t="shared" si="12"/>
        <v>#VALUE!</v>
      </c>
      <c r="AJ23" t="b">
        <f t="shared" si="13"/>
        <v>1</v>
      </c>
      <c r="AK23" t="s">
        <v>1012</v>
      </c>
      <c r="AL23" t="str">
        <f t="shared" si="14"/>
        <v>Rec IL/Pay Fix ZC</v>
      </c>
      <c r="AM23" t="str">
        <f t="shared" si="15"/>
        <v>Long US Inflation</v>
      </c>
    </row>
    <row r="24" spans="1:39" x14ac:dyDescent="0.35">
      <c r="A24" t="s">
        <v>1354</v>
      </c>
      <c r="B24" t="s">
        <v>1356</v>
      </c>
      <c r="D24" s="89">
        <v>102300469.37387565</v>
      </c>
      <c r="E24" s="89">
        <v>102300469.37387565</v>
      </c>
      <c r="F24">
        <v>1.9061038550415039</v>
      </c>
      <c r="H24" s="287" t="e">
        <f t="shared" si="16"/>
        <v>#N/A</v>
      </c>
      <c r="I24" s="249" t="s">
        <v>700</v>
      </c>
      <c r="J24" t="s">
        <v>1253</v>
      </c>
      <c r="K24" t="s">
        <v>690</v>
      </c>
      <c r="L24">
        <v>0</v>
      </c>
      <c r="M24" s="250">
        <v>0</v>
      </c>
      <c r="N24" s="251">
        <v>0</v>
      </c>
      <c r="O24" t="str" cm="1">
        <f t="array" ref="O24">_xll.BDP(I24,"SECURITY_TYP")</f>
        <v>Rec IL/Pay Fix ZC</v>
      </c>
      <c r="P24" t="str" cm="1">
        <f t="array" ref="P24">_xll.BDP(I24,"ID_ISIN")</f>
        <v>#N/A Field Not Applicable</v>
      </c>
      <c r="Q24" t="str" cm="1">
        <f t="array" ref="Q24">_xll.BDP(P24&amp;" Govt","MATURITY")</f>
        <v>#N/A Field Not Applicable Govt</v>
      </c>
      <c r="R24" t="str" cm="1">
        <f t="array" ref="R24">_xll.BDP(I24,"CRNCY")</f>
        <v>USD</v>
      </c>
      <c r="S24" s="91" t="str" cm="1">
        <f t="array" ref="S24">_xll.BDP(P24&amp;" Govt","RISK_MID")</f>
        <v>#N/A Field Not Applicable Govt</v>
      </c>
      <c r="T24" s="175" t="e">
        <f t="shared" si="1"/>
        <v>#VALUE!</v>
      </c>
      <c r="U24" cm="1">
        <f t="array" ref="U24">IF(R24="GBP",1,_xll.BDP("GBP"&amp;R24&amp;" CURNCY","PX_LAST"))</f>
        <v>1.2910999999999999</v>
      </c>
      <c r="V24" s="107" t="e">
        <f t="shared" si="2"/>
        <v>#VALUE!</v>
      </c>
      <c r="X24" s="249" t="str">
        <f t="shared" si="3"/>
        <v>SL7Y0606 Corp</v>
      </c>
      <c r="Y24" s="250">
        <f t="shared" si="4"/>
        <v>0</v>
      </c>
      <c r="Z24" s="254">
        <f t="shared" si="5"/>
        <v>0</v>
      </c>
      <c r="AA24" s="254" t="e">
        <f t="shared" si="6"/>
        <v>#VALUE!</v>
      </c>
      <c r="AB24" s="91" t="str" cm="1">
        <f t="array" ref="AB24">_xll.BDP(P24&amp;" Govt","PX_DIRTY_MID")</f>
        <v>#N/A Field Not Applicable Govt</v>
      </c>
      <c r="AC24" s="256" t="e">
        <f t="shared" si="7"/>
        <v>#VALUE!</v>
      </c>
      <c r="AD24" s="255" t="e">
        <f t="shared" si="8"/>
        <v>#VALUE!</v>
      </c>
      <c r="AE24" s="249" t="str">
        <f t="shared" si="9"/>
        <v>[/ZC 2.18 01/17/26 0009]</v>
      </c>
      <c r="AG24" s="254">
        <f t="shared" si="10"/>
        <v>0</v>
      </c>
      <c r="AH24" s="254" t="e">
        <f t="shared" si="11"/>
        <v>#VALUE!</v>
      </c>
      <c r="AI24" s="256" t="e">
        <f t="shared" si="12"/>
        <v>#VALUE!</v>
      </c>
      <c r="AJ24" t="b">
        <f t="shared" si="13"/>
        <v>1</v>
      </c>
      <c r="AK24" t="s">
        <v>1012</v>
      </c>
      <c r="AL24" t="str">
        <f t="shared" si="14"/>
        <v>Rec IL/Pay Fix ZC</v>
      </c>
      <c r="AM24" t="str">
        <f t="shared" si="15"/>
        <v>Long US Inflation</v>
      </c>
    </row>
    <row r="25" spans="1:39" x14ac:dyDescent="0.35">
      <c r="A25" t="s">
        <v>1354</v>
      </c>
      <c r="B25" t="s">
        <v>1356</v>
      </c>
      <c r="D25" s="89">
        <v>-1932213.8104161574</v>
      </c>
      <c r="E25" s="89">
        <v>-1932213.8104161576</v>
      </c>
      <c r="F25">
        <v>1.9055312655029297</v>
      </c>
      <c r="H25" s="287">
        <f t="shared" si="16"/>
        <v>-64963296.250000015</v>
      </c>
      <c r="I25" s="249" t="s">
        <v>603</v>
      </c>
      <c r="J25" t="s">
        <v>604</v>
      </c>
      <c r="L25" s="250">
        <v>90077104.450000077</v>
      </c>
      <c r="M25" s="250">
        <v>6649260.6163743921</v>
      </c>
      <c r="N25" s="251">
        <v>1</v>
      </c>
      <c r="O25" t="str" cm="1">
        <f t="array" ref="O25">_xll.BDP(I25,"SECURITY_TYP")</f>
        <v>SPOT</v>
      </c>
      <c r="P25" t="str" cm="1">
        <f t="array" ref="P25">_xll.BDP(I25,"ID_ISIN")</f>
        <v>#N/A Field Not Applicable</v>
      </c>
      <c r="Q25" t="str" cm="1">
        <f t="array" ref="Q25">_xll.BDP(P25&amp;" Govt","MATURITY")</f>
        <v>#N/A Field Not Applicable Govt</v>
      </c>
      <c r="R25" t="str" cm="1">
        <f t="array" ref="R25">_xll.BDP(I25,"CRNCY")</f>
        <v>NOK</v>
      </c>
      <c r="S25" s="91" t="str" cm="1">
        <f t="array" ref="S25">_xll.BDP(P25&amp;" Govt","RISK_MID")</f>
        <v>#N/A Field Not Applicable Govt</v>
      </c>
      <c r="T25" s="175" t="e">
        <f t="shared" si="1"/>
        <v>#VALUE!</v>
      </c>
      <c r="U25" cm="1">
        <f t="array" ref="U25">IF(R25="GBP",1,_xll.BDP("GBP"&amp;R25&amp;" CURNCY","PX_LAST"))</f>
        <v>13.8536</v>
      </c>
      <c r="V25" s="107" t="e">
        <f t="shared" si="2"/>
        <v>#VALUE!</v>
      </c>
      <c r="X25" s="249" t="str">
        <f t="shared" si="3"/>
        <v>NOK Curncy</v>
      </c>
      <c r="Y25" s="250">
        <f t="shared" si="4"/>
        <v>89192136.406280771</v>
      </c>
      <c r="Z25" s="254">
        <f t="shared" si="5"/>
        <v>-884968.04371930659</v>
      </c>
      <c r="AA25" s="254" t="e">
        <f t="shared" si="6"/>
        <v>#VALUE!</v>
      </c>
      <c r="AB25" s="91" t="str" cm="1">
        <f t="array" ref="AB25">_xll.BDP(P25&amp;" Govt","PX_DIRTY_MID")</f>
        <v>#N/A Field Not Applicable Govt</v>
      </c>
      <c r="AC25" s="256" t="e">
        <f t="shared" si="7"/>
        <v>#VALUE!</v>
      </c>
      <c r="AD25" s="255" t="e">
        <f t="shared" si="8"/>
        <v>#VALUE!</v>
      </c>
      <c r="AE25" s="249" t="str">
        <f t="shared" si="9"/>
        <v>{cash} NOK</v>
      </c>
      <c r="AG25" s="254">
        <f t="shared" si="10"/>
        <v>-884968.04371930659</v>
      </c>
      <c r="AH25" s="254" t="e">
        <f t="shared" si="11"/>
        <v>#VALUE!</v>
      </c>
      <c r="AI25" s="256" t="e">
        <f t="shared" si="12"/>
        <v>#VALUE!</v>
      </c>
      <c r="AJ25" t="b">
        <f t="shared" si="13"/>
        <v>1</v>
      </c>
      <c r="AK25" t="s">
        <v>1012</v>
      </c>
      <c r="AL25" t="str">
        <f t="shared" si="14"/>
        <v>SPOT</v>
      </c>
      <c r="AM25">
        <f t="shared" si="15"/>
        <v>0</v>
      </c>
    </row>
    <row r="26" spans="1:39" x14ac:dyDescent="0.35">
      <c r="A26" t="s">
        <v>1354</v>
      </c>
      <c r="B26" t="s">
        <v>1356</v>
      </c>
      <c r="D26" s="89">
        <v>1500000</v>
      </c>
      <c r="E26" s="89">
        <v>1500000</v>
      </c>
      <c r="F26">
        <v>1.9055312655029297</v>
      </c>
      <c r="H26" s="287">
        <f t="shared" si="16"/>
        <v>-3859402.24</v>
      </c>
      <c r="I26" s="249" t="s">
        <v>701</v>
      </c>
      <c r="J26" t="s">
        <v>702</v>
      </c>
      <c r="L26">
        <v>7737429.0900000911</v>
      </c>
      <c r="M26">
        <v>3715704.619678705</v>
      </c>
      <c r="N26" s="251">
        <v>1</v>
      </c>
      <c r="O26" t="str" cm="1">
        <f t="array" ref="O26">_xll.BDP(I26,"SECURITY_TYP")</f>
        <v>SPOT</v>
      </c>
      <c r="P26" t="str" cm="1">
        <f t="array" ref="P26">_xll.BDP(I26,"ID_ISIN")</f>
        <v>#N/A Field Not Applicable</v>
      </c>
      <c r="Q26" t="str" cm="1">
        <f t="array" ref="Q26">_xll.BDP(P26&amp;" Govt","MATURITY")</f>
        <v>#N/A Field Not Applicable Govt</v>
      </c>
      <c r="R26" t="str" cm="1">
        <f t="array" ref="R26">_xll.BDP(I26,"CRNCY")</f>
        <v>NZD</v>
      </c>
      <c r="S26" s="91" t="str" cm="1">
        <f t="array" ref="S26">_xll.BDP(P26&amp;" Govt","RISK_MID")</f>
        <v>#N/A Field Not Applicable Govt</v>
      </c>
      <c r="T26" s="175" t="e">
        <f t="shared" si="1"/>
        <v>#VALUE!</v>
      </c>
      <c r="U26" cm="1">
        <f t="array" ref="U26">IF(R26="GBP",1,_xll.BDP("GBP"&amp;R26&amp;" CURNCY","PX_LAST"))</f>
        <v>2.1166</v>
      </c>
      <c r="V26" s="107" t="e">
        <f t="shared" si="2"/>
        <v>#VALUE!</v>
      </c>
      <c r="X26" s="249" t="str">
        <f t="shared" si="3"/>
        <v>NZD Curncy</v>
      </c>
      <c r="Y26" s="250">
        <f t="shared" si="4"/>
        <v>7661412.2428000895</v>
      </c>
      <c r="Z26" s="254">
        <f t="shared" si="5"/>
        <v>-76016.84720000159</v>
      </c>
      <c r="AA26" s="254" t="e">
        <f t="shared" si="6"/>
        <v>#VALUE!</v>
      </c>
      <c r="AB26" s="91" t="str" cm="1">
        <f t="array" ref="AB26">_xll.BDP(P26&amp;" Govt","PX_DIRTY_MID")</f>
        <v>#N/A Field Not Applicable Govt</v>
      </c>
      <c r="AC26" s="256" t="e">
        <f t="shared" si="7"/>
        <v>#VALUE!</v>
      </c>
      <c r="AD26" s="255" t="e">
        <f t="shared" si="8"/>
        <v>#VALUE!</v>
      </c>
      <c r="AE26" s="249" t="str">
        <f t="shared" si="9"/>
        <v>{cash} NZD</v>
      </c>
      <c r="AG26" s="254">
        <f t="shared" si="10"/>
        <v>-76016.84720000159</v>
      </c>
      <c r="AH26" s="254" t="e">
        <f t="shared" si="11"/>
        <v>#VALUE!</v>
      </c>
      <c r="AI26" s="256" t="e">
        <f t="shared" si="12"/>
        <v>#VALUE!</v>
      </c>
      <c r="AJ26" t="b">
        <f t="shared" si="13"/>
        <v>1</v>
      </c>
      <c r="AK26" t="s">
        <v>1012</v>
      </c>
      <c r="AL26" t="str">
        <f t="shared" si="14"/>
        <v>SPOT</v>
      </c>
      <c r="AM26">
        <f t="shared" si="15"/>
        <v>0</v>
      </c>
    </row>
    <row r="27" spans="1:39" x14ac:dyDescent="0.35">
      <c r="A27" t="s">
        <v>1354</v>
      </c>
      <c r="B27" t="s">
        <v>1355</v>
      </c>
      <c r="D27" s="89">
        <v>-2887694.4</v>
      </c>
      <c r="E27" s="89">
        <v>-1513494.2605650972</v>
      </c>
      <c r="F27">
        <v>1.9055312655029297</v>
      </c>
      <c r="H27" s="287">
        <f t="shared" si="16"/>
        <v>2511</v>
      </c>
      <c r="I27" s="249" t="s">
        <v>743</v>
      </c>
      <c r="J27" t="s">
        <v>744</v>
      </c>
      <c r="L27">
        <v>21422</v>
      </c>
      <c r="M27">
        <v>10030499.936493032</v>
      </c>
      <c r="N27" s="251">
        <v>89.99</v>
      </c>
      <c r="O27" t="str" cm="1">
        <f t="array" ref="O27">_xll.BDP(I27,"SECURITY_TYP")</f>
        <v>AUSTRALIAN</v>
      </c>
      <c r="P27" t="str" cm="1">
        <f t="array" ref="P27">_xll.BDP(I27,"ID_ISIN")</f>
        <v>AU0000217101</v>
      </c>
      <c r="Q27" t="str" cm="1">
        <f t="array" ref="Q27">_xll.BDP(P27&amp;" Govt","MATURITY")</f>
        <v>21/11/2033</v>
      </c>
      <c r="R27" t="str" cm="1">
        <f t="array" ref="R27">_xll.BDP(I27,"CRNCY")</f>
        <v>AUD</v>
      </c>
      <c r="S27" s="91" cm="1">
        <f t="array" ref="S27">_xll.BDP(P27&amp;" Govt","RISK_MID")</f>
        <v>7.170592684162358</v>
      </c>
      <c r="T27" s="175">
        <f t="shared" si="1"/>
        <v>8050.3347036384903</v>
      </c>
      <c r="U27" cm="1">
        <f t="array" ref="U27">IF(R27="GBP",1,_xll.BDP("GBP"&amp;R27&amp;" CURNCY","PX_LAST"))</f>
        <v>1.9080999999999999</v>
      </c>
      <c r="V27" s="107">
        <f t="shared" si="2"/>
        <v>0.14123394216909632</v>
      </c>
      <c r="X27" s="249" t="str">
        <f t="shared" si="3"/>
        <v>BV865034 Corp</v>
      </c>
      <c r="Y27" s="250">
        <f t="shared" si="4"/>
        <v>21211.538245614032</v>
      </c>
      <c r="Z27" s="254">
        <f t="shared" si="5"/>
        <v>-210.46175438596765</v>
      </c>
      <c r="AA27" s="254">
        <f t="shared" si="6"/>
        <v>-79.091007614694973</v>
      </c>
      <c r="AB27" s="91" cm="1">
        <f t="array" ref="AB27">_xll.BDP(P27&amp;" Govt","PX_DIRTY_MID")</f>
        <v>90.392499999999984</v>
      </c>
      <c r="AC27" s="256">
        <f t="shared" si="7"/>
        <v>-99702.133710673341</v>
      </c>
      <c r="AD27" s="255">
        <f t="shared" si="8"/>
        <v>-9.9398967491078263E-3</v>
      </c>
      <c r="AE27" s="249" t="str">
        <f t="shared" si="9"/>
        <v>ACGB 3 11/21/33 166</v>
      </c>
      <c r="AG27" s="254">
        <f t="shared" si="10"/>
        <v>-210.46175438596765</v>
      </c>
      <c r="AH27" s="254">
        <f t="shared" si="11"/>
        <v>-79.091007614694973</v>
      </c>
      <c r="AI27" s="256">
        <f t="shared" si="12"/>
        <v>-99702.133710673341</v>
      </c>
      <c r="AJ27" t="b">
        <f t="shared" si="13"/>
        <v>1</v>
      </c>
      <c r="AK27" t="s">
        <v>1012</v>
      </c>
      <c r="AL27" t="str">
        <f t="shared" si="14"/>
        <v>AUSTRALIAN</v>
      </c>
      <c r="AM27">
        <f t="shared" si="15"/>
        <v>0</v>
      </c>
    </row>
    <row r="28" spans="1:39" x14ac:dyDescent="0.35">
      <c r="A28" t="s">
        <v>1354</v>
      </c>
      <c r="B28" t="s">
        <v>1356</v>
      </c>
      <c r="D28" s="89">
        <v>-7213883.2751866467</v>
      </c>
      <c r="E28" s="89">
        <v>-7213883.2751866467</v>
      </c>
      <c r="F28">
        <v>1.9055312655029297</v>
      </c>
      <c r="H28" s="287" t="e">
        <f t="shared" si="16"/>
        <v>#N/A</v>
      </c>
      <c r="I28" s="249" t="s">
        <v>704</v>
      </c>
      <c r="J28" t="s">
        <v>1120</v>
      </c>
      <c r="K28" t="s">
        <v>705</v>
      </c>
      <c r="L28">
        <v>0</v>
      </c>
      <c r="M28">
        <v>0</v>
      </c>
      <c r="N28" s="251">
        <v>0</v>
      </c>
      <c r="O28" t="str" cm="1">
        <f t="array" ref="O28">_xll.BDP(I28,"SECURITY_TYP")</f>
        <v>OIS Swap</v>
      </c>
      <c r="P28" t="str" cm="1">
        <f t="array" ref="P28">_xll.BDP(I28,"ID_ISIN")</f>
        <v>#N/A Field Not Applicable</v>
      </c>
      <c r="Q28" t="str" cm="1">
        <f t="array" ref="Q28">_xll.BDP(P28&amp;" Govt","MATURITY")</f>
        <v>#N/A Field Not Applicable Govt</v>
      </c>
      <c r="R28" t="str" cm="1">
        <f t="array" ref="R28">_xll.BDP(I28,"CRNCY")</f>
        <v>USD</v>
      </c>
      <c r="S28" s="91" t="str" cm="1">
        <f t="array" ref="S28">_xll.BDP(P28&amp;" Govt","RISK_MID")</f>
        <v>#N/A Field Not Applicable Govt</v>
      </c>
      <c r="T28" s="175" t="e">
        <f t="shared" si="1"/>
        <v>#VALUE!</v>
      </c>
      <c r="U28" cm="1">
        <f t="array" ref="U28">IF(R28="GBP",1,_xll.BDP("GBP"&amp;R28&amp;" CURNCY","PX_LAST"))</f>
        <v>1.2910999999999999</v>
      </c>
      <c r="V28" s="107" t="e">
        <f t="shared" si="2"/>
        <v>#VALUE!</v>
      </c>
      <c r="X28" s="249" t="str">
        <f t="shared" si="3"/>
        <v>SL6IO7MC Corp</v>
      </c>
      <c r="Y28" s="250">
        <f t="shared" si="4"/>
        <v>0</v>
      </c>
      <c r="Z28" s="254">
        <f t="shared" si="5"/>
        <v>0</v>
      </c>
      <c r="AA28" s="254" t="e">
        <f t="shared" si="6"/>
        <v>#VALUE!</v>
      </c>
      <c r="AB28" s="91" t="str" cm="1">
        <f t="array" ref="AB28">_xll.BDP(P28&amp;" Govt","PX_DIRTY_MID")</f>
        <v>#N/A Field Not Applicable Govt</v>
      </c>
      <c r="AC28" s="256" t="e">
        <f t="shared" si="7"/>
        <v>#VALUE!</v>
      </c>
      <c r="AD28" s="255" t="e">
        <f t="shared" si="8"/>
        <v>#VALUE!</v>
      </c>
      <c r="AE28" s="249" t="str">
        <f t="shared" si="9"/>
        <v>[/SWAP 3.16 06/21/33 0009]</v>
      </c>
      <c r="AG28" s="254">
        <f t="shared" si="10"/>
        <v>0</v>
      </c>
      <c r="AH28" s="254" t="e">
        <f t="shared" si="11"/>
        <v>#VALUE!</v>
      </c>
      <c r="AI28" s="256" t="e">
        <f t="shared" si="12"/>
        <v>#VALUE!</v>
      </c>
      <c r="AJ28" t="b">
        <f t="shared" si="13"/>
        <v>1</v>
      </c>
      <c r="AK28" t="s">
        <v>1012</v>
      </c>
      <c r="AL28" t="str">
        <f t="shared" si="14"/>
        <v>OIS Swap</v>
      </c>
      <c r="AM28" t="str">
        <f t="shared" si="15"/>
        <v>USD 2y2y 5y5y Steepener</v>
      </c>
    </row>
    <row r="29" spans="1:39" x14ac:dyDescent="0.35">
      <c r="A29" t="s">
        <v>1354</v>
      </c>
      <c r="B29" t="s">
        <v>1355</v>
      </c>
      <c r="D29" s="89">
        <v>-195848519.78999999</v>
      </c>
      <c r="E29" s="89">
        <v>-102647846.19949219</v>
      </c>
      <c r="F29">
        <v>1.9061038550415039</v>
      </c>
      <c r="H29" s="287">
        <f t="shared" si="16"/>
        <v>0</v>
      </c>
      <c r="I29" s="249" t="s">
        <v>737</v>
      </c>
      <c r="J29" t="s">
        <v>738</v>
      </c>
      <c r="L29">
        <v>7542</v>
      </c>
      <c r="M29">
        <v>4001158.2594483197</v>
      </c>
      <c r="N29" s="251">
        <v>91.988</v>
      </c>
      <c r="O29" t="str" cm="1">
        <f t="array" ref="O29">_xll.BDP(I29,"SECURITY_TYP")</f>
        <v>CANADIAN</v>
      </c>
      <c r="P29" t="str" cm="1">
        <f t="array" ref="P29">_xll.BDP(I29,"ID_ISIN")</f>
        <v>CA135087F825</v>
      </c>
      <c r="Q29" t="str" cm="1">
        <f t="array" ref="Q29">_xll.BDP(P29&amp;" Govt","MATURITY")</f>
        <v>01/06/2027</v>
      </c>
      <c r="R29" t="str" cm="1">
        <f t="array" ref="R29">_xll.BDP(I29,"CRNCY")</f>
        <v>CAD</v>
      </c>
      <c r="S29" s="91" cm="1">
        <f t="array" ref="S29">_xll.BDP(P29&amp;" Govt","RISK_MID")</f>
        <v>2.607649148085045</v>
      </c>
      <c r="T29" s="175">
        <f t="shared" si="1"/>
        <v>1118.1357595575309</v>
      </c>
      <c r="U29" cm="1">
        <f t="array" ref="U29">IF(R29="GBP",1,_xll.BDP("GBP"&amp;R29&amp;" CURNCY","PX_LAST"))</f>
        <v>1.7588999999999999</v>
      </c>
      <c r="V29" s="107">
        <f t="shared" si="2"/>
        <v>1.9616416834342648E-2</v>
      </c>
      <c r="X29" s="249" t="str">
        <f t="shared" si="3"/>
        <v>QZ074427 Corp</v>
      </c>
      <c r="Y29" s="250">
        <f t="shared" si="4"/>
        <v>7467.9031578947361</v>
      </c>
      <c r="Z29" s="254">
        <f t="shared" si="5"/>
        <v>-74.096842105263931</v>
      </c>
      <c r="AA29" s="254">
        <f t="shared" si="6"/>
        <v>-10.985193427231998</v>
      </c>
      <c r="AB29" s="91" cm="1">
        <f t="array" ref="AB29">_xll.BDP(P29&amp;" Govt","PX_DIRTY_MID")</f>
        <v>93.382047945205471</v>
      </c>
      <c r="AC29" s="256">
        <f t="shared" si="7"/>
        <v>-39338.875786355537</v>
      </c>
      <c r="AD29" s="255">
        <f t="shared" si="8"/>
        <v>-9.8318719819344477E-3</v>
      </c>
      <c r="AE29" s="249" t="str">
        <f t="shared" si="9"/>
        <v>CAN 1 06/01/27</v>
      </c>
      <c r="AG29" s="254">
        <f t="shared" si="10"/>
        <v>-74.096842105263931</v>
      </c>
      <c r="AH29" s="254">
        <f t="shared" si="11"/>
        <v>-10.985193427231998</v>
      </c>
      <c r="AI29" s="256">
        <f t="shared" si="12"/>
        <v>-39338.875786355537</v>
      </c>
      <c r="AJ29" t="b">
        <f t="shared" si="13"/>
        <v>1</v>
      </c>
      <c r="AK29" t="s">
        <v>1012</v>
      </c>
      <c r="AL29" t="str">
        <f t="shared" si="14"/>
        <v>CANADIAN</v>
      </c>
      <c r="AM29">
        <f t="shared" si="15"/>
        <v>0</v>
      </c>
    </row>
    <row r="30" spans="1:39" x14ac:dyDescent="0.35">
      <c r="A30" t="s">
        <v>1379</v>
      </c>
      <c r="B30" t="s">
        <v>1380</v>
      </c>
      <c r="D30" s="89">
        <v>109550000</v>
      </c>
      <c r="E30" s="89">
        <v>744701.58262677956</v>
      </c>
      <c r="F30">
        <v>1.0269975662231445</v>
      </c>
      <c r="H30" s="287">
        <f t="shared" si="16"/>
        <v>0</v>
      </c>
      <c r="I30" s="249" t="s">
        <v>708</v>
      </c>
      <c r="J30" t="s">
        <v>709</v>
      </c>
      <c r="L30">
        <v>8222</v>
      </c>
      <c r="M30">
        <v>4591310.2595151924</v>
      </c>
      <c r="N30" s="251">
        <v>96.679000000000002</v>
      </c>
      <c r="O30" t="str" cm="1">
        <f t="array" ref="O30">_xll.BDP(I30,"SECURITY_TYP")</f>
        <v>CANADIAN</v>
      </c>
      <c r="P30" t="str" cm="1">
        <f t="array" ref="P30">_xll.BDP(I30,"ID_ISIN")</f>
        <v>CA135087N837</v>
      </c>
      <c r="Q30" t="str" cm="1">
        <f t="array" ref="Q30">_xll.BDP(P30&amp;" Govt","MATURITY")</f>
        <v>01/09/2027</v>
      </c>
      <c r="R30" t="str" cm="1">
        <f t="array" ref="R30">_xll.BDP(I30,"CRNCY")</f>
        <v>CAD</v>
      </c>
      <c r="S30" s="91" cm="1">
        <f t="array" ref="S30">_xll.BDP(P30&amp;" Govt","RISK_MID")</f>
        <v>2.900474287956456</v>
      </c>
      <c r="T30" s="175">
        <f t="shared" si="1"/>
        <v>1355.8303255203812</v>
      </c>
      <c r="U30" cm="1">
        <f t="array" ref="U30">IF(R30="GBP",1,_xll.BDP("GBP"&amp;R30&amp;" CURNCY","PX_LAST"))</f>
        <v>1.7588999999999999</v>
      </c>
      <c r="V30" s="107">
        <f t="shared" si="2"/>
        <v>2.3786496938954054E-2</v>
      </c>
      <c r="X30" s="249" t="str">
        <f t="shared" si="3"/>
        <v>BW506722 Corp</v>
      </c>
      <c r="Y30" s="250">
        <f t="shared" si="4"/>
        <v>8141.22245614035</v>
      </c>
      <c r="Z30" s="254">
        <f t="shared" si="5"/>
        <v>-80.777543859649995</v>
      </c>
      <c r="AA30" s="254">
        <f t="shared" si="6"/>
        <v>-13.320438285814415</v>
      </c>
      <c r="AB30" s="91" cm="1">
        <f t="array" ref="AB30">_xll.BDP(P30&amp;" Govt","PX_DIRTY_MID")</f>
        <v>98.754657534246562</v>
      </c>
      <c r="AC30" s="256">
        <f t="shared" si="7"/>
        <v>-45353.11092340279</v>
      </c>
      <c r="AD30" s="255">
        <f t="shared" si="8"/>
        <v>-9.8780322739922474E-3</v>
      </c>
      <c r="AE30" s="249" t="str">
        <f t="shared" si="9"/>
        <v>CAN 2 ¾ 09/01/27</v>
      </c>
      <c r="AG30" s="254">
        <f t="shared" si="10"/>
        <v>-80.777543859649995</v>
      </c>
      <c r="AH30" s="254">
        <f t="shared" si="11"/>
        <v>-13.320438285814415</v>
      </c>
      <c r="AI30" s="256">
        <f t="shared" si="12"/>
        <v>-45353.11092340279</v>
      </c>
      <c r="AJ30" t="b">
        <f t="shared" si="13"/>
        <v>1</v>
      </c>
      <c r="AK30" t="s">
        <v>1012</v>
      </c>
      <c r="AL30" t="str">
        <f t="shared" si="14"/>
        <v>CANADIAN</v>
      </c>
      <c r="AM30">
        <f t="shared" si="15"/>
        <v>0</v>
      </c>
    </row>
    <row r="31" spans="1:39" x14ac:dyDescent="0.35">
      <c r="A31" t="s">
        <v>921</v>
      </c>
      <c r="B31" t="s">
        <v>922</v>
      </c>
      <c r="D31" s="89">
        <v>8342560.9800012857</v>
      </c>
      <c r="E31" s="89">
        <v>363469.70407481201</v>
      </c>
      <c r="F31">
        <v>1</v>
      </c>
      <c r="H31" s="287" t="e">
        <f t="shared" si="16"/>
        <v>#N/A</v>
      </c>
      <c r="I31" s="249" t="s">
        <v>712</v>
      </c>
      <c r="J31" t="s">
        <v>1178</v>
      </c>
      <c r="K31" t="s">
        <v>690</v>
      </c>
      <c r="L31" s="250">
        <v>0</v>
      </c>
      <c r="M31" s="250">
        <v>0</v>
      </c>
      <c r="N31" s="251">
        <v>0</v>
      </c>
      <c r="O31" t="str" cm="1">
        <f t="array" ref="O31">_xll.BDP(I31,"SECURITY_TYP")</f>
        <v>Rec Fix/Pay IL ZC</v>
      </c>
      <c r="P31" t="str" cm="1">
        <f t="array" ref="P31">_xll.BDP(I31,"ID_ISIN")</f>
        <v>#N/A Field Not Applicable</v>
      </c>
      <c r="Q31" t="str" cm="1">
        <f t="array" ref="Q31">_xll.BDP(P31&amp;" Govt","MATURITY")</f>
        <v>#N/A Field Not Applicable Govt</v>
      </c>
      <c r="R31" t="str" cm="1">
        <f t="array" ref="R31">_xll.BDP(I31,"CRNCY")</f>
        <v>USD</v>
      </c>
      <c r="S31" s="91" t="str" cm="1">
        <f t="array" ref="S31">_xll.BDP(P31&amp;" Govt","RISK_MID")</f>
        <v>#N/A Field Not Applicable Govt</v>
      </c>
      <c r="T31" s="175" t="e">
        <f t="shared" si="1"/>
        <v>#VALUE!</v>
      </c>
      <c r="U31" cm="1">
        <f t="array" ref="U31">IF(R31="GBP",1,_xll.BDP("GBP"&amp;R31&amp;" CURNCY","PX_LAST"))</f>
        <v>1.2910999999999999</v>
      </c>
      <c r="V31" s="107" t="e">
        <f t="shared" si="2"/>
        <v>#VALUE!</v>
      </c>
      <c r="X31" s="249" t="str">
        <f t="shared" si="3"/>
        <v>SL7Y06V1 Corp</v>
      </c>
      <c r="Y31" s="250">
        <f t="shared" si="4"/>
        <v>0</v>
      </c>
      <c r="Z31" s="254">
        <f t="shared" si="5"/>
        <v>0</v>
      </c>
      <c r="AA31" s="254" t="e">
        <f t="shared" si="6"/>
        <v>#VALUE!</v>
      </c>
      <c r="AB31" s="91" t="str" cm="1">
        <f t="array" ref="AB31">_xll.BDP(P31&amp;" Govt","PX_DIRTY_MID")</f>
        <v>#N/A Field Not Applicable Govt</v>
      </c>
      <c r="AC31" s="256" t="e">
        <f t="shared" si="7"/>
        <v>#VALUE!</v>
      </c>
      <c r="AD31" s="255" t="e">
        <f t="shared" si="8"/>
        <v>#VALUE!</v>
      </c>
      <c r="AE31" s="249" t="str">
        <f t="shared" si="9"/>
        <v>[/ZC 2.62 09/25/25 000F]</v>
      </c>
      <c r="AG31" s="254">
        <f t="shared" si="10"/>
        <v>0</v>
      </c>
      <c r="AH31" s="254" t="e">
        <f t="shared" si="11"/>
        <v>#VALUE!</v>
      </c>
      <c r="AI31" s="256" t="e">
        <f t="shared" si="12"/>
        <v>#VALUE!</v>
      </c>
      <c r="AJ31" t="b">
        <f t="shared" si="13"/>
        <v>1</v>
      </c>
      <c r="AK31" t="s">
        <v>1012</v>
      </c>
      <c r="AL31" t="str">
        <f t="shared" si="14"/>
        <v>Rec Fix/Pay IL ZC</v>
      </c>
      <c r="AM31" t="str">
        <f t="shared" si="15"/>
        <v>Long US Inflation</v>
      </c>
    </row>
    <row r="32" spans="1:39" x14ac:dyDescent="0.35">
      <c r="A32" t="s">
        <v>1462</v>
      </c>
      <c r="B32" t="s">
        <v>1464</v>
      </c>
      <c r="D32" s="89">
        <v>-1013464.6378118083</v>
      </c>
      <c r="E32" s="89">
        <v>-1013464.6378118083</v>
      </c>
      <c r="F32">
        <v>203.51760659179686</v>
      </c>
      <c r="H32" s="287" t="e">
        <f t="shared" si="16"/>
        <v>#N/A</v>
      </c>
      <c r="I32" s="249" t="s">
        <v>713</v>
      </c>
      <c r="J32" t="s">
        <v>1285</v>
      </c>
      <c r="L32">
        <v>0</v>
      </c>
      <c r="M32" s="89">
        <v>0</v>
      </c>
      <c r="N32" s="251">
        <v>0</v>
      </c>
      <c r="O32" t="str" cm="1">
        <f t="array" ref="O32">_xll.BDP(I32,"SECURITY_TYP")</f>
        <v>DOMESTIC</v>
      </c>
      <c r="P32" t="str" cm="1">
        <f t="array" ref="P32">_xll.BDP(I32,"ID_ISIN")</f>
        <v>JP1103611M11</v>
      </c>
      <c r="Q32" t="str" cm="1">
        <f t="array" ref="Q32">_xll.BDP(P32&amp;" Govt","MATURITY")</f>
        <v>20/12/2030</v>
      </c>
      <c r="R32" t="str" cm="1">
        <f t="array" ref="R32">_xll.BDP(I32,"CRNCY")</f>
        <v>JPY</v>
      </c>
      <c r="S32" s="91" cm="1">
        <f t="array" ref="S32">_xll.BDP(P32&amp;" Govt","RISK_MID")</f>
        <v>5.936893908362606</v>
      </c>
      <c r="T32" s="175">
        <f t="shared" si="1"/>
        <v>0</v>
      </c>
      <c r="U32" cm="1">
        <f t="array" ref="U32">IF(R32="GBP",1,_xll.BDP("GBP"&amp;R32&amp;" CURNCY","PX_LAST"))</f>
        <v>205.36699999999999</v>
      </c>
      <c r="V32" s="107">
        <f t="shared" si="2"/>
        <v>0</v>
      </c>
      <c r="X32" s="249" t="str">
        <f t="shared" si="3"/>
        <v>BN361059 Corp</v>
      </c>
      <c r="Y32" s="250">
        <f t="shared" si="4"/>
        <v>0</v>
      </c>
      <c r="Z32" s="254">
        <f t="shared" si="5"/>
        <v>0</v>
      </c>
      <c r="AA32" s="254">
        <f t="shared" si="6"/>
        <v>0</v>
      </c>
      <c r="AB32" s="91" cm="1">
        <f t="array" ref="AB32">_xll.BDP(P32&amp;" Govt","PX_DIRTY_MID")</f>
        <v>96.403623199999998</v>
      </c>
      <c r="AC32" s="256">
        <f t="shared" si="7"/>
        <v>0</v>
      </c>
      <c r="AD32" s="255" t="e">
        <f t="shared" si="8"/>
        <v>#DIV/0!</v>
      </c>
      <c r="AE32" s="249" t="str">
        <f t="shared" si="9"/>
        <v>[JGB 0.1 12/20/30 361]</v>
      </c>
      <c r="AG32" s="254">
        <f t="shared" si="10"/>
        <v>0</v>
      </c>
      <c r="AH32" s="254">
        <f t="shared" si="11"/>
        <v>0</v>
      </c>
      <c r="AI32" s="256">
        <f t="shared" si="12"/>
        <v>0</v>
      </c>
      <c r="AJ32" t="b">
        <f t="shared" si="13"/>
        <v>1</v>
      </c>
      <c r="AK32" t="s">
        <v>1012</v>
      </c>
      <c r="AL32" t="str">
        <f t="shared" si="14"/>
        <v>DOMESTIC</v>
      </c>
      <c r="AM32">
        <f t="shared" si="15"/>
        <v>0</v>
      </c>
    </row>
    <row r="33" spans="1:39" x14ac:dyDescent="0.35">
      <c r="A33" t="s">
        <v>1462</v>
      </c>
      <c r="B33" t="s">
        <v>1464</v>
      </c>
      <c r="D33" s="89">
        <v>26290334.08157761</v>
      </c>
      <c r="E33" s="89">
        <v>26290334.08157761</v>
      </c>
      <c r="F33">
        <v>203.55860183105469</v>
      </c>
      <c r="H33" s="287">
        <f t="shared" si="16"/>
        <v>0</v>
      </c>
      <c r="I33" s="249" t="s">
        <v>714</v>
      </c>
      <c r="J33" t="s">
        <v>715</v>
      </c>
      <c r="L33">
        <v>39096.190000001341</v>
      </c>
      <c r="M33">
        <v>22781.392391926143</v>
      </c>
      <c r="N33" s="251">
        <v>1</v>
      </c>
      <c r="O33" t="str" cm="1">
        <f t="array" ref="O33">_xll.BDP(I33,"SECURITY_TYP")</f>
        <v>SPOT</v>
      </c>
      <c r="P33" t="str" cm="1">
        <f t="array" ref="P33">_xll.BDP(I33,"ID_ISIN")</f>
        <v>#N/A Field Not Applicable</v>
      </c>
      <c r="Q33" t="str" cm="1">
        <f t="array" ref="Q33">_xll.BDP(P33&amp;" Govt","MATURITY")</f>
        <v>#N/A Field Not Applicable Govt</v>
      </c>
      <c r="R33" t="str" cm="1">
        <f t="array" ref="R33">_xll.BDP(I33,"CRNCY")</f>
        <v>SGD</v>
      </c>
      <c r="S33" s="91" t="str" cm="1">
        <f t="array" ref="S33">_xll.BDP(P33&amp;" Govt","RISK_MID")</f>
        <v>#N/A Field Not Applicable Govt</v>
      </c>
      <c r="T33" s="175" t="e">
        <f t="shared" si="1"/>
        <v>#VALUE!</v>
      </c>
      <c r="U33" cm="1">
        <f t="array" ref="U33">IF(R33="GBP",1,_xll.BDP("GBP"&amp;R33&amp;" CURNCY","PX_LAST"))</f>
        <v>1.7343</v>
      </c>
      <c r="V33" s="107" t="e">
        <f t="shared" si="2"/>
        <v>#VALUE!</v>
      </c>
      <c r="X33" s="249" t="str">
        <f t="shared" si="3"/>
        <v>SGD Curncy</v>
      </c>
      <c r="Y33" s="250">
        <f t="shared" si="4"/>
        <v>38712.087080703081</v>
      </c>
      <c r="Z33" s="254">
        <f t="shared" si="5"/>
        <v>-384.10291929826053</v>
      </c>
      <c r="AA33" s="254" t="e">
        <f t="shared" si="6"/>
        <v>#VALUE!</v>
      </c>
      <c r="AB33" s="91" t="str" cm="1">
        <f t="array" ref="AB33">_xll.BDP(P33&amp;" Govt","PX_DIRTY_MID")</f>
        <v>#N/A Field Not Applicable Govt</v>
      </c>
      <c r="AC33" s="256" t="e">
        <f t="shared" si="7"/>
        <v>#VALUE!</v>
      </c>
      <c r="AD33" s="255" t="e">
        <f t="shared" si="8"/>
        <v>#VALUE!</v>
      </c>
      <c r="AE33" s="249" t="str">
        <f t="shared" si="9"/>
        <v>{cash} SGD</v>
      </c>
      <c r="AG33" s="254">
        <f t="shared" si="10"/>
        <v>-384.10291929826053</v>
      </c>
      <c r="AH33" s="254" t="e">
        <f t="shared" si="11"/>
        <v>#VALUE!</v>
      </c>
      <c r="AI33" s="256" t="e">
        <f t="shared" si="12"/>
        <v>#VALUE!</v>
      </c>
      <c r="AJ33" t="b">
        <f t="shared" si="13"/>
        <v>1</v>
      </c>
      <c r="AK33" t="s">
        <v>1012</v>
      </c>
      <c r="AL33" t="str">
        <f t="shared" si="14"/>
        <v>SPOT</v>
      </c>
      <c r="AM33">
        <f t="shared" si="15"/>
        <v>0</v>
      </c>
    </row>
    <row r="34" spans="1:39" x14ac:dyDescent="0.35">
      <c r="A34" t="s">
        <v>1462</v>
      </c>
      <c r="B34" t="s">
        <v>1463</v>
      </c>
      <c r="D34" s="89">
        <v>200000000</v>
      </c>
      <c r="E34" s="89">
        <v>973720.1058263256</v>
      </c>
      <c r="F34">
        <v>203.51760659179686</v>
      </c>
      <c r="H34" s="287" t="e">
        <f t="shared" si="16"/>
        <v>#N/A</v>
      </c>
      <c r="I34" s="249" t="s">
        <v>716</v>
      </c>
      <c r="J34" t="s">
        <v>1126</v>
      </c>
      <c r="K34" t="s">
        <v>695</v>
      </c>
      <c r="L34">
        <v>0</v>
      </c>
      <c r="M34">
        <v>0</v>
      </c>
      <c r="N34" s="251">
        <v>0</v>
      </c>
      <c r="O34" t="str" cm="1">
        <f t="array" ref="O34">_xll.BDP(I34,"SECURITY_TYP")</f>
        <v>OIS Swap</v>
      </c>
      <c r="P34" t="str" cm="1">
        <f t="array" ref="P34">_xll.BDP(I34,"ID_ISIN")</f>
        <v>#N/A Field Not Applicable</v>
      </c>
      <c r="Q34" t="str" cm="1">
        <f t="array" ref="Q34">_xll.BDP(P34&amp;" Govt","MATURITY")</f>
        <v>#N/A Field Not Applicable Govt</v>
      </c>
      <c r="R34" t="str" cm="1">
        <f t="array" ref="R34">_xll.BDP(I34,"CRNCY")</f>
        <v>USD</v>
      </c>
      <c r="S34" s="91" t="str" cm="1">
        <f t="array" ref="S34">_xll.BDP(P34&amp;" Govt","RISK_MID")</f>
        <v>#N/A Field Not Applicable Govt</v>
      </c>
      <c r="T34" s="175" t="e">
        <f t="shared" si="1"/>
        <v>#VALUE!</v>
      </c>
      <c r="U34" cm="1">
        <f t="array" ref="U34">IF(R34="GBP",1,_xll.BDP("GBP"&amp;R34&amp;" CURNCY","PX_LAST"))</f>
        <v>1.2910999999999999</v>
      </c>
      <c r="V34" s="107" t="e">
        <f t="shared" si="2"/>
        <v>#VALUE!</v>
      </c>
      <c r="X34" s="249" t="str">
        <f t="shared" si="3"/>
        <v>SLRVVV7E Corp</v>
      </c>
      <c r="Y34" s="250">
        <f t="shared" si="4"/>
        <v>0</v>
      </c>
      <c r="Z34" s="254">
        <f t="shared" si="5"/>
        <v>0</v>
      </c>
      <c r="AA34" s="254" t="e">
        <f t="shared" si="6"/>
        <v>#VALUE!</v>
      </c>
      <c r="AB34" s="91" t="str" cm="1">
        <f t="array" ref="AB34">_xll.BDP(P34&amp;" Govt","PX_DIRTY_MID")</f>
        <v>#N/A Field Not Applicable Govt</v>
      </c>
      <c r="AC34" s="256" t="e">
        <f t="shared" si="7"/>
        <v>#VALUE!</v>
      </c>
      <c r="AD34" s="255" t="e">
        <f t="shared" si="8"/>
        <v>#VALUE!</v>
      </c>
      <c r="AE34" s="249" t="str">
        <f t="shared" si="9"/>
        <v>[/SWAP 2.91132 09/20/28]</v>
      </c>
      <c r="AG34" s="254">
        <f t="shared" si="10"/>
        <v>0</v>
      </c>
      <c r="AH34" s="254" t="e">
        <f t="shared" si="11"/>
        <v>#VALUE!</v>
      </c>
      <c r="AI34" s="256" t="e">
        <f t="shared" si="12"/>
        <v>#VALUE!</v>
      </c>
      <c r="AJ34" t="b">
        <f t="shared" si="13"/>
        <v>1</v>
      </c>
      <c r="AK34" t="s">
        <v>1012</v>
      </c>
      <c r="AL34" t="str">
        <f t="shared" si="14"/>
        <v>OIS Swap</v>
      </c>
      <c r="AM34" t="str">
        <f t="shared" si="15"/>
        <v>USD 5s30s Steepener</v>
      </c>
    </row>
    <row r="35" spans="1:39" x14ac:dyDescent="0.35">
      <c r="A35" t="s">
        <v>1462</v>
      </c>
      <c r="B35" t="s">
        <v>1463</v>
      </c>
      <c r="D35" s="89">
        <v>-5189357554</v>
      </c>
      <c r="E35" s="89">
        <v>-25264908.93325761</v>
      </c>
      <c r="F35">
        <v>203.55860183105469</v>
      </c>
      <c r="H35" s="287">
        <f t="shared" si="16"/>
        <v>-48146000</v>
      </c>
      <c r="I35" s="249" t="s">
        <v>942</v>
      </c>
      <c r="J35" t="s">
        <v>943</v>
      </c>
      <c r="L35" s="250">
        <v>111385000</v>
      </c>
      <c r="M35" s="250">
        <v>-6856808.5747821145</v>
      </c>
      <c r="N35" s="251">
        <v>-6.8953000000000051</v>
      </c>
      <c r="O35" t="str" cm="1">
        <f t="array" ref="O35">_xll.BDP(I35,"SECURITY_TYP")</f>
        <v>CDS Index</v>
      </c>
      <c r="P35" t="str" cm="1">
        <f t="array" ref="P35">_xll.BDP(I35,"ID_ISIN")</f>
        <v>#N/A Field Not Applicable</v>
      </c>
      <c r="Q35" t="str" cm="1">
        <f t="array" ref="Q35">_xll.BDP(P35&amp;" Govt","MATURITY")</f>
        <v>#N/A Field Not Applicable Govt</v>
      </c>
      <c r="R35" t="str" cm="1">
        <f t="array" ref="R35">_xll.BDP(I35,"CRNCY")</f>
        <v>USD</v>
      </c>
      <c r="S35" s="91" t="str" cm="1">
        <f t="array" ref="S35">_xll.BDP(P35&amp;" Govt","RISK_MID")</f>
        <v>#N/A Field Not Applicable Govt</v>
      </c>
      <c r="T35" s="175" t="e">
        <f t="shared" si="1"/>
        <v>#VALUE!</v>
      </c>
      <c r="U35" cm="1">
        <f t="array" ref="U35">IF(R35="GBP",1,_xll.BDP("GBP"&amp;R35&amp;" CURNCY","PX_LAST"))</f>
        <v>1.2910999999999999</v>
      </c>
      <c r="V35" s="107" t="e">
        <f t="shared" si="2"/>
        <v>#VALUE!</v>
      </c>
      <c r="X35" s="249" t="str">
        <f t="shared" si="3"/>
        <v>SPXW0382 Corp</v>
      </c>
      <c r="Y35" s="250">
        <f t="shared" si="4"/>
        <v>110290691.22807017</v>
      </c>
      <c r="Z35" s="254">
        <f t="shared" si="5"/>
        <v>-1094308.7719298303</v>
      </c>
      <c r="AA35" s="254" t="e">
        <f t="shared" si="6"/>
        <v>#VALUE!</v>
      </c>
      <c r="AB35" s="91" t="str" cm="1">
        <f t="array" ref="AB35">_xll.BDP(P35&amp;" Govt","PX_DIRTY_MID")</f>
        <v>#N/A Field Not Applicable Govt</v>
      </c>
      <c r="AC35" s="256" t="e">
        <f t="shared" si="7"/>
        <v>#VALUE!</v>
      </c>
      <c r="AD35" s="255" t="e">
        <f t="shared" si="8"/>
        <v>#VALUE!</v>
      </c>
      <c r="AE35" s="249" t="str">
        <f t="shared" si="9"/>
        <v>CDX42 500 06/20/29 11D</v>
      </c>
      <c r="AG35" s="254">
        <f t="shared" si="10"/>
        <v>-1094308.7719298303</v>
      </c>
      <c r="AH35" s="254" t="e">
        <f t="shared" si="11"/>
        <v>#VALUE!</v>
      </c>
      <c r="AI35" s="256" t="e">
        <f t="shared" si="12"/>
        <v>#VALUE!</v>
      </c>
      <c r="AJ35" t="b">
        <f t="shared" si="13"/>
        <v>1</v>
      </c>
      <c r="AK35" t="s">
        <v>1012</v>
      </c>
      <c r="AL35" t="str">
        <f t="shared" si="14"/>
        <v>CDS Index</v>
      </c>
      <c r="AM35">
        <f t="shared" si="15"/>
        <v>0</v>
      </c>
    </row>
    <row r="36" spans="1:39" x14ac:dyDescent="0.35">
      <c r="A36" t="s">
        <v>1390</v>
      </c>
      <c r="B36" t="s">
        <v>1391</v>
      </c>
      <c r="D36" s="89">
        <v>395</v>
      </c>
      <c r="E36" s="89">
        <v>403638.77602817659</v>
      </c>
      <c r="F36">
        <v>102.46875</v>
      </c>
      <c r="H36" s="287">
        <f t="shared" si="16"/>
        <v>0</v>
      </c>
      <c r="I36" s="249" t="s">
        <v>719</v>
      </c>
      <c r="J36" t="s">
        <v>720</v>
      </c>
      <c r="L36">
        <v>2822529</v>
      </c>
      <c r="M36" s="250">
        <v>6224.3190859915057</v>
      </c>
      <c r="N36" s="251">
        <v>1</v>
      </c>
      <c r="O36" t="str" cm="1">
        <f t="array" ref="O36">_xll.BDP(I36,"SECURITY_TYP")</f>
        <v>SPOT</v>
      </c>
      <c r="P36" t="str" cm="1">
        <f t="array" ref="P36">_xll.BDP(I36,"ID_ISIN")</f>
        <v>#N/A Field Not Applicable</v>
      </c>
      <c r="Q36" t="str" cm="1">
        <f t="array" ref="Q36">_xll.BDP(P36&amp;" Govt","MATURITY")</f>
        <v>#N/A Field Not Applicable Govt</v>
      </c>
      <c r="R36" t="str" cm="1">
        <f t="array" ref="R36">_xll.BDP(I36,"CRNCY")</f>
        <v>HUF</v>
      </c>
      <c r="S36" s="91" t="str" cm="1">
        <f t="array" ref="S36">_xll.BDP(P36&amp;" Govt","RISK_MID")</f>
        <v>#N/A Field Not Applicable Govt</v>
      </c>
      <c r="T36" s="175" t="e">
        <f t="shared" si="1"/>
        <v>#VALUE!</v>
      </c>
      <c r="U36" cm="1">
        <f t="array" ref="U36">IF(R36="GBP",1,_xll.BDP("GBP"&amp;R36&amp;" CURNCY","PX_LAST"))</f>
        <v>467.59800000000001</v>
      </c>
      <c r="V36" s="107" t="e">
        <f t="shared" si="2"/>
        <v>#VALUE!</v>
      </c>
      <c r="X36" s="249" t="str">
        <f t="shared" si="3"/>
        <v>HUF Curncy</v>
      </c>
      <c r="Y36" s="250">
        <f t="shared" si="4"/>
        <v>2794798.8905263157</v>
      </c>
      <c r="Z36" s="254">
        <f t="shared" si="5"/>
        <v>-27730.109473684337</v>
      </c>
      <c r="AA36" s="254" t="e">
        <f t="shared" si="6"/>
        <v>#VALUE!</v>
      </c>
      <c r="AB36" s="91" t="str" cm="1">
        <f t="array" ref="AB36">_xll.BDP(P36&amp;" Govt","PX_DIRTY_MID")</f>
        <v>#N/A Field Not Applicable Govt</v>
      </c>
      <c r="AC36" s="256" t="e">
        <f t="shared" si="7"/>
        <v>#VALUE!</v>
      </c>
      <c r="AD36" s="255" t="e">
        <f t="shared" si="8"/>
        <v>#VALUE!</v>
      </c>
      <c r="AE36" s="249" t="str">
        <f t="shared" si="9"/>
        <v>{cash} HUF</v>
      </c>
      <c r="AG36" s="254">
        <f t="shared" si="10"/>
        <v>-27730.109473684337</v>
      </c>
      <c r="AH36" s="254" t="e">
        <f t="shared" si="11"/>
        <v>#VALUE!</v>
      </c>
      <c r="AI36" s="256" t="e">
        <f t="shared" si="12"/>
        <v>#VALUE!</v>
      </c>
      <c r="AJ36" t="b">
        <f t="shared" si="13"/>
        <v>1</v>
      </c>
      <c r="AK36" t="s">
        <v>1012</v>
      </c>
      <c r="AL36" t="str">
        <f t="shared" si="14"/>
        <v>SPOT</v>
      </c>
      <c r="AM36">
        <f t="shared" si="15"/>
        <v>0</v>
      </c>
    </row>
    <row r="37" spans="1:39" x14ac:dyDescent="0.35">
      <c r="A37" t="s">
        <v>743</v>
      </c>
      <c r="B37" t="s">
        <v>744</v>
      </c>
      <c r="D37" s="89">
        <v>23933</v>
      </c>
      <c r="E37" s="89">
        <v>11327113.396517897</v>
      </c>
      <c r="F37">
        <v>89.843999999999994</v>
      </c>
      <c r="H37" s="287" t="e">
        <f t="shared" si="16"/>
        <v>#N/A</v>
      </c>
      <c r="I37" s="249" t="s">
        <v>1116</v>
      </c>
      <c r="J37" t="s">
        <v>1179</v>
      </c>
      <c r="L37">
        <v>0</v>
      </c>
      <c r="M37">
        <v>0</v>
      </c>
      <c r="N37" s="251">
        <v>0</v>
      </c>
      <c r="O37" t="str" cm="1">
        <f t="array" ref="O37">_xll.BDP(I37,"SECURITY_TYP")</f>
        <v>FORWARD</v>
      </c>
      <c r="P37" t="str" cm="1">
        <f t="array" ref="P37">_xll.BDP(I37,"ID_ISIN")</f>
        <v>#N/A Field Not Applicable</v>
      </c>
      <c r="Q37" t="str" cm="1">
        <f t="array" ref="Q37">_xll.BDP(P37&amp;" Govt","MATURITY")</f>
        <v>#N/A Field Not Applicable Govt</v>
      </c>
      <c r="R37" t="str" cm="1">
        <f t="array" ref="R37">_xll.BDP(I37,"CRNCY")</f>
        <v>NOK</v>
      </c>
      <c r="S37" s="91" t="str" cm="1">
        <f t="array" ref="S37">_xll.BDP(P37&amp;" Govt","RISK_MID")</f>
        <v>#N/A Field Not Applicable Govt</v>
      </c>
      <c r="T37" s="175" t="e">
        <f t="shared" si="1"/>
        <v>#VALUE!</v>
      </c>
      <c r="U37" cm="1">
        <f t="array" ref="U37">IF(R37="GBP",1,_xll.BDP("GBP"&amp;R37&amp;" CURNCY","PX_LAST"))</f>
        <v>13.8536</v>
      </c>
      <c r="V37" s="107" t="e">
        <f t="shared" si="2"/>
        <v>#VALUE!</v>
      </c>
      <c r="X37" s="249" t="str">
        <f t="shared" si="3"/>
        <v>EUR/NOK R 05/14/24 Curncy</v>
      </c>
      <c r="Y37" s="250">
        <f t="shared" si="4"/>
        <v>0</v>
      </c>
      <c r="Z37" s="254">
        <f t="shared" si="5"/>
        <v>0</v>
      </c>
      <c r="AA37" s="254" t="e">
        <f t="shared" si="6"/>
        <v>#VALUE!</v>
      </c>
      <c r="AB37" s="91" t="str" cm="1">
        <f t="array" ref="AB37">_xll.BDP(P37&amp;" Govt","PX_DIRTY_MID")</f>
        <v>#N/A Field Not Applicable Govt</v>
      </c>
      <c r="AC37" s="256" t="e">
        <f t="shared" si="7"/>
        <v>#VALUE!</v>
      </c>
      <c r="AD37" s="255" t="e">
        <f t="shared" si="8"/>
        <v>#VALUE!</v>
      </c>
      <c r="AE37" s="249" t="str">
        <f t="shared" si="9"/>
        <v>[EUR/NOK R 05/14/24 NOK]</v>
      </c>
      <c r="AG37" s="254">
        <f t="shared" si="10"/>
        <v>0</v>
      </c>
      <c r="AH37" s="254" t="e">
        <f t="shared" si="11"/>
        <v>#VALUE!</v>
      </c>
      <c r="AI37" s="256" t="e">
        <f t="shared" si="12"/>
        <v>#VALUE!</v>
      </c>
      <c r="AJ37" t="b">
        <f t="shared" si="13"/>
        <v>1</v>
      </c>
      <c r="AK37" t="s">
        <v>1012</v>
      </c>
      <c r="AL37" t="str">
        <f t="shared" si="14"/>
        <v>FORWARD</v>
      </c>
      <c r="AM37">
        <f t="shared" si="15"/>
        <v>0</v>
      </c>
    </row>
    <row r="38" spans="1:39" x14ac:dyDescent="0.35">
      <c r="A38" t="s">
        <v>1439</v>
      </c>
      <c r="B38" t="s">
        <v>1440</v>
      </c>
      <c r="D38" s="89">
        <v>369</v>
      </c>
      <c r="E38" s="89">
        <v>86986.04442705003</v>
      </c>
      <c r="F38">
        <v>105.68499755859375</v>
      </c>
      <c r="H38" s="287" t="e">
        <f t="shared" si="16"/>
        <v>#N/A</v>
      </c>
      <c r="I38" s="249" t="s">
        <v>721</v>
      </c>
      <c r="J38" t="s">
        <v>1066</v>
      </c>
      <c r="L38">
        <v>0</v>
      </c>
      <c r="M38" s="250">
        <v>0</v>
      </c>
      <c r="N38" s="251">
        <v>0</v>
      </c>
      <c r="O38" t="str" cm="1">
        <f t="array" ref="O38">_xll.BDP(I38,"SECURITY_TYP")</f>
        <v>Currency OTC option</v>
      </c>
      <c r="P38" t="str" cm="1">
        <f t="array" ref="P38">_xll.BDP(I38,"ID_ISIN")</f>
        <v>#N/A Field Not Applicable</v>
      </c>
      <c r="Q38" t="str" cm="1">
        <f t="array" ref="Q38">_xll.BDP(P38&amp;" Govt","MATURITY")</f>
        <v>#N/A Field Not Applicable Govt</v>
      </c>
      <c r="R38" t="str" cm="1">
        <f t="array" ref="R38">_xll.BDP(I38,"CRNCY")</f>
        <v>USD</v>
      </c>
      <c r="S38" s="91" t="str" cm="1">
        <f t="array" ref="S38">_xll.BDP(P38&amp;" Govt","RISK_MID")</f>
        <v>#N/A Field Not Applicable Govt</v>
      </c>
      <c r="T38" s="175" t="e">
        <f t="shared" si="1"/>
        <v>#VALUE!</v>
      </c>
      <c r="U38" cm="1">
        <f t="array" ref="U38">IF(R38="GBP",1,_xll.BDP("GBP"&amp;R38&amp;" CURNCY","PX_LAST"))</f>
        <v>1.2910999999999999</v>
      </c>
      <c r="V38" s="107" t="e">
        <f t="shared" si="2"/>
        <v>#VALUE!</v>
      </c>
      <c r="X38" s="249" t="str">
        <f t="shared" si="3"/>
        <v>BOP0013W0ZF Curncy</v>
      </c>
      <c r="Y38" s="250">
        <f t="shared" si="4"/>
        <v>0</v>
      </c>
      <c r="Z38" s="254">
        <f t="shared" si="5"/>
        <v>0</v>
      </c>
      <c r="AA38" s="254" t="e">
        <f t="shared" si="6"/>
        <v>#VALUE!</v>
      </c>
      <c r="AB38" s="91" t="str" cm="1">
        <f t="array" ref="AB38">_xll.BDP(P38&amp;" Govt","PX_DIRTY_MID")</f>
        <v>#N/A Field Not Applicable Govt</v>
      </c>
      <c r="AC38" s="256" t="e">
        <f t="shared" si="7"/>
        <v>#VALUE!</v>
      </c>
      <c r="AD38" s="255" t="e">
        <f t="shared" si="8"/>
        <v>#VALUE!</v>
      </c>
      <c r="AE38" s="249" t="str">
        <f t="shared" si="9"/>
        <v>[+ZAR2 21.8C 6/4/24]</v>
      </c>
      <c r="AG38" s="254">
        <f t="shared" si="10"/>
        <v>0</v>
      </c>
      <c r="AH38" s="254" t="e">
        <f t="shared" si="11"/>
        <v>#VALUE!</v>
      </c>
      <c r="AI38" s="256" t="e">
        <f t="shared" si="12"/>
        <v>#VALUE!</v>
      </c>
      <c r="AJ38" t="b">
        <f t="shared" si="13"/>
        <v>1</v>
      </c>
      <c r="AK38" t="s">
        <v>1012</v>
      </c>
      <c r="AL38" t="str">
        <f t="shared" si="14"/>
        <v>Currency OTC option</v>
      </c>
      <c r="AM38">
        <f t="shared" si="15"/>
        <v>0</v>
      </c>
    </row>
    <row r="39" spans="1:39" x14ac:dyDescent="0.35">
      <c r="A39" t="s">
        <v>952</v>
      </c>
      <c r="B39" t="s">
        <v>953</v>
      </c>
      <c r="D39" s="89">
        <v>3289963.4800003767</v>
      </c>
      <c r="E39" s="89">
        <v>141563.73061359851</v>
      </c>
      <c r="F39">
        <v>1</v>
      </c>
      <c r="H39" s="287" t="e">
        <f t="shared" si="16"/>
        <v>#N/A</v>
      </c>
      <c r="I39" s="249" t="s">
        <v>739</v>
      </c>
      <c r="J39" t="s">
        <v>740</v>
      </c>
      <c r="L39">
        <v>236</v>
      </c>
      <c r="M39">
        <v>-219498.62600224855</v>
      </c>
      <c r="N39" s="251">
        <v>118.55999755859375</v>
      </c>
      <c r="O39" t="str" cm="1">
        <f t="array" ref="O39">_xll.BDP(I39,"SECURITY_TYP")</f>
        <v>Financial commodity future.</v>
      </c>
      <c r="P39" t="str" cm="1">
        <f t="array" ref="P39">_xll.BDP(I39,"ID_ISIN")</f>
        <v>#N/A Field Not Applicable</v>
      </c>
      <c r="Q39" t="str" cm="1">
        <f t="array" ref="Q39">_xll.BDP(P39&amp;" Govt","MATURITY")</f>
        <v>#N/A Field Not Applicable Govt</v>
      </c>
      <c r="R39" t="str" cm="1">
        <f t="array" ref="R39">_xll.BDP(I39,"CRNCY")</f>
        <v>CAD</v>
      </c>
      <c r="S39" s="91" t="str" cm="1">
        <f t="array" ref="S39">_xll.BDP(P39&amp;" Govt","RISK_MID")</f>
        <v>#N/A Field Not Applicable Govt</v>
      </c>
      <c r="T39" s="175" t="e">
        <f t="shared" si="1"/>
        <v>#VALUE!</v>
      </c>
      <c r="U39" cm="1">
        <f t="array" ref="U39">IF(R39="GBP",1,_xll.BDP("GBP"&amp;R39&amp;" CURNCY","PX_LAST"))</f>
        <v>1.7588999999999999</v>
      </c>
      <c r="V39" s="107" t="e">
        <f t="shared" si="2"/>
        <v>#VALUE!</v>
      </c>
      <c r="X39" s="249" t="str">
        <f t="shared" si="3"/>
        <v>CNM4 Comdty</v>
      </c>
      <c r="Y39" s="250">
        <f t="shared" si="4"/>
        <v>233.68140350877192</v>
      </c>
      <c r="Z39" s="254">
        <f t="shared" si="5"/>
        <v>-2.3185964912280781</v>
      </c>
      <c r="AA39" s="254" t="e">
        <f t="shared" si="6"/>
        <v>#VALUE!</v>
      </c>
      <c r="AB39" s="91" t="str" cm="1">
        <f t="array" ref="AB39">_xll.BDP(P39&amp;" Govt","PX_DIRTY_MID")</f>
        <v>#N/A Field Not Applicable Govt</v>
      </c>
      <c r="AC39" s="256" t="e">
        <f t="shared" si="7"/>
        <v>#VALUE!</v>
      </c>
      <c r="AD39" s="255" t="e">
        <f t="shared" si="8"/>
        <v>#VALUE!</v>
      </c>
      <c r="AE39" s="249" t="str">
        <f t="shared" si="9"/>
        <v>CNM4 MSE</v>
      </c>
      <c r="AG39" s="254">
        <f t="shared" si="10"/>
        <v>-2.3185964912280781</v>
      </c>
      <c r="AH39" s="254" t="e">
        <f t="shared" si="11"/>
        <v>#VALUE!</v>
      </c>
      <c r="AI39" s="256" t="e">
        <f t="shared" si="12"/>
        <v>#VALUE!</v>
      </c>
      <c r="AJ39" t="b">
        <f t="shared" si="13"/>
        <v>1</v>
      </c>
      <c r="AK39" t="s">
        <v>1012</v>
      </c>
      <c r="AL39" t="str">
        <f t="shared" si="14"/>
        <v>Financial commodity future.</v>
      </c>
      <c r="AM39">
        <f t="shared" si="15"/>
        <v>0</v>
      </c>
    </row>
    <row r="40" spans="1:39" x14ac:dyDescent="0.35">
      <c r="A40" t="s">
        <v>1403</v>
      </c>
      <c r="B40" t="s">
        <v>1404</v>
      </c>
      <c r="D40" s="89">
        <v>5000</v>
      </c>
      <c r="E40" s="89">
        <v>3985860.6133417552</v>
      </c>
      <c r="F40">
        <v>94.132000000000005</v>
      </c>
      <c r="H40" s="287" t="e">
        <f t="shared" si="16"/>
        <v>#N/A</v>
      </c>
      <c r="I40" s="249" t="s">
        <v>722</v>
      </c>
      <c r="J40" t="s">
        <v>1115</v>
      </c>
      <c r="K40" t="s">
        <v>695</v>
      </c>
      <c r="L40">
        <v>0</v>
      </c>
      <c r="M40">
        <v>0</v>
      </c>
      <c r="N40" s="251">
        <v>0</v>
      </c>
      <c r="O40" t="str" cm="1">
        <f t="array" ref="O40">_xll.BDP(I40,"SECURITY_TYP")</f>
        <v>OIS Swap</v>
      </c>
      <c r="P40" t="str" cm="1">
        <f t="array" ref="P40">_xll.BDP(I40,"ID_ISIN")</f>
        <v>#N/A Field Not Applicable</v>
      </c>
      <c r="Q40" t="str" cm="1">
        <f t="array" ref="Q40">_xll.BDP(P40&amp;" Govt","MATURITY")</f>
        <v>#N/A Field Not Applicable Govt</v>
      </c>
      <c r="R40" t="str" cm="1">
        <f t="array" ref="R40">_xll.BDP(I40,"CRNCY")</f>
        <v>USD</v>
      </c>
      <c r="S40" s="91" t="str" cm="1">
        <f t="array" ref="S40">_xll.BDP(P40&amp;" Govt","RISK_MID")</f>
        <v>#N/A Field Not Applicable Govt</v>
      </c>
      <c r="T40" s="175" t="e">
        <f t="shared" si="1"/>
        <v>#VALUE!</v>
      </c>
      <c r="U40" cm="1">
        <f t="array" ref="U40">IF(R40="GBP",1,_xll.BDP("GBP"&amp;R40&amp;" CURNCY","PX_LAST"))</f>
        <v>1.2910999999999999</v>
      </c>
      <c r="V40" s="107" t="e">
        <f t="shared" si="2"/>
        <v>#VALUE!</v>
      </c>
      <c r="X40" s="249" t="str">
        <f t="shared" si="3"/>
        <v>SLRVVUQW Corp</v>
      </c>
      <c r="Y40" s="250">
        <f t="shared" si="4"/>
        <v>0</v>
      </c>
      <c r="Z40" s="254">
        <f t="shared" si="5"/>
        <v>0</v>
      </c>
      <c r="AA40" s="254" t="e">
        <f t="shared" si="6"/>
        <v>#VALUE!</v>
      </c>
      <c r="AB40" s="91" t="str" cm="1">
        <f t="array" ref="AB40">_xll.BDP(P40&amp;" Govt","PX_DIRTY_MID")</f>
        <v>#N/A Field Not Applicable Govt</v>
      </c>
      <c r="AC40" s="256" t="e">
        <f t="shared" si="7"/>
        <v>#VALUE!</v>
      </c>
      <c r="AD40" s="255" t="e">
        <f t="shared" si="8"/>
        <v>#VALUE!</v>
      </c>
      <c r="AE40" s="249" t="str">
        <f t="shared" si="9"/>
        <v>[/SWAP 2.9215 09/20/28]</v>
      </c>
      <c r="AG40" s="254">
        <f t="shared" si="10"/>
        <v>0</v>
      </c>
      <c r="AH40" s="254" t="e">
        <f t="shared" si="11"/>
        <v>#VALUE!</v>
      </c>
      <c r="AI40" s="256" t="e">
        <f t="shared" si="12"/>
        <v>#VALUE!</v>
      </c>
      <c r="AJ40" t="b">
        <f t="shared" si="13"/>
        <v>1</v>
      </c>
      <c r="AK40" t="s">
        <v>1012</v>
      </c>
      <c r="AL40" t="str">
        <f t="shared" si="14"/>
        <v>OIS Swap</v>
      </c>
      <c r="AM40" t="str">
        <f t="shared" si="15"/>
        <v>USD 5s30s Steepener</v>
      </c>
    </row>
    <row r="41" spans="1:39" x14ac:dyDescent="0.35">
      <c r="A41" t="s">
        <v>691</v>
      </c>
      <c r="B41" t="s">
        <v>692</v>
      </c>
      <c r="D41" s="89">
        <v>1415300</v>
      </c>
      <c r="E41" s="89">
        <v>5385069.2543119565</v>
      </c>
      <c r="F41">
        <v>86.471000000000004</v>
      </c>
      <c r="H41" s="287">
        <f t="shared" si="16"/>
        <v>0</v>
      </c>
      <c r="I41" s="249" t="s">
        <v>723</v>
      </c>
      <c r="J41" t="s">
        <v>724</v>
      </c>
      <c r="L41">
        <v>58684.339999999385</v>
      </c>
      <c r="M41">
        <v>12580.374946788135</v>
      </c>
      <c r="N41" s="251">
        <v>1</v>
      </c>
      <c r="O41" t="str" cm="1">
        <f t="array" ref="O41">_xll.BDP(I41,"SECURITY_TYP")</f>
        <v>SPOT</v>
      </c>
      <c r="P41" t="str" cm="1">
        <f t="array" ref="P41">_xll.BDP(I41,"ID_ISIN")</f>
        <v>#N/A Field Not Applicable</v>
      </c>
      <c r="Q41" t="str" cm="1">
        <f t="array" ref="Q41">_xll.BDP(P41&amp;" Govt","MATURITY")</f>
        <v>#N/A Field Not Applicable Govt</v>
      </c>
      <c r="R41" t="str" cm="1">
        <f t="array" ref="R41">_xll.BDP(I41,"CRNCY")</f>
        <v>ILS</v>
      </c>
      <c r="S41" s="91" t="str" cm="1">
        <f t="array" ref="S41">_xll.BDP(P41&amp;" Govt","RISK_MID")</f>
        <v>#N/A Field Not Applicable Govt</v>
      </c>
      <c r="T41" s="175" t="e">
        <f t="shared" si="1"/>
        <v>#VALUE!</v>
      </c>
      <c r="U41" cm="1">
        <f t="array" ref="U41">IF(R41="GBP",1,_xll.BDP("GBP"&amp;R41&amp;" CURNCY","PX_LAST"))</f>
        <v>4.7045000000000003</v>
      </c>
      <c r="V41" s="107" t="e">
        <f t="shared" si="2"/>
        <v>#VALUE!</v>
      </c>
      <c r="X41" s="249" t="str">
        <f t="shared" si="3"/>
        <v>ILS Curncy</v>
      </c>
      <c r="Y41" s="250">
        <f t="shared" si="4"/>
        <v>58107.792098245001</v>
      </c>
      <c r="Z41" s="254">
        <f t="shared" si="5"/>
        <v>-576.54790175438393</v>
      </c>
      <c r="AA41" s="254" t="e">
        <f t="shared" si="6"/>
        <v>#VALUE!</v>
      </c>
      <c r="AB41" s="91" t="str" cm="1">
        <f t="array" ref="AB41">_xll.BDP(P41&amp;" Govt","PX_DIRTY_MID")</f>
        <v>#N/A Field Not Applicable Govt</v>
      </c>
      <c r="AC41" s="256" t="e">
        <f t="shared" si="7"/>
        <v>#VALUE!</v>
      </c>
      <c r="AD41" s="255" t="e">
        <f t="shared" si="8"/>
        <v>#VALUE!</v>
      </c>
      <c r="AE41" s="249" t="str">
        <f t="shared" si="9"/>
        <v>{cash} ILS</v>
      </c>
      <c r="AG41" s="254">
        <f t="shared" si="10"/>
        <v>-576.54790175438393</v>
      </c>
      <c r="AH41" s="254" t="e">
        <f t="shared" si="11"/>
        <v>#VALUE!</v>
      </c>
      <c r="AI41" s="256" t="e">
        <f t="shared" si="12"/>
        <v>#VALUE!</v>
      </c>
      <c r="AJ41" t="b">
        <f t="shared" si="13"/>
        <v>1</v>
      </c>
      <c r="AK41" t="s">
        <v>1012</v>
      </c>
      <c r="AL41" t="str">
        <f t="shared" si="14"/>
        <v>SPOT</v>
      </c>
      <c r="AM41">
        <f t="shared" si="15"/>
        <v>0</v>
      </c>
    </row>
    <row r="42" spans="1:39" x14ac:dyDescent="0.35">
      <c r="A42" t="s">
        <v>638</v>
      </c>
      <c r="B42" t="s">
        <v>335</v>
      </c>
      <c r="D42" s="89">
        <v>5656</v>
      </c>
      <c r="E42" s="89">
        <v>2987779.2183606559</v>
      </c>
      <c r="F42">
        <v>52.451999999999998</v>
      </c>
      <c r="H42" s="287" t="e">
        <f t="shared" si="16"/>
        <v>#N/A</v>
      </c>
      <c r="I42" s="249" t="s">
        <v>725</v>
      </c>
      <c r="J42" t="s">
        <v>1279</v>
      </c>
      <c r="L42">
        <v>0</v>
      </c>
      <c r="M42">
        <v>0</v>
      </c>
      <c r="N42" s="251">
        <v>0</v>
      </c>
      <c r="O42" t="str" cm="1">
        <f t="array" ref="O42">_xll.BDP(I42,"SECURITY_TYP")</f>
        <v>DOMESTIC</v>
      </c>
      <c r="P42" t="str" cm="1">
        <f t="array" ref="P42">_xll.BDP(I42,"ID_ISIN")</f>
        <v>SE0004517290</v>
      </c>
      <c r="Q42" t="str" cm="1">
        <f t="array" ref="Q42">_xll.BDP(P42&amp;" Govt","MATURITY")</f>
        <v>01/06/2032</v>
      </c>
      <c r="R42" t="str" cm="1">
        <f t="array" ref="R42">_xll.BDP(I42,"CRNCY")</f>
        <v>SEK</v>
      </c>
      <c r="S42" s="91" cm="1">
        <f t="array" ref="S42">_xll.BDP(P42&amp;" Govt","RISK_MID")</f>
        <v>7.2315542082982631</v>
      </c>
      <c r="T42" s="175">
        <f t="shared" si="1"/>
        <v>0</v>
      </c>
      <c r="U42" cm="1">
        <f t="array" ref="U42">IF(R42="GBP",1,_xll.BDP("GBP"&amp;R42&amp;" CURNCY","PX_LAST"))</f>
        <v>13.573399999999999</v>
      </c>
      <c r="V42" s="107">
        <f t="shared" si="2"/>
        <v>0</v>
      </c>
      <c r="X42" s="249" t="str">
        <f t="shared" si="3"/>
        <v>EJ085746 Corp</v>
      </c>
      <c r="Y42" s="250">
        <f t="shared" si="4"/>
        <v>0</v>
      </c>
      <c r="Z42" s="254">
        <f t="shared" si="5"/>
        <v>0</v>
      </c>
      <c r="AA42" s="254">
        <f t="shared" si="6"/>
        <v>0</v>
      </c>
      <c r="AB42" s="91" cm="1">
        <f t="array" ref="AB42">_xll.BDP(P42&amp;" Govt","PX_DIRTY_MID")</f>
        <v>101.30375000000001</v>
      </c>
      <c r="AC42" s="256">
        <f t="shared" si="7"/>
        <v>0</v>
      </c>
      <c r="AD42" s="255" t="e">
        <f t="shared" si="8"/>
        <v>#DIV/0!</v>
      </c>
      <c r="AE42" s="249" t="str">
        <f t="shared" si="9"/>
        <v>[SGB 2 ¼ 06/01/32 1056]</v>
      </c>
      <c r="AG42" s="254">
        <f t="shared" si="10"/>
        <v>0</v>
      </c>
      <c r="AH42" s="254">
        <f t="shared" si="11"/>
        <v>0</v>
      </c>
      <c r="AI42" s="256">
        <f t="shared" si="12"/>
        <v>0</v>
      </c>
      <c r="AJ42" t="b">
        <f t="shared" si="13"/>
        <v>1</v>
      </c>
      <c r="AK42" t="s">
        <v>1012</v>
      </c>
      <c r="AL42" t="str">
        <f t="shared" si="14"/>
        <v>DOMESTIC</v>
      </c>
      <c r="AM42">
        <f t="shared" si="15"/>
        <v>0</v>
      </c>
    </row>
    <row r="43" spans="1:39" x14ac:dyDescent="0.35">
      <c r="A43" t="s">
        <v>188</v>
      </c>
      <c r="B43" t="s">
        <v>189</v>
      </c>
      <c r="D43" s="89">
        <v>1786296.6900002372</v>
      </c>
      <c r="E43" s="89">
        <v>1015542.8943605074</v>
      </c>
      <c r="F43">
        <v>1</v>
      </c>
      <c r="H43" s="287" t="e">
        <f t="shared" si="16"/>
        <v>#N/A</v>
      </c>
      <c r="I43" s="249" t="s">
        <v>729</v>
      </c>
      <c r="J43" t="s">
        <v>1281</v>
      </c>
      <c r="L43">
        <v>0</v>
      </c>
      <c r="M43">
        <v>0</v>
      </c>
      <c r="N43" s="251">
        <v>0</v>
      </c>
      <c r="O43" t="str" cm="1">
        <f t="array" ref="O43">_xll.BDP(I43,"SECURITY_TYP")</f>
        <v>DOMESTIC</v>
      </c>
      <c r="P43" t="str" cm="1">
        <f t="array" ref="P43">_xll.BDP(I43,"ID_ISIN")</f>
        <v>SE0011281922</v>
      </c>
      <c r="Q43" t="str" cm="1">
        <f t="array" ref="Q43">_xll.BDP(P43&amp;" Govt","MATURITY")</f>
        <v>12/11/2029</v>
      </c>
      <c r="R43" t="str" cm="1">
        <f t="array" ref="R43">_xll.BDP(I43,"CRNCY")</f>
        <v>SEK</v>
      </c>
      <c r="S43" s="91" cm="1">
        <f t="array" ref="S43">_xll.BDP(P43&amp;" Govt","RISK_MID")</f>
        <v>4.7813228723541101</v>
      </c>
      <c r="T43" s="175">
        <f t="shared" si="1"/>
        <v>0</v>
      </c>
      <c r="U43" cm="1">
        <f t="array" ref="U43">IF(R43="GBP",1,_xll.BDP("GBP"&amp;R43&amp;" CURNCY","PX_LAST"))</f>
        <v>13.573399999999999</v>
      </c>
      <c r="V43" s="107">
        <f t="shared" si="2"/>
        <v>0</v>
      </c>
      <c r="X43" s="249" t="str">
        <f t="shared" si="3"/>
        <v>AS783715 Corp</v>
      </c>
      <c r="Y43" s="250">
        <f t="shared" si="4"/>
        <v>0</v>
      </c>
      <c r="Z43" s="254">
        <f t="shared" si="5"/>
        <v>0</v>
      </c>
      <c r="AA43" s="254">
        <f t="shared" si="6"/>
        <v>0</v>
      </c>
      <c r="AB43" s="91" cm="1">
        <f t="array" ref="AB43">_xll.BDP(P43&amp;" Govt","PX_DIRTY_MID")</f>
        <v>93.767833333333343</v>
      </c>
      <c r="AC43" s="256">
        <f t="shared" si="7"/>
        <v>0</v>
      </c>
      <c r="AD43" s="255" t="e">
        <f t="shared" si="8"/>
        <v>#DIV/0!</v>
      </c>
      <c r="AE43" s="249" t="str">
        <f t="shared" si="9"/>
        <v>[SGB 0 ¾ 11/12/29 1061]</v>
      </c>
      <c r="AG43" s="254">
        <f t="shared" si="10"/>
        <v>0</v>
      </c>
      <c r="AH43" s="254">
        <f t="shared" si="11"/>
        <v>0</v>
      </c>
      <c r="AI43" s="256">
        <f t="shared" si="12"/>
        <v>0</v>
      </c>
      <c r="AJ43" t="b">
        <f t="shared" si="13"/>
        <v>1</v>
      </c>
      <c r="AK43" t="s">
        <v>1012</v>
      </c>
      <c r="AL43" t="str">
        <f t="shared" si="14"/>
        <v>DOMESTIC</v>
      </c>
      <c r="AM43">
        <f t="shared" si="15"/>
        <v>0</v>
      </c>
    </row>
    <row r="44" spans="1:39" x14ac:dyDescent="0.35">
      <c r="A44" t="s">
        <v>1568</v>
      </c>
      <c r="B44" t="s">
        <v>1569</v>
      </c>
      <c r="D44" s="89">
        <v>-10000000.000000002</v>
      </c>
      <c r="E44" s="89">
        <v>0</v>
      </c>
      <c r="F44">
        <v>1.9082858550415038</v>
      </c>
      <c r="H44" s="287" t="e">
        <f t="shared" si="16"/>
        <v>#N/A</v>
      </c>
      <c r="I44" s="249" t="s">
        <v>730</v>
      </c>
      <c r="J44" t="s">
        <v>1286</v>
      </c>
      <c r="L44">
        <v>0</v>
      </c>
      <c r="M44">
        <v>0</v>
      </c>
      <c r="N44" s="251">
        <v>0</v>
      </c>
      <c r="O44" t="str" cm="1">
        <f t="array" ref="O44">_xll.BDP(I44,"SECURITY_TYP")</f>
        <v>DOMESTIC</v>
      </c>
      <c r="P44" t="str" cm="1">
        <f t="array" ref="P44">_xll.BDP(I44,"ID_ISIN")</f>
        <v>JP1103601LA4</v>
      </c>
      <c r="Q44" t="str" cm="1">
        <f t="array" ref="Q44">_xll.BDP(P44&amp;" Govt","MATURITY")</f>
        <v>20/09/2030</v>
      </c>
      <c r="R44" t="str" cm="1">
        <f t="array" ref="R44">_xll.BDP(I44,"CRNCY")</f>
        <v>JPY</v>
      </c>
      <c r="S44" s="91" cm="1">
        <f t="array" ref="S44">_xll.BDP(P44&amp;" Govt","RISK_MID")</f>
        <v>5.7400192915650905</v>
      </c>
      <c r="T44" s="175">
        <f t="shared" si="1"/>
        <v>0</v>
      </c>
      <c r="U44" cm="1">
        <f t="array" ref="U44">IF(R44="GBP",1,_xll.BDP("GBP"&amp;R44&amp;" CURNCY","PX_LAST"))</f>
        <v>205.36699999999999</v>
      </c>
      <c r="V44" s="107">
        <f t="shared" si="2"/>
        <v>0</v>
      </c>
      <c r="X44" s="249" t="str">
        <f t="shared" si="3"/>
        <v>ZO739535 Corp</v>
      </c>
      <c r="Y44" s="250">
        <f t="shared" si="4"/>
        <v>0</v>
      </c>
      <c r="Z44" s="254">
        <f t="shared" si="5"/>
        <v>0</v>
      </c>
      <c r="AA44" s="254">
        <f t="shared" si="6"/>
        <v>0</v>
      </c>
      <c r="AB44" s="91" cm="1">
        <f t="array" ref="AB44">_xll.BDP(P44&amp;" Govt","PX_DIRTY_MID")</f>
        <v>96.697828700000002</v>
      </c>
      <c r="AC44" s="256">
        <f t="shared" si="7"/>
        <v>0</v>
      </c>
      <c r="AD44" s="255" t="e">
        <f t="shared" si="8"/>
        <v>#DIV/0!</v>
      </c>
      <c r="AE44" s="249" t="str">
        <f t="shared" si="9"/>
        <v>[JGB 0.1 09/20/30 #360 360]</v>
      </c>
      <c r="AG44" s="254">
        <f t="shared" si="10"/>
        <v>0</v>
      </c>
      <c r="AH44" s="254">
        <f t="shared" si="11"/>
        <v>0</v>
      </c>
      <c r="AI44" s="256">
        <f t="shared" si="12"/>
        <v>0</v>
      </c>
      <c r="AJ44" t="b">
        <f t="shared" si="13"/>
        <v>1</v>
      </c>
      <c r="AK44" t="s">
        <v>1012</v>
      </c>
      <c r="AL44" t="str">
        <f t="shared" si="14"/>
        <v>DOMESTIC</v>
      </c>
      <c r="AM44">
        <f t="shared" si="15"/>
        <v>0</v>
      </c>
    </row>
    <row r="45" spans="1:39" x14ac:dyDescent="0.35">
      <c r="A45" t="s">
        <v>1568</v>
      </c>
      <c r="B45" t="s">
        <v>1570</v>
      </c>
      <c r="D45">
        <v>5244581.0366438879</v>
      </c>
      <c r="E45">
        <v>0</v>
      </c>
      <c r="F45">
        <v>1.9082858550415038</v>
      </c>
      <c r="H45" s="287" t="e">
        <f t="shared" si="16"/>
        <v>#N/A</v>
      </c>
      <c r="I45" s="249" t="s">
        <v>731</v>
      </c>
      <c r="J45" t="s">
        <v>1180</v>
      </c>
      <c r="K45" t="s">
        <v>690</v>
      </c>
      <c r="L45">
        <v>0</v>
      </c>
      <c r="M45">
        <v>0</v>
      </c>
      <c r="N45" s="251">
        <v>0</v>
      </c>
      <c r="O45" t="str" cm="1">
        <f t="array" ref="O45">_xll.BDP(I45,"SECURITY_TYP")</f>
        <v>Rec IL/Pay Fix ZC</v>
      </c>
      <c r="P45" t="str" cm="1">
        <f t="array" ref="P45">_xll.BDP(I45,"ID_ISIN")</f>
        <v>#N/A Field Not Applicable</v>
      </c>
      <c r="Q45" t="str" cm="1">
        <f t="array" ref="Q45">_xll.BDP(P45&amp;" Govt","MATURITY")</f>
        <v>#N/A Field Not Applicable Govt</v>
      </c>
      <c r="R45" t="str" cm="1">
        <f t="array" ref="R45">_xll.BDP(I45,"CRNCY")</f>
        <v>USD</v>
      </c>
      <c r="S45" s="91" t="str" cm="1">
        <f t="array" ref="S45">_xll.BDP(P45&amp;" Govt","RISK_MID")</f>
        <v>#N/A Field Not Applicable Govt</v>
      </c>
      <c r="T45" s="175" t="e">
        <f t="shared" si="1"/>
        <v>#VALUE!</v>
      </c>
      <c r="U45" cm="1">
        <f t="array" ref="U45">IF(R45="GBP",1,_xll.BDP("GBP"&amp;R45&amp;" CURNCY","PX_LAST"))</f>
        <v>1.2910999999999999</v>
      </c>
      <c r="V45" s="107" t="e">
        <f t="shared" si="2"/>
        <v>#VALUE!</v>
      </c>
      <c r="X45" s="249" t="str">
        <f t="shared" si="3"/>
        <v>SL7Y066O Corp</v>
      </c>
      <c r="Y45" s="250">
        <f t="shared" si="4"/>
        <v>0</v>
      </c>
      <c r="Z45" s="254">
        <f t="shared" si="5"/>
        <v>0</v>
      </c>
      <c r="AA45" s="254" t="e">
        <f t="shared" si="6"/>
        <v>#VALUE!</v>
      </c>
      <c r="AB45" s="91" t="str" cm="1">
        <f t="array" ref="AB45">_xll.BDP(P45&amp;" Govt","PX_DIRTY_MID")</f>
        <v>#N/A Field Not Applicable Govt</v>
      </c>
      <c r="AC45" s="256" t="e">
        <f t="shared" si="7"/>
        <v>#VALUE!</v>
      </c>
      <c r="AD45" s="255" t="e">
        <f t="shared" si="8"/>
        <v>#VALUE!</v>
      </c>
      <c r="AE45" s="249" t="str">
        <f t="shared" si="9"/>
        <v>[/ZC 2.1142 02/06/26 0003]</v>
      </c>
      <c r="AG45" s="254">
        <f t="shared" si="10"/>
        <v>0</v>
      </c>
      <c r="AH45" s="254" t="e">
        <f t="shared" si="11"/>
        <v>#VALUE!</v>
      </c>
      <c r="AI45" s="256" t="e">
        <f t="shared" si="12"/>
        <v>#VALUE!</v>
      </c>
      <c r="AJ45" t="b">
        <f t="shared" si="13"/>
        <v>1</v>
      </c>
      <c r="AK45" t="s">
        <v>1012</v>
      </c>
      <c r="AL45" t="str">
        <f t="shared" si="14"/>
        <v>Rec IL/Pay Fix ZC</v>
      </c>
      <c r="AM45" t="str">
        <f t="shared" si="15"/>
        <v>Long US Inflation</v>
      </c>
    </row>
    <row r="46" spans="1:39" x14ac:dyDescent="0.35">
      <c r="A46" t="s">
        <v>768</v>
      </c>
      <c r="B46" t="s">
        <v>769</v>
      </c>
      <c r="D46">
        <v>15459</v>
      </c>
      <c r="E46">
        <v>9677181.0190594215</v>
      </c>
      <c r="F46">
        <v>74.352999999999994</v>
      </c>
      <c r="H46" s="287" t="e">
        <f t="shared" si="16"/>
        <v>#N/A</v>
      </c>
      <c r="I46" s="249" t="s">
        <v>765</v>
      </c>
      <c r="J46" t="s">
        <v>1064</v>
      </c>
      <c r="L46">
        <v>0</v>
      </c>
      <c r="M46">
        <v>0</v>
      </c>
      <c r="N46" s="251">
        <v>0</v>
      </c>
      <c r="O46" t="str" cm="1">
        <f t="array" ref="O46">_xll.BDP(I46,"SECURITY_TYP")</f>
        <v>FORWARD</v>
      </c>
      <c r="P46" t="str" cm="1">
        <f t="array" ref="P46">_xll.BDP(I46,"ID_ISIN")</f>
        <v>#N/A Field Not Applicable</v>
      </c>
      <c r="Q46" t="str" cm="1">
        <f t="array" ref="Q46">_xll.BDP(P46&amp;" Govt","MATURITY")</f>
        <v>#N/A Field Not Applicable Govt</v>
      </c>
      <c r="R46" t="str" cm="1">
        <f t="array" ref="R46">_xll.BDP(I46,"CRNCY")</f>
        <v>CNH</v>
      </c>
      <c r="S46" s="91" t="str" cm="1">
        <f t="array" ref="S46">_xll.BDP(P46&amp;" Govt","RISK_MID")</f>
        <v>#N/A Field Not Applicable Govt</v>
      </c>
      <c r="T46" s="175" t="e">
        <f t="shared" si="1"/>
        <v>#VALUE!</v>
      </c>
      <c r="U46" cm="1">
        <f t="array" ref="U46">IF(R46="GBP",1,_xll.BDP("GBP"&amp;R46&amp;" CURNCY","PX_LAST"))</f>
        <v>9.3933</v>
      </c>
      <c r="V46" s="107" t="e">
        <f t="shared" si="2"/>
        <v>#VALUE!</v>
      </c>
      <c r="X46" s="249" t="str">
        <f t="shared" si="3"/>
        <v>USD/CNH R 05/07/24 Curncy</v>
      </c>
      <c r="Y46" s="250">
        <f t="shared" si="4"/>
        <v>0</v>
      </c>
      <c r="Z46" s="254">
        <f t="shared" si="5"/>
        <v>0</v>
      </c>
      <c r="AA46" s="254" t="e">
        <f t="shared" si="6"/>
        <v>#VALUE!</v>
      </c>
      <c r="AB46" s="91" t="str" cm="1">
        <f t="array" ref="AB46">_xll.BDP(P46&amp;" Govt","PX_DIRTY_MID")</f>
        <v>#N/A Field Not Applicable Govt</v>
      </c>
      <c r="AC46" s="256" t="e">
        <f t="shared" si="7"/>
        <v>#VALUE!</v>
      </c>
      <c r="AD46" s="255" t="e">
        <f t="shared" si="8"/>
        <v>#VALUE!</v>
      </c>
      <c r="AE46" s="249" t="str">
        <f t="shared" si="9"/>
        <v>[USD/CNH R 05/07/24 CNH]</v>
      </c>
      <c r="AG46" s="254">
        <f t="shared" si="10"/>
        <v>0</v>
      </c>
      <c r="AH46" s="254" t="e">
        <f t="shared" si="11"/>
        <v>#VALUE!</v>
      </c>
      <c r="AI46" s="256" t="e">
        <f t="shared" si="12"/>
        <v>#VALUE!</v>
      </c>
      <c r="AJ46" t="b">
        <f t="shared" si="13"/>
        <v>1</v>
      </c>
      <c r="AK46" t="s">
        <v>1012</v>
      </c>
      <c r="AL46" t="str">
        <f t="shared" si="14"/>
        <v>FORWARD</v>
      </c>
      <c r="AM46">
        <f t="shared" si="15"/>
        <v>0</v>
      </c>
    </row>
    <row r="47" spans="1:39" x14ac:dyDescent="0.35">
      <c r="A47" t="s">
        <v>1436</v>
      </c>
      <c r="B47" t="s">
        <v>1437</v>
      </c>
      <c r="D47">
        <v>2331395.4964993247</v>
      </c>
      <c r="E47">
        <v>1805715.5043624332</v>
      </c>
      <c r="F47">
        <v>157.58359365234375</v>
      </c>
      <c r="H47" s="287">
        <f t="shared" si="16"/>
        <v>-2.3865140974521637E-9</v>
      </c>
      <c r="I47" s="249" t="s">
        <v>847</v>
      </c>
      <c r="J47" t="s">
        <v>848</v>
      </c>
      <c r="L47">
        <v>27406.25</v>
      </c>
      <c r="M47">
        <v>5773.1792882045083</v>
      </c>
      <c r="N47" s="251">
        <v>1</v>
      </c>
      <c r="O47" t="str" cm="1">
        <f t="array" ref="O47">_xll.BDP(I47,"SECURITY_TYP")</f>
        <v>SPOT</v>
      </c>
      <c r="P47" t="str" cm="1">
        <f t="array" ref="P47">_xll.BDP(I47,"ID_ISIN")</f>
        <v>#N/A Field Not Applicable</v>
      </c>
      <c r="Q47" t="str" cm="1">
        <f t="array" ref="Q47">_xll.BDP(P47&amp;" Govt","MATURITY")</f>
        <v>#N/A Field Not Applicable Govt</v>
      </c>
      <c r="R47" t="str" cm="1">
        <f t="array" ref="R47">_xll.BDP(I47,"CRNCY")</f>
        <v>PEN</v>
      </c>
      <c r="S47" s="91" t="str" cm="1">
        <f t="array" ref="S47">_xll.BDP(P47&amp;" Govt","RISK_MID")</f>
        <v>#N/A Field Not Applicable Govt</v>
      </c>
      <c r="T47" s="175" t="e">
        <f t="shared" si="1"/>
        <v>#VALUE!</v>
      </c>
      <c r="U47" cm="1">
        <f t="array" ref="U47">IF(R47="GBP",1,_xll.BDP("GBP"&amp;R47&amp;" CURNCY","PX_LAST"))</f>
        <v>4.8526999999999996</v>
      </c>
      <c r="V47" s="107" t="e">
        <f t="shared" si="2"/>
        <v>#VALUE!</v>
      </c>
      <c r="X47" s="249" t="str">
        <f t="shared" si="3"/>
        <v>PEN Curncy</v>
      </c>
      <c r="Y47" s="250">
        <f t="shared" si="4"/>
        <v>27136.995614035084</v>
      </c>
      <c r="Z47" s="254">
        <f t="shared" si="5"/>
        <v>-269.25438596491585</v>
      </c>
      <c r="AA47" s="254" t="e">
        <f t="shared" si="6"/>
        <v>#VALUE!</v>
      </c>
      <c r="AB47" s="91" t="str" cm="1">
        <f t="array" ref="AB47">_xll.BDP(P47&amp;" Govt","PX_DIRTY_MID")</f>
        <v>#N/A Field Not Applicable Govt</v>
      </c>
      <c r="AC47" s="256" t="e">
        <f t="shared" si="7"/>
        <v>#VALUE!</v>
      </c>
      <c r="AD47" s="255" t="e">
        <f t="shared" si="8"/>
        <v>#VALUE!</v>
      </c>
      <c r="AE47" s="249" t="str">
        <f t="shared" si="9"/>
        <v>{cash} PEN</v>
      </c>
      <c r="AG47" s="254">
        <f t="shared" si="10"/>
        <v>-269.25438596491585</v>
      </c>
      <c r="AH47" s="254" t="e">
        <f t="shared" si="11"/>
        <v>#VALUE!</v>
      </c>
      <c r="AI47" s="256" t="e">
        <f t="shared" si="12"/>
        <v>#VALUE!</v>
      </c>
      <c r="AJ47" t="b">
        <f t="shared" si="13"/>
        <v>1</v>
      </c>
      <c r="AK47" t="s">
        <v>1012</v>
      </c>
      <c r="AL47" t="str">
        <f t="shared" si="14"/>
        <v>SPOT</v>
      </c>
      <c r="AM47">
        <f t="shared" si="15"/>
        <v>0</v>
      </c>
    </row>
    <row r="48" spans="1:39" x14ac:dyDescent="0.35">
      <c r="A48" t="s">
        <v>1436</v>
      </c>
      <c r="B48" t="s">
        <v>1438</v>
      </c>
      <c r="D48">
        <v>-357999999.99999994</v>
      </c>
      <c r="E48">
        <v>-1742958.9894291223</v>
      </c>
      <c r="F48">
        <v>157.58359365234375</v>
      </c>
      <c r="H48" s="287" t="e">
        <f t="shared" si="16"/>
        <v>#N/A</v>
      </c>
      <c r="I48" s="249" t="s">
        <v>894</v>
      </c>
      <c r="J48" t="s">
        <v>1087</v>
      </c>
      <c r="L48">
        <v>0</v>
      </c>
      <c r="M48">
        <v>0</v>
      </c>
      <c r="N48" s="251">
        <v>0</v>
      </c>
      <c r="O48" t="str" cm="1">
        <f t="array" ref="O48">_xll.BDP(I48,"SECURITY_TYP")</f>
        <v>EURO-DOLLAR</v>
      </c>
      <c r="P48" t="str" cm="1">
        <f t="array" ref="P48">_xll.BDP(I48,"ID_ISIN")</f>
        <v>USP17625AD98</v>
      </c>
      <c r="Q48" t="str" cm="1">
        <f t="array" ref="Q48">_xll.BDP(P48&amp;" Govt","MATURITY")</f>
        <v>05/08/2031</v>
      </c>
      <c r="R48" t="str" cm="1">
        <f t="array" ref="R48">_xll.BDP(I48,"CRNCY")</f>
        <v>USD</v>
      </c>
      <c r="S48" s="91" cm="1">
        <f t="array" ref="S48">_xll.BDP(P48&amp;" Govt","RISK_MID")</f>
        <v>0.41657962719146013</v>
      </c>
      <c r="T48" s="175">
        <f t="shared" si="1"/>
        <v>0</v>
      </c>
      <c r="U48" cm="1">
        <f t="array" ref="U48">IF(R48="GBP",1,_xll.BDP("GBP"&amp;R48&amp;" CURNCY","PX_LAST"))</f>
        <v>1.2910999999999999</v>
      </c>
      <c r="V48" s="107">
        <f t="shared" si="2"/>
        <v>0</v>
      </c>
      <c r="X48" s="249" t="str">
        <f t="shared" si="3"/>
        <v>EI750757 Corp</v>
      </c>
      <c r="Y48" s="250">
        <f t="shared" si="4"/>
        <v>0</v>
      </c>
      <c r="Z48" s="254">
        <f t="shared" si="5"/>
        <v>0</v>
      </c>
      <c r="AA48" s="254">
        <f t="shared" si="6"/>
        <v>0</v>
      </c>
      <c r="AB48" s="91" cm="1">
        <f t="array" ref="AB48">_xll.BDP(P48&amp;" Govt","PX_DIRTY_MID")</f>
        <v>20.968499999999999</v>
      </c>
      <c r="AC48" s="256">
        <f t="shared" si="7"/>
        <v>0</v>
      </c>
      <c r="AD48" s="255" t="e">
        <f t="shared" si="8"/>
        <v>#DIV/0!</v>
      </c>
      <c r="AE48" s="249" t="str">
        <f t="shared" si="9"/>
        <v>[VENZ 11.95 08/05/31]</v>
      </c>
      <c r="AG48" s="254">
        <f t="shared" si="10"/>
        <v>0</v>
      </c>
      <c r="AH48" s="254">
        <f t="shared" si="11"/>
        <v>0</v>
      </c>
      <c r="AI48" s="256">
        <f t="shared" si="12"/>
        <v>0</v>
      </c>
      <c r="AJ48" t="b">
        <f t="shared" si="13"/>
        <v>1</v>
      </c>
      <c r="AK48" t="s">
        <v>1012</v>
      </c>
      <c r="AL48" t="str">
        <f t="shared" si="14"/>
        <v>EURO-DOLLAR</v>
      </c>
      <c r="AM48">
        <f t="shared" si="15"/>
        <v>0</v>
      </c>
    </row>
    <row r="49" spans="1:39" x14ac:dyDescent="0.35">
      <c r="A49" t="s">
        <v>1372</v>
      </c>
      <c r="B49" t="s">
        <v>1373</v>
      </c>
      <c r="D49">
        <v>141</v>
      </c>
      <c r="E49">
        <v>131464.68152866559</v>
      </c>
      <c r="F49">
        <v>120.74000549316406</v>
      </c>
      <c r="H49" s="287">
        <f t="shared" si="16"/>
        <v>-4115</v>
      </c>
      <c r="I49" s="249" t="s">
        <v>669</v>
      </c>
      <c r="J49" t="s">
        <v>670</v>
      </c>
      <c r="L49">
        <v>16415</v>
      </c>
      <c r="M49">
        <v>10509879.233616978</v>
      </c>
      <c r="N49" s="251">
        <v>75.17</v>
      </c>
      <c r="O49" t="str" cm="1">
        <f t="array" ref="O49">_xll.BDP(I49,"SECURITY_TYP")</f>
        <v>EURO-ZONE</v>
      </c>
      <c r="P49" t="str" cm="1">
        <f t="array" ref="P49">_xll.BDP(I49,"ID_ISIN")</f>
        <v>DE0001102515</v>
      </c>
      <c r="Q49" t="str" cm="1">
        <f t="array" ref="Q49">_xll.BDP(P49&amp;" Govt","MATURITY")</f>
        <v>15/05/2035</v>
      </c>
      <c r="R49" t="str" cm="1">
        <f t="array" ref="R49">_xll.BDP(I49,"CRNCY")</f>
        <v>EUR</v>
      </c>
      <c r="S49" s="91" cm="1">
        <f t="array" ref="S49">_xll.BDP(P49&amp;" Govt","RISK_MID")</f>
        <v>8.0999558433830998</v>
      </c>
      <c r="T49" s="175">
        <f t="shared" si="1"/>
        <v>11193.868931565381</v>
      </c>
      <c r="U49" cm="1">
        <f t="array" ref="U49">IF(R49="GBP",1,_xll.BDP("GBP"&amp;R49&amp;" CURNCY","PX_LAST"))</f>
        <v>1.1878</v>
      </c>
      <c r="V49" s="107">
        <f t="shared" si="2"/>
        <v>0.19638366546605932</v>
      </c>
      <c r="X49" s="249" t="str">
        <f t="shared" si="3"/>
        <v>BJ305561 Corp</v>
      </c>
      <c r="Y49" s="250">
        <f t="shared" si="4"/>
        <v>16253.729824561402</v>
      </c>
      <c r="Z49" s="254">
        <f t="shared" si="5"/>
        <v>-161.27017543859802</v>
      </c>
      <c r="AA49" s="254">
        <f t="shared" si="6"/>
        <v>-109.97485266099424</v>
      </c>
      <c r="AB49" s="91" cm="1">
        <f t="array" ref="AB49">_xll.BDP(P49&amp;" Govt","PX_DIRTY_MID")</f>
        <v>76.650000000000006</v>
      </c>
      <c r="AC49" s="256">
        <f t="shared" si="7"/>
        <v>-104069.36308611333</v>
      </c>
      <c r="AD49" s="255">
        <f t="shared" si="8"/>
        <v>-9.9020512769772175E-3</v>
      </c>
      <c r="AE49" s="249" t="str">
        <f t="shared" si="9"/>
        <v>DBR 0 05/15/35</v>
      </c>
      <c r="AG49" s="254">
        <f t="shared" si="10"/>
        <v>-161.27017543859802</v>
      </c>
      <c r="AH49" s="254">
        <f t="shared" si="11"/>
        <v>-109.97485266099424</v>
      </c>
      <c r="AI49" s="256">
        <f t="shared" si="12"/>
        <v>-104069.36308611333</v>
      </c>
      <c r="AJ49" t="b">
        <f t="shared" si="13"/>
        <v>1</v>
      </c>
      <c r="AK49" t="s">
        <v>1012</v>
      </c>
      <c r="AL49" t="str">
        <f t="shared" si="14"/>
        <v>EURO-ZONE</v>
      </c>
      <c r="AM49">
        <f t="shared" si="15"/>
        <v>0</v>
      </c>
    </row>
    <row r="50" spans="1:39" x14ac:dyDescent="0.35">
      <c r="A50" t="s">
        <v>770</v>
      </c>
      <c r="B50" t="s">
        <v>771</v>
      </c>
      <c r="D50">
        <v>9918</v>
      </c>
      <c r="E50">
        <v>4769000.406135723</v>
      </c>
      <c r="F50">
        <v>101.01659600000001</v>
      </c>
      <c r="H50" s="287" t="e">
        <f t="shared" si="16"/>
        <v>#N/A</v>
      </c>
      <c r="I50" s="249" t="s">
        <v>911</v>
      </c>
      <c r="J50" t="s">
        <v>1181</v>
      </c>
      <c r="K50" t="s">
        <v>690</v>
      </c>
      <c r="L50">
        <v>0</v>
      </c>
      <c r="M50">
        <v>0</v>
      </c>
      <c r="N50" s="251">
        <v>0</v>
      </c>
      <c r="O50" t="str" cm="1">
        <f t="array" ref="O50">_xll.BDP(I50,"SECURITY_TYP")</f>
        <v>Rec Fix/Pay IL ZC</v>
      </c>
      <c r="P50" t="str" cm="1">
        <f t="array" ref="P50">_xll.BDP(I50,"ID_ISIN")</f>
        <v>#N/A Field Not Applicable</v>
      </c>
      <c r="Q50" t="str" cm="1">
        <f t="array" ref="Q50">_xll.BDP(P50&amp;" Govt","MATURITY")</f>
        <v>#N/A Field Not Applicable Govt</v>
      </c>
      <c r="R50" t="str" cm="1">
        <f t="array" ref="R50">_xll.BDP(I50,"CRNCY")</f>
        <v>USD</v>
      </c>
      <c r="S50" s="91" t="str" cm="1">
        <f t="array" ref="S50">_xll.BDP(P50&amp;" Govt","RISK_MID")</f>
        <v>#N/A Field Not Applicable Govt</v>
      </c>
      <c r="T50" s="175" t="e">
        <f t="shared" si="1"/>
        <v>#VALUE!</v>
      </c>
      <c r="U50" cm="1">
        <f t="array" ref="U50">IF(R50="GBP",1,_xll.BDP("GBP"&amp;R50&amp;" CURNCY","PX_LAST"))</f>
        <v>1.2910999999999999</v>
      </c>
      <c r="V50" s="107" t="e">
        <f t="shared" si="2"/>
        <v>#VALUE!</v>
      </c>
      <c r="X50" s="249" t="str">
        <f t="shared" si="3"/>
        <v>SL7Y06WU Corp</v>
      </c>
      <c r="Y50" s="250">
        <f t="shared" si="4"/>
        <v>0</v>
      </c>
      <c r="Z50" s="254">
        <f t="shared" si="5"/>
        <v>0</v>
      </c>
      <c r="AA50" s="254" t="e">
        <f t="shared" si="6"/>
        <v>#VALUE!</v>
      </c>
      <c r="AB50" s="91" t="str" cm="1">
        <f t="array" ref="AB50">_xll.BDP(P50&amp;" Govt","PX_DIRTY_MID")</f>
        <v>#N/A Field Not Applicable Govt</v>
      </c>
      <c r="AC50" s="256" t="e">
        <f t="shared" si="7"/>
        <v>#VALUE!</v>
      </c>
      <c r="AD50" s="255" t="e">
        <f t="shared" si="8"/>
        <v>#VALUE!</v>
      </c>
      <c r="AE50" s="249" t="str">
        <f t="shared" si="9"/>
        <v>[/ZC 2.59 09/27/25 000C]</v>
      </c>
      <c r="AG50" s="254">
        <f t="shared" si="10"/>
        <v>0</v>
      </c>
      <c r="AH50" s="254" t="e">
        <f t="shared" si="11"/>
        <v>#VALUE!</v>
      </c>
      <c r="AI50" s="256" t="e">
        <f t="shared" si="12"/>
        <v>#VALUE!</v>
      </c>
      <c r="AJ50" t="b">
        <f t="shared" si="13"/>
        <v>1</v>
      </c>
      <c r="AK50" t="s">
        <v>1012</v>
      </c>
      <c r="AL50" t="str">
        <f t="shared" si="14"/>
        <v>Rec Fix/Pay IL ZC</v>
      </c>
      <c r="AM50" t="str">
        <f t="shared" si="15"/>
        <v>Long US Inflation</v>
      </c>
    </row>
    <row r="51" spans="1:39" x14ac:dyDescent="0.35">
      <c r="A51" t="s">
        <v>1426</v>
      </c>
      <c r="B51" t="s">
        <v>1427</v>
      </c>
      <c r="D51">
        <v>327</v>
      </c>
      <c r="E51">
        <v>82664.706125862067</v>
      </c>
      <c r="F51">
        <v>105.38999938964844</v>
      </c>
      <c r="H51" s="287" t="e">
        <f t="shared" si="16"/>
        <v>#N/A</v>
      </c>
      <c r="I51" s="249" t="s">
        <v>931</v>
      </c>
      <c r="J51" t="s">
        <v>1323</v>
      </c>
      <c r="K51" t="s">
        <v>933</v>
      </c>
      <c r="L51">
        <v>0</v>
      </c>
      <c r="M51">
        <v>0</v>
      </c>
      <c r="N51" s="251">
        <v>0</v>
      </c>
      <c r="O51" t="str" cm="1">
        <f t="array" ref="O51">_xll.BDP(I51,"SECURITY_TYP")</f>
        <v>Financial commodity future.</v>
      </c>
      <c r="P51" t="str" cm="1">
        <f t="array" ref="P51">_xll.BDP(I51,"ID_ISIN")</f>
        <v>GB00KKWBC053</v>
      </c>
      <c r="Q51" t="str" cm="1">
        <f t="array" ref="Q51">_xll.BDP(P51&amp;" Govt","MATURITY")</f>
        <v>#N/A Invalid Security</v>
      </c>
      <c r="R51" t="str" cm="1">
        <f t="array" ref="R51">_xll.BDP(I51,"CRNCY")</f>
        <v>GBP</v>
      </c>
      <c r="S51" s="91" t="str" cm="1">
        <f t="array" ref="S51">_xll.BDP(P51&amp;" Govt","RISK_MID")</f>
        <v>#N/A Invalid Security</v>
      </c>
      <c r="T51" s="175" t="e">
        <f t="shared" si="1"/>
        <v>#VALUE!</v>
      </c>
      <c r="U51" cm="1">
        <f t="array" ref="U51">IF(R51="GBP",1,_xll.BDP("GBP"&amp;R51&amp;" CURNCY","PX_LAST"))</f>
        <v>1</v>
      </c>
      <c r="V51" s="107" t="e">
        <f t="shared" si="2"/>
        <v>#VALUE!</v>
      </c>
      <c r="X51" s="249" t="str">
        <f t="shared" si="3"/>
        <v>G M4 Comdty</v>
      </c>
      <c r="Y51" s="250">
        <f t="shared" si="4"/>
        <v>0</v>
      </c>
      <c r="Z51" s="254">
        <f t="shared" si="5"/>
        <v>0</v>
      </c>
      <c r="AA51" s="254" t="e">
        <f t="shared" si="6"/>
        <v>#VALUE!</v>
      </c>
      <c r="AB51" s="91" t="str" cm="1">
        <f t="array" ref="AB51">_xll.BDP(P51&amp;" Govt","PX_DIRTY_MID")</f>
        <v>#N/A Invalid Security</v>
      </c>
      <c r="AC51" s="256" t="e">
        <f t="shared" si="7"/>
        <v>#VALUE!</v>
      </c>
      <c r="AD51" s="255" t="e">
        <f t="shared" si="8"/>
        <v>#VALUE!</v>
      </c>
      <c r="AE51" s="249" t="str">
        <f t="shared" si="9"/>
        <v>[G M4 ICF]</v>
      </c>
      <c r="AG51" s="254">
        <f t="shared" si="10"/>
        <v>0</v>
      </c>
      <c r="AH51" s="254" t="e">
        <f t="shared" si="11"/>
        <v>#VALUE!</v>
      </c>
      <c r="AI51" s="256" t="e">
        <f t="shared" si="12"/>
        <v>#VALUE!</v>
      </c>
      <c r="AJ51" t="b">
        <f t="shared" si="13"/>
        <v>1</v>
      </c>
      <c r="AK51" t="s">
        <v>1012</v>
      </c>
      <c r="AL51" t="str">
        <f t="shared" si="14"/>
        <v>Financial commodity future.</v>
      </c>
      <c r="AM51" t="str">
        <f t="shared" si="15"/>
        <v>G8_GBP</v>
      </c>
    </row>
    <row r="52" spans="1:39" x14ac:dyDescent="0.35">
      <c r="A52" t="s">
        <v>735</v>
      </c>
      <c r="B52" t="s">
        <v>736</v>
      </c>
      <c r="D52">
        <v>270412.91000000434</v>
      </c>
      <c r="E52">
        <v>53389.224594561274</v>
      </c>
      <c r="F52">
        <v>1</v>
      </c>
      <c r="H52" s="287">
        <f t="shared" si="16"/>
        <v>-399</v>
      </c>
      <c r="I52" s="249" t="s">
        <v>768</v>
      </c>
      <c r="J52" t="s">
        <v>769</v>
      </c>
      <c r="L52">
        <v>15858</v>
      </c>
      <c r="M52">
        <v>9857989.7838962879</v>
      </c>
      <c r="N52" s="251">
        <v>72.983999999999995</v>
      </c>
      <c r="O52" t="str" cm="1">
        <f t="array" ref="O52">_xll.BDP(I52,"SECURITY_TYP")</f>
        <v>EURO-ZONE</v>
      </c>
      <c r="P52" t="str" cm="1">
        <f t="array" ref="P52">_xll.BDP(I52,"ID_ISIN")</f>
        <v>DE0001102549</v>
      </c>
      <c r="Q52" t="str" cm="1">
        <f t="array" ref="Q52">_xll.BDP(P52&amp;" Govt","MATURITY")</f>
        <v>15/05/2036</v>
      </c>
      <c r="R52" t="str" cm="1">
        <f t="array" ref="R52">_xll.BDP(I52,"CRNCY")</f>
        <v>EUR</v>
      </c>
      <c r="S52" s="91" cm="1">
        <f t="array" ref="S52">_xll.BDP(P52&amp;" Govt","RISK_MID")</f>
        <v>8.5818372912775942</v>
      </c>
      <c r="T52" s="175">
        <f t="shared" si="1"/>
        <v>11457.381357558519</v>
      </c>
      <c r="U52" cm="1">
        <f t="array" ref="U52">IF(R52="GBP",1,_xll.BDP("GBP"&amp;R52&amp;" CURNCY","PX_LAST"))</f>
        <v>1.1878</v>
      </c>
      <c r="V52" s="107">
        <f t="shared" si="2"/>
        <v>0.2010066904834828</v>
      </c>
      <c r="X52" s="249" t="str">
        <f t="shared" si="3"/>
        <v>BO221256 Corp</v>
      </c>
      <c r="Y52" s="250">
        <f t="shared" si="4"/>
        <v>15702.202105263157</v>
      </c>
      <c r="Z52" s="254">
        <f t="shared" si="5"/>
        <v>-155.79789473684286</v>
      </c>
      <c r="AA52" s="254">
        <f t="shared" si="6"/>
        <v>-112.5637466707509</v>
      </c>
      <c r="AB52" s="91" cm="1">
        <f t="array" ref="AB52">_xll.BDP(P52&amp;" Govt","PX_DIRTY_MID")</f>
        <v>74.38</v>
      </c>
      <c r="AC52" s="256">
        <f t="shared" si="7"/>
        <v>-97560.594464778362</v>
      </c>
      <c r="AD52" s="255">
        <f t="shared" si="8"/>
        <v>-9.8966012953422191E-3</v>
      </c>
      <c r="AE52" s="249" t="str">
        <f t="shared" si="9"/>
        <v>DBR 0 05/15/36</v>
      </c>
      <c r="AG52" s="254">
        <f t="shared" si="10"/>
        <v>-155.79789473684286</v>
      </c>
      <c r="AH52" s="254">
        <f t="shared" si="11"/>
        <v>-112.5637466707509</v>
      </c>
      <c r="AI52" s="256">
        <f t="shared" si="12"/>
        <v>-97560.594464778362</v>
      </c>
      <c r="AJ52" t="b">
        <f t="shared" si="13"/>
        <v>1</v>
      </c>
      <c r="AK52" t="s">
        <v>1012</v>
      </c>
      <c r="AL52" t="str">
        <f t="shared" si="14"/>
        <v>EURO-ZONE</v>
      </c>
      <c r="AM52">
        <f t="shared" si="15"/>
        <v>0</v>
      </c>
    </row>
    <row r="53" spans="1:39" x14ac:dyDescent="0.35">
      <c r="A53" t="s">
        <v>600</v>
      </c>
      <c r="B53" t="s">
        <v>601</v>
      </c>
      <c r="D53">
        <v>11950</v>
      </c>
      <c r="E53">
        <v>4802133.673685357</v>
      </c>
      <c r="F53">
        <v>75.718000000000004</v>
      </c>
      <c r="H53" s="287">
        <f t="shared" si="16"/>
        <v>-251</v>
      </c>
      <c r="I53" s="249" t="s">
        <v>865</v>
      </c>
      <c r="J53" t="s">
        <v>866</v>
      </c>
      <c r="L53">
        <v>9988</v>
      </c>
      <c r="M53">
        <v>7443361.1928926958</v>
      </c>
      <c r="N53" s="251">
        <v>87.494</v>
      </c>
      <c r="O53" t="str" cm="1">
        <f t="array" ref="O53">_xll.BDP(I53,"SECURITY_TYP")</f>
        <v>EURO-ZONE</v>
      </c>
      <c r="P53" t="str" cm="1">
        <f t="array" ref="P53">_xll.BDP(I53,"ID_ISIN")</f>
        <v>DE0001102473</v>
      </c>
      <c r="Q53" t="str" cm="1">
        <f t="array" ref="Q53">_xll.BDP(P53&amp;" Govt","MATURITY")</f>
        <v>15/08/2029</v>
      </c>
      <c r="R53" t="str" cm="1">
        <f t="array" ref="R53">_xll.BDP(I53,"CRNCY")</f>
        <v>EUR</v>
      </c>
      <c r="S53" s="91" cm="1">
        <f t="array" ref="S53">_xll.BDP(P53&amp;" Govt","RISK_MID")</f>
        <v>4.405262973107682</v>
      </c>
      <c r="T53" s="175">
        <f t="shared" si="1"/>
        <v>3704.3076759891837</v>
      </c>
      <c r="U53" cm="1">
        <f t="array" ref="U53">IF(R53="GBP",1,_xll.BDP("GBP"&amp;R53&amp;" CURNCY","PX_LAST"))</f>
        <v>1.1878</v>
      </c>
      <c r="V53" s="107">
        <f t="shared" si="2"/>
        <v>6.4987853964722522E-2</v>
      </c>
      <c r="X53" s="249" t="str">
        <f t="shared" si="3"/>
        <v>AZ461235 Corp</v>
      </c>
      <c r="Y53" s="250">
        <f t="shared" si="4"/>
        <v>9889.872280701753</v>
      </c>
      <c r="Z53" s="254">
        <f t="shared" si="5"/>
        <v>-98.12771929824703</v>
      </c>
      <c r="AA53" s="254">
        <f t="shared" si="6"/>
        <v>-36.393198220245139</v>
      </c>
      <c r="AB53" s="91" cm="1">
        <f t="array" ref="AB53">_xll.BDP(P53&amp;" Govt","PX_DIRTY_MID")</f>
        <v>88.745000000000005</v>
      </c>
      <c r="AC53" s="256">
        <f t="shared" si="7"/>
        <v>-73314.905279701416</v>
      </c>
      <c r="AD53" s="255">
        <f t="shared" si="8"/>
        <v>-9.8497041027252926E-3</v>
      </c>
      <c r="AE53" s="249" t="str">
        <f t="shared" si="9"/>
        <v>DBR 0 08/15/29</v>
      </c>
      <c r="AG53" s="254">
        <f t="shared" si="10"/>
        <v>-98.12771929824703</v>
      </c>
      <c r="AH53" s="254">
        <f t="shared" si="11"/>
        <v>-36.393198220245139</v>
      </c>
      <c r="AI53" s="256">
        <f t="shared" si="12"/>
        <v>-73314.905279701416</v>
      </c>
      <c r="AJ53" t="b">
        <f t="shared" si="13"/>
        <v>1</v>
      </c>
      <c r="AK53" t="s">
        <v>1012</v>
      </c>
      <c r="AL53" t="str">
        <f t="shared" si="14"/>
        <v>EURO-ZONE</v>
      </c>
      <c r="AM53">
        <f t="shared" si="15"/>
        <v>0</v>
      </c>
    </row>
    <row r="54" spans="1:39" x14ac:dyDescent="0.35">
      <c r="A54" t="s">
        <v>1561</v>
      </c>
      <c r="B54" t="s">
        <v>1562</v>
      </c>
      <c r="D54">
        <v>-1595</v>
      </c>
      <c r="E54">
        <v>-183373.97213476506</v>
      </c>
      <c r="F54">
        <v>7.421875E-2</v>
      </c>
      <c r="H54" s="287" t="e">
        <f t="shared" si="16"/>
        <v>#N/A</v>
      </c>
      <c r="I54" s="249" t="s">
        <v>841</v>
      </c>
      <c r="J54" t="s">
        <v>1324</v>
      </c>
      <c r="K54" t="s">
        <v>842</v>
      </c>
      <c r="L54">
        <v>0</v>
      </c>
      <c r="M54">
        <v>0</v>
      </c>
      <c r="N54" s="251">
        <v>0</v>
      </c>
      <c r="O54" t="str" cm="1">
        <f t="array" ref="O54">_xll.BDP(I54,"SECURITY_TYP")</f>
        <v>FORWARD</v>
      </c>
      <c r="P54" t="str" cm="1">
        <f t="array" ref="P54">_xll.BDP(I54,"ID_ISIN")</f>
        <v>#N/A Field Not Applicable</v>
      </c>
      <c r="Q54" t="str" cm="1">
        <f t="array" ref="Q54">_xll.BDP(P54&amp;" Govt","MATURITY")</f>
        <v>#N/A Field Not Applicable Govt</v>
      </c>
      <c r="R54" t="str" cm="1">
        <f t="array" ref="R54">_xll.BDP(I54,"CRNCY")</f>
        <v>CHF</v>
      </c>
      <c r="S54" s="91" t="str" cm="1">
        <f t="array" ref="S54">_xll.BDP(P54&amp;" Govt","RISK_MID")</f>
        <v>#N/A Field Not Applicable Govt</v>
      </c>
      <c r="T54" s="175" t="e">
        <f t="shared" si="1"/>
        <v>#VALUE!</v>
      </c>
      <c r="U54" cm="1">
        <f t="array" ref="U54">IF(R54="GBP",1,_xll.BDP("GBP"&amp;R54&amp;" CURNCY","PX_LAST"))</f>
        <v>1.1568000000000001</v>
      </c>
      <c r="V54" s="107" t="e">
        <f t="shared" si="2"/>
        <v>#VALUE!</v>
      </c>
      <c r="X54" s="249" t="str">
        <f t="shared" si="3"/>
        <v>USD/CHF R 06/20/24 Curncy</v>
      </c>
      <c r="Y54" s="250">
        <f t="shared" si="4"/>
        <v>0</v>
      </c>
      <c r="Z54" s="254">
        <f t="shared" si="5"/>
        <v>0</v>
      </c>
      <c r="AA54" s="254" t="e">
        <f t="shared" si="6"/>
        <v>#VALUE!</v>
      </c>
      <c r="AB54" s="91" t="str" cm="1">
        <f t="array" ref="AB54">_xll.BDP(P54&amp;" Govt","PX_DIRTY_MID")</f>
        <v>#N/A Field Not Applicable Govt</v>
      </c>
      <c r="AC54" s="256" t="e">
        <f t="shared" si="7"/>
        <v>#VALUE!</v>
      </c>
      <c r="AD54" s="255" t="e">
        <f t="shared" si="8"/>
        <v>#VALUE!</v>
      </c>
      <c r="AE54" s="249" t="str">
        <f t="shared" si="9"/>
        <v>[USD/CHF R 06/20/24 USD]</v>
      </c>
      <c r="AG54" s="254">
        <f t="shared" si="10"/>
        <v>0</v>
      </c>
      <c r="AH54" s="254" t="e">
        <f t="shared" si="11"/>
        <v>#VALUE!</v>
      </c>
      <c r="AI54" s="256" t="e">
        <f t="shared" si="12"/>
        <v>#VALUE!</v>
      </c>
      <c r="AJ54" t="b">
        <f t="shared" si="13"/>
        <v>1</v>
      </c>
      <c r="AK54" t="s">
        <v>1012</v>
      </c>
      <c r="AL54" t="str">
        <f t="shared" si="14"/>
        <v>FORWARD</v>
      </c>
      <c r="AM54" t="str">
        <f t="shared" si="15"/>
        <v>G10_USDCHF</v>
      </c>
    </row>
    <row r="55" spans="1:39" x14ac:dyDescent="0.35">
      <c r="A55" t="s">
        <v>1370</v>
      </c>
      <c r="B55" t="s">
        <v>1371</v>
      </c>
      <c r="D55">
        <v>76</v>
      </c>
      <c r="E55">
        <v>64382.084260481774</v>
      </c>
      <c r="F55">
        <v>114.609375</v>
      </c>
      <c r="H55" s="287">
        <f t="shared" si="16"/>
        <v>0</v>
      </c>
      <c r="I55" s="249" t="s">
        <v>843</v>
      </c>
      <c r="J55" t="s">
        <v>844</v>
      </c>
      <c r="L55">
        <v>0</v>
      </c>
      <c r="M55" s="250">
        <v>0</v>
      </c>
      <c r="N55" s="251">
        <v>1</v>
      </c>
      <c r="O55" t="str" cm="1">
        <f t="array" ref="O55">_xll.BDP(I55,"SECURITY_TYP")</f>
        <v>SPOT</v>
      </c>
      <c r="P55" t="str" cm="1">
        <f t="array" ref="P55">_xll.BDP(I55,"ID_ISIN")</f>
        <v>#N/A Field Not Applicable</v>
      </c>
      <c r="Q55" t="str" cm="1">
        <f t="array" ref="Q55">_xll.BDP(P55&amp;" Govt","MATURITY")</f>
        <v>#N/A Field Not Applicable Govt</v>
      </c>
      <c r="R55" t="str" cm="1">
        <f t="array" ref="R55">_xll.BDP(I55,"CRNCY")</f>
        <v>INR</v>
      </c>
      <c r="S55" s="91" t="str" cm="1">
        <f t="array" ref="S55">_xll.BDP(P55&amp;" Govt","RISK_MID")</f>
        <v>#N/A Field Not Applicable Govt</v>
      </c>
      <c r="T55" s="175" t="e">
        <f t="shared" si="1"/>
        <v>#VALUE!</v>
      </c>
      <c r="U55" cm="1">
        <f t="array" ref="U55">IF(R55="GBP",1,_xll.BDP("GBP"&amp;R55&amp;" CURNCY","PX_LAST"))</f>
        <v>107.83499999999999</v>
      </c>
      <c r="V55" s="107" t="e">
        <f t="shared" si="2"/>
        <v>#VALUE!</v>
      </c>
      <c r="X55" s="249" t="str">
        <f t="shared" si="3"/>
        <v>INR Curncy</v>
      </c>
      <c r="Y55" s="250">
        <f t="shared" si="4"/>
        <v>0</v>
      </c>
      <c r="Z55" s="254">
        <f t="shared" si="5"/>
        <v>0</v>
      </c>
      <c r="AA55" s="254" t="e">
        <f t="shared" si="6"/>
        <v>#VALUE!</v>
      </c>
      <c r="AB55" s="91" t="str" cm="1">
        <f t="array" ref="AB55">_xll.BDP(P55&amp;" Govt","PX_DIRTY_MID")</f>
        <v>#N/A Field Not Applicable Govt</v>
      </c>
      <c r="AC55" s="256" t="e">
        <f t="shared" si="7"/>
        <v>#VALUE!</v>
      </c>
      <c r="AD55" s="255" t="e">
        <f t="shared" si="8"/>
        <v>#VALUE!</v>
      </c>
      <c r="AE55" s="249" t="str">
        <f t="shared" si="9"/>
        <v>{cash} INR</v>
      </c>
      <c r="AG55" s="254">
        <f t="shared" si="10"/>
        <v>0</v>
      </c>
      <c r="AH55" s="254" t="e">
        <f t="shared" si="11"/>
        <v>#VALUE!</v>
      </c>
      <c r="AI55" s="256" t="e">
        <f t="shared" si="12"/>
        <v>#VALUE!</v>
      </c>
      <c r="AJ55" t="b">
        <f t="shared" si="13"/>
        <v>1</v>
      </c>
      <c r="AK55" t="s">
        <v>1012</v>
      </c>
      <c r="AL55" t="str">
        <f t="shared" si="14"/>
        <v>SPOT</v>
      </c>
      <c r="AM55">
        <f t="shared" si="15"/>
        <v>0</v>
      </c>
    </row>
    <row r="56" spans="1:39" x14ac:dyDescent="0.35">
      <c r="A56" t="s">
        <v>675</v>
      </c>
      <c r="B56" t="s">
        <v>676</v>
      </c>
      <c r="D56">
        <v>16738</v>
      </c>
      <c r="E56">
        <v>7008595.0652235001</v>
      </c>
      <c r="F56">
        <v>79.739000000000004</v>
      </c>
      <c r="H56" s="287" t="e">
        <f t="shared" si="16"/>
        <v>#N/A</v>
      </c>
      <c r="I56" s="249" t="s">
        <v>859</v>
      </c>
      <c r="J56" t="s">
        <v>1090</v>
      </c>
      <c r="L56">
        <v>0</v>
      </c>
      <c r="M56">
        <v>0</v>
      </c>
      <c r="N56" s="251">
        <v>0</v>
      </c>
      <c r="O56" t="str" cm="1">
        <f t="array" ref="O56">_xll.BDP(I56,"SECURITY_TYP")</f>
        <v>Rec Fix/Pay IL ZC</v>
      </c>
      <c r="P56" t="str" cm="1">
        <f t="array" ref="P56">_xll.BDP(I56,"ID_ISIN")</f>
        <v>#N/A Field Not Applicable</v>
      </c>
      <c r="Q56" t="str" cm="1">
        <f t="array" ref="Q56">_xll.BDP(P56&amp;" Govt","MATURITY")</f>
        <v>#N/A Field Not Applicable Govt</v>
      </c>
      <c r="R56" t="str" cm="1">
        <f t="array" ref="R56">_xll.BDP(I56,"CRNCY")</f>
        <v>GBP</v>
      </c>
      <c r="S56" s="91" t="str" cm="1">
        <f t="array" ref="S56">_xll.BDP(P56&amp;" Govt","RISK_MID")</f>
        <v>#N/A Field Not Applicable Govt</v>
      </c>
      <c r="T56" s="175" t="e">
        <f t="shared" si="1"/>
        <v>#VALUE!</v>
      </c>
      <c r="U56" cm="1">
        <f t="array" ref="U56">IF(R56="GBP",1,_xll.BDP("GBP"&amp;R56&amp;" CURNCY","PX_LAST"))</f>
        <v>1</v>
      </c>
      <c r="V56" s="107" t="e">
        <f t="shared" si="2"/>
        <v>#VALUE!</v>
      </c>
      <c r="X56" s="249" t="str">
        <f t="shared" si="3"/>
        <v>SLP20FUL Corp</v>
      </c>
      <c r="Y56" s="250">
        <f t="shared" si="4"/>
        <v>0</v>
      </c>
      <c r="Z56" s="254">
        <f t="shared" si="5"/>
        <v>0</v>
      </c>
      <c r="AA56" s="254" t="e">
        <f t="shared" si="6"/>
        <v>#VALUE!</v>
      </c>
      <c r="AB56" s="91" t="str" cm="1">
        <f t="array" ref="AB56">_xll.BDP(P56&amp;" Govt","PX_DIRTY_MID")</f>
        <v>#N/A Field Not Applicable Govt</v>
      </c>
      <c r="AC56" s="256" t="e">
        <f t="shared" si="7"/>
        <v>#VALUE!</v>
      </c>
      <c r="AD56" s="255" t="e">
        <f t="shared" si="8"/>
        <v>#VALUE!</v>
      </c>
      <c r="AE56" s="249" t="str">
        <f t="shared" si="9"/>
        <v>[/ZC 3.144 06/15/25 0003]</v>
      </c>
      <c r="AG56" s="254">
        <f t="shared" si="10"/>
        <v>0</v>
      </c>
      <c r="AH56" s="254" t="e">
        <f t="shared" si="11"/>
        <v>#VALUE!</v>
      </c>
      <c r="AI56" s="256" t="e">
        <f t="shared" si="12"/>
        <v>#VALUE!</v>
      </c>
      <c r="AJ56" t="b">
        <f t="shared" si="13"/>
        <v>1</v>
      </c>
      <c r="AK56" t="s">
        <v>1012</v>
      </c>
      <c r="AL56" t="str">
        <f t="shared" si="14"/>
        <v>Rec Fix/Pay IL ZC</v>
      </c>
      <c r="AM56">
        <f t="shared" si="15"/>
        <v>0</v>
      </c>
    </row>
    <row r="57" spans="1:39" x14ac:dyDescent="0.35">
      <c r="A57" t="s">
        <v>895</v>
      </c>
      <c r="B57" t="s">
        <v>896</v>
      </c>
      <c r="D57">
        <v>5949</v>
      </c>
      <c r="E57">
        <v>2552262.3559781434</v>
      </c>
      <c r="F57">
        <v>50.957999999999998</v>
      </c>
      <c r="H57" s="287">
        <f t="shared" si="16"/>
        <v>-2667</v>
      </c>
      <c r="I57" s="249" t="s">
        <v>895</v>
      </c>
      <c r="J57" t="s">
        <v>896</v>
      </c>
      <c r="L57">
        <v>8616</v>
      </c>
      <c r="M57" s="250">
        <v>3655396.7418123502</v>
      </c>
      <c r="N57" s="251">
        <v>49.81</v>
      </c>
      <c r="O57" t="str" cm="1">
        <f t="array" ref="O57">_xll.BDP(I57,"SECURITY_TYP")</f>
        <v>EURO-ZONE</v>
      </c>
      <c r="P57" t="str" cm="1">
        <f t="array" ref="P57">_xll.BDP(I57,"ID_ISIN")</f>
        <v>DE0001102481</v>
      </c>
      <c r="Q57" t="str" cm="1">
        <f t="array" ref="Q57">_xll.BDP(P57&amp;" Govt","MATURITY")</f>
        <v>15/08/2050</v>
      </c>
      <c r="R57" t="str" cm="1">
        <f t="array" ref="R57">_xll.BDP(I57,"CRNCY")</f>
        <v>EUR</v>
      </c>
      <c r="S57" s="91" cm="1">
        <f t="array" ref="S57">_xll.BDP(P57&amp;" Govt","RISK_MID")</f>
        <v>12.960564727631052</v>
      </c>
      <c r="T57" s="175">
        <f t="shared" si="1"/>
        <v>9401.265001959011</v>
      </c>
      <c r="U57" cm="1">
        <f t="array" ref="U57">IF(R57="GBP",1,_xll.BDP("GBP"&amp;R57&amp;" CURNCY","PX_LAST"))</f>
        <v>1.1878</v>
      </c>
      <c r="V57" s="107">
        <f t="shared" si="2"/>
        <v>0.16493447371857914</v>
      </c>
      <c r="X57" s="249" t="str">
        <f t="shared" si="3"/>
        <v>ZR097974 Corp</v>
      </c>
      <c r="Y57" s="250">
        <f t="shared" si="4"/>
        <v>8531.3515789473677</v>
      </c>
      <c r="Z57" s="254">
        <f t="shared" si="5"/>
        <v>-84.64842105263233</v>
      </c>
      <c r="AA57" s="254">
        <f t="shared" si="6"/>
        <v>-92.36330528240515</v>
      </c>
      <c r="AB57" s="91" cm="1">
        <f t="array" ref="AB57">_xll.BDP(P57&amp;" Govt","PX_DIRTY_MID")</f>
        <v>50.991500000000002</v>
      </c>
      <c r="AC57" s="256">
        <f t="shared" si="7"/>
        <v>-36339.029820721516</v>
      </c>
      <c r="AD57" s="255">
        <f t="shared" si="8"/>
        <v>-9.9411999264147118E-3</v>
      </c>
      <c r="AE57" s="249" t="str">
        <f t="shared" si="9"/>
        <v>DBR 0 08/15/50</v>
      </c>
      <c r="AG57" s="254">
        <f t="shared" si="10"/>
        <v>-84.64842105263233</v>
      </c>
      <c r="AH57" s="254">
        <f t="shared" si="11"/>
        <v>-92.36330528240515</v>
      </c>
      <c r="AI57" s="256">
        <f t="shared" si="12"/>
        <v>-36339.029820721516</v>
      </c>
      <c r="AJ57" t="b">
        <f t="shared" si="13"/>
        <v>1</v>
      </c>
      <c r="AK57" t="s">
        <v>1012</v>
      </c>
      <c r="AL57" t="str">
        <f t="shared" si="14"/>
        <v>EURO-ZONE</v>
      </c>
      <c r="AM57">
        <f t="shared" si="15"/>
        <v>0</v>
      </c>
    </row>
    <row r="58" spans="1:39" x14ac:dyDescent="0.35">
      <c r="A58" t="s">
        <v>178</v>
      </c>
      <c r="B58" t="s">
        <v>179</v>
      </c>
      <c r="D58">
        <v>11513988.679998914</v>
      </c>
      <c r="E58">
        <v>8917829.6465554703</v>
      </c>
      <c r="F58">
        <v>1</v>
      </c>
      <c r="H58" s="287" t="e">
        <f t="shared" si="16"/>
        <v>#N/A</v>
      </c>
      <c r="I58" s="249" t="s">
        <v>936</v>
      </c>
      <c r="J58" t="s">
        <v>937</v>
      </c>
      <c r="K58" t="s">
        <v>938</v>
      </c>
      <c r="L58" s="250">
        <v>305000</v>
      </c>
      <c r="M58" s="250">
        <v>61.663722763679665</v>
      </c>
      <c r="N58" s="251">
        <v>2.3736550886774219E-2</v>
      </c>
      <c r="O58" t="str" cm="1">
        <f t="array" ref="O58">_xll.BDP(I58,"SECURITY_TYP")</f>
        <v>Currency OTC option</v>
      </c>
      <c r="P58" t="str" cm="1">
        <f t="array" ref="P58">_xll.BDP(I58,"ID_ISIN")</f>
        <v>#N/A Field Not Applicable</v>
      </c>
      <c r="Q58" t="str" cm="1">
        <f t="array" ref="Q58">_xll.BDP(P58&amp;" Govt","MATURITY")</f>
        <v>#N/A Field Not Applicable Govt</v>
      </c>
      <c r="R58" t="str" cm="1">
        <f t="array" ref="R58">_xll.BDP(I58,"CRNCY")</f>
        <v>EUR</v>
      </c>
      <c r="S58" s="91" t="str" cm="1">
        <f t="array" ref="S58">_xll.BDP(P58&amp;" Govt","RISK_MID")</f>
        <v>#N/A Field Not Applicable Govt</v>
      </c>
      <c r="T58" s="175" t="e">
        <f t="shared" si="1"/>
        <v>#VALUE!</v>
      </c>
      <c r="U58" cm="1">
        <f t="array" ref="U58">IF(R58="GBP",1,_xll.BDP("GBP"&amp;R58&amp;" CURNCY","PX_LAST"))</f>
        <v>1.1878</v>
      </c>
      <c r="V58" s="107" t="e">
        <f t="shared" si="2"/>
        <v>#VALUE!</v>
      </c>
      <c r="X58" s="249" t="str">
        <f t="shared" si="3"/>
        <v>BOP0014DN7Q Curncy</v>
      </c>
      <c r="Y58" s="250">
        <f t="shared" si="4"/>
        <v>302003.50877192977</v>
      </c>
      <c r="Z58" s="254">
        <f t="shared" si="5"/>
        <v>-2996.4912280702265</v>
      </c>
      <c r="AA58" s="254" t="e">
        <f t="shared" si="6"/>
        <v>#VALUE!</v>
      </c>
      <c r="AB58" s="91" t="str" cm="1">
        <f t="array" ref="AB58">_xll.BDP(P58&amp;" Govt","PX_DIRTY_MID")</f>
        <v>#N/A Field Not Applicable Govt</v>
      </c>
      <c r="AC58" s="256" t="e">
        <f t="shared" si="7"/>
        <v>#VALUE!</v>
      </c>
      <c r="AD58" s="255" t="e">
        <f t="shared" si="8"/>
        <v>#VALUE!</v>
      </c>
      <c r="AE58" s="249" t="str">
        <f t="shared" si="9"/>
        <v>+SFE0 0.978C 6/27/24</v>
      </c>
      <c r="AG58" s="254">
        <f t="shared" si="10"/>
        <v>-2996.4912280702265</v>
      </c>
      <c r="AH58" s="254" t="e">
        <f t="shared" si="11"/>
        <v>#VALUE!</v>
      </c>
      <c r="AI58" s="256" t="e">
        <f t="shared" si="12"/>
        <v>#VALUE!</v>
      </c>
      <c r="AJ58" t="b">
        <f t="shared" si="13"/>
        <v>1</v>
      </c>
      <c r="AK58" t="s">
        <v>1012</v>
      </c>
      <c r="AL58" t="str">
        <f t="shared" si="14"/>
        <v>Currency OTC option</v>
      </c>
      <c r="AM58" t="str">
        <f t="shared" si="15"/>
        <v>FX: EURCHF Digi Call with KI</v>
      </c>
    </row>
    <row r="59" spans="1:39" x14ac:dyDescent="0.35">
      <c r="A59" t="s">
        <v>1383</v>
      </c>
      <c r="B59" t="s">
        <v>1384</v>
      </c>
      <c r="D59">
        <v>4700</v>
      </c>
      <c r="E59">
        <v>4015146.3459839928</v>
      </c>
      <c r="F59">
        <v>99.944000000000003</v>
      </c>
      <c r="H59" s="287">
        <f t="shared" si="16"/>
        <v>0</v>
      </c>
      <c r="I59" s="249" t="s">
        <v>929</v>
      </c>
      <c r="J59" t="s">
        <v>930</v>
      </c>
      <c r="L59">
        <v>1317437.0900192261</v>
      </c>
      <c r="M59">
        <v>268.37232238291978</v>
      </c>
      <c r="N59" s="251">
        <v>1</v>
      </c>
      <c r="O59" t="str" cm="1">
        <f t="array" ref="O59">_xll.BDP(I59,"SECURITY_TYP")</f>
        <v>SPOT</v>
      </c>
      <c r="P59" t="str" cm="1">
        <f t="array" ref="P59">_xll.BDP(I59,"ID_ISIN")</f>
        <v>#N/A Field Not Applicable</v>
      </c>
      <c r="Q59" t="str" cm="1">
        <f t="array" ref="Q59">_xll.BDP(P59&amp;" Govt","MATURITY")</f>
        <v>#N/A Field Not Applicable Govt</v>
      </c>
      <c r="R59" t="str" cm="1">
        <f t="array" ref="R59">_xll.BDP(I59,"CRNCY")</f>
        <v>COP</v>
      </c>
      <c r="S59" s="91" t="str" cm="1">
        <f t="array" ref="S59">_xll.BDP(P59&amp;" Govt","RISK_MID")</f>
        <v>#N/A Field Not Applicable Govt</v>
      </c>
      <c r="T59" s="175" t="e">
        <f t="shared" si="1"/>
        <v>#VALUE!</v>
      </c>
      <c r="U59" cm="1">
        <f t="array" ref="U59">IF(R59="GBP",1,_xll.BDP("GBP"&amp;R59&amp;" CURNCY","PX_LAST"))</f>
        <v>5139.5352000000003</v>
      </c>
      <c r="V59" s="107" t="e">
        <f t="shared" si="2"/>
        <v>#VALUE!</v>
      </c>
      <c r="X59" s="249" t="str">
        <f t="shared" si="3"/>
        <v>COP Curncy</v>
      </c>
      <c r="Y59" s="250">
        <f t="shared" si="4"/>
        <v>1304493.8484330722</v>
      </c>
      <c r="Z59" s="254">
        <f t="shared" si="5"/>
        <v>-12943.241586153861</v>
      </c>
      <c r="AA59" s="254" t="e">
        <f t="shared" si="6"/>
        <v>#VALUE!</v>
      </c>
      <c r="AB59" s="91" t="str" cm="1">
        <f t="array" ref="AB59">_xll.BDP(P59&amp;" Govt","PX_DIRTY_MID")</f>
        <v>#N/A Field Not Applicable Govt</v>
      </c>
      <c r="AC59" s="256" t="e">
        <f t="shared" si="7"/>
        <v>#VALUE!</v>
      </c>
      <c r="AD59" s="255" t="e">
        <f t="shared" si="8"/>
        <v>#VALUE!</v>
      </c>
      <c r="AE59" s="249" t="str">
        <f t="shared" si="9"/>
        <v>{cash} COP</v>
      </c>
      <c r="AG59" s="254">
        <f t="shared" si="10"/>
        <v>-12943.241586153861</v>
      </c>
      <c r="AH59" s="254" t="e">
        <f t="shared" si="11"/>
        <v>#VALUE!</v>
      </c>
      <c r="AI59" s="256" t="e">
        <f t="shared" si="12"/>
        <v>#VALUE!</v>
      </c>
      <c r="AJ59" t="b">
        <f t="shared" si="13"/>
        <v>1</v>
      </c>
      <c r="AK59" t="s">
        <v>1012</v>
      </c>
      <c r="AL59" t="str">
        <f t="shared" si="14"/>
        <v>SPOT</v>
      </c>
      <c r="AM59">
        <f t="shared" si="15"/>
        <v>0</v>
      </c>
    </row>
    <row r="60" spans="1:39" x14ac:dyDescent="0.35">
      <c r="A60" t="s">
        <v>1405</v>
      </c>
      <c r="B60" t="s">
        <v>1407</v>
      </c>
      <c r="D60">
        <v>179732716.99999997</v>
      </c>
      <c r="E60">
        <v>19132985.640355162</v>
      </c>
      <c r="F60">
        <v>7.2711431889038085</v>
      </c>
      <c r="H60" s="287" t="e">
        <f t="shared" si="16"/>
        <v>#N/A</v>
      </c>
      <c r="I60" s="249" t="s">
        <v>1151</v>
      </c>
      <c r="J60" t="s">
        <v>1213</v>
      </c>
      <c r="L60">
        <v>0</v>
      </c>
      <c r="M60">
        <v>0</v>
      </c>
      <c r="N60" s="251">
        <v>0</v>
      </c>
      <c r="O60" t="str" cm="1">
        <f t="array" ref="O60">_xll.BDP(I60,"SECURITY_TYP")</f>
        <v>FORWARD</v>
      </c>
      <c r="P60" t="str" cm="1">
        <f t="array" ref="P60">_xll.BDP(I60,"ID_ISIN")</f>
        <v>#N/A Field Not Applicable</v>
      </c>
      <c r="Q60" t="str" cm="1">
        <f t="array" ref="Q60">_xll.BDP(P60&amp;" Govt","MATURITY")</f>
        <v>#N/A Field Not Applicable Govt</v>
      </c>
      <c r="R60" t="str" cm="1">
        <f t="array" ref="R60">_xll.BDP(I60,"CRNCY")</f>
        <v>JPY</v>
      </c>
      <c r="S60" s="91" t="str" cm="1">
        <f t="array" ref="S60">_xll.BDP(P60&amp;" Govt","RISK_MID")</f>
        <v>#N/A Field Not Applicable Govt</v>
      </c>
      <c r="T60" s="175" t="e">
        <f t="shared" si="1"/>
        <v>#VALUE!</v>
      </c>
      <c r="U60" cm="1">
        <f t="array" ref="U60">IF(R60="GBP",1,_xll.BDP("GBP"&amp;R60&amp;" CURNCY","PX_LAST"))</f>
        <v>205.36699999999999</v>
      </c>
      <c r="V60" s="107" t="e">
        <f t="shared" si="2"/>
        <v>#VALUE!</v>
      </c>
      <c r="X60" s="249" t="str">
        <f t="shared" si="3"/>
        <v>USD/JPY R 05/15/24 Curncy</v>
      </c>
      <c r="Y60" s="250">
        <f t="shared" si="4"/>
        <v>0</v>
      </c>
      <c r="Z60" s="254">
        <f t="shared" si="5"/>
        <v>0</v>
      </c>
      <c r="AA60" s="254" t="e">
        <f t="shared" si="6"/>
        <v>#VALUE!</v>
      </c>
      <c r="AB60" s="91" t="str" cm="1">
        <f t="array" ref="AB60">_xll.BDP(P60&amp;" Govt","PX_DIRTY_MID")</f>
        <v>#N/A Field Not Applicable Govt</v>
      </c>
      <c r="AC60" s="256" t="e">
        <f t="shared" si="7"/>
        <v>#VALUE!</v>
      </c>
      <c r="AD60" s="255" t="e">
        <f t="shared" si="8"/>
        <v>#VALUE!</v>
      </c>
      <c r="AE60" s="249" t="str">
        <f t="shared" si="9"/>
        <v>[USD/JPY R 05/15/24 JPY]</v>
      </c>
      <c r="AG60" s="254">
        <f t="shared" si="10"/>
        <v>0</v>
      </c>
      <c r="AH60" s="254" t="e">
        <f t="shared" si="11"/>
        <v>#VALUE!</v>
      </c>
      <c r="AI60" s="256" t="e">
        <f t="shared" si="12"/>
        <v>#VALUE!</v>
      </c>
      <c r="AJ60" t="b">
        <f t="shared" si="13"/>
        <v>1</v>
      </c>
      <c r="AK60" t="s">
        <v>1012</v>
      </c>
      <c r="AL60" t="str">
        <f t="shared" si="14"/>
        <v>FORWARD</v>
      </c>
      <c r="AM60">
        <f t="shared" si="15"/>
        <v>0</v>
      </c>
    </row>
    <row r="61" spans="1:39" x14ac:dyDescent="0.35">
      <c r="A61" t="s">
        <v>1405</v>
      </c>
      <c r="B61" t="s">
        <v>1406</v>
      </c>
      <c r="D61">
        <v>-24665378.637275241</v>
      </c>
      <c r="E61">
        <v>-19103861.482607421</v>
      </c>
      <c r="F61">
        <v>7.2711431889038085</v>
      </c>
      <c r="H61" s="287" t="e">
        <f t="shared" si="16"/>
        <v>#N/A</v>
      </c>
      <c r="I61" s="249" t="s">
        <v>928</v>
      </c>
      <c r="J61" t="s">
        <v>1173</v>
      </c>
      <c r="K61" t="s">
        <v>690</v>
      </c>
      <c r="L61">
        <v>0</v>
      </c>
      <c r="M61">
        <v>0</v>
      </c>
      <c r="N61" s="251">
        <v>0</v>
      </c>
      <c r="O61" t="str" cm="1">
        <f t="array" ref="O61">_xll.BDP(I61,"SECURITY_TYP")</f>
        <v>Rec IL/Pay Fix ZC</v>
      </c>
      <c r="P61" t="str" cm="1">
        <f t="array" ref="P61">_xll.BDP(I61,"ID_ISIN")</f>
        <v>#N/A Field Not Applicable</v>
      </c>
      <c r="Q61" t="str" cm="1">
        <f t="array" ref="Q61">_xll.BDP(P61&amp;" Govt","MATURITY")</f>
        <v>#N/A Field Not Applicable Govt</v>
      </c>
      <c r="R61" t="str" cm="1">
        <f t="array" ref="R61">_xll.BDP(I61,"CRNCY")</f>
        <v>USD</v>
      </c>
      <c r="S61" s="91" t="str" cm="1">
        <f t="array" ref="S61">_xll.BDP(P61&amp;" Govt","RISK_MID")</f>
        <v>#N/A Field Not Applicable Govt</v>
      </c>
      <c r="T61" s="175" t="e">
        <f t="shared" si="1"/>
        <v>#VALUE!</v>
      </c>
      <c r="U61" cm="1">
        <f t="array" ref="U61">IF(R61="GBP",1,_xll.BDP("GBP"&amp;R61&amp;" CURNCY","PX_LAST"))</f>
        <v>1.2910999999999999</v>
      </c>
      <c r="V61" s="107" t="e">
        <f t="shared" si="2"/>
        <v>#VALUE!</v>
      </c>
      <c r="X61" s="249" t="str">
        <f t="shared" si="3"/>
        <v>SL7Y052N Corp</v>
      </c>
      <c r="Y61" s="250">
        <f t="shared" si="4"/>
        <v>0</v>
      </c>
      <c r="Z61" s="254">
        <f t="shared" si="5"/>
        <v>0</v>
      </c>
      <c r="AA61" s="254" t="e">
        <f t="shared" si="6"/>
        <v>#VALUE!</v>
      </c>
      <c r="AB61" s="91" t="str" cm="1">
        <f t="array" ref="AB61">_xll.BDP(P61&amp;" Govt","PX_DIRTY_MID")</f>
        <v>#N/A Field Not Applicable Govt</v>
      </c>
      <c r="AC61" s="256" t="e">
        <f t="shared" si="7"/>
        <v>#VALUE!</v>
      </c>
      <c r="AD61" s="255" t="e">
        <f t="shared" si="8"/>
        <v>#VALUE!</v>
      </c>
      <c r="AE61" s="249" t="str">
        <f t="shared" si="9"/>
        <v>[/ZC 2.63625 09/20/25]</v>
      </c>
      <c r="AG61" s="254">
        <f t="shared" si="10"/>
        <v>0</v>
      </c>
      <c r="AH61" s="254" t="e">
        <f t="shared" si="11"/>
        <v>#VALUE!</v>
      </c>
      <c r="AI61" s="256" t="e">
        <f t="shared" si="12"/>
        <v>#VALUE!</v>
      </c>
      <c r="AJ61" t="b">
        <f t="shared" si="13"/>
        <v>1</v>
      </c>
      <c r="AK61" t="s">
        <v>1012</v>
      </c>
      <c r="AL61" t="str">
        <f t="shared" si="14"/>
        <v>Rec IL/Pay Fix ZC</v>
      </c>
      <c r="AM61" t="str">
        <f t="shared" si="15"/>
        <v>Long US Inflation</v>
      </c>
    </row>
    <row r="62" spans="1:39" x14ac:dyDescent="0.35">
      <c r="A62" t="s">
        <v>1405</v>
      </c>
      <c r="B62" t="s">
        <v>1406</v>
      </c>
      <c r="D62">
        <v>24249393.705382179</v>
      </c>
      <c r="E62">
        <v>18781672.286382098</v>
      </c>
      <c r="F62">
        <v>7.2724065691528317</v>
      </c>
      <c r="H62" s="287" t="e">
        <f t="shared" si="16"/>
        <v>#N/A</v>
      </c>
      <c r="I62" s="249" t="s">
        <v>755</v>
      </c>
      <c r="J62" t="s">
        <v>1148</v>
      </c>
      <c r="L62">
        <v>0</v>
      </c>
      <c r="M62">
        <v>0</v>
      </c>
      <c r="N62" s="251">
        <v>0</v>
      </c>
      <c r="O62" t="str" cm="1">
        <f t="array" ref="O62">_xll.BDP(I62,"SECURITY_TYP")</f>
        <v>EURO-DOLLAR</v>
      </c>
      <c r="P62" t="str" cm="1">
        <f t="array" ref="P62">_xll.BDP(I62,"ID_ISIN")</f>
        <v>XS1586230051</v>
      </c>
      <c r="Q62" t="str" cm="1">
        <f t="array" ref="Q62">_xll.BDP(P62&amp;" Govt","MATURITY")</f>
        <v>23/03/2027</v>
      </c>
      <c r="R62" t="str" cm="1">
        <f t="array" ref="R62">_xll.BDP(I62,"CRNCY")</f>
        <v>USD</v>
      </c>
      <c r="S62" s="91" cm="1">
        <f t="array" ref="S62">_xll.BDP(P62&amp;" Govt","RISK_MID")</f>
        <v>7.759121309285355E-2</v>
      </c>
      <c r="T62" s="175">
        <f t="shared" si="1"/>
        <v>0</v>
      </c>
      <c r="U62" cm="1">
        <f t="array" ref="U62">IF(R62="GBP",1,_xll.BDP("GBP"&amp;R62&amp;" CURNCY","PX_LAST"))</f>
        <v>1.2910999999999999</v>
      </c>
      <c r="V62" s="107">
        <f t="shared" si="2"/>
        <v>0</v>
      </c>
      <c r="X62" s="249" t="str">
        <f t="shared" si="3"/>
        <v>AM714205 Corp</v>
      </c>
      <c r="Y62" s="250">
        <f t="shared" si="4"/>
        <v>0</v>
      </c>
      <c r="Z62" s="254">
        <f t="shared" si="5"/>
        <v>0</v>
      </c>
      <c r="AA62" s="254">
        <f t="shared" si="6"/>
        <v>0</v>
      </c>
      <c r="AB62" s="91" cm="1">
        <f t="array" ref="AB62">_xll.BDP(P62&amp;" Govt","PX_DIRTY_MID")</f>
        <v>7.0640000000000001</v>
      </c>
      <c r="AC62" s="256">
        <f t="shared" si="7"/>
        <v>0</v>
      </c>
      <c r="AD62" s="255" t="e">
        <f t="shared" si="8"/>
        <v>#DIV/0!</v>
      </c>
      <c r="AE62" s="249" t="str">
        <f t="shared" si="9"/>
        <v>[LEBAN 6.85 03/23/27]</v>
      </c>
      <c r="AG62" s="254">
        <f t="shared" si="10"/>
        <v>0</v>
      </c>
      <c r="AH62" s="254">
        <f t="shared" si="11"/>
        <v>0</v>
      </c>
      <c r="AI62" s="256">
        <f t="shared" si="12"/>
        <v>0</v>
      </c>
      <c r="AJ62" t="b">
        <f t="shared" si="13"/>
        <v>1</v>
      </c>
      <c r="AK62" t="s">
        <v>1012</v>
      </c>
      <c r="AL62" t="str">
        <f t="shared" si="14"/>
        <v>EURO-DOLLAR</v>
      </c>
      <c r="AM62">
        <f t="shared" si="15"/>
        <v>0</v>
      </c>
    </row>
    <row r="63" spans="1:39" x14ac:dyDescent="0.35">
      <c r="A63" t="s">
        <v>1405</v>
      </c>
      <c r="B63" t="s">
        <v>1406</v>
      </c>
      <c r="D63">
        <v>610545.64903698501</v>
      </c>
      <c r="E63">
        <v>472880.61860053777</v>
      </c>
      <c r="F63">
        <v>7.2724065691528317</v>
      </c>
      <c r="H63" s="287" t="e">
        <f t="shared" si="16"/>
        <v>#N/A</v>
      </c>
      <c r="I63" s="249" t="s">
        <v>814</v>
      </c>
      <c r="J63" t="s">
        <v>815</v>
      </c>
      <c r="L63">
        <v>10385</v>
      </c>
      <c r="M63" s="250">
        <v>6636829.0445805667</v>
      </c>
      <c r="N63" s="251">
        <v>74.051000000000002</v>
      </c>
      <c r="O63" t="str" cm="1">
        <f t="array" ref="O63">_xll.BDP(I63,"SECURITY_TYP")</f>
        <v>EURO-ZONE</v>
      </c>
      <c r="P63" t="str" cm="1">
        <f t="array" ref="P63">_xll.BDP(I63,"ID_ISIN")</f>
        <v>DE0001102432</v>
      </c>
      <c r="Q63" t="str" cm="1">
        <f t="array" ref="Q63">_xll.BDP(P63&amp;" Govt","MATURITY")</f>
        <v>15/08/2048</v>
      </c>
      <c r="R63" t="str" cm="1">
        <f t="array" ref="R63">_xll.BDP(I63,"CRNCY")</f>
        <v>EUR</v>
      </c>
      <c r="S63" s="91" cm="1">
        <f t="array" ref="S63">_xll.BDP(P63&amp;" Govt","RISK_MID")</f>
        <v>14.900295391228013</v>
      </c>
      <c r="T63" s="175">
        <f t="shared" si="1"/>
        <v>13027.409297685041</v>
      </c>
      <c r="U63" cm="1">
        <f t="array" ref="U63">IF(R63="GBP",1,_xll.BDP("GBP"&amp;R63&amp;" CURNCY","PX_LAST"))</f>
        <v>1.1878</v>
      </c>
      <c r="V63" s="107">
        <f t="shared" si="2"/>
        <v>0.22855104031026388</v>
      </c>
      <c r="X63" s="249" t="str">
        <f t="shared" si="3"/>
        <v>AP115404 Corp</v>
      </c>
      <c r="Y63" s="250">
        <f t="shared" si="4"/>
        <v>10282.97192982456</v>
      </c>
      <c r="Z63" s="254">
        <f t="shared" si="5"/>
        <v>-102.02807017544001</v>
      </c>
      <c r="AA63" s="254">
        <f t="shared" si="6"/>
        <v>-127.98858257374954</v>
      </c>
      <c r="AB63" s="91" cm="1">
        <f t="array" ref="AB63">_xll.BDP(P63&amp;" Govt","PX_DIRTY_MID")</f>
        <v>76.36754098360656</v>
      </c>
      <c r="AC63" s="256">
        <f t="shared" si="7"/>
        <v>-65597.178233719504</v>
      </c>
      <c r="AD63" s="255">
        <f t="shared" si="8"/>
        <v>-9.8838131573215932E-3</v>
      </c>
      <c r="AE63" s="249" t="str">
        <f t="shared" si="9"/>
        <v>DBR 1 ¼ 08/15/48</v>
      </c>
      <c r="AG63" s="254">
        <f t="shared" si="10"/>
        <v>-102.02807017544001</v>
      </c>
      <c r="AH63" s="254">
        <f t="shared" si="11"/>
        <v>-127.98858257374954</v>
      </c>
      <c r="AI63" s="256">
        <f t="shared" si="12"/>
        <v>-65597.178233719504</v>
      </c>
      <c r="AJ63" t="b">
        <f t="shared" si="13"/>
        <v>1</v>
      </c>
      <c r="AK63" t="s">
        <v>1012</v>
      </c>
      <c r="AL63" t="str">
        <f t="shared" si="14"/>
        <v>EURO-ZONE</v>
      </c>
      <c r="AM63">
        <f t="shared" si="15"/>
        <v>0</v>
      </c>
    </row>
    <row r="64" spans="1:39" x14ac:dyDescent="0.35">
      <c r="A64" t="s">
        <v>1405</v>
      </c>
      <c r="B64" t="s">
        <v>1407</v>
      </c>
      <c r="D64">
        <v>-4450000</v>
      </c>
      <c r="E64">
        <v>-473713.34234924236</v>
      </c>
      <c r="F64">
        <v>7.2724065691528317</v>
      </c>
      <c r="H64" s="287">
        <f t="shared" si="16"/>
        <v>-265</v>
      </c>
      <c r="I64" s="249" t="s">
        <v>906</v>
      </c>
      <c r="J64" t="s">
        <v>907</v>
      </c>
      <c r="L64" s="250">
        <v>10530</v>
      </c>
      <c r="M64" s="250">
        <v>8832410.1626429316</v>
      </c>
      <c r="N64" s="251">
        <v>97.358999999999995</v>
      </c>
      <c r="O64" t="str" cm="1">
        <f t="array" ref="O64">_xll.BDP(I64,"SECURITY_TYP")</f>
        <v>EURO-ZONE</v>
      </c>
      <c r="P64" t="str" cm="1">
        <f t="array" ref="P64">_xll.BDP(I64,"ID_ISIN")</f>
        <v>DE0001102622</v>
      </c>
      <c r="Q64" t="str" cm="1">
        <f t="array" ref="Q64">_xll.BDP(P64&amp;" Govt","MATURITY")</f>
        <v>15/11/2029</v>
      </c>
      <c r="R64" t="str" cm="1">
        <f t="array" ref="R64">_xll.BDP(I64,"CRNCY")</f>
        <v>EUR</v>
      </c>
      <c r="S64" s="91" cm="1">
        <f t="array" ref="S64">_xll.BDP(P64&amp;" Govt","RISK_MID")</f>
        <v>4.9012232312875881</v>
      </c>
      <c r="T64" s="175">
        <f t="shared" si="1"/>
        <v>4344.9975269791466</v>
      </c>
      <c r="U64" cm="1">
        <f t="array" ref="U64">IF(R64="GBP",1,_xll.BDP("GBP"&amp;R64&amp;" CURNCY","PX_LAST"))</f>
        <v>1.1878</v>
      </c>
      <c r="V64" s="107">
        <f t="shared" si="2"/>
        <v>7.6228026789107839E-2</v>
      </c>
      <c r="X64" s="249" t="str">
        <f t="shared" si="3"/>
        <v>BZ636318 Corp</v>
      </c>
      <c r="Y64" s="250">
        <f t="shared" si="4"/>
        <v>10426.547368421052</v>
      </c>
      <c r="Z64" s="254">
        <f t="shared" si="5"/>
        <v>-103.45263157894806</v>
      </c>
      <c r="AA64" s="254">
        <f t="shared" si="6"/>
        <v>-42.687695001900671</v>
      </c>
      <c r="AB64" s="91" cm="1">
        <f t="array" ref="AB64">_xll.BDP(P64&amp;" Govt","PX_DIRTY_MID")</f>
        <v>99.801500000000004</v>
      </c>
      <c r="AC64" s="256">
        <f t="shared" si="7"/>
        <v>-86923.116774931696</v>
      </c>
      <c r="AD64" s="255">
        <f t="shared" si="8"/>
        <v>-9.8413813641237864E-3</v>
      </c>
      <c r="AE64" s="249" t="str">
        <f t="shared" si="9"/>
        <v>DBR 2.1 11/15/29</v>
      </c>
      <c r="AG64" s="254">
        <f t="shared" si="10"/>
        <v>-103.45263157894806</v>
      </c>
      <c r="AH64" s="254">
        <f t="shared" si="11"/>
        <v>-42.687695001900671</v>
      </c>
      <c r="AI64" s="256">
        <f t="shared" si="12"/>
        <v>-86923.116774931696</v>
      </c>
      <c r="AJ64" t="b">
        <f t="shared" si="13"/>
        <v>1</v>
      </c>
      <c r="AK64" t="s">
        <v>1012</v>
      </c>
      <c r="AL64" t="str">
        <f t="shared" si="14"/>
        <v>EURO-ZONE</v>
      </c>
      <c r="AM64">
        <f t="shared" si="15"/>
        <v>0</v>
      </c>
    </row>
    <row r="65" spans="1:39" x14ac:dyDescent="0.35">
      <c r="A65" t="s">
        <v>1405</v>
      </c>
      <c r="B65" t="s">
        <v>1407</v>
      </c>
      <c r="D65">
        <v>-175282717</v>
      </c>
      <c r="E65">
        <v>-18659272.298005924</v>
      </c>
      <c r="F65">
        <v>7.2724065691528317</v>
      </c>
      <c r="H65" s="287" t="e">
        <f t="shared" si="16"/>
        <v>#N/A</v>
      </c>
      <c r="I65" s="249" t="s">
        <v>925</v>
      </c>
      <c r="J65" t="s">
        <v>1182</v>
      </c>
      <c r="K65" t="s">
        <v>690</v>
      </c>
      <c r="L65">
        <v>0</v>
      </c>
      <c r="M65">
        <v>0</v>
      </c>
      <c r="N65" s="251">
        <v>0</v>
      </c>
      <c r="O65" t="str" cm="1">
        <f t="array" ref="O65">_xll.BDP(I65,"SECURITY_TYP")</f>
        <v>Rec IL/Pay Fix ZC</v>
      </c>
      <c r="P65" t="str" cm="1">
        <f t="array" ref="P65">_xll.BDP(I65,"ID_ISIN")</f>
        <v>#N/A Field Not Applicable</v>
      </c>
      <c r="Q65" t="str" cm="1">
        <f t="array" ref="Q65">_xll.BDP(P65&amp;" Govt","MATURITY")</f>
        <v>#N/A Field Not Applicable Govt</v>
      </c>
      <c r="R65" t="str" cm="1">
        <f t="array" ref="R65">_xll.BDP(I65,"CRNCY")</f>
        <v>USD</v>
      </c>
      <c r="S65" s="91" t="str" cm="1">
        <f t="array" ref="S65">_xll.BDP(P65&amp;" Govt","RISK_MID")</f>
        <v>#N/A Field Not Applicable Govt</v>
      </c>
      <c r="T65" s="175" t="e">
        <f t="shared" si="1"/>
        <v>#VALUE!</v>
      </c>
      <c r="U65" cm="1">
        <f t="array" ref="U65">IF(R65="GBP",1,_xll.BDP("GBP"&amp;R65&amp;" CURNCY","PX_LAST"))</f>
        <v>1.2910999999999999</v>
      </c>
      <c r="V65" s="107" t="e">
        <f t="shared" si="2"/>
        <v>#VALUE!</v>
      </c>
      <c r="X65" s="249" t="str">
        <f t="shared" si="3"/>
        <v>SL7Y053V Corp</v>
      </c>
      <c r="Y65" s="250">
        <f t="shared" si="4"/>
        <v>0</v>
      </c>
      <c r="Z65" s="254">
        <f t="shared" si="5"/>
        <v>0</v>
      </c>
      <c r="AA65" s="254" t="e">
        <f t="shared" si="6"/>
        <v>#VALUE!</v>
      </c>
      <c r="AB65" s="91" t="str" cm="1">
        <f t="array" ref="AB65">_xll.BDP(P65&amp;" Govt","PX_DIRTY_MID")</f>
        <v>#N/A Field Not Applicable Govt</v>
      </c>
      <c r="AC65" s="256" t="e">
        <f t="shared" si="7"/>
        <v>#VALUE!</v>
      </c>
      <c r="AD65" s="255" t="e">
        <f t="shared" si="8"/>
        <v>#VALUE!</v>
      </c>
      <c r="AE65" s="249" t="str">
        <f t="shared" si="9"/>
        <v>[/ZC 2.62 09/25/25 0003]</v>
      </c>
      <c r="AG65" s="254">
        <f t="shared" si="10"/>
        <v>0</v>
      </c>
      <c r="AH65" s="254" t="e">
        <f t="shared" si="11"/>
        <v>#VALUE!</v>
      </c>
      <c r="AI65" s="256" t="e">
        <f t="shared" si="12"/>
        <v>#VALUE!</v>
      </c>
      <c r="AJ65" t="b">
        <f t="shared" si="13"/>
        <v>1</v>
      </c>
      <c r="AK65" t="s">
        <v>1012</v>
      </c>
      <c r="AL65" t="str">
        <f t="shared" si="14"/>
        <v>Rec IL/Pay Fix ZC</v>
      </c>
      <c r="AM65" t="str">
        <f t="shared" si="15"/>
        <v>Long US Inflation</v>
      </c>
    </row>
    <row r="66" spans="1:39" x14ac:dyDescent="0.35">
      <c r="A66" t="s">
        <v>1468</v>
      </c>
      <c r="B66" t="s">
        <v>1469</v>
      </c>
      <c r="D66">
        <v>-144025927.57999998</v>
      </c>
      <c r="E66">
        <v>-10611287.14181713</v>
      </c>
      <c r="F66">
        <v>13.540341935913085</v>
      </c>
      <c r="H66" s="287">
        <f t="shared" si="16"/>
        <v>0</v>
      </c>
      <c r="I66" s="249" t="s">
        <v>735</v>
      </c>
      <c r="J66" t="s">
        <v>736</v>
      </c>
      <c r="L66">
        <v>270412.91000000434</v>
      </c>
      <c r="M66">
        <v>54019.919170011381</v>
      </c>
      <c r="N66" s="251">
        <v>1</v>
      </c>
      <c r="O66" t="str" cm="1">
        <f t="array" ref="O66">_xll.BDP(I66,"SECURITY_TYP")</f>
        <v>SPOT</v>
      </c>
      <c r="P66" t="str" cm="1">
        <f t="array" ref="P66">_xll.BDP(I66,"ID_ISIN")</f>
        <v>#N/A Field Not Applicable</v>
      </c>
      <c r="Q66" t="str" cm="1">
        <f t="array" ref="Q66">_xll.BDP(P66&amp;" Govt","MATURITY")</f>
        <v>#N/A Field Not Applicable Govt</v>
      </c>
      <c r="R66" t="str" cm="1">
        <f t="array" ref="R66">_xll.BDP(I66,"CRNCY")</f>
        <v>PLN</v>
      </c>
      <c r="S66" s="91" t="str" cm="1">
        <f t="array" ref="S66">_xll.BDP(P66&amp;" Govt","RISK_MID")</f>
        <v>#N/A Field Not Applicable Govt</v>
      </c>
      <c r="T66" s="175" t="e">
        <f t="shared" si="1"/>
        <v>#VALUE!</v>
      </c>
      <c r="U66" cm="1">
        <f t="array" ref="U66">IF(R66="GBP",1,_xll.BDP("GBP"&amp;R66&amp;" CURNCY","PX_LAST"))</f>
        <v>5.0651000000000002</v>
      </c>
      <c r="V66" s="107" t="e">
        <f t="shared" si="2"/>
        <v>#VALUE!</v>
      </c>
      <c r="X66" s="249" t="str">
        <f t="shared" si="3"/>
        <v>PLN Curncy</v>
      </c>
      <c r="Y66" s="250">
        <f t="shared" si="4"/>
        <v>267756.2217614078</v>
      </c>
      <c r="Z66" s="254">
        <f t="shared" si="5"/>
        <v>-2656.6882385965437</v>
      </c>
      <c r="AA66" s="254" t="e">
        <f t="shared" si="6"/>
        <v>#VALUE!</v>
      </c>
      <c r="AB66" s="91" t="str" cm="1">
        <f t="array" ref="AB66">_xll.BDP(P66&amp;" Govt","PX_DIRTY_MID")</f>
        <v>#N/A Field Not Applicable Govt</v>
      </c>
      <c r="AC66" s="256" t="e">
        <f t="shared" si="7"/>
        <v>#VALUE!</v>
      </c>
      <c r="AD66" s="255" t="e">
        <f t="shared" si="8"/>
        <v>#VALUE!</v>
      </c>
      <c r="AE66" s="249" t="str">
        <f t="shared" si="9"/>
        <v>{cash} PLN</v>
      </c>
      <c r="AG66" s="254">
        <f t="shared" si="10"/>
        <v>-2656.6882385965437</v>
      </c>
      <c r="AH66" s="254" t="e">
        <f t="shared" si="11"/>
        <v>#VALUE!</v>
      </c>
      <c r="AI66" s="256" t="e">
        <f t="shared" si="12"/>
        <v>#VALUE!</v>
      </c>
      <c r="AJ66" t="b">
        <f t="shared" si="13"/>
        <v>1</v>
      </c>
      <c r="AK66" t="s">
        <v>1012</v>
      </c>
      <c r="AL66" t="str">
        <f t="shared" si="14"/>
        <v>SPOT</v>
      </c>
      <c r="AM66">
        <f t="shared" si="15"/>
        <v>0</v>
      </c>
    </row>
    <row r="67" spans="1:39" x14ac:dyDescent="0.35">
      <c r="A67" t="s">
        <v>1468</v>
      </c>
      <c r="B67" t="s">
        <v>1470</v>
      </c>
      <c r="D67">
        <v>10927304.186587637</v>
      </c>
      <c r="E67">
        <v>10927304.186587637</v>
      </c>
      <c r="F67">
        <v>13.540341935913085</v>
      </c>
      <c r="H67" s="287">
        <f t="shared" si="16"/>
        <v>-5216</v>
      </c>
      <c r="I67" s="249" t="s">
        <v>697</v>
      </c>
      <c r="J67" t="s">
        <v>698</v>
      </c>
      <c r="L67">
        <v>6609</v>
      </c>
      <c r="M67">
        <v>6172574.9550213655</v>
      </c>
      <c r="N67" s="251">
        <v>106.73099999999999</v>
      </c>
      <c r="O67" t="str" cm="1">
        <f t="array" ref="O67">_xll.BDP(I67,"SECURITY_TYP")</f>
        <v>EURO-ZONE</v>
      </c>
      <c r="P67" t="str" cm="1">
        <f t="array" ref="P67">_xll.BDP(I67,"ID_ISIN")</f>
        <v>DE0001135432</v>
      </c>
      <c r="Q67" t="str" cm="1">
        <f t="array" ref="Q67">_xll.BDP(P67&amp;" Govt","MATURITY")</f>
        <v>04/07/2042</v>
      </c>
      <c r="R67" t="str" cm="1">
        <f t="array" ref="R67">_xll.BDP(I67,"CRNCY")</f>
        <v>EUR</v>
      </c>
      <c r="S67" s="91" cm="1">
        <f t="array" ref="S67">_xll.BDP(P67&amp;" Govt","RISK_MID")</f>
        <v>14.834571638951388</v>
      </c>
      <c r="T67" s="175">
        <f t="shared" si="1"/>
        <v>8254.0565719674796</v>
      </c>
      <c r="U67" cm="1">
        <f t="array" ref="U67">IF(R67="GBP",1,_xll.BDP("GBP"&amp;R67&amp;" CURNCY","PX_LAST"))</f>
        <v>1.1878</v>
      </c>
      <c r="V67" s="107">
        <f t="shared" si="2"/>
        <v>0.14480801003451718</v>
      </c>
      <c r="X67" s="249" t="str">
        <f t="shared" si="3"/>
        <v>EI322934 Corp</v>
      </c>
      <c r="Y67" s="250">
        <f t="shared" si="4"/>
        <v>6544.0694736842097</v>
      </c>
      <c r="Z67" s="254">
        <f t="shared" si="5"/>
        <v>-64.930526315790303</v>
      </c>
      <c r="AA67" s="254">
        <f t="shared" si="6"/>
        <v>-81.09248561933066</v>
      </c>
      <c r="AB67" s="91" cm="1">
        <f t="array" ref="AB67">_xll.BDP(P67&amp;" Govt","PX_DIRTY_MID")</f>
        <v>108.34834931506849</v>
      </c>
      <c r="AC67" s="256">
        <f t="shared" si="7"/>
        <v>-59228.113710005855</v>
      </c>
      <c r="AD67" s="255">
        <f t="shared" si="8"/>
        <v>-9.5953656523561567E-3</v>
      </c>
      <c r="AE67" s="249" t="str">
        <f t="shared" si="9"/>
        <v>DBR 3 ¼ 07/04/42</v>
      </c>
      <c r="AG67" s="254">
        <f t="shared" si="10"/>
        <v>-64.930526315790303</v>
      </c>
      <c r="AH67" s="254">
        <f t="shared" si="11"/>
        <v>-81.09248561933066</v>
      </c>
      <c r="AI67" s="256">
        <f t="shared" si="12"/>
        <v>-59228.113710005855</v>
      </c>
      <c r="AJ67" t="b">
        <f t="shared" si="13"/>
        <v>1</v>
      </c>
      <c r="AK67" t="s">
        <v>1012</v>
      </c>
      <c r="AL67" t="str">
        <f t="shared" si="14"/>
        <v>EURO-ZONE</v>
      </c>
      <c r="AM67">
        <f t="shared" si="15"/>
        <v>0</v>
      </c>
    </row>
    <row r="68" spans="1:39" x14ac:dyDescent="0.35">
      <c r="A68" t="s">
        <v>603</v>
      </c>
      <c r="B68" t="s">
        <v>604</v>
      </c>
      <c r="D68">
        <v>25113808.200000059</v>
      </c>
      <c r="E68">
        <v>1812784.7819269344</v>
      </c>
      <c r="F68">
        <v>1</v>
      </c>
      <c r="H68" s="287" t="e">
        <f t="shared" si="16"/>
        <v>#N/A</v>
      </c>
      <c r="I68" s="249" t="s">
        <v>1287</v>
      </c>
      <c r="J68" t="s">
        <v>1288</v>
      </c>
      <c r="L68">
        <v>999</v>
      </c>
      <c r="M68">
        <v>-8.174631119220745</v>
      </c>
      <c r="N68" s="251">
        <v>-1.0384073257446289</v>
      </c>
      <c r="O68" t="str" cm="1">
        <f t="array" ref="O68">_xll.BDP(I68,"SECURITY_TYP")</f>
        <v>Rec Fix/Pay IL ZC</v>
      </c>
      <c r="P68" t="str" cm="1">
        <f t="array" ref="P68">_xll.BDP(I68,"ID_ISIN")</f>
        <v>#N/A Field Not Applicable</v>
      </c>
      <c r="Q68" t="str" cm="1">
        <f t="array" ref="Q68">_xll.BDP(P68&amp;" Govt","MATURITY")</f>
        <v>#N/A Field Not Applicable Govt</v>
      </c>
      <c r="R68" t="str" cm="1">
        <f t="array" ref="R68">_xll.BDP(I68,"CRNCY")</f>
        <v>USD</v>
      </c>
      <c r="S68" s="91" t="str" cm="1">
        <f t="array" ref="S68">_xll.BDP(P68&amp;" Govt","RISK_MID")</f>
        <v>#N/A Field Not Applicable Govt</v>
      </c>
      <c r="T68" s="175" t="e">
        <f t="shared" ref="T68:T131" si="17">S68*L68/(10*U68)</f>
        <v>#VALUE!</v>
      </c>
      <c r="U68" cm="1">
        <f t="array" ref="U68">IF(R68="GBP",1,_xll.BDP("GBP"&amp;R68&amp;" CURNCY","PX_LAST"))</f>
        <v>1.2910999999999999</v>
      </c>
      <c r="V68" s="107" t="e">
        <f t="shared" ref="V68:V131" si="18">T68/($I$2*100)</f>
        <v>#VALUE!</v>
      </c>
      <c r="X68" s="249" t="str">
        <f t="shared" ref="X68:X131" si="19">I68</f>
        <v>SLAJG4EB Corp</v>
      </c>
      <c r="Y68" s="250">
        <f t="shared" ref="Y68:Y131" si="20">$Z$2*L68</f>
        <v>989.18526315789461</v>
      </c>
      <c r="Z68" s="254">
        <f t="shared" ref="Z68:Z131" si="21">Y68-L68</f>
        <v>-9.8147368421053898</v>
      </c>
      <c r="AA68" s="254" t="e">
        <f t="shared" ref="AA68:AA131" si="22">Z68*S68/(10*U68)</f>
        <v>#VALUE!</v>
      </c>
      <c r="AB68" s="91" t="str" cm="1">
        <f t="array" ref="AB68">_xll.BDP(P68&amp;" Govt","PX_DIRTY_MID")</f>
        <v>#N/A Field Not Applicable Govt</v>
      </c>
      <c r="AC68" s="256" t="e">
        <f t="shared" ref="AC68:AC131" si="23">AB68*Z68*(10/IF(R68="MXN",10,1)/U68)</f>
        <v>#VALUE!</v>
      </c>
      <c r="AD68" s="255" t="e">
        <f t="shared" ref="AD68:AD131" si="24">AC68/M68</f>
        <v>#VALUE!</v>
      </c>
      <c r="AE68" s="249" t="str">
        <f t="shared" ref="AE68:AE131" si="25">J68</f>
        <v>/ZC 2.18 01/17/26 000d</v>
      </c>
      <c r="AG68" s="254">
        <f t="shared" ref="AG68:AG131" si="26">IF(AF68="",Z68,AF68)</f>
        <v>-9.8147368421053898</v>
      </c>
      <c r="AH68" s="254" t="e">
        <f t="shared" ref="AH68:AH131" si="27">AG68*S68/(10*U68)</f>
        <v>#VALUE!</v>
      </c>
      <c r="AI68" s="256" t="e">
        <f t="shared" ref="AI68:AI131" si="28">AB68*AG68*(10/IF(R68="MXN",10,1)/U68)</f>
        <v>#VALUE!</v>
      </c>
      <c r="AJ68" t="b">
        <f t="shared" ref="AJ68:AJ131" si="29">ABS(AG68)&lt;=ABS(L68)</f>
        <v>1</v>
      </c>
      <c r="AK68" t="s">
        <v>1012</v>
      </c>
      <c r="AL68" t="str">
        <f t="shared" ref="AL68:AL131" si="30">O68</f>
        <v>Rec Fix/Pay IL ZC</v>
      </c>
      <c r="AM68">
        <f t="shared" ref="AM68:AM131" si="31">K68</f>
        <v>0</v>
      </c>
    </row>
    <row r="69" spans="1:39" x14ac:dyDescent="0.35">
      <c r="A69" t="s">
        <v>1465</v>
      </c>
      <c r="B69" t="s">
        <v>1467</v>
      </c>
      <c r="D69">
        <v>-21200377.269999996</v>
      </c>
      <c r="E69">
        <v>-10016288.117095917</v>
      </c>
      <c r="F69">
        <v>2.1177682267456053</v>
      </c>
      <c r="H69" s="287">
        <f t="shared" si="16"/>
        <v>-167972078.41000009</v>
      </c>
      <c r="I69" s="249" t="s">
        <v>921</v>
      </c>
      <c r="J69" t="s">
        <v>922</v>
      </c>
      <c r="L69">
        <v>176314639.39000139</v>
      </c>
      <c r="M69">
        <v>8303946.7033910574</v>
      </c>
      <c r="N69" s="251">
        <v>1</v>
      </c>
      <c r="O69" t="str" cm="1">
        <f t="array" ref="O69">_xll.BDP(I69,"SECURITY_TYP")</f>
        <v>SPOT</v>
      </c>
      <c r="P69" t="str" cm="1">
        <f t="array" ref="P69">_xll.BDP(I69,"ID_ISIN")</f>
        <v>#N/A Field Not Applicable</v>
      </c>
      <c r="Q69" t="str" cm="1">
        <f t="array" ref="Q69">_xll.BDP(P69&amp;" Govt","MATURITY")</f>
        <v>#N/A Field Not Applicable Govt</v>
      </c>
      <c r="R69" t="str" cm="1">
        <f t="array" ref="R69">_xll.BDP(I69,"CRNCY")</f>
        <v>MXN</v>
      </c>
      <c r="S69" s="91" t="str" cm="1">
        <f t="array" ref="S69">_xll.BDP(P69&amp;" Govt","RISK_MID")</f>
        <v>#N/A Field Not Applicable Govt</v>
      </c>
      <c r="T69" s="175" t="e">
        <f t="shared" si="17"/>
        <v>#VALUE!</v>
      </c>
      <c r="U69" cm="1">
        <f t="array" ref="U69">IF(R69="GBP",1,_xll.BDP("GBP"&amp;R69&amp;" CURNCY","PX_LAST"))</f>
        <v>22.953800000000001</v>
      </c>
      <c r="V69" s="107" t="e">
        <f t="shared" si="18"/>
        <v>#VALUE!</v>
      </c>
      <c r="X69" s="249" t="str">
        <f t="shared" si="19"/>
        <v>MXN Curncy</v>
      </c>
      <c r="Y69" s="250">
        <f t="shared" si="20"/>
        <v>174582425.38897681</v>
      </c>
      <c r="Z69" s="254">
        <f t="shared" si="21"/>
        <v>-1732214.001024574</v>
      </c>
      <c r="AA69" s="254" t="e">
        <f t="shared" si="22"/>
        <v>#VALUE!</v>
      </c>
      <c r="AB69" s="91" t="str" cm="1">
        <f t="array" ref="AB69">_xll.BDP(P69&amp;" Govt","PX_DIRTY_MID")</f>
        <v>#N/A Field Not Applicable Govt</v>
      </c>
      <c r="AC69" s="256" t="e">
        <f t="shared" si="23"/>
        <v>#VALUE!</v>
      </c>
      <c r="AD69" s="255" t="e">
        <f t="shared" si="24"/>
        <v>#VALUE!</v>
      </c>
      <c r="AE69" s="249" t="str">
        <f t="shared" si="25"/>
        <v>{cash} MXN</v>
      </c>
      <c r="AG69" s="254">
        <f t="shared" si="26"/>
        <v>-1732214.001024574</v>
      </c>
      <c r="AH69" s="254" t="e">
        <f t="shared" si="27"/>
        <v>#VALUE!</v>
      </c>
      <c r="AI69" s="256" t="e">
        <f t="shared" si="28"/>
        <v>#VALUE!</v>
      </c>
      <c r="AJ69" t="b">
        <f t="shared" si="29"/>
        <v>1</v>
      </c>
      <c r="AK69" t="s">
        <v>1012</v>
      </c>
      <c r="AL69" t="str">
        <f t="shared" si="30"/>
        <v>SPOT</v>
      </c>
      <c r="AM69">
        <f t="shared" si="31"/>
        <v>0</v>
      </c>
    </row>
    <row r="70" spans="1:39" x14ac:dyDescent="0.35">
      <c r="A70" t="s">
        <v>1465</v>
      </c>
      <c r="B70" t="s">
        <v>1466</v>
      </c>
      <c r="D70">
        <v>10257446.323545063</v>
      </c>
      <c r="E70">
        <v>10257446.323545063</v>
      </c>
      <c r="F70">
        <v>2.1177682267456053</v>
      </c>
      <c r="H70" s="287" t="e">
        <f t="shared" ref="H70:H133" si="32">VLOOKUP(I70,$A$4:$D$524,4,0)-L70</f>
        <v>#N/A</v>
      </c>
      <c r="I70" s="249" t="s">
        <v>1060</v>
      </c>
      <c r="J70" t="s">
        <v>1129</v>
      </c>
      <c r="L70" s="250">
        <v>0</v>
      </c>
      <c r="M70" s="250">
        <v>0</v>
      </c>
      <c r="N70" s="251">
        <v>0</v>
      </c>
      <c r="O70" t="str" cm="1">
        <f t="array" ref="O70">_xll.BDP(I70,"SECURITY_TYP")</f>
        <v>FORWARD</v>
      </c>
      <c r="P70" t="str" cm="1">
        <f t="array" ref="P70">_xll.BDP(I70,"ID_ISIN")</f>
        <v>#N/A Field Not Applicable</v>
      </c>
      <c r="Q70" t="str" cm="1">
        <f t="array" ref="Q70">_xll.BDP(P70&amp;" Govt","MATURITY")</f>
        <v>#N/A Field Not Applicable Govt</v>
      </c>
      <c r="R70" t="str" cm="1">
        <f t="array" ref="R70">_xll.BDP(I70,"CRNCY")</f>
        <v>GBP</v>
      </c>
      <c r="S70" s="91" t="str" cm="1">
        <f t="array" ref="S70">_xll.BDP(P70&amp;" Govt","RISK_MID")</f>
        <v>#N/A Field Not Applicable Govt</v>
      </c>
      <c r="T70" s="175" t="e">
        <f t="shared" si="17"/>
        <v>#VALUE!</v>
      </c>
      <c r="U70" cm="1">
        <f t="array" ref="U70">IF(R70="GBP",1,_xll.BDP("GBP"&amp;R70&amp;" CURNCY","PX_LAST"))</f>
        <v>1</v>
      </c>
      <c r="V70" s="107" t="e">
        <f t="shared" si="18"/>
        <v>#VALUE!</v>
      </c>
      <c r="X70" s="249" t="str">
        <f t="shared" si="19"/>
        <v>EUR/GBP R 05/10/24 Curncy</v>
      </c>
      <c r="Y70" s="250">
        <f t="shared" si="20"/>
        <v>0</v>
      </c>
      <c r="Z70" s="254">
        <f t="shared" si="21"/>
        <v>0</v>
      </c>
      <c r="AA70" s="254" t="e">
        <f t="shared" si="22"/>
        <v>#VALUE!</v>
      </c>
      <c r="AB70" s="91" t="str" cm="1">
        <f t="array" ref="AB70">_xll.BDP(P70&amp;" Govt","PX_DIRTY_MID")</f>
        <v>#N/A Field Not Applicable Govt</v>
      </c>
      <c r="AC70" s="256" t="e">
        <f t="shared" si="23"/>
        <v>#VALUE!</v>
      </c>
      <c r="AD70" s="255" t="e">
        <f t="shared" si="24"/>
        <v>#VALUE!</v>
      </c>
      <c r="AE70" s="249" t="str">
        <f t="shared" si="25"/>
        <v>[EUR/GBP R 05/10/24 GBP]</v>
      </c>
      <c r="AG70" s="254">
        <f t="shared" si="26"/>
        <v>0</v>
      </c>
      <c r="AH70" s="254" t="e">
        <f t="shared" si="27"/>
        <v>#VALUE!</v>
      </c>
      <c r="AI70" s="256" t="e">
        <f t="shared" si="28"/>
        <v>#VALUE!</v>
      </c>
      <c r="AJ70" t="b">
        <f t="shared" si="29"/>
        <v>1</v>
      </c>
      <c r="AK70" t="s">
        <v>1012</v>
      </c>
      <c r="AL70" t="str">
        <f t="shared" si="30"/>
        <v>FORWARD</v>
      </c>
      <c r="AM70">
        <f t="shared" si="31"/>
        <v>0</v>
      </c>
    </row>
    <row r="71" spans="1:39" x14ac:dyDescent="0.35">
      <c r="A71" t="s">
        <v>595</v>
      </c>
      <c r="B71" t="s">
        <v>596</v>
      </c>
      <c r="D71">
        <v>3797437.4900000095</v>
      </c>
      <c r="E71">
        <v>1990307.5082909546</v>
      </c>
      <c r="F71">
        <v>1</v>
      </c>
      <c r="H71" s="287" t="e">
        <f t="shared" si="32"/>
        <v>#N/A</v>
      </c>
      <c r="I71" s="249" t="s">
        <v>780</v>
      </c>
      <c r="J71" t="s">
        <v>781</v>
      </c>
      <c r="L71">
        <v>-28800000</v>
      </c>
      <c r="M71">
        <v>-22694855.422542382</v>
      </c>
      <c r="N71" s="251">
        <v>3.7324999999999999</v>
      </c>
      <c r="O71" t="str" cm="1">
        <f t="array" ref="O71">_xll.BDP(I71,"SECURITY_TYP")</f>
        <v>FORWARD</v>
      </c>
      <c r="P71" t="str" cm="1">
        <f t="array" ref="P71">_xll.BDP(I71,"ID_ISIN")</f>
        <v>#N/A Field Not Applicable</v>
      </c>
      <c r="Q71" t="str" cm="1">
        <f t="array" ref="Q71">_xll.BDP(P71&amp;" Govt","MATURITY")</f>
        <v>#N/A Field Not Applicable Govt</v>
      </c>
      <c r="R71" t="str" cm="1">
        <f t="array" ref="R71">_xll.BDP(I71,"CRNCY")</f>
        <v>PEN</v>
      </c>
      <c r="S71" s="91" t="str" cm="1">
        <f t="array" ref="S71">_xll.BDP(P71&amp;" Govt","RISK_MID")</f>
        <v>#N/A Field Not Applicable Govt</v>
      </c>
      <c r="T71" s="175" t="e">
        <f t="shared" si="17"/>
        <v>#VALUE!</v>
      </c>
      <c r="U71" cm="1">
        <f t="array" ref="U71">IF(R71="GBP",1,_xll.BDP("GBP"&amp;R71&amp;" CURNCY","PX_LAST"))</f>
        <v>4.8526999999999996</v>
      </c>
      <c r="V71" s="107" t="e">
        <f t="shared" si="18"/>
        <v>#VALUE!</v>
      </c>
      <c r="X71" s="249" t="str">
        <f t="shared" si="19"/>
        <v>USD/PEN N 06/20/24 Curncy</v>
      </c>
      <c r="Y71" s="250">
        <f t="shared" si="20"/>
        <v>-28517052.631578945</v>
      </c>
      <c r="Z71" s="254">
        <f t="shared" si="21"/>
        <v>282947.36842105538</v>
      </c>
      <c r="AA71" s="254" t="e">
        <f t="shared" si="22"/>
        <v>#VALUE!</v>
      </c>
      <c r="AB71" s="91" t="str" cm="1">
        <f t="array" ref="AB71">_xll.BDP(P71&amp;" Govt","PX_DIRTY_MID")</f>
        <v>#N/A Field Not Applicable Govt</v>
      </c>
      <c r="AC71" s="256" t="e">
        <f t="shared" si="23"/>
        <v>#VALUE!</v>
      </c>
      <c r="AD71" s="255" t="e">
        <f t="shared" si="24"/>
        <v>#VALUE!</v>
      </c>
      <c r="AE71" s="249" t="str">
        <f t="shared" si="25"/>
        <v>USD/PEN N 06/20/24 USD</v>
      </c>
      <c r="AG71" s="254">
        <f t="shared" si="26"/>
        <v>282947.36842105538</v>
      </c>
      <c r="AH71" s="254" t="e">
        <f t="shared" si="27"/>
        <v>#VALUE!</v>
      </c>
      <c r="AI71" s="256" t="e">
        <f t="shared" si="28"/>
        <v>#VALUE!</v>
      </c>
      <c r="AJ71" t="b">
        <f t="shared" si="29"/>
        <v>1</v>
      </c>
      <c r="AK71" t="s">
        <v>1012</v>
      </c>
      <c r="AL71" t="str">
        <f t="shared" si="30"/>
        <v>FORWARD</v>
      </c>
      <c r="AM71">
        <f t="shared" si="31"/>
        <v>0</v>
      </c>
    </row>
    <row r="72" spans="1:39" x14ac:dyDescent="0.35">
      <c r="A72" t="s">
        <v>1265</v>
      </c>
      <c r="B72" t="s">
        <v>1387</v>
      </c>
      <c r="D72">
        <v>4356200</v>
      </c>
      <c r="E72">
        <v>19471808.132024445</v>
      </c>
      <c r="F72">
        <v>91.228999999999999</v>
      </c>
      <c r="H72" s="287" t="e">
        <f t="shared" si="32"/>
        <v>#N/A</v>
      </c>
      <c r="I72" s="249" t="s">
        <v>780</v>
      </c>
      <c r="J72" t="s">
        <v>781</v>
      </c>
      <c r="L72">
        <v>29100060.860979993</v>
      </c>
      <c r="M72">
        <v>22931308.125941847</v>
      </c>
      <c r="N72" s="251">
        <v>3.7324999999999999</v>
      </c>
      <c r="O72" t="str" cm="1">
        <f t="array" ref="O72">_xll.BDP(I72,"SECURITY_TYP")</f>
        <v>FORWARD</v>
      </c>
      <c r="P72" t="str" cm="1">
        <f t="array" ref="P72">_xll.BDP(I72,"ID_ISIN")</f>
        <v>#N/A Field Not Applicable</v>
      </c>
      <c r="Q72" t="str" cm="1">
        <f t="array" ref="Q72">_xll.BDP(P72&amp;" Govt","MATURITY")</f>
        <v>#N/A Field Not Applicable Govt</v>
      </c>
      <c r="R72" t="str" cm="1">
        <f t="array" ref="R72">_xll.BDP(I72,"CRNCY")</f>
        <v>PEN</v>
      </c>
      <c r="S72" s="91" t="str" cm="1">
        <f t="array" ref="S72">_xll.BDP(P72&amp;" Govt","RISK_MID")</f>
        <v>#N/A Field Not Applicable Govt</v>
      </c>
      <c r="T72" s="175" t="e">
        <f t="shared" si="17"/>
        <v>#VALUE!</v>
      </c>
      <c r="U72" cm="1">
        <f t="array" ref="U72">IF(R72="GBP",1,_xll.BDP("GBP"&amp;R72&amp;" CURNCY","PX_LAST"))</f>
        <v>4.8526999999999996</v>
      </c>
      <c r="V72" s="107" t="e">
        <f t="shared" si="18"/>
        <v>#VALUE!</v>
      </c>
      <c r="X72" s="249" t="str">
        <f t="shared" si="19"/>
        <v>USD/PEN N 06/20/24 Curncy</v>
      </c>
      <c r="Y72" s="250">
        <f t="shared" si="20"/>
        <v>28814165.52620545</v>
      </c>
      <c r="Z72" s="254">
        <f t="shared" si="21"/>
        <v>-285895.3347745426</v>
      </c>
      <c r="AA72" s="254" t="e">
        <f t="shared" si="22"/>
        <v>#VALUE!</v>
      </c>
      <c r="AB72" s="91" t="str" cm="1">
        <f t="array" ref="AB72">_xll.BDP(P72&amp;" Govt","PX_DIRTY_MID")</f>
        <v>#N/A Field Not Applicable Govt</v>
      </c>
      <c r="AC72" s="256" t="e">
        <f t="shared" si="23"/>
        <v>#VALUE!</v>
      </c>
      <c r="AD72" s="255" t="e">
        <f t="shared" si="24"/>
        <v>#VALUE!</v>
      </c>
      <c r="AE72" s="249" t="str">
        <f t="shared" si="25"/>
        <v>USD/PEN N 06/20/24 USD</v>
      </c>
      <c r="AG72" s="254">
        <f t="shared" si="26"/>
        <v>-285895.3347745426</v>
      </c>
      <c r="AH72" s="254" t="e">
        <f t="shared" si="27"/>
        <v>#VALUE!</v>
      </c>
      <c r="AI72" s="256" t="e">
        <f t="shared" si="28"/>
        <v>#VALUE!</v>
      </c>
      <c r="AJ72" t="b">
        <f t="shared" si="29"/>
        <v>1</v>
      </c>
      <c r="AK72" t="s">
        <v>1012</v>
      </c>
      <c r="AL72" t="str">
        <f t="shared" si="30"/>
        <v>FORWARD</v>
      </c>
      <c r="AM72">
        <f t="shared" si="31"/>
        <v>0</v>
      </c>
    </row>
    <row r="73" spans="1:39" x14ac:dyDescent="0.35">
      <c r="A73" t="s">
        <v>1385</v>
      </c>
      <c r="B73" t="s">
        <v>1386</v>
      </c>
      <c r="D73">
        <v>25</v>
      </c>
      <c r="E73">
        <v>8132.4738013240458</v>
      </c>
      <c r="F73">
        <v>126.9375</v>
      </c>
      <c r="H73" s="287" t="e">
        <f t="shared" si="32"/>
        <v>#N/A</v>
      </c>
      <c r="I73" s="249" t="s">
        <v>780</v>
      </c>
      <c r="J73" t="s">
        <v>782</v>
      </c>
      <c r="L73">
        <v>-107581470</v>
      </c>
      <c r="M73">
        <v>-22662243.626858644</v>
      </c>
      <c r="N73" s="251">
        <v>3.7324999999999999</v>
      </c>
      <c r="O73" t="str" cm="1">
        <f t="array" ref="O73">_xll.BDP(I73,"SECURITY_TYP")</f>
        <v>FORWARD</v>
      </c>
      <c r="P73" t="str" cm="1">
        <f t="array" ref="P73">_xll.BDP(I73,"ID_ISIN")</f>
        <v>#N/A Field Not Applicable</v>
      </c>
      <c r="Q73" t="str" cm="1">
        <f t="array" ref="Q73">_xll.BDP(P73&amp;" Govt","MATURITY")</f>
        <v>#N/A Field Not Applicable Govt</v>
      </c>
      <c r="R73" t="str" cm="1">
        <f t="array" ref="R73">_xll.BDP(I73,"CRNCY")</f>
        <v>PEN</v>
      </c>
      <c r="S73" s="91" t="str" cm="1">
        <f t="array" ref="S73">_xll.BDP(P73&amp;" Govt","RISK_MID")</f>
        <v>#N/A Field Not Applicable Govt</v>
      </c>
      <c r="T73" s="175" t="e">
        <f t="shared" si="17"/>
        <v>#VALUE!</v>
      </c>
      <c r="U73" cm="1">
        <f t="array" ref="U73">IF(R73="GBP",1,_xll.BDP("GBP"&amp;R73&amp;" CURNCY","PX_LAST"))</f>
        <v>4.8526999999999996</v>
      </c>
      <c r="V73" s="107" t="e">
        <f t="shared" si="18"/>
        <v>#VALUE!</v>
      </c>
      <c r="X73" s="249" t="str">
        <f t="shared" si="19"/>
        <v>USD/PEN N 06/20/24 Curncy</v>
      </c>
      <c r="Y73" s="250">
        <f t="shared" si="20"/>
        <v>-106524529.24210526</v>
      </c>
      <c r="Z73" s="254">
        <f t="shared" si="21"/>
        <v>1056940.7578947395</v>
      </c>
      <c r="AA73" s="254" t="e">
        <f t="shared" si="22"/>
        <v>#VALUE!</v>
      </c>
      <c r="AB73" s="91" t="str" cm="1">
        <f t="array" ref="AB73">_xll.BDP(P73&amp;" Govt","PX_DIRTY_MID")</f>
        <v>#N/A Field Not Applicable Govt</v>
      </c>
      <c r="AC73" s="256" t="e">
        <f t="shared" si="23"/>
        <v>#VALUE!</v>
      </c>
      <c r="AD73" s="255" t="e">
        <f t="shared" si="24"/>
        <v>#VALUE!</v>
      </c>
      <c r="AE73" s="249" t="str">
        <f t="shared" si="25"/>
        <v>USD/PEN N 06/20/24 PEN</v>
      </c>
      <c r="AG73" s="254">
        <f t="shared" si="26"/>
        <v>1056940.7578947395</v>
      </c>
      <c r="AH73" s="254" t="e">
        <f t="shared" si="27"/>
        <v>#VALUE!</v>
      </c>
      <c r="AI73" s="256" t="e">
        <f t="shared" si="28"/>
        <v>#VALUE!</v>
      </c>
      <c r="AJ73" t="b">
        <f t="shared" si="29"/>
        <v>1</v>
      </c>
      <c r="AK73" t="s">
        <v>1012</v>
      </c>
      <c r="AL73" t="str">
        <f t="shared" si="30"/>
        <v>FORWARD</v>
      </c>
      <c r="AM73">
        <f t="shared" si="31"/>
        <v>0</v>
      </c>
    </row>
    <row r="74" spans="1:39" x14ac:dyDescent="0.35">
      <c r="A74" t="s">
        <v>1385</v>
      </c>
      <c r="B74" t="s">
        <v>1386</v>
      </c>
      <c r="C74" t="s">
        <v>695</v>
      </c>
      <c r="D74">
        <v>-591</v>
      </c>
      <c r="E74">
        <v>-1376802.4005835264</v>
      </c>
      <c r="F74">
        <v>126.96875</v>
      </c>
      <c r="H74" s="287" t="e">
        <f t="shared" si="32"/>
        <v>#N/A</v>
      </c>
      <c r="I74" s="249" t="s">
        <v>780</v>
      </c>
      <c r="J74" t="s">
        <v>782</v>
      </c>
      <c r="L74" s="250">
        <v>107314810.56</v>
      </c>
      <c r="M74" s="250">
        <v>22606071.302808028</v>
      </c>
      <c r="N74" s="251">
        <v>3.7324999999999999</v>
      </c>
      <c r="O74" t="str" cm="1">
        <f t="array" ref="O74">_xll.BDP(I74,"SECURITY_TYP")</f>
        <v>FORWARD</v>
      </c>
      <c r="P74" t="str" cm="1">
        <f t="array" ref="P74">_xll.BDP(I74,"ID_ISIN")</f>
        <v>#N/A Field Not Applicable</v>
      </c>
      <c r="Q74" t="str" cm="1">
        <f t="array" ref="Q74">_xll.BDP(P74&amp;" Govt","MATURITY")</f>
        <v>#N/A Field Not Applicable Govt</v>
      </c>
      <c r="R74" t="str" cm="1">
        <f t="array" ref="R74">_xll.BDP(I74,"CRNCY")</f>
        <v>PEN</v>
      </c>
      <c r="S74" s="91" t="str" cm="1">
        <f t="array" ref="S74">_xll.BDP(P74&amp;" Govt","RISK_MID")</f>
        <v>#N/A Field Not Applicable Govt</v>
      </c>
      <c r="T74" s="175" t="e">
        <f t="shared" si="17"/>
        <v>#VALUE!</v>
      </c>
      <c r="U74" cm="1">
        <f t="array" ref="U74">IF(R74="GBP",1,_xll.BDP("GBP"&amp;R74&amp;" CURNCY","PX_LAST"))</f>
        <v>4.8526999999999996</v>
      </c>
      <c r="V74" s="107" t="e">
        <f t="shared" si="18"/>
        <v>#VALUE!</v>
      </c>
      <c r="X74" s="249" t="str">
        <f t="shared" si="19"/>
        <v>USD/PEN N 06/20/24 Curncy</v>
      </c>
      <c r="Y74" s="250">
        <f t="shared" si="20"/>
        <v>106260489.61414737</v>
      </c>
      <c r="Z74" s="254">
        <f t="shared" si="21"/>
        <v>-1054320.9458526373</v>
      </c>
      <c r="AA74" s="254" t="e">
        <f t="shared" si="22"/>
        <v>#VALUE!</v>
      </c>
      <c r="AB74" s="91" t="str" cm="1">
        <f t="array" ref="AB74">_xll.BDP(P74&amp;" Govt","PX_DIRTY_MID")</f>
        <v>#N/A Field Not Applicable Govt</v>
      </c>
      <c r="AC74" s="256" t="e">
        <f t="shared" si="23"/>
        <v>#VALUE!</v>
      </c>
      <c r="AD74" s="255" t="e">
        <f t="shared" si="24"/>
        <v>#VALUE!</v>
      </c>
      <c r="AE74" s="249" t="str">
        <f t="shared" si="25"/>
        <v>USD/PEN N 06/20/24 PEN</v>
      </c>
      <c r="AG74" s="254">
        <f t="shared" si="26"/>
        <v>-1054320.9458526373</v>
      </c>
      <c r="AH74" s="254" t="e">
        <f t="shared" si="27"/>
        <v>#VALUE!</v>
      </c>
      <c r="AI74" s="256" t="e">
        <f t="shared" si="28"/>
        <v>#VALUE!</v>
      </c>
      <c r="AJ74" t="b">
        <f t="shared" si="29"/>
        <v>1</v>
      </c>
      <c r="AK74" t="s">
        <v>1012</v>
      </c>
      <c r="AL74" t="str">
        <f t="shared" si="30"/>
        <v>FORWARD</v>
      </c>
      <c r="AM74">
        <f t="shared" si="31"/>
        <v>0</v>
      </c>
    </row>
    <row r="75" spans="1:39" x14ac:dyDescent="0.35">
      <c r="A75" t="s">
        <v>908</v>
      </c>
      <c r="B75" t="s">
        <v>909</v>
      </c>
      <c r="D75">
        <v>6937663658</v>
      </c>
      <c r="E75">
        <v>3897388.4155538906</v>
      </c>
      <c r="F75">
        <v>1</v>
      </c>
      <c r="H75" s="287">
        <f t="shared" si="32"/>
        <v>-226</v>
      </c>
      <c r="I75" s="249" t="s">
        <v>817</v>
      </c>
      <c r="J75" t="s">
        <v>818</v>
      </c>
      <c r="L75">
        <v>8982</v>
      </c>
      <c r="M75">
        <v>9413139.9620848577</v>
      </c>
      <c r="N75" s="251">
        <v>118.771</v>
      </c>
      <c r="O75" t="str" cm="1">
        <f t="array" ref="O75">_xll.BDP(I75,"SECURITY_TYP")</f>
        <v>EURO-ZONE</v>
      </c>
      <c r="P75" t="str" cm="1">
        <f t="array" ref="P75">_xll.BDP(I75,"ID_ISIN")</f>
        <v>DE0001135226</v>
      </c>
      <c r="Q75" t="str" cm="1">
        <f t="array" ref="Q75">_xll.BDP(P75&amp;" Govt","MATURITY")</f>
        <v>04/07/2034</v>
      </c>
      <c r="R75" t="str" cm="1">
        <f t="array" ref="R75">_xll.BDP(I75,"CRNCY")</f>
        <v>EUR</v>
      </c>
      <c r="S75" s="91" cm="1">
        <f t="array" ref="S75">_xll.BDP(P75&amp;" Govt","RISK_MID")</f>
        <v>9.7885644033723906</v>
      </c>
      <c r="T75" s="175">
        <f t="shared" si="17"/>
        <v>7401.9940622235072</v>
      </c>
      <c r="U75" cm="1">
        <f t="array" ref="U75">IF(R75="GBP",1,_xll.BDP("GBP"&amp;R75&amp;" CURNCY","PX_LAST"))</f>
        <v>1.1878</v>
      </c>
      <c r="V75" s="107">
        <f t="shared" si="18"/>
        <v>0.1298595449512896</v>
      </c>
      <c r="X75" s="249" t="str">
        <f t="shared" si="19"/>
        <v>EC830062 Corp</v>
      </c>
      <c r="Y75" s="250">
        <f t="shared" si="20"/>
        <v>8893.7557894736838</v>
      </c>
      <c r="Z75" s="254">
        <f t="shared" si="21"/>
        <v>-88.244210526316238</v>
      </c>
      <c r="AA75" s="254">
        <f t="shared" si="22"/>
        <v>-72.72134517272255</v>
      </c>
      <c r="AB75" s="91" cm="1">
        <f t="array" ref="AB75">_xll.BDP(P75&amp;" Govt","PX_DIRTY_MID")</f>
        <v>120.28216438356165</v>
      </c>
      <c r="AC75" s="256">
        <f t="shared" si="23"/>
        <v>-89360.200677083616</v>
      </c>
      <c r="AD75" s="255">
        <f t="shared" si="24"/>
        <v>-9.4931341759516112E-3</v>
      </c>
      <c r="AE75" s="249" t="str">
        <f t="shared" si="25"/>
        <v>DBR 4 ¾ 07/04/34</v>
      </c>
      <c r="AG75" s="254">
        <f t="shared" si="26"/>
        <v>-88.244210526316238</v>
      </c>
      <c r="AH75" s="254">
        <f t="shared" si="27"/>
        <v>-72.72134517272255</v>
      </c>
      <c r="AI75" s="256">
        <f t="shared" si="28"/>
        <v>-89360.200677083616</v>
      </c>
      <c r="AJ75" t="b">
        <f t="shared" si="29"/>
        <v>1</v>
      </c>
      <c r="AK75" t="s">
        <v>1012</v>
      </c>
      <c r="AL75" t="str">
        <f t="shared" si="30"/>
        <v>EURO-ZONE</v>
      </c>
      <c r="AM75">
        <f t="shared" si="31"/>
        <v>0</v>
      </c>
    </row>
    <row r="76" spans="1:39" x14ac:dyDescent="0.35">
      <c r="A76" t="s">
        <v>677</v>
      </c>
      <c r="B76" t="s">
        <v>678</v>
      </c>
      <c r="D76">
        <v>6041286.239999922</v>
      </c>
      <c r="E76">
        <v>860177.04295192868</v>
      </c>
      <c r="F76">
        <v>1</v>
      </c>
      <c r="H76" s="287">
        <f t="shared" si="32"/>
        <v>-2623226.6299999962</v>
      </c>
      <c r="I76" s="249" t="s">
        <v>188</v>
      </c>
      <c r="J76" t="s">
        <v>189</v>
      </c>
      <c r="L76">
        <v>4409523.3200002331</v>
      </c>
      <c r="M76">
        <v>2529592.0429533646</v>
      </c>
      <c r="N76" s="251">
        <v>1</v>
      </c>
      <c r="O76" t="str" cm="1">
        <f t="array" ref="O76">_xll.BDP(I76,"SECURITY_TYP")</f>
        <v>SPOT</v>
      </c>
      <c r="P76" t="str" cm="1">
        <f t="array" ref="P76">_xll.BDP(I76,"ID_ISIN")</f>
        <v>#N/A Field Not Applicable</v>
      </c>
      <c r="Q76" t="str" cm="1">
        <f t="array" ref="Q76">_xll.BDP(P76&amp;" Govt","MATURITY")</f>
        <v>#N/A Field Not Applicable Govt</v>
      </c>
      <c r="R76" t="str" cm="1">
        <f t="array" ref="R76">_xll.BDP(I76,"CRNCY")</f>
        <v>CAD</v>
      </c>
      <c r="S76" s="91" t="str" cm="1">
        <f t="array" ref="S76">_xll.BDP(P76&amp;" Govt","RISK_MID")</f>
        <v>#N/A Field Not Applicable Govt</v>
      </c>
      <c r="T76" s="175" t="e">
        <f t="shared" si="17"/>
        <v>#VALUE!</v>
      </c>
      <c r="U76" cm="1">
        <f t="array" ref="U76">IF(R76="GBP",1,_xll.BDP("GBP"&amp;R76&amp;" CURNCY","PX_LAST"))</f>
        <v>1.7588999999999999</v>
      </c>
      <c r="V76" s="107" t="e">
        <f t="shared" si="18"/>
        <v>#VALUE!</v>
      </c>
      <c r="X76" s="249" t="str">
        <f t="shared" si="19"/>
        <v>CAD Curncy</v>
      </c>
      <c r="Y76" s="250">
        <f t="shared" si="20"/>
        <v>4366201.6873826869</v>
      </c>
      <c r="Z76" s="254">
        <f t="shared" si="21"/>
        <v>-43321.632617546245</v>
      </c>
      <c r="AA76" s="254" t="e">
        <f t="shared" si="22"/>
        <v>#VALUE!</v>
      </c>
      <c r="AB76" s="91" t="str" cm="1">
        <f t="array" ref="AB76">_xll.BDP(P76&amp;" Govt","PX_DIRTY_MID")</f>
        <v>#N/A Field Not Applicable Govt</v>
      </c>
      <c r="AC76" s="256" t="e">
        <f t="shared" si="23"/>
        <v>#VALUE!</v>
      </c>
      <c r="AD76" s="255" t="e">
        <f t="shared" si="24"/>
        <v>#VALUE!</v>
      </c>
      <c r="AE76" s="249" t="str">
        <f t="shared" si="25"/>
        <v>{cash} CAD</v>
      </c>
      <c r="AG76" s="254">
        <f t="shared" si="26"/>
        <v>-43321.632617546245</v>
      </c>
      <c r="AH76" s="254" t="e">
        <f t="shared" si="27"/>
        <v>#VALUE!</v>
      </c>
      <c r="AI76" s="256" t="e">
        <f t="shared" si="28"/>
        <v>#VALUE!</v>
      </c>
      <c r="AJ76" t="b">
        <f t="shared" si="29"/>
        <v>1</v>
      </c>
      <c r="AK76" t="s">
        <v>1012</v>
      </c>
      <c r="AL76" t="str">
        <f t="shared" si="30"/>
        <v>SPOT</v>
      </c>
      <c r="AM76">
        <f t="shared" si="31"/>
        <v>0</v>
      </c>
    </row>
    <row r="77" spans="1:39" x14ac:dyDescent="0.35">
      <c r="A77" t="s">
        <v>1542</v>
      </c>
      <c r="B77" t="s">
        <v>1543</v>
      </c>
      <c r="D77">
        <v>24819061.242486417</v>
      </c>
      <c r="E77">
        <v>19222891.93599781</v>
      </c>
      <c r="F77">
        <v>7.2258535691528323</v>
      </c>
      <c r="H77" s="287" t="e">
        <f t="shared" si="32"/>
        <v>#N/A</v>
      </c>
      <c r="I77" s="249" t="s">
        <v>1156</v>
      </c>
      <c r="J77" t="s">
        <v>1218</v>
      </c>
      <c r="L77">
        <v>0</v>
      </c>
      <c r="M77">
        <v>0</v>
      </c>
      <c r="N77" s="251">
        <v>0</v>
      </c>
      <c r="O77" t="str" cm="1">
        <f t="array" ref="O77">_xll.BDP(I77,"SECURITY_TYP")</f>
        <v>FORWARD</v>
      </c>
      <c r="P77" t="str" cm="1">
        <f t="array" ref="P77">_xll.BDP(I77,"ID_ISIN")</f>
        <v>#N/A Field Not Applicable</v>
      </c>
      <c r="Q77" t="str" cm="1">
        <f t="array" ref="Q77">_xll.BDP(P77&amp;" Govt","MATURITY")</f>
        <v>#N/A Field Not Applicable Govt</v>
      </c>
      <c r="R77" t="str" cm="1">
        <f t="array" ref="R77">_xll.BDP(I77,"CRNCY")</f>
        <v>GBP</v>
      </c>
      <c r="S77" s="91" t="str" cm="1">
        <f t="array" ref="S77">_xll.BDP(P77&amp;" Govt","RISK_MID")</f>
        <v>#N/A Field Not Applicable Govt</v>
      </c>
      <c r="T77" s="175" t="e">
        <f t="shared" si="17"/>
        <v>#VALUE!</v>
      </c>
      <c r="U77" cm="1">
        <f t="array" ref="U77">IF(R77="GBP",1,_xll.BDP("GBP"&amp;R77&amp;" CURNCY","PX_LAST"))</f>
        <v>1</v>
      </c>
      <c r="V77" s="107" t="e">
        <f t="shared" si="18"/>
        <v>#VALUE!</v>
      </c>
      <c r="X77" s="249" t="str">
        <f t="shared" si="19"/>
        <v>EUR/GBP R 05/15/24 Curncy</v>
      </c>
      <c r="Y77" s="250">
        <f t="shared" si="20"/>
        <v>0</v>
      </c>
      <c r="Z77" s="254">
        <f t="shared" si="21"/>
        <v>0</v>
      </c>
      <c r="AA77" s="254" t="e">
        <f t="shared" si="22"/>
        <v>#VALUE!</v>
      </c>
      <c r="AB77" s="91" t="str" cm="1">
        <f t="array" ref="AB77">_xll.BDP(P77&amp;" Govt","PX_DIRTY_MID")</f>
        <v>#N/A Field Not Applicable Govt</v>
      </c>
      <c r="AC77" s="256" t="e">
        <f t="shared" si="23"/>
        <v>#VALUE!</v>
      </c>
      <c r="AD77" s="255" t="e">
        <f t="shared" si="24"/>
        <v>#VALUE!</v>
      </c>
      <c r="AE77" s="249" t="str">
        <f t="shared" si="25"/>
        <v>[EUR/GBP R 05/15/24 GBP]</v>
      </c>
      <c r="AG77" s="254">
        <f t="shared" si="26"/>
        <v>0</v>
      </c>
      <c r="AH77" s="254" t="e">
        <f t="shared" si="27"/>
        <v>#VALUE!</v>
      </c>
      <c r="AI77" s="256" t="e">
        <f t="shared" si="28"/>
        <v>#VALUE!</v>
      </c>
      <c r="AJ77" t="b">
        <f t="shared" si="29"/>
        <v>1</v>
      </c>
      <c r="AK77" t="s">
        <v>1012</v>
      </c>
      <c r="AL77" t="str">
        <f t="shared" si="30"/>
        <v>FORWARD</v>
      </c>
      <c r="AM77">
        <f t="shared" si="31"/>
        <v>0</v>
      </c>
    </row>
    <row r="78" spans="1:39" x14ac:dyDescent="0.35">
      <c r="A78" t="s">
        <v>1542</v>
      </c>
      <c r="B78" t="s">
        <v>1544</v>
      </c>
      <c r="D78">
        <v>-179732717</v>
      </c>
      <c r="E78">
        <v>-19132985.640355166</v>
      </c>
      <c r="F78">
        <v>7.2258535691528323</v>
      </c>
      <c r="H78" s="287" t="e">
        <f t="shared" si="32"/>
        <v>#N/A</v>
      </c>
      <c r="I78" s="249" t="s">
        <v>957</v>
      </c>
      <c r="J78" t="s">
        <v>958</v>
      </c>
      <c r="L78" s="250">
        <v>1798</v>
      </c>
      <c r="M78" s="250">
        <v>-1011672.6065623161</v>
      </c>
      <c r="N78" s="251">
        <v>105.5</v>
      </c>
      <c r="O78" t="str" cm="1">
        <f t="array" ref="O78">_xll.BDP(I78,"SECURITY_TYP")</f>
        <v>Financial commodity future.</v>
      </c>
      <c r="P78" t="str" cm="1">
        <f t="array" ref="P78">_xll.BDP(I78,"ID_ISIN")</f>
        <v>#N/A Field Not Applicable</v>
      </c>
      <c r="Q78" t="str" cm="1">
        <f t="array" ref="Q78">_xll.BDP(P78&amp;" Govt","MATURITY")</f>
        <v>#N/A Field Not Applicable Govt</v>
      </c>
      <c r="R78" t="str" cm="1">
        <f t="array" ref="R78">_xll.BDP(I78,"CRNCY")</f>
        <v>USD</v>
      </c>
      <c r="S78" s="91" t="str" cm="1">
        <f t="array" ref="S78">_xll.BDP(P78&amp;" Govt","RISK_MID")</f>
        <v>#N/A Field Not Applicable Govt</v>
      </c>
      <c r="T78" s="175" t="e">
        <f t="shared" si="17"/>
        <v>#VALUE!</v>
      </c>
      <c r="U78" cm="1">
        <f t="array" ref="U78">IF(R78="GBP",1,_xll.BDP("GBP"&amp;R78&amp;" CURNCY","PX_LAST"))</f>
        <v>1.2910999999999999</v>
      </c>
      <c r="V78" s="107" t="e">
        <f t="shared" si="18"/>
        <v>#VALUE!</v>
      </c>
      <c r="X78" s="249" t="str">
        <f t="shared" si="19"/>
        <v>FVM4 Comdty</v>
      </c>
      <c r="Y78" s="250">
        <f t="shared" si="20"/>
        <v>1780.335438596491</v>
      </c>
      <c r="Z78" s="254">
        <f t="shared" si="21"/>
        <v>-17.664561403508969</v>
      </c>
      <c r="AA78" s="254" t="e">
        <f t="shared" si="22"/>
        <v>#VALUE!</v>
      </c>
      <c r="AB78" s="91" t="str" cm="1">
        <f t="array" ref="AB78">_xll.BDP(P78&amp;" Govt","PX_DIRTY_MID")</f>
        <v>#N/A Field Not Applicable Govt</v>
      </c>
      <c r="AC78" s="256" t="e">
        <f t="shared" si="23"/>
        <v>#VALUE!</v>
      </c>
      <c r="AD78" s="255" t="e">
        <f t="shared" si="24"/>
        <v>#VALUE!</v>
      </c>
      <c r="AE78" s="249" t="str">
        <f t="shared" si="25"/>
        <v>FVM4 CBT</v>
      </c>
      <c r="AG78" s="254">
        <f t="shared" si="26"/>
        <v>-17.664561403508969</v>
      </c>
      <c r="AH78" s="254" t="e">
        <f t="shared" si="27"/>
        <v>#VALUE!</v>
      </c>
      <c r="AI78" s="256" t="e">
        <f t="shared" si="28"/>
        <v>#VALUE!</v>
      </c>
      <c r="AJ78" t="b">
        <f t="shared" si="29"/>
        <v>1</v>
      </c>
      <c r="AK78" t="s">
        <v>1012</v>
      </c>
      <c r="AL78" t="str">
        <f t="shared" si="30"/>
        <v>Financial commodity future.</v>
      </c>
      <c r="AM78">
        <f t="shared" si="31"/>
        <v>0</v>
      </c>
    </row>
    <row r="79" spans="1:39" x14ac:dyDescent="0.35">
      <c r="A79" t="s">
        <v>1528</v>
      </c>
      <c r="B79" t="s">
        <v>1358</v>
      </c>
      <c r="D79">
        <v>-4615000.0000000009</v>
      </c>
      <c r="E79">
        <v>-333123.58292968024</v>
      </c>
      <c r="F79">
        <v>13.842005809265137</v>
      </c>
      <c r="H79" s="287" t="e">
        <f t="shared" si="32"/>
        <v>#N/A</v>
      </c>
      <c r="I79" s="249" t="s">
        <v>910</v>
      </c>
      <c r="J79" t="s">
        <v>1164</v>
      </c>
      <c r="K79" t="s">
        <v>690</v>
      </c>
      <c r="L79">
        <v>0</v>
      </c>
      <c r="M79">
        <v>0</v>
      </c>
      <c r="N79" s="251">
        <v>0</v>
      </c>
      <c r="O79" t="str" cm="1">
        <f t="array" ref="O79">_xll.BDP(I79,"SECURITY_TYP")</f>
        <v>Rec IL/Pay Fix ZC</v>
      </c>
      <c r="P79" t="str" cm="1">
        <f t="array" ref="P79">_xll.BDP(I79,"ID_ISIN")</f>
        <v>#N/A Field Not Applicable</v>
      </c>
      <c r="Q79" t="str" cm="1">
        <f t="array" ref="Q79">_xll.BDP(P79&amp;" Govt","MATURITY")</f>
        <v>#N/A Field Not Applicable Govt</v>
      </c>
      <c r="R79" t="str" cm="1">
        <f t="array" ref="R79">_xll.BDP(I79,"CRNCY")</f>
        <v>USD</v>
      </c>
      <c r="S79" s="91" t="str" cm="1">
        <f t="array" ref="S79">_xll.BDP(P79&amp;" Govt","RISK_MID")</f>
        <v>#N/A Field Not Applicable Govt</v>
      </c>
      <c r="T79" s="175" t="e">
        <f t="shared" si="17"/>
        <v>#VALUE!</v>
      </c>
      <c r="U79" cm="1">
        <f t="array" ref="U79">IF(R79="GBP",1,_xll.BDP("GBP"&amp;R79&amp;" CURNCY","PX_LAST"))</f>
        <v>1.2910999999999999</v>
      </c>
      <c r="V79" s="107" t="e">
        <f t="shared" si="18"/>
        <v>#VALUE!</v>
      </c>
      <c r="X79" s="249" t="str">
        <f t="shared" si="19"/>
        <v>SL7Y053E Corp</v>
      </c>
      <c r="Y79" s="250">
        <f t="shared" si="20"/>
        <v>0</v>
      </c>
      <c r="Z79" s="254">
        <f t="shared" si="21"/>
        <v>0</v>
      </c>
      <c r="AA79" s="254" t="e">
        <f t="shared" si="22"/>
        <v>#VALUE!</v>
      </c>
      <c r="AB79" s="91" t="str" cm="1">
        <f t="array" ref="AB79">_xll.BDP(P79&amp;" Govt","PX_DIRTY_MID")</f>
        <v>#N/A Field Not Applicable Govt</v>
      </c>
      <c r="AC79" s="256" t="e">
        <f t="shared" si="23"/>
        <v>#VALUE!</v>
      </c>
      <c r="AD79" s="255" t="e">
        <f t="shared" si="24"/>
        <v>#VALUE!</v>
      </c>
      <c r="AE79" s="249" t="str">
        <f t="shared" si="25"/>
        <v>[/ZC 2.6275 09/22/25]</v>
      </c>
      <c r="AG79" s="254">
        <f t="shared" si="26"/>
        <v>0</v>
      </c>
      <c r="AH79" s="254" t="e">
        <f t="shared" si="27"/>
        <v>#VALUE!</v>
      </c>
      <c r="AI79" s="256" t="e">
        <f t="shared" si="28"/>
        <v>#VALUE!</v>
      </c>
      <c r="AJ79" t="b">
        <f t="shared" si="29"/>
        <v>1</v>
      </c>
      <c r="AK79" t="s">
        <v>1012</v>
      </c>
      <c r="AL79" t="str">
        <f t="shared" si="30"/>
        <v>Rec IL/Pay Fix ZC</v>
      </c>
      <c r="AM79" t="str">
        <f t="shared" si="31"/>
        <v>Long US Inflation</v>
      </c>
    </row>
    <row r="80" spans="1:39" x14ac:dyDescent="0.35">
      <c r="A80" t="s">
        <v>1528</v>
      </c>
      <c r="B80" t="s">
        <v>1357</v>
      </c>
      <c r="D80">
        <v>343489.30608379707</v>
      </c>
      <c r="E80">
        <v>343489.30608379707</v>
      </c>
      <c r="F80">
        <v>13.842005809265137</v>
      </c>
      <c r="H80" s="287">
        <f t="shared" si="32"/>
        <v>-52665135</v>
      </c>
      <c r="I80" s="249" t="s">
        <v>908</v>
      </c>
      <c r="J80" t="s">
        <v>909</v>
      </c>
      <c r="L80">
        <v>6990328793</v>
      </c>
      <c r="M80">
        <v>4019959.0812054393</v>
      </c>
      <c r="N80" s="251">
        <v>1</v>
      </c>
      <c r="O80" t="str" cm="1">
        <f t="array" ref="O80">_xll.BDP(I80,"SECURITY_TYP")</f>
        <v>SPOT</v>
      </c>
      <c r="P80" t="str" cm="1">
        <f t="array" ref="P80">_xll.BDP(I80,"ID_ISIN")</f>
        <v>#N/A Field Not Applicable</v>
      </c>
      <c r="Q80" t="str" cm="1">
        <f t="array" ref="Q80">_xll.BDP(P80&amp;" Govt","MATURITY")</f>
        <v>#N/A Field Not Applicable Govt</v>
      </c>
      <c r="R80" t="str" cm="1">
        <f t="array" ref="R80">_xll.BDP(I80,"CRNCY")</f>
        <v>KRW</v>
      </c>
      <c r="S80" s="91" t="str" cm="1">
        <f t="array" ref="S80">_xll.BDP(P80&amp;" Govt","RISK_MID")</f>
        <v>#N/A Field Not Applicable Govt</v>
      </c>
      <c r="T80" s="175" t="e">
        <f t="shared" si="17"/>
        <v>#VALUE!</v>
      </c>
      <c r="U80" cm="1">
        <f t="array" ref="U80">IF(R80="GBP",1,_xll.BDP("GBP"&amp;R80&amp;" CURNCY","PX_LAST"))</f>
        <v>1780.0848000000001</v>
      </c>
      <c r="V80" s="107" t="e">
        <f t="shared" si="18"/>
        <v>#VALUE!</v>
      </c>
      <c r="X80" s="249" t="str">
        <f t="shared" si="19"/>
        <v>KRW Curncy</v>
      </c>
      <c r="Y80" s="250">
        <f t="shared" si="20"/>
        <v>6921651878.5424557</v>
      </c>
      <c r="Z80" s="254">
        <f t="shared" si="21"/>
        <v>-68676914.457544327</v>
      </c>
      <c r="AA80" s="254" t="e">
        <f t="shared" si="22"/>
        <v>#VALUE!</v>
      </c>
      <c r="AB80" s="91" t="str" cm="1">
        <f t="array" ref="AB80">_xll.BDP(P80&amp;" Govt","PX_DIRTY_MID")</f>
        <v>#N/A Field Not Applicable Govt</v>
      </c>
      <c r="AC80" s="256" t="e">
        <f t="shared" si="23"/>
        <v>#VALUE!</v>
      </c>
      <c r="AD80" s="255" t="e">
        <f t="shared" si="24"/>
        <v>#VALUE!</v>
      </c>
      <c r="AE80" s="249" t="str">
        <f t="shared" si="25"/>
        <v>{cash} KRW</v>
      </c>
      <c r="AG80" s="254">
        <f t="shared" si="26"/>
        <v>-68676914.457544327</v>
      </c>
      <c r="AH80" s="254" t="e">
        <f t="shared" si="27"/>
        <v>#VALUE!</v>
      </c>
      <c r="AI80" s="256" t="e">
        <f t="shared" si="28"/>
        <v>#VALUE!</v>
      </c>
      <c r="AJ80" t="b">
        <f t="shared" si="29"/>
        <v>1</v>
      </c>
      <c r="AK80" t="s">
        <v>1012</v>
      </c>
      <c r="AL80" t="str">
        <f t="shared" si="30"/>
        <v>SPOT</v>
      </c>
      <c r="AM80">
        <f t="shared" si="31"/>
        <v>0</v>
      </c>
    </row>
    <row r="81" spans="1:39" x14ac:dyDescent="0.35">
      <c r="A81" t="s">
        <v>1528</v>
      </c>
      <c r="B81" t="s">
        <v>1357</v>
      </c>
      <c r="D81">
        <v>850000</v>
      </c>
      <c r="E81">
        <v>850000</v>
      </c>
      <c r="F81">
        <v>13.834059563598633</v>
      </c>
      <c r="H81" s="287" t="e">
        <f t="shared" si="32"/>
        <v>#N/A</v>
      </c>
      <c r="I81" s="249" t="s">
        <v>892</v>
      </c>
      <c r="J81" t="s">
        <v>1207</v>
      </c>
      <c r="K81" t="s">
        <v>690</v>
      </c>
      <c r="L81" s="261">
        <v>0</v>
      </c>
      <c r="M81" s="261">
        <v>0</v>
      </c>
      <c r="N81" s="251">
        <v>0</v>
      </c>
      <c r="O81" t="str" cm="1">
        <f t="array" ref="O81">_xll.BDP(I81,"SECURITY_TYP")</f>
        <v>Rec IL/Pay Fix ZC</v>
      </c>
      <c r="P81" t="str" cm="1">
        <f t="array" ref="P81">_xll.BDP(I81,"ID_ISIN")</f>
        <v>#N/A Field Not Applicable</v>
      </c>
      <c r="Q81" t="str" cm="1">
        <f t="array" ref="Q81">_xll.BDP(P81&amp;" Govt","MATURITY")</f>
        <v>#N/A Field Not Applicable Govt</v>
      </c>
      <c r="R81" t="str" cm="1">
        <f t="array" ref="R81">_xll.BDP(I81,"CRNCY")</f>
        <v>USD</v>
      </c>
      <c r="S81" s="91" t="str" cm="1">
        <f t="array" ref="S81">_xll.BDP(P81&amp;" Govt","RISK_MID")</f>
        <v>#N/A Field Not Applicable Govt</v>
      </c>
      <c r="T81" s="175" t="e">
        <f t="shared" si="17"/>
        <v>#VALUE!</v>
      </c>
      <c r="U81" cm="1">
        <f t="array" ref="U81">IF(R81="GBP",1,_xll.BDP("GBP"&amp;R81&amp;" CURNCY","PX_LAST"))</f>
        <v>1.2910999999999999</v>
      </c>
      <c r="V81" s="107" t="e">
        <f t="shared" si="18"/>
        <v>#VALUE!</v>
      </c>
      <c r="X81" s="249" t="str">
        <f t="shared" si="19"/>
        <v>SLM50CY1 Corp</v>
      </c>
      <c r="Y81" s="261">
        <f t="shared" si="20"/>
        <v>0</v>
      </c>
      <c r="Z81" s="254">
        <f t="shared" si="21"/>
        <v>0</v>
      </c>
      <c r="AA81" s="254" t="e">
        <f t="shared" si="22"/>
        <v>#VALUE!</v>
      </c>
      <c r="AB81" s="91" t="str" cm="1">
        <f t="array" ref="AB81">_xll.BDP(P81&amp;" Govt","PX_DIRTY_MID")</f>
        <v>#N/A Field Not Applicable Govt</v>
      </c>
      <c r="AC81" s="256" t="e">
        <f t="shared" si="23"/>
        <v>#VALUE!</v>
      </c>
      <c r="AD81" s="255" t="e">
        <f t="shared" si="24"/>
        <v>#VALUE!</v>
      </c>
      <c r="AE81" s="249" t="str">
        <f t="shared" si="25"/>
        <v>[/ZC 2.415 11/07/25 0009]</v>
      </c>
      <c r="AG81" s="254">
        <f t="shared" si="26"/>
        <v>0</v>
      </c>
      <c r="AH81" s="254" t="e">
        <f t="shared" si="27"/>
        <v>#VALUE!</v>
      </c>
      <c r="AI81" s="256" t="e">
        <f t="shared" si="28"/>
        <v>#VALUE!</v>
      </c>
      <c r="AJ81" t="b">
        <f t="shared" si="29"/>
        <v>1</v>
      </c>
      <c r="AK81" t="s">
        <v>1012</v>
      </c>
      <c r="AL81" t="str">
        <f t="shared" si="30"/>
        <v>Rec IL/Pay Fix ZC</v>
      </c>
      <c r="AM81" t="str">
        <f t="shared" si="31"/>
        <v>Long US Inflation</v>
      </c>
    </row>
    <row r="82" spans="1:39" x14ac:dyDescent="0.35">
      <c r="A82" t="s">
        <v>1528</v>
      </c>
      <c r="B82" t="s">
        <v>1358</v>
      </c>
      <c r="D82">
        <v>-11523438.099999998</v>
      </c>
      <c r="E82">
        <v>-831793.93012792745</v>
      </c>
      <c r="F82">
        <v>13.834059563598633</v>
      </c>
      <c r="H82" s="287" t="e">
        <f t="shared" si="32"/>
        <v>#N/A</v>
      </c>
      <c r="I82" s="249" t="s">
        <v>1110</v>
      </c>
      <c r="J82" t="s">
        <v>1111</v>
      </c>
      <c r="L82">
        <v>0</v>
      </c>
      <c r="M82">
        <v>0</v>
      </c>
      <c r="N82" s="251">
        <v>0</v>
      </c>
      <c r="O82" t="str" cm="1">
        <f t="array" ref="O82">_xll.BDP(I82,"SECURITY_TYP")</f>
        <v>FORWARD</v>
      </c>
      <c r="P82" t="str" cm="1">
        <f t="array" ref="P82">_xll.BDP(I82,"ID_ISIN")</f>
        <v>#N/A Field Not Applicable</v>
      </c>
      <c r="Q82" t="str" cm="1">
        <f t="array" ref="Q82">_xll.BDP(P82&amp;" Govt","MATURITY")</f>
        <v>#N/A Field Not Applicable Govt</v>
      </c>
      <c r="R82" t="str" cm="1">
        <f t="array" ref="R82">_xll.BDP(I82,"CRNCY")</f>
        <v>ZAR</v>
      </c>
      <c r="S82" s="91" t="str" cm="1">
        <f t="array" ref="S82">_xll.BDP(P82&amp;" Govt","RISK_MID")</f>
        <v>#N/A Field Not Applicable Govt</v>
      </c>
      <c r="T82" s="175" t="e">
        <f t="shared" si="17"/>
        <v>#VALUE!</v>
      </c>
      <c r="U82" cm="1">
        <f t="array" ref="U82">IF(R82="GBP",1,_xll.BDP("GBP"&amp;R82&amp;" CURNCY","PX_LAST"))</f>
        <v>23.239699999999999</v>
      </c>
      <c r="V82" s="107" t="e">
        <f t="shared" si="18"/>
        <v>#VALUE!</v>
      </c>
      <c r="X82" s="249" t="str">
        <f t="shared" si="19"/>
        <v>USD/ZAR R 05/09/24 Curncy</v>
      </c>
      <c r="Y82" s="250">
        <f t="shared" si="20"/>
        <v>0</v>
      </c>
      <c r="Z82" s="254">
        <f t="shared" si="21"/>
        <v>0</v>
      </c>
      <c r="AA82" s="254" t="e">
        <f t="shared" si="22"/>
        <v>#VALUE!</v>
      </c>
      <c r="AB82" s="91" t="str" cm="1">
        <f t="array" ref="AB82">_xll.BDP(P82&amp;" Govt","PX_DIRTY_MID")</f>
        <v>#N/A Field Not Applicable Govt</v>
      </c>
      <c r="AC82" s="256" t="e">
        <f t="shared" si="23"/>
        <v>#VALUE!</v>
      </c>
      <c r="AD82" s="255" t="e">
        <f t="shared" si="24"/>
        <v>#VALUE!</v>
      </c>
      <c r="AE82" s="249" t="str">
        <f t="shared" si="25"/>
        <v>[USD/ZAR R 05/09/24 USD]</v>
      </c>
      <c r="AG82" s="254">
        <f t="shared" si="26"/>
        <v>0</v>
      </c>
      <c r="AH82" s="254" t="e">
        <f t="shared" si="27"/>
        <v>#VALUE!</v>
      </c>
      <c r="AI82" s="256" t="e">
        <f t="shared" si="28"/>
        <v>#VALUE!</v>
      </c>
      <c r="AJ82" t="b">
        <f t="shared" si="29"/>
        <v>1</v>
      </c>
      <c r="AK82" t="s">
        <v>1012</v>
      </c>
      <c r="AL82" t="str">
        <f t="shared" si="30"/>
        <v>FORWARD</v>
      </c>
      <c r="AM82">
        <f t="shared" si="31"/>
        <v>0</v>
      </c>
    </row>
    <row r="83" spans="1:39" x14ac:dyDescent="0.35">
      <c r="A83" t="s">
        <v>1528</v>
      </c>
      <c r="B83" t="s">
        <v>1357</v>
      </c>
      <c r="D83">
        <v>15602188.585292727</v>
      </c>
      <c r="E83">
        <v>15602188.585292727</v>
      </c>
      <c r="F83">
        <v>13.842005809265137</v>
      </c>
      <c r="H83" s="287" t="e">
        <f t="shared" si="32"/>
        <v>#N/A</v>
      </c>
      <c r="I83" s="249" t="s">
        <v>901</v>
      </c>
      <c r="J83" t="s">
        <v>1210</v>
      </c>
      <c r="L83">
        <v>0</v>
      </c>
      <c r="M83">
        <v>0</v>
      </c>
      <c r="N83" s="251">
        <v>0</v>
      </c>
      <c r="O83" t="str" cm="1">
        <f t="array" ref="O83">_xll.BDP(I83,"SECURITY_TYP")</f>
        <v>EURO-DOLLAR</v>
      </c>
      <c r="P83" t="str" cm="1">
        <f t="array" ref="P83">_xll.BDP(I83,"ID_ISIN")</f>
        <v>USP17625AB33</v>
      </c>
      <c r="Q83" t="str" cm="1">
        <f t="array" ref="Q83">_xll.BDP(P83&amp;" Govt","MATURITY")</f>
        <v>07/05/2028</v>
      </c>
      <c r="R83" t="str" cm="1">
        <f t="array" ref="R83">_xll.BDP(I83,"CRNCY")</f>
        <v>USD</v>
      </c>
      <c r="S83" s="91" cm="1">
        <f t="array" ref="S83">_xll.BDP(P83&amp;" Govt","RISK_MID")</f>
        <v>0.39823656709216948</v>
      </c>
      <c r="T83" s="175">
        <f t="shared" si="17"/>
        <v>0</v>
      </c>
      <c r="U83" cm="1">
        <f t="array" ref="U83">IF(R83="GBP",1,_xll.BDP("GBP"&amp;R83&amp;" CURNCY","PX_LAST"))</f>
        <v>1.2910999999999999</v>
      </c>
      <c r="V83" s="107">
        <f t="shared" si="18"/>
        <v>0</v>
      </c>
      <c r="X83" s="249" t="str">
        <f t="shared" si="19"/>
        <v>EH334522 Corp</v>
      </c>
      <c r="Y83" s="250">
        <f t="shared" si="20"/>
        <v>0</v>
      </c>
      <c r="Z83" s="254">
        <f t="shared" si="21"/>
        <v>0</v>
      </c>
      <c r="AA83" s="254">
        <f t="shared" si="22"/>
        <v>0</v>
      </c>
      <c r="AB83" s="91" cm="1">
        <f t="array" ref="AB83">_xll.BDP(P83&amp;" Govt","PX_DIRTY_MID")</f>
        <v>19.3065</v>
      </c>
      <c r="AC83" s="256">
        <f t="shared" si="23"/>
        <v>0</v>
      </c>
      <c r="AD83" s="255" t="e">
        <f t="shared" si="24"/>
        <v>#DIV/0!</v>
      </c>
      <c r="AE83" s="249" t="str">
        <f t="shared" si="25"/>
        <v>[VENZ 9 ¼ 05/07/28]</v>
      </c>
      <c r="AG83" s="254">
        <f t="shared" si="26"/>
        <v>0</v>
      </c>
      <c r="AH83" s="254">
        <f t="shared" si="27"/>
        <v>0</v>
      </c>
      <c r="AI83" s="256">
        <f t="shared" si="28"/>
        <v>0</v>
      </c>
      <c r="AJ83" t="b">
        <f t="shared" si="29"/>
        <v>1</v>
      </c>
      <c r="AK83" t="s">
        <v>1012</v>
      </c>
      <c r="AL83" t="str">
        <f t="shared" si="30"/>
        <v>EURO-DOLLAR</v>
      </c>
      <c r="AM83">
        <f t="shared" si="31"/>
        <v>0</v>
      </c>
    </row>
    <row r="84" spans="1:39" x14ac:dyDescent="0.35">
      <c r="A84" t="s">
        <v>1528</v>
      </c>
      <c r="B84" t="s">
        <v>1358</v>
      </c>
      <c r="D84">
        <v>-209977028.04999998</v>
      </c>
      <c r="E84">
        <v>-15156728.042674312</v>
      </c>
      <c r="F84">
        <v>13.842005809265137</v>
      </c>
      <c r="H84" s="287" t="e">
        <f t="shared" si="32"/>
        <v>#N/A</v>
      </c>
      <c r="I84" s="249" t="s">
        <v>900</v>
      </c>
      <c r="J84" t="s">
        <v>1149</v>
      </c>
      <c r="L84">
        <v>0</v>
      </c>
      <c r="M84">
        <v>0</v>
      </c>
      <c r="N84" s="251">
        <v>0</v>
      </c>
      <c r="O84" t="str" cm="1">
        <f t="array" ref="O84">_xll.BDP(I84,"SECURITY_TYP")</f>
        <v>DOMESTIC</v>
      </c>
      <c r="P84" t="str" cm="1">
        <f t="array" ref="P84">_xll.BDP(I84,"ID_ISIN")</f>
        <v>SE0009496367</v>
      </c>
      <c r="Q84" t="str" cm="1">
        <f t="array" ref="Q84">_xll.BDP(P84&amp;" Govt","MATURITY")</f>
        <v>12/05/2028</v>
      </c>
      <c r="R84" t="str" cm="1">
        <f t="array" ref="R84">_xll.BDP(I84,"CRNCY")</f>
        <v>SEK</v>
      </c>
      <c r="S84" s="91" cm="1">
        <f t="array" ref="S84">_xll.BDP(P84&amp;" Govt","RISK_MID")</f>
        <v>3.5094693719564418</v>
      </c>
      <c r="T84" s="175">
        <f t="shared" si="17"/>
        <v>0</v>
      </c>
      <c r="U84" cm="1">
        <f t="array" ref="U84">IF(R84="GBP",1,_xll.BDP("GBP"&amp;R84&amp;" CURNCY","PX_LAST"))</f>
        <v>13.573399999999999</v>
      </c>
      <c r="V84" s="107">
        <f t="shared" si="18"/>
        <v>0</v>
      </c>
      <c r="X84" s="249" t="str">
        <f t="shared" si="19"/>
        <v>AM216366 Corp</v>
      </c>
      <c r="Y84" s="250">
        <f t="shared" si="20"/>
        <v>0</v>
      </c>
      <c r="Z84" s="254">
        <f t="shared" si="21"/>
        <v>0</v>
      </c>
      <c r="AA84" s="254">
        <f t="shared" si="22"/>
        <v>0</v>
      </c>
      <c r="AB84" s="91" cm="1">
        <f t="array" ref="AB84">_xll.BDP(P84&amp;" Govt","PX_DIRTY_MID")</f>
        <v>94.955833333333331</v>
      </c>
      <c r="AC84" s="256">
        <f t="shared" si="23"/>
        <v>0</v>
      </c>
      <c r="AD84" s="255" t="e">
        <f t="shared" si="24"/>
        <v>#DIV/0!</v>
      </c>
      <c r="AE84" s="249" t="str">
        <f t="shared" si="25"/>
        <v>[SGB 0 ¾ 05/12/28 1060]</v>
      </c>
      <c r="AG84" s="254">
        <f t="shared" si="26"/>
        <v>0</v>
      </c>
      <c r="AH84" s="254">
        <f t="shared" si="27"/>
        <v>0</v>
      </c>
      <c r="AI84" s="256">
        <f t="shared" si="28"/>
        <v>0</v>
      </c>
      <c r="AJ84" t="b">
        <f t="shared" si="29"/>
        <v>1</v>
      </c>
      <c r="AK84" t="s">
        <v>1012</v>
      </c>
      <c r="AL84" t="str">
        <f t="shared" si="30"/>
        <v>DOMESTIC</v>
      </c>
      <c r="AM84">
        <f t="shared" si="31"/>
        <v>0</v>
      </c>
    </row>
    <row r="85" spans="1:39" x14ac:dyDescent="0.35">
      <c r="A85" t="s">
        <v>1527</v>
      </c>
      <c r="B85" t="s">
        <v>1369</v>
      </c>
      <c r="D85">
        <v>1750000</v>
      </c>
      <c r="E85">
        <v>1750000</v>
      </c>
      <c r="F85">
        <v>1.2916073933715819</v>
      </c>
      <c r="H85" s="287" t="e">
        <f t="shared" si="32"/>
        <v>#N/A</v>
      </c>
      <c r="I85" s="249" t="s">
        <v>1056</v>
      </c>
      <c r="J85" t="s">
        <v>1117</v>
      </c>
      <c r="L85" s="250">
        <v>0</v>
      </c>
      <c r="M85" s="250">
        <v>0</v>
      </c>
      <c r="N85" s="251">
        <v>0</v>
      </c>
      <c r="O85" t="str" cm="1">
        <f t="array" ref="O85">_xll.BDP(I85,"SECURITY_TYP")</f>
        <v>FORWARD</v>
      </c>
      <c r="P85" t="str" cm="1">
        <f t="array" ref="P85">_xll.BDP(I85,"ID_ISIN")</f>
        <v>#N/A Field Not Applicable</v>
      </c>
      <c r="Q85" t="str" cm="1">
        <f t="array" ref="Q85">_xll.BDP(P85&amp;" Govt","MATURITY")</f>
        <v>#N/A Field Not Applicable Govt</v>
      </c>
      <c r="R85" t="str" cm="1">
        <f t="array" ref="R85">_xll.BDP(I85,"CRNCY")</f>
        <v>SEK</v>
      </c>
      <c r="S85" s="91" t="str" cm="1">
        <f t="array" ref="S85">_xll.BDP(P85&amp;" Govt","RISK_MID")</f>
        <v>#N/A Field Not Applicable Govt</v>
      </c>
      <c r="T85" s="175" t="e">
        <f t="shared" si="17"/>
        <v>#VALUE!</v>
      </c>
      <c r="U85" cm="1">
        <f t="array" ref="U85">IF(R85="GBP",1,_xll.BDP("GBP"&amp;R85&amp;" CURNCY","PX_LAST"))</f>
        <v>13.573399999999999</v>
      </c>
      <c r="V85" s="107" t="e">
        <f t="shared" si="18"/>
        <v>#VALUE!</v>
      </c>
      <c r="X85" s="249" t="str">
        <f t="shared" si="19"/>
        <v>EUR/SEK R 05/10/24 Curncy</v>
      </c>
      <c r="Y85" s="250">
        <f t="shared" si="20"/>
        <v>0</v>
      </c>
      <c r="Z85" s="254">
        <f t="shared" si="21"/>
        <v>0</v>
      </c>
      <c r="AA85" s="254" t="e">
        <f t="shared" si="22"/>
        <v>#VALUE!</v>
      </c>
      <c r="AB85" s="91" t="str" cm="1">
        <f t="array" ref="AB85">_xll.BDP(P85&amp;" Govt","PX_DIRTY_MID")</f>
        <v>#N/A Field Not Applicable Govt</v>
      </c>
      <c r="AC85" s="256" t="e">
        <f t="shared" si="23"/>
        <v>#VALUE!</v>
      </c>
      <c r="AD85" s="255" t="e">
        <f t="shared" si="24"/>
        <v>#VALUE!</v>
      </c>
      <c r="AE85" s="249" t="str">
        <f t="shared" si="25"/>
        <v>[EUR/SEK R 05/10/24 SEK]</v>
      </c>
      <c r="AG85" s="254">
        <f t="shared" si="26"/>
        <v>0</v>
      </c>
      <c r="AH85" s="254" t="e">
        <f t="shared" si="27"/>
        <v>#VALUE!</v>
      </c>
      <c r="AI85" s="256" t="e">
        <f t="shared" si="28"/>
        <v>#VALUE!</v>
      </c>
      <c r="AJ85" t="b">
        <f t="shared" si="29"/>
        <v>1</v>
      </c>
      <c r="AK85" t="s">
        <v>1012</v>
      </c>
      <c r="AL85" t="str">
        <f t="shared" si="30"/>
        <v>FORWARD</v>
      </c>
      <c r="AM85">
        <f t="shared" si="31"/>
        <v>0</v>
      </c>
    </row>
    <row r="86" spans="1:39" x14ac:dyDescent="0.35">
      <c r="A86" t="s">
        <v>1527</v>
      </c>
      <c r="B86" t="s">
        <v>1368</v>
      </c>
      <c r="D86">
        <v>-2440322.4939999999</v>
      </c>
      <c r="E86">
        <v>-1890081.7856415883</v>
      </c>
      <c r="F86">
        <v>1.2916073933715819</v>
      </c>
      <c r="H86" s="287" t="e">
        <f t="shared" si="32"/>
        <v>#N/A</v>
      </c>
      <c r="I86" s="249" t="s">
        <v>794</v>
      </c>
      <c r="J86" t="s">
        <v>795</v>
      </c>
      <c r="L86">
        <v>2955384.5500000003</v>
      </c>
      <c r="M86">
        <v>1695402.5864063047</v>
      </c>
      <c r="N86" s="251">
        <v>1.7429070561523436</v>
      </c>
      <c r="O86" t="str" cm="1">
        <f t="array" ref="O86">_xll.BDP(I86,"SECURITY_TYP")</f>
        <v>FORWARD</v>
      </c>
      <c r="P86" t="str" cm="1">
        <f t="array" ref="P86">_xll.BDP(I86,"ID_ISIN")</f>
        <v>#N/A Field Not Applicable</v>
      </c>
      <c r="Q86" t="str" cm="1">
        <f t="array" ref="Q86">_xll.BDP(P86&amp;" Govt","MATURITY")</f>
        <v>#N/A Field Not Applicable Govt</v>
      </c>
      <c r="R86" t="str" cm="1">
        <f t="array" ref="R86">_xll.BDP(I86,"CRNCY")</f>
        <v>CAD</v>
      </c>
      <c r="S86" s="91" t="str" cm="1">
        <f t="array" ref="S86">_xll.BDP(P86&amp;" Govt","RISK_MID")</f>
        <v>#N/A Field Not Applicable Govt</v>
      </c>
      <c r="T86" s="175" t="e">
        <f t="shared" si="17"/>
        <v>#VALUE!</v>
      </c>
      <c r="U86" cm="1">
        <f t="array" ref="U86">IF(R86="GBP",1,_xll.BDP("GBP"&amp;R86&amp;" CURNCY","PX_LAST"))</f>
        <v>1.7588999999999999</v>
      </c>
      <c r="V86" s="107" t="e">
        <f t="shared" si="18"/>
        <v>#VALUE!</v>
      </c>
      <c r="X86" s="249" t="str">
        <f t="shared" si="19"/>
        <v>GBP/CAD R 06/20/24 Curncy</v>
      </c>
      <c r="Y86" s="250">
        <f t="shared" si="20"/>
        <v>2926349.1930175438</v>
      </c>
      <c r="Z86" s="254">
        <f t="shared" si="21"/>
        <v>-29035.35698245652</v>
      </c>
      <c r="AA86" s="254" t="e">
        <f t="shared" si="22"/>
        <v>#VALUE!</v>
      </c>
      <c r="AB86" s="91" t="str" cm="1">
        <f t="array" ref="AB86">_xll.BDP(P86&amp;" Govt","PX_DIRTY_MID")</f>
        <v>#N/A Field Not Applicable Govt</v>
      </c>
      <c r="AC86" s="256" t="e">
        <f t="shared" si="23"/>
        <v>#VALUE!</v>
      </c>
      <c r="AD86" s="255" t="e">
        <f t="shared" si="24"/>
        <v>#VALUE!</v>
      </c>
      <c r="AE86" s="249" t="str">
        <f t="shared" si="25"/>
        <v>GBP/CAD R 06/20/24 CAD</v>
      </c>
      <c r="AG86" s="254">
        <f t="shared" si="26"/>
        <v>-29035.35698245652</v>
      </c>
      <c r="AH86" s="254" t="e">
        <f t="shared" si="27"/>
        <v>#VALUE!</v>
      </c>
      <c r="AI86" s="256" t="e">
        <f t="shared" si="28"/>
        <v>#VALUE!</v>
      </c>
      <c r="AJ86" t="b">
        <f t="shared" si="29"/>
        <v>1</v>
      </c>
      <c r="AK86" t="s">
        <v>1012</v>
      </c>
      <c r="AL86" t="str">
        <f t="shared" si="30"/>
        <v>FORWARD</v>
      </c>
      <c r="AM86">
        <f t="shared" si="31"/>
        <v>0</v>
      </c>
    </row>
    <row r="87" spans="1:39" x14ac:dyDescent="0.35">
      <c r="A87" t="s">
        <v>1527</v>
      </c>
      <c r="B87" t="s">
        <v>1368</v>
      </c>
      <c r="D87">
        <v>-4436416.6000000006</v>
      </c>
      <c r="E87">
        <v>-3436099.2163103772</v>
      </c>
      <c r="F87">
        <v>1.2916073933715819</v>
      </c>
      <c r="H87" s="287" t="e">
        <f t="shared" si="32"/>
        <v>#N/A</v>
      </c>
      <c r="I87" s="249" t="s">
        <v>794</v>
      </c>
      <c r="J87" t="s">
        <v>796</v>
      </c>
      <c r="L87">
        <v>-650000</v>
      </c>
      <c r="M87">
        <v>-650000</v>
      </c>
      <c r="N87" s="251">
        <v>1.7429070561523436</v>
      </c>
      <c r="O87" t="str" cm="1">
        <f t="array" ref="O87">_xll.BDP(I87,"SECURITY_TYP")</f>
        <v>FORWARD</v>
      </c>
      <c r="P87" t="str" cm="1">
        <f t="array" ref="P87">_xll.BDP(I87,"ID_ISIN")</f>
        <v>#N/A Field Not Applicable</v>
      </c>
      <c r="Q87" t="str" cm="1">
        <f t="array" ref="Q87">_xll.BDP(P87&amp;" Govt","MATURITY")</f>
        <v>#N/A Field Not Applicable Govt</v>
      </c>
      <c r="R87" t="str" cm="1">
        <f t="array" ref="R87">_xll.BDP(I87,"CRNCY")</f>
        <v>CAD</v>
      </c>
      <c r="S87" s="91" t="str" cm="1">
        <f t="array" ref="S87">_xll.BDP(P87&amp;" Govt","RISK_MID")</f>
        <v>#N/A Field Not Applicable Govt</v>
      </c>
      <c r="T87" s="175" t="e">
        <f t="shared" si="17"/>
        <v>#VALUE!</v>
      </c>
      <c r="U87" cm="1">
        <f t="array" ref="U87">IF(R87="GBP",1,_xll.BDP("GBP"&amp;R87&amp;" CURNCY","PX_LAST"))</f>
        <v>1.7588999999999999</v>
      </c>
      <c r="V87" s="107" t="e">
        <f t="shared" si="18"/>
        <v>#VALUE!</v>
      </c>
      <c r="X87" s="249" t="str">
        <f t="shared" si="19"/>
        <v>GBP/CAD R 06/20/24 Curncy</v>
      </c>
      <c r="Y87" s="250">
        <f t="shared" si="20"/>
        <v>-643614.03508771921</v>
      </c>
      <c r="Z87" s="254">
        <f t="shared" si="21"/>
        <v>6385.9649122807896</v>
      </c>
      <c r="AA87" s="254" t="e">
        <f t="shared" si="22"/>
        <v>#VALUE!</v>
      </c>
      <c r="AB87" s="91" t="str" cm="1">
        <f t="array" ref="AB87">_xll.BDP(P87&amp;" Govt","PX_DIRTY_MID")</f>
        <v>#N/A Field Not Applicable Govt</v>
      </c>
      <c r="AC87" s="256" t="e">
        <f t="shared" si="23"/>
        <v>#VALUE!</v>
      </c>
      <c r="AD87" s="255" t="e">
        <f t="shared" si="24"/>
        <v>#VALUE!</v>
      </c>
      <c r="AE87" s="249" t="str">
        <f t="shared" si="25"/>
        <v>GBP/CAD R 06/20/24 GBP</v>
      </c>
      <c r="AG87" s="254">
        <f t="shared" si="26"/>
        <v>6385.9649122807896</v>
      </c>
      <c r="AH87" s="254" t="e">
        <f t="shared" si="27"/>
        <v>#VALUE!</v>
      </c>
      <c r="AI87" s="256" t="e">
        <f t="shared" si="28"/>
        <v>#VALUE!</v>
      </c>
      <c r="AJ87" t="b">
        <f t="shared" si="29"/>
        <v>1</v>
      </c>
      <c r="AK87" t="s">
        <v>1012</v>
      </c>
      <c r="AL87" t="str">
        <f t="shared" si="30"/>
        <v>FORWARD</v>
      </c>
      <c r="AM87">
        <f t="shared" si="31"/>
        <v>0</v>
      </c>
    </row>
    <row r="88" spans="1:39" x14ac:dyDescent="0.35">
      <c r="A88" t="s">
        <v>1527</v>
      </c>
      <c r="B88" t="s">
        <v>1368</v>
      </c>
      <c r="D88">
        <v>-2261938.875</v>
      </c>
      <c r="E88">
        <v>-1751919.8705841727</v>
      </c>
      <c r="F88">
        <v>1.2916073933715819</v>
      </c>
      <c r="H88" s="287" t="e">
        <f t="shared" si="32"/>
        <v>#N/A</v>
      </c>
      <c r="I88" s="249" t="s">
        <v>794</v>
      </c>
      <c r="J88" t="s">
        <v>795</v>
      </c>
      <c r="L88">
        <v>1114148.165</v>
      </c>
      <c r="M88">
        <v>639148.5265702015</v>
      </c>
      <c r="N88" s="251">
        <v>1.7429070561523436</v>
      </c>
      <c r="O88" t="str" cm="1">
        <f t="array" ref="O88">_xll.BDP(I88,"SECURITY_TYP")</f>
        <v>FORWARD</v>
      </c>
      <c r="P88" t="str" cm="1">
        <f t="array" ref="P88">_xll.BDP(I88,"ID_ISIN")</f>
        <v>#N/A Field Not Applicable</v>
      </c>
      <c r="Q88" t="str" cm="1">
        <f t="array" ref="Q88">_xll.BDP(P88&amp;" Govt","MATURITY")</f>
        <v>#N/A Field Not Applicable Govt</v>
      </c>
      <c r="R88" t="str" cm="1">
        <f t="array" ref="R88">_xll.BDP(I88,"CRNCY")</f>
        <v>CAD</v>
      </c>
      <c r="S88" s="91" t="str" cm="1">
        <f t="array" ref="S88">_xll.BDP(P88&amp;" Govt","RISK_MID")</f>
        <v>#N/A Field Not Applicable Govt</v>
      </c>
      <c r="T88" s="175" t="e">
        <f t="shared" si="17"/>
        <v>#VALUE!</v>
      </c>
      <c r="U88" cm="1">
        <f t="array" ref="U88">IF(R88="GBP",1,_xll.BDP("GBP"&amp;R88&amp;" CURNCY","PX_LAST"))</f>
        <v>1.7588999999999999</v>
      </c>
      <c r="V88" s="107" t="e">
        <f t="shared" si="18"/>
        <v>#VALUE!</v>
      </c>
      <c r="X88" s="249" t="str">
        <f t="shared" si="19"/>
        <v>GBP/CAD R 06/20/24 Curncy</v>
      </c>
      <c r="Y88" s="250">
        <f t="shared" si="20"/>
        <v>1103202.1479403509</v>
      </c>
      <c r="Z88" s="254">
        <f t="shared" si="21"/>
        <v>-10946.017059649108</v>
      </c>
      <c r="AA88" s="254" t="e">
        <f t="shared" si="22"/>
        <v>#VALUE!</v>
      </c>
      <c r="AB88" s="91" t="str" cm="1">
        <f t="array" ref="AB88">_xll.BDP(P88&amp;" Govt","PX_DIRTY_MID")</f>
        <v>#N/A Field Not Applicable Govt</v>
      </c>
      <c r="AC88" s="256" t="e">
        <f t="shared" si="23"/>
        <v>#VALUE!</v>
      </c>
      <c r="AD88" s="255" t="e">
        <f t="shared" si="24"/>
        <v>#VALUE!</v>
      </c>
      <c r="AE88" s="249" t="str">
        <f t="shared" si="25"/>
        <v>GBP/CAD R 06/20/24 CAD</v>
      </c>
      <c r="AG88" s="254">
        <f t="shared" si="26"/>
        <v>-10946.017059649108</v>
      </c>
      <c r="AH88" s="254" t="e">
        <f t="shared" si="27"/>
        <v>#VALUE!</v>
      </c>
      <c r="AI88" s="256" t="e">
        <f t="shared" si="28"/>
        <v>#VALUE!</v>
      </c>
      <c r="AJ88" t="b">
        <f t="shared" si="29"/>
        <v>1</v>
      </c>
      <c r="AK88" t="s">
        <v>1012</v>
      </c>
      <c r="AL88" t="str">
        <f t="shared" si="30"/>
        <v>FORWARD</v>
      </c>
      <c r="AM88">
        <f t="shared" si="31"/>
        <v>0</v>
      </c>
    </row>
    <row r="89" spans="1:39" x14ac:dyDescent="0.35">
      <c r="A89" t="s">
        <v>1527</v>
      </c>
      <c r="B89" t="s">
        <v>1369</v>
      </c>
      <c r="D89">
        <v>3500000</v>
      </c>
      <c r="E89">
        <v>3500000</v>
      </c>
      <c r="F89">
        <v>1.2916073933715819</v>
      </c>
      <c r="H89" s="287" t="e">
        <f t="shared" si="32"/>
        <v>#N/A</v>
      </c>
      <c r="I89" s="249" t="s">
        <v>794</v>
      </c>
      <c r="J89" t="s">
        <v>796</v>
      </c>
      <c r="L89">
        <v>-1700000</v>
      </c>
      <c r="M89">
        <v>-1700000</v>
      </c>
      <c r="N89" s="251">
        <v>1.7429070561523436</v>
      </c>
      <c r="O89" t="str" cm="1">
        <f t="array" ref="O89">_xll.BDP(I89,"SECURITY_TYP")</f>
        <v>FORWARD</v>
      </c>
      <c r="P89" t="str" cm="1">
        <f t="array" ref="P89">_xll.BDP(I89,"ID_ISIN")</f>
        <v>#N/A Field Not Applicable</v>
      </c>
      <c r="Q89" t="str" cm="1">
        <f t="array" ref="Q89">_xll.BDP(P89&amp;" Govt","MATURITY")</f>
        <v>#N/A Field Not Applicable Govt</v>
      </c>
      <c r="R89" t="str" cm="1">
        <f t="array" ref="R89">_xll.BDP(I89,"CRNCY")</f>
        <v>CAD</v>
      </c>
      <c r="S89" s="91" t="str" cm="1">
        <f t="array" ref="S89">_xll.BDP(P89&amp;" Govt","RISK_MID")</f>
        <v>#N/A Field Not Applicable Govt</v>
      </c>
      <c r="T89" s="175" t="e">
        <f t="shared" si="17"/>
        <v>#VALUE!</v>
      </c>
      <c r="U89" cm="1">
        <f t="array" ref="U89">IF(R89="GBP",1,_xll.BDP("GBP"&amp;R89&amp;" CURNCY","PX_LAST"))</f>
        <v>1.7588999999999999</v>
      </c>
      <c r="V89" s="107" t="e">
        <f t="shared" si="18"/>
        <v>#VALUE!</v>
      </c>
      <c r="X89" s="249" t="str">
        <f t="shared" si="19"/>
        <v>GBP/CAD R 06/20/24 Curncy</v>
      </c>
      <c r="Y89" s="250">
        <f t="shared" si="20"/>
        <v>-1683298.2456140351</v>
      </c>
      <c r="Z89" s="254">
        <f t="shared" si="21"/>
        <v>16701.754385964945</v>
      </c>
      <c r="AA89" s="254" t="e">
        <f t="shared" si="22"/>
        <v>#VALUE!</v>
      </c>
      <c r="AB89" s="91" t="str" cm="1">
        <f t="array" ref="AB89">_xll.BDP(P89&amp;" Govt","PX_DIRTY_MID")</f>
        <v>#N/A Field Not Applicable Govt</v>
      </c>
      <c r="AC89" s="256" t="e">
        <f t="shared" si="23"/>
        <v>#VALUE!</v>
      </c>
      <c r="AD89" s="255" t="e">
        <f t="shared" si="24"/>
        <v>#VALUE!</v>
      </c>
      <c r="AE89" s="249" t="str">
        <f t="shared" si="25"/>
        <v>GBP/CAD R 06/20/24 GBP</v>
      </c>
      <c r="AG89" s="254">
        <f t="shared" si="26"/>
        <v>16701.754385964945</v>
      </c>
      <c r="AH89" s="254" t="e">
        <f t="shared" si="27"/>
        <v>#VALUE!</v>
      </c>
      <c r="AI89" s="256" t="e">
        <f t="shared" si="28"/>
        <v>#VALUE!</v>
      </c>
      <c r="AJ89" t="b">
        <f t="shared" si="29"/>
        <v>1</v>
      </c>
      <c r="AK89" t="s">
        <v>1012</v>
      </c>
      <c r="AL89" t="str">
        <f t="shared" si="30"/>
        <v>FORWARD</v>
      </c>
      <c r="AM89">
        <f t="shared" si="31"/>
        <v>0</v>
      </c>
    </row>
    <row r="90" spans="1:39" x14ac:dyDescent="0.35">
      <c r="A90" t="s">
        <v>1527</v>
      </c>
      <c r="B90" t="s">
        <v>1368</v>
      </c>
      <c r="D90">
        <v>-167246947.22</v>
      </c>
      <c r="E90">
        <v>-129536325.39219715</v>
      </c>
      <c r="F90">
        <v>1.2917736026611328</v>
      </c>
      <c r="H90" s="287" t="e">
        <f t="shared" si="32"/>
        <v>#N/A</v>
      </c>
      <c r="I90" s="249" t="s">
        <v>794</v>
      </c>
      <c r="J90" t="s">
        <v>795</v>
      </c>
      <c r="L90">
        <v>3427247</v>
      </c>
      <c r="M90">
        <v>1966093.8635052578</v>
      </c>
      <c r="N90" s="251">
        <v>1.7429070561523436</v>
      </c>
      <c r="O90" t="str" cm="1">
        <f t="array" ref="O90">_xll.BDP(I90,"SECURITY_TYP")</f>
        <v>FORWARD</v>
      </c>
      <c r="P90" t="str" cm="1">
        <f t="array" ref="P90">_xll.BDP(I90,"ID_ISIN")</f>
        <v>#N/A Field Not Applicable</v>
      </c>
      <c r="Q90" t="str" cm="1">
        <f t="array" ref="Q90">_xll.BDP(P90&amp;" Govt","MATURITY")</f>
        <v>#N/A Field Not Applicable Govt</v>
      </c>
      <c r="R90" t="str" cm="1">
        <f t="array" ref="R90">_xll.BDP(I90,"CRNCY")</f>
        <v>CAD</v>
      </c>
      <c r="S90" s="91" t="str" cm="1">
        <f t="array" ref="S90">_xll.BDP(P90&amp;" Govt","RISK_MID")</f>
        <v>#N/A Field Not Applicable Govt</v>
      </c>
      <c r="T90" s="175" t="e">
        <f t="shared" si="17"/>
        <v>#VALUE!</v>
      </c>
      <c r="U90" cm="1">
        <f t="array" ref="U90">IF(R90="GBP",1,_xll.BDP("GBP"&amp;R90&amp;" CURNCY","PX_LAST"))</f>
        <v>1.7588999999999999</v>
      </c>
      <c r="V90" s="107" t="e">
        <f t="shared" si="18"/>
        <v>#VALUE!</v>
      </c>
      <c r="X90" s="249" t="str">
        <f t="shared" si="19"/>
        <v>GBP/CAD R 06/20/24 Curncy</v>
      </c>
      <c r="Y90" s="250">
        <f t="shared" si="20"/>
        <v>3393575.8014035085</v>
      </c>
      <c r="Z90" s="254">
        <f t="shared" si="21"/>
        <v>-33671.198596491478</v>
      </c>
      <c r="AA90" s="254" t="e">
        <f t="shared" si="22"/>
        <v>#VALUE!</v>
      </c>
      <c r="AB90" s="91" t="str" cm="1">
        <f t="array" ref="AB90">_xll.BDP(P90&amp;" Govt","PX_DIRTY_MID")</f>
        <v>#N/A Field Not Applicable Govt</v>
      </c>
      <c r="AC90" s="256" t="e">
        <f t="shared" si="23"/>
        <v>#VALUE!</v>
      </c>
      <c r="AD90" s="255" t="e">
        <f t="shared" si="24"/>
        <v>#VALUE!</v>
      </c>
      <c r="AE90" s="249" t="str">
        <f t="shared" si="25"/>
        <v>GBP/CAD R 06/20/24 CAD</v>
      </c>
      <c r="AG90" s="254">
        <f t="shared" si="26"/>
        <v>-33671.198596491478</v>
      </c>
      <c r="AH90" s="254" t="e">
        <f t="shared" si="27"/>
        <v>#VALUE!</v>
      </c>
      <c r="AI90" s="256" t="e">
        <f t="shared" si="28"/>
        <v>#VALUE!</v>
      </c>
      <c r="AJ90" t="b">
        <f t="shared" si="29"/>
        <v>1</v>
      </c>
      <c r="AK90" t="s">
        <v>1012</v>
      </c>
      <c r="AL90" t="str">
        <f t="shared" si="30"/>
        <v>FORWARD</v>
      </c>
      <c r="AM90">
        <f t="shared" si="31"/>
        <v>0</v>
      </c>
    </row>
    <row r="91" spans="1:39" x14ac:dyDescent="0.35">
      <c r="A91" t="s">
        <v>1527</v>
      </c>
      <c r="B91" t="s">
        <v>1369</v>
      </c>
      <c r="D91">
        <v>130614146.21148023</v>
      </c>
      <c r="E91">
        <v>130614146.21148023</v>
      </c>
      <c r="F91">
        <v>1.2917736026611328</v>
      </c>
      <c r="H91" s="287" t="e">
        <f t="shared" si="32"/>
        <v>#N/A</v>
      </c>
      <c r="I91" s="249" t="s">
        <v>794</v>
      </c>
      <c r="J91" t="s">
        <v>796</v>
      </c>
      <c r="L91">
        <v>-1200000</v>
      </c>
      <c r="M91">
        <v>-1200000</v>
      </c>
      <c r="N91" s="251">
        <v>1.7429070561523436</v>
      </c>
      <c r="O91" t="str" cm="1">
        <f t="array" ref="O91">_xll.BDP(I91,"SECURITY_TYP")</f>
        <v>FORWARD</v>
      </c>
      <c r="P91" t="str" cm="1">
        <f t="array" ref="P91">_xll.BDP(I91,"ID_ISIN")</f>
        <v>#N/A Field Not Applicable</v>
      </c>
      <c r="Q91" t="str" cm="1">
        <f t="array" ref="Q91">_xll.BDP(P91&amp;" Govt","MATURITY")</f>
        <v>#N/A Field Not Applicable Govt</v>
      </c>
      <c r="R91" t="str" cm="1">
        <f t="array" ref="R91">_xll.BDP(I91,"CRNCY")</f>
        <v>CAD</v>
      </c>
      <c r="S91" s="91" t="str" cm="1">
        <f t="array" ref="S91">_xll.BDP(P91&amp;" Govt","RISK_MID")</f>
        <v>#N/A Field Not Applicable Govt</v>
      </c>
      <c r="T91" s="175" t="e">
        <f t="shared" si="17"/>
        <v>#VALUE!</v>
      </c>
      <c r="U91" cm="1">
        <f t="array" ref="U91">IF(R91="GBP",1,_xll.BDP("GBP"&amp;R91&amp;" CURNCY","PX_LAST"))</f>
        <v>1.7588999999999999</v>
      </c>
      <c r="V91" s="107" t="e">
        <f t="shared" si="18"/>
        <v>#VALUE!</v>
      </c>
      <c r="X91" s="249" t="str">
        <f t="shared" si="19"/>
        <v>GBP/CAD R 06/20/24 Curncy</v>
      </c>
      <c r="Y91" s="250">
        <f t="shared" si="20"/>
        <v>-1188210.5263157894</v>
      </c>
      <c r="Z91" s="254">
        <f t="shared" si="21"/>
        <v>11789.473684210563</v>
      </c>
      <c r="AA91" s="254" t="e">
        <f t="shared" si="22"/>
        <v>#VALUE!</v>
      </c>
      <c r="AB91" s="91" t="str" cm="1">
        <f t="array" ref="AB91">_xll.BDP(P91&amp;" Govt","PX_DIRTY_MID")</f>
        <v>#N/A Field Not Applicable Govt</v>
      </c>
      <c r="AC91" s="256" t="e">
        <f t="shared" si="23"/>
        <v>#VALUE!</v>
      </c>
      <c r="AD91" s="255" t="e">
        <f t="shared" si="24"/>
        <v>#VALUE!</v>
      </c>
      <c r="AE91" s="249" t="str">
        <f t="shared" si="25"/>
        <v>GBP/CAD R 06/20/24 GBP</v>
      </c>
      <c r="AG91" s="254">
        <f t="shared" si="26"/>
        <v>11789.473684210563</v>
      </c>
      <c r="AH91" s="254" t="e">
        <f t="shared" si="27"/>
        <v>#VALUE!</v>
      </c>
      <c r="AI91" s="256" t="e">
        <f t="shared" si="28"/>
        <v>#VALUE!</v>
      </c>
      <c r="AJ91" t="b">
        <f t="shared" si="29"/>
        <v>1</v>
      </c>
      <c r="AK91" t="s">
        <v>1012</v>
      </c>
      <c r="AL91" t="str">
        <f t="shared" si="30"/>
        <v>FORWARD</v>
      </c>
      <c r="AM91">
        <f t="shared" si="31"/>
        <v>0</v>
      </c>
    </row>
    <row r="92" spans="1:39" x14ac:dyDescent="0.35">
      <c r="A92" t="s">
        <v>1527</v>
      </c>
      <c r="B92" t="s">
        <v>1369</v>
      </c>
      <c r="D92">
        <v>1930000</v>
      </c>
      <c r="E92">
        <v>1930000</v>
      </c>
      <c r="F92">
        <v>1.2916073933715819</v>
      </c>
      <c r="H92" s="287" t="e">
        <f t="shared" si="32"/>
        <v>#N/A</v>
      </c>
      <c r="I92" s="249" t="s">
        <v>794</v>
      </c>
      <c r="J92" t="s">
        <v>795</v>
      </c>
      <c r="L92">
        <v>35500000</v>
      </c>
      <c r="M92">
        <v>20365130.425217867</v>
      </c>
      <c r="N92" s="251">
        <v>1.7426077030639648</v>
      </c>
      <c r="O92" t="str" cm="1">
        <f t="array" ref="O92">_xll.BDP(I92,"SECURITY_TYP")</f>
        <v>FORWARD</v>
      </c>
      <c r="P92" t="str" cm="1">
        <f t="array" ref="P92">_xll.BDP(I92,"ID_ISIN")</f>
        <v>#N/A Field Not Applicable</v>
      </c>
      <c r="Q92" t="str" cm="1">
        <f t="array" ref="Q92">_xll.BDP(P92&amp;" Govt","MATURITY")</f>
        <v>#N/A Field Not Applicable Govt</v>
      </c>
      <c r="R92" t="str" cm="1">
        <f t="array" ref="R92">_xll.BDP(I92,"CRNCY")</f>
        <v>CAD</v>
      </c>
      <c r="S92" s="91" t="str" cm="1">
        <f t="array" ref="S92">_xll.BDP(P92&amp;" Govt","RISK_MID")</f>
        <v>#N/A Field Not Applicable Govt</v>
      </c>
      <c r="T92" s="175" t="e">
        <f t="shared" si="17"/>
        <v>#VALUE!</v>
      </c>
      <c r="U92" cm="1">
        <f t="array" ref="U92">IF(R92="GBP",1,_xll.BDP("GBP"&amp;R92&amp;" CURNCY","PX_LAST"))</f>
        <v>1.7588999999999999</v>
      </c>
      <c r="V92" s="107" t="e">
        <f t="shared" si="18"/>
        <v>#VALUE!</v>
      </c>
      <c r="X92" s="249" t="str">
        <f t="shared" si="19"/>
        <v>GBP/CAD R 06/20/24 Curncy</v>
      </c>
      <c r="Y92" s="250">
        <f t="shared" si="20"/>
        <v>35151228.070175439</v>
      </c>
      <c r="Z92" s="254">
        <f t="shared" si="21"/>
        <v>-348771.92982456088</v>
      </c>
      <c r="AA92" s="254" t="e">
        <f t="shared" si="22"/>
        <v>#VALUE!</v>
      </c>
      <c r="AB92" s="91" t="str" cm="1">
        <f t="array" ref="AB92">_xll.BDP(P92&amp;" Govt","PX_DIRTY_MID")</f>
        <v>#N/A Field Not Applicable Govt</v>
      </c>
      <c r="AC92" s="256" t="e">
        <f t="shared" si="23"/>
        <v>#VALUE!</v>
      </c>
      <c r="AD92" s="255" t="e">
        <f t="shared" si="24"/>
        <v>#VALUE!</v>
      </c>
      <c r="AE92" s="249" t="str">
        <f t="shared" si="25"/>
        <v>GBP/CAD R 06/20/24 CAD</v>
      </c>
      <c r="AG92" s="254">
        <f t="shared" si="26"/>
        <v>-348771.92982456088</v>
      </c>
      <c r="AH92" s="254" t="e">
        <f t="shared" si="27"/>
        <v>#VALUE!</v>
      </c>
      <c r="AI92" s="256" t="e">
        <f t="shared" si="28"/>
        <v>#VALUE!</v>
      </c>
      <c r="AJ92" t="b">
        <f t="shared" si="29"/>
        <v>1</v>
      </c>
      <c r="AK92" t="s">
        <v>1012</v>
      </c>
      <c r="AL92" t="str">
        <f t="shared" si="30"/>
        <v>FORWARD</v>
      </c>
      <c r="AM92">
        <f t="shared" si="31"/>
        <v>0</v>
      </c>
    </row>
    <row r="93" spans="1:39" x14ac:dyDescent="0.35">
      <c r="A93" t="s">
        <v>1527</v>
      </c>
      <c r="B93" t="s">
        <v>1369</v>
      </c>
      <c r="D93">
        <v>-2686646.6785421721</v>
      </c>
      <c r="E93">
        <v>-2686646.6785421721</v>
      </c>
      <c r="F93">
        <v>1.2916073933715819</v>
      </c>
      <c r="H93" s="287" t="e">
        <f t="shared" si="32"/>
        <v>#N/A</v>
      </c>
      <c r="I93" s="249" t="s">
        <v>794</v>
      </c>
      <c r="J93" t="s">
        <v>796</v>
      </c>
      <c r="L93">
        <v>-2000000</v>
      </c>
      <c r="M93">
        <v>-2000000</v>
      </c>
      <c r="N93" s="251">
        <v>1.7429070561523436</v>
      </c>
      <c r="O93" t="str" cm="1">
        <f t="array" ref="O93">_xll.BDP(I93,"SECURITY_TYP")</f>
        <v>FORWARD</v>
      </c>
      <c r="P93" t="str" cm="1">
        <f t="array" ref="P93">_xll.BDP(I93,"ID_ISIN")</f>
        <v>#N/A Field Not Applicable</v>
      </c>
      <c r="Q93" t="str" cm="1">
        <f t="array" ref="Q93">_xll.BDP(P93&amp;" Govt","MATURITY")</f>
        <v>#N/A Field Not Applicable Govt</v>
      </c>
      <c r="R93" t="str" cm="1">
        <f t="array" ref="R93">_xll.BDP(I93,"CRNCY")</f>
        <v>CAD</v>
      </c>
      <c r="S93" s="91" t="str" cm="1">
        <f t="array" ref="S93">_xll.BDP(P93&amp;" Govt","RISK_MID")</f>
        <v>#N/A Field Not Applicable Govt</v>
      </c>
      <c r="T93" s="175" t="e">
        <f t="shared" si="17"/>
        <v>#VALUE!</v>
      </c>
      <c r="U93" cm="1">
        <f t="array" ref="U93">IF(R93="GBP",1,_xll.BDP("GBP"&amp;R93&amp;" CURNCY","PX_LAST"))</f>
        <v>1.7588999999999999</v>
      </c>
      <c r="V93" s="107" t="e">
        <f t="shared" si="18"/>
        <v>#VALUE!</v>
      </c>
      <c r="X93" s="249" t="str">
        <f t="shared" si="19"/>
        <v>GBP/CAD R 06/20/24 Curncy</v>
      </c>
      <c r="Y93" s="250">
        <f t="shared" si="20"/>
        <v>-1980350.8771929822</v>
      </c>
      <c r="Z93" s="254">
        <f t="shared" si="21"/>
        <v>19649.12280701776</v>
      </c>
      <c r="AA93" s="254" t="e">
        <f t="shared" si="22"/>
        <v>#VALUE!</v>
      </c>
      <c r="AB93" s="91" t="str" cm="1">
        <f t="array" ref="AB93">_xll.BDP(P93&amp;" Govt","PX_DIRTY_MID")</f>
        <v>#N/A Field Not Applicable Govt</v>
      </c>
      <c r="AC93" s="256" t="e">
        <f t="shared" si="23"/>
        <v>#VALUE!</v>
      </c>
      <c r="AD93" s="255" t="e">
        <f t="shared" si="24"/>
        <v>#VALUE!</v>
      </c>
      <c r="AE93" s="249" t="str">
        <f t="shared" si="25"/>
        <v>GBP/CAD R 06/20/24 GBP</v>
      </c>
      <c r="AG93" s="254">
        <f t="shared" si="26"/>
        <v>19649.12280701776</v>
      </c>
      <c r="AH93" s="254" t="e">
        <f t="shared" si="27"/>
        <v>#VALUE!</v>
      </c>
      <c r="AI93" s="256" t="e">
        <f t="shared" si="28"/>
        <v>#VALUE!</v>
      </c>
      <c r="AJ93" t="b">
        <f t="shared" si="29"/>
        <v>1</v>
      </c>
      <c r="AK93" t="s">
        <v>1012</v>
      </c>
      <c r="AL93" t="str">
        <f t="shared" si="30"/>
        <v>FORWARD</v>
      </c>
      <c r="AM93">
        <f t="shared" si="31"/>
        <v>0</v>
      </c>
    </row>
    <row r="94" spans="1:39" x14ac:dyDescent="0.35">
      <c r="A94" t="s">
        <v>1527</v>
      </c>
      <c r="B94" t="s">
        <v>1368</v>
      </c>
      <c r="D94">
        <v>3400000</v>
      </c>
      <c r="E94">
        <v>2633372.469000157</v>
      </c>
      <c r="F94">
        <v>1.2916073933715819</v>
      </c>
      <c r="H94" s="287" t="e">
        <f t="shared" si="32"/>
        <v>#N/A</v>
      </c>
      <c r="I94" s="249" t="s">
        <v>794</v>
      </c>
      <c r="J94" t="s">
        <v>796</v>
      </c>
      <c r="L94">
        <v>-20342970.864215899</v>
      </c>
      <c r="M94">
        <v>-20342970.864215899</v>
      </c>
      <c r="N94" s="251">
        <v>1.7426077030639648</v>
      </c>
      <c r="O94" t="str" cm="1">
        <f t="array" ref="O94">_xll.BDP(I94,"SECURITY_TYP")</f>
        <v>FORWARD</v>
      </c>
      <c r="P94" t="str" cm="1">
        <f t="array" ref="P94">_xll.BDP(I94,"ID_ISIN")</f>
        <v>#N/A Field Not Applicable</v>
      </c>
      <c r="Q94" t="str" cm="1">
        <f t="array" ref="Q94">_xll.BDP(P94&amp;" Govt","MATURITY")</f>
        <v>#N/A Field Not Applicable Govt</v>
      </c>
      <c r="R94" t="str" cm="1">
        <f t="array" ref="R94">_xll.BDP(I94,"CRNCY")</f>
        <v>CAD</v>
      </c>
      <c r="S94" s="91" t="str" cm="1">
        <f t="array" ref="S94">_xll.BDP(P94&amp;" Govt","RISK_MID")</f>
        <v>#N/A Field Not Applicable Govt</v>
      </c>
      <c r="T94" s="175" t="e">
        <f t="shared" si="17"/>
        <v>#VALUE!</v>
      </c>
      <c r="U94" cm="1">
        <f t="array" ref="U94">IF(R94="GBP",1,_xll.BDP("GBP"&amp;R94&amp;" CURNCY","PX_LAST"))</f>
        <v>1.7588999999999999</v>
      </c>
      <c r="V94" s="107" t="e">
        <f t="shared" si="18"/>
        <v>#VALUE!</v>
      </c>
      <c r="X94" s="249" t="str">
        <f t="shared" si="19"/>
        <v>GBP/CAD R 06/20/24 Curncy</v>
      </c>
      <c r="Y94" s="250">
        <f t="shared" si="20"/>
        <v>-20143110.09783062</v>
      </c>
      <c r="Z94" s="254">
        <f t="shared" si="21"/>
        <v>199860.7663852796</v>
      </c>
      <c r="AA94" s="254" t="e">
        <f t="shared" si="22"/>
        <v>#VALUE!</v>
      </c>
      <c r="AB94" s="91" t="str" cm="1">
        <f t="array" ref="AB94">_xll.BDP(P94&amp;" Govt","PX_DIRTY_MID")</f>
        <v>#N/A Field Not Applicable Govt</v>
      </c>
      <c r="AC94" s="256" t="e">
        <f t="shared" si="23"/>
        <v>#VALUE!</v>
      </c>
      <c r="AD94" s="255" t="e">
        <f t="shared" si="24"/>
        <v>#VALUE!</v>
      </c>
      <c r="AE94" s="249" t="str">
        <f t="shared" si="25"/>
        <v>GBP/CAD R 06/20/24 GBP</v>
      </c>
      <c r="AG94" s="254">
        <f t="shared" si="26"/>
        <v>199860.7663852796</v>
      </c>
      <c r="AH94" s="254" t="e">
        <f t="shared" si="27"/>
        <v>#VALUE!</v>
      </c>
      <c r="AI94" s="256" t="e">
        <f t="shared" si="28"/>
        <v>#VALUE!</v>
      </c>
      <c r="AJ94" t="b">
        <f t="shared" si="29"/>
        <v>1</v>
      </c>
      <c r="AK94" t="s">
        <v>1012</v>
      </c>
      <c r="AL94" t="str">
        <f t="shared" si="30"/>
        <v>FORWARD</v>
      </c>
      <c r="AM94">
        <f t="shared" si="31"/>
        <v>0</v>
      </c>
    </row>
    <row r="95" spans="1:39" x14ac:dyDescent="0.35">
      <c r="A95" t="s">
        <v>1527</v>
      </c>
      <c r="B95" t="s">
        <v>1369</v>
      </c>
      <c r="D95">
        <v>-4500000</v>
      </c>
      <c r="E95">
        <v>-4500000</v>
      </c>
      <c r="F95">
        <v>1.2917736026611328</v>
      </c>
      <c r="H95" s="287" t="e">
        <f t="shared" si="32"/>
        <v>#N/A</v>
      </c>
      <c r="I95" s="249" t="s">
        <v>794</v>
      </c>
      <c r="J95" t="s">
        <v>795</v>
      </c>
      <c r="L95">
        <v>35000000</v>
      </c>
      <c r="M95">
        <v>20078297.602327473</v>
      </c>
      <c r="N95" s="251">
        <v>1.7426077030639648</v>
      </c>
      <c r="O95" t="str" cm="1">
        <f t="array" ref="O95">_xll.BDP(I95,"SECURITY_TYP")</f>
        <v>FORWARD</v>
      </c>
      <c r="P95" t="str" cm="1">
        <f t="array" ref="P95">_xll.BDP(I95,"ID_ISIN")</f>
        <v>#N/A Field Not Applicable</v>
      </c>
      <c r="Q95" t="str" cm="1">
        <f t="array" ref="Q95">_xll.BDP(P95&amp;" Govt","MATURITY")</f>
        <v>#N/A Field Not Applicable Govt</v>
      </c>
      <c r="R95" t="str" cm="1">
        <f t="array" ref="R95">_xll.BDP(I95,"CRNCY")</f>
        <v>CAD</v>
      </c>
      <c r="S95" s="91" t="str" cm="1">
        <f t="array" ref="S95">_xll.BDP(P95&amp;" Govt","RISK_MID")</f>
        <v>#N/A Field Not Applicable Govt</v>
      </c>
      <c r="T95" s="175" t="e">
        <f t="shared" si="17"/>
        <v>#VALUE!</v>
      </c>
      <c r="U95" cm="1">
        <f t="array" ref="U95">IF(R95="GBP",1,_xll.BDP("GBP"&amp;R95&amp;" CURNCY","PX_LAST"))</f>
        <v>1.7588999999999999</v>
      </c>
      <c r="V95" s="107" t="e">
        <f t="shared" si="18"/>
        <v>#VALUE!</v>
      </c>
      <c r="X95" s="249" t="str">
        <f t="shared" si="19"/>
        <v>GBP/CAD R 06/20/24 Curncy</v>
      </c>
      <c r="Y95" s="250">
        <f t="shared" si="20"/>
        <v>34656140.350877188</v>
      </c>
      <c r="Z95" s="254">
        <f t="shared" si="21"/>
        <v>-343859.64912281185</v>
      </c>
      <c r="AA95" s="254" t="e">
        <f t="shared" si="22"/>
        <v>#VALUE!</v>
      </c>
      <c r="AB95" s="91" t="str" cm="1">
        <f t="array" ref="AB95">_xll.BDP(P95&amp;" Govt","PX_DIRTY_MID")</f>
        <v>#N/A Field Not Applicable Govt</v>
      </c>
      <c r="AC95" s="256" t="e">
        <f t="shared" si="23"/>
        <v>#VALUE!</v>
      </c>
      <c r="AD95" s="255" t="e">
        <f t="shared" si="24"/>
        <v>#VALUE!</v>
      </c>
      <c r="AE95" s="249" t="str">
        <f t="shared" si="25"/>
        <v>GBP/CAD R 06/20/24 CAD</v>
      </c>
      <c r="AG95" s="254">
        <f t="shared" si="26"/>
        <v>-343859.64912281185</v>
      </c>
      <c r="AH95" s="254" t="e">
        <f t="shared" si="27"/>
        <v>#VALUE!</v>
      </c>
      <c r="AI95" s="256" t="e">
        <f t="shared" si="28"/>
        <v>#VALUE!</v>
      </c>
      <c r="AJ95" t="b">
        <f t="shared" si="29"/>
        <v>1</v>
      </c>
      <c r="AK95" t="s">
        <v>1012</v>
      </c>
      <c r="AL95" t="str">
        <f t="shared" si="30"/>
        <v>FORWARD</v>
      </c>
      <c r="AM95">
        <f t="shared" si="31"/>
        <v>0</v>
      </c>
    </row>
    <row r="96" spans="1:39" x14ac:dyDescent="0.35">
      <c r="A96" t="s">
        <v>1527</v>
      </c>
      <c r="B96" t="s">
        <v>1368</v>
      </c>
      <c r="D96">
        <v>5781382.2000000002</v>
      </c>
      <c r="E96">
        <v>4477803.7406610465</v>
      </c>
      <c r="F96">
        <v>1.2917736026611328</v>
      </c>
      <c r="H96" s="287" t="e">
        <f t="shared" si="32"/>
        <v>#N/A</v>
      </c>
      <c r="I96" s="249" t="s">
        <v>794</v>
      </c>
      <c r="J96" t="s">
        <v>796</v>
      </c>
      <c r="L96">
        <v>-20776004.241816305</v>
      </c>
      <c r="M96">
        <v>-20776004.241816305</v>
      </c>
      <c r="N96" s="251">
        <v>1.7426077030639648</v>
      </c>
      <c r="O96" t="str" cm="1">
        <f t="array" ref="O96">_xll.BDP(I96,"SECURITY_TYP")</f>
        <v>FORWARD</v>
      </c>
      <c r="P96" t="str" cm="1">
        <f t="array" ref="P96">_xll.BDP(I96,"ID_ISIN")</f>
        <v>#N/A Field Not Applicable</v>
      </c>
      <c r="Q96" t="str" cm="1">
        <f t="array" ref="Q96">_xll.BDP(P96&amp;" Govt","MATURITY")</f>
        <v>#N/A Field Not Applicable Govt</v>
      </c>
      <c r="R96" t="str" cm="1">
        <f t="array" ref="R96">_xll.BDP(I96,"CRNCY")</f>
        <v>CAD</v>
      </c>
      <c r="S96" s="91" t="str" cm="1">
        <f t="array" ref="S96">_xll.BDP(P96&amp;" Govt","RISK_MID")</f>
        <v>#N/A Field Not Applicable Govt</v>
      </c>
      <c r="T96" s="175" t="e">
        <f t="shared" si="17"/>
        <v>#VALUE!</v>
      </c>
      <c r="U96" cm="1">
        <f t="array" ref="U96">IF(R96="GBP",1,_xll.BDP("GBP"&amp;R96&amp;" CURNCY","PX_LAST"))</f>
        <v>1.7588999999999999</v>
      </c>
      <c r="V96" s="107" t="e">
        <f t="shared" si="18"/>
        <v>#VALUE!</v>
      </c>
      <c r="X96" s="249" t="str">
        <f t="shared" si="19"/>
        <v>GBP/CAD R 06/20/24 Curncy</v>
      </c>
      <c r="Y96" s="250">
        <f t="shared" si="20"/>
        <v>-20571889.112423021</v>
      </c>
      <c r="Z96" s="254">
        <f t="shared" si="21"/>
        <v>204115.12939328328</v>
      </c>
      <c r="AA96" s="254" t="e">
        <f t="shared" si="22"/>
        <v>#VALUE!</v>
      </c>
      <c r="AB96" s="91" t="str" cm="1">
        <f t="array" ref="AB96">_xll.BDP(P96&amp;" Govt","PX_DIRTY_MID")</f>
        <v>#N/A Field Not Applicable Govt</v>
      </c>
      <c r="AC96" s="256" t="e">
        <f t="shared" si="23"/>
        <v>#VALUE!</v>
      </c>
      <c r="AD96" s="255" t="e">
        <f t="shared" si="24"/>
        <v>#VALUE!</v>
      </c>
      <c r="AE96" s="249" t="str">
        <f t="shared" si="25"/>
        <v>GBP/CAD R 06/20/24 GBP</v>
      </c>
      <c r="AG96" s="254">
        <f t="shared" si="26"/>
        <v>204115.12939328328</v>
      </c>
      <c r="AH96" s="254" t="e">
        <f t="shared" si="27"/>
        <v>#VALUE!</v>
      </c>
      <c r="AI96" s="256" t="e">
        <f t="shared" si="28"/>
        <v>#VALUE!</v>
      </c>
      <c r="AJ96" t="b">
        <f t="shared" si="29"/>
        <v>1</v>
      </c>
      <c r="AK96" t="s">
        <v>1012</v>
      </c>
      <c r="AL96" t="str">
        <f t="shared" si="30"/>
        <v>FORWARD</v>
      </c>
      <c r="AM96">
        <f t="shared" si="31"/>
        <v>0</v>
      </c>
    </row>
    <row r="97" spans="1:39" x14ac:dyDescent="0.35">
      <c r="A97" t="s">
        <v>1471</v>
      </c>
      <c r="B97" t="s">
        <v>1473</v>
      </c>
      <c r="D97">
        <v>100000000</v>
      </c>
      <c r="E97">
        <v>4356812.0742074102</v>
      </c>
      <c r="F97">
        <v>22.976774735390624</v>
      </c>
      <c r="H97" s="287" t="e">
        <f t="shared" si="32"/>
        <v>#N/A</v>
      </c>
      <c r="I97" s="249" t="s">
        <v>794</v>
      </c>
      <c r="J97" t="s">
        <v>795</v>
      </c>
      <c r="L97">
        <v>2070487.92</v>
      </c>
      <c r="M97">
        <v>1187767.7897081142</v>
      </c>
      <c r="N97" s="251">
        <v>1.7429070561523436</v>
      </c>
      <c r="O97" t="str" cm="1">
        <f t="array" ref="O97">_xll.BDP(I97,"SECURITY_TYP")</f>
        <v>FORWARD</v>
      </c>
      <c r="P97" t="str" cm="1">
        <f t="array" ref="P97">_xll.BDP(I97,"ID_ISIN")</f>
        <v>#N/A Field Not Applicable</v>
      </c>
      <c r="Q97" t="str" cm="1">
        <f t="array" ref="Q97">_xll.BDP(P97&amp;" Govt","MATURITY")</f>
        <v>#N/A Field Not Applicable Govt</v>
      </c>
      <c r="R97" t="str" cm="1">
        <f t="array" ref="R97">_xll.BDP(I97,"CRNCY")</f>
        <v>CAD</v>
      </c>
      <c r="S97" s="91" t="str" cm="1">
        <f t="array" ref="S97">_xll.BDP(P97&amp;" Govt","RISK_MID")</f>
        <v>#N/A Field Not Applicable Govt</v>
      </c>
      <c r="T97" s="175" t="e">
        <f t="shared" si="17"/>
        <v>#VALUE!</v>
      </c>
      <c r="U97" cm="1">
        <f t="array" ref="U97">IF(R97="GBP",1,_xll.BDP("GBP"&amp;R97&amp;" CURNCY","PX_LAST"))</f>
        <v>1.7588999999999999</v>
      </c>
      <c r="V97" s="107" t="e">
        <f t="shared" si="18"/>
        <v>#VALUE!</v>
      </c>
      <c r="X97" s="249" t="str">
        <f t="shared" si="19"/>
        <v>GBP/CAD R 06/20/24 Curncy</v>
      </c>
      <c r="Y97" s="250">
        <f t="shared" si="20"/>
        <v>2050146.2842947366</v>
      </c>
      <c r="Z97" s="254">
        <f t="shared" si="21"/>
        <v>-20341.635705263354</v>
      </c>
      <c r="AA97" s="254" t="e">
        <f t="shared" si="22"/>
        <v>#VALUE!</v>
      </c>
      <c r="AB97" s="91" t="str" cm="1">
        <f t="array" ref="AB97">_xll.BDP(P97&amp;" Govt","PX_DIRTY_MID")</f>
        <v>#N/A Field Not Applicable Govt</v>
      </c>
      <c r="AC97" s="256" t="e">
        <f t="shared" si="23"/>
        <v>#VALUE!</v>
      </c>
      <c r="AD97" s="255" t="e">
        <f t="shared" si="24"/>
        <v>#VALUE!</v>
      </c>
      <c r="AE97" s="249" t="str">
        <f t="shared" si="25"/>
        <v>GBP/CAD R 06/20/24 CAD</v>
      </c>
      <c r="AG97" s="254">
        <f t="shared" si="26"/>
        <v>-20341.635705263354</v>
      </c>
      <c r="AH97" s="254" t="e">
        <f t="shared" si="27"/>
        <v>#VALUE!</v>
      </c>
      <c r="AI97" s="256" t="e">
        <f t="shared" si="28"/>
        <v>#VALUE!</v>
      </c>
      <c r="AJ97" t="b">
        <f t="shared" si="29"/>
        <v>1</v>
      </c>
      <c r="AK97" t="s">
        <v>1012</v>
      </c>
      <c r="AL97" t="str">
        <f t="shared" si="30"/>
        <v>FORWARD</v>
      </c>
      <c r="AM97">
        <f t="shared" si="31"/>
        <v>0</v>
      </c>
    </row>
    <row r="98" spans="1:39" x14ac:dyDescent="0.35">
      <c r="A98" t="s">
        <v>1471</v>
      </c>
      <c r="B98" t="s">
        <v>1473</v>
      </c>
      <c r="D98">
        <v>23000000</v>
      </c>
      <c r="E98">
        <v>1002066.7770677042</v>
      </c>
      <c r="F98">
        <v>22.976774735390624</v>
      </c>
      <c r="H98" s="287" t="e">
        <f t="shared" si="32"/>
        <v>#N/A</v>
      </c>
      <c r="I98" s="249" t="s">
        <v>797</v>
      </c>
      <c r="J98" t="s">
        <v>1187</v>
      </c>
      <c r="K98" t="s">
        <v>690</v>
      </c>
      <c r="L98">
        <v>0</v>
      </c>
      <c r="M98" s="250">
        <v>0</v>
      </c>
      <c r="N98" s="251">
        <v>0</v>
      </c>
      <c r="O98" t="str" cm="1">
        <f t="array" ref="O98">_xll.BDP(I98,"SECURITY_TYP")</f>
        <v>Rec Fix/Pay IL ZC</v>
      </c>
      <c r="P98" t="str" cm="1">
        <f t="array" ref="P98">_xll.BDP(I98,"ID_ISIN")</f>
        <v>#N/A Field Not Applicable</v>
      </c>
      <c r="Q98" t="str" cm="1">
        <f t="array" ref="Q98">_xll.BDP(P98&amp;" Govt","MATURITY")</f>
        <v>#N/A Field Not Applicable Govt</v>
      </c>
      <c r="R98" t="str" cm="1">
        <f t="array" ref="R98">_xll.BDP(I98,"CRNCY")</f>
        <v>USD</v>
      </c>
      <c r="S98" s="91" t="str" cm="1">
        <f t="array" ref="S98">_xll.BDP(P98&amp;" Govt","RISK_MID")</f>
        <v>#N/A Field Not Applicable Govt</v>
      </c>
      <c r="T98" s="175" t="e">
        <f t="shared" si="17"/>
        <v>#VALUE!</v>
      </c>
      <c r="U98" cm="1">
        <f t="array" ref="U98">IF(R98="GBP",1,_xll.BDP("GBP"&amp;R98&amp;" CURNCY","PX_LAST"))</f>
        <v>1.2910999999999999</v>
      </c>
      <c r="V98" s="107" t="e">
        <f t="shared" si="18"/>
        <v>#VALUE!</v>
      </c>
      <c r="X98" s="249" t="str">
        <f t="shared" si="19"/>
        <v>SL7Y06WX Corp</v>
      </c>
      <c r="Y98" s="250">
        <f t="shared" si="20"/>
        <v>0</v>
      </c>
      <c r="Z98" s="254">
        <f t="shared" si="21"/>
        <v>0</v>
      </c>
      <c r="AA98" s="254" t="e">
        <f t="shared" si="22"/>
        <v>#VALUE!</v>
      </c>
      <c r="AB98" s="91" t="str" cm="1">
        <f t="array" ref="AB98">_xll.BDP(P98&amp;" Govt","PX_DIRTY_MID")</f>
        <v>#N/A Field Not Applicable Govt</v>
      </c>
      <c r="AC98" s="256" t="e">
        <f t="shared" si="23"/>
        <v>#VALUE!</v>
      </c>
      <c r="AD98" s="255" t="e">
        <f t="shared" si="24"/>
        <v>#VALUE!</v>
      </c>
      <c r="AE98" s="249" t="str">
        <f t="shared" si="25"/>
        <v>[/ZC 2.6275 09/22/25 0006]</v>
      </c>
      <c r="AG98" s="254">
        <f t="shared" si="26"/>
        <v>0</v>
      </c>
      <c r="AH98" s="254" t="e">
        <f t="shared" si="27"/>
        <v>#VALUE!</v>
      </c>
      <c r="AI98" s="256" t="e">
        <f t="shared" si="28"/>
        <v>#VALUE!</v>
      </c>
      <c r="AJ98" t="b">
        <f t="shared" si="29"/>
        <v>1</v>
      </c>
      <c r="AK98" t="s">
        <v>1012</v>
      </c>
      <c r="AL98" t="str">
        <f t="shared" si="30"/>
        <v>Rec Fix/Pay IL ZC</v>
      </c>
      <c r="AM98" t="str">
        <f t="shared" si="31"/>
        <v>Long US Inflation</v>
      </c>
    </row>
    <row r="99" spans="1:39" x14ac:dyDescent="0.35">
      <c r="A99" t="s">
        <v>1471</v>
      </c>
      <c r="B99" t="s">
        <v>1472</v>
      </c>
      <c r="D99">
        <v>-946044.72479908587</v>
      </c>
      <c r="E99">
        <v>-946044.72479908587</v>
      </c>
      <c r="F99">
        <v>22.976774735390624</v>
      </c>
      <c r="H99" s="287" t="e">
        <f t="shared" si="32"/>
        <v>#N/A</v>
      </c>
      <c r="I99" s="249" t="s">
        <v>1226</v>
      </c>
      <c r="J99" t="s">
        <v>1227</v>
      </c>
      <c r="L99">
        <v>1970000</v>
      </c>
      <c r="M99">
        <v>1552391.1521669617</v>
      </c>
      <c r="N99" s="251">
        <v>5.1573000000000002</v>
      </c>
      <c r="O99" t="str" cm="1">
        <f t="array" ref="O99">_xll.BDP(I99,"SECURITY_TYP")</f>
        <v>FORWARD</v>
      </c>
      <c r="P99" t="str" cm="1">
        <f t="array" ref="P99">_xll.BDP(I99,"ID_ISIN")</f>
        <v>#N/A Field Not Applicable</v>
      </c>
      <c r="Q99" t="str" cm="1">
        <f t="array" ref="Q99">_xll.BDP(P99&amp;" Govt","MATURITY")</f>
        <v>#N/A Field Not Applicable Govt</v>
      </c>
      <c r="R99" t="str" cm="1">
        <f t="array" ref="R99">_xll.BDP(I99,"CRNCY")</f>
        <v>BRL</v>
      </c>
      <c r="S99" s="91" t="str" cm="1">
        <f t="array" ref="S99">_xll.BDP(P99&amp;" Govt","RISK_MID")</f>
        <v>#N/A Field Not Applicable Govt</v>
      </c>
      <c r="T99" s="175" t="e">
        <f t="shared" si="17"/>
        <v>#VALUE!</v>
      </c>
      <c r="U99" cm="1">
        <f t="array" ref="U99">IF(R99="GBP",1,_xll.BDP("GBP"&amp;R99&amp;" CURNCY","PX_LAST"))</f>
        <v>7.0236999999999998</v>
      </c>
      <c r="V99" s="107" t="e">
        <f t="shared" si="18"/>
        <v>#VALUE!</v>
      </c>
      <c r="X99" s="249" t="str">
        <f t="shared" si="19"/>
        <v>USD/BRL N 06/20/24 Curncy</v>
      </c>
      <c r="Y99" s="250">
        <f t="shared" si="20"/>
        <v>1950645.6140350876</v>
      </c>
      <c r="Z99" s="254">
        <f t="shared" si="21"/>
        <v>-19354.385964912362</v>
      </c>
      <c r="AA99" s="254" t="e">
        <f t="shared" si="22"/>
        <v>#VALUE!</v>
      </c>
      <c r="AB99" s="91" t="str" cm="1">
        <f t="array" ref="AB99">_xll.BDP(P99&amp;" Govt","PX_DIRTY_MID")</f>
        <v>#N/A Field Not Applicable Govt</v>
      </c>
      <c r="AC99" s="256" t="e">
        <f t="shared" si="23"/>
        <v>#VALUE!</v>
      </c>
      <c r="AD99" s="255" t="e">
        <f t="shared" si="24"/>
        <v>#VALUE!</v>
      </c>
      <c r="AE99" s="249" t="str">
        <f t="shared" si="25"/>
        <v>USD/BRL N 06/20/24 USD</v>
      </c>
      <c r="AG99" s="254">
        <f t="shared" si="26"/>
        <v>-19354.385964912362</v>
      </c>
      <c r="AH99" s="254" t="e">
        <f t="shared" si="27"/>
        <v>#VALUE!</v>
      </c>
      <c r="AI99" s="256" t="e">
        <f t="shared" si="28"/>
        <v>#VALUE!</v>
      </c>
      <c r="AJ99" t="b">
        <f t="shared" si="29"/>
        <v>1</v>
      </c>
      <c r="AK99" t="s">
        <v>1012</v>
      </c>
      <c r="AL99" t="str">
        <f t="shared" si="30"/>
        <v>FORWARD</v>
      </c>
      <c r="AM99">
        <f t="shared" si="31"/>
        <v>0</v>
      </c>
    </row>
    <row r="100" spans="1:39" x14ac:dyDescent="0.35">
      <c r="A100" t="s">
        <v>1471</v>
      </c>
      <c r="B100" t="s">
        <v>1472</v>
      </c>
      <c r="D100">
        <v>-4286702.7381270872</v>
      </c>
      <c r="E100">
        <v>-4286702.7381270872</v>
      </c>
      <c r="F100">
        <v>22.976774735390624</v>
      </c>
      <c r="H100" s="287" t="e">
        <f t="shared" si="32"/>
        <v>#N/A</v>
      </c>
      <c r="I100" s="249" t="s">
        <v>1226</v>
      </c>
      <c r="J100" t="s">
        <v>1227</v>
      </c>
      <c r="L100">
        <v>-27500000</v>
      </c>
      <c r="M100">
        <v>-21670434.865274847</v>
      </c>
      <c r="N100" s="251">
        <v>5.1573000000000002</v>
      </c>
      <c r="O100" t="str" cm="1">
        <f t="array" ref="O100">_xll.BDP(I100,"SECURITY_TYP")</f>
        <v>FORWARD</v>
      </c>
      <c r="P100" t="str" cm="1">
        <f t="array" ref="P100">_xll.BDP(I100,"ID_ISIN")</f>
        <v>#N/A Field Not Applicable</v>
      </c>
      <c r="Q100" t="str" cm="1">
        <f t="array" ref="Q100">_xll.BDP(P100&amp;" Govt","MATURITY")</f>
        <v>#N/A Field Not Applicable Govt</v>
      </c>
      <c r="R100" t="str" cm="1">
        <f t="array" ref="R100">_xll.BDP(I100,"CRNCY")</f>
        <v>BRL</v>
      </c>
      <c r="S100" s="91" t="str" cm="1">
        <f t="array" ref="S100">_xll.BDP(P100&amp;" Govt","RISK_MID")</f>
        <v>#N/A Field Not Applicable Govt</v>
      </c>
      <c r="T100" s="175" t="e">
        <f t="shared" si="17"/>
        <v>#VALUE!</v>
      </c>
      <c r="U100" cm="1">
        <f t="array" ref="U100">IF(R100="GBP",1,_xll.BDP("GBP"&amp;R100&amp;" CURNCY","PX_LAST"))</f>
        <v>7.0236999999999998</v>
      </c>
      <c r="V100" s="107" t="e">
        <f t="shared" si="18"/>
        <v>#VALUE!</v>
      </c>
      <c r="X100" s="249" t="str">
        <f t="shared" si="19"/>
        <v>USD/BRL N 06/20/24 Curncy</v>
      </c>
      <c r="Y100" s="250">
        <f t="shared" si="20"/>
        <v>-27229824.561403506</v>
      </c>
      <c r="Z100" s="254">
        <f t="shared" si="21"/>
        <v>270175.4385964945</v>
      </c>
      <c r="AA100" s="254" t="e">
        <f t="shared" si="22"/>
        <v>#VALUE!</v>
      </c>
      <c r="AB100" s="91" t="str" cm="1">
        <f t="array" ref="AB100">_xll.BDP(P100&amp;" Govt","PX_DIRTY_MID")</f>
        <v>#N/A Field Not Applicable Govt</v>
      </c>
      <c r="AC100" s="256" t="e">
        <f t="shared" si="23"/>
        <v>#VALUE!</v>
      </c>
      <c r="AD100" s="255" t="e">
        <f t="shared" si="24"/>
        <v>#VALUE!</v>
      </c>
      <c r="AE100" s="249" t="str">
        <f t="shared" si="25"/>
        <v>USD/BRL N 06/20/24 USD</v>
      </c>
      <c r="AG100" s="254">
        <f t="shared" si="26"/>
        <v>270175.4385964945</v>
      </c>
      <c r="AH100" s="254" t="e">
        <f t="shared" si="27"/>
        <v>#VALUE!</v>
      </c>
      <c r="AI100" s="256" t="e">
        <f t="shared" si="28"/>
        <v>#VALUE!</v>
      </c>
      <c r="AJ100" t="b">
        <f t="shared" si="29"/>
        <v>1</v>
      </c>
      <c r="AK100" t="s">
        <v>1012</v>
      </c>
      <c r="AL100" t="str">
        <f t="shared" si="30"/>
        <v>FORWARD</v>
      </c>
      <c r="AM100">
        <f t="shared" si="31"/>
        <v>0</v>
      </c>
    </row>
    <row r="101" spans="1:39" x14ac:dyDescent="0.35">
      <c r="A101" t="s">
        <v>1471</v>
      </c>
      <c r="B101" t="s">
        <v>1472</v>
      </c>
      <c r="D101">
        <v>709041.64291143336</v>
      </c>
      <c r="E101">
        <v>709041.64291143336</v>
      </c>
      <c r="F101">
        <v>22.989137291015624</v>
      </c>
      <c r="H101" s="287" t="e">
        <f t="shared" si="32"/>
        <v>#N/A</v>
      </c>
      <c r="I101" s="249" t="s">
        <v>1226</v>
      </c>
      <c r="J101" t="s">
        <v>1228</v>
      </c>
      <c r="L101">
        <v>142340000</v>
      </c>
      <c r="M101">
        <v>21802488.932651058</v>
      </c>
      <c r="N101" s="251">
        <v>5.1573000000000002</v>
      </c>
      <c r="O101" t="str" cm="1">
        <f t="array" ref="O101">_xll.BDP(I101,"SECURITY_TYP")</f>
        <v>FORWARD</v>
      </c>
      <c r="P101" t="str" cm="1">
        <f t="array" ref="P101">_xll.BDP(I101,"ID_ISIN")</f>
        <v>#N/A Field Not Applicable</v>
      </c>
      <c r="Q101" t="str" cm="1">
        <f t="array" ref="Q101">_xll.BDP(P101&amp;" Govt","MATURITY")</f>
        <v>#N/A Field Not Applicable Govt</v>
      </c>
      <c r="R101" t="str" cm="1">
        <f t="array" ref="R101">_xll.BDP(I101,"CRNCY")</f>
        <v>BRL</v>
      </c>
      <c r="S101" s="91" t="str" cm="1">
        <f t="array" ref="S101">_xll.BDP(P101&amp;" Govt","RISK_MID")</f>
        <v>#N/A Field Not Applicable Govt</v>
      </c>
      <c r="T101" s="175" t="e">
        <f t="shared" si="17"/>
        <v>#VALUE!</v>
      </c>
      <c r="U101" cm="1">
        <f t="array" ref="U101">IF(R101="GBP",1,_xll.BDP("GBP"&amp;R101&amp;" CURNCY","PX_LAST"))</f>
        <v>7.0236999999999998</v>
      </c>
      <c r="V101" s="107" t="e">
        <f t="shared" si="18"/>
        <v>#VALUE!</v>
      </c>
      <c r="X101" s="249" t="str">
        <f t="shared" si="19"/>
        <v>USD/BRL N 06/20/24 Curncy</v>
      </c>
      <c r="Y101" s="250">
        <f t="shared" si="20"/>
        <v>140941571.92982456</v>
      </c>
      <c r="Z101" s="254">
        <f t="shared" si="21"/>
        <v>-1398428.0701754391</v>
      </c>
      <c r="AA101" s="254" t="e">
        <f t="shared" si="22"/>
        <v>#VALUE!</v>
      </c>
      <c r="AB101" s="91" t="str" cm="1">
        <f t="array" ref="AB101">_xll.BDP(P101&amp;" Govt","PX_DIRTY_MID")</f>
        <v>#N/A Field Not Applicable Govt</v>
      </c>
      <c r="AC101" s="256" t="e">
        <f t="shared" si="23"/>
        <v>#VALUE!</v>
      </c>
      <c r="AD101" s="255" t="e">
        <f t="shared" si="24"/>
        <v>#VALUE!</v>
      </c>
      <c r="AE101" s="249" t="str">
        <f t="shared" si="25"/>
        <v>USD/BRL N 06/20/24 BRL</v>
      </c>
      <c r="AG101" s="254">
        <f t="shared" si="26"/>
        <v>-1398428.0701754391</v>
      </c>
      <c r="AH101" s="254" t="e">
        <f t="shared" si="27"/>
        <v>#VALUE!</v>
      </c>
      <c r="AI101" s="256" t="e">
        <f t="shared" si="28"/>
        <v>#VALUE!</v>
      </c>
      <c r="AJ101" t="b">
        <f t="shared" si="29"/>
        <v>1</v>
      </c>
      <c r="AK101" t="s">
        <v>1012</v>
      </c>
      <c r="AL101" t="str">
        <f t="shared" si="30"/>
        <v>FORWARD</v>
      </c>
      <c r="AM101">
        <f t="shared" si="31"/>
        <v>0</v>
      </c>
    </row>
    <row r="102" spans="1:39" x14ac:dyDescent="0.35">
      <c r="A102" t="s">
        <v>1471</v>
      </c>
      <c r="B102" t="s">
        <v>1473</v>
      </c>
      <c r="D102">
        <v>-16425000</v>
      </c>
      <c r="E102">
        <v>-715606.38318856701</v>
      </c>
      <c r="F102">
        <v>22.989137291015624</v>
      </c>
      <c r="H102" s="287" t="e">
        <f t="shared" si="32"/>
        <v>#N/A</v>
      </c>
      <c r="I102" s="249" t="s">
        <v>1226</v>
      </c>
      <c r="J102" t="s">
        <v>1227</v>
      </c>
      <c r="L102" s="250">
        <v>4000000</v>
      </c>
      <c r="M102" s="250">
        <v>3152063.2531308867</v>
      </c>
      <c r="N102" s="251">
        <v>5.1573000000000002</v>
      </c>
      <c r="O102" t="str" cm="1">
        <f t="array" ref="O102">_xll.BDP(I102,"SECURITY_TYP")</f>
        <v>FORWARD</v>
      </c>
      <c r="P102" t="str" cm="1">
        <f t="array" ref="P102">_xll.BDP(I102,"ID_ISIN")</f>
        <v>#N/A Field Not Applicable</v>
      </c>
      <c r="Q102" t="str" cm="1">
        <f t="array" ref="Q102">_xll.BDP(P102&amp;" Govt","MATURITY")</f>
        <v>#N/A Field Not Applicable Govt</v>
      </c>
      <c r="R102" t="str" cm="1">
        <f t="array" ref="R102">_xll.BDP(I102,"CRNCY")</f>
        <v>BRL</v>
      </c>
      <c r="S102" s="91" t="str" cm="1">
        <f t="array" ref="S102">_xll.BDP(P102&amp;" Govt","RISK_MID")</f>
        <v>#N/A Field Not Applicable Govt</v>
      </c>
      <c r="T102" s="175" t="e">
        <f t="shared" si="17"/>
        <v>#VALUE!</v>
      </c>
      <c r="U102" cm="1">
        <f t="array" ref="U102">IF(R102="GBP",1,_xll.BDP("GBP"&amp;R102&amp;" CURNCY","PX_LAST"))</f>
        <v>7.0236999999999998</v>
      </c>
      <c r="V102" s="107" t="e">
        <f t="shared" si="18"/>
        <v>#VALUE!</v>
      </c>
      <c r="X102" s="249" t="str">
        <f t="shared" si="19"/>
        <v>USD/BRL N 06/20/24 Curncy</v>
      </c>
      <c r="Y102" s="250">
        <f t="shared" si="20"/>
        <v>3960701.7543859645</v>
      </c>
      <c r="Z102" s="254">
        <f t="shared" si="21"/>
        <v>-39298.245614035521</v>
      </c>
      <c r="AA102" s="254" t="e">
        <f t="shared" si="22"/>
        <v>#VALUE!</v>
      </c>
      <c r="AB102" s="91" t="str" cm="1">
        <f t="array" ref="AB102">_xll.BDP(P102&amp;" Govt","PX_DIRTY_MID")</f>
        <v>#N/A Field Not Applicable Govt</v>
      </c>
      <c r="AC102" s="256" t="e">
        <f t="shared" si="23"/>
        <v>#VALUE!</v>
      </c>
      <c r="AD102" s="255" t="e">
        <f t="shared" si="24"/>
        <v>#VALUE!</v>
      </c>
      <c r="AE102" s="249" t="str">
        <f t="shared" si="25"/>
        <v>USD/BRL N 06/20/24 USD</v>
      </c>
      <c r="AG102" s="254">
        <f t="shared" si="26"/>
        <v>-39298.245614035521</v>
      </c>
      <c r="AH102" s="254" t="e">
        <f t="shared" si="27"/>
        <v>#VALUE!</v>
      </c>
      <c r="AI102" s="256" t="e">
        <f t="shared" si="28"/>
        <v>#VALUE!</v>
      </c>
      <c r="AJ102" t="b">
        <f t="shared" si="29"/>
        <v>1</v>
      </c>
      <c r="AK102" t="s">
        <v>1012</v>
      </c>
      <c r="AL102" t="str">
        <f t="shared" si="30"/>
        <v>FORWARD</v>
      </c>
      <c r="AM102">
        <f t="shared" si="31"/>
        <v>0</v>
      </c>
    </row>
    <row r="103" spans="1:39" x14ac:dyDescent="0.35">
      <c r="A103" t="s">
        <v>918</v>
      </c>
      <c r="B103" t="s">
        <v>919</v>
      </c>
      <c r="D103">
        <v>553629339</v>
      </c>
      <c r="E103">
        <v>2695400.0927981935</v>
      </c>
      <c r="F103">
        <v>1</v>
      </c>
      <c r="H103" s="287" t="e">
        <f t="shared" si="32"/>
        <v>#N/A</v>
      </c>
      <c r="I103" s="249" t="s">
        <v>1226</v>
      </c>
      <c r="J103" t="s">
        <v>1228</v>
      </c>
      <c r="L103" s="250">
        <v>-20421040</v>
      </c>
      <c r="M103" s="250">
        <v>-3127929.5952875125</v>
      </c>
      <c r="N103" s="251">
        <v>5.1573000000000002</v>
      </c>
      <c r="O103" t="str" cm="1">
        <f t="array" ref="O103">_xll.BDP(I103,"SECURITY_TYP")</f>
        <v>FORWARD</v>
      </c>
      <c r="P103" t="str" cm="1">
        <f t="array" ref="P103">_xll.BDP(I103,"ID_ISIN")</f>
        <v>#N/A Field Not Applicable</v>
      </c>
      <c r="Q103" t="str" cm="1">
        <f t="array" ref="Q103">_xll.BDP(P103&amp;" Govt","MATURITY")</f>
        <v>#N/A Field Not Applicable Govt</v>
      </c>
      <c r="R103" t="str" cm="1">
        <f t="array" ref="R103">_xll.BDP(I103,"CRNCY")</f>
        <v>BRL</v>
      </c>
      <c r="S103" s="91" t="str" cm="1">
        <f t="array" ref="S103">_xll.BDP(P103&amp;" Govt","RISK_MID")</f>
        <v>#N/A Field Not Applicable Govt</v>
      </c>
      <c r="T103" s="175" t="e">
        <f t="shared" si="17"/>
        <v>#VALUE!</v>
      </c>
      <c r="U103" cm="1">
        <f t="array" ref="U103">IF(R103="GBP",1,_xll.BDP("GBP"&amp;R103&amp;" CURNCY","PX_LAST"))</f>
        <v>7.0236999999999998</v>
      </c>
      <c r="V103" s="107" t="e">
        <f t="shared" si="18"/>
        <v>#VALUE!</v>
      </c>
      <c r="X103" s="249" t="str">
        <f t="shared" si="19"/>
        <v>USD/BRL N 06/20/24 Curncy</v>
      </c>
      <c r="Y103" s="250">
        <f t="shared" si="20"/>
        <v>-20220412.238596492</v>
      </c>
      <c r="Z103" s="254">
        <f t="shared" si="21"/>
        <v>200627.76140350848</v>
      </c>
      <c r="AA103" s="254" t="e">
        <f t="shared" si="22"/>
        <v>#VALUE!</v>
      </c>
      <c r="AB103" s="91" t="str" cm="1">
        <f t="array" ref="AB103">_xll.BDP(P103&amp;" Govt","PX_DIRTY_MID")</f>
        <v>#N/A Field Not Applicable Govt</v>
      </c>
      <c r="AC103" s="256" t="e">
        <f t="shared" si="23"/>
        <v>#VALUE!</v>
      </c>
      <c r="AD103" s="255" t="e">
        <f t="shared" si="24"/>
        <v>#VALUE!</v>
      </c>
      <c r="AE103" s="249" t="str">
        <f t="shared" si="25"/>
        <v>USD/BRL N 06/20/24 BRL</v>
      </c>
      <c r="AG103" s="254">
        <f t="shared" si="26"/>
        <v>200627.76140350848</v>
      </c>
      <c r="AH103" s="254" t="e">
        <f t="shared" si="27"/>
        <v>#VALUE!</v>
      </c>
      <c r="AI103" s="256" t="e">
        <f t="shared" si="28"/>
        <v>#VALUE!</v>
      </c>
      <c r="AJ103" t="b">
        <f t="shared" si="29"/>
        <v>1</v>
      </c>
      <c r="AK103" t="s">
        <v>1012</v>
      </c>
      <c r="AL103" t="str">
        <f t="shared" si="30"/>
        <v>FORWARD</v>
      </c>
      <c r="AM103">
        <f t="shared" si="31"/>
        <v>0</v>
      </c>
    </row>
    <row r="104" spans="1:39" x14ac:dyDescent="0.35">
      <c r="A104" t="s">
        <v>1545</v>
      </c>
      <c r="B104" t="s">
        <v>1546</v>
      </c>
      <c r="D104">
        <v>-216027694.64999998</v>
      </c>
      <c r="E104">
        <v>-9411920.684143113</v>
      </c>
      <c r="F104">
        <v>18.058872946289064</v>
      </c>
      <c r="H104" s="287" t="e">
        <f t="shared" si="32"/>
        <v>#N/A</v>
      </c>
      <c r="I104" s="249" t="s">
        <v>1226</v>
      </c>
      <c r="J104" t="s">
        <v>1228</v>
      </c>
      <c r="L104" s="250">
        <v>-10108751.619999999</v>
      </c>
      <c r="M104" s="250">
        <v>-1548376.7410283014</v>
      </c>
      <c r="N104" s="251">
        <v>5.1573000000000002</v>
      </c>
      <c r="O104" t="str" cm="1">
        <f t="array" ref="O104">_xll.BDP(I104,"SECURITY_TYP")</f>
        <v>FORWARD</v>
      </c>
      <c r="P104" t="str" cm="1">
        <f t="array" ref="P104">_xll.BDP(I104,"ID_ISIN")</f>
        <v>#N/A Field Not Applicable</v>
      </c>
      <c r="Q104" t="str" cm="1">
        <f t="array" ref="Q104">_xll.BDP(P104&amp;" Govt","MATURITY")</f>
        <v>#N/A Field Not Applicable Govt</v>
      </c>
      <c r="R104" t="str" cm="1">
        <f t="array" ref="R104">_xll.BDP(I104,"CRNCY")</f>
        <v>BRL</v>
      </c>
      <c r="S104" s="91" t="str" cm="1">
        <f t="array" ref="S104">_xll.BDP(P104&amp;" Govt","RISK_MID")</f>
        <v>#N/A Field Not Applicable Govt</v>
      </c>
      <c r="T104" s="175" t="e">
        <f t="shared" si="17"/>
        <v>#VALUE!</v>
      </c>
      <c r="U104" cm="1">
        <f t="array" ref="U104">IF(R104="GBP",1,_xll.BDP("GBP"&amp;R104&amp;" CURNCY","PX_LAST"))</f>
        <v>7.0236999999999998</v>
      </c>
      <c r="V104" s="107" t="e">
        <f t="shared" si="18"/>
        <v>#VALUE!</v>
      </c>
      <c r="X104" s="249" t="str">
        <f t="shared" si="19"/>
        <v>USD/BRL N 06/20/24 Curncy</v>
      </c>
      <c r="Y104" s="250">
        <f t="shared" si="20"/>
        <v>-10009437.568996489</v>
      </c>
      <c r="Z104" s="254">
        <f t="shared" si="21"/>
        <v>99314.051003510132</v>
      </c>
      <c r="AA104" s="254" t="e">
        <f t="shared" si="22"/>
        <v>#VALUE!</v>
      </c>
      <c r="AB104" s="91" t="str" cm="1">
        <f t="array" ref="AB104">_xll.BDP(P104&amp;" Govt","PX_DIRTY_MID")</f>
        <v>#N/A Field Not Applicable Govt</v>
      </c>
      <c r="AC104" s="256" t="e">
        <f t="shared" si="23"/>
        <v>#VALUE!</v>
      </c>
      <c r="AD104" s="255" t="e">
        <f t="shared" si="24"/>
        <v>#VALUE!</v>
      </c>
      <c r="AE104" s="249" t="str">
        <f t="shared" si="25"/>
        <v>USD/BRL N 06/20/24 BRL</v>
      </c>
      <c r="AG104" s="254">
        <f t="shared" si="26"/>
        <v>99314.051003510132</v>
      </c>
      <c r="AH104" s="254" t="e">
        <f t="shared" si="27"/>
        <v>#VALUE!</v>
      </c>
      <c r="AI104" s="256" t="e">
        <f t="shared" si="28"/>
        <v>#VALUE!</v>
      </c>
      <c r="AJ104" t="b">
        <f t="shared" si="29"/>
        <v>1</v>
      </c>
      <c r="AK104" t="s">
        <v>1012</v>
      </c>
      <c r="AL104" t="str">
        <f t="shared" si="30"/>
        <v>FORWARD</v>
      </c>
      <c r="AM104">
        <f t="shared" si="31"/>
        <v>0</v>
      </c>
    </row>
    <row r="105" spans="1:39" x14ac:dyDescent="0.35">
      <c r="A105" t="s">
        <v>1545</v>
      </c>
      <c r="B105" t="s">
        <v>1547</v>
      </c>
      <c r="D105">
        <v>11927336.642524082</v>
      </c>
      <c r="E105">
        <v>9237976.4537999071</v>
      </c>
      <c r="F105">
        <v>18.058872946289064</v>
      </c>
      <c r="H105" s="287" t="e">
        <f t="shared" si="32"/>
        <v>#N/A</v>
      </c>
      <c r="I105" s="249" t="s">
        <v>776</v>
      </c>
      <c r="J105" t="s">
        <v>1186</v>
      </c>
      <c r="K105" t="s">
        <v>690</v>
      </c>
      <c r="L105">
        <v>0</v>
      </c>
      <c r="M105" s="250">
        <v>0</v>
      </c>
      <c r="N105" s="251">
        <v>0</v>
      </c>
      <c r="O105" t="str" cm="1">
        <f t="array" ref="O105">_xll.BDP(I105,"SECURITY_TYP")</f>
        <v>Rec Fix/Pay IL ZC</v>
      </c>
      <c r="P105" t="str" cm="1">
        <f t="array" ref="P105">_xll.BDP(I105,"ID_ISIN")</f>
        <v>#N/A Field Not Applicable</v>
      </c>
      <c r="Q105" t="str" cm="1">
        <f t="array" ref="Q105">_xll.BDP(P105&amp;" Govt","MATURITY")</f>
        <v>#N/A Field Not Applicable Govt</v>
      </c>
      <c r="R105" t="str" cm="1">
        <f t="array" ref="R105">_xll.BDP(I105,"CRNCY")</f>
        <v>USD</v>
      </c>
      <c r="S105" s="91" t="str" cm="1">
        <f t="array" ref="S105">_xll.BDP(P105&amp;" Govt","RISK_MID")</f>
        <v>#N/A Field Not Applicable Govt</v>
      </c>
      <c r="T105" s="175" t="e">
        <f t="shared" si="17"/>
        <v>#VALUE!</v>
      </c>
      <c r="U105" cm="1">
        <f t="array" ref="U105">IF(R105="GBP",1,_xll.BDP("GBP"&amp;R105&amp;" CURNCY","PX_LAST"))</f>
        <v>1.2910999999999999</v>
      </c>
      <c r="V105" s="107" t="e">
        <f t="shared" si="18"/>
        <v>#VALUE!</v>
      </c>
      <c r="X105" s="249" t="str">
        <f t="shared" si="19"/>
        <v>SL7Y06XC Corp</v>
      </c>
      <c r="Y105" s="250">
        <f t="shared" si="20"/>
        <v>0</v>
      </c>
      <c r="Z105" s="254">
        <f t="shared" si="21"/>
        <v>0</v>
      </c>
      <c r="AA105" s="254" t="e">
        <f t="shared" si="22"/>
        <v>#VALUE!</v>
      </c>
      <c r="AB105" s="91" t="str" cm="1">
        <f t="array" ref="AB105">_xll.BDP(P105&amp;" Govt","PX_DIRTY_MID")</f>
        <v>#N/A Field Not Applicable Govt</v>
      </c>
      <c r="AC105" s="256" t="e">
        <f t="shared" si="23"/>
        <v>#VALUE!</v>
      </c>
      <c r="AD105" s="255" t="e">
        <f t="shared" si="24"/>
        <v>#VALUE!</v>
      </c>
      <c r="AE105" s="249" t="str">
        <f t="shared" si="25"/>
        <v>[/ZC 2.1142 02/06/26 0006]</v>
      </c>
      <c r="AG105" s="254">
        <f t="shared" si="26"/>
        <v>0</v>
      </c>
      <c r="AH105" s="254" t="e">
        <f t="shared" si="27"/>
        <v>#VALUE!</v>
      </c>
      <c r="AI105" s="256" t="e">
        <f t="shared" si="28"/>
        <v>#VALUE!</v>
      </c>
      <c r="AJ105" t="b">
        <f t="shared" si="29"/>
        <v>1</v>
      </c>
      <c r="AK105" t="s">
        <v>1012</v>
      </c>
      <c r="AL105" t="str">
        <f t="shared" si="30"/>
        <v>Rec Fix/Pay IL ZC</v>
      </c>
      <c r="AM105" t="str">
        <f t="shared" si="31"/>
        <v>Long US Inflation</v>
      </c>
    </row>
    <row r="106" spans="1:39" x14ac:dyDescent="0.35">
      <c r="A106" t="s">
        <v>831</v>
      </c>
      <c r="B106" t="s">
        <v>832</v>
      </c>
      <c r="D106">
        <v>3423600</v>
      </c>
      <c r="E106">
        <v>13529557.880489895</v>
      </c>
      <c r="F106">
        <v>89.843999999999994</v>
      </c>
      <c r="H106" s="287" t="e">
        <f t="shared" si="32"/>
        <v>#N/A</v>
      </c>
      <c r="I106" s="249" t="s">
        <v>931</v>
      </c>
      <c r="J106" t="s">
        <v>932</v>
      </c>
      <c r="L106">
        <v>64</v>
      </c>
      <c r="M106">
        <v>-87709.08444444467</v>
      </c>
      <c r="N106" s="251">
        <v>96.689989999999995</v>
      </c>
      <c r="O106" t="str" cm="1">
        <f t="array" ref="O106">_xll.BDP(I106,"SECURITY_TYP")</f>
        <v>Financial commodity future.</v>
      </c>
      <c r="P106" t="str" cm="1">
        <f t="array" ref="P106">_xll.BDP(I106,"ID_ISIN")</f>
        <v>GB00KKWBC053</v>
      </c>
      <c r="Q106" t="str" cm="1">
        <f t="array" ref="Q106">_xll.BDP(P106&amp;" Govt","MATURITY")</f>
        <v>#N/A Invalid Security</v>
      </c>
      <c r="R106" t="str" cm="1">
        <f t="array" ref="R106">_xll.BDP(I106,"CRNCY")</f>
        <v>GBP</v>
      </c>
      <c r="S106" s="91" t="str" cm="1">
        <f t="array" ref="S106">_xll.BDP(P106&amp;" Govt","RISK_MID")</f>
        <v>#N/A Invalid Security</v>
      </c>
      <c r="T106" s="175" t="e">
        <f t="shared" si="17"/>
        <v>#VALUE!</v>
      </c>
      <c r="U106" cm="1">
        <f t="array" ref="U106">IF(R106="GBP",1,_xll.BDP("GBP"&amp;R106&amp;" CURNCY","PX_LAST"))</f>
        <v>1</v>
      </c>
      <c r="V106" s="107" t="e">
        <f t="shared" si="18"/>
        <v>#VALUE!</v>
      </c>
      <c r="X106" s="249" t="str">
        <f t="shared" si="19"/>
        <v>G M4 Comdty</v>
      </c>
      <c r="Y106" s="250">
        <f t="shared" si="20"/>
        <v>63.371228070175434</v>
      </c>
      <c r="Z106" s="254">
        <f t="shared" si="21"/>
        <v>-0.6287719298245662</v>
      </c>
      <c r="AA106" s="254" t="e">
        <f t="shared" si="22"/>
        <v>#VALUE!</v>
      </c>
      <c r="AB106" s="91" t="str" cm="1">
        <f t="array" ref="AB106">_xll.BDP(P106&amp;" Govt","PX_DIRTY_MID")</f>
        <v>#N/A Invalid Security</v>
      </c>
      <c r="AC106" s="256" t="e">
        <f t="shared" si="23"/>
        <v>#VALUE!</v>
      </c>
      <c r="AD106" s="255" t="e">
        <f t="shared" si="24"/>
        <v>#VALUE!</v>
      </c>
      <c r="AE106" s="249" t="str">
        <f t="shared" si="25"/>
        <v>G M4 ICF</v>
      </c>
      <c r="AG106" s="254">
        <f t="shared" si="26"/>
        <v>-0.6287719298245662</v>
      </c>
      <c r="AH106" s="254" t="e">
        <f t="shared" si="27"/>
        <v>#VALUE!</v>
      </c>
      <c r="AI106" s="256" t="e">
        <f t="shared" si="28"/>
        <v>#VALUE!</v>
      </c>
      <c r="AJ106" t="b">
        <f t="shared" si="29"/>
        <v>1</v>
      </c>
      <c r="AK106" t="s">
        <v>1012</v>
      </c>
      <c r="AL106" t="str">
        <f t="shared" si="30"/>
        <v>Financial commodity future.</v>
      </c>
      <c r="AM106">
        <f t="shared" si="31"/>
        <v>0</v>
      </c>
    </row>
    <row r="107" spans="1:39" x14ac:dyDescent="0.35">
      <c r="A107" t="s">
        <v>829</v>
      </c>
      <c r="B107" t="s">
        <v>830</v>
      </c>
      <c r="D107">
        <v>2000</v>
      </c>
      <c r="E107">
        <v>880382.92737680848</v>
      </c>
      <c r="F107">
        <v>83.885000000000005</v>
      </c>
      <c r="H107" s="287" t="e">
        <f t="shared" si="32"/>
        <v>#N/A</v>
      </c>
      <c r="I107" s="249" t="s">
        <v>1059</v>
      </c>
      <c r="J107" t="s">
        <v>1189</v>
      </c>
      <c r="K107" t="s">
        <v>690</v>
      </c>
      <c r="L107">
        <v>0</v>
      </c>
      <c r="M107">
        <v>0</v>
      </c>
      <c r="N107" s="251">
        <v>0</v>
      </c>
      <c r="O107" t="str" cm="1">
        <f t="array" ref="O107">_xll.BDP(I107,"SECURITY_TYP")</f>
        <v>Rec Fix/Pay IL ZC</v>
      </c>
      <c r="P107" t="str" cm="1">
        <f t="array" ref="P107">_xll.BDP(I107,"ID_ISIN")</f>
        <v>#N/A Field Not Applicable</v>
      </c>
      <c r="Q107" t="str" cm="1">
        <f t="array" ref="Q107">_xll.BDP(P107&amp;" Govt","MATURITY")</f>
        <v>#N/A Field Not Applicable Govt</v>
      </c>
      <c r="R107" t="str" cm="1">
        <f t="array" ref="R107">_xll.BDP(I107,"CRNCY")</f>
        <v>USD</v>
      </c>
      <c r="S107" s="91" t="str" cm="1">
        <f t="array" ref="S107">_xll.BDP(P107&amp;" Govt","RISK_MID")</f>
        <v>#N/A Field Not Applicable Govt</v>
      </c>
      <c r="T107" s="175" t="e">
        <f t="shared" si="17"/>
        <v>#VALUE!</v>
      </c>
      <c r="U107" cm="1">
        <f t="array" ref="U107">IF(R107="GBP",1,_xll.BDP("GBP"&amp;R107&amp;" CURNCY","PX_LAST"))</f>
        <v>1.2910999999999999</v>
      </c>
      <c r="V107" s="107" t="e">
        <f t="shared" si="18"/>
        <v>#VALUE!</v>
      </c>
      <c r="X107" s="249" t="str">
        <f t="shared" si="19"/>
        <v>SL7Y06Y6 Corp</v>
      </c>
      <c r="Y107" s="250">
        <f t="shared" si="20"/>
        <v>0</v>
      </c>
      <c r="Z107" s="254">
        <f t="shared" si="21"/>
        <v>0</v>
      </c>
      <c r="AA107" s="254" t="e">
        <f t="shared" si="22"/>
        <v>#VALUE!</v>
      </c>
      <c r="AB107" s="91" t="str" cm="1">
        <f t="array" ref="AB107">_xll.BDP(P107&amp;" Govt","PX_DIRTY_MID")</f>
        <v>#N/A Field Not Applicable Govt</v>
      </c>
      <c r="AC107" s="256" t="e">
        <f t="shared" si="23"/>
        <v>#VALUE!</v>
      </c>
      <c r="AD107" s="255" t="e">
        <f t="shared" si="24"/>
        <v>#VALUE!</v>
      </c>
      <c r="AE107" s="249" t="str">
        <f t="shared" si="25"/>
        <v>[/ZC 2.505 10/03/25 000C]</v>
      </c>
      <c r="AG107" s="254">
        <f t="shared" si="26"/>
        <v>0</v>
      </c>
      <c r="AH107" s="254" t="e">
        <f t="shared" si="27"/>
        <v>#VALUE!</v>
      </c>
      <c r="AI107" s="256" t="e">
        <f t="shared" si="28"/>
        <v>#VALUE!</v>
      </c>
      <c r="AJ107" t="b">
        <f t="shared" si="29"/>
        <v>1</v>
      </c>
      <c r="AK107" t="s">
        <v>1012</v>
      </c>
      <c r="AL107" t="str">
        <f t="shared" si="30"/>
        <v>Rec Fix/Pay IL ZC</v>
      </c>
      <c r="AM107" t="str">
        <f t="shared" si="31"/>
        <v>Long US Inflation</v>
      </c>
    </row>
    <row r="108" spans="1:39" x14ac:dyDescent="0.35">
      <c r="A108" t="s">
        <v>763</v>
      </c>
      <c r="B108" t="s">
        <v>764</v>
      </c>
      <c r="D108">
        <v>453622957</v>
      </c>
      <c r="E108">
        <v>21751.808633917248</v>
      </c>
      <c r="F108">
        <v>1</v>
      </c>
      <c r="H108" s="287" t="e">
        <f t="shared" si="32"/>
        <v>#N/A</v>
      </c>
      <c r="I108" s="249" t="s">
        <v>960</v>
      </c>
      <c r="J108" t="s">
        <v>961</v>
      </c>
      <c r="L108">
        <v>245</v>
      </c>
      <c r="M108">
        <v>-286310.23965712311</v>
      </c>
      <c r="N108" s="251">
        <v>117.12</v>
      </c>
      <c r="O108" t="str" cm="1">
        <f t="array" ref="O108">_xll.BDP(I108,"SECURITY_TYP")</f>
        <v>Financial commodity future.</v>
      </c>
      <c r="P108" t="str" cm="1">
        <f t="array" ref="P108">_xll.BDP(I108,"ID_ISIN")</f>
        <v>DE000C75XMS2</v>
      </c>
      <c r="Q108" t="str" cm="1">
        <f t="array" ref="Q108">_xll.BDP(P108&amp;" Govt","MATURITY")</f>
        <v>#N/A Invalid Security</v>
      </c>
      <c r="R108" t="str" cm="1">
        <f t="array" ref="R108">_xll.BDP(I108,"CRNCY")</f>
        <v>EUR</v>
      </c>
      <c r="S108" s="91" t="str" cm="1">
        <f t="array" ref="S108">_xll.BDP(P108&amp;" Govt","RISK_MID")</f>
        <v>#N/A Invalid Security</v>
      </c>
      <c r="T108" s="175" t="e">
        <f t="shared" si="17"/>
        <v>#VALUE!</v>
      </c>
      <c r="U108" cm="1">
        <f t="array" ref="U108">IF(R108="GBP",1,_xll.BDP("GBP"&amp;R108&amp;" CURNCY","PX_LAST"))</f>
        <v>1.1878</v>
      </c>
      <c r="V108" s="107" t="e">
        <f t="shared" si="18"/>
        <v>#VALUE!</v>
      </c>
      <c r="X108" s="249" t="str">
        <f t="shared" si="19"/>
        <v>IKM4 Comdty</v>
      </c>
      <c r="Y108" s="250">
        <f t="shared" si="20"/>
        <v>242.59298245614033</v>
      </c>
      <c r="Z108" s="254">
        <f t="shared" si="21"/>
        <v>-2.4070175438596664</v>
      </c>
      <c r="AA108" s="254" t="e">
        <f t="shared" si="22"/>
        <v>#VALUE!</v>
      </c>
      <c r="AB108" s="91" t="str" cm="1">
        <f t="array" ref="AB108">_xll.BDP(P108&amp;" Govt","PX_DIRTY_MID")</f>
        <v>#N/A Invalid Security</v>
      </c>
      <c r="AC108" s="256" t="e">
        <f t="shared" si="23"/>
        <v>#VALUE!</v>
      </c>
      <c r="AD108" s="255" t="e">
        <f t="shared" si="24"/>
        <v>#VALUE!</v>
      </c>
      <c r="AE108" s="249" t="str">
        <f t="shared" si="25"/>
        <v>IKM4 EUX</v>
      </c>
      <c r="AG108" s="254">
        <f t="shared" si="26"/>
        <v>-2.4070175438596664</v>
      </c>
      <c r="AH108" s="254" t="e">
        <f t="shared" si="27"/>
        <v>#VALUE!</v>
      </c>
      <c r="AI108" s="256" t="e">
        <f t="shared" si="28"/>
        <v>#VALUE!</v>
      </c>
      <c r="AJ108" t="b">
        <f t="shared" si="29"/>
        <v>1</v>
      </c>
      <c r="AK108" t="s">
        <v>1012</v>
      </c>
      <c r="AL108" t="str">
        <f t="shared" si="30"/>
        <v>Financial commodity future.</v>
      </c>
      <c r="AM108">
        <f t="shared" si="31"/>
        <v>0</v>
      </c>
    </row>
    <row r="109" spans="1:39" x14ac:dyDescent="0.35">
      <c r="A109" t="s">
        <v>737</v>
      </c>
      <c r="B109" t="s">
        <v>738</v>
      </c>
      <c r="D109">
        <v>7542</v>
      </c>
      <c r="E109">
        <v>4003769.0749601224</v>
      </c>
      <c r="F109">
        <v>93.256</v>
      </c>
      <c r="H109" s="287" t="e">
        <f t="shared" si="32"/>
        <v>#N/A</v>
      </c>
      <c r="I109" s="249" t="s">
        <v>626</v>
      </c>
      <c r="J109" t="s">
        <v>627</v>
      </c>
      <c r="L109" s="250">
        <v>3000000</v>
      </c>
      <c r="M109" s="250">
        <v>2555250.8598218844</v>
      </c>
      <c r="N109" s="251">
        <v>1.0819431922607421</v>
      </c>
      <c r="O109" t="str" cm="1">
        <f t="array" ref="O109">_xll.BDP(I109,"SECURITY_TYP")</f>
        <v>FORWARD</v>
      </c>
      <c r="P109" t="str" cm="1">
        <f t="array" ref="P109">_xll.BDP(I109,"ID_ISIN")</f>
        <v>#N/A Field Not Applicable</v>
      </c>
      <c r="Q109" t="str" cm="1">
        <f t="array" ref="Q109">_xll.BDP(P109&amp;" Govt","MATURITY")</f>
        <v>#N/A Field Not Applicable Govt</v>
      </c>
      <c r="R109" t="str" cm="1">
        <f t="array" ref="R109">_xll.BDP(I109,"CRNCY")</f>
        <v>USD</v>
      </c>
      <c r="S109" s="91" t="str" cm="1">
        <f t="array" ref="S109">_xll.BDP(P109&amp;" Govt","RISK_MID")</f>
        <v>#N/A Field Not Applicable Govt</v>
      </c>
      <c r="T109" s="175" t="e">
        <f t="shared" si="17"/>
        <v>#VALUE!</v>
      </c>
      <c r="U109" cm="1">
        <f t="array" ref="U109">IF(R109="GBP",1,_xll.BDP("GBP"&amp;R109&amp;" CURNCY","PX_LAST"))</f>
        <v>1.2910999999999999</v>
      </c>
      <c r="V109" s="107" t="e">
        <f t="shared" si="18"/>
        <v>#VALUE!</v>
      </c>
      <c r="X109" s="249" t="str">
        <f t="shared" si="19"/>
        <v>EUR/USD R 06/20/24 Curncy</v>
      </c>
      <c r="Y109" s="250">
        <f t="shared" si="20"/>
        <v>2970526.3157894732</v>
      </c>
      <c r="Z109" s="254">
        <f t="shared" si="21"/>
        <v>-29473.684210526757</v>
      </c>
      <c r="AA109" s="254" t="e">
        <f t="shared" si="22"/>
        <v>#VALUE!</v>
      </c>
      <c r="AB109" s="91" t="str" cm="1">
        <f t="array" ref="AB109">_xll.BDP(P109&amp;" Govt","PX_DIRTY_MID")</f>
        <v>#N/A Field Not Applicable Govt</v>
      </c>
      <c r="AC109" s="256" t="e">
        <f t="shared" si="23"/>
        <v>#VALUE!</v>
      </c>
      <c r="AD109" s="255" t="e">
        <f t="shared" si="24"/>
        <v>#VALUE!</v>
      </c>
      <c r="AE109" s="249" t="str">
        <f t="shared" si="25"/>
        <v>EUR/USD R 06/20/24 EUR</v>
      </c>
      <c r="AG109" s="254">
        <f t="shared" si="26"/>
        <v>-29473.684210526757</v>
      </c>
      <c r="AH109" s="254" t="e">
        <f t="shared" si="27"/>
        <v>#VALUE!</v>
      </c>
      <c r="AI109" s="256" t="e">
        <f t="shared" si="28"/>
        <v>#VALUE!</v>
      </c>
      <c r="AJ109" t="b">
        <f t="shared" si="29"/>
        <v>1</v>
      </c>
      <c r="AK109" t="s">
        <v>1012</v>
      </c>
      <c r="AL109" t="str">
        <f t="shared" si="30"/>
        <v>FORWARD</v>
      </c>
      <c r="AM109">
        <f t="shared" si="31"/>
        <v>0</v>
      </c>
    </row>
    <row r="110" spans="1:39" x14ac:dyDescent="0.35">
      <c r="A110" t="s">
        <v>1400</v>
      </c>
      <c r="B110" t="s">
        <v>1402</v>
      </c>
      <c r="D110">
        <v>216027694.65000001</v>
      </c>
      <c r="E110">
        <v>9411920.6841431148</v>
      </c>
      <c r="F110">
        <v>17.794808442382813</v>
      </c>
      <c r="H110" s="287" t="e">
        <f t="shared" si="32"/>
        <v>#N/A</v>
      </c>
      <c r="I110" s="249" t="s">
        <v>626</v>
      </c>
      <c r="J110" t="s">
        <v>628</v>
      </c>
      <c r="L110">
        <v>-3227721</v>
      </c>
      <c r="M110">
        <v>-2543495.1888647196</v>
      </c>
      <c r="N110" s="251">
        <v>1.0819431922607421</v>
      </c>
      <c r="O110" t="str" cm="1">
        <f t="array" ref="O110">_xll.BDP(I110,"SECURITY_TYP")</f>
        <v>FORWARD</v>
      </c>
      <c r="P110" t="str" cm="1">
        <f t="array" ref="P110">_xll.BDP(I110,"ID_ISIN")</f>
        <v>#N/A Field Not Applicable</v>
      </c>
      <c r="Q110" t="str" cm="1">
        <f t="array" ref="Q110">_xll.BDP(P110&amp;" Govt","MATURITY")</f>
        <v>#N/A Field Not Applicable Govt</v>
      </c>
      <c r="R110" t="str" cm="1">
        <f t="array" ref="R110">_xll.BDP(I110,"CRNCY")</f>
        <v>USD</v>
      </c>
      <c r="S110" s="91" t="str" cm="1">
        <f t="array" ref="S110">_xll.BDP(P110&amp;" Govt","RISK_MID")</f>
        <v>#N/A Field Not Applicable Govt</v>
      </c>
      <c r="T110" s="175" t="e">
        <f t="shared" si="17"/>
        <v>#VALUE!</v>
      </c>
      <c r="U110" cm="1">
        <f t="array" ref="U110">IF(R110="GBP",1,_xll.BDP("GBP"&amp;R110&amp;" CURNCY","PX_LAST"))</f>
        <v>1.2910999999999999</v>
      </c>
      <c r="V110" s="107" t="e">
        <f t="shared" si="18"/>
        <v>#VALUE!</v>
      </c>
      <c r="X110" s="249" t="str">
        <f t="shared" si="19"/>
        <v>EUR/USD R 06/20/24 Curncy</v>
      </c>
      <c r="Y110" s="250">
        <f t="shared" si="20"/>
        <v>-3196010.056842105</v>
      </c>
      <c r="Z110" s="254">
        <f t="shared" si="21"/>
        <v>31710.943157895003</v>
      </c>
      <c r="AA110" s="254" t="e">
        <f t="shared" si="22"/>
        <v>#VALUE!</v>
      </c>
      <c r="AB110" s="91" t="str" cm="1">
        <f t="array" ref="AB110">_xll.BDP(P110&amp;" Govt","PX_DIRTY_MID")</f>
        <v>#N/A Field Not Applicable Govt</v>
      </c>
      <c r="AC110" s="256" t="e">
        <f t="shared" si="23"/>
        <v>#VALUE!</v>
      </c>
      <c r="AD110" s="255" t="e">
        <f t="shared" si="24"/>
        <v>#VALUE!</v>
      </c>
      <c r="AE110" s="249" t="str">
        <f t="shared" si="25"/>
        <v>EUR/USD R 06/20/24 USD</v>
      </c>
      <c r="AG110" s="254">
        <f t="shared" si="26"/>
        <v>31710.943157895003</v>
      </c>
      <c r="AH110" s="254" t="e">
        <f t="shared" si="27"/>
        <v>#VALUE!</v>
      </c>
      <c r="AI110" s="256" t="e">
        <f t="shared" si="28"/>
        <v>#VALUE!</v>
      </c>
      <c r="AJ110" t="b">
        <f t="shared" si="29"/>
        <v>1</v>
      </c>
      <c r="AK110" t="s">
        <v>1012</v>
      </c>
      <c r="AL110" t="str">
        <f t="shared" si="30"/>
        <v>FORWARD</v>
      </c>
      <c r="AM110">
        <f t="shared" si="31"/>
        <v>0</v>
      </c>
    </row>
    <row r="111" spans="1:39" x14ac:dyDescent="0.35">
      <c r="A111" t="s">
        <v>1400</v>
      </c>
      <c r="B111" t="s">
        <v>1402</v>
      </c>
      <c r="D111">
        <v>278355328.35000002</v>
      </c>
      <c r="E111">
        <v>12127418.554752482</v>
      </c>
      <c r="F111">
        <v>17.806691946289064</v>
      </c>
      <c r="H111" s="287" t="e">
        <f t="shared" si="32"/>
        <v>#N/A</v>
      </c>
      <c r="I111" s="249" t="s">
        <v>626</v>
      </c>
      <c r="J111" t="s">
        <v>627</v>
      </c>
      <c r="L111">
        <v>-322585971</v>
      </c>
      <c r="M111">
        <v>-274762693.2547425</v>
      </c>
      <c r="N111" s="251">
        <v>1.0820142737426759</v>
      </c>
      <c r="O111" t="str" cm="1">
        <f t="array" ref="O111">_xll.BDP(I111,"SECURITY_TYP")</f>
        <v>FORWARD</v>
      </c>
      <c r="P111" t="str" cm="1">
        <f t="array" ref="P111">_xll.BDP(I111,"ID_ISIN")</f>
        <v>#N/A Field Not Applicable</v>
      </c>
      <c r="Q111" t="str" cm="1">
        <f t="array" ref="Q111">_xll.BDP(P111&amp;" Govt","MATURITY")</f>
        <v>#N/A Field Not Applicable Govt</v>
      </c>
      <c r="R111" t="str" cm="1">
        <f t="array" ref="R111">_xll.BDP(I111,"CRNCY")</f>
        <v>USD</v>
      </c>
      <c r="S111" s="91" t="str" cm="1">
        <f t="array" ref="S111">_xll.BDP(P111&amp;" Govt","RISK_MID")</f>
        <v>#N/A Field Not Applicable Govt</v>
      </c>
      <c r="T111" s="175" t="e">
        <f t="shared" si="17"/>
        <v>#VALUE!</v>
      </c>
      <c r="U111" cm="1">
        <f t="array" ref="U111">IF(R111="GBP",1,_xll.BDP("GBP"&amp;R111&amp;" CURNCY","PX_LAST"))</f>
        <v>1.2910999999999999</v>
      </c>
      <c r="V111" s="107" t="e">
        <f t="shared" si="18"/>
        <v>#VALUE!</v>
      </c>
      <c r="X111" s="249" t="str">
        <f t="shared" si="19"/>
        <v>EUR/USD R 06/20/24 Curncy</v>
      </c>
      <c r="Y111" s="250">
        <f t="shared" si="20"/>
        <v>-319416705.31999999</v>
      </c>
      <c r="Z111" s="254">
        <f t="shared" si="21"/>
        <v>3169265.6800000072</v>
      </c>
      <c r="AA111" s="254" t="e">
        <f t="shared" si="22"/>
        <v>#VALUE!</v>
      </c>
      <c r="AB111" s="91" t="str" cm="1">
        <f t="array" ref="AB111">_xll.BDP(P111&amp;" Govt","PX_DIRTY_MID")</f>
        <v>#N/A Field Not Applicable Govt</v>
      </c>
      <c r="AC111" s="256" t="e">
        <f t="shared" si="23"/>
        <v>#VALUE!</v>
      </c>
      <c r="AD111" s="255" t="e">
        <f t="shared" si="24"/>
        <v>#VALUE!</v>
      </c>
      <c r="AE111" s="249" t="str">
        <f t="shared" si="25"/>
        <v>EUR/USD R 06/20/24 EUR</v>
      </c>
      <c r="AG111" s="254">
        <f t="shared" si="26"/>
        <v>3169265.6800000072</v>
      </c>
      <c r="AH111" s="254" t="e">
        <f t="shared" si="27"/>
        <v>#VALUE!</v>
      </c>
      <c r="AI111" s="256" t="e">
        <f t="shared" si="28"/>
        <v>#VALUE!</v>
      </c>
      <c r="AJ111" t="b">
        <f t="shared" si="29"/>
        <v>1</v>
      </c>
      <c r="AK111" t="s">
        <v>1012</v>
      </c>
      <c r="AL111" t="str">
        <f t="shared" si="30"/>
        <v>FORWARD</v>
      </c>
      <c r="AM111">
        <f t="shared" si="31"/>
        <v>0</v>
      </c>
    </row>
    <row r="112" spans="1:39" x14ac:dyDescent="0.35">
      <c r="A112" t="s">
        <v>1400</v>
      </c>
      <c r="B112" t="s">
        <v>1401</v>
      </c>
      <c r="D112">
        <v>-15150000</v>
      </c>
      <c r="E112">
        <v>-11733997.913338933</v>
      </c>
      <c r="F112">
        <v>17.806691946289064</v>
      </c>
      <c r="H112" s="287" t="e">
        <f t="shared" si="32"/>
        <v>#N/A</v>
      </c>
      <c r="I112" s="249" t="s">
        <v>626</v>
      </c>
      <c r="J112" t="s">
        <v>1325</v>
      </c>
      <c r="K112" t="s">
        <v>726</v>
      </c>
      <c r="L112">
        <v>0</v>
      </c>
      <c r="M112">
        <v>0</v>
      </c>
      <c r="N112" s="251">
        <v>0</v>
      </c>
      <c r="O112" t="str" cm="1">
        <f t="array" ref="O112">_xll.BDP(I112,"SECURITY_TYP")</f>
        <v>FORWARD</v>
      </c>
      <c r="P112" t="str" cm="1">
        <f t="array" ref="P112">_xll.BDP(I112,"ID_ISIN")</f>
        <v>#N/A Field Not Applicable</v>
      </c>
      <c r="Q112" t="str" cm="1">
        <f t="array" ref="Q112">_xll.BDP(P112&amp;" Govt","MATURITY")</f>
        <v>#N/A Field Not Applicable Govt</v>
      </c>
      <c r="R112" t="str" cm="1">
        <f t="array" ref="R112">_xll.BDP(I112,"CRNCY")</f>
        <v>USD</v>
      </c>
      <c r="S112" s="91" t="str" cm="1">
        <f t="array" ref="S112">_xll.BDP(P112&amp;" Govt","RISK_MID")</f>
        <v>#N/A Field Not Applicable Govt</v>
      </c>
      <c r="T112" s="175" t="e">
        <f t="shared" si="17"/>
        <v>#VALUE!</v>
      </c>
      <c r="U112" cm="1">
        <f t="array" ref="U112">IF(R112="GBP",1,_xll.BDP("GBP"&amp;R112&amp;" CURNCY","PX_LAST"))</f>
        <v>1.2910999999999999</v>
      </c>
      <c r="V112" s="107" t="e">
        <f t="shared" si="18"/>
        <v>#VALUE!</v>
      </c>
      <c r="X112" s="249" t="str">
        <f t="shared" si="19"/>
        <v>EUR/USD R 06/20/24 Curncy</v>
      </c>
      <c r="Y112" s="250">
        <f t="shared" si="20"/>
        <v>0</v>
      </c>
      <c r="Z112" s="254">
        <f t="shared" si="21"/>
        <v>0</v>
      </c>
      <c r="AA112" s="254" t="e">
        <f t="shared" si="22"/>
        <v>#VALUE!</v>
      </c>
      <c r="AB112" s="91" t="str" cm="1">
        <f t="array" ref="AB112">_xll.BDP(P112&amp;" Govt","PX_DIRTY_MID")</f>
        <v>#N/A Field Not Applicable Govt</v>
      </c>
      <c r="AC112" s="256" t="e">
        <f t="shared" si="23"/>
        <v>#VALUE!</v>
      </c>
      <c r="AD112" s="255" t="e">
        <f t="shared" si="24"/>
        <v>#VALUE!</v>
      </c>
      <c r="AE112" s="249" t="str">
        <f t="shared" si="25"/>
        <v>[EUR/USD R 06/20/24 USD]</v>
      </c>
      <c r="AG112" s="254">
        <f t="shared" si="26"/>
        <v>0</v>
      </c>
      <c r="AH112" s="254" t="e">
        <f t="shared" si="27"/>
        <v>#VALUE!</v>
      </c>
      <c r="AI112" s="256" t="e">
        <f t="shared" si="28"/>
        <v>#VALUE!</v>
      </c>
      <c r="AJ112" t="b">
        <f t="shared" si="29"/>
        <v>1</v>
      </c>
      <c r="AK112" t="s">
        <v>1012</v>
      </c>
      <c r="AL112" t="str">
        <f t="shared" si="30"/>
        <v>FORWARD</v>
      </c>
      <c r="AM112" t="str">
        <f t="shared" si="31"/>
        <v>G10_USDEUR</v>
      </c>
    </row>
    <row r="113" spans="1:39" x14ac:dyDescent="0.35">
      <c r="A113" t="s">
        <v>1400</v>
      </c>
      <c r="B113" t="s">
        <v>1401</v>
      </c>
      <c r="D113">
        <v>-12096994.632198833</v>
      </c>
      <c r="E113">
        <v>-9369380.1829632595</v>
      </c>
      <c r="F113">
        <v>17.794808442382813</v>
      </c>
      <c r="H113" s="287" t="e">
        <f t="shared" si="32"/>
        <v>#N/A</v>
      </c>
      <c r="I113" s="249" t="s">
        <v>626</v>
      </c>
      <c r="J113" t="s">
        <v>628</v>
      </c>
      <c r="L113">
        <v>352586143.71702904</v>
      </c>
      <c r="M113">
        <v>277843456.79339319</v>
      </c>
      <c r="N113" s="251">
        <v>1.0820142737426759</v>
      </c>
      <c r="O113" t="str" cm="1">
        <f t="array" ref="O113">_xll.BDP(I113,"SECURITY_TYP")</f>
        <v>FORWARD</v>
      </c>
      <c r="P113" t="str" cm="1">
        <f t="array" ref="P113">_xll.BDP(I113,"ID_ISIN")</f>
        <v>#N/A Field Not Applicable</v>
      </c>
      <c r="Q113" t="str" cm="1">
        <f t="array" ref="Q113">_xll.BDP(P113&amp;" Govt","MATURITY")</f>
        <v>#N/A Field Not Applicable Govt</v>
      </c>
      <c r="R113" t="str" cm="1">
        <f t="array" ref="R113">_xll.BDP(I113,"CRNCY")</f>
        <v>USD</v>
      </c>
      <c r="S113" s="91" t="str" cm="1">
        <f t="array" ref="S113">_xll.BDP(P113&amp;" Govt","RISK_MID")</f>
        <v>#N/A Field Not Applicable Govt</v>
      </c>
      <c r="T113" s="175" t="e">
        <f t="shared" si="17"/>
        <v>#VALUE!</v>
      </c>
      <c r="U113" cm="1">
        <f t="array" ref="U113">IF(R113="GBP",1,_xll.BDP("GBP"&amp;R113&amp;" CURNCY","PX_LAST"))</f>
        <v>1.2910999999999999</v>
      </c>
      <c r="V113" s="107" t="e">
        <f t="shared" si="18"/>
        <v>#VALUE!</v>
      </c>
      <c r="X113" s="249" t="str">
        <f t="shared" si="19"/>
        <v>EUR/USD R 06/20/24 Curncy</v>
      </c>
      <c r="Y113" s="250">
        <f t="shared" si="20"/>
        <v>349122139.49805468</v>
      </c>
      <c r="Z113" s="254">
        <f t="shared" si="21"/>
        <v>-3464004.2189743519</v>
      </c>
      <c r="AA113" s="254" t="e">
        <f t="shared" si="22"/>
        <v>#VALUE!</v>
      </c>
      <c r="AB113" s="91" t="str" cm="1">
        <f t="array" ref="AB113">_xll.BDP(P113&amp;" Govt","PX_DIRTY_MID")</f>
        <v>#N/A Field Not Applicable Govt</v>
      </c>
      <c r="AC113" s="256" t="e">
        <f t="shared" si="23"/>
        <v>#VALUE!</v>
      </c>
      <c r="AD113" s="255" t="e">
        <f t="shared" si="24"/>
        <v>#VALUE!</v>
      </c>
      <c r="AE113" s="249" t="str">
        <f t="shared" si="25"/>
        <v>EUR/USD R 06/20/24 USD</v>
      </c>
      <c r="AG113" s="254">
        <f t="shared" si="26"/>
        <v>-3464004.2189743519</v>
      </c>
      <c r="AH113" s="254" t="e">
        <f t="shared" si="27"/>
        <v>#VALUE!</v>
      </c>
      <c r="AI113" s="256" t="e">
        <f t="shared" si="28"/>
        <v>#VALUE!</v>
      </c>
      <c r="AJ113" t="b">
        <f t="shared" si="29"/>
        <v>1</v>
      </c>
      <c r="AK113" t="s">
        <v>1012</v>
      </c>
      <c r="AL113" t="str">
        <f t="shared" si="30"/>
        <v>FORWARD</v>
      </c>
      <c r="AM113">
        <f t="shared" si="31"/>
        <v>0</v>
      </c>
    </row>
    <row r="114" spans="1:39" x14ac:dyDescent="0.35">
      <c r="A114" t="s">
        <v>1400</v>
      </c>
      <c r="B114" t="s">
        <v>1402</v>
      </c>
      <c r="D114">
        <v>-841958022.99999988</v>
      </c>
      <c r="E114">
        <v>-36682528.805821992</v>
      </c>
      <c r="F114">
        <v>17.806691946289064</v>
      </c>
      <c r="H114" s="287">
        <f t="shared" si="32"/>
        <v>-44476000</v>
      </c>
      <c r="I114" s="249" t="s">
        <v>877</v>
      </c>
      <c r="J114" t="s">
        <v>878</v>
      </c>
      <c r="L114">
        <v>102520000</v>
      </c>
      <c r="M114">
        <v>-8473968.1110024005</v>
      </c>
      <c r="N114" s="251">
        <v>-8.787671857495301</v>
      </c>
      <c r="O114" t="str" cm="1">
        <f t="array" ref="O114">_xll.BDP(I114,"SECURITY_TYP")</f>
        <v>CDS Index</v>
      </c>
      <c r="P114" t="str" cm="1">
        <f t="array" ref="P114">_xll.BDP(I114,"ID_ISIN")</f>
        <v>#N/A Field Not Applicable</v>
      </c>
      <c r="Q114" t="str" cm="1">
        <f t="array" ref="Q114">_xll.BDP(P114&amp;" Govt","MATURITY")</f>
        <v>#N/A Field Not Applicable Govt</v>
      </c>
      <c r="R114" t="str" cm="1">
        <f t="array" ref="R114">_xll.BDP(I114,"CRNCY")</f>
        <v>EUR</v>
      </c>
      <c r="S114" s="91" t="str" cm="1">
        <f t="array" ref="S114">_xll.BDP(P114&amp;" Govt","RISK_MID")</f>
        <v>#N/A Field Not Applicable Govt</v>
      </c>
      <c r="T114" s="175" t="e">
        <f t="shared" si="17"/>
        <v>#VALUE!</v>
      </c>
      <c r="U114" cm="1">
        <f t="array" ref="U114">IF(R114="GBP",1,_xll.BDP("GBP"&amp;R114&amp;" CURNCY","PX_LAST"))</f>
        <v>1.1878</v>
      </c>
      <c r="V114" s="107" t="e">
        <f t="shared" si="18"/>
        <v>#VALUE!</v>
      </c>
      <c r="X114" s="249" t="str">
        <f t="shared" si="19"/>
        <v>SPX003IY Corp</v>
      </c>
      <c r="Y114" s="250">
        <f t="shared" si="20"/>
        <v>101512785.96491228</v>
      </c>
      <c r="Z114" s="254">
        <f t="shared" si="21"/>
        <v>-1007214.0350877196</v>
      </c>
      <c r="AA114" s="254" t="e">
        <f t="shared" si="22"/>
        <v>#VALUE!</v>
      </c>
      <c r="AB114" s="91" t="str" cm="1">
        <f t="array" ref="AB114">_xll.BDP(P114&amp;" Govt","PX_DIRTY_MID")</f>
        <v>#N/A Field Not Applicable Govt</v>
      </c>
      <c r="AC114" s="256" t="e">
        <f t="shared" si="23"/>
        <v>#VALUE!</v>
      </c>
      <c r="AD114" s="255" t="e">
        <f t="shared" si="24"/>
        <v>#VALUE!</v>
      </c>
      <c r="AE114" s="249" t="str">
        <f t="shared" si="25"/>
        <v>ITRX 500 06/20/29 11E</v>
      </c>
      <c r="AG114" s="254">
        <f t="shared" si="26"/>
        <v>-1007214.0350877196</v>
      </c>
      <c r="AH114" s="254" t="e">
        <f t="shared" si="27"/>
        <v>#VALUE!</v>
      </c>
      <c r="AI114" s="256" t="e">
        <f t="shared" si="28"/>
        <v>#VALUE!</v>
      </c>
      <c r="AJ114" t="b">
        <f t="shared" si="29"/>
        <v>1</v>
      </c>
      <c r="AK114" t="s">
        <v>1012</v>
      </c>
      <c r="AL114" t="str">
        <f t="shared" si="30"/>
        <v>CDS Index</v>
      </c>
      <c r="AM114">
        <f t="shared" si="31"/>
        <v>0</v>
      </c>
    </row>
    <row r="115" spans="1:39" x14ac:dyDescent="0.35">
      <c r="A115" t="s">
        <v>1400</v>
      </c>
      <c r="B115" t="s">
        <v>1402</v>
      </c>
      <c r="D115">
        <v>241000000</v>
      </c>
      <c r="E115">
        <v>10499917.098839859</v>
      </c>
      <c r="F115">
        <v>17.794808442382813</v>
      </c>
      <c r="H115" s="287" t="e">
        <f t="shared" si="32"/>
        <v>#N/A</v>
      </c>
      <c r="I115" s="249" t="s">
        <v>1137</v>
      </c>
      <c r="J115" t="s">
        <v>1193</v>
      </c>
      <c r="L115">
        <v>0</v>
      </c>
      <c r="M115">
        <v>0</v>
      </c>
      <c r="N115" s="251">
        <v>0</v>
      </c>
      <c r="O115" t="str" cm="1">
        <f t="array" ref="O115">_xll.BDP(I115,"SECURITY_TYP")</f>
        <v>FORWARD</v>
      </c>
      <c r="P115" t="str" cm="1">
        <f t="array" ref="P115">_xll.BDP(I115,"ID_ISIN")</f>
        <v>#N/A Field Not Applicable</v>
      </c>
      <c r="Q115" t="str" cm="1">
        <f t="array" ref="Q115">_xll.BDP(P115&amp;" Govt","MATURITY")</f>
        <v>#N/A Field Not Applicable Govt</v>
      </c>
      <c r="R115" t="str" cm="1">
        <f t="array" ref="R115">_xll.BDP(I115,"CRNCY")</f>
        <v>USD</v>
      </c>
      <c r="S115" s="91" t="str" cm="1">
        <f t="array" ref="S115">_xll.BDP(P115&amp;" Govt","RISK_MID")</f>
        <v>#N/A Field Not Applicable Govt</v>
      </c>
      <c r="T115" s="175" t="e">
        <f t="shared" si="17"/>
        <v>#VALUE!</v>
      </c>
      <c r="U115" cm="1">
        <f t="array" ref="U115">IF(R115="GBP",1,_xll.BDP("GBP"&amp;R115&amp;" CURNCY","PX_LAST"))</f>
        <v>1.2910999999999999</v>
      </c>
      <c r="V115" s="107" t="e">
        <f t="shared" si="18"/>
        <v>#VALUE!</v>
      </c>
      <c r="X115" s="249" t="str">
        <f t="shared" si="19"/>
        <v>GBP/USD R 05/14/24 Curncy</v>
      </c>
      <c r="Y115" s="250">
        <f t="shared" si="20"/>
        <v>0</v>
      </c>
      <c r="Z115" s="254">
        <f t="shared" si="21"/>
        <v>0</v>
      </c>
      <c r="AA115" s="254" t="e">
        <f t="shared" si="22"/>
        <v>#VALUE!</v>
      </c>
      <c r="AB115" s="91" t="str" cm="1">
        <f t="array" ref="AB115">_xll.BDP(P115&amp;" Govt","PX_DIRTY_MID")</f>
        <v>#N/A Field Not Applicable Govt</v>
      </c>
      <c r="AC115" s="256" t="e">
        <f t="shared" si="23"/>
        <v>#VALUE!</v>
      </c>
      <c r="AD115" s="255" t="e">
        <f t="shared" si="24"/>
        <v>#VALUE!</v>
      </c>
      <c r="AE115" s="249" t="str">
        <f t="shared" si="25"/>
        <v>[GBP/USD R 05/14/24 USD]</v>
      </c>
      <c r="AG115" s="254">
        <f t="shared" si="26"/>
        <v>0</v>
      </c>
      <c r="AH115" s="254" t="e">
        <f t="shared" si="27"/>
        <v>#VALUE!</v>
      </c>
      <c r="AI115" s="256" t="e">
        <f t="shared" si="28"/>
        <v>#VALUE!</v>
      </c>
      <c r="AJ115" t="b">
        <f t="shared" si="29"/>
        <v>1</v>
      </c>
      <c r="AK115" t="s">
        <v>1012</v>
      </c>
      <c r="AL115" t="str">
        <f t="shared" si="30"/>
        <v>FORWARD</v>
      </c>
      <c r="AM115">
        <f t="shared" si="31"/>
        <v>0</v>
      </c>
    </row>
    <row r="116" spans="1:39" x14ac:dyDescent="0.35">
      <c r="A116" t="s">
        <v>1400</v>
      </c>
      <c r="B116" t="s">
        <v>1401</v>
      </c>
      <c r="D116">
        <v>44317617.726120196</v>
      </c>
      <c r="E116">
        <v>34324939.532834783</v>
      </c>
      <c r="F116">
        <v>17.806691946289064</v>
      </c>
      <c r="H116" s="287" t="e">
        <f t="shared" si="32"/>
        <v>#N/A</v>
      </c>
      <c r="I116" s="249" t="s">
        <v>1136</v>
      </c>
      <c r="J116" t="s">
        <v>1183</v>
      </c>
      <c r="L116">
        <v>0</v>
      </c>
      <c r="M116">
        <v>0</v>
      </c>
      <c r="N116" s="251">
        <v>0</v>
      </c>
      <c r="O116" t="str" cm="1">
        <f t="array" ref="O116">_xll.BDP(I116,"SECURITY_TYP")</f>
        <v>FORWARD</v>
      </c>
      <c r="P116" t="str" cm="1">
        <f t="array" ref="P116">_xll.BDP(I116,"ID_ISIN")</f>
        <v>#N/A Field Not Applicable</v>
      </c>
      <c r="Q116" t="str" cm="1">
        <f t="array" ref="Q116">_xll.BDP(P116&amp;" Govt","MATURITY")</f>
        <v>#N/A Field Not Applicable Govt</v>
      </c>
      <c r="R116" t="str" cm="1">
        <f t="array" ref="R116">_xll.BDP(I116,"CRNCY")</f>
        <v>JPY</v>
      </c>
      <c r="S116" s="91" t="str" cm="1">
        <f t="array" ref="S116">_xll.BDP(P116&amp;" Govt","RISK_MID")</f>
        <v>#N/A Field Not Applicable Govt</v>
      </c>
      <c r="T116" s="175" t="e">
        <f t="shared" si="17"/>
        <v>#VALUE!</v>
      </c>
      <c r="U116" cm="1">
        <f t="array" ref="U116">IF(R116="GBP",1,_xll.BDP("GBP"&amp;R116&amp;" CURNCY","PX_LAST"))</f>
        <v>205.36699999999999</v>
      </c>
      <c r="V116" s="107" t="e">
        <f t="shared" si="18"/>
        <v>#VALUE!</v>
      </c>
      <c r="X116" s="249" t="str">
        <f t="shared" si="19"/>
        <v>USD/JPY R 05/14/24 Curncy</v>
      </c>
      <c r="Y116" s="250">
        <f t="shared" si="20"/>
        <v>0</v>
      </c>
      <c r="Z116" s="254">
        <f t="shared" si="21"/>
        <v>0</v>
      </c>
      <c r="AA116" s="254" t="e">
        <f t="shared" si="22"/>
        <v>#VALUE!</v>
      </c>
      <c r="AB116" s="91" t="str" cm="1">
        <f t="array" ref="AB116">_xll.BDP(P116&amp;" Govt","PX_DIRTY_MID")</f>
        <v>#N/A Field Not Applicable Govt</v>
      </c>
      <c r="AC116" s="256" t="e">
        <f t="shared" si="23"/>
        <v>#VALUE!</v>
      </c>
      <c r="AD116" s="255" t="e">
        <f t="shared" si="24"/>
        <v>#VALUE!</v>
      </c>
      <c r="AE116" s="249" t="str">
        <f t="shared" si="25"/>
        <v>[USD/JPY R 05/14/24 JPY]</v>
      </c>
      <c r="AG116" s="254">
        <f t="shared" si="26"/>
        <v>0</v>
      </c>
      <c r="AH116" s="254" t="e">
        <f t="shared" si="27"/>
        <v>#VALUE!</v>
      </c>
      <c r="AI116" s="256" t="e">
        <f t="shared" si="28"/>
        <v>#VALUE!</v>
      </c>
      <c r="AJ116" t="b">
        <f t="shared" si="29"/>
        <v>1</v>
      </c>
      <c r="AK116" t="s">
        <v>1012</v>
      </c>
      <c r="AL116" t="str">
        <f t="shared" si="30"/>
        <v>FORWARD</v>
      </c>
      <c r="AM116">
        <f t="shared" si="31"/>
        <v>0</v>
      </c>
    </row>
    <row r="117" spans="1:39" x14ac:dyDescent="0.35">
      <c r="A117" t="s">
        <v>1400</v>
      </c>
      <c r="B117" t="s">
        <v>1401</v>
      </c>
      <c r="D117">
        <v>-13641947.005847357</v>
      </c>
      <c r="E117">
        <v>-10565978.726105163</v>
      </c>
      <c r="F117">
        <v>17.794808442382813</v>
      </c>
      <c r="H117" s="287" t="e">
        <f t="shared" si="32"/>
        <v>#N/A</v>
      </c>
      <c r="I117" s="249" t="s">
        <v>1138</v>
      </c>
      <c r="J117" t="s">
        <v>1192</v>
      </c>
      <c r="L117">
        <v>0</v>
      </c>
      <c r="M117">
        <v>0</v>
      </c>
      <c r="N117" s="251">
        <v>0</v>
      </c>
      <c r="O117" t="str" cm="1">
        <f t="array" ref="O117">_xll.BDP(I117,"SECURITY_TYP")</f>
        <v>FORWARD</v>
      </c>
      <c r="P117" t="str" cm="1">
        <f t="array" ref="P117">_xll.BDP(I117,"ID_ISIN")</f>
        <v>#N/A Field Not Applicable</v>
      </c>
      <c r="Q117" t="str" cm="1">
        <f t="array" ref="Q117">_xll.BDP(P117&amp;" Govt","MATURITY")</f>
        <v>#N/A Field Not Applicable Govt</v>
      </c>
      <c r="R117" t="str" cm="1">
        <f t="array" ref="R117">_xll.BDP(I117,"CRNCY")</f>
        <v>SEK</v>
      </c>
      <c r="S117" s="91" t="str" cm="1">
        <f t="array" ref="S117">_xll.BDP(P117&amp;" Govt","RISK_MID")</f>
        <v>#N/A Field Not Applicable Govt</v>
      </c>
      <c r="T117" s="175" t="e">
        <f t="shared" si="17"/>
        <v>#VALUE!</v>
      </c>
      <c r="U117" cm="1">
        <f t="array" ref="U117">IF(R117="GBP",1,_xll.BDP("GBP"&amp;R117&amp;" CURNCY","PX_LAST"))</f>
        <v>13.573399999999999</v>
      </c>
      <c r="V117" s="107" t="e">
        <f t="shared" si="18"/>
        <v>#VALUE!</v>
      </c>
      <c r="X117" s="249" t="str">
        <f t="shared" si="19"/>
        <v>EUR/SEK R 05/14/24 Curncy</v>
      </c>
      <c r="Y117" s="250">
        <f t="shared" si="20"/>
        <v>0</v>
      </c>
      <c r="Z117" s="254">
        <f t="shared" si="21"/>
        <v>0</v>
      </c>
      <c r="AA117" s="254" t="e">
        <f t="shared" si="22"/>
        <v>#VALUE!</v>
      </c>
      <c r="AB117" s="91" t="str" cm="1">
        <f t="array" ref="AB117">_xll.BDP(P117&amp;" Govt","PX_DIRTY_MID")</f>
        <v>#N/A Field Not Applicable Govt</v>
      </c>
      <c r="AC117" s="256" t="e">
        <f t="shared" si="23"/>
        <v>#VALUE!</v>
      </c>
      <c r="AD117" s="255" t="e">
        <f t="shared" si="24"/>
        <v>#VALUE!</v>
      </c>
      <c r="AE117" s="249" t="str">
        <f t="shared" si="25"/>
        <v>[EUR/SEK R 05/14/24 SEK]</v>
      </c>
      <c r="AG117" s="254">
        <f t="shared" si="26"/>
        <v>0</v>
      </c>
      <c r="AH117" s="254" t="e">
        <f t="shared" si="27"/>
        <v>#VALUE!</v>
      </c>
      <c r="AI117" s="256" t="e">
        <f t="shared" si="28"/>
        <v>#VALUE!</v>
      </c>
      <c r="AJ117" t="b">
        <f t="shared" si="29"/>
        <v>1</v>
      </c>
      <c r="AK117" t="s">
        <v>1012</v>
      </c>
      <c r="AL117" t="str">
        <f t="shared" si="30"/>
        <v>FORWARD</v>
      </c>
      <c r="AM117">
        <f t="shared" si="31"/>
        <v>0</v>
      </c>
    </row>
    <row r="118" spans="1:39" x14ac:dyDescent="0.35">
      <c r="A118" t="s">
        <v>671</v>
      </c>
      <c r="B118" t="s">
        <v>672</v>
      </c>
      <c r="D118">
        <v>1289100</v>
      </c>
      <c r="E118">
        <v>5220741.5595152117</v>
      </c>
      <c r="F118">
        <v>83.055000000000007</v>
      </c>
      <c r="H118" s="287" t="e">
        <f t="shared" si="32"/>
        <v>#N/A</v>
      </c>
      <c r="I118" s="249" t="s">
        <v>1139</v>
      </c>
      <c r="J118" t="s">
        <v>1191</v>
      </c>
      <c r="L118">
        <v>0</v>
      </c>
      <c r="M118">
        <v>0</v>
      </c>
      <c r="N118" s="251">
        <v>0</v>
      </c>
      <c r="O118" t="str" cm="1">
        <f t="array" ref="O118">_xll.BDP(I118,"SECURITY_TYP")</f>
        <v>FORWARD</v>
      </c>
      <c r="P118" t="str" cm="1">
        <f t="array" ref="P118">_xll.BDP(I118,"ID_ISIN")</f>
        <v>#N/A Field Not Applicable</v>
      </c>
      <c r="Q118" t="str" cm="1">
        <f t="array" ref="Q118">_xll.BDP(P118&amp;" Govt","MATURITY")</f>
        <v>#N/A Field Not Applicable Govt</v>
      </c>
      <c r="R118" t="str" cm="1">
        <f t="array" ref="R118">_xll.BDP(I118,"CRNCY")</f>
        <v>CAD</v>
      </c>
      <c r="S118" s="91" t="str" cm="1">
        <f t="array" ref="S118">_xll.BDP(P118&amp;" Govt","RISK_MID")</f>
        <v>#N/A Field Not Applicable Govt</v>
      </c>
      <c r="T118" s="175" t="e">
        <f t="shared" si="17"/>
        <v>#VALUE!</v>
      </c>
      <c r="U118" cm="1">
        <f t="array" ref="U118">IF(R118="GBP",1,_xll.BDP("GBP"&amp;R118&amp;" CURNCY","PX_LAST"))</f>
        <v>1.7588999999999999</v>
      </c>
      <c r="V118" s="107" t="e">
        <f t="shared" si="18"/>
        <v>#VALUE!</v>
      </c>
      <c r="X118" s="249" t="str">
        <f t="shared" si="19"/>
        <v>GBP/CAD R 05/14/24 Curncy</v>
      </c>
      <c r="Y118" s="250">
        <f t="shared" si="20"/>
        <v>0</v>
      </c>
      <c r="Z118" s="254">
        <f t="shared" si="21"/>
        <v>0</v>
      </c>
      <c r="AA118" s="254" t="e">
        <f t="shared" si="22"/>
        <v>#VALUE!</v>
      </c>
      <c r="AB118" s="91" t="str" cm="1">
        <f t="array" ref="AB118">_xll.BDP(P118&amp;" Govt","PX_DIRTY_MID")</f>
        <v>#N/A Field Not Applicable Govt</v>
      </c>
      <c r="AC118" s="256" t="e">
        <f t="shared" si="23"/>
        <v>#VALUE!</v>
      </c>
      <c r="AD118" s="255" t="e">
        <f t="shared" si="24"/>
        <v>#VALUE!</v>
      </c>
      <c r="AE118" s="249" t="str">
        <f t="shared" si="25"/>
        <v>[GBP/CAD R 05/14/24 CAD]</v>
      </c>
      <c r="AG118" s="254">
        <f t="shared" si="26"/>
        <v>0</v>
      </c>
      <c r="AH118" s="254" t="e">
        <f t="shared" si="27"/>
        <v>#VALUE!</v>
      </c>
      <c r="AI118" s="256" t="e">
        <f t="shared" si="28"/>
        <v>#VALUE!</v>
      </c>
      <c r="AJ118" t="b">
        <f t="shared" si="29"/>
        <v>1</v>
      </c>
      <c r="AK118" t="s">
        <v>1012</v>
      </c>
      <c r="AL118" t="str">
        <f t="shared" si="30"/>
        <v>FORWARD</v>
      </c>
      <c r="AM118">
        <f t="shared" si="31"/>
        <v>0</v>
      </c>
    </row>
    <row r="119" spans="1:39" x14ac:dyDescent="0.35">
      <c r="A119" t="s">
        <v>681</v>
      </c>
      <c r="B119" t="s">
        <v>682</v>
      </c>
      <c r="D119">
        <v>13284</v>
      </c>
      <c r="E119">
        <v>10502973.420511179</v>
      </c>
      <c r="F119">
        <v>100.5</v>
      </c>
      <c r="H119" s="287">
        <f t="shared" si="32"/>
        <v>0</v>
      </c>
      <c r="I119" s="249" t="s">
        <v>923</v>
      </c>
      <c r="J119" t="s">
        <v>924</v>
      </c>
      <c r="L119">
        <v>1.0000228881836E-2</v>
      </c>
      <c r="M119" s="250">
        <v>1.3542428984781647E-4</v>
      </c>
      <c r="N119" s="251">
        <v>1</v>
      </c>
      <c r="O119" t="str" cm="1">
        <f t="array" ref="O119">_xll.BDP(I119,"SECURITY_TYP")</f>
        <v>SPOT</v>
      </c>
      <c r="P119" t="str" cm="1">
        <f t="array" ref="P119">_xll.BDP(I119,"ID_ISIN")</f>
        <v>#N/A Field Not Applicable</v>
      </c>
      <c r="Q119" t="str" cm="1">
        <f t="array" ref="Q119">_xll.BDP(P119&amp;" Govt","MATURITY")</f>
        <v>#N/A Field Not Applicable Govt</v>
      </c>
      <c r="R119" t="str" cm="1">
        <f t="array" ref="R119">_xll.BDP(I119,"CRNCY")</f>
        <v>PHP</v>
      </c>
      <c r="S119" s="91" t="str" cm="1">
        <f t="array" ref="S119">_xll.BDP(P119&amp;" Govt","RISK_MID")</f>
        <v>#N/A Field Not Applicable Govt</v>
      </c>
      <c r="T119" s="175" t="e">
        <f t="shared" si="17"/>
        <v>#VALUE!</v>
      </c>
      <c r="U119" cm="1">
        <f t="array" ref="U119">IF(R119="GBP",1,_xll.BDP("GBP"&amp;R119&amp;" CURNCY","PX_LAST"))</f>
        <v>75.297700000000006</v>
      </c>
      <c r="V119" s="107" t="e">
        <f t="shared" si="18"/>
        <v>#VALUE!</v>
      </c>
      <c r="X119" s="249" t="str">
        <f t="shared" si="19"/>
        <v>PHP Curncy</v>
      </c>
      <c r="Y119" s="250">
        <f t="shared" si="20"/>
        <v>9.9019810191372602E-3</v>
      </c>
      <c r="Z119" s="254">
        <f t="shared" si="21"/>
        <v>-9.8247862698739793E-5</v>
      </c>
      <c r="AA119" s="254" t="e">
        <f t="shared" si="22"/>
        <v>#VALUE!</v>
      </c>
      <c r="AB119" s="91" t="str" cm="1">
        <f t="array" ref="AB119">_xll.BDP(P119&amp;" Govt","PX_DIRTY_MID")</f>
        <v>#N/A Field Not Applicable Govt</v>
      </c>
      <c r="AC119" s="256" t="e">
        <f t="shared" si="23"/>
        <v>#VALUE!</v>
      </c>
      <c r="AD119" s="255" t="e">
        <f t="shared" si="24"/>
        <v>#VALUE!</v>
      </c>
      <c r="AE119" s="249" t="str">
        <f t="shared" si="25"/>
        <v>{cash} PHP</v>
      </c>
      <c r="AG119" s="254">
        <f t="shared" si="26"/>
        <v>-9.8247862698739793E-5</v>
      </c>
      <c r="AH119" s="254" t="e">
        <f t="shared" si="27"/>
        <v>#VALUE!</v>
      </c>
      <c r="AI119" s="256" t="e">
        <f t="shared" si="28"/>
        <v>#VALUE!</v>
      </c>
      <c r="AJ119" t="b">
        <f t="shared" si="29"/>
        <v>1</v>
      </c>
      <c r="AK119" t="s">
        <v>1012</v>
      </c>
      <c r="AL119" t="str">
        <f t="shared" si="30"/>
        <v>SPOT</v>
      </c>
      <c r="AM119">
        <f t="shared" si="31"/>
        <v>0</v>
      </c>
    </row>
    <row r="120" spans="1:39" x14ac:dyDescent="0.35">
      <c r="A120" t="s">
        <v>1535</v>
      </c>
      <c r="B120" t="s">
        <v>1536</v>
      </c>
      <c r="D120">
        <v>7300</v>
      </c>
      <c r="E120">
        <v>5774342.593091107</v>
      </c>
      <c r="F120">
        <v>93.49</v>
      </c>
      <c r="H120" s="287" t="e">
        <f t="shared" si="32"/>
        <v>#N/A</v>
      </c>
      <c r="I120" s="249" t="s">
        <v>1062</v>
      </c>
      <c r="J120" t="s">
        <v>1208</v>
      </c>
      <c r="K120" t="s">
        <v>690</v>
      </c>
      <c r="L120">
        <v>0</v>
      </c>
      <c r="M120">
        <v>0</v>
      </c>
      <c r="N120" s="251">
        <v>0</v>
      </c>
      <c r="O120" t="str" cm="1">
        <f t="array" ref="O120">_xll.BDP(I120,"SECURITY_TYP")</f>
        <v>Rec Fix/Pay IL ZC</v>
      </c>
      <c r="P120" t="str" cm="1">
        <f t="array" ref="P120">_xll.BDP(I120,"ID_ISIN")</f>
        <v>#N/A Field Not Applicable</v>
      </c>
      <c r="Q120" t="str" cm="1">
        <f t="array" ref="Q120">_xll.BDP(P120&amp;" Govt","MATURITY")</f>
        <v>#N/A Field Not Applicable Govt</v>
      </c>
      <c r="R120" t="str" cm="1">
        <f t="array" ref="R120">_xll.BDP(I120,"CRNCY")</f>
        <v>USD</v>
      </c>
      <c r="S120" s="91" t="str" cm="1">
        <f t="array" ref="S120">_xll.BDP(P120&amp;" Govt","RISK_MID")</f>
        <v>#N/A Field Not Applicable Govt</v>
      </c>
      <c r="T120" s="175" t="e">
        <f t="shared" si="17"/>
        <v>#VALUE!</v>
      </c>
      <c r="U120" cm="1">
        <f t="array" ref="U120">IF(R120="GBP",1,_xll.BDP("GBP"&amp;R120&amp;" CURNCY","PX_LAST"))</f>
        <v>1.2910999999999999</v>
      </c>
      <c r="V120" s="107" t="e">
        <f t="shared" si="18"/>
        <v>#VALUE!</v>
      </c>
      <c r="X120" s="249" t="str">
        <f t="shared" si="19"/>
        <v>SL7Y06YF Corp</v>
      </c>
      <c r="Y120" s="250">
        <f t="shared" si="20"/>
        <v>0</v>
      </c>
      <c r="Z120" s="254">
        <f t="shared" si="21"/>
        <v>0</v>
      </c>
      <c r="AA120" s="254" t="e">
        <f t="shared" si="22"/>
        <v>#VALUE!</v>
      </c>
      <c r="AB120" s="91" t="str" cm="1">
        <f t="array" ref="AB120">_xll.BDP(P120&amp;" Govt","PX_DIRTY_MID")</f>
        <v>#N/A Field Not Applicable Govt</v>
      </c>
      <c r="AC120" s="256" t="e">
        <f t="shared" si="23"/>
        <v>#VALUE!</v>
      </c>
      <c r="AD120" s="255" t="e">
        <f t="shared" si="24"/>
        <v>#VALUE!</v>
      </c>
      <c r="AE120" s="249" t="str">
        <f t="shared" si="25"/>
        <v>[/ZC 2.65 09/20/25 0003]</v>
      </c>
      <c r="AG120" s="254">
        <f t="shared" si="26"/>
        <v>0</v>
      </c>
      <c r="AH120" s="254" t="e">
        <f t="shared" si="27"/>
        <v>#VALUE!</v>
      </c>
      <c r="AI120" s="256" t="e">
        <f t="shared" si="28"/>
        <v>#VALUE!</v>
      </c>
      <c r="AJ120" t="b">
        <f t="shared" si="29"/>
        <v>1</v>
      </c>
      <c r="AK120" t="s">
        <v>1012</v>
      </c>
      <c r="AL120" t="str">
        <f t="shared" si="30"/>
        <v>Rec Fix/Pay IL ZC</v>
      </c>
      <c r="AM120" t="str">
        <f t="shared" si="31"/>
        <v>Long US Inflation</v>
      </c>
    </row>
    <row r="121" spans="1:39" x14ac:dyDescent="0.35">
      <c r="A121" t="s">
        <v>856</v>
      </c>
      <c r="B121" t="s">
        <v>857</v>
      </c>
      <c r="D121">
        <v>12107</v>
      </c>
      <c r="E121">
        <v>6381519.8612195663</v>
      </c>
      <c r="F121">
        <v>67.328125</v>
      </c>
      <c r="H121" s="287">
        <f t="shared" si="32"/>
        <v>3287213.6399999857</v>
      </c>
      <c r="I121" s="249" t="s">
        <v>952</v>
      </c>
      <c r="J121" t="s">
        <v>953</v>
      </c>
      <c r="L121">
        <v>2749.8400003910065</v>
      </c>
      <c r="M121" s="250">
        <v>117.23048192945379</v>
      </c>
      <c r="N121" s="251">
        <v>1</v>
      </c>
      <c r="O121" t="str" cm="1">
        <f t="array" ref="O121">_xll.BDP(I121,"SECURITY_TYP")</f>
        <v>SPOT</v>
      </c>
      <c r="P121" t="str" cm="1">
        <f t="array" ref="P121">_xll.BDP(I121,"ID_ISIN")</f>
        <v>#N/A Field Not Applicable</v>
      </c>
      <c r="Q121" t="str" cm="1">
        <f t="array" ref="Q121">_xll.BDP(P121&amp;" Govt","MATURITY")</f>
        <v>#N/A Field Not Applicable Govt</v>
      </c>
      <c r="R121" t="str" cm="1">
        <f t="array" ref="R121">_xll.BDP(I121,"CRNCY")</f>
        <v>ZAR</v>
      </c>
      <c r="S121" s="91" t="str" cm="1">
        <f t="array" ref="S121">_xll.BDP(P121&amp;" Govt","RISK_MID")</f>
        <v>#N/A Field Not Applicable Govt</v>
      </c>
      <c r="T121" s="175" t="e">
        <f t="shared" si="17"/>
        <v>#VALUE!</v>
      </c>
      <c r="U121" cm="1">
        <f t="array" ref="U121">IF(R121="GBP",1,_xll.BDP("GBP"&amp;R121&amp;" CURNCY","PX_LAST"))</f>
        <v>23.239699999999999</v>
      </c>
      <c r="V121" s="107" t="e">
        <f t="shared" si="18"/>
        <v>#VALUE!</v>
      </c>
      <c r="X121" s="249" t="str">
        <f t="shared" si="19"/>
        <v>ZAR Curncy</v>
      </c>
      <c r="Y121" s="250">
        <f t="shared" si="20"/>
        <v>2722.8240284573403</v>
      </c>
      <c r="Z121" s="254">
        <f t="shared" si="21"/>
        <v>-27.015971933666151</v>
      </c>
      <c r="AA121" s="254" t="e">
        <f t="shared" si="22"/>
        <v>#VALUE!</v>
      </c>
      <c r="AB121" s="91" t="str" cm="1">
        <f t="array" ref="AB121">_xll.BDP(P121&amp;" Govt","PX_DIRTY_MID")</f>
        <v>#N/A Field Not Applicable Govt</v>
      </c>
      <c r="AC121" s="256" t="e">
        <f t="shared" si="23"/>
        <v>#VALUE!</v>
      </c>
      <c r="AD121" s="255" t="e">
        <f t="shared" si="24"/>
        <v>#VALUE!</v>
      </c>
      <c r="AE121" s="249" t="str">
        <f t="shared" si="25"/>
        <v>{cash} ZAR</v>
      </c>
      <c r="AG121" s="254">
        <f t="shared" si="26"/>
        <v>-27.015971933666151</v>
      </c>
      <c r="AH121" s="254" t="e">
        <f t="shared" si="27"/>
        <v>#VALUE!</v>
      </c>
      <c r="AI121" s="256" t="e">
        <f t="shared" si="28"/>
        <v>#VALUE!</v>
      </c>
      <c r="AJ121" t="b">
        <f t="shared" si="29"/>
        <v>1</v>
      </c>
      <c r="AK121" t="s">
        <v>1012</v>
      </c>
      <c r="AL121" t="str">
        <f t="shared" si="30"/>
        <v>SPOT</v>
      </c>
      <c r="AM121">
        <f t="shared" si="31"/>
        <v>0</v>
      </c>
    </row>
    <row r="122" spans="1:39" x14ac:dyDescent="0.35">
      <c r="A122" t="s">
        <v>1416</v>
      </c>
      <c r="B122" t="s">
        <v>1418</v>
      </c>
      <c r="D122">
        <v>5980143722.000001</v>
      </c>
      <c r="E122">
        <v>3359480.080674463</v>
      </c>
      <c r="F122">
        <v>1377.7300976562501</v>
      </c>
      <c r="H122" s="287" t="e">
        <f t="shared" si="32"/>
        <v>#N/A</v>
      </c>
      <c r="I122" s="249" t="s">
        <v>954</v>
      </c>
      <c r="J122" t="s">
        <v>1124</v>
      </c>
      <c r="K122" t="s">
        <v>695</v>
      </c>
      <c r="L122" s="250">
        <v>0</v>
      </c>
      <c r="M122" s="250">
        <v>0</v>
      </c>
      <c r="N122" s="251">
        <v>0</v>
      </c>
      <c r="O122" t="str" cm="1">
        <f t="array" ref="O122">_xll.BDP(I122,"SECURITY_TYP")</f>
        <v>OIS Swap</v>
      </c>
      <c r="P122" t="str" cm="1">
        <f t="array" ref="P122">_xll.BDP(I122,"ID_ISIN")</f>
        <v>#N/A Field Not Applicable</v>
      </c>
      <c r="Q122" t="str" cm="1">
        <f t="array" ref="Q122">_xll.BDP(P122&amp;" Govt","MATURITY")</f>
        <v>#N/A Field Not Applicable Govt</v>
      </c>
      <c r="R122" t="str" cm="1">
        <f t="array" ref="R122">_xll.BDP(I122,"CRNCY")</f>
        <v>USD</v>
      </c>
      <c r="S122" s="91" t="str" cm="1">
        <f t="array" ref="S122">_xll.BDP(P122&amp;" Govt","RISK_MID")</f>
        <v>#N/A Field Not Applicable Govt</v>
      </c>
      <c r="T122" s="175" t="e">
        <f t="shared" si="17"/>
        <v>#VALUE!</v>
      </c>
      <c r="U122" cm="1">
        <f t="array" ref="U122">IF(R122="GBP",1,_xll.BDP("GBP"&amp;R122&amp;" CURNCY","PX_LAST"))</f>
        <v>1.2910999999999999</v>
      </c>
      <c r="V122" s="107" t="e">
        <f t="shared" si="18"/>
        <v>#VALUE!</v>
      </c>
      <c r="X122" s="249" t="str">
        <f t="shared" si="19"/>
        <v>SL6JN57G Corp</v>
      </c>
      <c r="Y122" s="250">
        <f t="shared" si="20"/>
        <v>0</v>
      </c>
      <c r="Z122" s="254">
        <f t="shared" si="21"/>
        <v>0</v>
      </c>
      <c r="AA122" s="254" t="e">
        <f t="shared" si="22"/>
        <v>#VALUE!</v>
      </c>
      <c r="AB122" s="91" t="str" cm="1">
        <f t="array" ref="AB122">_xll.BDP(P122&amp;" Govt","PX_DIRTY_MID")</f>
        <v>#N/A Field Not Applicable Govt</v>
      </c>
      <c r="AC122" s="256" t="e">
        <f t="shared" si="23"/>
        <v>#VALUE!</v>
      </c>
      <c r="AD122" s="255" t="e">
        <f t="shared" si="24"/>
        <v>#VALUE!</v>
      </c>
      <c r="AE122" s="249" t="str">
        <f t="shared" si="25"/>
        <v>[/SWAP 2.93081 09/20/28]</v>
      </c>
      <c r="AG122" s="254">
        <f t="shared" si="26"/>
        <v>0</v>
      </c>
      <c r="AH122" s="254" t="e">
        <f t="shared" si="27"/>
        <v>#VALUE!</v>
      </c>
      <c r="AI122" s="256" t="e">
        <f t="shared" si="28"/>
        <v>#VALUE!</v>
      </c>
      <c r="AJ122" t="b">
        <f t="shared" si="29"/>
        <v>1</v>
      </c>
      <c r="AK122" t="s">
        <v>1012</v>
      </c>
      <c r="AL122" t="str">
        <f t="shared" si="30"/>
        <v>OIS Swap</v>
      </c>
      <c r="AM122" t="str">
        <f t="shared" si="31"/>
        <v>USD 5s30s Steepener</v>
      </c>
    </row>
    <row r="123" spans="1:39" x14ac:dyDescent="0.35">
      <c r="A123" t="s">
        <v>1416</v>
      </c>
      <c r="B123" t="s">
        <v>1418</v>
      </c>
      <c r="D123">
        <v>-5980143722.000001</v>
      </c>
      <c r="E123">
        <v>-3359480.080674463</v>
      </c>
      <c r="F123">
        <v>1378.5401367187501</v>
      </c>
      <c r="H123" s="287">
        <f t="shared" si="32"/>
        <v>0</v>
      </c>
      <c r="I123" s="249" t="s">
        <v>706</v>
      </c>
      <c r="J123" t="s">
        <v>707</v>
      </c>
      <c r="L123">
        <v>62</v>
      </c>
      <c r="M123">
        <v>1.3301655792882547</v>
      </c>
      <c r="N123" s="251">
        <v>1</v>
      </c>
      <c r="O123" t="str" cm="1">
        <f t="array" ref="O123">_xll.BDP(I123,"SECURITY_TYP")</f>
        <v>SPOT</v>
      </c>
      <c r="P123" t="str" cm="1">
        <f t="array" ref="P123">_xll.BDP(I123,"ID_ISIN")</f>
        <v>#N/A Field Not Applicable</v>
      </c>
      <c r="Q123" t="str" cm="1">
        <f t="array" ref="Q123">_xll.BDP(P123&amp;" Govt","MATURITY")</f>
        <v>#N/A Field Not Applicable Govt</v>
      </c>
      <c r="R123" t="str" cm="1">
        <f t="array" ref="R123">_xll.BDP(I123,"CRNCY")</f>
        <v>THB</v>
      </c>
      <c r="S123" s="91" t="str" cm="1">
        <f t="array" ref="S123">_xll.BDP(P123&amp;" Govt","RISK_MID")</f>
        <v>#N/A Field Not Applicable Govt</v>
      </c>
      <c r="T123" s="175" t="e">
        <f t="shared" si="17"/>
        <v>#VALUE!</v>
      </c>
      <c r="U123" cm="1">
        <f t="array" ref="U123">IF(R123="GBP",1,_xll.BDP("GBP"&amp;R123&amp;" CURNCY","PX_LAST"))</f>
        <v>46.686100000000003</v>
      </c>
      <c r="V123" s="107" t="e">
        <f t="shared" si="18"/>
        <v>#VALUE!</v>
      </c>
      <c r="X123" s="249" t="str">
        <f t="shared" si="19"/>
        <v>THB Curncy</v>
      </c>
      <c r="Y123" s="250">
        <f t="shared" si="20"/>
        <v>61.390877192982451</v>
      </c>
      <c r="Z123" s="254">
        <f t="shared" si="21"/>
        <v>-0.60912280701754895</v>
      </c>
      <c r="AA123" s="254" t="e">
        <f t="shared" si="22"/>
        <v>#VALUE!</v>
      </c>
      <c r="AB123" s="91" t="str" cm="1">
        <f t="array" ref="AB123">_xll.BDP(P123&amp;" Govt","PX_DIRTY_MID")</f>
        <v>#N/A Field Not Applicable Govt</v>
      </c>
      <c r="AC123" s="256" t="e">
        <f t="shared" si="23"/>
        <v>#VALUE!</v>
      </c>
      <c r="AD123" s="255" t="e">
        <f t="shared" si="24"/>
        <v>#VALUE!</v>
      </c>
      <c r="AE123" s="249" t="str">
        <f t="shared" si="25"/>
        <v>{cash} THB</v>
      </c>
      <c r="AG123" s="254">
        <f t="shared" si="26"/>
        <v>-0.60912280701754895</v>
      </c>
      <c r="AH123" s="254" t="e">
        <f t="shared" si="27"/>
        <v>#VALUE!</v>
      </c>
      <c r="AI123" s="256" t="e">
        <f t="shared" si="28"/>
        <v>#VALUE!</v>
      </c>
      <c r="AJ123" t="b">
        <f t="shared" si="29"/>
        <v>1</v>
      </c>
      <c r="AK123" t="s">
        <v>1012</v>
      </c>
      <c r="AL123" t="str">
        <f t="shared" si="30"/>
        <v>SPOT</v>
      </c>
      <c r="AM123">
        <f t="shared" si="31"/>
        <v>0</v>
      </c>
    </row>
    <row r="124" spans="1:39" x14ac:dyDescent="0.35">
      <c r="A124" t="s">
        <v>1416</v>
      </c>
      <c r="B124" t="s">
        <v>1417</v>
      </c>
      <c r="D124">
        <v>4386842.5190727701</v>
      </c>
      <c r="E124">
        <v>3397703.0339898611</v>
      </c>
      <c r="F124">
        <v>1378.5401367187501</v>
      </c>
      <c r="H124" s="287" t="e">
        <f t="shared" si="32"/>
        <v>#N/A</v>
      </c>
      <c r="I124" s="249" t="s">
        <v>1289</v>
      </c>
      <c r="J124" t="s">
        <v>1290</v>
      </c>
      <c r="L124">
        <v>7000000</v>
      </c>
      <c r="M124">
        <v>5962252.0062510632</v>
      </c>
      <c r="N124" s="251">
        <v>11.535900115966797</v>
      </c>
      <c r="O124" t="str" cm="1">
        <f t="array" ref="O124">_xll.BDP(I124,"SECURITY_TYP")</f>
        <v>FORWARD</v>
      </c>
      <c r="P124" t="str" cm="1">
        <f t="array" ref="P124">_xll.BDP(I124,"ID_ISIN")</f>
        <v>#N/A Field Not Applicable</v>
      </c>
      <c r="Q124" t="str" cm="1">
        <f t="array" ref="Q124">_xll.BDP(P124&amp;" Govt","MATURITY")</f>
        <v>#N/A Field Not Applicable Govt</v>
      </c>
      <c r="R124" t="str" cm="1">
        <f t="array" ref="R124">_xll.BDP(I124,"CRNCY")</f>
        <v>NOK</v>
      </c>
      <c r="S124" s="91" t="str" cm="1">
        <f t="array" ref="S124">_xll.BDP(P124&amp;" Govt","RISK_MID")</f>
        <v>#N/A Field Not Applicable Govt</v>
      </c>
      <c r="T124" s="175" t="e">
        <f t="shared" si="17"/>
        <v>#VALUE!</v>
      </c>
      <c r="U124" cm="1">
        <f t="array" ref="U124">IF(R124="GBP",1,_xll.BDP("GBP"&amp;R124&amp;" CURNCY","PX_LAST"))</f>
        <v>13.8536</v>
      </c>
      <c r="V124" s="107" t="e">
        <f t="shared" si="18"/>
        <v>#VALUE!</v>
      </c>
      <c r="X124" s="249" t="str">
        <f t="shared" si="19"/>
        <v>EUR/NOK R 05/28/24 Curncy</v>
      </c>
      <c r="Y124" s="250">
        <f t="shared" si="20"/>
        <v>6931228.0701754382</v>
      </c>
      <c r="Z124" s="254">
        <f t="shared" si="21"/>
        <v>-68771.929824561812</v>
      </c>
      <c r="AA124" s="254" t="e">
        <f t="shared" si="22"/>
        <v>#VALUE!</v>
      </c>
      <c r="AB124" s="91" t="str" cm="1">
        <f t="array" ref="AB124">_xll.BDP(P124&amp;" Govt","PX_DIRTY_MID")</f>
        <v>#N/A Field Not Applicable Govt</v>
      </c>
      <c r="AC124" s="256" t="e">
        <f t="shared" si="23"/>
        <v>#VALUE!</v>
      </c>
      <c r="AD124" s="255" t="e">
        <f t="shared" si="24"/>
        <v>#VALUE!</v>
      </c>
      <c r="AE124" s="249" t="str">
        <f t="shared" si="25"/>
        <v>EUR/NOK R 05/28/24 EUR</v>
      </c>
      <c r="AG124" s="254">
        <f t="shared" si="26"/>
        <v>-68771.929824561812</v>
      </c>
      <c r="AH124" s="254" t="e">
        <f t="shared" si="27"/>
        <v>#VALUE!</v>
      </c>
      <c r="AI124" s="256" t="e">
        <f t="shared" si="28"/>
        <v>#VALUE!</v>
      </c>
      <c r="AJ124" t="b">
        <f t="shared" si="29"/>
        <v>1</v>
      </c>
      <c r="AK124" t="s">
        <v>1012</v>
      </c>
      <c r="AL124" t="str">
        <f t="shared" si="30"/>
        <v>FORWARD</v>
      </c>
      <c r="AM124">
        <f t="shared" si="31"/>
        <v>0</v>
      </c>
    </row>
    <row r="125" spans="1:39" x14ac:dyDescent="0.35">
      <c r="A125" t="s">
        <v>1416</v>
      </c>
      <c r="B125" t="s">
        <v>1417</v>
      </c>
      <c r="D125">
        <v>-4320725.7792292256</v>
      </c>
      <c r="E125">
        <v>-3346494.2097416152</v>
      </c>
      <c r="F125">
        <v>1377.7300976562501</v>
      </c>
      <c r="H125" s="287" t="e">
        <f t="shared" si="32"/>
        <v>#N/A</v>
      </c>
      <c r="I125" s="249" t="s">
        <v>1289</v>
      </c>
      <c r="J125" t="s">
        <v>1291</v>
      </c>
      <c r="L125">
        <v>-81073157.200000003</v>
      </c>
      <c r="M125" s="250">
        <v>-5984612.3441314679</v>
      </c>
      <c r="N125" s="251">
        <v>11.535900115966797</v>
      </c>
      <c r="O125" t="str" cm="1">
        <f t="array" ref="O125">_xll.BDP(I125,"SECURITY_TYP")</f>
        <v>FORWARD</v>
      </c>
      <c r="P125" t="str" cm="1">
        <f t="array" ref="P125">_xll.BDP(I125,"ID_ISIN")</f>
        <v>#N/A Field Not Applicable</v>
      </c>
      <c r="Q125" t="str" cm="1">
        <f t="array" ref="Q125">_xll.BDP(P125&amp;" Govt","MATURITY")</f>
        <v>#N/A Field Not Applicable Govt</v>
      </c>
      <c r="R125" t="str" cm="1">
        <f t="array" ref="R125">_xll.BDP(I125,"CRNCY")</f>
        <v>NOK</v>
      </c>
      <c r="S125" s="91" t="str" cm="1">
        <f t="array" ref="S125">_xll.BDP(P125&amp;" Govt","RISK_MID")</f>
        <v>#N/A Field Not Applicable Govt</v>
      </c>
      <c r="T125" s="175" t="e">
        <f t="shared" si="17"/>
        <v>#VALUE!</v>
      </c>
      <c r="U125" cm="1">
        <f t="array" ref="U125">IF(R125="GBP",1,_xll.BDP("GBP"&amp;R125&amp;" CURNCY","PX_LAST"))</f>
        <v>13.8536</v>
      </c>
      <c r="V125" s="107" t="e">
        <f t="shared" si="18"/>
        <v>#VALUE!</v>
      </c>
      <c r="X125" s="249" t="str">
        <f t="shared" si="19"/>
        <v>EUR/NOK R 05/28/24 Curncy</v>
      </c>
      <c r="Y125" s="250">
        <f t="shared" si="20"/>
        <v>-80276648.988912284</v>
      </c>
      <c r="Z125" s="254">
        <f t="shared" si="21"/>
        <v>796508.21108771861</v>
      </c>
      <c r="AA125" s="254" t="e">
        <f t="shared" si="22"/>
        <v>#VALUE!</v>
      </c>
      <c r="AB125" s="91" t="str" cm="1">
        <f t="array" ref="AB125">_xll.BDP(P125&amp;" Govt","PX_DIRTY_MID")</f>
        <v>#N/A Field Not Applicable Govt</v>
      </c>
      <c r="AC125" s="256" t="e">
        <f t="shared" si="23"/>
        <v>#VALUE!</v>
      </c>
      <c r="AD125" s="255" t="e">
        <f t="shared" si="24"/>
        <v>#VALUE!</v>
      </c>
      <c r="AE125" s="249" t="str">
        <f t="shared" si="25"/>
        <v>EUR/NOK R 05/28/24 NOK</v>
      </c>
      <c r="AG125" s="254">
        <f t="shared" si="26"/>
        <v>796508.21108771861</v>
      </c>
      <c r="AH125" s="254" t="e">
        <f t="shared" si="27"/>
        <v>#VALUE!</v>
      </c>
      <c r="AI125" s="256" t="e">
        <f t="shared" si="28"/>
        <v>#VALUE!</v>
      </c>
      <c r="AJ125" t="b">
        <f t="shared" si="29"/>
        <v>1</v>
      </c>
      <c r="AK125" t="s">
        <v>1012</v>
      </c>
      <c r="AL125" t="str">
        <f t="shared" si="30"/>
        <v>FORWARD</v>
      </c>
      <c r="AM125">
        <f t="shared" si="31"/>
        <v>0</v>
      </c>
    </row>
    <row r="126" spans="1:39" x14ac:dyDescent="0.35">
      <c r="A126" t="s">
        <v>1534</v>
      </c>
      <c r="B126" t="s">
        <v>1431</v>
      </c>
      <c r="D126">
        <v>8454791.6199999992</v>
      </c>
      <c r="E126">
        <v>1203819.4128782814</v>
      </c>
      <c r="F126">
        <v>5.4447489999999998</v>
      </c>
      <c r="H126" s="287" t="e">
        <f t="shared" si="32"/>
        <v>#N/A</v>
      </c>
      <c r="I126" s="249" t="s">
        <v>1152</v>
      </c>
      <c r="J126" t="s">
        <v>1222</v>
      </c>
      <c r="L126">
        <v>0</v>
      </c>
      <c r="M126">
        <v>0</v>
      </c>
      <c r="N126" s="251">
        <v>0</v>
      </c>
      <c r="O126" t="str" cm="1">
        <f t="array" ref="O126">_xll.BDP(I126,"SECURITY_TYP")</f>
        <v>FORWARD</v>
      </c>
      <c r="P126" t="str" cm="1">
        <f t="array" ref="P126">_xll.BDP(I126,"ID_ISIN")</f>
        <v>#N/A Field Not Applicable</v>
      </c>
      <c r="Q126" t="str" cm="1">
        <f t="array" ref="Q126">_xll.BDP(P126&amp;" Govt","MATURITY")</f>
        <v>#N/A Field Not Applicable Govt</v>
      </c>
      <c r="R126" t="str" cm="1">
        <f t="array" ref="R126">_xll.BDP(I126,"CRNCY")</f>
        <v>USD</v>
      </c>
      <c r="S126" s="91" t="str" cm="1">
        <f t="array" ref="S126">_xll.BDP(P126&amp;" Govt","RISK_MID")</f>
        <v>#N/A Field Not Applicable Govt</v>
      </c>
      <c r="T126" s="175" t="e">
        <f t="shared" si="17"/>
        <v>#VALUE!</v>
      </c>
      <c r="U126" cm="1">
        <f t="array" ref="U126">IF(R126="GBP",1,_xll.BDP("GBP"&amp;R126&amp;" CURNCY","PX_LAST"))</f>
        <v>1.2910999999999999</v>
      </c>
      <c r="V126" s="107" t="e">
        <f t="shared" si="18"/>
        <v>#VALUE!</v>
      </c>
      <c r="X126" s="249" t="str">
        <f t="shared" si="19"/>
        <v>AUD/USD R 05/15/24 Curncy</v>
      </c>
      <c r="Y126" s="250">
        <f t="shared" si="20"/>
        <v>0</v>
      </c>
      <c r="Z126" s="254">
        <f t="shared" si="21"/>
        <v>0</v>
      </c>
      <c r="AA126" s="254" t="e">
        <f t="shared" si="22"/>
        <v>#VALUE!</v>
      </c>
      <c r="AB126" s="91" t="str" cm="1">
        <f t="array" ref="AB126">_xll.BDP(P126&amp;" Govt","PX_DIRTY_MID")</f>
        <v>#N/A Field Not Applicable Govt</v>
      </c>
      <c r="AC126" s="256" t="e">
        <f t="shared" si="23"/>
        <v>#VALUE!</v>
      </c>
      <c r="AD126" s="255" t="e">
        <f t="shared" si="24"/>
        <v>#VALUE!</v>
      </c>
      <c r="AE126" s="249" t="str">
        <f t="shared" si="25"/>
        <v>[AUD/USD R 05/15/24 USD]</v>
      </c>
      <c r="AG126" s="254">
        <f t="shared" si="26"/>
        <v>0</v>
      </c>
      <c r="AH126" s="254" t="e">
        <f t="shared" si="27"/>
        <v>#VALUE!</v>
      </c>
      <c r="AI126" s="256" t="e">
        <f t="shared" si="28"/>
        <v>#VALUE!</v>
      </c>
      <c r="AJ126" t="b">
        <f t="shared" si="29"/>
        <v>1</v>
      </c>
      <c r="AK126" t="s">
        <v>1012</v>
      </c>
      <c r="AL126" t="str">
        <f t="shared" si="30"/>
        <v>FORWARD</v>
      </c>
      <c r="AM126">
        <f t="shared" si="31"/>
        <v>0</v>
      </c>
    </row>
    <row r="127" spans="1:39" x14ac:dyDescent="0.35">
      <c r="A127" t="s">
        <v>1534</v>
      </c>
      <c r="B127" t="s">
        <v>1430</v>
      </c>
      <c r="D127">
        <v>-1563469.8643233457</v>
      </c>
      <c r="E127">
        <v>-1210940.7343589733</v>
      </c>
      <c r="F127">
        <v>5.4447489999999998</v>
      </c>
      <c r="H127" s="287" t="e">
        <f t="shared" si="32"/>
        <v>#N/A</v>
      </c>
      <c r="I127" s="249" t="s">
        <v>1054</v>
      </c>
      <c r="J127" t="s">
        <v>1245</v>
      </c>
      <c r="K127" t="s">
        <v>690</v>
      </c>
      <c r="L127">
        <v>0</v>
      </c>
      <c r="M127" s="250">
        <v>0</v>
      </c>
      <c r="N127" s="251">
        <v>0</v>
      </c>
      <c r="O127" t="str" cm="1">
        <f t="array" ref="O127">_xll.BDP(I127,"SECURITY_TYP")</f>
        <v>Rec Fix/Pay IL ZC</v>
      </c>
      <c r="P127" t="str" cm="1">
        <f t="array" ref="P127">_xll.BDP(I127,"ID_ISIN")</f>
        <v>#N/A Field Not Applicable</v>
      </c>
      <c r="Q127" t="str" cm="1">
        <f t="array" ref="Q127">_xll.BDP(P127&amp;" Govt","MATURITY")</f>
        <v>#N/A Field Not Applicable Govt</v>
      </c>
      <c r="R127" t="str" cm="1">
        <f t="array" ref="R127">_xll.BDP(I127,"CRNCY")</f>
        <v>USD</v>
      </c>
      <c r="S127" s="91" t="str" cm="1">
        <f t="array" ref="S127">_xll.BDP(P127&amp;" Govt","RISK_MID")</f>
        <v>#N/A Field Not Applicable Govt</v>
      </c>
      <c r="T127" s="175" t="e">
        <f t="shared" si="17"/>
        <v>#VALUE!</v>
      </c>
      <c r="U127" cm="1">
        <f t="array" ref="U127">IF(R127="GBP",1,_xll.BDP("GBP"&amp;R127&amp;" CURNCY","PX_LAST"))</f>
        <v>1.2910999999999999</v>
      </c>
      <c r="V127" s="107" t="e">
        <f t="shared" si="18"/>
        <v>#VALUE!</v>
      </c>
      <c r="X127" s="249" t="str">
        <f t="shared" si="19"/>
        <v>SL7Y06Y0 Corp</v>
      </c>
      <c r="Y127" s="250">
        <f t="shared" si="20"/>
        <v>0</v>
      </c>
      <c r="Z127" s="254">
        <f t="shared" si="21"/>
        <v>0</v>
      </c>
      <c r="AA127" s="254" t="e">
        <f t="shared" si="22"/>
        <v>#VALUE!</v>
      </c>
      <c r="AB127" s="91" t="str" cm="1">
        <f t="array" ref="AB127">_xll.BDP(P127&amp;" Govt","PX_DIRTY_MID")</f>
        <v>#N/A Field Not Applicable Govt</v>
      </c>
      <c r="AC127" s="256" t="e">
        <f t="shared" si="23"/>
        <v>#VALUE!</v>
      </c>
      <c r="AD127" s="255" t="e">
        <f t="shared" si="24"/>
        <v>#VALUE!</v>
      </c>
      <c r="AE127" s="249" t="str">
        <f t="shared" si="25"/>
        <v>[/ZC 2.135 01/19/26 0003]</v>
      </c>
      <c r="AG127" s="254">
        <f t="shared" si="26"/>
        <v>0</v>
      </c>
      <c r="AH127" s="254" t="e">
        <f t="shared" si="27"/>
        <v>#VALUE!</v>
      </c>
      <c r="AI127" s="256" t="e">
        <f t="shared" si="28"/>
        <v>#VALUE!</v>
      </c>
      <c r="AJ127" t="b">
        <f t="shared" si="29"/>
        <v>1</v>
      </c>
      <c r="AK127" t="s">
        <v>1012</v>
      </c>
      <c r="AL127" t="str">
        <f t="shared" si="30"/>
        <v>Rec Fix/Pay IL ZC</v>
      </c>
      <c r="AM127" t="str">
        <f t="shared" si="31"/>
        <v>Long US Inflation</v>
      </c>
    </row>
    <row r="128" spans="1:39" x14ac:dyDescent="0.35">
      <c r="A128" t="s">
        <v>1534</v>
      </c>
      <c r="B128" t="s">
        <v>1431</v>
      </c>
      <c r="D128">
        <v>-6465000.0000000009</v>
      </c>
      <c r="E128">
        <v>-920506.72021862213</v>
      </c>
      <c r="F128">
        <v>5.4470900000000002</v>
      </c>
      <c r="H128" s="287" t="e">
        <f t="shared" si="32"/>
        <v>#N/A</v>
      </c>
      <c r="I128" s="249" t="s">
        <v>1153</v>
      </c>
      <c r="J128" t="s">
        <v>1214</v>
      </c>
      <c r="L128">
        <v>0</v>
      </c>
      <c r="M128" s="250">
        <v>0</v>
      </c>
      <c r="N128" s="251">
        <v>0</v>
      </c>
      <c r="O128" t="str" cm="1">
        <f t="array" ref="O128">_xll.BDP(I128,"SECURITY_TYP")</f>
        <v>FORWARD</v>
      </c>
      <c r="P128" t="str" cm="1">
        <f t="array" ref="P128">_xll.BDP(I128,"ID_ISIN")</f>
        <v>#N/A Field Not Applicable</v>
      </c>
      <c r="Q128" t="str" cm="1">
        <f t="array" ref="Q128">_xll.BDP(P128&amp;" Govt","MATURITY")</f>
        <v>#N/A Field Not Applicable Govt</v>
      </c>
      <c r="R128" t="str" cm="1">
        <f t="array" ref="R128">_xll.BDP(I128,"CRNCY")</f>
        <v>SEK</v>
      </c>
      <c r="S128" s="91" t="str" cm="1">
        <f t="array" ref="S128">_xll.BDP(P128&amp;" Govt","RISK_MID")</f>
        <v>#N/A Field Not Applicable Govt</v>
      </c>
      <c r="T128" s="175" t="e">
        <f t="shared" si="17"/>
        <v>#VALUE!</v>
      </c>
      <c r="U128" cm="1">
        <f t="array" ref="U128">IF(R128="GBP",1,_xll.BDP("GBP"&amp;R128&amp;" CURNCY","PX_LAST"))</f>
        <v>13.573399999999999</v>
      </c>
      <c r="V128" s="107" t="e">
        <f t="shared" si="18"/>
        <v>#VALUE!</v>
      </c>
      <c r="X128" s="249" t="str">
        <f t="shared" si="19"/>
        <v>EUR/SEK R 05/15/24 Curncy</v>
      </c>
      <c r="Y128" s="250">
        <f t="shared" si="20"/>
        <v>0</v>
      </c>
      <c r="Z128" s="254">
        <f t="shared" si="21"/>
        <v>0</v>
      </c>
      <c r="AA128" s="254" t="e">
        <f t="shared" si="22"/>
        <v>#VALUE!</v>
      </c>
      <c r="AB128" s="91" t="str" cm="1">
        <f t="array" ref="AB128">_xll.BDP(P128&amp;" Govt","PX_DIRTY_MID")</f>
        <v>#N/A Field Not Applicable Govt</v>
      </c>
      <c r="AC128" s="256" t="e">
        <f t="shared" si="23"/>
        <v>#VALUE!</v>
      </c>
      <c r="AD128" s="255" t="e">
        <f t="shared" si="24"/>
        <v>#VALUE!</v>
      </c>
      <c r="AE128" s="249" t="str">
        <f t="shared" si="25"/>
        <v>[EUR/SEK R 05/15/24 SEK]</v>
      </c>
      <c r="AG128" s="254">
        <f t="shared" si="26"/>
        <v>0</v>
      </c>
      <c r="AH128" s="254" t="e">
        <f t="shared" si="27"/>
        <v>#VALUE!</v>
      </c>
      <c r="AI128" s="256" t="e">
        <f t="shared" si="28"/>
        <v>#VALUE!</v>
      </c>
      <c r="AJ128" t="b">
        <f t="shared" si="29"/>
        <v>1</v>
      </c>
      <c r="AK128" t="s">
        <v>1012</v>
      </c>
      <c r="AL128" t="str">
        <f t="shared" si="30"/>
        <v>FORWARD</v>
      </c>
      <c r="AM128">
        <f t="shared" si="31"/>
        <v>0</v>
      </c>
    </row>
    <row r="129" spans="1:39" x14ac:dyDescent="0.35">
      <c r="A129" t="s">
        <v>1534</v>
      </c>
      <c r="B129" t="s">
        <v>1431</v>
      </c>
      <c r="D129">
        <v>-109500000</v>
      </c>
      <c r="E129">
        <v>-15590949.089549748</v>
      </c>
      <c r="F129">
        <v>5.4470900000000002</v>
      </c>
      <c r="H129" s="287" t="e">
        <f t="shared" si="32"/>
        <v>#N/A</v>
      </c>
      <c r="I129" s="249" t="s">
        <v>1292</v>
      </c>
      <c r="J129" t="s">
        <v>1293</v>
      </c>
      <c r="L129">
        <v>-20456280</v>
      </c>
      <c r="M129">
        <v>-20456280</v>
      </c>
      <c r="N129" s="251">
        <v>0.85270398905181888</v>
      </c>
      <c r="O129" t="str" cm="1">
        <f t="array" ref="O129">_xll.BDP(I129,"SECURITY_TYP")</f>
        <v>FORWARD</v>
      </c>
      <c r="P129" t="str" cm="1">
        <f t="array" ref="P129">_xll.BDP(I129,"ID_ISIN")</f>
        <v>#N/A Field Not Applicable</v>
      </c>
      <c r="Q129" t="str" cm="1">
        <f t="array" ref="Q129">_xll.BDP(P129&amp;" Govt","MATURITY")</f>
        <v>#N/A Field Not Applicable Govt</v>
      </c>
      <c r="R129" t="str" cm="1">
        <f t="array" ref="R129">_xll.BDP(I129,"CRNCY")</f>
        <v>GBP</v>
      </c>
      <c r="S129" s="91" t="str" cm="1">
        <f t="array" ref="S129">_xll.BDP(P129&amp;" Govt","RISK_MID")</f>
        <v>#N/A Field Not Applicable Govt</v>
      </c>
      <c r="T129" s="175" t="e">
        <f t="shared" si="17"/>
        <v>#VALUE!</v>
      </c>
      <c r="U129" cm="1">
        <f t="array" ref="U129">IF(R129="GBP",1,_xll.BDP("GBP"&amp;R129&amp;" CURNCY","PX_LAST"))</f>
        <v>1</v>
      </c>
      <c r="V129" s="107" t="e">
        <f t="shared" si="18"/>
        <v>#VALUE!</v>
      </c>
      <c r="X129" s="249" t="str">
        <f t="shared" si="19"/>
        <v>EUR/GBP R 06/28/24 Curncy</v>
      </c>
      <c r="Y129" s="250">
        <f t="shared" si="20"/>
        <v>-20255306.021052629</v>
      </c>
      <c r="Z129" s="254">
        <f t="shared" si="21"/>
        <v>200973.97894737124</v>
      </c>
      <c r="AA129" s="254" t="e">
        <f t="shared" si="22"/>
        <v>#VALUE!</v>
      </c>
      <c r="AB129" s="91" t="str" cm="1">
        <f t="array" ref="AB129">_xll.BDP(P129&amp;" Govt","PX_DIRTY_MID")</f>
        <v>#N/A Field Not Applicable Govt</v>
      </c>
      <c r="AC129" s="256" t="e">
        <f t="shared" si="23"/>
        <v>#VALUE!</v>
      </c>
      <c r="AD129" s="255" t="e">
        <f t="shared" si="24"/>
        <v>#VALUE!</v>
      </c>
      <c r="AE129" s="249" t="str">
        <f t="shared" si="25"/>
        <v>EUR/GBP R 06/28/24 GBP</v>
      </c>
      <c r="AG129" s="254">
        <f t="shared" si="26"/>
        <v>200973.97894737124</v>
      </c>
      <c r="AH129" s="254" t="e">
        <f t="shared" si="27"/>
        <v>#VALUE!</v>
      </c>
      <c r="AI129" s="256" t="e">
        <f t="shared" si="28"/>
        <v>#VALUE!</v>
      </c>
      <c r="AJ129" t="b">
        <f t="shared" si="29"/>
        <v>1</v>
      </c>
      <c r="AK129" t="s">
        <v>1012</v>
      </c>
      <c r="AL129" t="str">
        <f t="shared" si="30"/>
        <v>FORWARD</v>
      </c>
      <c r="AM129">
        <f t="shared" si="31"/>
        <v>0</v>
      </c>
    </row>
    <row r="130" spans="1:39" x14ac:dyDescent="0.35">
      <c r="A130" t="s">
        <v>1534</v>
      </c>
      <c r="B130" t="s">
        <v>1430</v>
      </c>
      <c r="D130">
        <v>20095430.35419343</v>
      </c>
      <c r="E130">
        <v>15564339.131600898</v>
      </c>
      <c r="F130">
        <v>5.4470900000000002</v>
      </c>
      <c r="H130" s="287" t="e">
        <f t="shared" si="32"/>
        <v>#N/A</v>
      </c>
      <c r="I130" s="249" t="s">
        <v>1292</v>
      </c>
      <c r="J130" t="s">
        <v>1294</v>
      </c>
      <c r="L130">
        <v>24000000</v>
      </c>
      <c r="M130">
        <v>20442006.878575075</v>
      </c>
      <c r="N130" s="251">
        <v>0.85270398905181888</v>
      </c>
      <c r="O130" t="str" cm="1">
        <f t="array" ref="O130">_xll.BDP(I130,"SECURITY_TYP")</f>
        <v>FORWARD</v>
      </c>
      <c r="P130" t="str" cm="1">
        <f t="array" ref="P130">_xll.BDP(I130,"ID_ISIN")</f>
        <v>#N/A Field Not Applicable</v>
      </c>
      <c r="Q130" t="str" cm="1">
        <f t="array" ref="Q130">_xll.BDP(P130&amp;" Govt","MATURITY")</f>
        <v>#N/A Field Not Applicable Govt</v>
      </c>
      <c r="R130" t="str" cm="1">
        <f t="array" ref="R130">_xll.BDP(I130,"CRNCY")</f>
        <v>GBP</v>
      </c>
      <c r="S130" s="91" t="str" cm="1">
        <f t="array" ref="S130">_xll.BDP(P130&amp;" Govt","RISK_MID")</f>
        <v>#N/A Field Not Applicable Govt</v>
      </c>
      <c r="T130" s="175" t="e">
        <f t="shared" si="17"/>
        <v>#VALUE!</v>
      </c>
      <c r="U130" cm="1">
        <f t="array" ref="U130">IF(R130="GBP",1,_xll.BDP("GBP"&amp;R130&amp;" CURNCY","PX_LAST"))</f>
        <v>1</v>
      </c>
      <c r="V130" s="107" t="e">
        <f t="shared" si="18"/>
        <v>#VALUE!</v>
      </c>
      <c r="X130" s="249" t="str">
        <f t="shared" si="19"/>
        <v>EUR/GBP R 06/28/24 Curncy</v>
      </c>
      <c r="Y130" s="250">
        <f t="shared" si="20"/>
        <v>23764210.526315786</v>
      </c>
      <c r="Z130" s="254">
        <f t="shared" si="21"/>
        <v>-235789.47368421406</v>
      </c>
      <c r="AA130" s="254" t="e">
        <f t="shared" si="22"/>
        <v>#VALUE!</v>
      </c>
      <c r="AB130" s="91" t="str" cm="1">
        <f t="array" ref="AB130">_xll.BDP(P130&amp;" Govt","PX_DIRTY_MID")</f>
        <v>#N/A Field Not Applicable Govt</v>
      </c>
      <c r="AC130" s="256" t="e">
        <f t="shared" si="23"/>
        <v>#VALUE!</v>
      </c>
      <c r="AD130" s="255" t="e">
        <f t="shared" si="24"/>
        <v>#VALUE!</v>
      </c>
      <c r="AE130" s="249" t="str">
        <f t="shared" si="25"/>
        <v>EUR/GBP R 06/28/24 EUR</v>
      </c>
      <c r="AG130" s="254">
        <f t="shared" si="26"/>
        <v>-235789.47368421406</v>
      </c>
      <c r="AH130" s="254" t="e">
        <f t="shared" si="27"/>
        <v>#VALUE!</v>
      </c>
      <c r="AI130" s="256" t="e">
        <f t="shared" si="28"/>
        <v>#VALUE!</v>
      </c>
      <c r="AJ130" t="b">
        <f t="shared" si="29"/>
        <v>1</v>
      </c>
      <c r="AK130" t="s">
        <v>1012</v>
      </c>
      <c r="AL130" t="str">
        <f t="shared" si="30"/>
        <v>FORWARD</v>
      </c>
      <c r="AM130">
        <f t="shared" si="31"/>
        <v>0</v>
      </c>
    </row>
    <row r="131" spans="1:39" x14ac:dyDescent="0.35">
      <c r="A131" t="s">
        <v>1534</v>
      </c>
      <c r="B131" t="s">
        <v>1430</v>
      </c>
      <c r="D131">
        <v>-19810538.644387607</v>
      </c>
      <c r="E131">
        <v>-15343684.430057062</v>
      </c>
      <c r="F131">
        <v>5.4447489999999998</v>
      </c>
      <c r="H131" s="287" t="e">
        <f t="shared" si="32"/>
        <v>#N/A</v>
      </c>
      <c r="I131" s="249" t="s">
        <v>758</v>
      </c>
      <c r="J131" t="s">
        <v>759</v>
      </c>
      <c r="L131">
        <v>0</v>
      </c>
      <c r="M131">
        <v>0</v>
      </c>
      <c r="N131" s="251">
        <v>0</v>
      </c>
      <c r="O131" t="str" cm="1">
        <f t="array" ref="O131">_xll.BDP(I131,"SECURITY_TYP")</f>
        <v>CANADIAN</v>
      </c>
      <c r="P131" t="str" cm="1">
        <f t="array" ref="P131">_xll.BDP(I131,"ID_ISIN")</f>
        <v>CA135087N423</v>
      </c>
      <c r="Q131" t="str" cm="1">
        <f t="array" ref="Q131">_xll.BDP(P131&amp;" Govt","MATURITY")</f>
        <v>01/05/2024</v>
      </c>
      <c r="R131" t="str" cm="1">
        <f t="array" ref="R131">_xll.BDP(I131,"CRNCY")</f>
        <v>CAD</v>
      </c>
      <c r="S131" s="91" t="str" cm="1">
        <f t="array" ref="S131">_xll.BDP(P131&amp;" Govt","RISK_MID")</f>
        <v>#N/A N/A</v>
      </c>
      <c r="T131" s="175" t="e">
        <f t="shared" si="17"/>
        <v>#VALUE!</v>
      </c>
      <c r="U131" cm="1">
        <f t="array" ref="U131">IF(R131="GBP",1,_xll.BDP("GBP"&amp;R131&amp;" CURNCY","PX_LAST"))</f>
        <v>1.7588999999999999</v>
      </c>
      <c r="V131" s="107" t="e">
        <f t="shared" si="18"/>
        <v>#VALUE!</v>
      </c>
      <c r="X131" s="249" t="str">
        <f t="shared" si="19"/>
        <v>BU641896 Corp</v>
      </c>
      <c r="Y131" s="250">
        <f t="shared" si="20"/>
        <v>0</v>
      </c>
      <c r="Z131" s="254">
        <f t="shared" si="21"/>
        <v>0</v>
      </c>
      <c r="AA131" s="254" t="e">
        <f t="shared" si="22"/>
        <v>#VALUE!</v>
      </c>
      <c r="AB131" s="91" t="str" cm="1">
        <f t="array" ref="AB131">_xll.BDP(P131&amp;" Govt","PX_DIRTY_MID")</f>
        <v>#N/A N/A</v>
      </c>
      <c r="AC131" s="256" t="e">
        <f t="shared" si="23"/>
        <v>#VALUE!</v>
      </c>
      <c r="AD131" s="255" t="e">
        <f t="shared" si="24"/>
        <v>#VALUE!</v>
      </c>
      <c r="AE131" s="249" t="str">
        <f t="shared" si="25"/>
        <v>[CAN 1 ½ 05/01/24]</v>
      </c>
      <c r="AG131" s="254">
        <f t="shared" si="26"/>
        <v>0</v>
      </c>
      <c r="AH131" s="254" t="e">
        <f t="shared" si="27"/>
        <v>#VALUE!</v>
      </c>
      <c r="AI131" s="256" t="e">
        <f t="shared" si="28"/>
        <v>#VALUE!</v>
      </c>
      <c r="AJ131" t="b">
        <f t="shared" si="29"/>
        <v>1</v>
      </c>
      <c r="AK131" t="s">
        <v>1012</v>
      </c>
      <c r="AL131" t="str">
        <f t="shared" si="30"/>
        <v>CANADIAN</v>
      </c>
      <c r="AM131">
        <f t="shared" si="31"/>
        <v>0</v>
      </c>
    </row>
    <row r="132" spans="1:39" x14ac:dyDescent="0.35">
      <c r="A132" t="s">
        <v>1534</v>
      </c>
      <c r="B132" t="s">
        <v>1431</v>
      </c>
      <c r="D132">
        <v>107510208.37999998</v>
      </c>
      <c r="E132" s="348">
        <v>15307636.396890081</v>
      </c>
      <c r="F132">
        <v>5.4447489999999998</v>
      </c>
      <c r="H132" s="287" t="e">
        <f t="shared" si="32"/>
        <v>#N/A</v>
      </c>
      <c r="I132" s="249" t="s">
        <v>772</v>
      </c>
      <c r="J132" t="s">
        <v>1326</v>
      </c>
      <c r="K132" t="s">
        <v>774</v>
      </c>
      <c r="L132">
        <v>0</v>
      </c>
      <c r="M132">
        <v>0</v>
      </c>
      <c r="N132" s="251">
        <v>0</v>
      </c>
      <c r="O132" t="str" cm="1">
        <f t="array" ref="O132">_xll.BDP(I132,"SECURITY_TYP")</f>
        <v>FORWARD</v>
      </c>
      <c r="P132" t="str" cm="1">
        <f t="array" ref="P132">_xll.BDP(I132,"ID_ISIN")</f>
        <v>#N/A Field Not Applicable</v>
      </c>
      <c r="Q132" t="str" cm="1">
        <f t="array" ref="Q132">_xll.BDP(P132&amp;" Govt","MATURITY")</f>
        <v>#N/A Field Not Applicable Govt</v>
      </c>
      <c r="R132" t="str" cm="1">
        <f t="array" ref="R132">_xll.BDP(I132,"CRNCY")</f>
        <v>USD</v>
      </c>
      <c r="S132" s="91" t="str" cm="1">
        <f t="array" ref="S132">_xll.BDP(P132&amp;" Govt","RISK_MID")</f>
        <v>#N/A Field Not Applicable Govt</v>
      </c>
      <c r="T132" s="175" t="e">
        <f t="shared" ref="T132:T195" si="33">S132*L132/(10*U132)</f>
        <v>#VALUE!</v>
      </c>
      <c r="U132" cm="1">
        <f t="array" ref="U132">IF(R132="GBP",1,_xll.BDP("GBP"&amp;R132&amp;" CURNCY","PX_LAST"))</f>
        <v>1.2910999999999999</v>
      </c>
      <c r="V132" s="107" t="e">
        <f t="shared" ref="V132:V195" si="34">T132/($I$2*100)</f>
        <v>#VALUE!</v>
      </c>
      <c r="X132" s="249" t="str">
        <f t="shared" ref="X132:X195" si="35">I132</f>
        <v>NZD/USD R 06/20/24 Curncy</v>
      </c>
      <c r="Y132" s="250">
        <f t="shared" ref="Y132:Y195" si="36">$Z$2*L132</f>
        <v>0</v>
      </c>
      <c r="Z132" s="254">
        <f t="shared" ref="Z132:Z195" si="37">Y132-L132</f>
        <v>0</v>
      </c>
      <c r="AA132" s="254" t="e">
        <f t="shared" ref="AA132:AA195" si="38">Z132*S132/(10*U132)</f>
        <v>#VALUE!</v>
      </c>
      <c r="AB132" s="91" t="str" cm="1">
        <f t="array" ref="AB132">_xll.BDP(P132&amp;" Govt","PX_DIRTY_MID")</f>
        <v>#N/A Field Not Applicable Govt</v>
      </c>
      <c r="AC132" s="256" t="e">
        <f t="shared" ref="AC132:AC195" si="39">AB132*Z132*(10/IF(R132="MXN",10,1)/U132)</f>
        <v>#VALUE!</v>
      </c>
      <c r="AD132" s="255" t="e">
        <f t="shared" ref="AD132:AD195" si="40">AC132/M132</f>
        <v>#VALUE!</v>
      </c>
      <c r="AE132" s="249" t="str">
        <f t="shared" ref="AE132:AE195" si="41">J132</f>
        <v>[NZD/USD R 06/20/24 USD]</v>
      </c>
      <c r="AG132" s="254">
        <f t="shared" ref="AG132:AG195" si="42">IF(AF132="",Z132,AF132)</f>
        <v>0</v>
      </c>
      <c r="AH132" s="254" t="e">
        <f t="shared" ref="AH132:AH195" si="43">AG132*S132/(10*U132)</f>
        <v>#VALUE!</v>
      </c>
      <c r="AI132" s="256" t="e">
        <f t="shared" ref="AI132:AI195" si="44">AB132*AG132*(10/IF(R132="MXN",10,1)/U132)</f>
        <v>#VALUE!</v>
      </c>
      <c r="AJ132" t="b">
        <f t="shared" ref="AJ132:AJ195" si="45">ABS(AG132)&lt;=ABS(L132)</f>
        <v>1</v>
      </c>
      <c r="AK132" t="s">
        <v>1012</v>
      </c>
      <c r="AL132" t="str">
        <f t="shared" ref="AL132:AL195" si="46">O132</f>
        <v>FORWARD</v>
      </c>
      <c r="AM132" t="str">
        <f t="shared" ref="AM132:AM195" si="47">K132</f>
        <v>G10_USDNZD</v>
      </c>
    </row>
    <row r="133" spans="1:39" x14ac:dyDescent="0.35">
      <c r="A133" t="s">
        <v>1534</v>
      </c>
      <c r="B133" t="s">
        <v>1430</v>
      </c>
      <c r="D133">
        <v>1159599.6556177358</v>
      </c>
      <c r="E133">
        <v>898134.64946053189</v>
      </c>
      <c r="F133">
        <v>5.4470900000000002</v>
      </c>
      <c r="H133" s="287" t="e">
        <f t="shared" si="32"/>
        <v>#N/A</v>
      </c>
      <c r="I133" s="249" t="s">
        <v>772</v>
      </c>
      <c r="J133" t="s">
        <v>775</v>
      </c>
      <c r="L133">
        <v>6900000</v>
      </c>
      <c r="M133">
        <v>3313550.4800836584</v>
      </c>
      <c r="N133" s="251">
        <v>0.60934302565383913</v>
      </c>
      <c r="O133" t="str" cm="1">
        <f t="array" ref="O133">_xll.BDP(I133,"SECURITY_TYP")</f>
        <v>FORWARD</v>
      </c>
      <c r="P133" t="str" cm="1">
        <f t="array" ref="P133">_xll.BDP(I133,"ID_ISIN")</f>
        <v>#N/A Field Not Applicable</v>
      </c>
      <c r="Q133" t="str" cm="1">
        <f t="array" ref="Q133">_xll.BDP(P133&amp;" Govt","MATURITY")</f>
        <v>#N/A Field Not Applicable Govt</v>
      </c>
      <c r="R133" t="str" cm="1">
        <f t="array" ref="R133">_xll.BDP(I133,"CRNCY")</f>
        <v>USD</v>
      </c>
      <c r="S133" s="91" t="str" cm="1">
        <f t="array" ref="S133">_xll.BDP(P133&amp;" Govt","RISK_MID")</f>
        <v>#N/A Field Not Applicable Govt</v>
      </c>
      <c r="T133" s="175" t="e">
        <f t="shared" si="33"/>
        <v>#VALUE!</v>
      </c>
      <c r="U133" cm="1">
        <f t="array" ref="U133">IF(R133="GBP",1,_xll.BDP("GBP"&amp;R133&amp;" CURNCY","PX_LAST"))</f>
        <v>1.2910999999999999</v>
      </c>
      <c r="V133" s="107" t="e">
        <f t="shared" si="34"/>
        <v>#VALUE!</v>
      </c>
      <c r="X133" s="249" t="str">
        <f t="shared" si="35"/>
        <v>NZD/USD R 06/20/24 Curncy</v>
      </c>
      <c r="Y133" s="250">
        <f t="shared" si="36"/>
        <v>6832210.5263157887</v>
      </c>
      <c r="Z133" s="254">
        <f t="shared" si="37"/>
        <v>-67789.473684211262</v>
      </c>
      <c r="AA133" s="254" t="e">
        <f t="shared" si="38"/>
        <v>#VALUE!</v>
      </c>
      <c r="AB133" s="91" t="str" cm="1">
        <f t="array" ref="AB133">_xll.BDP(P133&amp;" Govt","PX_DIRTY_MID")</f>
        <v>#N/A Field Not Applicable Govt</v>
      </c>
      <c r="AC133" s="256" t="e">
        <f t="shared" si="39"/>
        <v>#VALUE!</v>
      </c>
      <c r="AD133" s="255" t="e">
        <f t="shared" si="40"/>
        <v>#VALUE!</v>
      </c>
      <c r="AE133" s="249" t="str">
        <f t="shared" si="41"/>
        <v>NZD/USD R 06/20/24 NZD</v>
      </c>
      <c r="AG133" s="254">
        <f t="shared" si="42"/>
        <v>-67789.473684211262</v>
      </c>
      <c r="AH133" s="254" t="e">
        <f t="shared" si="43"/>
        <v>#VALUE!</v>
      </c>
      <c r="AI133" s="256" t="e">
        <f t="shared" si="44"/>
        <v>#VALUE!</v>
      </c>
      <c r="AJ133" t="b">
        <f t="shared" si="45"/>
        <v>1</v>
      </c>
      <c r="AK133" t="s">
        <v>1012</v>
      </c>
      <c r="AL133" t="str">
        <f t="shared" si="46"/>
        <v>FORWARD</v>
      </c>
      <c r="AM133">
        <f t="shared" si="47"/>
        <v>0</v>
      </c>
    </row>
    <row r="134" spans="1:39" x14ac:dyDescent="0.35">
      <c r="A134" t="s">
        <v>1365</v>
      </c>
      <c r="B134" t="s">
        <v>1366</v>
      </c>
      <c r="D134">
        <v>700000</v>
      </c>
      <c r="E134">
        <v>700000</v>
      </c>
      <c r="F134">
        <v>1.7567565065917969</v>
      </c>
      <c r="H134" s="287" t="e">
        <f t="shared" ref="H134:H197" si="48">VLOOKUP(I134,$A$4:$D$524,4,0)-L134</f>
        <v>#N/A</v>
      </c>
      <c r="I134" s="249" t="s">
        <v>772</v>
      </c>
      <c r="J134" t="s">
        <v>773</v>
      </c>
      <c r="L134">
        <v>-903019.5</v>
      </c>
      <c r="M134">
        <v>-711593.64570265659</v>
      </c>
      <c r="N134" s="251">
        <v>0.60934302565383913</v>
      </c>
      <c r="O134" t="str" cm="1">
        <f t="array" ref="O134">_xll.BDP(I134,"SECURITY_TYP")</f>
        <v>FORWARD</v>
      </c>
      <c r="P134" t="str" cm="1">
        <f t="array" ref="P134">_xll.BDP(I134,"ID_ISIN")</f>
        <v>#N/A Field Not Applicable</v>
      </c>
      <c r="Q134" t="str" cm="1">
        <f t="array" ref="Q134">_xll.BDP(P134&amp;" Govt","MATURITY")</f>
        <v>#N/A Field Not Applicable Govt</v>
      </c>
      <c r="R134" t="str" cm="1">
        <f t="array" ref="R134">_xll.BDP(I134,"CRNCY")</f>
        <v>USD</v>
      </c>
      <c r="S134" s="91" t="str" cm="1">
        <f t="array" ref="S134">_xll.BDP(P134&amp;" Govt","RISK_MID")</f>
        <v>#N/A Field Not Applicable Govt</v>
      </c>
      <c r="T134" s="175" t="e">
        <f t="shared" si="33"/>
        <v>#VALUE!</v>
      </c>
      <c r="U134" cm="1">
        <f t="array" ref="U134">IF(R134="GBP",1,_xll.BDP("GBP"&amp;R134&amp;" CURNCY","PX_LAST"))</f>
        <v>1.2910999999999999</v>
      </c>
      <c r="V134" s="107" t="e">
        <f t="shared" si="34"/>
        <v>#VALUE!</v>
      </c>
      <c r="X134" s="249" t="str">
        <f t="shared" si="35"/>
        <v>NZD/USD R 06/20/24 Curncy</v>
      </c>
      <c r="Y134" s="250">
        <f t="shared" si="36"/>
        <v>-894147.7294736841</v>
      </c>
      <c r="Z134" s="254">
        <f t="shared" si="37"/>
        <v>8871.7705263159005</v>
      </c>
      <c r="AA134" s="254" t="e">
        <f t="shared" si="38"/>
        <v>#VALUE!</v>
      </c>
      <c r="AB134" s="91" t="str" cm="1">
        <f t="array" ref="AB134">_xll.BDP(P134&amp;" Govt","PX_DIRTY_MID")</f>
        <v>#N/A Field Not Applicable Govt</v>
      </c>
      <c r="AC134" s="256" t="e">
        <f t="shared" si="39"/>
        <v>#VALUE!</v>
      </c>
      <c r="AD134" s="255" t="e">
        <f t="shared" si="40"/>
        <v>#VALUE!</v>
      </c>
      <c r="AE134" s="249" t="str">
        <f t="shared" si="41"/>
        <v>NZD/USD R 06/20/24 USD</v>
      </c>
      <c r="AG134" s="254">
        <f t="shared" si="42"/>
        <v>8871.7705263159005</v>
      </c>
      <c r="AH134" s="254" t="e">
        <f t="shared" si="43"/>
        <v>#VALUE!</v>
      </c>
      <c r="AI134" s="256" t="e">
        <f t="shared" si="44"/>
        <v>#VALUE!</v>
      </c>
      <c r="AJ134" t="b">
        <f t="shared" si="45"/>
        <v>1</v>
      </c>
      <c r="AK134" t="s">
        <v>1012</v>
      </c>
      <c r="AL134" t="str">
        <f t="shared" si="46"/>
        <v>FORWARD</v>
      </c>
      <c r="AM134">
        <f t="shared" si="47"/>
        <v>0</v>
      </c>
    </row>
    <row r="135" spans="1:39" x14ac:dyDescent="0.35">
      <c r="A135" t="s">
        <v>1365</v>
      </c>
      <c r="B135" t="s">
        <v>1367</v>
      </c>
      <c r="D135">
        <v>-15929609.17</v>
      </c>
      <c r="E135">
        <v>-9056279.1125875786</v>
      </c>
      <c r="F135">
        <v>1.7571043421020507</v>
      </c>
      <c r="H135" s="287" t="e">
        <f t="shared" si="48"/>
        <v>#N/A</v>
      </c>
      <c r="I135" s="249" t="s">
        <v>772</v>
      </c>
      <c r="J135" t="s">
        <v>775</v>
      </c>
      <c r="L135">
        <v>4000000</v>
      </c>
      <c r="M135">
        <v>1920898.8290340048</v>
      </c>
      <c r="N135" s="251">
        <v>0.60934302565383913</v>
      </c>
      <c r="O135" t="str" cm="1">
        <f t="array" ref="O135">_xll.BDP(I135,"SECURITY_TYP")</f>
        <v>FORWARD</v>
      </c>
      <c r="P135" t="str" cm="1">
        <f t="array" ref="P135">_xll.BDP(I135,"ID_ISIN")</f>
        <v>#N/A Field Not Applicable</v>
      </c>
      <c r="Q135" t="str" cm="1">
        <f t="array" ref="Q135">_xll.BDP(P135&amp;" Govt","MATURITY")</f>
        <v>#N/A Field Not Applicable Govt</v>
      </c>
      <c r="R135" t="str" cm="1">
        <f t="array" ref="R135">_xll.BDP(I135,"CRNCY")</f>
        <v>USD</v>
      </c>
      <c r="S135" s="91" t="str" cm="1">
        <f t="array" ref="S135">_xll.BDP(P135&amp;" Govt","RISK_MID")</f>
        <v>#N/A Field Not Applicable Govt</v>
      </c>
      <c r="T135" s="175" t="e">
        <f t="shared" si="33"/>
        <v>#VALUE!</v>
      </c>
      <c r="U135" cm="1">
        <f t="array" ref="U135">IF(R135="GBP",1,_xll.BDP("GBP"&amp;R135&amp;" CURNCY","PX_LAST"))</f>
        <v>1.2910999999999999</v>
      </c>
      <c r="V135" s="107" t="e">
        <f t="shared" si="34"/>
        <v>#VALUE!</v>
      </c>
      <c r="X135" s="249" t="str">
        <f t="shared" si="35"/>
        <v>NZD/USD R 06/20/24 Curncy</v>
      </c>
      <c r="Y135" s="250">
        <f t="shared" si="36"/>
        <v>3960701.7543859645</v>
      </c>
      <c r="Z135" s="254">
        <f t="shared" si="37"/>
        <v>-39298.245614035521</v>
      </c>
      <c r="AA135" s="254" t="e">
        <f t="shared" si="38"/>
        <v>#VALUE!</v>
      </c>
      <c r="AB135" s="91" t="str" cm="1">
        <f t="array" ref="AB135">_xll.BDP(P135&amp;" Govt","PX_DIRTY_MID")</f>
        <v>#N/A Field Not Applicable Govt</v>
      </c>
      <c r="AC135" s="256" t="e">
        <f t="shared" si="39"/>
        <v>#VALUE!</v>
      </c>
      <c r="AD135" s="255" t="e">
        <f t="shared" si="40"/>
        <v>#VALUE!</v>
      </c>
      <c r="AE135" s="249" t="str">
        <f t="shared" si="41"/>
        <v>NZD/USD R 06/20/24 NZD</v>
      </c>
      <c r="AG135" s="254">
        <f t="shared" si="42"/>
        <v>-39298.245614035521</v>
      </c>
      <c r="AH135" s="254" t="e">
        <f t="shared" si="43"/>
        <v>#VALUE!</v>
      </c>
      <c r="AI135" s="256" t="e">
        <f t="shared" si="44"/>
        <v>#VALUE!</v>
      </c>
      <c r="AJ135" t="b">
        <f t="shared" si="45"/>
        <v>1</v>
      </c>
      <c r="AK135" t="s">
        <v>1012</v>
      </c>
      <c r="AL135" t="str">
        <f t="shared" si="46"/>
        <v>FORWARD</v>
      </c>
      <c r="AM135">
        <f t="shared" si="47"/>
        <v>0</v>
      </c>
    </row>
    <row r="136" spans="1:39" x14ac:dyDescent="0.35">
      <c r="A136" t="s">
        <v>1365</v>
      </c>
      <c r="B136" t="s">
        <v>1366</v>
      </c>
      <c r="D136">
        <v>9076405.5925249141</v>
      </c>
      <c r="E136">
        <v>9076405.5925249141</v>
      </c>
      <c r="F136">
        <v>1.7571043421020507</v>
      </c>
      <c r="H136" s="287" t="e">
        <f t="shared" si="48"/>
        <v>#N/A</v>
      </c>
      <c r="I136" s="249" t="s">
        <v>772</v>
      </c>
      <c r="J136" t="s">
        <v>775</v>
      </c>
      <c r="L136">
        <v>6600000</v>
      </c>
      <c r="M136" s="250">
        <v>3169483.0679061078</v>
      </c>
      <c r="N136" s="251">
        <v>0.60934302565383913</v>
      </c>
      <c r="O136" t="str" cm="1">
        <f t="array" ref="O136">_xll.BDP(I136,"SECURITY_TYP")</f>
        <v>FORWARD</v>
      </c>
      <c r="P136" t="str" cm="1">
        <f t="array" ref="P136">_xll.BDP(I136,"ID_ISIN")</f>
        <v>#N/A Field Not Applicable</v>
      </c>
      <c r="Q136" t="str" cm="1">
        <f t="array" ref="Q136">_xll.BDP(P136&amp;" Govt","MATURITY")</f>
        <v>#N/A Field Not Applicable Govt</v>
      </c>
      <c r="R136" t="str" cm="1">
        <f t="array" ref="R136">_xll.BDP(I136,"CRNCY")</f>
        <v>USD</v>
      </c>
      <c r="S136" s="91" t="str" cm="1">
        <f t="array" ref="S136">_xll.BDP(P136&amp;" Govt","RISK_MID")</f>
        <v>#N/A Field Not Applicable Govt</v>
      </c>
      <c r="T136" s="175" t="e">
        <f t="shared" si="33"/>
        <v>#VALUE!</v>
      </c>
      <c r="U136" cm="1">
        <f t="array" ref="U136">IF(R136="GBP",1,_xll.BDP("GBP"&amp;R136&amp;" CURNCY","PX_LAST"))</f>
        <v>1.2910999999999999</v>
      </c>
      <c r="V136" s="107" t="e">
        <f t="shared" si="34"/>
        <v>#VALUE!</v>
      </c>
      <c r="X136" s="249" t="str">
        <f t="shared" si="35"/>
        <v>NZD/USD R 06/20/24 Curncy</v>
      </c>
      <c r="Y136" s="250">
        <f t="shared" si="36"/>
        <v>6535157.8947368413</v>
      </c>
      <c r="Z136" s="254">
        <f t="shared" si="37"/>
        <v>-64842.105263158679</v>
      </c>
      <c r="AA136" s="254" t="e">
        <f t="shared" si="38"/>
        <v>#VALUE!</v>
      </c>
      <c r="AB136" s="91" t="str" cm="1">
        <f t="array" ref="AB136">_xll.BDP(P136&amp;" Govt","PX_DIRTY_MID")</f>
        <v>#N/A Field Not Applicable Govt</v>
      </c>
      <c r="AC136" s="256" t="e">
        <f t="shared" si="39"/>
        <v>#VALUE!</v>
      </c>
      <c r="AD136" s="255" t="e">
        <f t="shared" si="40"/>
        <v>#VALUE!</v>
      </c>
      <c r="AE136" s="249" t="str">
        <f t="shared" si="41"/>
        <v>NZD/USD R 06/20/24 NZD</v>
      </c>
      <c r="AG136" s="254">
        <f t="shared" si="42"/>
        <v>-64842.105263158679</v>
      </c>
      <c r="AH136" s="254" t="e">
        <f t="shared" si="43"/>
        <v>#VALUE!</v>
      </c>
      <c r="AI136" s="256" t="e">
        <f t="shared" si="44"/>
        <v>#VALUE!</v>
      </c>
      <c r="AJ136" t="b">
        <f t="shared" si="45"/>
        <v>1</v>
      </c>
      <c r="AK136" t="s">
        <v>1012</v>
      </c>
      <c r="AL136" t="str">
        <f t="shared" si="46"/>
        <v>FORWARD</v>
      </c>
      <c r="AM136">
        <f t="shared" si="47"/>
        <v>0</v>
      </c>
    </row>
    <row r="137" spans="1:39" x14ac:dyDescent="0.35">
      <c r="A137" t="s">
        <v>1365</v>
      </c>
      <c r="B137" t="s">
        <v>1367</v>
      </c>
      <c r="D137">
        <v>-1219473.1499999999</v>
      </c>
      <c r="E137">
        <v>-693293.16864252859</v>
      </c>
      <c r="F137">
        <v>1.7567565065917969</v>
      </c>
      <c r="H137" s="287" t="e">
        <f t="shared" si="48"/>
        <v>#N/A</v>
      </c>
      <c r="I137" s="249" t="s">
        <v>772</v>
      </c>
      <c r="J137" t="s">
        <v>773</v>
      </c>
      <c r="L137">
        <v>-2399208</v>
      </c>
      <c r="M137" s="250">
        <v>-1890613.8433544119</v>
      </c>
      <c r="N137" s="251">
        <v>0.60934302565383913</v>
      </c>
      <c r="O137" t="str" cm="1">
        <f t="array" ref="O137">_xll.BDP(I137,"SECURITY_TYP")</f>
        <v>FORWARD</v>
      </c>
      <c r="P137" t="str" cm="1">
        <f t="array" ref="P137">_xll.BDP(I137,"ID_ISIN")</f>
        <v>#N/A Field Not Applicable</v>
      </c>
      <c r="Q137" t="str" cm="1">
        <f t="array" ref="Q137">_xll.BDP(P137&amp;" Govt","MATURITY")</f>
        <v>#N/A Field Not Applicable Govt</v>
      </c>
      <c r="R137" t="str" cm="1">
        <f t="array" ref="R137">_xll.BDP(I137,"CRNCY")</f>
        <v>USD</v>
      </c>
      <c r="S137" s="91" t="str" cm="1">
        <f t="array" ref="S137">_xll.BDP(P137&amp;" Govt","RISK_MID")</f>
        <v>#N/A Field Not Applicable Govt</v>
      </c>
      <c r="T137" s="175" t="e">
        <f t="shared" si="33"/>
        <v>#VALUE!</v>
      </c>
      <c r="U137" cm="1">
        <f t="array" ref="U137">IF(R137="GBP",1,_xll.BDP("GBP"&amp;R137&amp;" CURNCY","PX_LAST"))</f>
        <v>1.2910999999999999</v>
      </c>
      <c r="V137" s="107" t="e">
        <f t="shared" si="34"/>
        <v>#VALUE!</v>
      </c>
      <c r="X137" s="249" t="str">
        <f t="shared" si="35"/>
        <v>NZD/USD R 06/20/24 Curncy</v>
      </c>
      <c r="Y137" s="250">
        <f t="shared" si="36"/>
        <v>-2375636.8336842102</v>
      </c>
      <c r="Z137" s="254">
        <f t="shared" si="37"/>
        <v>23571.1663157898</v>
      </c>
      <c r="AA137" s="254" t="e">
        <f t="shared" si="38"/>
        <v>#VALUE!</v>
      </c>
      <c r="AB137" s="91" t="str" cm="1">
        <f t="array" ref="AB137">_xll.BDP(P137&amp;" Govt","PX_DIRTY_MID")</f>
        <v>#N/A Field Not Applicable Govt</v>
      </c>
      <c r="AC137" s="256" t="e">
        <f t="shared" si="39"/>
        <v>#VALUE!</v>
      </c>
      <c r="AD137" s="255" t="e">
        <f t="shared" si="40"/>
        <v>#VALUE!</v>
      </c>
      <c r="AE137" s="249" t="str">
        <f t="shared" si="41"/>
        <v>NZD/USD R 06/20/24 USD</v>
      </c>
      <c r="AG137" s="254">
        <f t="shared" si="42"/>
        <v>23571.1663157898</v>
      </c>
      <c r="AH137" s="254" t="e">
        <f t="shared" si="43"/>
        <v>#VALUE!</v>
      </c>
      <c r="AI137" s="256" t="e">
        <f t="shared" si="44"/>
        <v>#VALUE!</v>
      </c>
      <c r="AJ137" t="b">
        <f t="shared" si="45"/>
        <v>1</v>
      </c>
      <c r="AK137" t="s">
        <v>1012</v>
      </c>
      <c r="AL137" t="str">
        <f t="shared" si="46"/>
        <v>FORWARD</v>
      </c>
      <c r="AM137">
        <f t="shared" si="47"/>
        <v>0</v>
      </c>
    </row>
    <row r="138" spans="1:39" x14ac:dyDescent="0.35">
      <c r="A138" t="s">
        <v>865</v>
      </c>
      <c r="B138" t="s">
        <v>866</v>
      </c>
      <c r="D138">
        <v>9737</v>
      </c>
      <c r="E138">
        <v>7273690.7725960305</v>
      </c>
      <c r="F138">
        <v>88.727999999999994</v>
      </c>
      <c r="H138" s="287" t="e">
        <f t="shared" si="48"/>
        <v>#N/A</v>
      </c>
      <c r="I138" s="249" t="s">
        <v>772</v>
      </c>
      <c r="J138" t="s">
        <v>773</v>
      </c>
      <c r="L138">
        <v>18958423</v>
      </c>
      <c r="M138" s="250">
        <v>14939537.118902855</v>
      </c>
      <c r="N138" s="251">
        <v>0.60934302565383913</v>
      </c>
      <c r="O138" t="str" cm="1">
        <f t="array" ref="O138">_xll.BDP(I138,"SECURITY_TYP")</f>
        <v>FORWARD</v>
      </c>
      <c r="P138" t="str" cm="1">
        <f t="array" ref="P138">_xll.BDP(I138,"ID_ISIN")</f>
        <v>#N/A Field Not Applicable</v>
      </c>
      <c r="Q138" t="str" cm="1">
        <f t="array" ref="Q138">_xll.BDP(P138&amp;" Govt","MATURITY")</f>
        <v>#N/A Field Not Applicable Govt</v>
      </c>
      <c r="R138" t="str" cm="1">
        <f t="array" ref="R138">_xll.BDP(I138,"CRNCY")</f>
        <v>USD</v>
      </c>
      <c r="S138" s="91" t="str" cm="1">
        <f t="array" ref="S138">_xll.BDP(P138&amp;" Govt","RISK_MID")</f>
        <v>#N/A Field Not Applicable Govt</v>
      </c>
      <c r="T138" s="175" t="e">
        <f t="shared" si="33"/>
        <v>#VALUE!</v>
      </c>
      <c r="U138" cm="1">
        <f t="array" ref="U138">IF(R138="GBP",1,_xll.BDP("GBP"&amp;R138&amp;" CURNCY","PX_LAST"))</f>
        <v>1.2910999999999999</v>
      </c>
      <c r="V138" s="107" t="e">
        <f t="shared" si="34"/>
        <v>#VALUE!</v>
      </c>
      <c r="X138" s="249" t="str">
        <f t="shared" si="35"/>
        <v>NZD/USD R 06/20/24 Curncy</v>
      </c>
      <c r="Y138" s="250">
        <f t="shared" si="36"/>
        <v>18772164.809122805</v>
      </c>
      <c r="Z138" s="254">
        <f t="shared" si="37"/>
        <v>-186258.19087719545</v>
      </c>
      <c r="AA138" s="254" t="e">
        <f t="shared" si="38"/>
        <v>#VALUE!</v>
      </c>
      <c r="AB138" s="91" t="str" cm="1">
        <f t="array" ref="AB138">_xll.BDP(P138&amp;" Govt","PX_DIRTY_MID")</f>
        <v>#N/A Field Not Applicable Govt</v>
      </c>
      <c r="AC138" s="256" t="e">
        <f t="shared" si="39"/>
        <v>#VALUE!</v>
      </c>
      <c r="AD138" s="255" t="e">
        <f t="shared" si="40"/>
        <v>#VALUE!</v>
      </c>
      <c r="AE138" s="249" t="str">
        <f t="shared" si="41"/>
        <v>NZD/USD R 06/20/24 USD</v>
      </c>
      <c r="AG138" s="254">
        <f t="shared" si="42"/>
        <v>-186258.19087719545</v>
      </c>
      <c r="AH138" s="254" t="e">
        <f t="shared" si="43"/>
        <v>#VALUE!</v>
      </c>
      <c r="AI138" s="256" t="e">
        <f t="shared" si="44"/>
        <v>#VALUE!</v>
      </c>
      <c r="AJ138" t="b">
        <f t="shared" si="45"/>
        <v>1</v>
      </c>
      <c r="AK138" t="s">
        <v>1012</v>
      </c>
      <c r="AL138" t="str">
        <f t="shared" si="46"/>
        <v>FORWARD</v>
      </c>
      <c r="AM138">
        <f t="shared" si="47"/>
        <v>0</v>
      </c>
    </row>
    <row r="139" spans="1:39" x14ac:dyDescent="0.35">
      <c r="A139" t="s">
        <v>1414</v>
      </c>
      <c r="B139" t="s">
        <v>1415</v>
      </c>
      <c r="D139">
        <v>4050</v>
      </c>
      <c r="E139">
        <v>2100158.5729310662</v>
      </c>
      <c r="F139">
        <v>99.010999999999996</v>
      </c>
      <c r="H139" s="287" t="e">
        <f t="shared" si="48"/>
        <v>#N/A</v>
      </c>
      <c r="I139" s="249" t="s">
        <v>772</v>
      </c>
      <c r="J139" t="s">
        <v>775</v>
      </c>
      <c r="L139">
        <v>1500000</v>
      </c>
      <c r="M139">
        <v>720337.06088775175</v>
      </c>
      <c r="N139" s="251">
        <v>0.60934302565383913</v>
      </c>
      <c r="O139" t="str" cm="1">
        <f t="array" ref="O139">_xll.BDP(I139,"SECURITY_TYP")</f>
        <v>FORWARD</v>
      </c>
      <c r="P139" t="str" cm="1">
        <f t="array" ref="P139">_xll.BDP(I139,"ID_ISIN")</f>
        <v>#N/A Field Not Applicable</v>
      </c>
      <c r="Q139" t="str" cm="1">
        <f t="array" ref="Q139">_xll.BDP(P139&amp;" Govt","MATURITY")</f>
        <v>#N/A Field Not Applicable Govt</v>
      </c>
      <c r="R139" t="str" cm="1">
        <f t="array" ref="R139">_xll.BDP(I139,"CRNCY")</f>
        <v>USD</v>
      </c>
      <c r="S139" s="91" t="str" cm="1">
        <f t="array" ref="S139">_xll.BDP(P139&amp;" Govt","RISK_MID")</f>
        <v>#N/A Field Not Applicable Govt</v>
      </c>
      <c r="T139" s="175" t="e">
        <f t="shared" si="33"/>
        <v>#VALUE!</v>
      </c>
      <c r="U139" cm="1">
        <f t="array" ref="U139">IF(R139="GBP",1,_xll.BDP("GBP"&amp;R139&amp;" CURNCY","PX_LAST"))</f>
        <v>1.2910999999999999</v>
      </c>
      <c r="V139" s="107" t="e">
        <f t="shared" si="34"/>
        <v>#VALUE!</v>
      </c>
      <c r="X139" s="249" t="str">
        <f t="shared" si="35"/>
        <v>NZD/USD R 06/20/24 Curncy</v>
      </c>
      <c r="Y139" s="250">
        <f t="shared" si="36"/>
        <v>1485263.1578947366</v>
      </c>
      <c r="Z139" s="254">
        <f t="shared" si="37"/>
        <v>-14736.842105263378</v>
      </c>
      <c r="AA139" s="254" t="e">
        <f t="shared" si="38"/>
        <v>#VALUE!</v>
      </c>
      <c r="AB139" s="91" t="str" cm="1">
        <f t="array" ref="AB139">_xll.BDP(P139&amp;" Govt","PX_DIRTY_MID")</f>
        <v>#N/A Field Not Applicable Govt</v>
      </c>
      <c r="AC139" s="256" t="e">
        <f t="shared" si="39"/>
        <v>#VALUE!</v>
      </c>
      <c r="AD139" s="255" t="e">
        <f t="shared" si="40"/>
        <v>#VALUE!</v>
      </c>
      <c r="AE139" s="249" t="str">
        <f t="shared" si="41"/>
        <v>NZD/USD R 06/20/24 NZD</v>
      </c>
      <c r="AG139" s="254">
        <f t="shared" si="42"/>
        <v>-14736.842105263378</v>
      </c>
      <c r="AH139" s="254" t="e">
        <f t="shared" si="43"/>
        <v>#VALUE!</v>
      </c>
      <c r="AI139" s="256" t="e">
        <f t="shared" si="44"/>
        <v>#VALUE!</v>
      </c>
      <c r="AJ139" t="b">
        <f t="shared" si="45"/>
        <v>1</v>
      </c>
      <c r="AK139" t="s">
        <v>1012</v>
      </c>
      <c r="AL139" t="str">
        <f t="shared" si="46"/>
        <v>FORWARD</v>
      </c>
      <c r="AM139">
        <f t="shared" si="47"/>
        <v>0</v>
      </c>
    </row>
    <row r="140" spans="1:39" x14ac:dyDescent="0.35">
      <c r="A140" t="s">
        <v>811</v>
      </c>
      <c r="B140" t="s">
        <v>812</v>
      </c>
      <c r="D140">
        <v>937.02999999932945</v>
      </c>
      <c r="E140">
        <v>105.74123933736924</v>
      </c>
      <c r="F140">
        <v>1</v>
      </c>
      <c r="H140" s="287" t="e">
        <f t="shared" si="48"/>
        <v>#N/A</v>
      </c>
      <c r="I140" s="249" t="s">
        <v>772</v>
      </c>
      <c r="J140" t="s">
        <v>775</v>
      </c>
      <c r="L140">
        <v>-31100377.271082345</v>
      </c>
      <c r="M140">
        <v>-14935169.570634464</v>
      </c>
      <c r="N140" s="251">
        <v>0.60934302565383913</v>
      </c>
      <c r="O140" t="str" cm="1">
        <f t="array" ref="O140">_xll.BDP(I140,"SECURITY_TYP")</f>
        <v>FORWARD</v>
      </c>
      <c r="P140" t="str" cm="1">
        <f t="array" ref="P140">_xll.BDP(I140,"ID_ISIN")</f>
        <v>#N/A Field Not Applicable</v>
      </c>
      <c r="Q140" t="str" cm="1">
        <f t="array" ref="Q140">_xll.BDP(P140&amp;" Govt","MATURITY")</f>
        <v>#N/A Field Not Applicable Govt</v>
      </c>
      <c r="R140" t="str" cm="1">
        <f t="array" ref="R140">_xll.BDP(I140,"CRNCY")</f>
        <v>USD</v>
      </c>
      <c r="S140" s="91" t="str" cm="1">
        <f t="array" ref="S140">_xll.BDP(P140&amp;" Govt","RISK_MID")</f>
        <v>#N/A Field Not Applicable Govt</v>
      </c>
      <c r="T140" s="175" t="e">
        <f t="shared" si="33"/>
        <v>#VALUE!</v>
      </c>
      <c r="U140" cm="1">
        <f t="array" ref="U140">IF(R140="GBP",1,_xll.BDP("GBP"&amp;R140&amp;" CURNCY","PX_LAST"))</f>
        <v>1.2910999999999999</v>
      </c>
      <c r="V140" s="107" t="e">
        <f t="shared" si="34"/>
        <v>#VALUE!</v>
      </c>
      <c r="X140" s="249" t="str">
        <f t="shared" si="35"/>
        <v>NZD/USD R 06/20/24 Curncy</v>
      </c>
      <c r="Y140" s="261">
        <f t="shared" si="36"/>
        <v>-30794829.704910304</v>
      </c>
      <c r="Z140" s="254">
        <f t="shared" si="37"/>
        <v>305547.566172041</v>
      </c>
      <c r="AA140" s="254" t="e">
        <f t="shared" si="38"/>
        <v>#VALUE!</v>
      </c>
      <c r="AB140" s="91" t="str" cm="1">
        <f t="array" ref="AB140">_xll.BDP(P140&amp;" Govt","PX_DIRTY_MID")</f>
        <v>#N/A Field Not Applicable Govt</v>
      </c>
      <c r="AC140" s="256" t="e">
        <f t="shared" si="39"/>
        <v>#VALUE!</v>
      </c>
      <c r="AD140" s="286" t="e">
        <f t="shared" si="40"/>
        <v>#VALUE!</v>
      </c>
      <c r="AE140" s="249" t="str">
        <f t="shared" si="41"/>
        <v>NZD/USD R 06/20/24 NZD</v>
      </c>
      <c r="AG140" s="254">
        <f t="shared" si="42"/>
        <v>305547.566172041</v>
      </c>
      <c r="AH140" s="254" t="e">
        <f t="shared" si="43"/>
        <v>#VALUE!</v>
      </c>
      <c r="AI140" s="256" t="e">
        <f t="shared" si="44"/>
        <v>#VALUE!</v>
      </c>
      <c r="AJ140" t="b">
        <f t="shared" si="45"/>
        <v>1</v>
      </c>
      <c r="AK140" t="s">
        <v>1012</v>
      </c>
      <c r="AL140" t="str">
        <f t="shared" si="46"/>
        <v>FORWARD</v>
      </c>
      <c r="AM140">
        <f t="shared" si="47"/>
        <v>0</v>
      </c>
    </row>
    <row r="141" spans="1:39" x14ac:dyDescent="0.35">
      <c r="A141" t="s">
        <v>1443</v>
      </c>
      <c r="B141" t="s">
        <v>1445</v>
      </c>
      <c r="D141">
        <v>-611624.10094813118</v>
      </c>
      <c r="E141">
        <v>-473715.90259228862</v>
      </c>
      <c r="F141">
        <v>10.475904144348144</v>
      </c>
      <c r="H141" s="287" t="e">
        <f t="shared" si="48"/>
        <v>#N/A</v>
      </c>
      <c r="I141" s="249" t="s">
        <v>772</v>
      </c>
      <c r="J141" t="s">
        <v>773</v>
      </c>
      <c r="L141">
        <v>-4043569.2</v>
      </c>
      <c r="M141" s="250">
        <v>-3186396.471702964</v>
      </c>
      <c r="N141" s="251">
        <v>0.60934302565383913</v>
      </c>
      <c r="O141" t="str" cm="1">
        <f t="array" ref="O141">_xll.BDP(I141,"SECURITY_TYP")</f>
        <v>FORWARD</v>
      </c>
      <c r="P141" t="str" cm="1">
        <f t="array" ref="P141">_xll.BDP(I141,"ID_ISIN")</f>
        <v>#N/A Field Not Applicable</v>
      </c>
      <c r="Q141" t="str" cm="1">
        <f t="array" ref="Q141">_xll.BDP(P141&amp;" Govt","MATURITY")</f>
        <v>#N/A Field Not Applicable Govt</v>
      </c>
      <c r="R141" t="str" cm="1">
        <f t="array" ref="R141">_xll.BDP(I141,"CRNCY")</f>
        <v>USD</v>
      </c>
      <c r="S141" s="91" t="str" cm="1">
        <f t="array" ref="S141">_xll.BDP(P141&amp;" Govt","RISK_MID")</f>
        <v>#N/A Field Not Applicable Govt</v>
      </c>
      <c r="T141" s="175" t="e">
        <f t="shared" si="33"/>
        <v>#VALUE!</v>
      </c>
      <c r="U141" cm="1">
        <f t="array" ref="U141">IF(R141="GBP",1,_xll.BDP("GBP"&amp;R141&amp;" CURNCY","PX_LAST"))</f>
        <v>1.2910999999999999</v>
      </c>
      <c r="V141" s="107" t="e">
        <f t="shared" si="34"/>
        <v>#VALUE!</v>
      </c>
      <c r="X141" s="249" t="str">
        <f t="shared" si="35"/>
        <v>NZD/USD R 06/20/24 Curncy</v>
      </c>
      <c r="Y141" s="250">
        <f t="shared" si="36"/>
        <v>-4003842.9061052632</v>
      </c>
      <c r="Z141" s="254">
        <f t="shared" si="37"/>
        <v>39726.293894737028</v>
      </c>
      <c r="AA141" s="254" t="e">
        <f t="shared" si="38"/>
        <v>#VALUE!</v>
      </c>
      <c r="AB141" s="91" t="str" cm="1">
        <f t="array" ref="AB141">_xll.BDP(P141&amp;" Govt","PX_DIRTY_MID")</f>
        <v>#N/A Field Not Applicable Govt</v>
      </c>
      <c r="AC141" s="256" t="e">
        <f t="shared" si="39"/>
        <v>#VALUE!</v>
      </c>
      <c r="AD141" s="255" t="e">
        <f t="shared" si="40"/>
        <v>#VALUE!</v>
      </c>
      <c r="AE141" s="249" t="str">
        <f t="shared" si="41"/>
        <v>NZD/USD R 06/20/24 USD</v>
      </c>
      <c r="AG141" s="254">
        <f t="shared" si="42"/>
        <v>39726.293894737028</v>
      </c>
      <c r="AH141" s="254" t="e">
        <f t="shared" si="43"/>
        <v>#VALUE!</v>
      </c>
      <c r="AI141" s="256" t="e">
        <f t="shared" si="44"/>
        <v>#VALUE!</v>
      </c>
      <c r="AJ141" t="b">
        <f t="shared" si="45"/>
        <v>1</v>
      </c>
      <c r="AK141" t="s">
        <v>1012</v>
      </c>
      <c r="AL141" t="str">
        <f t="shared" si="46"/>
        <v>FORWARD</v>
      </c>
      <c r="AM141">
        <f t="shared" si="47"/>
        <v>0</v>
      </c>
    </row>
    <row r="142" spans="1:39" x14ac:dyDescent="0.35">
      <c r="A142" t="s">
        <v>1443</v>
      </c>
      <c r="B142" t="s">
        <v>1444</v>
      </c>
      <c r="D142">
        <v>6450000</v>
      </c>
      <c r="E142">
        <v>475211.67344472453</v>
      </c>
      <c r="F142">
        <v>10.475904144348144</v>
      </c>
      <c r="H142" s="287" t="e">
        <f t="shared" si="48"/>
        <v>#N/A</v>
      </c>
      <c r="I142" s="249" t="s">
        <v>772</v>
      </c>
      <c r="J142" t="s">
        <v>1326</v>
      </c>
      <c r="K142" t="s">
        <v>774</v>
      </c>
      <c r="L142">
        <v>0</v>
      </c>
      <c r="M142" s="250">
        <v>0</v>
      </c>
      <c r="N142" s="251">
        <v>0</v>
      </c>
      <c r="O142" t="str" cm="1">
        <f t="array" ref="O142">_xll.BDP(I142,"SECURITY_TYP")</f>
        <v>FORWARD</v>
      </c>
      <c r="P142" t="str" cm="1">
        <f t="array" ref="P142">_xll.BDP(I142,"ID_ISIN")</f>
        <v>#N/A Field Not Applicable</v>
      </c>
      <c r="Q142" t="str" cm="1">
        <f t="array" ref="Q142">_xll.BDP(P142&amp;" Govt","MATURITY")</f>
        <v>#N/A Field Not Applicable Govt</v>
      </c>
      <c r="R142" t="str" cm="1">
        <f t="array" ref="R142">_xll.BDP(I142,"CRNCY")</f>
        <v>USD</v>
      </c>
      <c r="S142" s="91" t="str" cm="1">
        <f t="array" ref="S142">_xll.BDP(P142&amp;" Govt","RISK_MID")</f>
        <v>#N/A Field Not Applicable Govt</v>
      </c>
      <c r="T142" s="175" t="e">
        <f t="shared" si="33"/>
        <v>#VALUE!</v>
      </c>
      <c r="U142" cm="1">
        <f t="array" ref="U142">IF(R142="GBP",1,_xll.BDP("GBP"&amp;R142&amp;" CURNCY","PX_LAST"))</f>
        <v>1.2910999999999999</v>
      </c>
      <c r="V142" s="107" t="e">
        <f t="shared" si="34"/>
        <v>#VALUE!</v>
      </c>
      <c r="X142" s="249" t="str">
        <f t="shared" si="35"/>
        <v>NZD/USD R 06/20/24 Curncy</v>
      </c>
      <c r="Y142" s="250">
        <f t="shared" si="36"/>
        <v>0</v>
      </c>
      <c r="Z142" s="254">
        <f t="shared" si="37"/>
        <v>0</v>
      </c>
      <c r="AA142" s="254" t="e">
        <f t="shared" si="38"/>
        <v>#VALUE!</v>
      </c>
      <c r="AB142" s="91" t="str" cm="1">
        <f t="array" ref="AB142">_xll.BDP(P142&amp;" Govt","PX_DIRTY_MID")</f>
        <v>#N/A Field Not Applicable Govt</v>
      </c>
      <c r="AC142" s="256" t="e">
        <f t="shared" si="39"/>
        <v>#VALUE!</v>
      </c>
      <c r="AD142" s="255" t="e">
        <f t="shared" si="40"/>
        <v>#VALUE!</v>
      </c>
      <c r="AE142" s="249" t="str">
        <f t="shared" si="41"/>
        <v>[NZD/USD R 06/20/24 USD]</v>
      </c>
      <c r="AG142" s="254">
        <f t="shared" si="42"/>
        <v>0</v>
      </c>
      <c r="AH142" s="254" t="e">
        <f t="shared" si="43"/>
        <v>#VALUE!</v>
      </c>
      <c r="AI142" s="256" t="e">
        <f t="shared" si="44"/>
        <v>#VALUE!</v>
      </c>
      <c r="AJ142" t="b">
        <f t="shared" si="45"/>
        <v>1</v>
      </c>
      <c r="AK142" t="s">
        <v>1012</v>
      </c>
      <c r="AL142" t="str">
        <f t="shared" si="46"/>
        <v>FORWARD</v>
      </c>
      <c r="AM142" t="str">
        <f t="shared" si="47"/>
        <v>G10_USDNZD</v>
      </c>
    </row>
    <row r="143" spans="1:39" x14ac:dyDescent="0.35">
      <c r="A143" t="s">
        <v>710</v>
      </c>
      <c r="B143" t="s">
        <v>711</v>
      </c>
      <c r="D143">
        <v>16655</v>
      </c>
      <c r="E143">
        <v>10567900.090070857</v>
      </c>
      <c r="F143">
        <v>81.8203125</v>
      </c>
      <c r="H143" s="287" t="e">
        <f t="shared" si="48"/>
        <v>#N/A</v>
      </c>
      <c r="I143" s="249" t="s">
        <v>772</v>
      </c>
      <c r="J143" t="s">
        <v>773</v>
      </c>
      <c r="L143">
        <v>-4102901.46</v>
      </c>
      <c r="M143">
        <v>-3233151.2308207662</v>
      </c>
      <c r="N143" s="251">
        <v>0.60934302565383913</v>
      </c>
      <c r="O143" t="str" cm="1">
        <f t="array" ref="O143">_xll.BDP(I143,"SECURITY_TYP")</f>
        <v>FORWARD</v>
      </c>
      <c r="P143" t="str" cm="1">
        <f t="array" ref="P143">_xll.BDP(I143,"ID_ISIN")</f>
        <v>#N/A Field Not Applicable</v>
      </c>
      <c r="Q143" t="str" cm="1">
        <f t="array" ref="Q143">_xll.BDP(P143&amp;" Govt","MATURITY")</f>
        <v>#N/A Field Not Applicable Govt</v>
      </c>
      <c r="R143" t="str" cm="1">
        <f t="array" ref="R143">_xll.BDP(I143,"CRNCY")</f>
        <v>USD</v>
      </c>
      <c r="S143" s="91" t="str" cm="1">
        <f t="array" ref="S143">_xll.BDP(P143&amp;" Govt","RISK_MID")</f>
        <v>#N/A Field Not Applicable Govt</v>
      </c>
      <c r="T143" s="175" t="e">
        <f t="shared" si="33"/>
        <v>#VALUE!</v>
      </c>
      <c r="U143" cm="1">
        <f t="array" ref="U143">IF(R143="GBP",1,_xll.BDP("GBP"&amp;R143&amp;" CURNCY","PX_LAST"))</f>
        <v>1.2910999999999999</v>
      </c>
      <c r="V143" s="107" t="e">
        <f t="shared" si="34"/>
        <v>#VALUE!</v>
      </c>
      <c r="X143" s="249" t="str">
        <f t="shared" si="35"/>
        <v>NZD/USD R 06/20/24 Curncy</v>
      </c>
      <c r="Y143" s="250">
        <f t="shared" si="36"/>
        <v>-4062592.2526736837</v>
      </c>
      <c r="Z143" s="254">
        <f t="shared" si="37"/>
        <v>40309.207326316275</v>
      </c>
      <c r="AA143" s="254" t="e">
        <f t="shared" si="38"/>
        <v>#VALUE!</v>
      </c>
      <c r="AB143" s="91" t="str" cm="1">
        <f t="array" ref="AB143">_xll.BDP(P143&amp;" Govt","PX_DIRTY_MID")</f>
        <v>#N/A Field Not Applicable Govt</v>
      </c>
      <c r="AC143" s="256" t="e">
        <f t="shared" si="39"/>
        <v>#VALUE!</v>
      </c>
      <c r="AD143" s="255" t="e">
        <f t="shared" si="40"/>
        <v>#VALUE!</v>
      </c>
      <c r="AE143" s="249" t="str">
        <f t="shared" si="41"/>
        <v>NZD/USD R 06/20/24 USD</v>
      </c>
      <c r="AG143" s="254">
        <f t="shared" si="42"/>
        <v>40309.207326316275</v>
      </c>
      <c r="AH143" s="254" t="e">
        <f t="shared" si="43"/>
        <v>#VALUE!</v>
      </c>
      <c r="AI143" s="256" t="e">
        <f t="shared" si="44"/>
        <v>#VALUE!</v>
      </c>
      <c r="AJ143" t="b">
        <f t="shared" si="45"/>
        <v>1</v>
      </c>
      <c r="AK143" t="s">
        <v>1012</v>
      </c>
      <c r="AL143" t="str">
        <f t="shared" si="46"/>
        <v>FORWARD</v>
      </c>
      <c r="AM143">
        <f t="shared" si="47"/>
        <v>0</v>
      </c>
    </row>
    <row r="144" spans="1:39" x14ac:dyDescent="0.35">
      <c r="A144" t="s">
        <v>879</v>
      </c>
      <c r="B144" t="s">
        <v>881</v>
      </c>
      <c r="D144">
        <v>602464800.53999901</v>
      </c>
      <c r="E144">
        <v>5320134.2935944553</v>
      </c>
      <c r="F144">
        <v>1</v>
      </c>
      <c r="H144" s="287" t="e">
        <f t="shared" si="48"/>
        <v>#N/A</v>
      </c>
      <c r="I144" s="249" t="s">
        <v>1154</v>
      </c>
      <c r="J144" t="s">
        <v>1215</v>
      </c>
      <c r="L144">
        <v>0</v>
      </c>
      <c r="M144">
        <v>0</v>
      </c>
      <c r="N144" s="251">
        <v>0</v>
      </c>
      <c r="O144" t="str" cm="1">
        <f t="array" ref="O144">_xll.BDP(I144,"SECURITY_TYP")</f>
        <v>FORWARD</v>
      </c>
      <c r="P144" t="str" cm="1">
        <f t="array" ref="P144">_xll.BDP(I144,"ID_ISIN")</f>
        <v>#N/A Field Not Applicable</v>
      </c>
      <c r="Q144" t="str" cm="1">
        <f t="array" ref="Q144">_xll.BDP(P144&amp;" Govt","MATURITY")</f>
        <v>#N/A Field Not Applicable Govt</v>
      </c>
      <c r="R144" t="str" cm="1">
        <f t="array" ref="R144">_xll.BDP(I144,"CRNCY")</f>
        <v>USD</v>
      </c>
      <c r="S144" s="91" t="str" cm="1">
        <f t="array" ref="S144">_xll.BDP(P144&amp;" Govt","RISK_MID")</f>
        <v>#N/A Field Not Applicable Govt</v>
      </c>
      <c r="T144" s="175" t="e">
        <f t="shared" si="33"/>
        <v>#VALUE!</v>
      </c>
      <c r="U144" cm="1">
        <f t="array" ref="U144">IF(R144="GBP",1,_xll.BDP("GBP"&amp;R144&amp;" CURNCY","PX_LAST"))</f>
        <v>1.2910999999999999</v>
      </c>
      <c r="V144" s="107" t="e">
        <f t="shared" si="34"/>
        <v>#VALUE!</v>
      </c>
      <c r="X144" s="249" t="str">
        <f t="shared" si="35"/>
        <v>GBP/USD R 05/15/24 Curncy</v>
      </c>
      <c r="Y144" s="250">
        <f t="shared" si="36"/>
        <v>0</v>
      </c>
      <c r="Z144" s="254">
        <f t="shared" si="37"/>
        <v>0</v>
      </c>
      <c r="AA144" s="254" t="e">
        <f t="shared" si="38"/>
        <v>#VALUE!</v>
      </c>
      <c r="AB144" s="91" t="str" cm="1">
        <f t="array" ref="AB144">_xll.BDP(P144&amp;" Govt","PX_DIRTY_MID")</f>
        <v>#N/A Field Not Applicable Govt</v>
      </c>
      <c r="AC144" s="256" t="e">
        <f t="shared" si="39"/>
        <v>#VALUE!</v>
      </c>
      <c r="AD144" s="255" t="e">
        <f t="shared" si="40"/>
        <v>#VALUE!</v>
      </c>
      <c r="AE144" s="249" t="str">
        <f t="shared" si="41"/>
        <v>[GBP/USD R 05/15/24 USD]</v>
      </c>
      <c r="AG144" s="254">
        <f t="shared" si="42"/>
        <v>0</v>
      </c>
      <c r="AH144" s="254" t="e">
        <f t="shared" si="43"/>
        <v>#VALUE!</v>
      </c>
      <c r="AI144" s="256" t="e">
        <f t="shared" si="44"/>
        <v>#VALUE!</v>
      </c>
      <c r="AJ144" t="b">
        <f t="shared" si="45"/>
        <v>1</v>
      </c>
      <c r="AK144" t="s">
        <v>1012</v>
      </c>
      <c r="AL144" t="str">
        <f t="shared" si="46"/>
        <v>FORWARD</v>
      </c>
      <c r="AM144">
        <f t="shared" si="47"/>
        <v>0</v>
      </c>
    </row>
    <row r="145" spans="1:39" x14ac:dyDescent="0.35">
      <c r="A145" t="s">
        <v>879</v>
      </c>
      <c r="B145" t="s">
        <v>880</v>
      </c>
      <c r="D145">
        <v>-602464800.53999996</v>
      </c>
      <c r="E145">
        <v>-5320134.2935944637</v>
      </c>
      <c r="F145">
        <v>1</v>
      </c>
      <c r="H145" s="287" t="e">
        <f t="shared" si="48"/>
        <v>#N/A</v>
      </c>
      <c r="I145" s="249" t="s">
        <v>1229</v>
      </c>
      <c r="J145" t="s">
        <v>1230</v>
      </c>
      <c r="L145">
        <v>-416490164</v>
      </c>
      <c r="M145">
        <v>-3944840.1132313833</v>
      </c>
      <c r="N145" s="251">
        <v>89.744410742187497</v>
      </c>
      <c r="O145" t="str" cm="1">
        <f t="array" ref="O145">_xll.BDP(I145,"SECURITY_TYP")</f>
        <v>FORWARD</v>
      </c>
      <c r="P145" t="str" cm="1">
        <f t="array" ref="P145">_xll.BDP(I145,"ID_ISIN")</f>
        <v>#N/A Field Not Applicable</v>
      </c>
      <c r="Q145" t="str" cm="1">
        <f t="array" ref="Q145">_xll.BDP(P145&amp;" Govt","MATURITY")</f>
        <v>#N/A Field Not Applicable Govt</v>
      </c>
      <c r="R145" t="str" cm="1">
        <f t="array" ref="R145">_xll.BDP(I145,"CRNCY")</f>
        <v>INR</v>
      </c>
      <c r="S145" s="91" t="str" cm="1">
        <f t="array" ref="S145">_xll.BDP(P145&amp;" Govt","RISK_MID")</f>
        <v>#N/A Field Not Applicable Govt</v>
      </c>
      <c r="T145" s="175" t="e">
        <f t="shared" si="33"/>
        <v>#VALUE!</v>
      </c>
      <c r="U145" cm="1">
        <f t="array" ref="U145">IF(R145="GBP",1,_xll.BDP("GBP"&amp;R145&amp;" CURNCY","PX_LAST"))</f>
        <v>107.83499999999999</v>
      </c>
      <c r="V145" s="107" t="e">
        <f t="shared" si="34"/>
        <v>#VALUE!</v>
      </c>
      <c r="X145" s="249" t="str">
        <f t="shared" si="35"/>
        <v>EUR/INR N 06/20/24 Curncy</v>
      </c>
      <c r="Y145" s="250">
        <f t="shared" si="36"/>
        <v>-412398330.80982453</v>
      </c>
      <c r="Z145" s="254">
        <f t="shared" si="37"/>
        <v>4091833.1901754737</v>
      </c>
      <c r="AA145" s="254" t="e">
        <f t="shared" si="38"/>
        <v>#VALUE!</v>
      </c>
      <c r="AB145" s="91" t="str" cm="1">
        <f t="array" ref="AB145">_xll.BDP(P145&amp;" Govt","PX_DIRTY_MID")</f>
        <v>#N/A Field Not Applicable Govt</v>
      </c>
      <c r="AC145" s="256" t="e">
        <f t="shared" si="39"/>
        <v>#VALUE!</v>
      </c>
      <c r="AD145" s="255" t="e">
        <f t="shared" si="40"/>
        <v>#VALUE!</v>
      </c>
      <c r="AE145" s="249" t="str">
        <f t="shared" si="41"/>
        <v>EUR/INR N 06/20/24 INR</v>
      </c>
      <c r="AG145" s="254">
        <f t="shared" si="42"/>
        <v>4091833.1901754737</v>
      </c>
      <c r="AH145" s="254" t="e">
        <f t="shared" si="43"/>
        <v>#VALUE!</v>
      </c>
      <c r="AI145" s="256" t="e">
        <f t="shared" si="44"/>
        <v>#VALUE!</v>
      </c>
      <c r="AJ145" t="b">
        <f t="shared" si="45"/>
        <v>1</v>
      </c>
      <c r="AK145" t="s">
        <v>1012</v>
      </c>
      <c r="AL145" t="str">
        <f t="shared" si="46"/>
        <v>FORWARD</v>
      </c>
      <c r="AM145">
        <f t="shared" si="47"/>
        <v>0</v>
      </c>
    </row>
    <row r="146" spans="1:39" x14ac:dyDescent="0.35">
      <c r="A146" t="s">
        <v>882</v>
      </c>
      <c r="B146" t="s">
        <v>883</v>
      </c>
      <c r="D146">
        <v>1305.9400000013411</v>
      </c>
      <c r="E146">
        <v>129.57288912313436</v>
      </c>
      <c r="F146">
        <v>1</v>
      </c>
      <c r="H146" s="287" t="e">
        <f t="shared" si="48"/>
        <v>#N/A</v>
      </c>
      <c r="I146" s="249" t="s">
        <v>1229</v>
      </c>
      <c r="J146" t="s">
        <v>1230</v>
      </c>
      <c r="L146" s="250">
        <v>3082589236.1999998</v>
      </c>
      <c r="M146" s="250">
        <v>29197140.107196022</v>
      </c>
      <c r="N146" s="251">
        <v>89.804996459960932</v>
      </c>
      <c r="O146" t="str" cm="1">
        <f t="array" ref="O146">_xll.BDP(I146,"SECURITY_TYP")</f>
        <v>FORWARD</v>
      </c>
      <c r="P146" t="str" cm="1">
        <f t="array" ref="P146">_xll.BDP(I146,"ID_ISIN")</f>
        <v>#N/A Field Not Applicable</v>
      </c>
      <c r="Q146" t="str" cm="1">
        <f t="array" ref="Q146">_xll.BDP(P146&amp;" Govt","MATURITY")</f>
        <v>#N/A Field Not Applicable Govt</v>
      </c>
      <c r="R146" t="str" cm="1">
        <f t="array" ref="R146">_xll.BDP(I146,"CRNCY")</f>
        <v>INR</v>
      </c>
      <c r="S146" s="91" t="str" cm="1">
        <f t="array" ref="S146">_xll.BDP(P146&amp;" Govt","RISK_MID")</f>
        <v>#N/A Field Not Applicable Govt</v>
      </c>
      <c r="T146" s="175" t="e">
        <f t="shared" si="33"/>
        <v>#VALUE!</v>
      </c>
      <c r="U146" cm="1">
        <f t="array" ref="U146">IF(R146="GBP",1,_xll.BDP("GBP"&amp;R146&amp;" CURNCY","PX_LAST"))</f>
        <v>107.83499999999999</v>
      </c>
      <c r="V146" s="107" t="e">
        <f t="shared" si="34"/>
        <v>#VALUE!</v>
      </c>
      <c r="X146" s="249" t="str">
        <f t="shared" si="35"/>
        <v>EUR/INR N 06/20/24 Curncy</v>
      </c>
      <c r="Y146" s="250">
        <f t="shared" si="36"/>
        <v>3052304148.9671574</v>
      </c>
      <c r="Z146" s="254">
        <f t="shared" si="37"/>
        <v>-30285087.232842445</v>
      </c>
      <c r="AA146" s="254" t="e">
        <f t="shared" si="38"/>
        <v>#VALUE!</v>
      </c>
      <c r="AB146" s="91" t="str" cm="1">
        <f t="array" ref="AB146">_xll.BDP(P146&amp;" Govt","PX_DIRTY_MID")</f>
        <v>#N/A Field Not Applicable Govt</v>
      </c>
      <c r="AC146" s="256" t="e">
        <f t="shared" si="39"/>
        <v>#VALUE!</v>
      </c>
      <c r="AD146" s="255" t="e">
        <f t="shared" si="40"/>
        <v>#VALUE!</v>
      </c>
      <c r="AE146" s="249" t="str">
        <f t="shared" si="41"/>
        <v>EUR/INR N 06/20/24 INR</v>
      </c>
      <c r="AG146" s="254">
        <f t="shared" si="42"/>
        <v>-30285087.232842445</v>
      </c>
      <c r="AH146" s="254" t="e">
        <f t="shared" si="43"/>
        <v>#VALUE!</v>
      </c>
      <c r="AI146" s="256" t="e">
        <f t="shared" si="44"/>
        <v>#VALUE!</v>
      </c>
      <c r="AJ146" t="b">
        <f t="shared" si="45"/>
        <v>1</v>
      </c>
      <c r="AK146" t="s">
        <v>1012</v>
      </c>
      <c r="AL146" t="str">
        <f t="shared" si="46"/>
        <v>FORWARD</v>
      </c>
      <c r="AM146">
        <f t="shared" si="47"/>
        <v>0</v>
      </c>
    </row>
    <row r="147" spans="1:39" x14ac:dyDescent="0.35">
      <c r="A147" t="s">
        <v>1558</v>
      </c>
      <c r="B147" t="s">
        <v>1559</v>
      </c>
      <c r="D147">
        <v>-6200000</v>
      </c>
      <c r="E147">
        <v>-882775.19959094457</v>
      </c>
      <c r="F147">
        <v>5.5009100000000002</v>
      </c>
      <c r="H147" s="287" t="e">
        <f t="shared" si="48"/>
        <v>#N/A</v>
      </c>
      <c r="I147" s="249" t="s">
        <v>1229</v>
      </c>
      <c r="J147" t="s">
        <v>1231</v>
      </c>
      <c r="L147">
        <v>-34000000</v>
      </c>
      <c r="M147">
        <v>-28959509.744648024</v>
      </c>
      <c r="N147" s="251">
        <v>89.804996459960932</v>
      </c>
      <c r="O147" t="str" cm="1">
        <f t="array" ref="O147">_xll.BDP(I147,"SECURITY_TYP")</f>
        <v>FORWARD</v>
      </c>
      <c r="P147" t="str" cm="1">
        <f t="array" ref="P147">_xll.BDP(I147,"ID_ISIN")</f>
        <v>#N/A Field Not Applicable</v>
      </c>
      <c r="Q147" t="str" cm="1">
        <f t="array" ref="Q147">_xll.BDP(P147&amp;" Govt","MATURITY")</f>
        <v>#N/A Field Not Applicable Govt</v>
      </c>
      <c r="R147" t="str" cm="1">
        <f t="array" ref="R147">_xll.BDP(I147,"CRNCY")</f>
        <v>INR</v>
      </c>
      <c r="S147" s="91" t="str" cm="1">
        <f t="array" ref="S147">_xll.BDP(P147&amp;" Govt","RISK_MID")</f>
        <v>#N/A Field Not Applicable Govt</v>
      </c>
      <c r="T147" s="175" t="e">
        <f t="shared" si="33"/>
        <v>#VALUE!</v>
      </c>
      <c r="U147" cm="1">
        <f t="array" ref="U147">IF(R147="GBP",1,_xll.BDP("GBP"&amp;R147&amp;" CURNCY","PX_LAST"))</f>
        <v>107.83499999999999</v>
      </c>
      <c r="V147" s="107" t="e">
        <f t="shared" si="34"/>
        <v>#VALUE!</v>
      </c>
      <c r="X147" s="249" t="str">
        <f t="shared" si="35"/>
        <v>EUR/INR N 06/20/24 Curncy</v>
      </c>
      <c r="Y147" s="250">
        <f t="shared" si="36"/>
        <v>-33665964.912280701</v>
      </c>
      <c r="Z147" s="254">
        <f t="shared" si="37"/>
        <v>334035.0877192989</v>
      </c>
      <c r="AA147" s="254" t="e">
        <f t="shared" si="38"/>
        <v>#VALUE!</v>
      </c>
      <c r="AB147" s="91" t="str" cm="1">
        <f t="array" ref="AB147">_xll.BDP(P147&amp;" Govt","PX_DIRTY_MID")</f>
        <v>#N/A Field Not Applicable Govt</v>
      </c>
      <c r="AC147" s="256" t="e">
        <f t="shared" si="39"/>
        <v>#VALUE!</v>
      </c>
      <c r="AD147" s="255" t="e">
        <f t="shared" si="40"/>
        <v>#VALUE!</v>
      </c>
      <c r="AE147" s="249" t="str">
        <f t="shared" si="41"/>
        <v>EUR/INR N 06/20/24 EUR</v>
      </c>
      <c r="AG147" s="254">
        <f t="shared" si="42"/>
        <v>334035.0877192989</v>
      </c>
      <c r="AH147" s="254" t="e">
        <f t="shared" si="43"/>
        <v>#VALUE!</v>
      </c>
      <c r="AI147" s="256" t="e">
        <f t="shared" si="44"/>
        <v>#VALUE!</v>
      </c>
      <c r="AJ147" t="b">
        <f t="shared" si="45"/>
        <v>1</v>
      </c>
      <c r="AK147" t="s">
        <v>1012</v>
      </c>
      <c r="AL147" t="str">
        <f t="shared" si="46"/>
        <v>FORWARD</v>
      </c>
      <c r="AM147">
        <f t="shared" si="47"/>
        <v>0</v>
      </c>
    </row>
    <row r="148" spans="1:39" x14ac:dyDescent="0.35">
      <c r="A148" t="s">
        <v>1558</v>
      </c>
      <c r="B148" t="s">
        <v>1559</v>
      </c>
      <c r="D148">
        <v>-8454791.6199999992</v>
      </c>
      <c r="E148">
        <v>-1203819.4128782814</v>
      </c>
      <c r="F148">
        <v>5.5009100000000002</v>
      </c>
      <c r="H148" s="287" t="e">
        <f t="shared" si="48"/>
        <v>#N/A</v>
      </c>
      <c r="I148" s="249" t="s">
        <v>1229</v>
      </c>
      <c r="J148" t="s">
        <v>1231</v>
      </c>
      <c r="L148">
        <v>4600000</v>
      </c>
      <c r="M148">
        <v>3918051.3183935559</v>
      </c>
      <c r="N148" s="251">
        <v>89.744410742187497</v>
      </c>
      <c r="O148" t="str" cm="1">
        <f t="array" ref="O148">_xll.BDP(I148,"SECURITY_TYP")</f>
        <v>FORWARD</v>
      </c>
      <c r="P148" t="str" cm="1">
        <f t="array" ref="P148">_xll.BDP(I148,"ID_ISIN")</f>
        <v>#N/A Field Not Applicable</v>
      </c>
      <c r="Q148" t="str" cm="1">
        <f t="array" ref="Q148">_xll.BDP(P148&amp;" Govt","MATURITY")</f>
        <v>#N/A Field Not Applicable Govt</v>
      </c>
      <c r="R148" t="str" cm="1">
        <f t="array" ref="R148">_xll.BDP(I148,"CRNCY")</f>
        <v>INR</v>
      </c>
      <c r="S148" s="91" t="str" cm="1">
        <f t="array" ref="S148">_xll.BDP(P148&amp;" Govt","RISK_MID")</f>
        <v>#N/A Field Not Applicable Govt</v>
      </c>
      <c r="T148" s="175" t="e">
        <f t="shared" si="33"/>
        <v>#VALUE!</v>
      </c>
      <c r="U148" cm="1">
        <f t="array" ref="U148">IF(R148="GBP",1,_xll.BDP("GBP"&amp;R148&amp;" CURNCY","PX_LAST"))</f>
        <v>107.83499999999999</v>
      </c>
      <c r="V148" s="107" t="e">
        <f t="shared" si="34"/>
        <v>#VALUE!</v>
      </c>
      <c r="X148" s="249" t="str">
        <f t="shared" si="35"/>
        <v>EUR/INR N 06/20/24 Curncy</v>
      </c>
      <c r="Y148" s="250">
        <f t="shared" si="36"/>
        <v>4554807.0175438588</v>
      </c>
      <c r="Z148" s="254">
        <f t="shared" si="37"/>
        <v>-45192.982456141151</v>
      </c>
      <c r="AA148" s="254" t="e">
        <f t="shared" si="38"/>
        <v>#VALUE!</v>
      </c>
      <c r="AB148" s="91" t="str" cm="1">
        <f t="array" ref="AB148">_xll.BDP(P148&amp;" Govt","PX_DIRTY_MID")</f>
        <v>#N/A Field Not Applicable Govt</v>
      </c>
      <c r="AC148" s="256" t="e">
        <f t="shared" si="39"/>
        <v>#VALUE!</v>
      </c>
      <c r="AD148" s="255" t="e">
        <f t="shared" si="40"/>
        <v>#VALUE!</v>
      </c>
      <c r="AE148" s="249" t="str">
        <f t="shared" si="41"/>
        <v>EUR/INR N 06/20/24 EUR</v>
      </c>
      <c r="AG148" s="254">
        <f t="shared" si="42"/>
        <v>-45192.982456141151</v>
      </c>
      <c r="AH148" s="254" t="e">
        <f t="shared" si="43"/>
        <v>#VALUE!</v>
      </c>
      <c r="AI148" s="256" t="e">
        <f t="shared" si="44"/>
        <v>#VALUE!</v>
      </c>
      <c r="AJ148" t="b">
        <f t="shared" si="45"/>
        <v>1</v>
      </c>
      <c r="AK148" t="s">
        <v>1012</v>
      </c>
      <c r="AL148" t="str">
        <f t="shared" si="46"/>
        <v>FORWARD</v>
      </c>
      <c r="AM148">
        <f t="shared" si="47"/>
        <v>0</v>
      </c>
    </row>
    <row r="149" spans="1:39" x14ac:dyDescent="0.35">
      <c r="A149" t="s">
        <v>1558</v>
      </c>
      <c r="B149" t="s">
        <v>1560</v>
      </c>
      <c r="D149">
        <v>1548326.4879317288</v>
      </c>
      <c r="E149">
        <v>1199211.8665715053</v>
      </c>
      <c r="F149">
        <v>5.5009100000000002</v>
      </c>
      <c r="H149" s="287" t="e">
        <f t="shared" si="48"/>
        <v>#N/A</v>
      </c>
      <c r="I149" s="249" t="s">
        <v>1229</v>
      </c>
      <c r="J149" t="s">
        <v>1231</v>
      </c>
      <c r="L149">
        <v>1900000</v>
      </c>
      <c r="M149">
        <v>1618325.5445538601</v>
      </c>
      <c r="N149" s="251">
        <v>89.744410742187497</v>
      </c>
      <c r="O149" t="str" cm="1">
        <f t="array" ref="O149">_xll.BDP(I149,"SECURITY_TYP")</f>
        <v>FORWARD</v>
      </c>
      <c r="P149" t="str" cm="1">
        <f t="array" ref="P149">_xll.BDP(I149,"ID_ISIN")</f>
        <v>#N/A Field Not Applicable</v>
      </c>
      <c r="Q149" t="str" cm="1">
        <f t="array" ref="Q149">_xll.BDP(P149&amp;" Govt","MATURITY")</f>
        <v>#N/A Field Not Applicable Govt</v>
      </c>
      <c r="R149" t="str" cm="1">
        <f t="array" ref="R149">_xll.BDP(I149,"CRNCY")</f>
        <v>INR</v>
      </c>
      <c r="S149" s="91" t="str" cm="1">
        <f t="array" ref="S149">_xll.BDP(P149&amp;" Govt","RISK_MID")</f>
        <v>#N/A Field Not Applicable Govt</v>
      </c>
      <c r="T149" s="175" t="e">
        <f t="shared" si="33"/>
        <v>#VALUE!</v>
      </c>
      <c r="U149" cm="1">
        <f t="array" ref="U149">IF(R149="GBP",1,_xll.BDP("GBP"&amp;R149&amp;" CURNCY","PX_LAST"))</f>
        <v>107.83499999999999</v>
      </c>
      <c r="V149" s="107" t="e">
        <f t="shared" si="34"/>
        <v>#VALUE!</v>
      </c>
      <c r="X149" s="249" t="str">
        <f t="shared" si="35"/>
        <v>EUR/INR N 06/20/24 Curncy</v>
      </c>
      <c r="Y149" s="250">
        <f t="shared" si="36"/>
        <v>1881333.3333333333</v>
      </c>
      <c r="Z149" s="254">
        <f t="shared" si="37"/>
        <v>-18666.666666666744</v>
      </c>
      <c r="AA149" s="254" t="e">
        <f t="shared" si="38"/>
        <v>#VALUE!</v>
      </c>
      <c r="AB149" s="91" t="str" cm="1">
        <f t="array" ref="AB149">_xll.BDP(P149&amp;" Govt","PX_DIRTY_MID")</f>
        <v>#N/A Field Not Applicable Govt</v>
      </c>
      <c r="AC149" s="256" t="e">
        <f t="shared" si="39"/>
        <v>#VALUE!</v>
      </c>
      <c r="AD149" s="255" t="e">
        <f t="shared" si="40"/>
        <v>#VALUE!</v>
      </c>
      <c r="AE149" s="249" t="str">
        <f t="shared" si="41"/>
        <v>EUR/INR N 06/20/24 EUR</v>
      </c>
      <c r="AG149" s="254">
        <f t="shared" si="42"/>
        <v>-18666.666666666744</v>
      </c>
      <c r="AH149" s="254" t="e">
        <f t="shared" si="43"/>
        <v>#VALUE!</v>
      </c>
      <c r="AI149" s="256" t="e">
        <f t="shared" si="44"/>
        <v>#VALUE!</v>
      </c>
      <c r="AJ149" t="b">
        <f t="shared" si="45"/>
        <v>1</v>
      </c>
      <c r="AK149" t="s">
        <v>1012</v>
      </c>
      <c r="AL149" t="str">
        <f t="shared" si="46"/>
        <v>FORWARD</v>
      </c>
      <c r="AM149">
        <f t="shared" si="47"/>
        <v>0</v>
      </c>
    </row>
    <row r="150" spans="1:39" x14ac:dyDescent="0.35">
      <c r="A150" t="s">
        <v>1558</v>
      </c>
      <c r="B150" t="s">
        <v>1560</v>
      </c>
      <c r="D150">
        <v>1131360.0224812184</v>
      </c>
      <c r="E150">
        <v>876262.4516851292</v>
      </c>
      <c r="F150">
        <v>5.5009100000000002</v>
      </c>
      <c r="H150" s="287" t="e">
        <f t="shared" si="48"/>
        <v>#N/A</v>
      </c>
      <c r="I150" s="249" t="s">
        <v>1229</v>
      </c>
      <c r="J150" t="s">
        <v>1230</v>
      </c>
      <c r="L150">
        <v>-172224740</v>
      </c>
      <c r="M150" s="250">
        <v>-1631248.7582368103</v>
      </c>
      <c r="N150" s="251">
        <v>89.744410742187497</v>
      </c>
      <c r="O150" t="str" cm="1">
        <f t="array" ref="O150">_xll.BDP(I150,"SECURITY_TYP")</f>
        <v>FORWARD</v>
      </c>
      <c r="P150" t="str" cm="1">
        <f t="array" ref="P150">_xll.BDP(I150,"ID_ISIN")</f>
        <v>#N/A Field Not Applicable</v>
      </c>
      <c r="Q150" t="str" cm="1">
        <f t="array" ref="Q150">_xll.BDP(P150&amp;" Govt","MATURITY")</f>
        <v>#N/A Field Not Applicable Govt</v>
      </c>
      <c r="R150" t="str" cm="1">
        <f t="array" ref="R150">_xll.BDP(I150,"CRNCY")</f>
        <v>INR</v>
      </c>
      <c r="S150" s="91" t="str" cm="1">
        <f t="array" ref="S150">_xll.BDP(P150&amp;" Govt","RISK_MID")</f>
        <v>#N/A Field Not Applicable Govt</v>
      </c>
      <c r="T150" s="175" t="e">
        <f t="shared" si="33"/>
        <v>#VALUE!</v>
      </c>
      <c r="U150" cm="1">
        <f t="array" ref="U150">IF(R150="GBP",1,_xll.BDP("GBP"&amp;R150&amp;" CURNCY","PX_LAST"))</f>
        <v>107.83499999999999</v>
      </c>
      <c r="V150" s="107" t="e">
        <f t="shared" si="34"/>
        <v>#VALUE!</v>
      </c>
      <c r="X150" s="249" t="str">
        <f t="shared" si="35"/>
        <v>EUR/INR N 06/20/24 Curncy</v>
      </c>
      <c r="Y150" s="250">
        <f t="shared" si="36"/>
        <v>-170532707.46666664</v>
      </c>
      <c r="Z150" s="254">
        <f t="shared" si="37"/>
        <v>1692032.5333333611</v>
      </c>
      <c r="AA150" s="254" t="e">
        <f t="shared" si="38"/>
        <v>#VALUE!</v>
      </c>
      <c r="AB150" s="91" t="str" cm="1">
        <f t="array" ref="AB150">_xll.BDP(P150&amp;" Govt","PX_DIRTY_MID")</f>
        <v>#N/A Field Not Applicable Govt</v>
      </c>
      <c r="AC150" s="256" t="e">
        <f t="shared" si="39"/>
        <v>#VALUE!</v>
      </c>
      <c r="AD150" s="255" t="e">
        <f t="shared" si="40"/>
        <v>#VALUE!</v>
      </c>
      <c r="AE150" s="249" t="str">
        <f t="shared" si="41"/>
        <v>EUR/INR N 06/20/24 INR</v>
      </c>
      <c r="AG150" s="254">
        <f t="shared" si="42"/>
        <v>1692032.5333333611</v>
      </c>
      <c r="AH150" s="254" t="e">
        <f t="shared" si="43"/>
        <v>#VALUE!</v>
      </c>
      <c r="AI150" s="256" t="e">
        <f t="shared" si="44"/>
        <v>#VALUE!</v>
      </c>
      <c r="AJ150" t="b">
        <f t="shared" si="45"/>
        <v>1</v>
      </c>
      <c r="AK150" t="s">
        <v>1012</v>
      </c>
      <c r="AL150" t="str">
        <f t="shared" si="46"/>
        <v>FORWARD</v>
      </c>
      <c r="AM150">
        <f t="shared" si="47"/>
        <v>0</v>
      </c>
    </row>
    <row r="151" spans="1:39" x14ac:dyDescent="0.35">
      <c r="A151" t="s">
        <v>877</v>
      </c>
      <c r="B151" t="s">
        <v>878</v>
      </c>
      <c r="D151">
        <v>58044000</v>
      </c>
      <c r="E151">
        <v>-4433494.2690543458</v>
      </c>
      <c r="F151">
        <v>-8.7529066436893412</v>
      </c>
      <c r="H151" s="287" t="e">
        <f t="shared" si="48"/>
        <v>#N/A</v>
      </c>
      <c r="I151" s="249" t="s">
        <v>902</v>
      </c>
      <c r="J151" t="s">
        <v>1327</v>
      </c>
      <c r="K151" t="s">
        <v>904</v>
      </c>
      <c r="L151">
        <v>0</v>
      </c>
      <c r="M151">
        <v>0</v>
      </c>
      <c r="N151" s="251">
        <v>0</v>
      </c>
      <c r="O151" t="str" cm="1">
        <f t="array" ref="O151">_xll.BDP(I151,"SECURITY_TYP")</f>
        <v>FORWARD</v>
      </c>
      <c r="P151" t="str" cm="1">
        <f t="array" ref="P151">_xll.BDP(I151,"ID_ISIN")</f>
        <v>#N/A Field Not Applicable</v>
      </c>
      <c r="Q151" t="str" cm="1">
        <f t="array" ref="Q151">_xll.BDP(P151&amp;" Govt","MATURITY")</f>
        <v>#N/A Field Not Applicable Govt</v>
      </c>
      <c r="R151" t="str" cm="1">
        <f t="array" ref="R151">_xll.BDP(I151,"CRNCY")</f>
        <v>SEK</v>
      </c>
      <c r="S151" s="91" t="str" cm="1">
        <f t="array" ref="S151">_xll.BDP(P151&amp;" Govt","RISK_MID")</f>
        <v>#N/A Field Not Applicable Govt</v>
      </c>
      <c r="T151" s="175" t="e">
        <f t="shared" si="33"/>
        <v>#VALUE!</v>
      </c>
      <c r="U151" cm="1">
        <f t="array" ref="U151">IF(R151="GBP",1,_xll.BDP("GBP"&amp;R151&amp;" CURNCY","PX_LAST"))</f>
        <v>13.573399999999999</v>
      </c>
      <c r="V151" s="107" t="e">
        <f t="shared" si="34"/>
        <v>#VALUE!</v>
      </c>
      <c r="X151" s="249" t="str">
        <f t="shared" si="35"/>
        <v>USD/SEK R 06/20/24 Curncy</v>
      </c>
      <c r="Y151" s="250">
        <f t="shared" si="36"/>
        <v>0</v>
      </c>
      <c r="Z151" s="254">
        <f t="shared" si="37"/>
        <v>0</v>
      </c>
      <c r="AA151" s="254" t="e">
        <f t="shared" si="38"/>
        <v>#VALUE!</v>
      </c>
      <c r="AB151" s="91" t="str" cm="1">
        <f t="array" ref="AB151">_xll.BDP(P151&amp;" Govt","PX_DIRTY_MID")</f>
        <v>#N/A Field Not Applicable Govt</v>
      </c>
      <c r="AC151" s="256" t="e">
        <f t="shared" si="39"/>
        <v>#VALUE!</v>
      </c>
      <c r="AD151" s="255" t="e">
        <f t="shared" si="40"/>
        <v>#VALUE!</v>
      </c>
      <c r="AE151" s="249" t="str">
        <f t="shared" si="41"/>
        <v>[USD/SEK R 06/20/24 USD]</v>
      </c>
      <c r="AG151" s="254">
        <f t="shared" si="42"/>
        <v>0</v>
      </c>
      <c r="AH151" s="254" t="e">
        <f t="shared" si="43"/>
        <v>#VALUE!</v>
      </c>
      <c r="AI151" s="256" t="e">
        <f t="shared" si="44"/>
        <v>#VALUE!</v>
      </c>
      <c r="AJ151" t="b">
        <f t="shared" si="45"/>
        <v>1</v>
      </c>
      <c r="AK151" t="s">
        <v>1012</v>
      </c>
      <c r="AL151" t="str">
        <f t="shared" si="46"/>
        <v>FORWARD</v>
      </c>
      <c r="AM151" t="str">
        <f t="shared" si="47"/>
        <v>G10_USDSEK</v>
      </c>
    </row>
    <row r="152" spans="1:39" x14ac:dyDescent="0.35">
      <c r="A152" t="s">
        <v>1537</v>
      </c>
      <c r="B152" t="s">
        <v>1433</v>
      </c>
      <c r="D152">
        <v>-1237807.905</v>
      </c>
      <c r="E152">
        <v>-958708.60556992993</v>
      </c>
      <c r="F152">
        <v>1.0901322478027344</v>
      </c>
      <c r="H152" s="287" t="e">
        <f t="shared" si="48"/>
        <v>#N/A</v>
      </c>
      <c r="I152" s="249" t="s">
        <v>1261</v>
      </c>
      <c r="J152" t="s">
        <v>1262</v>
      </c>
      <c r="L152">
        <v>-124.00000000000001</v>
      </c>
      <c r="M152" s="250">
        <v>49176.901065496066</v>
      </c>
      <c r="N152" s="251">
        <v>143.63999938964844</v>
      </c>
      <c r="O152" t="str" cm="1">
        <f t="array" ref="O152">_xll.BDP(I152,"SECURITY_TYP")</f>
        <v>Financial commodity future.</v>
      </c>
      <c r="P152" t="str" cm="1">
        <f t="array" ref="P152">_xll.BDP(I152,"ID_ISIN")</f>
        <v>#N/A Field Not Applicable</v>
      </c>
      <c r="Q152" t="str" cm="1">
        <f t="array" ref="Q152">_xll.BDP(P152&amp;" Govt","MATURITY")</f>
        <v>#N/A Field Not Applicable Govt</v>
      </c>
      <c r="R152" t="str" cm="1">
        <f t="array" ref="R152">_xll.BDP(I152,"CRNCY")</f>
        <v>JPY</v>
      </c>
      <c r="S152" s="91" t="str" cm="1">
        <f t="array" ref="S152">_xll.BDP(P152&amp;" Govt","RISK_MID")</f>
        <v>#N/A Field Not Applicable Govt</v>
      </c>
      <c r="T152" s="175" t="e">
        <f t="shared" si="33"/>
        <v>#VALUE!</v>
      </c>
      <c r="U152" cm="1">
        <f t="array" ref="U152">IF(R152="GBP",1,_xll.BDP("GBP"&amp;R152&amp;" CURNCY","PX_LAST"))</f>
        <v>205.36699999999999</v>
      </c>
      <c r="V152" s="107" t="e">
        <f t="shared" si="34"/>
        <v>#VALUE!</v>
      </c>
      <c r="X152" s="249" t="str">
        <f t="shared" si="35"/>
        <v>JBM4 Comdty</v>
      </c>
      <c r="Y152" s="250">
        <f t="shared" si="36"/>
        <v>-122.78175438596492</v>
      </c>
      <c r="Z152" s="254">
        <f t="shared" si="37"/>
        <v>1.2182456140350979</v>
      </c>
      <c r="AA152" s="254" t="e">
        <f t="shared" si="38"/>
        <v>#VALUE!</v>
      </c>
      <c r="AB152" s="91" t="str" cm="1">
        <f t="array" ref="AB152">_xll.BDP(P152&amp;" Govt","PX_DIRTY_MID")</f>
        <v>#N/A Field Not Applicable Govt</v>
      </c>
      <c r="AC152" s="256" t="e">
        <f t="shared" si="39"/>
        <v>#VALUE!</v>
      </c>
      <c r="AD152" s="255" t="e">
        <f t="shared" si="40"/>
        <v>#VALUE!</v>
      </c>
      <c r="AE152" s="249" t="str">
        <f t="shared" si="41"/>
        <v>JBM4 OSE</v>
      </c>
      <c r="AG152" s="254">
        <f t="shared" si="42"/>
        <v>1.2182456140350979</v>
      </c>
      <c r="AH152" s="254" t="e">
        <f t="shared" si="43"/>
        <v>#VALUE!</v>
      </c>
      <c r="AI152" s="256" t="e">
        <f t="shared" si="44"/>
        <v>#VALUE!</v>
      </c>
      <c r="AJ152" t="b">
        <f t="shared" si="45"/>
        <v>1</v>
      </c>
      <c r="AK152" t="s">
        <v>1012</v>
      </c>
      <c r="AL152" t="str">
        <f t="shared" si="46"/>
        <v>Financial commodity future.</v>
      </c>
      <c r="AM152">
        <f t="shared" si="47"/>
        <v>0</v>
      </c>
    </row>
    <row r="153" spans="1:39" x14ac:dyDescent="0.35">
      <c r="A153" t="s">
        <v>1537</v>
      </c>
      <c r="B153" t="s">
        <v>1433</v>
      </c>
      <c r="D153">
        <v>30200000</v>
      </c>
      <c r="E153">
        <v>23390543.695236687</v>
      </c>
      <c r="F153">
        <v>1.0901322478027344</v>
      </c>
      <c r="H153" s="287">
        <f t="shared" si="48"/>
        <v>0</v>
      </c>
      <c r="I153" s="249" t="s">
        <v>746</v>
      </c>
      <c r="J153" t="s">
        <v>747</v>
      </c>
      <c r="L153">
        <v>694750</v>
      </c>
      <c r="M153">
        <v>3483906.919706264</v>
      </c>
      <c r="N153" s="251">
        <v>99.9</v>
      </c>
      <c r="O153" t="str" cm="1">
        <f t="array" ref="O153">_xll.BDP(I153,"SECURITY_TYP")</f>
        <v>DOMESTIC</v>
      </c>
      <c r="P153" t="str" cm="1">
        <f t="array" ref="P153">_xll.BDP(I153,"ID_ISIN")</f>
        <v>JP1051441L76</v>
      </c>
      <c r="Q153" t="str" cm="1">
        <f t="array" ref="Q153">_xll.BDP(P153&amp;" Govt","MATURITY")</f>
        <v>20/06/2025</v>
      </c>
      <c r="R153" t="str" cm="1">
        <f t="array" ref="R153">_xll.BDP(I153,"CRNCY")</f>
        <v>JPY</v>
      </c>
      <c r="S153" s="91" cm="1">
        <f t="array" ref="S153">_xll.BDP(P153&amp;" Govt","RISK_MID")</f>
        <v>0.92762697260653226</v>
      </c>
      <c r="T153" s="175">
        <f t="shared" si="33"/>
        <v>313.81324127945982</v>
      </c>
      <c r="U153" cm="1">
        <f t="array" ref="U153">IF(R153="GBP",1,_xll.BDP("GBP"&amp;R153&amp;" CURNCY","PX_LAST"))</f>
        <v>205.36699999999999</v>
      </c>
      <c r="V153" s="107">
        <f t="shared" si="34"/>
        <v>5.505495461043155E-3</v>
      </c>
      <c r="X153" s="249" t="str">
        <f t="shared" si="35"/>
        <v>BK445944 Corp</v>
      </c>
      <c r="Y153" s="250">
        <f t="shared" si="36"/>
        <v>687924.38596491225</v>
      </c>
      <c r="Z153" s="254">
        <f t="shared" si="37"/>
        <v>-6825.614035087754</v>
      </c>
      <c r="AA153" s="254">
        <f t="shared" si="38"/>
        <v>-3.0830774581841824</v>
      </c>
      <c r="AB153" s="91" cm="1">
        <f t="array" ref="AB153">_xll.BDP(P153&amp;" Govt","PX_DIRTY_MID")</f>
        <v>99.992123199999995</v>
      </c>
      <c r="AC153" s="256">
        <f t="shared" si="39"/>
        <v>-33233.559408870162</v>
      </c>
      <c r="AD153" s="255">
        <f t="shared" si="40"/>
        <v>-9.5391639830814303E-3</v>
      </c>
      <c r="AE153" s="249" t="str">
        <f t="shared" si="41"/>
        <v>JGB 0.1 06/20/25 144</v>
      </c>
      <c r="AG153" s="254">
        <f t="shared" si="42"/>
        <v>-6825.614035087754</v>
      </c>
      <c r="AH153" s="254">
        <f t="shared" si="43"/>
        <v>-3.0830774581841824</v>
      </c>
      <c r="AI153" s="256">
        <f t="shared" si="44"/>
        <v>-33233.559408870162</v>
      </c>
      <c r="AJ153" t="b">
        <f t="shared" si="45"/>
        <v>1</v>
      </c>
      <c r="AK153" t="s">
        <v>1012</v>
      </c>
      <c r="AL153" t="str">
        <f t="shared" si="46"/>
        <v>DOMESTIC</v>
      </c>
      <c r="AM153">
        <f t="shared" si="47"/>
        <v>0</v>
      </c>
    </row>
    <row r="154" spans="1:39" x14ac:dyDescent="0.35">
      <c r="A154" t="s">
        <v>1537</v>
      </c>
      <c r="B154" t="s">
        <v>1432</v>
      </c>
      <c r="D154">
        <v>-27981021.08490387</v>
      </c>
      <c r="E154">
        <v>-23557680.660310384</v>
      </c>
      <c r="F154">
        <v>1.0901322478027344</v>
      </c>
      <c r="H154" s="287">
        <f t="shared" si="48"/>
        <v>0</v>
      </c>
      <c r="I154" s="249" t="s">
        <v>671</v>
      </c>
      <c r="J154" t="s">
        <v>672</v>
      </c>
      <c r="L154">
        <v>1289100</v>
      </c>
      <c r="M154" s="250">
        <v>5432956.662627127</v>
      </c>
      <c r="N154" s="251">
        <v>83.923000000000002</v>
      </c>
      <c r="O154" t="str" cm="1">
        <f t="array" ref="O154">_xll.BDP(I154,"SECURITY_TYP")</f>
        <v>DOMESTIC</v>
      </c>
      <c r="P154" t="str" cm="1">
        <f t="array" ref="P154">_xll.BDP(I154,"ID_ISIN")</f>
        <v>JP1201721L45</v>
      </c>
      <c r="Q154" t="str" cm="1">
        <f t="array" ref="Q154">_xll.BDP(P154&amp;" Govt","MATURITY")</f>
        <v>20/03/2040</v>
      </c>
      <c r="R154" t="str" cm="1">
        <f t="array" ref="R154">_xll.BDP(I154,"CRNCY")</f>
        <v>JPY</v>
      </c>
      <c r="S154" s="91" cm="1">
        <f t="array" ref="S154">_xll.BDP(P154&amp;" Govt","RISK_MID")</f>
        <v>10.244771034706446</v>
      </c>
      <c r="T154" s="175">
        <f t="shared" si="33"/>
        <v>6430.6993532749075</v>
      </c>
      <c r="U154" cm="1">
        <f t="array" ref="U154">IF(R154="GBP",1,_xll.BDP("GBP"&amp;R154&amp;" CURNCY","PX_LAST"))</f>
        <v>205.36699999999999</v>
      </c>
      <c r="V154" s="107">
        <f t="shared" si="34"/>
        <v>0.11281928689955978</v>
      </c>
      <c r="X154" s="249" t="str">
        <f t="shared" si="35"/>
        <v>BI018471 Corp</v>
      </c>
      <c r="Y154" s="250">
        <f t="shared" si="36"/>
        <v>1276435.1578947369</v>
      </c>
      <c r="Z154" s="254">
        <f t="shared" si="37"/>
        <v>-12664.842105263146</v>
      </c>
      <c r="AA154" s="254">
        <f t="shared" si="38"/>
        <v>-63.178800663753414</v>
      </c>
      <c r="AB154" s="91" cm="1">
        <f t="array" ref="AB154">_xll.BDP(P154&amp;" Govt","PX_DIRTY_MID")</f>
        <v>83.464815000000002</v>
      </c>
      <c r="AC154" s="256">
        <f t="shared" si="39"/>
        <v>-51472.179236196615</v>
      </c>
      <c r="AD154" s="255">
        <f t="shared" si="40"/>
        <v>-9.4740640193708165E-3</v>
      </c>
      <c r="AE154" s="249" t="str">
        <f t="shared" si="41"/>
        <v>JGB 0.4 03/20/40 172</v>
      </c>
      <c r="AG154" s="254">
        <f t="shared" si="42"/>
        <v>-12664.842105263146</v>
      </c>
      <c r="AH154" s="254">
        <f t="shared" si="43"/>
        <v>-63.178800663753414</v>
      </c>
      <c r="AI154" s="256">
        <f t="shared" si="44"/>
        <v>-51472.179236196615</v>
      </c>
      <c r="AJ154" t="b">
        <f t="shared" si="45"/>
        <v>1</v>
      </c>
      <c r="AK154" t="s">
        <v>1012</v>
      </c>
      <c r="AL154" t="str">
        <f t="shared" si="46"/>
        <v>DOMESTIC</v>
      </c>
      <c r="AM154">
        <f t="shared" si="47"/>
        <v>0</v>
      </c>
    </row>
    <row r="155" spans="1:39" x14ac:dyDescent="0.35">
      <c r="A155" t="s">
        <v>1537</v>
      </c>
      <c r="B155" t="s">
        <v>1432</v>
      </c>
      <c r="D155">
        <v>26700000</v>
      </c>
      <c r="E155">
        <v>22479167.994681783</v>
      </c>
      <c r="F155">
        <v>1.0901322478027344</v>
      </c>
      <c r="H155" s="287" t="e">
        <f t="shared" si="48"/>
        <v>#N/A</v>
      </c>
      <c r="I155" s="249" t="s">
        <v>1295</v>
      </c>
      <c r="J155" t="s">
        <v>1296</v>
      </c>
      <c r="L155">
        <v>4043622.0000000005</v>
      </c>
      <c r="M155">
        <v>3186438.0789379058</v>
      </c>
      <c r="N155" s="251">
        <v>0.60944998264312744</v>
      </c>
      <c r="O155" t="str" cm="1">
        <f t="array" ref="O155">_xll.BDP(I155,"SECURITY_TYP")</f>
        <v>FORWARD</v>
      </c>
      <c r="P155" t="str" cm="1">
        <f t="array" ref="P155">_xll.BDP(I155,"ID_ISIN")</f>
        <v>#N/A Field Not Applicable</v>
      </c>
      <c r="Q155" t="str" cm="1">
        <f t="array" ref="Q155">_xll.BDP(P155&amp;" Govt","MATURITY")</f>
        <v>#N/A Field Not Applicable Govt</v>
      </c>
      <c r="R155" t="str" cm="1">
        <f t="array" ref="R155">_xll.BDP(I155,"CRNCY")</f>
        <v>USD</v>
      </c>
      <c r="S155" s="91" t="str" cm="1">
        <f t="array" ref="S155">_xll.BDP(P155&amp;" Govt","RISK_MID")</f>
        <v>#N/A Field Not Applicable Govt</v>
      </c>
      <c r="T155" s="175" t="e">
        <f t="shared" si="33"/>
        <v>#VALUE!</v>
      </c>
      <c r="U155" cm="1">
        <f t="array" ref="U155">IF(R155="GBP",1,_xll.BDP("GBP"&amp;R155&amp;" CURNCY","PX_LAST"))</f>
        <v>1.2910999999999999</v>
      </c>
      <c r="V155" s="107" t="e">
        <f t="shared" si="34"/>
        <v>#VALUE!</v>
      </c>
      <c r="X155" s="249" t="str">
        <f t="shared" si="35"/>
        <v>NZD/USD R 05/28/24 Curncy</v>
      </c>
      <c r="Y155" s="250">
        <f t="shared" si="36"/>
        <v>4003895.1873684213</v>
      </c>
      <c r="Z155" s="254">
        <f t="shared" si="37"/>
        <v>-39726.812631579116</v>
      </c>
      <c r="AA155" s="254" t="e">
        <f t="shared" si="38"/>
        <v>#VALUE!</v>
      </c>
      <c r="AB155" s="91" t="str" cm="1">
        <f t="array" ref="AB155">_xll.BDP(P155&amp;" Govt","PX_DIRTY_MID")</f>
        <v>#N/A Field Not Applicable Govt</v>
      </c>
      <c r="AC155" s="256" t="e">
        <f t="shared" si="39"/>
        <v>#VALUE!</v>
      </c>
      <c r="AD155" s="255" t="e">
        <f t="shared" si="40"/>
        <v>#VALUE!</v>
      </c>
      <c r="AE155" s="249" t="str">
        <f t="shared" si="41"/>
        <v>NZD/USD R 05/28/24 USD</v>
      </c>
      <c r="AG155" s="254">
        <f t="shared" si="42"/>
        <v>-39726.812631579116</v>
      </c>
      <c r="AH155" s="254" t="e">
        <f t="shared" si="43"/>
        <v>#VALUE!</v>
      </c>
      <c r="AI155" s="256" t="e">
        <f t="shared" si="44"/>
        <v>#VALUE!</v>
      </c>
      <c r="AJ155" t="b">
        <f t="shared" si="45"/>
        <v>1</v>
      </c>
      <c r="AK155" t="s">
        <v>1012</v>
      </c>
      <c r="AL155" t="str">
        <f t="shared" si="46"/>
        <v>FORWARD</v>
      </c>
      <c r="AM155">
        <f t="shared" si="47"/>
        <v>0</v>
      </c>
    </row>
    <row r="156" spans="1:39" x14ac:dyDescent="0.35">
      <c r="A156" t="s">
        <v>1537</v>
      </c>
      <c r="B156" t="s">
        <v>1433</v>
      </c>
      <c r="D156">
        <v>-28746239.940000001</v>
      </c>
      <c r="E156">
        <v>-22264575.542726096</v>
      </c>
      <c r="F156">
        <v>1.0901322478027344</v>
      </c>
      <c r="H156" s="287" t="e">
        <f t="shared" si="48"/>
        <v>#N/A</v>
      </c>
      <c r="I156" s="249" t="s">
        <v>1295</v>
      </c>
      <c r="J156" t="s">
        <v>1297</v>
      </c>
      <c r="L156">
        <v>-6600000</v>
      </c>
      <c r="M156">
        <v>-3169483.0679061078</v>
      </c>
      <c r="N156" s="251">
        <v>0.60944998264312744</v>
      </c>
      <c r="O156" t="str" cm="1">
        <f t="array" ref="O156">_xll.BDP(I156,"SECURITY_TYP")</f>
        <v>FORWARD</v>
      </c>
      <c r="P156" t="str" cm="1">
        <f t="array" ref="P156">_xll.BDP(I156,"ID_ISIN")</f>
        <v>#N/A Field Not Applicable</v>
      </c>
      <c r="Q156" t="str" cm="1">
        <f t="array" ref="Q156">_xll.BDP(P156&amp;" Govt","MATURITY")</f>
        <v>#N/A Field Not Applicable Govt</v>
      </c>
      <c r="R156" t="str" cm="1">
        <f t="array" ref="R156">_xll.BDP(I156,"CRNCY")</f>
        <v>USD</v>
      </c>
      <c r="S156" s="91" t="str" cm="1">
        <f t="array" ref="S156">_xll.BDP(P156&amp;" Govt","RISK_MID")</f>
        <v>#N/A Field Not Applicable Govt</v>
      </c>
      <c r="T156" s="175" t="e">
        <f t="shared" si="33"/>
        <v>#VALUE!</v>
      </c>
      <c r="U156" cm="1">
        <f t="array" ref="U156">IF(R156="GBP",1,_xll.BDP("GBP"&amp;R156&amp;" CURNCY","PX_LAST"))</f>
        <v>1.2910999999999999</v>
      </c>
      <c r="V156" s="107" t="e">
        <f t="shared" si="34"/>
        <v>#VALUE!</v>
      </c>
      <c r="X156" s="249" t="str">
        <f t="shared" si="35"/>
        <v>NZD/USD R 05/28/24 Curncy</v>
      </c>
      <c r="Y156" s="250">
        <f t="shared" si="36"/>
        <v>-6535157.8947368413</v>
      </c>
      <c r="Z156" s="254">
        <f t="shared" si="37"/>
        <v>64842.105263158679</v>
      </c>
      <c r="AA156" s="254" t="e">
        <f t="shared" si="38"/>
        <v>#VALUE!</v>
      </c>
      <c r="AB156" s="91" t="str" cm="1">
        <f t="array" ref="AB156">_xll.BDP(P156&amp;" Govt","PX_DIRTY_MID")</f>
        <v>#N/A Field Not Applicable Govt</v>
      </c>
      <c r="AC156" s="256" t="e">
        <f t="shared" si="39"/>
        <v>#VALUE!</v>
      </c>
      <c r="AD156" s="255" t="e">
        <f t="shared" si="40"/>
        <v>#VALUE!</v>
      </c>
      <c r="AE156" s="249" t="str">
        <f t="shared" si="41"/>
        <v>NZD/USD R 05/28/24 NZD</v>
      </c>
      <c r="AG156" s="254">
        <f t="shared" si="42"/>
        <v>64842.105263158679</v>
      </c>
      <c r="AH156" s="254" t="e">
        <f t="shared" si="43"/>
        <v>#VALUE!</v>
      </c>
      <c r="AI156" s="256" t="e">
        <f t="shared" si="44"/>
        <v>#VALUE!</v>
      </c>
      <c r="AJ156" t="b">
        <f t="shared" si="45"/>
        <v>1</v>
      </c>
      <c r="AK156" t="s">
        <v>1012</v>
      </c>
      <c r="AL156" t="str">
        <f t="shared" si="46"/>
        <v>FORWARD</v>
      </c>
      <c r="AM156">
        <f t="shared" si="47"/>
        <v>0</v>
      </c>
    </row>
    <row r="157" spans="1:39" x14ac:dyDescent="0.35">
      <c r="A157" t="s">
        <v>1537</v>
      </c>
      <c r="B157" t="s">
        <v>1432</v>
      </c>
      <c r="D157">
        <v>1150000</v>
      </c>
      <c r="E157">
        <v>968203.86493947753</v>
      </c>
      <c r="F157">
        <v>1.0901322478027344</v>
      </c>
      <c r="H157" s="287" t="e">
        <f t="shared" si="48"/>
        <v>#N/A</v>
      </c>
      <c r="I157" s="249" t="s">
        <v>827</v>
      </c>
      <c r="J157" t="s">
        <v>1118</v>
      </c>
      <c r="K157" t="s">
        <v>705</v>
      </c>
      <c r="L157">
        <v>0</v>
      </c>
      <c r="M157">
        <v>0</v>
      </c>
      <c r="N157" s="251">
        <v>0</v>
      </c>
      <c r="O157" t="str" cm="1">
        <f t="array" ref="O157">_xll.BDP(I157,"SECURITY_TYP")</f>
        <v>OIS Swap</v>
      </c>
      <c r="P157" t="str" cm="1">
        <f t="array" ref="P157">_xll.BDP(I157,"ID_ISIN")</f>
        <v>#N/A Field Not Applicable</v>
      </c>
      <c r="Q157" t="str" cm="1">
        <f t="array" ref="Q157">_xll.BDP(P157&amp;" Govt","MATURITY")</f>
        <v>#N/A Field Not Applicable Govt</v>
      </c>
      <c r="R157" t="str" cm="1">
        <f t="array" ref="R157">_xll.BDP(I157,"CRNCY")</f>
        <v>USD</v>
      </c>
      <c r="S157" s="91" t="str" cm="1">
        <f t="array" ref="S157">_xll.BDP(P157&amp;" Govt","RISK_MID")</f>
        <v>#N/A Field Not Applicable Govt</v>
      </c>
      <c r="T157" s="175" t="e">
        <f t="shared" si="33"/>
        <v>#VALUE!</v>
      </c>
      <c r="U157" cm="1">
        <f t="array" ref="U157">IF(R157="GBP",1,_xll.BDP("GBP"&amp;R157&amp;" CURNCY","PX_LAST"))</f>
        <v>1.2910999999999999</v>
      </c>
      <c r="V157" s="107" t="e">
        <f t="shared" si="34"/>
        <v>#VALUE!</v>
      </c>
      <c r="X157" s="249" t="str">
        <f t="shared" si="35"/>
        <v>SLRTL0GF Corp</v>
      </c>
      <c r="Y157" s="250">
        <f t="shared" si="36"/>
        <v>0</v>
      </c>
      <c r="Z157" s="254">
        <f t="shared" si="37"/>
        <v>0</v>
      </c>
      <c r="AA157" s="254" t="e">
        <f t="shared" si="38"/>
        <v>#VALUE!</v>
      </c>
      <c r="AB157" s="91" t="str" cm="1">
        <f t="array" ref="AB157">_xll.BDP(P157&amp;" Govt","PX_DIRTY_MID")</f>
        <v>#N/A Field Not Applicable Govt</v>
      </c>
      <c r="AC157" s="256" t="e">
        <f t="shared" si="39"/>
        <v>#VALUE!</v>
      </c>
      <c r="AD157" s="255" t="e">
        <f t="shared" si="40"/>
        <v>#VALUE!</v>
      </c>
      <c r="AE157" s="249" t="str">
        <f t="shared" si="41"/>
        <v>[/SWAP 3.12 06/21/27 0009]</v>
      </c>
      <c r="AG157" s="254">
        <f t="shared" si="42"/>
        <v>0</v>
      </c>
      <c r="AH157" s="254" t="e">
        <f t="shared" si="43"/>
        <v>#VALUE!</v>
      </c>
      <c r="AI157" s="256" t="e">
        <f t="shared" si="44"/>
        <v>#VALUE!</v>
      </c>
      <c r="AJ157" t="b">
        <f t="shared" si="45"/>
        <v>1</v>
      </c>
      <c r="AK157" t="s">
        <v>1012</v>
      </c>
      <c r="AL157" t="str">
        <f t="shared" si="46"/>
        <v>OIS Swap</v>
      </c>
      <c r="AM157" t="str">
        <f t="shared" si="47"/>
        <v>USD 2y2y 5y5y Steepener</v>
      </c>
    </row>
    <row r="158" spans="1:39" x14ac:dyDescent="0.35">
      <c r="A158" t="s">
        <v>1537</v>
      </c>
      <c r="B158" t="s">
        <v>1433</v>
      </c>
      <c r="D158">
        <v>-2615588.88</v>
      </c>
      <c r="E158">
        <v>-2025829.337298516</v>
      </c>
      <c r="F158">
        <v>1.0901322478027344</v>
      </c>
      <c r="H158" s="287" t="e">
        <f t="shared" si="48"/>
        <v>#N/A</v>
      </c>
      <c r="I158" s="249" t="s">
        <v>828</v>
      </c>
      <c r="J158" t="s">
        <v>1203</v>
      </c>
      <c r="K158" t="s">
        <v>690</v>
      </c>
      <c r="L158" s="250">
        <v>0</v>
      </c>
      <c r="M158" s="250">
        <v>0</v>
      </c>
      <c r="N158" s="251">
        <v>0</v>
      </c>
      <c r="O158" t="str" cm="1">
        <f t="array" ref="O158">_xll.BDP(I158,"SECURITY_TYP")</f>
        <v>Rec IL/Pay Fix ZC</v>
      </c>
      <c r="P158" t="str" cm="1">
        <f t="array" ref="P158">_xll.BDP(I158,"ID_ISIN")</f>
        <v>#N/A Field Not Applicable</v>
      </c>
      <c r="Q158" t="str" cm="1">
        <f t="array" ref="Q158">_xll.BDP(P158&amp;" Govt","MATURITY")</f>
        <v>#N/A Field Not Applicable Govt</v>
      </c>
      <c r="R158" t="str" cm="1">
        <f t="array" ref="R158">_xll.BDP(I158,"CRNCY")</f>
        <v>USD</v>
      </c>
      <c r="S158" s="91" t="str" cm="1">
        <f t="array" ref="S158">_xll.BDP(P158&amp;" Govt","RISK_MID")</f>
        <v>#N/A Field Not Applicable Govt</v>
      </c>
      <c r="T158" s="175" t="e">
        <f t="shared" si="33"/>
        <v>#VALUE!</v>
      </c>
      <c r="U158" cm="1">
        <f t="array" ref="U158">IF(R158="GBP",1,_xll.BDP("GBP"&amp;R158&amp;" CURNCY","PX_LAST"))</f>
        <v>1.2910999999999999</v>
      </c>
      <c r="V158" s="107" t="e">
        <f t="shared" si="34"/>
        <v>#VALUE!</v>
      </c>
      <c r="X158" s="249" t="str">
        <f t="shared" si="35"/>
        <v>SLM50CYA Corp</v>
      </c>
      <c r="Y158" s="250">
        <f t="shared" si="36"/>
        <v>0</v>
      </c>
      <c r="Z158" s="254">
        <f t="shared" si="37"/>
        <v>0</v>
      </c>
      <c r="AA158" s="254" t="e">
        <f t="shared" si="38"/>
        <v>#VALUE!</v>
      </c>
      <c r="AB158" s="91" t="str" cm="1">
        <f t="array" ref="AB158">_xll.BDP(P158&amp;" Govt","PX_DIRTY_MID")</f>
        <v>#N/A Field Not Applicable Govt</v>
      </c>
      <c r="AC158" s="256" t="e">
        <f t="shared" si="39"/>
        <v>#VALUE!</v>
      </c>
      <c r="AD158" s="255" t="e">
        <f t="shared" si="40"/>
        <v>#VALUE!</v>
      </c>
      <c r="AE158" s="249" t="str">
        <f t="shared" si="41"/>
        <v>[/ZC 2.62 09/25/25 0009]</v>
      </c>
      <c r="AG158" s="254">
        <f t="shared" si="42"/>
        <v>0</v>
      </c>
      <c r="AH158" s="254" t="e">
        <f t="shared" si="43"/>
        <v>#VALUE!</v>
      </c>
      <c r="AI158" s="256" t="e">
        <f t="shared" si="44"/>
        <v>#VALUE!</v>
      </c>
      <c r="AJ158" t="b">
        <f t="shared" si="45"/>
        <v>1</v>
      </c>
      <c r="AK158" t="s">
        <v>1012</v>
      </c>
      <c r="AL158" t="str">
        <f t="shared" si="46"/>
        <v>Rec IL/Pay Fix ZC</v>
      </c>
      <c r="AM158" t="str">
        <f t="shared" si="47"/>
        <v>Long US Inflation</v>
      </c>
    </row>
    <row r="159" spans="1:39" x14ac:dyDescent="0.35">
      <c r="A159" t="s">
        <v>1537</v>
      </c>
      <c r="B159" t="s">
        <v>1432</v>
      </c>
      <c r="D159">
        <v>2400000</v>
      </c>
      <c r="E159">
        <v>2020599.3703084749</v>
      </c>
      <c r="F159">
        <v>1.0901322478027344</v>
      </c>
      <c r="H159" s="287" t="e">
        <f t="shared" si="48"/>
        <v>#N/A</v>
      </c>
      <c r="I159" s="249" t="s">
        <v>845</v>
      </c>
      <c r="J159" t="s">
        <v>846</v>
      </c>
      <c r="L159">
        <v>945300</v>
      </c>
      <c r="M159">
        <v>2865885.5923131779</v>
      </c>
      <c r="N159" s="251">
        <v>60.348999999999997</v>
      </c>
      <c r="O159" t="str" cm="1">
        <f t="array" ref="O159">_xll.BDP(I159,"SECURITY_TYP")</f>
        <v>DOMESTIC</v>
      </c>
      <c r="P159" t="str" cm="1">
        <f t="array" ref="P159">_xll.BDP(I159,"ID_ISIN")</f>
        <v>JP1400091G59</v>
      </c>
      <c r="Q159" t="str" cm="1">
        <f t="array" ref="Q159">_xll.BDP(P159&amp;" Govt","MATURITY")</f>
        <v>20/03/2056</v>
      </c>
      <c r="R159" t="str" cm="1">
        <f t="array" ref="R159">_xll.BDP(I159,"CRNCY")</f>
        <v>JPY</v>
      </c>
      <c r="S159" s="91" cm="1">
        <f t="array" ref="S159">_xll.BDP(P159&amp;" Govt","RISK_MID")</f>
        <v>9.6986102741567493</v>
      </c>
      <c r="T159" s="175">
        <f t="shared" si="33"/>
        <v>4464.2499973999593</v>
      </c>
      <c r="U159" cm="1">
        <f t="array" ref="U159">IF(R159="GBP",1,_xll.BDP("GBP"&amp;R159&amp;" CURNCY","PX_LAST"))</f>
        <v>205.36699999999999</v>
      </c>
      <c r="V159" s="107">
        <f t="shared" si="34"/>
        <v>7.8320175392981736E-2</v>
      </c>
      <c r="X159" s="249" t="str">
        <f t="shared" si="35"/>
        <v>LW239433 Corp</v>
      </c>
      <c r="Y159" s="250">
        <f t="shared" si="36"/>
        <v>936012.84210526303</v>
      </c>
      <c r="Z159" s="254">
        <f t="shared" si="37"/>
        <v>-9287.1578947369708</v>
      </c>
      <c r="AA159" s="254">
        <f t="shared" si="38"/>
        <v>-43.859298220070379</v>
      </c>
      <c r="AB159" s="91" cm="1">
        <f t="array" ref="AB159">_xll.BDP(P159&amp;" Govt","PX_DIRTY_MID")</f>
        <v>58.863315</v>
      </c>
      <c r="AC159" s="256">
        <f t="shared" si="39"/>
        <v>-26619.315693983903</v>
      </c>
      <c r="AD159" s="255">
        <f t="shared" si="40"/>
        <v>-9.2883385733825898E-3</v>
      </c>
      <c r="AE159" s="249" t="str">
        <f t="shared" si="41"/>
        <v>JGB 0.4 03/20/56 9</v>
      </c>
      <c r="AG159" s="254">
        <f t="shared" si="42"/>
        <v>-9287.1578947369708</v>
      </c>
      <c r="AH159" s="254">
        <f t="shared" si="43"/>
        <v>-43.859298220070379</v>
      </c>
      <c r="AI159" s="256">
        <f t="shared" si="44"/>
        <v>-26619.315693983903</v>
      </c>
      <c r="AJ159" t="b">
        <f t="shared" si="45"/>
        <v>1</v>
      </c>
      <c r="AK159" t="s">
        <v>1012</v>
      </c>
      <c r="AL159" t="str">
        <f t="shared" si="46"/>
        <v>DOMESTIC</v>
      </c>
      <c r="AM159">
        <f t="shared" si="47"/>
        <v>0</v>
      </c>
    </row>
    <row r="160" spans="1:39" x14ac:dyDescent="0.35">
      <c r="A160" t="s">
        <v>851</v>
      </c>
      <c r="B160" t="s">
        <v>852</v>
      </c>
      <c r="D160">
        <v>9711</v>
      </c>
      <c r="E160">
        <v>6122392.7095111907</v>
      </c>
      <c r="F160">
        <v>81.140625</v>
      </c>
      <c r="H160" s="287" t="e">
        <f t="shared" si="48"/>
        <v>#N/A</v>
      </c>
      <c r="I160" s="249" t="s">
        <v>1145</v>
      </c>
      <c r="J160" t="s">
        <v>1204</v>
      </c>
      <c r="L160" s="250">
        <v>0</v>
      </c>
      <c r="M160" s="250">
        <v>0</v>
      </c>
      <c r="N160" s="251">
        <v>0</v>
      </c>
      <c r="O160" t="str" cm="1">
        <f t="array" ref="O160">_xll.BDP(I160,"SECURITY_TYP")</f>
        <v>FORWARD</v>
      </c>
      <c r="P160" t="str" cm="1">
        <f t="array" ref="P160">_xll.BDP(I160,"ID_ISIN")</f>
        <v>#N/A Field Not Applicable</v>
      </c>
      <c r="Q160" t="str" cm="1">
        <f t="array" ref="Q160">_xll.BDP(P160&amp;" Govt","MATURITY")</f>
        <v>#N/A Field Not Applicable Govt</v>
      </c>
      <c r="R160" t="str" cm="1">
        <f t="array" ref="R160">_xll.BDP(I160,"CRNCY")</f>
        <v>GBP</v>
      </c>
      <c r="S160" s="91" t="str" cm="1">
        <f t="array" ref="S160">_xll.BDP(P160&amp;" Govt","RISK_MID")</f>
        <v>#N/A Field Not Applicable Govt</v>
      </c>
      <c r="T160" s="175" t="e">
        <f t="shared" si="33"/>
        <v>#VALUE!</v>
      </c>
      <c r="U160" cm="1">
        <f t="array" ref="U160">IF(R160="GBP",1,_xll.BDP("GBP"&amp;R160&amp;" CURNCY","PX_LAST"))</f>
        <v>1</v>
      </c>
      <c r="V160" s="107" t="e">
        <f t="shared" si="34"/>
        <v>#VALUE!</v>
      </c>
      <c r="X160" s="249" t="str">
        <f t="shared" si="35"/>
        <v>EUR/GBP R 05/14/24 Curncy</v>
      </c>
      <c r="Y160" s="250">
        <f t="shared" si="36"/>
        <v>0</v>
      </c>
      <c r="Z160" s="254">
        <f t="shared" si="37"/>
        <v>0</v>
      </c>
      <c r="AA160" s="254" t="e">
        <f t="shared" si="38"/>
        <v>#VALUE!</v>
      </c>
      <c r="AB160" s="91" t="str" cm="1">
        <f t="array" ref="AB160">_xll.BDP(P160&amp;" Govt","PX_DIRTY_MID")</f>
        <v>#N/A Field Not Applicable Govt</v>
      </c>
      <c r="AC160" s="256" t="e">
        <f t="shared" si="39"/>
        <v>#VALUE!</v>
      </c>
      <c r="AD160" s="255" t="e">
        <f t="shared" si="40"/>
        <v>#VALUE!</v>
      </c>
      <c r="AE160" s="249" t="str">
        <f t="shared" si="41"/>
        <v>[EUR/GBP R 05/14/24 GBP]</v>
      </c>
      <c r="AG160" s="254">
        <f t="shared" si="42"/>
        <v>0</v>
      </c>
      <c r="AH160" s="254" t="e">
        <f t="shared" si="43"/>
        <v>#VALUE!</v>
      </c>
      <c r="AI160" s="256" t="e">
        <f t="shared" si="44"/>
        <v>#VALUE!</v>
      </c>
      <c r="AJ160" t="b">
        <f t="shared" si="45"/>
        <v>1</v>
      </c>
      <c r="AK160" t="s">
        <v>1012</v>
      </c>
      <c r="AL160" t="str">
        <f t="shared" si="46"/>
        <v>FORWARD</v>
      </c>
      <c r="AM160">
        <f t="shared" si="47"/>
        <v>0</v>
      </c>
    </row>
    <row r="161" spans="1:39" x14ac:dyDescent="0.35">
      <c r="A161" t="s">
        <v>1517</v>
      </c>
      <c r="B161" t="s">
        <v>1518</v>
      </c>
      <c r="D161">
        <v>116900</v>
      </c>
      <c r="E161">
        <v>15106919.576935269</v>
      </c>
      <c r="F161">
        <v>907.61773152301271</v>
      </c>
      <c r="H161" s="287" t="e">
        <f t="shared" si="48"/>
        <v>#N/A</v>
      </c>
      <c r="I161" s="249" t="s">
        <v>1145</v>
      </c>
      <c r="J161" t="s">
        <v>1204</v>
      </c>
      <c r="L161">
        <v>0</v>
      </c>
      <c r="M161" s="250">
        <v>0</v>
      </c>
      <c r="N161" s="251">
        <v>0</v>
      </c>
      <c r="O161" t="str" cm="1">
        <f t="array" ref="O161">_xll.BDP(I161,"SECURITY_TYP")</f>
        <v>FORWARD</v>
      </c>
      <c r="P161" t="str" cm="1">
        <f t="array" ref="P161">_xll.BDP(I161,"ID_ISIN")</f>
        <v>#N/A Field Not Applicable</v>
      </c>
      <c r="Q161" t="str" cm="1">
        <f t="array" ref="Q161">_xll.BDP(P161&amp;" Govt","MATURITY")</f>
        <v>#N/A Field Not Applicable Govt</v>
      </c>
      <c r="R161" t="str" cm="1">
        <f t="array" ref="R161">_xll.BDP(I161,"CRNCY")</f>
        <v>GBP</v>
      </c>
      <c r="S161" s="91" t="str" cm="1">
        <f t="array" ref="S161">_xll.BDP(P161&amp;" Govt","RISK_MID")</f>
        <v>#N/A Field Not Applicable Govt</v>
      </c>
      <c r="T161" s="175" t="e">
        <f t="shared" si="33"/>
        <v>#VALUE!</v>
      </c>
      <c r="U161" cm="1">
        <f t="array" ref="U161">IF(R161="GBP",1,_xll.BDP("GBP"&amp;R161&amp;" CURNCY","PX_LAST"))</f>
        <v>1</v>
      </c>
      <c r="V161" s="107" t="e">
        <f t="shared" si="34"/>
        <v>#VALUE!</v>
      </c>
      <c r="X161" s="249" t="str">
        <f t="shared" si="35"/>
        <v>EUR/GBP R 05/14/24 Curncy</v>
      </c>
      <c r="Y161" s="250">
        <f t="shared" si="36"/>
        <v>0</v>
      </c>
      <c r="Z161" s="254">
        <f t="shared" si="37"/>
        <v>0</v>
      </c>
      <c r="AA161" s="254" t="e">
        <f t="shared" si="38"/>
        <v>#VALUE!</v>
      </c>
      <c r="AB161" s="91" t="str" cm="1">
        <f t="array" ref="AB161">_xll.BDP(P161&amp;" Govt","PX_DIRTY_MID")</f>
        <v>#N/A Field Not Applicable Govt</v>
      </c>
      <c r="AC161" s="256" t="e">
        <f t="shared" si="39"/>
        <v>#VALUE!</v>
      </c>
      <c r="AD161" s="255" t="e">
        <f t="shared" si="40"/>
        <v>#VALUE!</v>
      </c>
      <c r="AE161" s="249" t="str">
        <f t="shared" si="41"/>
        <v>[EUR/GBP R 05/14/24 GBP]</v>
      </c>
      <c r="AG161" s="254">
        <f t="shared" si="42"/>
        <v>0</v>
      </c>
      <c r="AH161" s="254" t="e">
        <f t="shared" si="43"/>
        <v>#VALUE!</v>
      </c>
      <c r="AI161" s="256" t="e">
        <f t="shared" si="44"/>
        <v>#VALUE!</v>
      </c>
      <c r="AJ161" t="b">
        <f t="shared" si="45"/>
        <v>1</v>
      </c>
      <c r="AK161" t="s">
        <v>1012</v>
      </c>
      <c r="AL161" t="str">
        <f t="shared" si="46"/>
        <v>FORWARD</v>
      </c>
      <c r="AM161">
        <f t="shared" si="47"/>
        <v>0</v>
      </c>
    </row>
    <row r="162" spans="1:39" x14ac:dyDescent="0.35">
      <c r="A162" t="s">
        <v>1446</v>
      </c>
      <c r="B162" t="s">
        <v>1447</v>
      </c>
      <c r="D162">
        <v>-141</v>
      </c>
      <c r="E162">
        <v>-10909.96306046103</v>
      </c>
      <c r="F162">
        <v>95.665008544921875</v>
      </c>
      <c r="H162" s="287" t="e">
        <f t="shared" si="48"/>
        <v>#N/A</v>
      </c>
      <c r="I162" s="249" t="s">
        <v>783</v>
      </c>
      <c r="J162" t="s">
        <v>1205</v>
      </c>
      <c r="K162" t="s">
        <v>690</v>
      </c>
      <c r="L162">
        <v>0</v>
      </c>
      <c r="M162">
        <v>0</v>
      </c>
      <c r="N162" s="251">
        <v>0</v>
      </c>
      <c r="O162" t="str" cm="1">
        <f t="array" ref="O162">_xll.BDP(I162,"SECURITY_TYP")</f>
        <v>Rec Fix/Pay IL ZC</v>
      </c>
      <c r="P162" t="str" cm="1">
        <f t="array" ref="P162">_xll.BDP(I162,"ID_ISIN")</f>
        <v>#N/A Field Not Applicable</v>
      </c>
      <c r="Q162" t="str" cm="1">
        <f t="array" ref="Q162">_xll.BDP(P162&amp;" Govt","MATURITY")</f>
        <v>#N/A Field Not Applicable Govt</v>
      </c>
      <c r="R162" t="str" cm="1">
        <f t="array" ref="R162">_xll.BDP(I162,"CRNCY")</f>
        <v>USD</v>
      </c>
      <c r="S162" s="91" t="str" cm="1">
        <f t="array" ref="S162">_xll.BDP(P162&amp;" Govt","RISK_MID")</f>
        <v>#N/A Field Not Applicable Govt</v>
      </c>
      <c r="T162" s="175" t="e">
        <f t="shared" si="33"/>
        <v>#VALUE!</v>
      </c>
      <c r="U162" cm="1">
        <f t="array" ref="U162">IF(R162="GBP",1,_xll.BDP("GBP"&amp;R162&amp;" CURNCY","PX_LAST"))</f>
        <v>1.2910999999999999</v>
      </c>
      <c r="V162" s="107" t="e">
        <f t="shared" si="34"/>
        <v>#VALUE!</v>
      </c>
      <c r="X162" s="249" t="str">
        <f t="shared" si="35"/>
        <v>SL7Y06X9 Corp</v>
      </c>
      <c r="Y162" s="250">
        <f t="shared" si="36"/>
        <v>0</v>
      </c>
      <c r="Z162" s="254">
        <f t="shared" si="37"/>
        <v>0</v>
      </c>
      <c r="AA162" s="254" t="e">
        <f t="shared" si="38"/>
        <v>#VALUE!</v>
      </c>
      <c r="AB162" s="91" t="str" cm="1">
        <f t="array" ref="AB162">_xll.BDP(P162&amp;" Govt","PX_DIRTY_MID")</f>
        <v>#N/A Field Not Applicable Govt</v>
      </c>
      <c r="AC162" s="256" t="e">
        <f t="shared" si="39"/>
        <v>#VALUE!</v>
      </c>
      <c r="AD162" s="255" t="e">
        <f t="shared" si="40"/>
        <v>#VALUE!</v>
      </c>
      <c r="AE162" s="249" t="str">
        <f t="shared" si="41"/>
        <v>[/ZC 2.63625 09/20/25 0009]</v>
      </c>
      <c r="AG162" s="254">
        <f t="shared" si="42"/>
        <v>0</v>
      </c>
      <c r="AH162" s="254" t="e">
        <f t="shared" si="43"/>
        <v>#VALUE!</v>
      </c>
      <c r="AI162" s="256" t="e">
        <f t="shared" si="44"/>
        <v>#VALUE!</v>
      </c>
      <c r="AJ162" t="b">
        <f t="shared" si="45"/>
        <v>1</v>
      </c>
      <c r="AK162" t="s">
        <v>1012</v>
      </c>
      <c r="AL162" t="str">
        <f t="shared" si="46"/>
        <v>Rec Fix/Pay IL ZC</v>
      </c>
      <c r="AM162" t="str">
        <f t="shared" si="47"/>
        <v>Long US Inflation</v>
      </c>
    </row>
    <row r="163" spans="1:39" x14ac:dyDescent="0.35">
      <c r="A163" t="s">
        <v>1448</v>
      </c>
      <c r="B163" t="s">
        <v>1449</v>
      </c>
      <c r="D163">
        <v>-234</v>
      </c>
      <c r="E163">
        <v>-144992.81043699797</v>
      </c>
      <c r="F163">
        <v>110.984375</v>
      </c>
      <c r="H163" s="287" t="e">
        <f t="shared" si="48"/>
        <v>#N/A</v>
      </c>
      <c r="I163" s="249" t="s">
        <v>927</v>
      </c>
      <c r="J163" t="s">
        <v>1234</v>
      </c>
      <c r="L163">
        <v>0</v>
      </c>
      <c r="M163">
        <v>0</v>
      </c>
      <c r="N163" s="251">
        <v>0</v>
      </c>
      <c r="O163" t="str" cm="1">
        <f t="array" ref="O163">_xll.BDP(I163,"SECURITY_TYP")</f>
        <v>US GOVERNMENT</v>
      </c>
      <c r="P163" t="str" cm="1">
        <f t="array" ref="P163">_xll.BDP(I163,"ID_ISIN")</f>
        <v>US9128285M81</v>
      </c>
      <c r="Q163" t="str" cm="1">
        <f t="array" ref="Q163">_xll.BDP(P163&amp;" Govt","MATURITY")</f>
        <v>15/11/2028</v>
      </c>
      <c r="R163" t="str" cm="1">
        <f t="array" ref="R163">_xll.BDP(I163,"CRNCY")</f>
        <v>USD</v>
      </c>
      <c r="S163" s="91" cm="1">
        <f t="array" ref="S163">_xll.BDP(P163&amp;" Govt","RISK_MID")</f>
        <v>3.8297132076898777</v>
      </c>
      <c r="T163" s="175">
        <f t="shared" si="33"/>
        <v>0</v>
      </c>
      <c r="U163" cm="1">
        <f t="array" ref="U163">IF(R163="GBP",1,_xll.BDP("GBP"&amp;R163&amp;" CURNCY","PX_LAST"))</f>
        <v>1.2910999999999999</v>
      </c>
      <c r="V163" s="107">
        <f t="shared" si="34"/>
        <v>0</v>
      </c>
      <c r="X163" s="249" t="str">
        <f t="shared" si="35"/>
        <v>9128285M Govt</v>
      </c>
      <c r="Y163" s="250">
        <f t="shared" si="36"/>
        <v>0</v>
      </c>
      <c r="Z163" s="254">
        <f t="shared" si="37"/>
        <v>0</v>
      </c>
      <c r="AA163" s="254">
        <f t="shared" si="38"/>
        <v>0</v>
      </c>
      <c r="AB163" s="91" cm="1">
        <f t="array" ref="AB163">_xll.BDP(P163&amp;" Govt","PX_DIRTY_MID")</f>
        <v>96.314877717391298</v>
      </c>
      <c r="AC163" s="256">
        <f t="shared" si="39"/>
        <v>0</v>
      </c>
      <c r="AD163" s="255" t="e">
        <f t="shared" si="40"/>
        <v>#DIV/0!</v>
      </c>
      <c r="AE163" s="249" t="str">
        <f t="shared" si="41"/>
        <v>[T 3 ⅛ 11/15/28]</v>
      </c>
      <c r="AG163" s="254">
        <f t="shared" si="42"/>
        <v>0</v>
      </c>
      <c r="AH163" s="254">
        <f t="shared" si="43"/>
        <v>0</v>
      </c>
      <c r="AI163" s="256">
        <f t="shared" si="44"/>
        <v>0</v>
      </c>
      <c r="AJ163" t="b">
        <f t="shared" si="45"/>
        <v>1</v>
      </c>
      <c r="AK163" t="s">
        <v>1012</v>
      </c>
      <c r="AL163" t="str">
        <f t="shared" si="46"/>
        <v>US GOVERNMENT</v>
      </c>
      <c r="AM163">
        <f t="shared" si="47"/>
        <v>0</v>
      </c>
    </row>
    <row r="164" spans="1:39" x14ac:dyDescent="0.35">
      <c r="A164" t="s">
        <v>1448</v>
      </c>
      <c r="B164" t="s">
        <v>1449</v>
      </c>
      <c r="C164" t="s">
        <v>695</v>
      </c>
      <c r="D164">
        <v>1826</v>
      </c>
      <c r="E164">
        <v>2764239.757005217</v>
      </c>
      <c r="F164">
        <v>110.96875</v>
      </c>
      <c r="H164" s="287" t="e">
        <f t="shared" si="48"/>
        <v>#N/A</v>
      </c>
      <c r="I164" s="249" t="s">
        <v>727</v>
      </c>
      <c r="J164" t="s">
        <v>728</v>
      </c>
      <c r="L164">
        <v>802900</v>
      </c>
      <c r="M164">
        <v>3366596.8307249439</v>
      </c>
      <c r="N164" s="251">
        <v>83.394999999999996</v>
      </c>
      <c r="O164" t="str" cm="1">
        <f t="array" ref="O164">_xll.BDP(I164,"SECURITY_TYP")</f>
        <v>DOMESTIC</v>
      </c>
      <c r="P164" t="str" cm="1">
        <f t="array" ref="P164">_xll.BDP(I164,"ID_ISIN")</f>
        <v>JP1201731L76</v>
      </c>
      <c r="Q164" t="str" cm="1">
        <f t="array" ref="Q164">_xll.BDP(P164&amp;" Govt","MATURITY")</f>
        <v>20/06/2040</v>
      </c>
      <c r="R164" t="str" cm="1">
        <f t="array" ref="R164">_xll.BDP(I164,"CRNCY")</f>
        <v>JPY</v>
      </c>
      <c r="S164" s="91" cm="1">
        <f t="array" ref="S164">_xll.BDP(P164&amp;" Govt","RISK_MID")</f>
        <v>10.283394001135093</v>
      </c>
      <c r="T164" s="175">
        <f t="shared" si="33"/>
        <v>4020.3815820026421</v>
      </c>
      <c r="U164" cm="1">
        <f t="array" ref="U164">IF(R164="GBP",1,_xll.BDP("GBP"&amp;R164&amp;" CURNCY","PX_LAST"))</f>
        <v>205.36699999999999</v>
      </c>
      <c r="V164" s="107">
        <f t="shared" si="34"/>
        <v>7.0533010210572664E-2</v>
      </c>
      <c r="X164" s="249" t="str">
        <f t="shared" si="35"/>
        <v>BK594564 Corp</v>
      </c>
      <c r="Y164" s="250">
        <f t="shared" si="36"/>
        <v>795011.85964912269</v>
      </c>
      <c r="Z164" s="254">
        <f t="shared" si="37"/>
        <v>-7888.1403508773074</v>
      </c>
      <c r="AA164" s="254">
        <f t="shared" si="38"/>
        <v>-39.498485717921263</v>
      </c>
      <c r="AB164" s="91" cm="1">
        <f t="array" ref="AB164">_xll.BDP(P164&amp;" Govt","PX_DIRTY_MID")</f>
        <v>82.896993100000017</v>
      </c>
      <c r="AC164" s="256">
        <f t="shared" si="39"/>
        <v>-31840.710349691428</v>
      </c>
      <c r="AD164" s="255">
        <f t="shared" si="40"/>
        <v>-9.4578329246614978E-3</v>
      </c>
      <c r="AE164" s="249" t="str">
        <f t="shared" si="41"/>
        <v>JGB 0.4 06/20/40 173</v>
      </c>
      <c r="AG164" s="254">
        <f t="shared" si="42"/>
        <v>-7888.1403508773074</v>
      </c>
      <c r="AH164" s="254">
        <f t="shared" si="43"/>
        <v>-39.498485717921263</v>
      </c>
      <c r="AI164" s="256">
        <f t="shared" si="44"/>
        <v>-31840.710349691428</v>
      </c>
      <c r="AJ164" t="b">
        <f t="shared" si="45"/>
        <v>1</v>
      </c>
      <c r="AK164" t="s">
        <v>1012</v>
      </c>
      <c r="AL164" t="str">
        <f t="shared" si="46"/>
        <v>DOMESTIC</v>
      </c>
      <c r="AM164">
        <f t="shared" si="47"/>
        <v>0</v>
      </c>
    </row>
    <row r="165" spans="1:39" x14ac:dyDescent="0.35">
      <c r="A165" t="s">
        <v>630</v>
      </c>
      <c r="B165" t="s">
        <v>341</v>
      </c>
      <c r="D165">
        <v>11456</v>
      </c>
      <c r="E165">
        <v>10467465.516065575</v>
      </c>
      <c r="F165">
        <v>90.453000000000003</v>
      </c>
      <c r="H165" s="287" t="e">
        <f t="shared" si="48"/>
        <v>#N/A</v>
      </c>
      <c r="I165" s="249" t="s">
        <v>1219</v>
      </c>
      <c r="J165" t="s">
        <v>1246</v>
      </c>
      <c r="L165">
        <v>0</v>
      </c>
      <c r="M165">
        <v>0</v>
      </c>
      <c r="N165" s="251">
        <v>0</v>
      </c>
      <c r="O165" t="str" cm="1">
        <f t="array" ref="O165">_xll.BDP(I165,"SECURITY_TYP")</f>
        <v>FORWARD</v>
      </c>
      <c r="P165" t="str" cm="1">
        <f t="array" ref="P165">_xll.BDP(I165,"ID_ISIN")</f>
        <v>#N/A Field Not Applicable</v>
      </c>
      <c r="Q165" t="str" cm="1">
        <f t="array" ref="Q165">_xll.BDP(P165&amp;" Govt","MATURITY")</f>
        <v>#N/A Field Not Applicable Govt</v>
      </c>
      <c r="R165" t="str" cm="1">
        <f t="array" ref="R165">_xll.BDP(I165,"CRNCY")</f>
        <v>USD</v>
      </c>
      <c r="S165" s="91" t="str" cm="1">
        <f t="array" ref="S165">_xll.BDP(P165&amp;" Govt","RISK_MID")</f>
        <v>#N/A Field Not Applicable Govt</v>
      </c>
      <c r="T165" s="175" t="e">
        <f t="shared" si="33"/>
        <v>#VALUE!</v>
      </c>
      <c r="U165" cm="1">
        <f t="array" ref="U165">IF(R165="GBP",1,_xll.BDP("GBP"&amp;R165&amp;" CURNCY","PX_LAST"))</f>
        <v>1.2910999999999999</v>
      </c>
      <c r="V165" s="107" t="e">
        <f t="shared" si="34"/>
        <v>#VALUE!</v>
      </c>
      <c r="X165" s="249" t="str">
        <f t="shared" si="35"/>
        <v>GBP/USD R 05/17/24 Curncy</v>
      </c>
      <c r="Y165" s="250">
        <f t="shared" si="36"/>
        <v>0</v>
      </c>
      <c r="Z165" s="254">
        <f t="shared" si="37"/>
        <v>0</v>
      </c>
      <c r="AA165" s="254" t="e">
        <f t="shared" si="38"/>
        <v>#VALUE!</v>
      </c>
      <c r="AB165" s="91" t="str" cm="1">
        <f t="array" ref="AB165">_xll.BDP(P165&amp;" Govt","PX_DIRTY_MID")</f>
        <v>#N/A Field Not Applicable Govt</v>
      </c>
      <c r="AC165" s="256" t="e">
        <f t="shared" si="39"/>
        <v>#VALUE!</v>
      </c>
      <c r="AD165" s="255" t="e">
        <f t="shared" si="40"/>
        <v>#VALUE!</v>
      </c>
      <c r="AE165" s="249" t="str">
        <f t="shared" si="41"/>
        <v>[GBP/USD R 05/17/24 USD]</v>
      </c>
      <c r="AG165" s="254">
        <f t="shared" si="42"/>
        <v>0</v>
      </c>
      <c r="AH165" s="254" t="e">
        <f t="shared" si="43"/>
        <v>#VALUE!</v>
      </c>
      <c r="AI165" s="256" t="e">
        <f t="shared" si="44"/>
        <v>#VALUE!</v>
      </c>
      <c r="AJ165" t="b">
        <f t="shared" si="45"/>
        <v>1</v>
      </c>
      <c r="AK165" t="s">
        <v>1012</v>
      </c>
      <c r="AL165" t="str">
        <f t="shared" si="46"/>
        <v>FORWARD</v>
      </c>
      <c r="AM165">
        <f t="shared" si="47"/>
        <v>0</v>
      </c>
    </row>
    <row r="166" spans="1:39" x14ac:dyDescent="0.35">
      <c r="A166" t="s">
        <v>1263</v>
      </c>
      <c r="B166" t="s">
        <v>1264</v>
      </c>
      <c r="D166">
        <v>4466750</v>
      </c>
      <c r="E166">
        <v>18917553.988973457</v>
      </c>
      <c r="F166">
        <v>86.876000000000005</v>
      </c>
      <c r="H166" s="287" t="e">
        <f t="shared" si="48"/>
        <v>#N/A</v>
      </c>
      <c r="I166" s="249" t="s">
        <v>819</v>
      </c>
      <c r="J166" t="s">
        <v>1259</v>
      </c>
      <c r="K166" t="s">
        <v>690</v>
      </c>
      <c r="L166">
        <v>0</v>
      </c>
      <c r="M166">
        <v>0</v>
      </c>
      <c r="N166" s="251">
        <v>0</v>
      </c>
      <c r="O166" t="str" cm="1">
        <f t="array" ref="O166">_xll.BDP(I166,"SECURITY_TYP")</f>
        <v>Rec Fix/Pay IL ZC</v>
      </c>
      <c r="P166" t="str" cm="1">
        <f t="array" ref="P166">_xll.BDP(I166,"ID_ISIN")</f>
        <v>#N/A Field Not Applicable</v>
      </c>
      <c r="Q166" t="str" cm="1">
        <f t="array" ref="Q166">_xll.BDP(P166&amp;" Govt","MATURITY")</f>
        <v>#N/A Field Not Applicable Govt</v>
      </c>
      <c r="R166" t="str" cm="1">
        <f t="array" ref="R166">_xll.BDP(I166,"CRNCY")</f>
        <v>USD</v>
      </c>
      <c r="S166" s="91" t="str" cm="1">
        <f t="array" ref="S166">_xll.BDP(P166&amp;" Govt","RISK_MID")</f>
        <v>#N/A Field Not Applicable Govt</v>
      </c>
      <c r="T166" s="175" t="e">
        <f t="shared" si="33"/>
        <v>#VALUE!</v>
      </c>
      <c r="U166" cm="1">
        <f t="array" ref="U166">IF(R166="GBP",1,_xll.BDP("GBP"&amp;R166&amp;" CURNCY","PX_LAST"))</f>
        <v>1.2910999999999999</v>
      </c>
      <c r="V166" s="107" t="e">
        <f t="shared" si="34"/>
        <v>#VALUE!</v>
      </c>
      <c r="X166" s="249" t="str">
        <f t="shared" si="35"/>
        <v>SL7Y06XF Corp</v>
      </c>
      <c r="Y166" s="250">
        <f t="shared" si="36"/>
        <v>0</v>
      </c>
      <c r="Z166" s="254">
        <f t="shared" si="37"/>
        <v>0</v>
      </c>
      <c r="AA166" s="254" t="e">
        <f t="shared" si="38"/>
        <v>#VALUE!</v>
      </c>
      <c r="AB166" s="91" t="str" cm="1">
        <f t="array" ref="AB166">_xll.BDP(P166&amp;" Govt","PX_DIRTY_MID")</f>
        <v>#N/A Field Not Applicable Govt</v>
      </c>
      <c r="AC166" s="256" t="e">
        <f t="shared" si="39"/>
        <v>#VALUE!</v>
      </c>
      <c r="AD166" s="255" t="e">
        <f t="shared" si="40"/>
        <v>#VALUE!</v>
      </c>
      <c r="AE166" s="249" t="str">
        <f t="shared" si="41"/>
        <v>[/ZC 2.18 01/17/26 000R]</v>
      </c>
      <c r="AG166" s="254">
        <f t="shared" si="42"/>
        <v>0</v>
      </c>
      <c r="AH166" s="254" t="e">
        <f t="shared" si="43"/>
        <v>#VALUE!</v>
      </c>
      <c r="AI166" s="256" t="e">
        <f t="shared" si="44"/>
        <v>#VALUE!</v>
      </c>
      <c r="AJ166" t="b">
        <f t="shared" si="45"/>
        <v>1</v>
      </c>
      <c r="AK166" t="s">
        <v>1012</v>
      </c>
      <c r="AL166" t="str">
        <f t="shared" si="46"/>
        <v>Rec Fix/Pay IL ZC</v>
      </c>
      <c r="AM166" t="str">
        <f t="shared" si="47"/>
        <v>Long US Inflation</v>
      </c>
    </row>
    <row r="167" spans="1:39" x14ac:dyDescent="0.35">
      <c r="A167" t="s">
        <v>809</v>
      </c>
      <c r="B167" t="s">
        <v>810</v>
      </c>
      <c r="D167">
        <v>129720</v>
      </c>
      <c r="E167">
        <v>8379506.56617337</v>
      </c>
      <c r="F167">
        <v>88.24</v>
      </c>
      <c r="H167" s="287" t="e">
        <f t="shared" si="48"/>
        <v>#N/A</v>
      </c>
      <c r="I167" s="249" t="s">
        <v>1298</v>
      </c>
      <c r="J167" t="s">
        <v>1299</v>
      </c>
      <c r="L167">
        <v>18000000</v>
      </c>
      <c r="M167" s="250">
        <v>18000000</v>
      </c>
      <c r="N167" s="251">
        <v>199.30220207519531</v>
      </c>
      <c r="O167" t="str" cm="1">
        <f t="array" ref="O167">_xll.BDP(I167,"SECURITY_TYP")</f>
        <v>FORWARD</v>
      </c>
      <c r="P167" t="str" cm="1">
        <f t="array" ref="P167">_xll.BDP(I167,"ID_ISIN")</f>
        <v>#N/A Field Not Applicable</v>
      </c>
      <c r="Q167" t="str" cm="1">
        <f t="array" ref="Q167">_xll.BDP(P167&amp;" Govt","MATURITY")</f>
        <v>#N/A Field Not Applicable Govt</v>
      </c>
      <c r="R167" t="str" cm="1">
        <f t="array" ref="R167">_xll.BDP(I167,"CRNCY")</f>
        <v>JPY</v>
      </c>
      <c r="S167" s="91" t="str" cm="1">
        <f t="array" ref="S167">_xll.BDP(P167&amp;" Govt","RISK_MID")</f>
        <v>#N/A Field Not Applicable Govt</v>
      </c>
      <c r="T167" s="175" t="e">
        <f t="shared" si="33"/>
        <v>#VALUE!</v>
      </c>
      <c r="U167" cm="1">
        <f t="array" ref="U167">IF(R167="GBP",1,_xll.BDP("GBP"&amp;R167&amp;" CURNCY","PX_LAST"))</f>
        <v>205.36699999999999</v>
      </c>
      <c r="V167" s="107" t="e">
        <f t="shared" si="34"/>
        <v>#VALUE!</v>
      </c>
      <c r="X167" s="249" t="str">
        <f t="shared" si="35"/>
        <v>GBP/JPY R 05/28/24 Curncy</v>
      </c>
      <c r="Y167" s="250">
        <f t="shared" si="36"/>
        <v>17823157.894736841</v>
      </c>
      <c r="Z167" s="254">
        <f t="shared" si="37"/>
        <v>-176842.10526315868</v>
      </c>
      <c r="AA167" s="254" t="e">
        <f t="shared" si="38"/>
        <v>#VALUE!</v>
      </c>
      <c r="AB167" s="91" t="str" cm="1">
        <f t="array" ref="AB167">_xll.BDP(P167&amp;" Govt","PX_DIRTY_MID")</f>
        <v>#N/A Field Not Applicable Govt</v>
      </c>
      <c r="AC167" s="256" t="e">
        <f t="shared" si="39"/>
        <v>#VALUE!</v>
      </c>
      <c r="AD167" s="255" t="e">
        <f t="shared" si="40"/>
        <v>#VALUE!</v>
      </c>
      <c r="AE167" s="249" t="str">
        <f t="shared" si="41"/>
        <v>GBP/JPY R 05/28/24 GBP</v>
      </c>
      <c r="AG167" s="254">
        <f t="shared" si="42"/>
        <v>-176842.10526315868</v>
      </c>
      <c r="AH167" s="254" t="e">
        <f t="shared" si="43"/>
        <v>#VALUE!</v>
      </c>
      <c r="AI167" s="256" t="e">
        <f t="shared" si="44"/>
        <v>#VALUE!</v>
      </c>
      <c r="AJ167" t="b">
        <f t="shared" si="45"/>
        <v>1</v>
      </c>
      <c r="AK167" t="s">
        <v>1012</v>
      </c>
      <c r="AL167" t="str">
        <f t="shared" si="46"/>
        <v>FORWARD</v>
      </c>
      <c r="AM167">
        <f t="shared" si="47"/>
        <v>0</v>
      </c>
    </row>
    <row r="168" spans="1:39" x14ac:dyDescent="0.35">
      <c r="A168" t="s">
        <v>1452</v>
      </c>
      <c r="B168" t="s">
        <v>1453</v>
      </c>
      <c r="D168">
        <v>35190</v>
      </c>
      <c r="E168">
        <v>4190049.6483597443</v>
      </c>
      <c r="F168">
        <v>110.92098999023438</v>
      </c>
      <c r="H168" s="287" t="e">
        <f t="shared" si="48"/>
        <v>#N/A</v>
      </c>
      <c r="I168" s="249" t="s">
        <v>1298</v>
      </c>
      <c r="J168" t="s">
        <v>1300</v>
      </c>
      <c r="L168">
        <v>-3586512492</v>
      </c>
      <c r="M168">
        <v>-17995151.769103099</v>
      </c>
      <c r="N168" s="251">
        <v>199.30220207519531</v>
      </c>
      <c r="O168" t="str" cm="1">
        <f t="array" ref="O168">_xll.BDP(I168,"SECURITY_TYP")</f>
        <v>FORWARD</v>
      </c>
      <c r="P168" t="str" cm="1">
        <f t="array" ref="P168">_xll.BDP(I168,"ID_ISIN")</f>
        <v>#N/A Field Not Applicable</v>
      </c>
      <c r="Q168" t="str" cm="1">
        <f t="array" ref="Q168">_xll.BDP(P168&amp;" Govt","MATURITY")</f>
        <v>#N/A Field Not Applicable Govt</v>
      </c>
      <c r="R168" t="str" cm="1">
        <f t="array" ref="R168">_xll.BDP(I168,"CRNCY")</f>
        <v>JPY</v>
      </c>
      <c r="S168" s="91" t="str" cm="1">
        <f t="array" ref="S168">_xll.BDP(P168&amp;" Govt","RISK_MID")</f>
        <v>#N/A Field Not Applicable Govt</v>
      </c>
      <c r="T168" s="175" t="e">
        <f t="shared" si="33"/>
        <v>#VALUE!</v>
      </c>
      <c r="U168" cm="1">
        <f t="array" ref="U168">IF(R168="GBP",1,_xll.BDP("GBP"&amp;R168&amp;" CURNCY","PX_LAST"))</f>
        <v>205.36699999999999</v>
      </c>
      <c r="V168" s="107" t="e">
        <f t="shared" si="34"/>
        <v>#VALUE!</v>
      </c>
      <c r="X168" s="249" t="str">
        <f t="shared" si="35"/>
        <v>GBP/JPY R 05/28/24 Curncy</v>
      </c>
      <c r="Y168" s="250">
        <f t="shared" si="36"/>
        <v>-3551276579.7978945</v>
      </c>
      <c r="Z168" s="254">
        <f t="shared" si="37"/>
        <v>35235912.202105522</v>
      </c>
      <c r="AA168" s="254" t="e">
        <f t="shared" si="38"/>
        <v>#VALUE!</v>
      </c>
      <c r="AB168" s="91" t="str" cm="1">
        <f t="array" ref="AB168">_xll.BDP(P168&amp;" Govt","PX_DIRTY_MID")</f>
        <v>#N/A Field Not Applicable Govt</v>
      </c>
      <c r="AC168" s="256" t="e">
        <f t="shared" si="39"/>
        <v>#VALUE!</v>
      </c>
      <c r="AD168" s="255" t="e">
        <f t="shared" si="40"/>
        <v>#VALUE!</v>
      </c>
      <c r="AE168" s="249" t="str">
        <f t="shared" si="41"/>
        <v>GBP/JPY R 05/28/24 JPY</v>
      </c>
      <c r="AG168" s="254">
        <f t="shared" si="42"/>
        <v>35235912.202105522</v>
      </c>
      <c r="AH168" s="254" t="e">
        <f t="shared" si="43"/>
        <v>#VALUE!</v>
      </c>
      <c r="AI168" s="256" t="e">
        <f t="shared" si="44"/>
        <v>#VALUE!</v>
      </c>
      <c r="AJ168" t="b">
        <f t="shared" si="45"/>
        <v>1</v>
      </c>
      <c r="AK168" t="s">
        <v>1012</v>
      </c>
      <c r="AL168" t="str">
        <f t="shared" si="46"/>
        <v>FORWARD</v>
      </c>
      <c r="AM168">
        <f t="shared" si="47"/>
        <v>0</v>
      </c>
    </row>
    <row r="169" spans="1:39" x14ac:dyDescent="0.35">
      <c r="A169" t="s">
        <v>1524</v>
      </c>
      <c r="B169" t="s">
        <v>1525</v>
      </c>
      <c r="D169">
        <v>-4800000000</v>
      </c>
      <c r="E169">
        <v>-23369282.539831813</v>
      </c>
      <c r="F169">
        <v>171.79859816894532</v>
      </c>
      <c r="H169" s="287" t="e">
        <f t="shared" si="48"/>
        <v>#N/A</v>
      </c>
      <c r="I169" s="249" t="s">
        <v>1301</v>
      </c>
      <c r="J169" t="s">
        <v>1302</v>
      </c>
      <c r="L169">
        <v>-24000000</v>
      </c>
      <c r="M169" s="250">
        <v>-20442006.878575075</v>
      </c>
      <c r="N169" s="251">
        <v>0.85177432450942991</v>
      </c>
      <c r="O169" t="str" cm="1">
        <f t="array" ref="O169">_xll.BDP(I169,"SECURITY_TYP")</f>
        <v>FORWARD</v>
      </c>
      <c r="P169" t="str" cm="1">
        <f t="array" ref="P169">_xll.BDP(I169,"ID_ISIN")</f>
        <v>#N/A Field Not Applicable</v>
      </c>
      <c r="Q169" t="str" cm="1">
        <f t="array" ref="Q169">_xll.BDP(P169&amp;" Govt","MATURITY")</f>
        <v>#N/A Field Not Applicable Govt</v>
      </c>
      <c r="R169" t="str" cm="1">
        <f t="array" ref="R169">_xll.BDP(I169,"CRNCY")</f>
        <v>GBP</v>
      </c>
      <c r="S169" s="91" t="str" cm="1">
        <f t="array" ref="S169">_xll.BDP(P169&amp;" Govt","RISK_MID")</f>
        <v>#N/A Field Not Applicable Govt</v>
      </c>
      <c r="T169" s="175" t="e">
        <f t="shared" si="33"/>
        <v>#VALUE!</v>
      </c>
      <c r="U169" cm="1">
        <f t="array" ref="U169">IF(R169="GBP",1,_xll.BDP("GBP"&amp;R169&amp;" CURNCY","PX_LAST"))</f>
        <v>1</v>
      </c>
      <c r="V169" s="107" t="e">
        <f t="shared" si="34"/>
        <v>#VALUE!</v>
      </c>
      <c r="X169" s="249" t="str">
        <f t="shared" si="35"/>
        <v>EUR/GBP R 05/28/24 Curncy</v>
      </c>
      <c r="Y169" s="250">
        <f t="shared" si="36"/>
        <v>-23764210.526315786</v>
      </c>
      <c r="Z169" s="254">
        <f t="shared" si="37"/>
        <v>235789.47368421406</v>
      </c>
      <c r="AA169" s="254" t="e">
        <f t="shared" si="38"/>
        <v>#VALUE!</v>
      </c>
      <c r="AB169" s="91" t="str" cm="1">
        <f t="array" ref="AB169">_xll.BDP(P169&amp;" Govt","PX_DIRTY_MID")</f>
        <v>#N/A Field Not Applicable Govt</v>
      </c>
      <c r="AC169" s="256" t="e">
        <f t="shared" si="39"/>
        <v>#VALUE!</v>
      </c>
      <c r="AD169" s="255" t="e">
        <f t="shared" si="40"/>
        <v>#VALUE!</v>
      </c>
      <c r="AE169" s="249" t="str">
        <f t="shared" si="41"/>
        <v>EUR/GBP R 05/28/24 EUR</v>
      </c>
      <c r="AG169" s="254">
        <f t="shared" si="42"/>
        <v>235789.47368421406</v>
      </c>
      <c r="AH169" s="254" t="e">
        <f t="shared" si="43"/>
        <v>#VALUE!</v>
      </c>
      <c r="AI169" s="256" t="e">
        <f t="shared" si="44"/>
        <v>#VALUE!</v>
      </c>
      <c r="AJ169" t="b">
        <f t="shared" si="45"/>
        <v>1</v>
      </c>
      <c r="AK169" t="s">
        <v>1012</v>
      </c>
      <c r="AL169" t="str">
        <f t="shared" si="46"/>
        <v>FORWARD</v>
      </c>
      <c r="AM169">
        <f t="shared" si="47"/>
        <v>0</v>
      </c>
    </row>
    <row r="170" spans="1:39" x14ac:dyDescent="0.35">
      <c r="A170" t="s">
        <v>1524</v>
      </c>
      <c r="B170" t="s">
        <v>1526</v>
      </c>
      <c r="D170">
        <v>27742239.455290377</v>
      </c>
      <c r="E170">
        <v>23356646.489294443</v>
      </c>
      <c r="F170">
        <v>171.79859816894532</v>
      </c>
      <c r="H170" s="287" t="e">
        <f t="shared" si="48"/>
        <v>#N/A</v>
      </c>
      <c r="I170" s="249" t="s">
        <v>1301</v>
      </c>
      <c r="J170" t="s">
        <v>1303</v>
      </c>
      <c r="L170">
        <v>20432040</v>
      </c>
      <c r="M170" s="250">
        <v>20432040</v>
      </c>
      <c r="N170" s="251">
        <v>0.85177432450942991</v>
      </c>
      <c r="O170" t="str" cm="1">
        <f t="array" ref="O170">_xll.BDP(I170,"SECURITY_TYP")</f>
        <v>FORWARD</v>
      </c>
      <c r="P170" t="str" cm="1">
        <f t="array" ref="P170">_xll.BDP(I170,"ID_ISIN")</f>
        <v>#N/A Field Not Applicable</v>
      </c>
      <c r="Q170" t="str" cm="1">
        <f t="array" ref="Q170">_xll.BDP(P170&amp;" Govt","MATURITY")</f>
        <v>#N/A Field Not Applicable Govt</v>
      </c>
      <c r="R170" t="str" cm="1">
        <f t="array" ref="R170">_xll.BDP(I170,"CRNCY")</f>
        <v>GBP</v>
      </c>
      <c r="S170" s="91" t="str" cm="1">
        <f t="array" ref="S170">_xll.BDP(P170&amp;" Govt","RISK_MID")</f>
        <v>#N/A Field Not Applicable Govt</v>
      </c>
      <c r="T170" s="175" t="e">
        <f t="shared" si="33"/>
        <v>#VALUE!</v>
      </c>
      <c r="U170" cm="1">
        <f t="array" ref="U170">IF(R170="GBP",1,_xll.BDP("GBP"&amp;R170&amp;" CURNCY","PX_LAST"))</f>
        <v>1</v>
      </c>
      <c r="V170" s="107" t="e">
        <f t="shared" si="34"/>
        <v>#VALUE!</v>
      </c>
      <c r="X170" s="249" t="str">
        <f t="shared" si="35"/>
        <v>EUR/GBP R 05/28/24 Curncy</v>
      </c>
      <c r="Y170" s="250">
        <f t="shared" si="36"/>
        <v>20231304.168421052</v>
      </c>
      <c r="Z170" s="254">
        <f t="shared" si="37"/>
        <v>-200735.8315789476</v>
      </c>
      <c r="AA170" s="254" t="e">
        <f t="shared" si="38"/>
        <v>#VALUE!</v>
      </c>
      <c r="AB170" s="91" t="str" cm="1">
        <f t="array" ref="AB170">_xll.BDP(P170&amp;" Govt","PX_DIRTY_MID")</f>
        <v>#N/A Field Not Applicable Govt</v>
      </c>
      <c r="AC170" s="256" t="e">
        <f t="shared" si="39"/>
        <v>#VALUE!</v>
      </c>
      <c r="AD170" s="255" t="e">
        <f t="shared" si="40"/>
        <v>#VALUE!</v>
      </c>
      <c r="AE170" s="249" t="str">
        <f t="shared" si="41"/>
        <v>EUR/GBP R 05/28/24 GBP</v>
      </c>
      <c r="AG170" s="254">
        <f t="shared" si="42"/>
        <v>-200735.8315789476</v>
      </c>
      <c r="AH170" s="254" t="e">
        <f t="shared" si="43"/>
        <v>#VALUE!</v>
      </c>
      <c r="AI170" s="256" t="e">
        <f t="shared" si="44"/>
        <v>#VALUE!</v>
      </c>
      <c r="AJ170" t="b">
        <f t="shared" si="45"/>
        <v>1</v>
      </c>
      <c r="AK170" t="s">
        <v>1012</v>
      </c>
      <c r="AL170" t="str">
        <f t="shared" si="46"/>
        <v>FORWARD</v>
      </c>
      <c r="AM170">
        <f t="shared" si="47"/>
        <v>0</v>
      </c>
    </row>
    <row r="171" spans="1:39" x14ac:dyDescent="0.35">
      <c r="A171" t="s">
        <v>1548</v>
      </c>
      <c r="B171" t="s">
        <v>1549</v>
      </c>
      <c r="D171">
        <v>-5980143722</v>
      </c>
      <c r="E171">
        <v>-3359480.0806744625</v>
      </c>
      <c r="F171">
        <v>1372.0601367187501</v>
      </c>
      <c r="H171" s="287" t="e">
        <f t="shared" si="48"/>
        <v>#N/A</v>
      </c>
      <c r="I171" s="249" t="s">
        <v>1058</v>
      </c>
      <c r="J171" t="s">
        <v>1198</v>
      </c>
      <c r="K171" t="s">
        <v>690</v>
      </c>
      <c r="L171">
        <v>0</v>
      </c>
      <c r="M171">
        <v>0</v>
      </c>
      <c r="N171" s="251">
        <v>0</v>
      </c>
      <c r="O171" t="str" cm="1">
        <f t="array" ref="O171">_xll.BDP(I171,"SECURITY_TYP")</f>
        <v>Rec Fix/Pay IL ZC</v>
      </c>
      <c r="P171" t="str" cm="1">
        <f t="array" ref="P171">_xll.BDP(I171,"ID_ISIN")</f>
        <v>#N/A Field Not Applicable</v>
      </c>
      <c r="Q171" t="str" cm="1">
        <f t="array" ref="Q171">_xll.BDP(P171&amp;" Govt","MATURITY")</f>
        <v>#N/A Field Not Applicable Govt</v>
      </c>
      <c r="R171" t="str" cm="1">
        <f t="array" ref="R171">_xll.BDP(I171,"CRNCY")</f>
        <v>USD</v>
      </c>
      <c r="S171" s="91" t="str" cm="1">
        <f t="array" ref="S171">_xll.BDP(P171&amp;" Govt","RISK_MID")</f>
        <v>#N/A Field Not Applicable Govt</v>
      </c>
      <c r="T171" s="175" t="e">
        <f t="shared" si="33"/>
        <v>#VALUE!</v>
      </c>
      <c r="U171" cm="1">
        <f t="array" ref="U171">IF(R171="GBP",1,_xll.BDP("GBP"&amp;R171&amp;" CURNCY","PX_LAST"))</f>
        <v>1.2910999999999999</v>
      </c>
      <c r="V171" s="107" t="e">
        <f t="shared" si="34"/>
        <v>#VALUE!</v>
      </c>
      <c r="X171" s="249" t="str">
        <f t="shared" si="35"/>
        <v>SL7Y06YC Corp</v>
      </c>
      <c r="Y171" s="250">
        <f t="shared" si="36"/>
        <v>0</v>
      </c>
      <c r="Z171" s="254">
        <f t="shared" si="37"/>
        <v>0</v>
      </c>
      <c r="AA171" s="254" t="e">
        <f t="shared" si="38"/>
        <v>#VALUE!</v>
      </c>
      <c r="AB171" s="91" t="str" cm="1">
        <f t="array" ref="AB171">_xll.BDP(P171&amp;" Govt","PX_DIRTY_MID")</f>
        <v>#N/A Field Not Applicable Govt</v>
      </c>
      <c r="AC171" s="256" t="e">
        <f t="shared" si="39"/>
        <v>#VALUE!</v>
      </c>
      <c r="AD171" s="255" t="e">
        <f t="shared" si="40"/>
        <v>#VALUE!</v>
      </c>
      <c r="AE171" s="249" t="str">
        <f t="shared" si="41"/>
        <v>[/ZC 2.578 09/27/25 000C]</v>
      </c>
      <c r="AG171" s="254">
        <f t="shared" si="42"/>
        <v>0</v>
      </c>
      <c r="AH171" s="254" t="e">
        <f t="shared" si="43"/>
        <v>#VALUE!</v>
      </c>
      <c r="AI171" s="256" t="e">
        <f t="shared" si="44"/>
        <v>#VALUE!</v>
      </c>
      <c r="AJ171" t="b">
        <f t="shared" si="45"/>
        <v>1</v>
      </c>
      <c r="AK171" t="s">
        <v>1012</v>
      </c>
      <c r="AL171" t="str">
        <f t="shared" si="46"/>
        <v>Rec Fix/Pay IL ZC</v>
      </c>
      <c r="AM171" t="str">
        <f t="shared" si="47"/>
        <v>Long US Inflation</v>
      </c>
    </row>
    <row r="172" spans="1:39" x14ac:dyDescent="0.35">
      <c r="A172" t="s">
        <v>1548</v>
      </c>
      <c r="B172" t="s">
        <v>1550</v>
      </c>
      <c r="D172">
        <v>4341522.7793789878</v>
      </c>
      <c r="E172">
        <v>3362601.9296334321</v>
      </c>
      <c r="F172">
        <v>1372.0601367187501</v>
      </c>
      <c r="H172" s="287" t="e">
        <f t="shared" si="48"/>
        <v>#N/A</v>
      </c>
      <c r="I172" s="249" t="s">
        <v>939</v>
      </c>
      <c r="J172" t="s">
        <v>1282</v>
      </c>
      <c r="L172">
        <v>0</v>
      </c>
      <c r="M172" s="250">
        <v>0</v>
      </c>
      <c r="N172" s="251">
        <v>0</v>
      </c>
      <c r="O172" t="str" cm="1">
        <f t="array" ref="O172">_xll.BDP(I172,"SECURITY_TYP")</f>
        <v>DOMESTIC</v>
      </c>
      <c r="P172" t="str" cm="1">
        <f t="array" ref="P172">_xll.BDP(I172,"ID_ISIN")</f>
        <v>SE0017830730</v>
      </c>
      <c r="Q172" t="str" cm="1">
        <f t="array" ref="Q172">_xll.BDP(P172&amp;" Govt","MATURITY")</f>
        <v>11/11/2033</v>
      </c>
      <c r="R172" t="str" cm="1">
        <f t="array" ref="R172">_xll.BDP(I172,"CRNCY")</f>
        <v>SEK</v>
      </c>
      <c r="S172" s="91" cm="1">
        <f t="array" ref="S172">_xll.BDP(P172&amp;" Govt","RISK_MID")</f>
        <v>8.2164832646242303</v>
      </c>
      <c r="T172" s="175">
        <f t="shared" si="33"/>
        <v>0</v>
      </c>
      <c r="U172" cm="1">
        <f t="array" ref="U172">IF(R172="GBP",1,_xll.BDP("GBP"&amp;R172&amp;" CURNCY","PX_LAST"))</f>
        <v>13.573399999999999</v>
      </c>
      <c r="V172" s="107">
        <f t="shared" si="34"/>
        <v>0</v>
      </c>
      <c r="X172" s="249" t="str">
        <f t="shared" si="35"/>
        <v>BW183328 Corp</v>
      </c>
      <c r="Y172" s="250">
        <f t="shared" si="36"/>
        <v>0</v>
      </c>
      <c r="Z172" s="254">
        <f t="shared" si="37"/>
        <v>0</v>
      </c>
      <c r="AA172" s="254">
        <f t="shared" si="38"/>
        <v>0</v>
      </c>
      <c r="AB172" s="91" cm="1">
        <f t="array" ref="AB172">_xll.BDP(P172&amp;" Govt","PX_DIRTY_MID")</f>
        <v>97.987472222222237</v>
      </c>
      <c r="AC172" s="256">
        <f t="shared" si="39"/>
        <v>0</v>
      </c>
      <c r="AD172" s="255" t="e">
        <f t="shared" si="40"/>
        <v>#DIV/0!</v>
      </c>
      <c r="AE172" s="249" t="str">
        <f t="shared" si="41"/>
        <v>[SGB 1 ¾ 11/11/33 1065]</v>
      </c>
      <c r="AG172" s="254">
        <f t="shared" si="42"/>
        <v>0</v>
      </c>
      <c r="AH172" s="254">
        <f t="shared" si="43"/>
        <v>0</v>
      </c>
      <c r="AI172" s="256">
        <f t="shared" si="44"/>
        <v>0</v>
      </c>
      <c r="AJ172" t="b">
        <f t="shared" si="45"/>
        <v>1</v>
      </c>
      <c r="AK172" t="s">
        <v>1012</v>
      </c>
      <c r="AL172" t="str">
        <f t="shared" si="46"/>
        <v>DOMESTIC</v>
      </c>
      <c r="AM172">
        <f t="shared" si="47"/>
        <v>0</v>
      </c>
    </row>
    <row r="173" spans="1:39" x14ac:dyDescent="0.35">
      <c r="A173" t="s">
        <v>824</v>
      </c>
      <c r="B173" t="s">
        <v>825</v>
      </c>
      <c r="D173">
        <v>40250</v>
      </c>
      <c r="E173">
        <v>16923028.665003188</v>
      </c>
      <c r="F173">
        <v>80.03</v>
      </c>
      <c r="H173" s="287" t="e">
        <f t="shared" si="48"/>
        <v>#N/A</v>
      </c>
      <c r="I173" s="249" t="s">
        <v>940</v>
      </c>
      <c r="J173" t="s">
        <v>941</v>
      </c>
      <c r="L173" s="250">
        <v>0</v>
      </c>
      <c r="M173" s="250">
        <v>0</v>
      </c>
      <c r="N173" s="251">
        <v>0</v>
      </c>
      <c r="O173" t="str" cm="1">
        <f t="array" ref="O173">_xll.BDP(I173,"SECURITY_TYP")</f>
        <v>Financial commodity future.</v>
      </c>
      <c r="P173" t="str" cm="1">
        <f t="array" ref="P173">_xll.BDP(I173,"ID_ISIN")</f>
        <v>DE000C75XMQ6</v>
      </c>
      <c r="Q173" t="str" cm="1">
        <f t="array" ref="Q173">_xll.BDP(P173&amp;" Govt","MATURITY")</f>
        <v>#N/A Invalid Security</v>
      </c>
      <c r="R173" t="str" cm="1">
        <f t="array" ref="R173">_xll.BDP(I173,"CRNCY")</f>
        <v>EUR</v>
      </c>
      <c r="S173" s="91" t="str" cm="1">
        <f t="array" ref="S173">_xll.BDP(P173&amp;" Govt","RISK_MID")</f>
        <v>#N/A Invalid Security</v>
      </c>
      <c r="T173" s="175" t="e">
        <f t="shared" si="33"/>
        <v>#VALUE!</v>
      </c>
      <c r="U173" cm="1">
        <f t="array" ref="U173">IF(R173="GBP",1,_xll.BDP("GBP"&amp;R173&amp;" CURNCY","PX_LAST"))</f>
        <v>1.1878</v>
      </c>
      <c r="V173" s="107" t="e">
        <f t="shared" si="34"/>
        <v>#VALUE!</v>
      </c>
      <c r="X173" s="249" t="str">
        <f t="shared" si="35"/>
        <v>KOAM4 Comdty</v>
      </c>
      <c r="Y173" s="250">
        <f t="shared" si="36"/>
        <v>0</v>
      </c>
      <c r="Z173" s="254">
        <f t="shared" si="37"/>
        <v>0</v>
      </c>
      <c r="AA173" s="254" t="e">
        <f t="shared" si="38"/>
        <v>#VALUE!</v>
      </c>
      <c r="AB173" s="91" t="str" cm="1">
        <f t="array" ref="AB173">_xll.BDP(P173&amp;" Govt","PX_DIRTY_MID")</f>
        <v>#N/A Invalid Security</v>
      </c>
      <c r="AC173" s="256" t="e">
        <f t="shared" si="39"/>
        <v>#VALUE!</v>
      </c>
      <c r="AD173" s="255" t="e">
        <f t="shared" si="40"/>
        <v>#VALUE!</v>
      </c>
      <c r="AE173" s="249" t="str">
        <f t="shared" si="41"/>
        <v>[KOAM4 EUX]</v>
      </c>
      <c r="AG173" s="254">
        <f t="shared" si="42"/>
        <v>0</v>
      </c>
      <c r="AH173" s="254" t="e">
        <f t="shared" si="43"/>
        <v>#VALUE!</v>
      </c>
      <c r="AI173" s="256" t="e">
        <f t="shared" si="44"/>
        <v>#VALUE!</v>
      </c>
      <c r="AJ173" t="b">
        <f t="shared" si="45"/>
        <v>1</v>
      </c>
      <c r="AK173" t="s">
        <v>1012</v>
      </c>
      <c r="AL173" t="str">
        <f t="shared" si="46"/>
        <v>Financial commodity future.</v>
      </c>
      <c r="AM173">
        <f t="shared" si="47"/>
        <v>0</v>
      </c>
    </row>
    <row r="174" spans="1:39" x14ac:dyDescent="0.35">
      <c r="A174" t="s">
        <v>641</v>
      </c>
      <c r="B174" t="s">
        <v>642</v>
      </c>
      <c r="D174">
        <v>1789709.400000602</v>
      </c>
      <c r="E174">
        <v>131859.03859752556</v>
      </c>
      <c r="F174">
        <v>1</v>
      </c>
      <c r="H174" s="287">
        <f t="shared" si="48"/>
        <v>-147950</v>
      </c>
      <c r="I174" s="249" t="s">
        <v>1263</v>
      </c>
      <c r="J174" t="s">
        <v>1264</v>
      </c>
      <c r="L174">
        <v>4614700</v>
      </c>
      <c r="M174">
        <v>20826585.997915208</v>
      </c>
      <c r="N174" s="251">
        <v>89.251000000000005</v>
      </c>
      <c r="O174" t="str" cm="1">
        <f t="array" ref="O174">_xll.BDP(I174,"SECURITY_TYP")</f>
        <v>DOMESTIC</v>
      </c>
      <c r="P174" t="str" cm="1">
        <f t="array" ref="P174">_xll.BDP(I174,"ID_ISIN")</f>
        <v>JP1300811Q17</v>
      </c>
      <c r="Q174" t="str" cm="1">
        <f t="array" ref="Q174">_xll.BDP(P174&amp;" Govt","MATURITY")</f>
        <v>20/12/2053</v>
      </c>
      <c r="R174" t="str" cm="1">
        <f t="array" ref="R174">_xll.BDP(I174,"CRNCY")</f>
        <v>JPY</v>
      </c>
      <c r="S174" s="91" cm="1">
        <f t="array" ref="S174">_xll.BDP(P174&amp;" Govt","RISK_MID")</f>
        <v>15.265348900984321</v>
      </c>
      <c r="T174" s="175">
        <f t="shared" si="33"/>
        <v>34302.008391500261</v>
      </c>
      <c r="U174" cm="1">
        <f t="array" ref="U174">IF(R174="GBP",1,_xll.BDP("GBP"&amp;R174&amp;" CURNCY","PX_LAST"))</f>
        <v>205.36699999999999</v>
      </c>
      <c r="V174" s="107">
        <f t="shared" si="34"/>
        <v>0.6017896209035134</v>
      </c>
      <c r="X174" s="249" t="str">
        <f t="shared" si="35"/>
        <v>ZF317568 Corp</v>
      </c>
      <c r="Y174" s="250">
        <f t="shared" si="36"/>
        <v>4569362.5964912279</v>
      </c>
      <c r="Z174" s="254">
        <f t="shared" si="37"/>
        <v>-45337.403508772142</v>
      </c>
      <c r="AA174" s="254">
        <f t="shared" si="38"/>
        <v>-337.00218770596911</v>
      </c>
      <c r="AB174" s="91" cm="1">
        <f t="array" ref="AB174">_xll.BDP(P174&amp;" Govt","PX_DIRTY_MID")</f>
        <v>87.460472599999989</v>
      </c>
      <c r="AC174" s="256">
        <f t="shared" si="39"/>
        <v>-193080.22892354222</v>
      </c>
      <c r="AD174" s="255">
        <f t="shared" si="40"/>
        <v>-9.2708535591416678E-3</v>
      </c>
      <c r="AE174" s="249" t="str">
        <f t="shared" si="41"/>
        <v>JGB 1.6 12/20/53 81</v>
      </c>
      <c r="AG174" s="254">
        <f t="shared" si="42"/>
        <v>-45337.403508772142</v>
      </c>
      <c r="AH174" s="254">
        <f t="shared" si="43"/>
        <v>-337.00218770596911</v>
      </c>
      <c r="AI174" s="256">
        <f t="shared" si="44"/>
        <v>-193080.22892354222</v>
      </c>
      <c r="AJ174" t="b">
        <f t="shared" si="45"/>
        <v>1</v>
      </c>
      <c r="AK174" t="s">
        <v>1012</v>
      </c>
      <c r="AL174" t="str">
        <f t="shared" si="46"/>
        <v>DOMESTIC</v>
      </c>
      <c r="AM174">
        <f t="shared" si="47"/>
        <v>0</v>
      </c>
    </row>
    <row r="175" spans="1:39" x14ac:dyDescent="0.35">
      <c r="A175" t="s">
        <v>622</v>
      </c>
      <c r="B175" t="s">
        <v>623</v>
      </c>
      <c r="D175">
        <v>36551</v>
      </c>
      <c r="E175">
        <v>2675384.1270930185</v>
      </c>
      <c r="F175">
        <v>100.47</v>
      </c>
      <c r="H175" s="287">
        <f t="shared" si="48"/>
        <v>0</v>
      </c>
      <c r="I175" s="249" t="s">
        <v>1265</v>
      </c>
      <c r="J175" t="s">
        <v>1330</v>
      </c>
      <c r="L175">
        <v>4356200</v>
      </c>
      <c r="M175">
        <v>20488409.518529877</v>
      </c>
      <c r="N175" s="251">
        <v>93.403000000000006</v>
      </c>
      <c r="O175" t="str" cm="1">
        <f t="array" ref="O175">_xll.BDP(I175,"SECURITY_TYP")</f>
        <v>DOMESTIC</v>
      </c>
      <c r="P175" t="str" cm="1">
        <f t="array" ref="P175">_xll.BDP(I175,"ID_ISIN")</f>
        <v>JP1300821Q49</v>
      </c>
      <c r="Q175" t="str" cm="1">
        <f t="array" ref="Q175">_xll.BDP(P175&amp;" Govt","MATURITY")</f>
        <v>20/03/2054</v>
      </c>
      <c r="R175" t="str" cm="1">
        <f t="array" ref="R175">_xll.BDP(I175,"CRNCY")</f>
        <v>JPY</v>
      </c>
      <c r="S175" s="91" cm="1">
        <f t="array" ref="S175">_xll.BDP(P175&amp;" Govt","RISK_MID")</f>
        <v>16.213481175955735</v>
      </c>
      <c r="T175" s="175">
        <f t="shared" si="33"/>
        <v>34391.682548169068</v>
      </c>
      <c r="U175" cm="1">
        <f t="array" ref="U175">IF(R175="GBP",1,_xll.BDP("GBP"&amp;R175&amp;" CURNCY","PX_LAST"))</f>
        <v>205.36699999999999</v>
      </c>
      <c r="V175" s="107">
        <f t="shared" si="34"/>
        <v>0.60336285172226434</v>
      </c>
      <c r="X175" s="249" t="str">
        <f t="shared" si="35"/>
        <v>ZB197472 Corp</v>
      </c>
      <c r="Y175" s="250">
        <f t="shared" si="36"/>
        <v>4313402.2456140351</v>
      </c>
      <c r="Z175" s="254">
        <f t="shared" si="37"/>
        <v>-42797.754385964945</v>
      </c>
      <c r="AA175" s="254">
        <f t="shared" si="38"/>
        <v>-337.88319696446831</v>
      </c>
      <c r="AB175" s="91" cm="1">
        <f t="array" ref="AB175">_xll.BDP(P175&amp;" Govt","PX_DIRTY_MID")</f>
        <v>92.133917799999992</v>
      </c>
      <c r="AC175" s="256">
        <f t="shared" si="39"/>
        <v>-192003.81680703734</v>
      </c>
      <c r="AD175" s="255">
        <f t="shared" si="40"/>
        <v>-9.37133829902158E-3</v>
      </c>
      <c r="AE175" s="249" t="str">
        <f t="shared" si="41"/>
        <v>JGB 1.8 03/20/54 #82 82</v>
      </c>
      <c r="AG175" s="254">
        <f t="shared" si="42"/>
        <v>-42797.754385964945</v>
      </c>
      <c r="AH175" s="254">
        <f t="shared" si="43"/>
        <v>-337.88319696446831</v>
      </c>
      <c r="AI175" s="256">
        <f t="shared" si="44"/>
        <v>-192003.81680703734</v>
      </c>
      <c r="AJ175" t="b">
        <f t="shared" si="45"/>
        <v>1</v>
      </c>
      <c r="AK175" t="s">
        <v>1012</v>
      </c>
      <c r="AL175" t="str">
        <f t="shared" si="46"/>
        <v>DOMESTIC</v>
      </c>
      <c r="AM175">
        <f t="shared" si="47"/>
        <v>0</v>
      </c>
    </row>
    <row r="176" spans="1:39" x14ac:dyDescent="0.35">
      <c r="A176" t="s">
        <v>1392</v>
      </c>
      <c r="B176" t="s">
        <v>1393</v>
      </c>
      <c r="D176">
        <v>88130</v>
      </c>
      <c r="E176">
        <v>9551171.2805958092</v>
      </c>
      <c r="F176">
        <v>100.72799682617188</v>
      </c>
      <c r="H176" s="287" t="e">
        <f t="shared" si="48"/>
        <v>#N/A</v>
      </c>
      <c r="I176" s="249" t="s">
        <v>1109</v>
      </c>
      <c r="J176" t="s">
        <v>1141</v>
      </c>
      <c r="L176">
        <v>0</v>
      </c>
      <c r="M176" s="250">
        <v>0</v>
      </c>
      <c r="N176" s="251">
        <v>0</v>
      </c>
      <c r="O176" t="str" cm="1">
        <f t="array" ref="O176">_xll.BDP(I176,"SECURITY_TYP")</f>
        <v>FORWARD</v>
      </c>
      <c r="P176" t="str" cm="1">
        <f t="array" ref="P176">_xll.BDP(I176,"ID_ISIN")</f>
        <v>#N/A Field Not Applicable</v>
      </c>
      <c r="Q176" t="str" cm="1">
        <f t="array" ref="Q176">_xll.BDP(P176&amp;" Govt","MATURITY")</f>
        <v>#N/A Field Not Applicable Govt</v>
      </c>
      <c r="R176" t="str" cm="1">
        <f t="array" ref="R176">_xll.BDP(I176,"CRNCY")</f>
        <v>USD</v>
      </c>
      <c r="S176" s="91" t="str" cm="1">
        <f t="array" ref="S176">_xll.BDP(P176&amp;" Govt","RISK_MID")</f>
        <v>#N/A Field Not Applicable Govt</v>
      </c>
      <c r="T176" s="175" t="e">
        <f t="shared" si="33"/>
        <v>#VALUE!</v>
      </c>
      <c r="U176" cm="1">
        <f t="array" ref="U176">IF(R176="GBP",1,_xll.BDP("GBP"&amp;R176&amp;" CURNCY","PX_LAST"))</f>
        <v>1.2910999999999999</v>
      </c>
      <c r="V176" s="107" t="e">
        <f t="shared" si="34"/>
        <v>#VALUE!</v>
      </c>
      <c r="X176" s="249" t="str">
        <f t="shared" si="35"/>
        <v>EUR/USD R 05/10/24 Curncy</v>
      </c>
      <c r="Y176" s="250">
        <f t="shared" si="36"/>
        <v>0</v>
      </c>
      <c r="Z176" s="254">
        <f t="shared" si="37"/>
        <v>0</v>
      </c>
      <c r="AA176" s="254" t="e">
        <f t="shared" si="38"/>
        <v>#VALUE!</v>
      </c>
      <c r="AB176" s="91" t="str" cm="1">
        <f t="array" ref="AB176">_xll.BDP(P176&amp;" Govt","PX_DIRTY_MID")</f>
        <v>#N/A Field Not Applicable Govt</v>
      </c>
      <c r="AC176" s="256" t="e">
        <f t="shared" si="39"/>
        <v>#VALUE!</v>
      </c>
      <c r="AD176" s="255" t="e">
        <f t="shared" si="40"/>
        <v>#VALUE!</v>
      </c>
      <c r="AE176" s="249" t="str">
        <f t="shared" si="41"/>
        <v>[EUR/USD R 05/10/24 USD]</v>
      </c>
      <c r="AG176" s="254">
        <f t="shared" si="42"/>
        <v>0</v>
      </c>
      <c r="AH176" s="254" t="e">
        <f t="shared" si="43"/>
        <v>#VALUE!</v>
      </c>
      <c r="AI176" s="256" t="e">
        <f t="shared" si="44"/>
        <v>#VALUE!</v>
      </c>
      <c r="AJ176" t="b">
        <f t="shared" si="45"/>
        <v>1</v>
      </c>
      <c r="AK176" t="s">
        <v>1012</v>
      </c>
      <c r="AL176" t="str">
        <f t="shared" si="46"/>
        <v>FORWARD</v>
      </c>
      <c r="AM176">
        <f t="shared" si="47"/>
        <v>0</v>
      </c>
    </row>
    <row r="177" spans="1:39" x14ac:dyDescent="0.35">
      <c r="A177" t="s">
        <v>598</v>
      </c>
      <c r="B177" t="s">
        <v>599</v>
      </c>
      <c r="D177">
        <v>102717</v>
      </c>
      <c r="E177">
        <v>6722895.2930074539</v>
      </c>
      <c r="F177">
        <v>90.33</v>
      </c>
      <c r="H177" s="287" t="e">
        <f t="shared" si="48"/>
        <v>#N/A</v>
      </c>
      <c r="I177" s="249" t="s">
        <v>753</v>
      </c>
      <c r="J177" t="s">
        <v>1197</v>
      </c>
      <c r="K177" t="s">
        <v>690</v>
      </c>
      <c r="L177" s="250">
        <v>0</v>
      </c>
      <c r="M177" s="250">
        <v>0</v>
      </c>
      <c r="N177" s="251">
        <v>0</v>
      </c>
      <c r="O177" t="str" cm="1">
        <f t="array" ref="O177">_xll.BDP(I177,"SECURITY_TYP")</f>
        <v>Rec IL/Pay Fix ZC</v>
      </c>
      <c r="P177" t="str" cm="1">
        <f t="array" ref="P177">_xll.BDP(I177,"ID_ISIN")</f>
        <v>#N/A Field Not Applicable</v>
      </c>
      <c r="Q177" t="str" cm="1">
        <f t="array" ref="Q177">_xll.BDP(P177&amp;" Govt","MATURITY")</f>
        <v>#N/A Field Not Applicable Govt</v>
      </c>
      <c r="R177" t="str" cm="1">
        <f t="array" ref="R177">_xll.BDP(I177,"CRNCY")</f>
        <v>USD</v>
      </c>
      <c r="S177" s="91" t="str" cm="1">
        <f t="array" ref="S177">_xll.BDP(P177&amp;" Govt","RISK_MID")</f>
        <v>#N/A Field Not Applicable Govt</v>
      </c>
      <c r="T177" s="175" t="e">
        <f t="shared" si="33"/>
        <v>#VALUE!</v>
      </c>
      <c r="U177" cm="1">
        <f t="array" ref="U177">IF(R177="GBP",1,_xll.BDP("GBP"&amp;R177&amp;" CURNCY","PX_LAST"))</f>
        <v>1.2910999999999999</v>
      </c>
      <c r="V177" s="107" t="e">
        <f t="shared" si="34"/>
        <v>#VALUE!</v>
      </c>
      <c r="X177" s="249" t="str">
        <f t="shared" si="35"/>
        <v>SLM50CY7 Corp</v>
      </c>
      <c r="Y177" s="250">
        <f t="shared" si="36"/>
        <v>0</v>
      </c>
      <c r="Z177" s="254">
        <f t="shared" si="37"/>
        <v>0</v>
      </c>
      <c r="AA177" s="254" t="e">
        <f t="shared" si="38"/>
        <v>#VALUE!</v>
      </c>
      <c r="AB177" s="91" t="str" cm="1">
        <f t="array" ref="AB177">_xll.BDP(P177&amp;" Govt","PX_DIRTY_MID")</f>
        <v>#N/A Field Not Applicable Govt</v>
      </c>
      <c r="AC177" s="256" t="e">
        <f t="shared" si="39"/>
        <v>#VALUE!</v>
      </c>
      <c r="AD177" s="255" t="e">
        <f t="shared" si="40"/>
        <v>#VALUE!</v>
      </c>
      <c r="AE177" s="249" t="str">
        <f t="shared" si="41"/>
        <v>[/ZC 2.59 09/27/25 0003]</v>
      </c>
      <c r="AG177" s="254">
        <f t="shared" si="42"/>
        <v>0</v>
      </c>
      <c r="AH177" s="254" t="e">
        <f t="shared" si="43"/>
        <v>#VALUE!</v>
      </c>
      <c r="AI177" s="256" t="e">
        <f t="shared" si="44"/>
        <v>#VALUE!</v>
      </c>
      <c r="AJ177" t="b">
        <f t="shared" si="45"/>
        <v>1</v>
      </c>
      <c r="AK177" t="s">
        <v>1012</v>
      </c>
      <c r="AL177" t="str">
        <f t="shared" si="46"/>
        <v>Rec IL/Pay Fix ZC</v>
      </c>
      <c r="AM177" t="str">
        <f t="shared" si="47"/>
        <v>Long US Inflation</v>
      </c>
    </row>
    <row r="178" spans="1:39" x14ac:dyDescent="0.35">
      <c r="A178" t="s">
        <v>955</v>
      </c>
      <c r="B178" t="s">
        <v>956</v>
      </c>
      <c r="D178">
        <v>9240475.749999566</v>
      </c>
      <c r="E178">
        <v>983671.15784930706</v>
      </c>
      <c r="F178">
        <v>1</v>
      </c>
      <c r="H178" s="287" t="e">
        <f t="shared" si="48"/>
        <v>#N/A</v>
      </c>
      <c r="I178" s="249" t="s">
        <v>835</v>
      </c>
      <c r="J178" t="s">
        <v>836</v>
      </c>
      <c r="L178" s="250">
        <v>1785.0000000000002</v>
      </c>
      <c r="M178" s="250">
        <v>-412036.46768062667</v>
      </c>
      <c r="N178" s="251">
        <v>104.41000366210938</v>
      </c>
      <c r="O178" t="str" cm="1">
        <f t="array" ref="O178">_xll.BDP(I178,"SECURITY_TYP")</f>
        <v>Financial commodity future.</v>
      </c>
      <c r="P178" t="str" cm="1">
        <f t="array" ref="P178">_xll.BDP(I178,"ID_ISIN")</f>
        <v>KR4165V60007</v>
      </c>
      <c r="Q178" t="str" cm="1">
        <f t="array" ref="Q178">_xll.BDP(P178&amp;" Govt","MATURITY")</f>
        <v>#N/A Invalid Security</v>
      </c>
      <c r="R178" t="str" cm="1">
        <f t="array" ref="R178">_xll.BDP(I178,"CRNCY")</f>
        <v>KRW</v>
      </c>
      <c r="S178" s="91" t="str" cm="1">
        <f t="array" ref="S178">_xll.BDP(P178&amp;" Govt","RISK_MID")</f>
        <v>#N/A Invalid Security</v>
      </c>
      <c r="T178" s="175" t="e">
        <f t="shared" si="33"/>
        <v>#VALUE!</v>
      </c>
      <c r="U178" cm="1">
        <f t="array" ref="U178">IF(R178="GBP",1,_xll.BDP("GBP"&amp;R178&amp;" CURNCY","PX_LAST"))</f>
        <v>1780.0848000000001</v>
      </c>
      <c r="V178" s="107" t="e">
        <f t="shared" si="34"/>
        <v>#VALUE!</v>
      </c>
      <c r="X178" s="249" t="str">
        <f t="shared" si="35"/>
        <v>KEM4 Comdty</v>
      </c>
      <c r="Y178" s="250">
        <f t="shared" si="36"/>
        <v>1767.4631578947369</v>
      </c>
      <c r="Z178" s="254">
        <f t="shared" si="37"/>
        <v>-17.536842105263304</v>
      </c>
      <c r="AA178" s="254" t="e">
        <f t="shared" si="38"/>
        <v>#VALUE!</v>
      </c>
      <c r="AB178" s="91" t="str" cm="1">
        <f t="array" ref="AB178">_xll.BDP(P178&amp;" Govt","PX_DIRTY_MID")</f>
        <v>#N/A Invalid Security</v>
      </c>
      <c r="AC178" s="256" t="e">
        <f t="shared" si="39"/>
        <v>#VALUE!</v>
      </c>
      <c r="AD178" s="255" t="e">
        <f t="shared" si="40"/>
        <v>#VALUE!</v>
      </c>
      <c r="AE178" s="249" t="str">
        <f t="shared" si="41"/>
        <v>KEM4 KFE</v>
      </c>
      <c r="AG178" s="254">
        <f t="shared" si="42"/>
        <v>-17.536842105263304</v>
      </c>
      <c r="AH178" s="254" t="e">
        <f t="shared" si="43"/>
        <v>#VALUE!</v>
      </c>
      <c r="AI178" s="256" t="e">
        <f t="shared" si="44"/>
        <v>#VALUE!</v>
      </c>
      <c r="AJ178" t="b">
        <f t="shared" si="45"/>
        <v>1</v>
      </c>
      <c r="AK178" t="s">
        <v>1012</v>
      </c>
      <c r="AL178" t="str">
        <f t="shared" si="46"/>
        <v>Financial commodity future.</v>
      </c>
      <c r="AM178">
        <f t="shared" si="47"/>
        <v>0</v>
      </c>
    </row>
    <row r="179" spans="1:39" x14ac:dyDescent="0.35">
      <c r="A179" t="s">
        <v>586</v>
      </c>
      <c r="B179" t="s">
        <v>587</v>
      </c>
      <c r="D179">
        <v>47830</v>
      </c>
      <c r="E179">
        <v>20686350.789101973</v>
      </c>
      <c r="F179">
        <v>82.253</v>
      </c>
      <c r="H179" s="287" t="e">
        <f t="shared" si="48"/>
        <v>#N/A</v>
      </c>
      <c r="I179" s="249" t="s">
        <v>1220</v>
      </c>
      <c r="J179" t="s">
        <v>1247</v>
      </c>
      <c r="L179">
        <v>0</v>
      </c>
      <c r="M179">
        <v>0</v>
      </c>
      <c r="N179" s="251">
        <v>0</v>
      </c>
      <c r="O179" t="str" cm="1">
        <f t="array" ref="O179">_xll.BDP(I179,"SECURITY_TYP")</f>
        <v>FORWARD</v>
      </c>
      <c r="P179" t="str" cm="1">
        <f t="array" ref="P179">_xll.BDP(I179,"ID_ISIN")</f>
        <v>#N/A Field Not Applicable</v>
      </c>
      <c r="Q179" t="str" cm="1">
        <f t="array" ref="Q179">_xll.BDP(P179&amp;" Govt","MATURITY")</f>
        <v>#N/A Field Not Applicable Govt</v>
      </c>
      <c r="R179" t="str" cm="1">
        <f t="array" ref="R179">_xll.BDP(I179,"CRNCY")</f>
        <v>MXN</v>
      </c>
      <c r="S179" s="91" t="str" cm="1">
        <f t="array" ref="S179">_xll.BDP(P179&amp;" Govt","RISK_MID")</f>
        <v>#N/A Field Not Applicable Govt</v>
      </c>
      <c r="T179" s="175" t="e">
        <f t="shared" si="33"/>
        <v>#VALUE!</v>
      </c>
      <c r="U179" cm="1">
        <f t="array" ref="U179">IF(R179="GBP",1,_xll.BDP("GBP"&amp;R179&amp;" CURNCY","PX_LAST"))</f>
        <v>22.953800000000001</v>
      </c>
      <c r="V179" s="107" t="e">
        <f t="shared" si="34"/>
        <v>#VALUE!</v>
      </c>
      <c r="X179" s="249" t="str">
        <f t="shared" si="35"/>
        <v>USD/MXN R 05/17/24 Curncy</v>
      </c>
      <c r="Y179" s="250">
        <f t="shared" si="36"/>
        <v>0</v>
      </c>
      <c r="Z179" s="254">
        <f t="shared" si="37"/>
        <v>0</v>
      </c>
      <c r="AA179" s="254" t="e">
        <f t="shared" si="38"/>
        <v>#VALUE!</v>
      </c>
      <c r="AB179" s="91" t="str" cm="1">
        <f t="array" ref="AB179">_xll.BDP(P179&amp;" Govt","PX_DIRTY_MID")</f>
        <v>#N/A Field Not Applicable Govt</v>
      </c>
      <c r="AC179" s="256" t="e">
        <f t="shared" si="39"/>
        <v>#VALUE!</v>
      </c>
      <c r="AD179" s="255" t="e">
        <f t="shared" si="40"/>
        <v>#VALUE!</v>
      </c>
      <c r="AE179" s="249" t="str">
        <f t="shared" si="41"/>
        <v>[USD/MXN R 05/17/24 MXN]</v>
      </c>
      <c r="AG179" s="254">
        <f t="shared" si="42"/>
        <v>0</v>
      </c>
      <c r="AH179" s="254" t="e">
        <f t="shared" si="43"/>
        <v>#VALUE!</v>
      </c>
      <c r="AI179" s="256" t="e">
        <f t="shared" si="44"/>
        <v>#VALUE!</v>
      </c>
      <c r="AJ179" t="b">
        <f t="shared" si="45"/>
        <v>1</v>
      </c>
      <c r="AK179" t="s">
        <v>1012</v>
      </c>
      <c r="AL179" t="str">
        <f t="shared" si="46"/>
        <v>FORWARD</v>
      </c>
      <c r="AM179">
        <f t="shared" si="47"/>
        <v>0</v>
      </c>
    </row>
    <row r="180" spans="1:39" x14ac:dyDescent="0.35">
      <c r="A180" t="s">
        <v>847</v>
      </c>
      <c r="B180" t="s">
        <v>848</v>
      </c>
      <c r="D180">
        <v>27406.249999997613</v>
      </c>
      <c r="E180">
        <v>5640.0158759930655</v>
      </c>
      <c r="F180">
        <v>1</v>
      </c>
      <c r="H180" s="287" t="e">
        <f t="shared" si="48"/>
        <v>#N/A</v>
      </c>
      <c r="I180" s="249" t="s">
        <v>888</v>
      </c>
      <c r="J180" t="s">
        <v>889</v>
      </c>
      <c r="K180" t="s">
        <v>690</v>
      </c>
      <c r="L180">
        <v>999.00000001070998</v>
      </c>
      <c r="M180">
        <v>7.3842382160196784</v>
      </c>
      <c r="N180" s="251">
        <v>0.93800526857376099</v>
      </c>
      <c r="O180" t="str" cm="1">
        <f t="array" ref="O180">_xll.BDP(I180,"SECURITY_TYP")</f>
        <v>Rec IL/Pay Fix ZC</v>
      </c>
      <c r="P180" t="str" cm="1">
        <f t="array" ref="P180">_xll.BDP(I180,"ID_ISIN")</f>
        <v>#N/A Field Not Applicable</v>
      </c>
      <c r="Q180" t="str" cm="1">
        <f t="array" ref="Q180">_xll.BDP(P180&amp;" Govt","MATURITY")</f>
        <v>#N/A Field Not Applicable Govt</v>
      </c>
      <c r="R180" t="str" cm="1">
        <f t="array" ref="R180">_xll.BDP(I180,"CRNCY")</f>
        <v>USD</v>
      </c>
      <c r="S180" s="91" t="str" cm="1">
        <f t="array" ref="S180">_xll.BDP(P180&amp;" Govt","RISK_MID")</f>
        <v>#N/A Field Not Applicable Govt</v>
      </c>
      <c r="T180" s="175" t="e">
        <f t="shared" si="33"/>
        <v>#VALUE!</v>
      </c>
      <c r="U180" cm="1">
        <f t="array" ref="U180">IF(R180="GBP",1,_xll.BDP("GBP"&amp;R180&amp;" CURNCY","PX_LAST"))</f>
        <v>1.2910999999999999</v>
      </c>
      <c r="V180" s="107" t="e">
        <f t="shared" si="34"/>
        <v>#VALUE!</v>
      </c>
      <c r="X180" s="249" t="str">
        <f t="shared" si="35"/>
        <v>SL7Y0603 Corp</v>
      </c>
      <c r="Y180" s="250">
        <f t="shared" si="36"/>
        <v>989.18526316849943</v>
      </c>
      <c r="Z180" s="254">
        <f t="shared" si="37"/>
        <v>-9.8147368422105501</v>
      </c>
      <c r="AA180" s="254" t="e">
        <f t="shared" si="38"/>
        <v>#VALUE!</v>
      </c>
      <c r="AB180" s="91" t="str" cm="1">
        <f t="array" ref="AB180">_xll.BDP(P180&amp;" Govt","PX_DIRTY_MID")</f>
        <v>#N/A Field Not Applicable Govt</v>
      </c>
      <c r="AC180" s="256" t="e">
        <f t="shared" si="39"/>
        <v>#VALUE!</v>
      </c>
      <c r="AD180" s="255" t="e">
        <f t="shared" si="40"/>
        <v>#VALUE!</v>
      </c>
      <c r="AE180" s="249" t="str">
        <f t="shared" si="41"/>
        <v>/ZC 2.18 01/17/26 0006</v>
      </c>
      <c r="AG180" s="254">
        <f t="shared" si="42"/>
        <v>-9.8147368422105501</v>
      </c>
      <c r="AH180" s="254" t="e">
        <f t="shared" si="43"/>
        <v>#VALUE!</v>
      </c>
      <c r="AI180" s="256" t="e">
        <f t="shared" si="44"/>
        <v>#VALUE!</v>
      </c>
      <c r="AJ180" t="b">
        <f t="shared" si="45"/>
        <v>1</v>
      </c>
      <c r="AK180" t="s">
        <v>1012</v>
      </c>
      <c r="AL180" t="str">
        <f t="shared" si="46"/>
        <v>Rec IL/Pay Fix ZC</v>
      </c>
      <c r="AM180" t="str">
        <f t="shared" si="47"/>
        <v>Long US Inflation</v>
      </c>
    </row>
    <row r="181" spans="1:39" x14ac:dyDescent="0.35">
      <c r="A181" t="s">
        <v>1394</v>
      </c>
      <c r="B181" t="s">
        <v>1395</v>
      </c>
      <c r="D181">
        <v>34890</v>
      </c>
      <c r="E181">
        <v>4276214.5423131138</v>
      </c>
      <c r="F181">
        <v>114.14999389648438</v>
      </c>
      <c r="H181" s="287">
        <f t="shared" si="48"/>
        <v>-24545170.630000036</v>
      </c>
      <c r="I181" s="249" t="s">
        <v>184</v>
      </c>
      <c r="J181" t="s">
        <v>185</v>
      </c>
      <c r="L181">
        <v>33325078.779999249</v>
      </c>
      <c r="M181">
        <v>28384645.402075034</v>
      </c>
      <c r="N181" s="251">
        <v>1</v>
      </c>
      <c r="O181" t="str" cm="1">
        <f t="array" ref="O181">_xll.BDP(I181,"SECURITY_TYP")</f>
        <v>SPOT</v>
      </c>
      <c r="P181" t="str" cm="1">
        <f t="array" ref="P181">_xll.BDP(I181,"ID_ISIN")</f>
        <v>#N/A Field Not Applicable</v>
      </c>
      <c r="Q181" t="str" cm="1">
        <f t="array" ref="Q181">_xll.BDP(P181&amp;" Govt","MATURITY")</f>
        <v>#N/A Field Not Applicable Govt</v>
      </c>
      <c r="R181" t="str" cm="1">
        <f t="array" ref="R181">_xll.BDP(I181,"CRNCY")</f>
        <v>EUR</v>
      </c>
      <c r="S181" s="91" t="str" cm="1">
        <f t="array" ref="S181">_xll.BDP(P181&amp;" Govt","RISK_MID")</f>
        <v>#N/A Field Not Applicable Govt</v>
      </c>
      <c r="T181" s="175" t="e">
        <f t="shared" si="33"/>
        <v>#VALUE!</v>
      </c>
      <c r="U181" cm="1">
        <f t="array" ref="U181">IF(R181="GBP",1,_xll.BDP("GBP"&amp;R181&amp;" CURNCY","PX_LAST"))</f>
        <v>1.1878</v>
      </c>
      <c r="V181" s="107" t="e">
        <f t="shared" si="34"/>
        <v>#VALUE!</v>
      </c>
      <c r="X181" s="249" t="str">
        <f t="shared" si="35"/>
        <v>EUR Curncy</v>
      </c>
      <c r="Y181" s="250">
        <f t="shared" si="36"/>
        <v>32997674.497248378</v>
      </c>
      <c r="Z181" s="254">
        <f t="shared" si="37"/>
        <v>-327404.28275087103</v>
      </c>
      <c r="AA181" s="254" t="e">
        <f t="shared" si="38"/>
        <v>#VALUE!</v>
      </c>
      <c r="AB181" s="91" t="str" cm="1">
        <f t="array" ref="AB181">_xll.BDP(P181&amp;" Govt","PX_DIRTY_MID")</f>
        <v>#N/A Field Not Applicable Govt</v>
      </c>
      <c r="AC181" s="256" t="e">
        <f t="shared" si="39"/>
        <v>#VALUE!</v>
      </c>
      <c r="AD181" s="255" t="e">
        <f t="shared" si="40"/>
        <v>#VALUE!</v>
      </c>
      <c r="AE181" s="249" t="str">
        <f t="shared" si="41"/>
        <v>{cash} EUR</v>
      </c>
      <c r="AG181" s="254">
        <f t="shared" si="42"/>
        <v>-327404.28275087103</v>
      </c>
      <c r="AH181" s="254" t="e">
        <f t="shared" si="43"/>
        <v>#VALUE!</v>
      </c>
      <c r="AI181" s="256" t="e">
        <f t="shared" si="44"/>
        <v>#VALUE!</v>
      </c>
      <c r="AJ181" t="b">
        <f t="shared" si="45"/>
        <v>1</v>
      </c>
      <c r="AK181" t="s">
        <v>1012</v>
      </c>
      <c r="AL181" t="str">
        <f t="shared" si="46"/>
        <v>SPOT</v>
      </c>
      <c r="AM181">
        <f t="shared" si="47"/>
        <v>0</v>
      </c>
    </row>
    <row r="182" spans="1:39" x14ac:dyDescent="0.35">
      <c r="A182" t="s">
        <v>1424</v>
      </c>
      <c r="B182" t="s">
        <v>1425</v>
      </c>
      <c r="D182">
        <v>-196</v>
      </c>
      <c r="E182">
        <v>-130561.51943923003</v>
      </c>
      <c r="F182">
        <v>131.72000122070313</v>
      </c>
      <c r="H182" s="287" t="e">
        <f t="shared" si="48"/>
        <v>#N/A</v>
      </c>
      <c r="I182" s="249" t="s">
        <v>1244</v>
      </c>
      <c r="J182" t="s">
        <v>733</v>
      </c>
      <c r="L182">
        <v>383974800</v>
      </c>
      <c r="M182">
        <v>5199832.4462260175</v>
      </c>
      <c r="N182" s="251">
        <v>58.266005615234377</v>
      </c>
      <c r="O182" t="str" cm="1">
        <f t="array" ref="O182">_xll.BDP(I182,"SECURITY_TYP")</f>
        <v>FORWARD</v>
      </c>
      <c r="P182" t="str" cm="1">
        <f t="array" ref="P182">_xll.BDP(I182,"ID_ISIN")</f>
        <v>#N/A Field Not Applicable</v>
      </c>
      <c r="Q182" t="str" cm="1">
        <f t="array" ref="Q182">_xll.BDP(P182&amp;" Govt","MATURITY")</f>
        <v>#N/A Field Not Applicable Govt</v>
      </c>
      <c r="R182" t="str" cm="1">
        <f t="array" ref="R182">_xll.BDP(I182,"CRNCY")</f>
        <v>PHP</v>
      </c>
      <c r="S182" s="91" t="str" cm="1">
        <f t="array" ref="S182">_xll.BDP(P182&amp;" Govt","RISK_MID")</f>
        <v>#N/A Field Not Applicable Govt</v>
      </c>
      <c r="T182" s="175" t="e">
        <f t="shared" si="33"/>
        <v>#VALUE!</v>
      </c>
      <c r="U182" cm="1">
        <f t="array" ref="U182">IF(R182="GBP",1,_xll.BDP("GBP"&amp;R182&amp;" CURNCY","PX_LAST"))</f>
        <v>75.297700000000006</v>
      </c>
      <c r="V182" s="107" t="e">
        <f t="shared" si="34"/>
        <v>#VALUE!</v>
      </c>
      <c r="X182" s="249" t="str">
        <f t="shared" si="35"/>
        <v>USD/PHP N 06/20/24 Curncy</v>
      </c>
      <c r="Y182" s="250">
        <f t="shared" si="36"/>
        <v>380202416</v>
      </c>
      <c r="Z182" s="254">
        <f t="shared" si="37"/>
        <v>-3772384</v>
      </c>
      <c r="AA182" s="254" t="e">
        <f t="shared" si="38"/>
        <v>#VALUE!</v>
      </c>
      <c r="AB182" s="91" t="str" cm="1">
        <f t="array" ref="AB182">_xll.BDP(P182&amp;" Govt","PX_DIRTY_MID")</f>
        <v>#N/A Field Not Applicable Govt</v>
      </c>
      <c r="AC182" s="256" t="e">
        <f t="shared" si="39"/>
        <v>#VALUE!</v>
      </c>
      <c r="AD182" s="255" t="e">
        <f t="shared" si="40"/>
        <v>#VALUE!</v>
      </c>
      <c r="AE182" s="249" t="str">
        <f t="shared" si="41"/>
        <v>USD/PHP N 06/20/24 PHP</v>
      </c>
      <c r="AG182" s="254">
        <f t="shared" si="42"/>
        <v>-3772384</v>
      </c>
      <c r="AH182" s="254" t="e">
        <f t="shared" si="43"/>
        <v>#VALUE!</v>
      </c>
      <c r="AI182" s="256" t="e">
        <f t="shared" si="44"/>
        <v>#VALUE!</v>
      </c>
      <c r="AJ182" t="b">
        <f t="shared" si="45"/>
        <v>1</v>
      </c>
      <c r="AK182" t="s">
        <v>1012</v>
      </c>
      <c r="AL182" t="str">
        <f t="shared" si="46"/>
        <v>FORWARD</v>
      </c>
      <c r="AM182">
        <f t="shared" si="47"/>
        <v>0</v>
      </c>
    </row>
    <row r="183" spans="1:39" x14ac:dyDescent="0.35">
      <c r="A183" t="s">
        <v>1421</v>
      </c>
      <c r="B183" t="s">
        <v>1422</v>
      </c>
      <c r="D183">
        <v>-2046048994.0000002</v>
      </c>
      <c r="E183">
        <v>-18985071.058794469</v>
      </c>
      <c r="F183">
        <v>83.548709155273443</v>
      </c>
      <c r="H183" s="287" t="e">
        <f t="shared" si="48"/>
        <v>#N/A</v>
      </c>
      <c r="I183" s="249" t="s">
        <v>1244</v>
      </c>
      <c r="J183" t="s">
        <v>732</v>
      </c>
      <c r="L183">
        <v>-1430000</v>
      </c>
      <c r="M183">
        <v>-1126862.6129942918</v>
      </c>
      <c r="N183" s="251">
        <v>58.266005615234377</v>
      </c>
      <c r="O183" t="str" cm="1">
        <f t="array" ref="O183">_xll.BDP(I183,"SECURITY_TYP")</f>
        <v>FORWARD</v>
      </c>
      <c r="P183" t="str" cm="1">
        <f t="array" ref="P183">_xll.BDP(I183,"ID_ISIN")</f>
        <v>#N/A Field Not Applicable</v>
      </c>
      <c r="Q183" t="str" cm="1">
        <f t="array" ref="Q183">_xll.BDP(P183&amp;" Govt","MATURITY")</f>
        <v>#N/A Field Not Applicable Govt</v>
      </c>
      <c r="R183" t="str" cm="1">
        <f t="array" ref="R183">_xll.BDP(I183,"CRNCY")</f>
        <v>PHP</v>
      </c>
      <c r="S183" s="91" t="str" cm="1">
        <f t="array" ref="S183">_xll.BDP(P183&amp;" Govt","RISK_MID")</f>
        <v>#N/A Field Not Applicable Govt</v>
      </c>
      <c r="T183" s="175" t="e">
        <f t="shared" si="33"/>
        <v>#VALUE!</v>
      </c>
      <c r="U183" cm="1">
        <f t="array" ref="U183">IF(R183="GBP",1,_xll.BDP("GBP"&amp;R183&amp;" CURNCY","PX_LAST"))</f>
        <v>75.297700000000006</v>
      </c>
      <c r="V183" s="107" t="e">
        <f t="shared" si="34"/>
        <v>#VALUE!</v>
      </c>
      <c r="X183" s="249" t="str">
        <f t="shared" si="35"/>
        <v>USD/PHP N 06/20/24 Curncy</v>
      </c>
      <c r="Y183" s="250">
        <f t="shared" si="36"/>
        <v>-1415950.8771929822</v>
      </c>
      <c r="Z183" s="254">
        <f t="shared" si="37"/>
        <v>14049.12280701776</v>
      </c>
      <c r="AA183" s="254" t="e">
        <f t="shared" si="38"/>
        <v>#VALUE!</v>
      </c>
      <c r="AB183" s="91" t="str" cm="1">
        <f t="array" ref="AB183">_xll.BDP(P183&amp;" Govt","PX_DIRTY_MID")</f>
        <v>#N/A Field Not Applicable Govt</v>
      </c>
      <c r="AC183" s="256" t="e">
        <f t="shared" si="39"/>
        <v>#VALUE!</v>
      </c>
      <c r="AD183" s="255" t="e">
        <f t="shared" si="40"/>
        <v>#VALUE!</v>
      </c>
      <c r="AE183" s="249" t="str">
        <f t="shared" si="41"/>
        <v>USD/PHP N 06/20/24 USD</v>
      </c>
      <c r="AG183" s="254">
        <f t="shared" si="42"/>
        <v>14049.12280701776</v>
      </c>
      <c r="AH183" s="254" t="e">
        <f t="shared" si="43"/>
        <v>#VALUE!</v>
      </c>
      <c r="AI183" s="256" t="e">
        <f t="shared" si="44"/>
        <v>#VALUE!</v>
      </c>
      <c r="AJ183" t="b">
        <f t="shared" si="45"/>
        <v>1</v>
      </c>
      <c r="AK183" t="s">
        <v>1012</v>
      </c>
      <c r="AL183" t="str">
        <f t="shared" si="46"/>
        <v>FORWARD</v>
      </c>
      <c r="AM183">
        <f t="shared" si="47"/>
        <v>0</v>
      </c>
    </row>
    <row r="184" spans="1:39" x14ac:dyDescent="0.35">
      <c r="A184" t="s">
        <v>1421</v>
      </c>
      <c r="B184" t="s">
        <v>1423</v>
      </c>
      <c r="D184">
        <v>24493314.107858986</v>
      </c>
      <c r="E184">
        <v>18970593.837120291</v>
      </c>
      <c r="F184">
        <v>83.548709155273443</v>
      </c>
      <c r="H184" s="287" t="e">
        <f t="shared" si="48"/>
        <v>#N/A</v>
      </c>
      <c r="I184" s="249" t="s">
        <v>1244</v>
      </c>
      <c r="J184" t="s">
        <v>732</v>
      </c>
      <c r="L184">
        <v>-3930000</v>
      </c>
      <c r="M184">
        <v>-3096902.146201096</v>
      </c>
      <c r="N184" s="251">
        <v>58.266005615234377</v>
      </c>
      <c r="O184" t="str" cm="1">
        <f t="array" ref="O184">_xll.BDP(I184,"SECURITY_TYP")</f>
        <v>FORWARD</v>
      </c>
      <c r="P184" t="str" cm="1">
        <f t="array" ref="P184">_xll.BDP(I184,"ID_ISIN")</f>
        <v>#N/A Field Not Applicable</v>
      </c>
      <c r="Q184" t="str" cm="1">
        <f t="array" ref="Q184">_xll.BDP(P184&amp;" Govt","MATURITY")</f>
        <v>#N/A Field Not Applicable Govt</v>
      </c>
      <c r="R184" t="str" cm="1">
        <f t="array" ref="R184">_xll.BDP(I184,"CRNCY")</f>
        <v>PHP</v>
      </c>
      <c r="S184" s="91" t="str" cm="1">
        <f t="array" ref="S184">_xll.BDP(P184&amp;" Govt","RISK_MID")</f>
        <v>#N/A Field Not Applicable Govt</v>
      </c>
      <c r="T184" s="175" t="e">
        <f t="shared" si="33"/>
        <v>#VALUE!</v>
      </c>
      <c r="U184" cm="1">
        <f t="array" ref="U184">IF(R184="GBP",1,_xll.BDP("GBP"&amp;R184&amp;" CURNCY","PX_LAST"))</f>
        <v>75.297700000000006</v>
      </c>
      <c r="V184" s="107" t="e">
        <f t="shared" si="34"/>
        <v>#VALUE!</v>
      </c>
      <c r="X184" s="249" t="str">
        <f t="shared" si="35"/>
        <v>USD/PHP N 06/20/24 Curncy</v>
      </c>
      <c r="Y184" s="250">
        <f t="shared" si="36"/>
        <v>-3891389.4736842103</v>
      </c>
      <c r="Z184" s="254">
        <f t="shared" si="37"/>
        <v>38610.52631578967</v>
      </c>
      <c r="AA184" s="254" t="e">
        <f t="shared" si="38"/>
        <v>#VALUE!</v>
      </c>
      <c r="AB184" s="91" t="str" cm="1">
        <f t="array" ref="AB184">_xll.BDP(P184&amp;" Govt","PX_DIRTY_MID")</f>
        <v>#N/A Field Not Applicable Govt</v>
      </c>
      <c r="AC184" s="256" t="e">
        <f t="shared" si="39"/>
        <v>#VALUE!</v>
      </c>
      <c r="AD184" s="255" t="e">
        <f t="shared" si="40"/>
        <v>#VALUE!</v>
      </c>
      <c r="AE184" s="249" t="str">
        <f t="shared" si="41"/>
        <v>USD/PHP N 06/20/24 USD</v>
      </c>
      <c r="AG184" s="254">
        <f t="shared" si="42"/>
        <v>38610.52631578967</v>
      </c>
      <c r="AH184" s="254" t="e">
        <f t="shared" si="43"/>
        <v>#VALUE!</v>
      </c>
      <c r="AI184" s="256" t="e">
        <f t="shared" si="44"/>
        <v>#VALUE!</v>
      </c>
      <c r="AJ184" t="b">
        <f t="shared" si="45"/>
        <v>1</v>
      </c>
      <c r="AK184" t="s">
        <v>1012</v>
      </c>
      <c r="AL184" t="str">
        <f t="shared" si="46"/>
        <v>FORWARD</v>
      </c>
      <c r="AM184">
        <f t="shared" si="47"/>
        <v>0</v>
      </c>
    </row>
    <row r="185" spans="1:39" x14ac:dyDescent="0.35">
      <c r="A185" t="s">
        <v>1421</v>
      </c>
      <c r="B185" t="s">
        <v>1422</v>
      </c>
      <c r="D185">
        <v>-150000000</v>
      </c>
      <c r="E185">
        <v>-1391834.0504895896</v>
      </c>
      <c r="F185">
        <v>83.548709155273443</v>
      </c>
      <c r="H185" s="287" t="e">
        <f t="shared" si="48"/>
        <v>#N/A</v>
      </c>
      <c r="I185" s="249" t="s">
        <v>1244</v>
      </c>
      <c r="J185" t="s">
        <v>732</v>
      </c>
      <c r="L185" s="250">
        <v>-1000000</v>
      </c>
      <c r="M185" s="250">
        <v>-788015.81328272168</v>
      </c>
      <c r="N185" s="251">
        <v>58.266005615234377</v>
      </c>
      <c r="O185" t="str" cm="1">
        <f t="array" ref="O185">_xll.BDP(I185,"SECURITY_TYP")</f>
        <v>FORWARD</v>
      </c>
      <c r="P185" t="str" cm="1">
        <f t="array" ref="P185">_xll.BDP(I185,"ID_ISIN")</f>
        <v>#N/A Field Not Applicable</v>
      </c>
      <c r="Q185" t="str" cm="1">
        <f t="array" ref="Q185">_xll.BDP(P185&amp;" Govt","MATURITY")</f>
        <v>#N/A Field Not Applicable Govt</v>
      </c>
      <c r="R185" t="str" cm="1">
        <f t="array" ref="R185">_xll.BDP(I185,"CRNCY")</f>
        <v>PHP</v>
      </c>
      <c r="S185" s="91" t="str" cm="1">
        <f t="array" ref="S185">_xll.BDP(P185&amp;" Govt","RISK_MID")</f>
        <v>#N/A Field Not Applicable Govt</v>
      </c>
      <c r="T185" s="175" t="e">
        <f t="shared" si="33"/>
        <v>#VALUE!</v>
      </c>
      <c r="U185" cm="1">
        <f t="array" ref="U185">IF(R185="GBP",1,_xll.BDP("GBP"&amp;R185&amp;" CURNCY","PX_LAST"))</f>
        <v>75.297700000000006</v>
      </c>
      <c r="V185" s="107" t="e">
        <f t="shared" si="34"/>
        <v>#VALUE!</v>
      </c>
      <c r="X185" s="249" t="str">
        <f t="shared" si="35"/>
        <v>USD/PHP N 06/20/24 Curncy</v>
      </c>
      <c r="Y185" s="250">
        <f t="shared" si="36"/>
        <v>-990175.43859649112</v>
      </c>
      <c r="Z185" s="254">
        <f t="shared" si="37"/>
        <v>9824.5614035088802</v>
      </c>
      <c r="AA185" s="254" t="e">
        <f t="shared" si="38"/>
        <v>#VALUE!</v>
      </c>
      <c r="AB185" s="91" t="str" cm="1">
        <f t="array" ref="AB185">_xll.BDP(P185&amp;" Govt","PX_DIRTY_MID")</f>
        <v>#N/A Field Not Applicable Govt</v>
      </c>
      <c r="AC185" s="256" t="e">
        <f t="shared" si="39"/>
        <v>#VALUE!</v>
      </c>
      <c r="AD185" s="255" t="e">
        <f t="shared" si="40"/>
        <v>#VALUE!</v>
      </c>
      <c r="AE185" s="249" t="str">
        <f t="shared" si="41"/>
        <v>USD/PHP N 06/20/24 USD</v>
      </c>
      <c r="AG185" s="254">
        <f t="shared" si="42"/>
        <v>9824.5614035088802</v>
      </c>
      <c r="AH185" s="254" t="e">
        <f t="shared" si="43"/>
        <v>#VALUE!</v>
      </c>
      <c r="AI185" s="256" t="e">
        <f t="shared" si="44"/>
        <v>#VALUE!</v>
      </c>
      <c r="AJ185" t="b">
        <f t="shared" si="45"/>
        <v>1</v>
      </c>
      <c r="AK185" t="s">
        <v>1012</v>
      </c>
      <c r="AL185" t="str">
        <f t="shared" si="46"/>
        <v>FORWARD</v>
      </c>
      <c r="AM185">
        <f t="shared" si="47"/>
        <v>0</v>
      </c>
    </row>
    <row r="186" spans="1:39" x14ac:dyDescent="0.35">
      <c r="A186" t="s">
        <v>1421</v>
      </c>
      <c r="B186" t="s">
        <v>1423</v>
      </c>
      <c r="D186">
        <v>1795117.2809956917</v>
      </c>
      <c r="E186">
        <v>1390356.5960001391</v>
      </c>
      <c r="F186">
        <v>83.548709155273443</v>
      </c>
      <c r="H186" s="287" t="e">
        <f t="shared" si="48"/>
        <v>#N/A</v>
      </c>
      <c r="I186" s="249" t="s">
        <v>1244</v>
      </c>
      <c r="J186" t="s">
        <v>732</v>
      </c>
      <c r="L186">
        <v>-2300000</v>
      </c>
      <c r="M186">
        <v>-1812436.3705502597</v>
      </c>
      <c r="N186" s="251">
        <v>58.266005615234377</v>
      </c>
      <c r="O186" t="str" cm="1">
        <f t="array" ref="O186">_xll.BDP(I186,"SECURITY_TYP")</f>
        <v>FORWARD</v>
      </c>
      <c r="P186" t="str" cm="1">
        <f t="array" ref="P186">_xll.BDP(I186,"ID_ISIN")</f>
        <v>#N/A Field Not Applicable</v>
      </c>
      <c r="Q186" t="str" cm="1">
        <f t="array" ref="Q186">_xll.BDP(P186&amp;" Govt","MATURITY")</f>
        <v>#N/A Field Not Applicable Govt</v>
      </c>
      <c r="R186" t="str" cm="1">
        <f t="array" ref="R186">_xll.BDP(I186,"CRNCY")</f>
        <v>PHP</v>
      </c>
      <c r="S186" s="91" t="str" cm="1">
        <f t="array" ref="S186">_xll.BDP(P186&amp;" Govt","RISK_MID")</f>
        <v>#N/A Field Not Applicable Govt</v>
      </c>
      <c r="T186" s="175" t="e">
        <f t="shared" si="33"/>
        <v>#VALUE!</v>
      </c>
      <c r="U186" cm="1">
        <f t="array" ref="U186">IF(R186="GBP",1,_xll.BDP("GBP"&amp;R186&amp;" CURNCY","PX_LAST"))</f>
        <v>75.297700000000006</v>
      </c>
      <c r="V186" s="107" t="e">
        <f t="shared" si="34"/>
        <v>#VALUE!</v>
      </c>
      <c r="X186" s="249" t="str">
        <f t="shared" si="35"/>
        <v>USD/PHP N 06/20/24 Curncy</v>
      </c>
      <c r="Y186" s="250">
        <f t="shared" si="36"/>
        <v>-2277403.5087719294</v>
      </c>
      <c r="Z186" s="254">
        <f t="shared" si="37"/>
        <v>22596.491228070576</v>
      </c>
      <c r="AA186" s="254" t="e">
        <f t="shared" si="38"/>
        <v>#VALUE!</v>
      </c>
      <c r="AB186" s="91" t="str" cm="1">
        <f t="array" ref="AB186">_xll.BDP(P186&amp;" Govt","PX_DIRTY_MID")</f>
        <v>#N/A Field Not Applicable Govt</v>
      </c>
      <c r="AC186" s="256" t="e">
        <f t="shared" si="39"/>
        <v>#VALUE!</v>
      </c>
      <c r="AD186" s="255" t="e">
        <f t="shared" si="40"/>
        <v>#VALUE!</v>
      </c>
      <c r="AE186" s="249" t="str">
        <f t="shared" si="41"/>
        <v>USD/PHP N 06/20/24 USD</v>
      </c>
      <c r="AG186" s="254">
        <f t="shared" si="42"/>
        <v>22596.491228070576</v>
      </c>
      <c r="AH186" s="254" t="e">
        <f t="shared" si="43"/>
        <v>#VALUE!</v>
      </c>
      <c r="AI186" s="256" t="e">
        <f t="shared" si="44"/>
        <v>#VALUE!</v>
      </c>
      <c r="AJ186" t="b">
        <f t="shared" si="45"/>
        <v>1</v>
      </c>
      <c r="AK186" t="s">
        <v>1012</v>
      </c>
      <c r="AL186" t="str">
        <f t="shared" si="46"/>
        <v>FORWARD</v>
      </c>
      <c r="AM186">
        <f t="shared" si="47"/>
        <v>0</v>
      </c>
    </row>
    <row r="187" spans="1:39" x14ac:dyDescent="0.35">
      <c r="A187" t="s">
        <v>1421</v>
      </c>
      <c r="B187" t="s">
        <v>1422</v>
      </c>
      <c r="D187">
        <v>2272218994.0000005</v>
      </c>
      <c r="E187">
        <v>21083678.440122675</v>
      </c>
      <c r="F187">
        <v>83.523704272460932</v>
      </c>
      <c r="H187" s="287" t="e">
        <f t="shared" si="48"/>
        <v>#N/A</v>
      </c>
      <c r="I187" s="249" t="s">
        <v>1244</v>
      </c>
      <c r="J187" t="s">
        <v>732</v>
      </c>
      <c r="L187">
        <v>-6970000</v>
      </c>
      <c r="M187">
        <v>-5492470.2185805701</v>
      </c>
      <c r="N187" s="251">
        <v>58.266005615234377</v>
      </c>
      <c r="O187" t="str" cm="1">
        <f t="array" ref="O187">_xll.BDP(I187,"SECURITY_TYP")</f>
        <v>FORWARD</v>
      </c>
      <c r="P187" t="str" cm="1">
        <f t="array" ref="P187">_xll.BDP(I187,"ID_ISIN")</f>
        <v>#N/A Field Not Applicable</v>
      </c>
      <c r="Q187" t="str" cm="1">
        <f t="array" ref="Q187">_xll.BDP(P187&amp;" Govt","MATURITY")</f>
        <v>#N/A Field Not Applicable Govt</v>
      </c>
      <c r="R187" t="str" cm="1">
        <f t="array" ref="R187">_xll.BDP(I187,"CRNCY")</f>
        <v>PHP</v>
      </c>
      <c r="S187" s="91" t="str" cm="1">
        <f t="array" ref="S187">_xll.BDP(P187&amp;" Govt","RISK_MID")</f>
        <v>#N/A Field Not Applicable Govt</v>
      </c>
      <c r="T187" s="175" t="e">
        <f t="shared" si="33"/>
        <v>#VALUE!</v>
      </c>
      <c r="U187" cm="1">
        <f t="array" ref="U187">IF(R187="GBP",1,_xll.BDP("GBP"&amp;R187&amp;" CURNCY","PX_LAST"))</f>
        <v>75.297700000000006</v>
      </c>
      <c r="V187" s="107" t="e">
        <f t="shared" si="34"/>
        <v>#VALUE!</v>
      </c>
      <c r="X187" s="249" t="str">
        <f t="shared" si="35"/>
        <v>USD/PHP N 06/20/24 Curncy</v>
      </c>
      <c r="Y187" s="250">
        <f t="shared" si="36"/>
        <v>-6901522.8070175434</v>
      </c>
      <c r="Z187" s="254">
        <f t="shared" si="37"/>
        <v>68477.192982456647</v>
      </c>
      <c r="AA187" s="254" t="e">
        <f t="shared" si="38"/>
        <v>#VALUE!</v>
      </c>
      <c r="AB187" s="91" t="str" cm="1">
        <f t="array" ref="AB187">_xll.BDP(P187&amp;" Govt","PX_DIRTY_MID")</f>
        <v>#N/A Field Not Applicable Govt</v>
      </c>
      <c r="AC187" s="256" t="e">
        <f t="shared" si="39"/>
        <v>#VALUE!</v>
      </c>
      <c r="AD187" s="255" t="e">
        <f t="shared" si="40"/>
        <v>#VALUE!</v>
      </c>
      <c r="AE187" s="249" t="str">
        <f t="shared" si="41"/>
        <v>USD/PHP N 06/20/24 USD</v>
      </c>
      <c r="AG187" s="254">
        <f t="shared" si="42"/>
        <v>68477.192982456647</v>
      </c>
      <c r="AH187" s="254" t="e">
        <f t="shared" si="43"/>
        <v>#VALUE!</v>
      </c>
      <c r="AI187" s="256" t="e">
        <f t="shared" si="44"/>
        <v>#VALUE!</v>
      </c>
      <c r="AJ187" t="b">
        <f t="shared" si="45"/>
        <v>1</v>
      </c>
      <c r="AK187" t="s">
        <v>1012</v>
      </c>
      <c r="AL187" t="str">
        <f t="shared" si="46"/>
        <v>FORWARD</v>
      </c>
      <c r="AM187">
        <f t="shared" si="47"/>
        <v>0</v>
      </c>
    </row>
    <row r="188" spans="1:39" x14ac:dyDescent="0.35">
      <c r="A188" t="s">
        <v>1421</v>
      </c>
      <c r="B188" t="s">
        <v>1422</v>
      </c>
      <c r="D188">
        <v>-76170000</v>
      </c>
      <c r="E188">
        <v>-706773.33083861356</v>
      </c>
      <c r="F188">
        <v>83.548709155273443</v>
      </c>
      <c r="H188" s="287" t="e">
        <f t="shared" si="48"/>
        <v>#N/A</v>
      </c>
      <c r="I188" s="249" t="s">
        <v>1244</v>
      </c>
      <c r="J188" t="s">
        <v>733</v>
      </c>
      <c r="L188">
        <v>131863600</v>
      </c>
      <c r="M188">
        <v>1785712.5669605639</v>
      </c>
      <c r="N188" s="251">
        <v>58.266005615234377</v>
      </c>
      <c r="O188" t="str" cm="1">
        <f t="array" ref="O188">_xll.BDP(I188,"SECURITY_TYP")</f>
        <v>FORWARD</v>
      </c>
      <c r="P188" t="str" cm="1">
        <f t="array" ref="P188">_xll.BDP(I188,"ID_ISIN")</f>
        <v>#N/A Field Not Applicable</v>
      </c>
      <c r="Q188" t="str" cm="1">
        <f t="array" ref="Q188">_xll.BDP(P188&amp;" Govt","MATURITY")</f>
        <v>#N/A Field Not Applicable Govt</v>
      </c>
      <c r="R188" t="str" cm="1">
        <f t="array" ref="R188">_xll.BDP(I188,"CRNCY")</f>
        <v>PHP</v>
      </c>
      <c r="S188" s="91" t="str" cm="1">
        <f t="array" ref="S188">_xll.BDP(P188&amp;" Govt","RISK_MID")</f>
        <v>#N/A Field Not Applicable Govt</v>
      </c>
      <c r="T188" s="175" t="e">
        <f t="shared" si="33"/>
        <v>#VALUE!</v>
      </c>
      <c r="U188" cm="1">
        <f t="array" ref="U188">IF(R188="GBP",1,_xll.BDP("GBP"&amp;R188&amp;" CURNCY","PX_LAST"))</f>
        <v>75.297700000000006</v>
      </c>
      <c r="V188" s="107" t="e">
        <f t="shared" si="34"/>
        <v>#VALUE!</v>
      </c>
      <c r="X188" s="249" t="str">
        <f t="shared" si="35"/>
        <v>USD/PHP N 06/20/24 Curncy</v>
      </c>
      <c r="Y188" s="250">
        <f t="shared" si="36"/>
        <v>130568097.96491227</v>
      </c>
      <c r="Z188" s="254">
        <f t="shared" si="37"/>
        <v>-1295502.0350877345</v>
      </c>
      <c r="AA188" s="254" t="e">
        <f t="shared" si="38"/>
        <v>#VALUE!</v>
      </c>
      <c r="AB188" s="91" t="str" cm="1">
        <f t="array" ref="AB188">_xll.BDP(P188&amp;" Govt","PX_DIRTY_MID")</f>
        <v>#N/A Field Not Applicable Govt</v>
      </c>
      <c r="AC188" s="256" t="e">
        <f t="shared" si="39"/>
        <v>#VALUE!</v>
      </c>
      <c r="AD188" s="255" t="e">
        <f t="shared" si="40"/>
        <v>#VALUE!</v>
      </c>
      <c r="AE188" s="249" t="str">
        <f t="shared" si="41"/>
        <v>USD/PHP N 06/20/24 PHP</v>
      </c>
      <c r="AG188" s="254">
        <f t="shared" si="42"/>
        <v>-1295502.0350877345</v>
      </c>
      <c r="AH188" s="254" t="e">
        <f t="shared" si="43"/>
        <v>#VALUE!</v>
      </c>
      <c r="AI188" s="256" t="e">
        <f t="shared" si="44"/>
        <v>#VALUE!</v>
      </c>
      <c r="AJ188" t="b">
        <f t="shared" si="45"/>
        <v>1</v>
      </c>
      <c r="AK188" t="s">
        <v>1012</v>
      </c>
      <c r="AL188" t="str">
        <f t="shared" si="46"/>
        <v>FORWARD</v>
      </c>
      <c r="AM188">
        <f t="shared" si="47"/>
        <v>0</v>
      </c>
    </row>
    <row r="189" spans="1:39" x14ac:dyDescent="0.35">
      <c r="A189" t="s">
        <v>1421</v>
      </c>
      <c r="B189" t="s">
        <v>1423</v>
      </c>
      <c r="D189">
        <v>912959.05647713109</v>
      </c>
      <c r="E189">
        <v>707106.24842683424</v>
      </c>
      <c r="F189">
        <v>83.548709155273443</v>
      </c>
      <c r="H189" s="287" t="e">
        <f t="shared" si="48"/>
        <v>#N/A</v>
      </c>
      <c r="I189" s="249" t="s">
        <v>1244</v>
      </c>
      <c r="J189" t="s">
        <v>733</v>
      </c>
      <c r="L189">
        <v>57525000</v>
      </c>
      <c r="M189">
        <v>779010.39721656649</v>
      </c>
      <c r="N189" s="251">
        <v>58.266005615234377</v>
      </c>
      <c r="O189" t="str" cm="1">
        <f t="array" ref="O189">_xll.BDP(I189,"SECURITY_TYP")</f>
        <v>FORWARD</v>
      </c>
      <c r="P189" t="str" cm="1">
        <f t="array" ref="P189">_xll.BDP(I189,"ID_ISIN")</f>
        <v>#N/A Field Not Applicable</v>
      </c>
      <c r="Q189" t="str" cm="1">
        <f t="array" ref="Q189">_xll.BDP(P189&amp;" Govt","MATURITY")</f>
        <v>#N/A Field Not Applicable Govt</v>
      </c>
      <c r="R189" t="str" cm="1">
        <f t="array" ref="R189">_xll.BDP(I189,"CRNCY")</f>
        <v>PHP</v>
      </c>
      <c r="S189" s="91" t="str" cm="1">
        <f t="array" ref="S189">_xll.BDP(P189&amp;" Govt","RISK_MID")</f>
        <v>#N/A Field Not Applicable Govt</v>
      </c>
      <c r="T189" s="175" t="e">
        <f t="shared" si="33"/>
        <v>#VALUE!</v>
      </c>
      <c r="U189" cm="1">
        <f t="array" ref="U189">IF(R189="GBP",1,_xll.BDP("GBP"&amp;R189&amp;" CURNCY","PX_LAST"))</f>
        <v>75.297700000000006</v>
      </c>
      <c r="V189" s="107" t="e">
        <f t="shared" si="34"/>
        <v>#VALUE!</v>
      </c>
      <c r="X189" s="249" t="str">
        <f t="shared" si="35"/>
        <v>USD/PHP N 06/20/24 Curncy</v>
      </c>
      <c r="Y189" s="250">
        <f t="shared" si="36"/>
        <v>56959842.105263151</v>
      </c>
      <c r="Z189" s="254">
        <f t="shared" si="37"/>
        <v>-565157.89473684877</v>
      </c>
      <c r="AA189" s="254" t="e">
        <f t="shared" si="38"/>
        <v>#VALUE!</v>
      </c>
      <c r="AB189" s="91" t="str" cm="1">
        <f t="array" ref="AB189">_xll.BDP(P189&amp;" Govt","PX_DIRTY_MID")</f>
        <v>#N/A Field Not Applicable Govt</v>
      </c>
      <c r="AC189" s="256" t="e">
        <f t="shared" si="39"/>
        <v>#VALUE!</v>
      </c>
      <c r="AD189" s="255" t="e">
        <f t="shared" si="40"/>
        <v>#VALUE!</v>
      </c>
      <c r="AE189" s="249" t="str">
        <f t="shared" si="41"/>
        <v>USD/PHP N 06/20/24 PHP</v>
      </c>
      <c r="AG189" s="254">
        <f t="shared" si="42"/>
        <v>-565157.89473684877</v>
      </c>
      <c r="AH189" s="254" t="e">
        <f t="shared" si="43"/>
        <v>#VALUE!</v>
      </c>
      <c r="AI189" s="256" t="e">
        <f t="shared" si="44"/>
        <v>#VALUE!</v>
      </c>
      <c r="AJ189" t="b">
        <f t="shared" si="45"/>
        <v>1</v>
      </c>
      <c r="AK189" t="s">
        <v>1012</v>
      </c>
      <c r="AL189" t="str">
        <f t="shared" si="46"/>
        <v>FORWARD</v>
      </c>
      <c r="AM189">
        <f t="shared" si="47"/>
        <v>0</v>
      </c>
    </row>
    <row r="190" spans="1:39" x14ac:dyDescent="0.35">
      <c r="A190" t="s">
        <v>1421</v>
      </c>
      <c r="B190" t="s">
        <v>1423</v>
      </c>
      <c r="D190">
        <v>-27189410.003589813</v>
      </c>
      <c r="E190">
        <v>-21058777.57406202</v>
      </c>
      <c r="F190">
        <v>83.523704272460932</v>
      </c>
      <c r="H190" s="287" t="e">
        <f t="shared" si="48"/>
        <v>#N/A</v>
      </c>
      <c r="I190" s="249" t="s">
        <v>1244</v>
      </c>
      <c r="J190" t="s">
        <v>733</v>
      </c>
      <c r="L190" s="250">
        <v>82899960</v>
      </c>
      <c r="M190" s="250">
        <v>1122641.1259250322</v>
      </c>
      <c r="N190" s="251">
        <v>58.266005615234377</v>
      </c>
      <c r="O190" t="str" cm="1">
        <f t="array" ref="O190">_xll.BDP(I190,"SECURITY_TYP")</f>
        <v>FORWARD</v>
      </c>
      <c r="P190" t="str" cm="1">
        <f t="array" ref="P190">_xll.BDP(I190,"ID_ISIN")</f>
        <v>#N/A Field Not Applicable</v>
      </c>
      <c r="Q190" t="str" cm="1">
        <f t="array" ref="Q190">_xll.BDP(P190&amp;" Govt","MATURITY")</f>
        <v>#N/A Field Not Applicable Govt</v>
      </c>
      <c r="R190" t="str" cm="1">
        <f t="array" ref="R190">_xll.BDP(I190,"CRNCY")</f>
        <v>PHP</v>
      </c>
      <c r="S190" s="91" t="str" cm="1">
        <f t="array" ref="S190">_xll.BDP(P190&amp;" Govt","RISK_MID")</f>
        <v>#N/A Field Not Applicable Govt</v>
      </c>
      <c r="T190" s="175" t="e">
        <f t="shared" si="33"/>
        <v>#VALUE!</v>
      </c>
      <c r="U190" cm="1">
        <f t="array" ref="U190">IF(R190="GBP",1,_xll.BDP("GBP"&amp;R190&amp;" CURNCY","PX_LAST"))</f>
        <v>75.297700000000006</v>
      </c>
      <c r="V190" s="107" t="e">
        <f t="shared" si="34"/>
        <v>#VALUE!</v>
      </c>
      <c r="X190" s="249" t="str">
        <f t="shared" si="35"/>
        <v>USD/PHP N 06/20/24 Curncy</v>
      </c>
      <c r="Y190" s="250">
        <f t="shared" si="36"/>
        <v>82085504.252631575</v>
      </c>
      <c r="Z190" s="254">
        <f t="shared" si="37"/>
        <v>-814455.74736842513</v>
      </c>
      <c r="AA190" s="254" t="e">
        <f t="shared" si="38"/>
        <v>#VALUE!</v>
      </c>
      <c r="AB190" s="91" t="str" cm="1">
        <f t="array" ref="AB190">_xll.BDP(P190&amp;" Govt","PX_DIRTY_MID")</f>
        <v>#N/A Field Not Applicable Govt</v>
      </c>
      <c r="AC190" s="256" t="e">
        <f t="shared" si="39"/>
        <v>#VALUE!</v>
      </c>
      <c r="AD190" s="255" t="e">
        <f t="shared" si="40"/>
        <v>#VALUE!</v>
      </c>
      <c r="AE190" s="249" t="str">
        <f t="shared" si="41"/>
        <v>USD/PHP N 06/20/24 PHP</v>
      </c>
      <c r="AG190" s="254">
        <f t="shared" si="42"/>
        <v>-814455.74736842513</v>
      </c>
      <c r="AH190" s="254" t="e">
        <f t="shared" si="43"/>
        <v>#VALUE!</v>
      </c>
      <c r="AI190" s="256" t="e">
        <f t="shared" si="44"/>
        <v>#VALUE!</v>
      </c>
      <c r="AJ190" t="b">
        <f t="shared" si="45"/>
        <v>1</v>
      </c>
      <c r="AK190" t="s">
        <v>1012</v>
      </c>
      <c r="AL190" t="str">
        <f t="shared" si="46"/>
        <v>FORWARD</v>
      </c>
      <c r="AM190">
        <f t="shared" si="47"/>
        <v>0</v>
      </c>
    </row>
    <row r="191" spans="1:39" x14ac:dyDescent="0.35">
      <c r="A191" t="s">
        <v>923</v>
      </c>
      <c r="B191" t="s">
        <v>924</v>
      </c>
      <c r="D191">
        <v>1.0000228881836E-2</v>
      </c>
      <c r="E191">
        <v>1.3278912750095315E-4</v>
      </c>
      <c r="F191">
        <v>1</v>
      </c>
      <c r="H191" s="287" t="e">
        <f t="shared" si="48"/>
        <v>#N/A</v>
      </c>
      <c r="I191" s="249" t="s">
        <v>1244</v>
      </c>
      <c r="J191" t="s">
        <v>732</v>
      </c>
      <c r="L191" s="250">
        <v>-600000</v>
      </c>
      <c r="M191" s="250">
        <v>-472809.48796963296</v>
      </c>
      <c r="N191" s="251">
        <v>58.266005615234377</v>
      </c>
      <c r="O191" t="str" cm="1">
        <f t="array" ref="O191">_xll.BDP(I191,"SECURITY_TYP")</f>
        <v>FORWARD</v>
      </c>
      <c r="P191" t="str" cm="1">
        <f t="array" ref="P191">_xll.BDP(I191,"ID_ISIN")</f>
        <v>#N/A Field Not Applicable</v>
      </c>
      <c r="Q191" t="str" cm="1">
        <f t="array" ref="Q191">_xll.BDP(P191&amp;" Govt","MATURITY")</f>
        <v>#N/A Field Not Applicable Govt</v>
      </c>
      <c r="R191" t="str" cm="1">
        <f t="array" ref="R191">_xll.BDP(I191,"CRNCY")</f>
        <v>PHP</v>
      </c>
      <c r="S191" s="91" t="str" cm="1">
        <f t="array" ref="S191">_xll.BDP(P191&amp;" Govt","RISK_MID")</f>
        <v>#N/A Field Not Applicable Govt</v>
      </c>
      <c r="T191" s="175" t="e">
        <f t="shared" si="33"/>
        <v>#VALUE!</v>
      </c>
      <c r="U191" cm="1">
        <f t="array" ref="U191">IF(R191="GBP",1,_xll.BDP("GBP"&amp;R191&amp;" CURNCY","PX_LAST"))</f>
        <v>75.297700000000006</v>
      </c>
      <c r="V191" s="107" t="e">
        <f t="shared" si="34"/>
        <v>#VALUE!</v>
      </c>
      <c r="X191" s="249" t="str">
        <f t="shared" si="35"/>
        <v>USD/PHP N 06/20/24 Curncy</v>
      </c>
      <c r="Y191" s="250">
        <f t="shared" si="36"/>
        <v>-594105.26315789472</v>
      </c>
      <c r="Z191" s="254">
        <f t="shared" si="37"/>
        <v>5894.7368421052815</v>
      </c>
      <c r="AA191" s="254" t="e">
        <f t="shared" si="38"/>
        <v>#VALUE!</v>
      </c>
      <c r="AB191" s="91" t="str" cm="1">
        <f t="array" ref="AB191">_xll.BDP(P191&amp;" Govt","PX_DIRTY_MID")</f>
        <v>#N/A Field Not Applicable Govt</v>
      </c>
      <c r="AC191" s="256" t="e">
        <f t="shared" si="39"/>
        <v>#VALUE!</v>
      </c>
      <c r="AD191" s="255" t="e">
        <f t="shared" si="40"/>
        <v>#VALUE!</v>
      </c>
      <c r="AE191" s="249" t="str">
        <f t="shared" si="41"/>
        <v>USD/PHP N 06/20/24 USD</v>
      </c>
      <c r="AG191" s="254">
        <f t="shared" si="42"/>
        <v>5894.7368421052815</v>
      </c>
      <c r="AH191" s="254" t="e">
        <f t="shared" si="43"/>
        <v>#VALUE!</v>
      </c>
      <c r="AI191" s="256" t="e">
        <f t="shared" si="44"/>
        <v>#VALUE!</v>
      </c>
      <c r="AJ191" t="b">
        <f t="shared" si="45"/>
        <v>1</v>
      </c>
      <c r="AK191" t="s">
        <v>1012</v>
      </c>
      <c r="AL191" t="str">
        <f t="shared" si="46"/>
        <v>FORWARD</v>
      </c>
      <c r="AM191">
        <f t="shared" si="47"/>
        <v>0</v>
      </c>
    </row>
    <row r="192" spans="1:39" x14ac:dyDescent="0.35">
      <c r="A192" t="s">
        <v>701</v>
      </c>
      <c r="B192" t="s">
        <v>702</v>
      </c>
      <c r="D192">
        <v>3878026.8500000909</v>
      </c>
      <c r="E192">
        <v>1832204.8594107323</v>
      </c>
      <c r="F192">
        <v>1</v>
      </c>
      <c r="H192" s="287" t="e">
        <f t="shared" si="48"/>
        <v>#N/A</v>
      </c>
      <c r="I192" s="249" t="s">
        <v>1244</v>
      </c>
      <c r="J192" t="s">
        <v>733</v>
      </c>
      <c r="L192" s="250">
        <v>344375500</v>
      </c>
      <c r="M192" s="250">
        <v>4663574.0121104512</v>
      </c>
      <c r="N192" s="251">
        <v>58.266005615234377</v>
      </c>
      <c r="O192" t="str" cm="1">
        <f t="array" ref="O192">_xll.BDP(I192,"SECURITY_TYP")</f>
        <v>FORWARD</v>
      </c>
      <c r="P192" t="str" cm="1">
        <f t="array" ref="P192">_xll.BDP(I192,"ID_ISIN")</f>
        <v>#N/A Field Not Applicable</v>
      </c>
      <c r="Q192" t="str" cm="1">
        <f t="array" ref="Q192">_xll.BDP(P192&amp;" Govt","MATURITY")</f>
        <v>#N/A Field Not Applicable Govt</v>
      </c>
      <c r="R192" t="str" cm="1">
        <f t="array" ref="R192">_xll.BDP(I192,"CRNCY")</f>
        <v>PHP</v>
      </c>
      <c r="S192" s="91" t="str" cm="1">
        <f t="array" ref="S192">_xll.BDP(P192&amp;" Govt","RISK_MID")</f>
        <v>#N/A Field Not Applicable Govt</v>
      </c>
      <c r="T192" s="175" t="e">
        <f t="shared" si="33"/>
        <v>#VALUE!</v>
      </c>
      <c r="U192" cm="1">
        <f t="array" ref="U192">IF(R192="GBP",1,_xll.BDP("GBP"&amp;R192&amp;" CURNCY","PX_LAST"))</f>
        <v>75.297700000000006</v>
      </c>
      <c r="V192" s="107" t="e">
        <f t="shared" si="34"/>
        <v>#VALUE!</v>
      </c>
      <c r="X192" s="249" t="str">
        <f t="shared" si="35"/>
        <v>USD/PHP N 06/20/24 Curncy</v>
      </c>
      <c r="Y192" s="250">
        <f t="shared" si="36"/>
        <v>340992161.75438595</v>
      </c>
      <c r="Z192" s="254">
        <f t="shared" si="37"/>
        <v>-3383338.2456140518</v>
      </c>
      <c r="AA192" s="254" t="e">
        <f t="shared" si="38"/>
        <v>#VALUE!</v>
      </c>
      <c r="AB192" s="91" t="str" cm="1">
        <f t="array" ref="AB192">_xll.BDP(P192&amp;" Govt","PX_DIRTY_MID")</f>
        <v>#N/A Field Not Applicable Govt</v>
      </c>
      <c r="AC192" s="256" t="e">
        <f t="shared" si="39"/>
        <v>#VALUE!</v>
      </c>
      <c r="AD192" s="255" t="e">
        <f t="shared" si="40"/>
        <v>#VALUE!</v>
      </c>
      <c r="AE192" s="249" t="str">
        <f t="shared" si="41"/>
        <v>USD/PHP N 06/20/24 PHP</v>
      </c>
      <c r="AG192" s="254">
        <f t="shared" si="42"/>
        <v>-3383338.2456140518</v>
      </c>
      <c r="AH192" s="254" t="e">
        <f t="shared" si="43"/>
        <v>#VALUE!</v>
      </c>
      <c r="AI192" s="256" t="e">
        <f t="shared" si="44"/>
        <v>#VALUE!</v>
      </c>
      <c r="AJ192" t="b">
        <f t="shared" si="45"/>
        <v>1</v>
      </c>
      <c r="AK192" t="s">
        <v>1012</v>
      </c>
      <c r="AL192" t="str">
        <f t="shared" si="46"/>
        <v>FORWARD</v>
      </c>
      <c r="AM192">
        <f t="shared" si="47"/>
        <v>0</v>
      </c>
    </row>
    <row r="193" spans="1:39" x14ac:dyDescent="0.35">
      <c r="A193" t="s">
        <v>1458</v>
      </c>
      <c r="B193" t="s">
        <v>1459</v>
      </c>
      <c r="D193">
        <v>1185</v>
      </c>
      <c r="E193">
        <v>638508.79208746168</v>
      </c>
      <c r="F193">
        <v>116.38999938964844</v>
      </c>
      <c r="H193" s="287" t="e">
        <f t="shared" si="48"/>
        <v>#N/A</v>
      </c>
      <c r="I193" s="249" t="s">
        <v>1244</v>
      </c>
      <c r="J193" t="s">
        <v>732</v>
      </c>
      <c r="L193">
        <v>68622993.43638131</v>
      </c>
      <c r="M193">
        <v>54076003.982664883</v>
      </c>
      <c r="N193" s="251">
        <v>58.266005615234377</v>
      </c>
      <c r="O193" t="str" cm="1">
        <f t="array" ref="O193">_xll.BDP(I193,"SECURITY_TYP")</f>
        <v>FORWARD</v>
      </c>
      <c r="P193" t="str" cm="1">
        <f t="array" ref="P193">_xll.BDP(I193,"ID_ISIN")</f>
        <v>#N/A Field Not Applicable</v>
      </c>
      <c r="Q193" t="str" cm="1">
        <f t="array" ref="Q193">_xll.BDP(P193&amp;" Govt","MATURITY")</f>
        <v>#N/A Field Not Applicable Govt</v>
      </c>
      <c r="R193" t="str" cm="1">
        <f t="array" ref="R193">_xll.BDP(I193,"CRNCY")</f>
        <v>PHP</v>
      </c>
      <c r="S193" s="91" t="str" cm="1">
        <f t="array" ref="S193">_xll.BDP(P193&amp;" Govt","RISK_MID")</f>
        <v>#N/A Field Not Applicable Govt</v>
      </c>
      <c r="T193" s="175" t="e">
        <f t="shared" si="33"/>
        <v>#VALUE!</v>
      </c>
      <c r="U193" cm="1">
        <f t="array" ref="U193">IF(R193="GBP",1,_xll.BDP("GBP"&amp;R193&amp;" CURNCY","PX_LAST"))</f>
        <v>75.297700000000006</v>
      </c>
      <c r="V193" s="107" t="e">
        <f t="shared" si="34"/>
        <v>#VALUE!</v>
      </c>
      <c r="X193" s="249" t="str">
        <f t="shared" si="35"/>
        <v>USD/PHP N 06/20/24 Curncy</v>
      </c>
      <c r="Y193" s="250">
        <f t="shared" si="36"/>
        <v>67948802.623672992</v>
      </c>
      <c r="Z193" s="254">
        <f t="shared" si="37"/>
        <v>-674190.81270831823</v>
      </c>
      <c r="AA193" s="254" t="e">
        <f t="shared" si="38"/>
        <v>#VALUE!</v>
      </c>
      <c r="AB193" s="91" t="str" cm="1">
        <f t="array" ref="AB193">_xll.BDP(P193&amp;" Govt","PX_DIRTY_MID")</f>
        <v>#N/A Field Not Applicable Govt</v>
      </c>
      <c r="AC193" s="256" t="e">
        <f t="shared" si="39"/>
        <v>#VALUE!</v>
      </c>
      <c r="AD193" s="255" t="e">
        <f t="shared" si="40"/>
        <v>#VALUE!</v>
      </c>
      <c r="AE193" s="249" t="str">
        <f t="shared" si="41"/>
        <v>USD/PHP N 06/20/24 USD</v>
      </c>
      <c r="AG193" s="254">
        <f t="shared" si="42"/>
        <v>-674190.81270831823</v>
      </c>
      <c r="AH193" s="254" t="e">
        <f t="shared" si="43"/>
        <v>#VALUE!</v>
      </c>
      <c r="AI193" s="256" t="e">
        <f t="shared" si="44"/>
        <v>#VALUE!</v>
      </c>
      <c r="AJ193" t="b">
        <f t="shared" si="45"/>
        <v>1</v>
      </c>
      <c r="AK193" t="s">
        <v>1012</v>
      </c>
      <c r="AL193" t="str">
        <f t="shared" si="46"/>
        <v>FORWARD</v>
      </c>
      <c r="AM193">
        <f t="shared" si="47"/>
        <v>0</v>
      </c>
    </row>
    <row r="194" spans="1:39" x14ac:dyDescent="0.35">
      <c r="A194" t="s">
        <v>706</v>
      </c>
      <c r="B194" t="s">
        <v>707</v>
      </c>
      <c r="D194">
        <v>62</v>
      </c>
      <c r="E194">
        <v>1.3281792950331852</v>
      </c>
      <c r="F194">
        <v>1</v>
      </c>
      <c r="H194" s="287" t="e">
        <f t="shared" si="48"/>
        <v>#N/A</v>
      </c>
      <c r="I194" s="249" t="s">
        <v>1244</v>
      </c>
      <c r="J194" t="s">
        <v>733</v>
      </c>
      <c r="L194">
        <v>-3799366930</v>
      </c>
      <c r="M194">
        <v>-51451479.205750309</v>
      </c>
      <c r="N194" s="251">
        <v>58.266005615234377</v>
      </c>
      <c r="O194" t="str" cm="1">
        <f t="array" ref="O194">_xll.BDP(I194,"SECURITY_TYP")</f>
        <v>FORWARD</v>
      </c>
      <c r="P194" t="str" cm="1">
        <f t="array" ref="P194">_xll.BDP(I194,"ID_ISIN")</f>
        <v>#N/A Field Not Applicable</v>
      </c>
      <c r="Q194" t="str" cm="1">
        <f t="array" ref="Q194">_xll.BDP(P194&amp;" Govt","MATURITY")</f>
        <v>#N/A Field Not Applicable Govt</v>
      </c>
      <c r="R194" t="str" cm="1">
        <f t="array" ref="R194">_xll.BDP(I194,"CRNCY")</f>
        <v>PHP</v>
      </c>
      <c r="S194" s="91" t="str" cm="1">
        <f t="array" ref="S194">_xll.BDP(P194&amp;" Govt","RISK_MID")</f>
        <v>#N/A Field Not Applicable Govt</v>
      </c>
      <c r="T194" s="175" t="e">
        <f t="shared" si="33"/>
        <v>#VALUE!</v>
      </c>
      <c r="U194" cm="1">
        <f t="array" ref="U194">IF(R194="GBP",1,_xll.BDP("GBP"&amp;R194&amp;" CURNCY","PX_LAST"))</f>
        <v>75.297700000000006</v>
      </c>
      <c r="V194" s="107" t="e">
        <f t="shared" si="34"/>
        <v>#VALUE!</v>
      </c>
      <c r="X194" s="249" t="str">
        <f t="shared" si="35"/>
        <v>USD/PHP N 06/20/24 Curncy</v>
      </c>
      <c r="Y194" s="250">
        <f t="shared" si="36"/>
        <v>-3762039816.301754</v>
      </c>
      <c r="Z194" s="254">
        <f t="shared" si="37"/>
        <v>37327113.698246002</v>
      </c>
      <c r="AA194" s="254" t="e">
        <f t="shared" si="38"/>
        <v>#VALUE!</v>
      </c>
      <c r="AB194" s="91" t="str" cm="1">
        <f t="array" ref="AB194">_xll.BDP(P194&amp;" Govt","PX_DIRTY_MID")</f>
        <v>#N/A Field Not Applicable Govt</v>
      </c>
      <c r="AC194" s="256" t="e">
        <f t="shared" si="39"/>
        <v>#VALUE!</v>
      </c>
      <c r="AD194" s="255" t="e">
        <f t="shared" si="40"/>
        <v>#VALUE!</v>
      </c>
      <c r="AE194" s="249" t="str">
        <f t="shared" si="41"/>
        <v>USD/PHP N 06/20/24 PHP</v>
      </c>
      <c r="AG194" s="254">
        <f t="shared" si="42"/>
        <v>37327113.698246002</v>
      </c>
      <c r="AH194" s="254" t="e">
        <f t="shared" si="43"/>
        <v>#VALUE!</v>
      </c>
      <c r="AI194" s="256" t="e">
        <f t="shared" si="44"/>
        <v>#VALUE!</v>
      </c>
      <c r="AJ194" t="b">
        <f t="shared" si="45"/>
        <v>1</v>
      </c>
      <c r="AK194" t="s">
        <v>1012</v>
      </c>
      <c r="AL194" t="str">
        <f t="shared" si="46"/>
        <v>FORWARD</v>
      </c>
      <c r="AM194">
        <f t="shared" si="47"/>
        <v>0</v>
      </c>
    </row>
    <row r="195" spans="1:39" x14ac:dyDescent="0.35">
      <c r="A195" t="s">
        <v>890</v>
      </c>
      <c r="B195" t="s">
        <v>891</v>
      </c>
      <c r="D195">
        <v>9211.9399999910966</v>
      </c>
      <c r="E195">
        <v>305.88110252961025</v>
      </c>
      <c r="F195">
        <v>1</v>
      </c>
      <c r="H195" s="287" t="e">
        <f t="shared" si="48"/>
        <v>#N/A</v>
      </c>
      <c r="I195" s="249" t="s">
        <v>1244</v>
      </c>
      <c r="J195" t="s">
        <v>733</v>
      </c>
      <c r="L195">
        <v>400091940</v>
      </c>
      <c r="M195">
        <v>5418092.6745336233</v>
      </c>
      <c r="N195" s="251">
        <v>58.266005615234377</v>
      </c>
      <c r="O195" t="str" cm="1">
        <f t="array" ref="O195">_xll.BDP(I195,"SECURITY_TYP")</f>
        <v>FORWARD</v>
      </c>
      <c r="P195" t="str" cm="1">
        <f t="array" ref="P195">_xll.BDP(I195,"ID_ISIN")</f>
        <v>#N/A Field Not Applicable</v>
      </c>
      <c r="Q195" t="str" cm="1">
        <f t="array" ref="Q195">_xll.BDP(P195&amp;" Govt","MATURITY")</f>
        <v>#N/A Field Not Applicable Govt</v>
      </c>
      <c r="R195" t="str" cm="1">
        <f t="array" ref="R195">_xll.BDP(I195,"CRNCY")</f>
        <v>PHP</v>
      </c>
      <c r="S195" s="91" t="str" cm="1">
        <f t="array" ref="S195">_xll.BDP(P195&amp;" Govt","RISK_MID")</f>
        <v>#N/A Field Not Applicable Govt</v>
      </c>
      <c r="T195" s="175" t="e">
        <f t="shared" si="33"/>
        <v>#VALUE!</v>
      </c>
      <c r="U195" cm="1">
        <f t="array" ref="U195">IF(R195="GBP",1,_xll.BDP("GBP"&amp;R195&amp;" CURNCY","PX_LAST"))</f>
        <v>75.297700000000006</v>
      </c>
      <c r="V195" s="107" t="e">
        <f t="shared" si="34"/>
        <v>#VALUE!</v>
      </c>
      <c r="X195" s="249" t="str">
        <f t="shared" si="35"/>
        <v>USD/PHP N 06/20/24 Curncy</v>
      </c>
      <c r="Y195" s="250">
        <f t="shared" si="36"/>
        <v>396161212.16842103</v>
      </c>
      <c r="Z195" s="254">
        <f t="shared" si="37"/>
        <v>-3930727.83157897</v>
      </c>
      <c r="AA195" s="254" t="e">
        <f t="shared" si="38"/>
        <v>#VALUE!</v>
      </c>
      <c r="AB195" s="91" t="str" cm="1">
        <f t="array" ref="AB195">_xll.BDP(P195&amp;" Govt","PX_DIRTY_MID")</f>
        <v>#N/A Field Not Applicable Govt</v>
      </c>
      <c r="AC195" s="256" t="e">
        <f t="shared" si="39"/>
        <v>#VALUE!</v>
      </c>
      <c r="AD195" s="255" t="e">
        <f t="shared" si="40"/>
        <v>#VALUE!</v>
      </c>
      <c r="AE195" s="249" t="str">
        <f t="shared" si="41"/>
        <v>USD/PHP N 06/20/24 PHP</v>
      </c>
      <c r="AG195" s="254">
        <f t="shared" si="42"/>
        <v>-3930727.83157897</v>
      </c>
      <c r="AH195" s="254" t="e">
        <f t="shared" si="43"/>
        <v>#VALUE!</v>
      </c>
      <c r="AI195" s="256" t="e">
        <f t="shared" si="44"/>
        <v>#VALUE!</v>
      </c>
      <c r="AJ195" t="b">
        <f t="shared" si="45"/>
        <v>1</v>
      </c>
      <c r="AK195" t="s">
        <v>1012</v>
      </c>
      <c r="AL195" t="str">
        <f t="shared" si="46"/>
        <v>FORWARD</v>
      </c>
      <c r="AM195">
        <f t="shared" si="47"/>
        <v>0</v>
      </c>
    </row>
    <row r="196" spans="1:39" x14ac:dyDescent="0.35">
      <c r="A196" t="s">
        <v>1381</v>
      </c>
      <c r="B196" t="s">
        <v>1382</v>
      </c>
      <c r="D196">
        <v>211</v>
      </c>
      <c r="E196">
        <v>213173.23356754458</v>
      </c>
      <c r="F196">
        <v>117.83</v>
      </c>
      <c r="H196" s="287" t="e">
        <f t="shared" si="48"/>
        <v>#N/A</v>
      </c>
      <c r="I196" s="249" t="s">
        <v>1244</v>
      </c>
      <c r="J196" t="s">
        <v>732</v>
      </c>
      <c r="L196">
        <v>-6600000</v>
      </c>
      <c r="M196">
        <v>-5200904.3676659623</v>
      </c>
      <c r="N196" s="251">
        <v>58.266005615234377</v>
      </c>
      <c r="O196" t="str" cm="1">
        <f t="array" ref="O196">_xll.BDP(I196,"SECURITY_TYP")</f>
        <v>FORWARD</v>
      </c>
      <c r="P196" t="str" cm="1">
        <f t="array" ref="P196">_xll.BDP(I196,"ID_ISIN")</f>
        <v>#N/A Field Not Applicable</v>
      </c>
      <c r="Q196" t="str" cm="1">
        <f t="array" ref="Q196">_xll.BDP(P196&amp;" Govt","MATURITY")</f>
        <v>#N/A Field Not Applicable Govt</v>
      </c>
      <c r="R196" t="str" cm="1">
        <f t="array" ref="R196">_xll.BDP(I196,"CRNCY")</f>
        <v>PHP</v>
      </c>
      <c r="S196" s="91" t="str" cm="1">
        <f t="array" ref="S196">_xll.BDP(P196&amp;" Govt","RISK_MID")</f>
        <v>#N/A Field Not Applicable Govt</v>
      </c>
      <c r="T196" s="175" t="e">
        <f t="shared" ref="T196:T259" si="49">S196*L196/(10*U196)</f>
        <v>#VALUE!</v>
      </c>
      <c r="U196" cm="1">
        <f t="array" ref="U196">IF(R196="GBP",1,_xll.BDP("GBP"&amp;R196&amp;" CURNCY","PX_LAST"))</f>
        <v>75.297700000000006</v>
      </c>
      <c r="V196" s="107" t="e">
        <f t="shared" ref="V196:V259" si="50">T196/($I$2*100)</f>
        <v>#VALUE!</v>
      </c>
      <c r="X196" s="249" t="str">
        <f t="shared" ref="X196:X259" si="51">I196</f>
        <v>USD/PHP N 06/20/24 Curncy</v>
      </c>
      <c r="Y196" s="250">
        <f t="shared" ref="Y196:Y259" si="52">$Z$2*L196</f>
        <v>-6535157.8947368413</v>
      </c>
      <c r="Z196" s="254">
        <f t="shared" ref="Z196:Z259" si="53">Y196-L196</f>
        <v>64842.105263158679</v>
      </c>
      <c r="AA196" s="254" t="e">
        <f t="shared" ref="AA196:AA259" si="54">Z196*S196/(10*U196)</f>
        <v>#VALUE!</v>
      </c>
      <c r="AB196" s="91" t="str" cm="1">
        <f t="array" ref="AB196">_xll.BDP(P196&amp;" Govt","PX_DIRTY_MID")</f>
        <v>#N/A Field Not Applicable Govt</v>
      </c>
      <c r="AC196" s="256" t="e">
        <f t="shared" ref="AC196:AC259" si="55">AB196*Z196*(10/IF(R196="MXN",10,1)/U196)</f>
        <v>#VALUE!</v>
      </c>
      <c r="AD196" s="255" t="e">
        <f t="shared" ref="AD196:AD259" si="56">AC196/M196</f>
        <v>#VALUE!</v>
      </c>
      <c r="AE196" s="249" t="str">
        <f t="shared" ref="AE196:AE259" si="57">J196</f>
        <v>USD/PHP N 06/20/24 USD</v>
      </c>
      <c r="AG196" s="254">
        <f t="shared" ref="AG196:AG259" si="58">IF(AF196="",Z196,AF196)</f>
        <v>64842.105263158679</v>
      </c>
      <c r="AH196" s="254" t="e">
        <f t="shared" ref="AH196:AH259" si="59">AG196*S196/(10*U196)</f>
        <v>#VALUE!</v>
      </c>
      <c r="AI196" s="256" t="e">
        <f t="shared" ref="AI196:AI259" si="60">AB196*AG196*(10/IF(R196="MXN",10,1)/U196)</f>
        <v>#VALUE!</v>
      </c>
      <c r="AJ196" t="b">
        <f t="shared" ref="AJ196:AJ259" si="61">ABS(AG196)&lt;=ABS(L196)</f>
        <v>1</v>
      </c>
      <c r="AK196" t="s">
        <v>1012</v>
      </c>
      <c r="AL196" t="str">
        <f t="shared" ref="AL196:AL259" si="62">O196</f>
        <v>FORWARD</v>
      </c>
      <c r="AM196">
        <f t="shared" ref="AM196:AM259" si="63">K196</f>
        <v>0</v>
      </c>
    </row>
    <row r="197" spans="1:39" x14ac:dyDescent="0.35">
      <c r="A197" t="s">
        <v>913</v>
      </c>
      <c r="B197" t="s">
        <v>914</v>
      </c>
      <c r="D197">
        <v>6580000</v>
      </c>
      <c r="E197">
        <v>0</v>
      </c>
      <c r="F197">
        <v>0</v>
      </c>
      <c r="H197" s="287" t="e">
        <f t="shared" si="48"/>
        <v>#N/A</v>
      </c>
      <c r="I197" s="249" t="s">
        <v>1244</v>
      </c>
      <c r="J197" t="s">
        <v>732</v>
      </c>
      <c r="L197">
        <v>-6100000</v>
      </c>
      <c r="M197">
        <v>-4806896.4610246019</v>
      </c>
      <c r="N197" s="251">
        <v>58.266005615234377</v>
      </c>
      <c r="O197" t="str" cm="1">
        <f t="array" ref="O197">_xll.BDP(I197,"SECURITY_TYP")</f>
        <v>FORWARD</v>
      </c>
      <c r="P197" t="str" cm="1">
        <f t="array" ref="P197">_xll.BDP(I197,"ID_ISIN")</f>
        <v>#N/A Field Not Applicable</v>
      </c>
      <c r="Q197" t="str" cm="1">
        <f t="array" ref="Q197">_xll.BDP(P197&amp;" Govt","MATURITY")</f>
        <v>#N/A Field Not Applicable Govt</v>
      </c>
      <c r="R197" t="str" cm="1">
        <f t="array" ref="R197">_xll.BDP(I197,"CRNCY")</f>
        <v>PHP</v>
      </c>
      <c r="S197" s="91" t="str" cm="1">
        <f t="array" ref="S197">_xll.BDP(P197&amp;" Govt","RISK_MID")</f>
        <v>#N/A Field Not Applicable Govt</v>
      </c>
      <c r="T197" s="175" t="e">
        <f t="shared" si="49"/>
        <v>#VALUE!</v>
      </c>
      <c r="U197" cm="1">
        <f t="array" ref="U197">IF(R197="GBP",1,_xll.BDP("GBP"&amp;R197&amp;" CURNCY","PX_LAST"))</f>
        <v>75.297700000000006</v>
      </c>
      <c r="V197" s="107" t="e">
        <f t="shared" si="50"/>
        <v>#VALUE!</v>
      </c>
      <c r="X197" s="249" t="str">
        <f t="shared" si="51"/>
        <v>USD/PHP N 06/20/24 Curncy</v>
      </c>
      <c r="Y197" s="250">
        <f t="shared" si="52"/>
        <v>-6040070.1754385959</v>
      </c>
      <c r="Z197" s="254">
        <f t="shared" si="53"/>
        <v>59929.824561404064</v>
      </c>
      <c r="AA197" s="254" t="e">
        <f t="shared" si="54"/>
        <v>#VALUE!</v>
      </c>
      <c r="AB197" s="91" t="str" cm="1">
        <f t="array" ref="AB197">_xll.BDP(P197&amp;" Govt","PX_DIRTY_MID")</f>
        <v>#N/A Field Not Applicable Govt</v>
      </c>
      <c r="AC197" s="256" t="e">
        <f t="shared" si="55"/>
        <v>#VALUE!</v>
      </c>
      <c r="AD197" s="255" t="e">
        <f t="shared" si="56"/>
        <v>#VALUE!</v>
      </c>
      <c r="AE197" s="249" t="str">
        <f t="shared" si="57"/>
        <v>USD/PHP N 06/20/24 USD</v>
      </c>
      <c r="AG197" s="254">
        <f t="shared" si="58"/>
        <v>59929.824561404064</v>
      </c>
      <c r="AH197" s="254" t="e">
        <f t="shared" si="59"/>
        <v>#VALUE!</v>
      </c>
      <c r="AI197" s="256" t="e">
        <f t="shared" si="60"/>
        <v>#VALUE!</v>
      </c>
      <c r="AJ197" t="b">
        <f t="shared" si="61"/>
        <v>1</v>
      </c>
      <c r="AK197" t="s">
        <v>1012</v>
      </c>
      <c r="AL197" t="str">
        <f t="shared" si="62"/>
        <v>FORWARD</v>
      </c>
      <c r="AM197">
        <f t="shared" si="63"/>
        <v>0</v>
      </c>
    </row>
    <row r="198" spans="1:39" x14ac:dyDescent="0.35">
      <c r="A198" t="s">
        <v>1388</v>
      </c>
      <c r="B198" t="s">
        <v>1389</v>
      </c>
      <c r="D198">
        <v>1674</v>
      </c>
      <c r="E198">
        <v>1877130.2981749235</v>
      </c>
      <c r="F198">
        <v>107.3359375</v>
      </c>
      <c r="H198" s="287" t="e">
        <f t="shared" ref="H198:H261" si="64">VLOOKUP(I198,$A$4:$D$524,4,0)-L198</f>
        <v>#N/A</v>
      </c>
      <c r="I198" s="249" t="s">
        <v>1244</v>
      </c>
      <c r="J198" t="s">
        <v>733</v>
      </c>
      <c r="L198">
        <v>34141200</v>
      </c>
      <c r="M198">
        <v>462344.19423642312</v>
      </c>
      <c r="N198" s="251">
        <v>58.266005615234377</v>
      </c>
      <c r="O198" t="str" cm="1">
        <f t="array" ref="O198">_xll.BDP(I198,"SECURITY_TYP")</f>
        <v>FORWARD</v>
      </c>
      <c r="P198" t="str" cm="1">
        <f t="array" ref="P198">_xll.BDP(I198,"ID_ISIN")</f>
        <v>#N/A Field Not Applicable</v>
      </c>
      <c r="Q198" t="str" cm="1">
        <f t="array" ref="Q198">_xll.BDP(P198&amp;" Govt","MATURITY")</f>
        <v>#N/A Field Not Applicable Govt</v>
      </c>
      <c r="R198" t="str" cm="1">
        <f t="array" ref="R198">_xll.BDP(I198,"CRNCY")</f>
        <v>PHP</v>
      </c>
      <c r="S198" s="91" t="str" cm="1">
        <f t="array" ref="S198">_xll.BDP(P198&amp;" Govt","RISK_MID")</f>
        <v>#N/A Field Not Applicable Govt</v>
      </c>
      <c r="T198" s="175" t="e">
        <f t="shared" si="49"/>
        <v>#VALUE!</v>
      </c>
      <c r="U198" cm="1">
        <f t="array" ref="U198">IF(R198="GBP",1,_xll.BDP("GBP"&amp;R198&amp;" CURNCY","PX_LAST"))</f>
        <v>75.297700000000006</v>
      </c>
      <c r="V198" s="107" t="e">
        <f t="shared" si="50"/>
        <v>#VALUE!</v>
      </c>
      <c r="X198" s="249" t="str">
        <f t="shared" si="51"/>
        <v>USD/PHP N 06/20/24 Curncy</v>
      </c>
      <c r="Y198" s="250">
        <f t="shared" si="52"/>
        <v>33805777.684210524</v>
      </c>
      <c r="Z198" s="254">
        <f t="shared" si="53"/>
        <v>-335422.31578947604</v>
      </c>
      <c r="AA198" s="254" t="e">
        <f t="shared" si="54"/>
        <v>#VALUE!</v>
      </c>
      <c r="AB198" s="91" t="str" cm="1">
        <f t="array" ref="AB198">_xll.BDP(P198&amp;" Govt","PX_DIRTY_MID")</f>
        <v>#N/A Field Not Applicable Govt</v>
      </c>
      <c r="AC198" s="256" t="e">
        <f t="shared" si="55"/>
        <v>#VALUE!</v>
      </c>
      <c r="AD198" s="255" t="e">
        <f t="shared" si="56"/>
        <v>#VALUE!</v>
      </c>
      <c r="AE198" s="249" t="str">
        <f t="shared" si="57"/>
        <v>USD/PHP N 06/20/24 PHP</v>
      </c>
      <c r="AG198" s="254">
        <f t="shared" si="58"/>
        <v>-335422.31578947604</v>
      </c>
      <c r="AH198" s="254" t="e">
        <f t="shared" si="59"/>
        <v>#VALUE!</v>
      </c>
      <c r="AI198" s="256" t="e">
        <f t="shared" si="60"/>
        <v>#VALUE!</v>
      </c>
      <c r="AJ198" t="b">
        <f t="shared" si="61"/>
        <v>1</v>
      </c>
      <c r="AK198" t="s">
        <v>1012</v>
      </c>
      <c r="AL198" t="str">
        <f t="shared" si="62"/>
        <v>FORWARD</v>
      </c>
      <c r="AM198">
        <f t="shared" si="63"/>
        <v>0</v>
      </c>
    </row>
    <row r="199" spans="1:39" x14ac:dyDescent="0.35">
      <c r="A199" t="s">
        <v>1456</v>
      </c>
      <c r="B199" t="s">
        <v>1457</v>
      </c>
      <c r="D199">
        <v>3750</v>
      </c>
      <c r="E199">
        <v>2683405.2677782625</v>
      </c>
      <c r="F199">
        <v>84.484999999999999</v>
      </c>
      <c r="H199" s="287" t="e">
        <f t="shared" si="64"/>
        <v>#N/A</v>
      </c>
      <c r="I199" s="249" t="s">
        <v>1244</v>
      </c>
      <c r="J199" t="s">
        <v>733</v>
      </c>
      <c r="L199">
        <v>227157930.00000003</v>
      </c>
      <c r="M199">
        <v>3076199.7267308654</v>
      </c>
      <c r="N199" s="251">
        <v>58.266005615234377</v>
      </c>
      <c r="O199" t="str" cm="1">
        <f t="array" ref="O199">_xll.BDP(I199,"SECURITY_TYP")</f>
        <v>FORWARD</v>
      </c>
      <c r="P199" t="str" cm="1">
        <f t="array" ref="P199">_xll.BDP(I199,"ID_ISIN")</f>
        <v>#N/A Field Not Applicable</v>
      </c>
      <c r="Q199" t="str" cm="1">
        <f t="array" ref="Q199">_xll.BDP(P199&amp;" Govt","MATURITY")</f>
        <v>#N/A Field Not Applicable Govt</v>
      </c>
      <c r="R199" t="str" cm="1">
        <f t="array" ref="R199">_xll.BDP(I199,"CRNCY")</f>
        <v>PHP</v>
      </c>
      <c r="S199" s="91" t="str" cm="1">
        <f t="array" ref="S199">_xll.BDP(P199&amp;" Govt","RISK_MID")</f>
        <v>#N/A Field Not Applicable Govt</v>
      </c>
      <c r="T199" s="175" t="e">
        <f t="shared" si="49"/>
        <v>#VALUE!</v>
      </c>
      <c r="U199" cm="1">
        <f t="array" ref="U199">IF(R199="GBP",1,_xll.BDP("GBP"&amp;R199&amp;" CURNCY","PX_LAST"))</f>
        <v>75.297700000000006</v>
      </c>
      <c r="V199" s="107" t="e">
        <f t="shared" si="50"/>
        <v>#VALUE!</v>
      </c>
      <c r="X199" s="249" t="str">
        <f t="shared" si="51"/>
        <v>USD/PHP N 06/20/24 Curncy</v>
      </c>
      <c r="Y199" s="250">
        <f t="shared" si="52"/>
        <v>224926202.96842107</v>
      </c>
      <c r="Z199" s="254">
        <f t="shared" si="53"/>
        <v>-2231727.031578958</v>
      </c>
      <c r="AA199" s="254" t="e">
        <f t="shared" si="54"/>
        <v>#VALUE!</v>
      </c>
      <c r="AB199" s="91" t="str" cm="1">
        <f t="array" ref="AB199">_xll.BDP(P199&amp;" Govt","PX_DIRTY_MID")</f>
        <v>#N/A Field Not Applicable Govt</v>
      </c>
      <c r="AC199" s="256" t="e">
        <f t="shared" si="55"/>
        <v>#VALUE!</v>
      </c>
      <c r="AD199" s="255" t="e">
        <f t="shared" si="56"/>
        <v>#VALUE!</v>
      </c>
      <c r="AE199" s="249" t="str">
        <f t="shared" si="57"/>
        <v>USD/PHP N 06/20/24 PHP</v>
      </c>
      <c r="AG199" s="254">
        <f t="shared" si="58"/>
        <v>-2231727.031578958</v>
      </c>
      <c r="AH199" s="254" t="e">
        <f t="shared" si="59"/>
        <v>#VALUE!</v>
      </c>
      <c r="AI199" s="256" t="e">
        <f t="shared" si="60"/>
        <v>#VALUE!</v>
      </c>
      <c r="AJ199" t="b">
        <f t="shared" si="61"/>
        <v>1</v>
      </c>
      <c r="AK199" t="s">
        <v>1012</v>
      </c>
      <c r="AL199" t="str">
        <f t="shared" si="62"/>
        <v>FORWARD</v>
      </c>
      <c r="AM199">
        <f t="shared" si="63"/>
        <v>0</v>
      </c>
    </row>
    <row r="200" spans="1:39" x14ac:dyDescent="0.35">
      <c r="A200" t="s">
        <v>605</v>
      </c>
      <c r="B200" t="s">
        <v>606</v>
      </c>
      <c r="D200">
        <v>20141</v>
      </c>
      <c r="E200">
        <v>8266827.827018965</v>
      </c>
      <c r="F200">
        <v>77.894000000000005</v>
      </c>
      <c r="H200" s="287" t="e">
        <f t="shared" si="64"/>
        <v>#N/A</v>
      </c>
      <c r="I200" s="249" t="s">
        <v>1238</v>
      </c>
      <c r="J200" t="s">
        <v>639</v>
      </c>
      <c r="L200">
        <v>-23020890.899999999</v>
      </c>
      <c r="M200" s="250">
        <v>-18140826.065056305</v>
      </c>
      <c r="N200" s="251">
        <v>0.66022400511169432</v>
      </c>
      <c r="O200" t="str" cm="1">
        <f t="array" ref="O200">_xll.BDP(I200,"SECURITY_TYP")</f>
        <v>FORWARD</v>
      </c>
      <c r="P200" t="str" cm="1">
        <f t="array" ref="P200">_xll.BDP(I200,"ID_ISIN")</f>
        <v>#N/A Field Not Applicable</v>
      </c>
      <c r="Q200" t="str" cm="1">
        <f t="array" ref="Q200">_xll.BDP(P200&amp;" Govt","MATURITY")</f>
        <v>#N/A Field Not Applicable Govt</v>
      </c>
      <c r="R200" t="str" cm="1">
        <f t="array" ref="R200">_xll.BDP(I200,"CRNCY")</f>
        <v>USD</v>
      </c>
      <c r="S200" s="91" t="str" cm="1">
        <f t="array" ref="S200">_xll.BDP(P200&amp;" Govt","RISK_MID")</f>
        <v>#N/A Field Not Applicable Govt</v>
      </c>
      <c r="T200" s="175" t="e">
        <f t="shared" si="49"/>
        <v>#VALUE!</v>
      </c>
      <c r="U200" cm="1">
        <f t="array" ref="U200">IF(R200="GBP",1,_xll.BDP("GBP"&amp;R200&amp;" CURNCY","PX_LAST"))</f>
        <v>1.2910999999999999</v>
      </c>
      <c r="V200" s="107" t="e">
        <f t="shared" si="50"/>
        <v>#VALUE!</v>
      </c>
      <c r="X200" s="249" t="str">
        <f t="shared" si="51"/>
        <v>AUD/USD R 06/20/24 Curncy</v>
      </c>
      <c r="Y200" s="250">
        <f t="shared" si="52"/>
        <v>-22794720.743789472</v>
      </c>
      <c r="Z200" s="254">
        <f t="shared" si="53"/>
        <v>226170.15621052682</v>
      </c>
      <c r="AA200" s="254" t="e">
        <f t="shared" si="54"/>
        <v>#VALUE!</v>
      </c>
      <c r="AB200" s="91" t="str" cm="1">
        <f t="array" ref="AB200">_xll.BDP(P200&amp;" Govt","PX_DIRTY_MID")</f>
        <v>#N/A Field Not Applicable Govt</v>
      </c>
      <c r="AC200" s="256" t="e">
        <f t="shared" si="55"/>
        <v>#VALUE!</v>
      </c>
      <c r="AD200" s="255" t="e">
        <f t="shared" si="56"/>
        <v>#VALUE!</v>
      </c>
      <c r="AE200" s="249" t="str">
        <f t="shared" si="57"/>
        <v>AUD/USD R 06/20/24 USD</v>
      </c>
      <c r="AG200" s="254">
        <f t="shared" si="58"/>
        <v>226170.15621052682</v>
      </c>
      <c r="AH200" s="254" t="e">
        <f t="shared" si="59"/>
        <v>#VALUE!</v>
      </c>
      <c r="AI200" s="256" t="e">
        <f t="shared" si="60"/>
        <v>#VALUE!</v>
      </c>
      <c r="AJ200" t="b">
        <f t="shared" si="61"/>
        <v>1</v>
      </c>
      <c r="AK200" t="s">
        <v>1012</v>
      </c>
      <c r="AL200" t="str">
        <f t="shared" si="62"/>
        <v>FORWARD</v>
      </c>
      <c r="AM200">
        <f t="shared" si="63"/>
        <v>0</v>
      </c>
    </row>
    <row r="201" spans="1:39" x14ac:dyDescent="0.35">
      <c r="A201" t="s">
        <v>1450</v>
      </c>
      <c r="B201" t="s">
        <v>1451</v>
      </c>
      <c r="D201">
        <v>5050</v>
      </c>
      <c r="E201">
        <v>179865.65836346004</v>
      </c>
      <c r="F201">
        <v>4.7605924606323242</v>
      </c>
      <c r="H201" s="287" t="e">
        <f t="shared" si="64"/>
        <v>#N/A</v>
      </c>
      <c r="I201" s="249" t="s">
        <v>1238</v>
      </c>
      <c r="J201" t="s">
        <v>640</v>
      </c>
      <c r="L201">
        <v>34500000</v>
      </c>
      <c r="M201">
        <v>17939585.782004859</v>
      </c>
      <c r="N201" s="251">
        <v>0.66022400511169432</v>
      </c>
      <c r="O201" t="str" cm="1">
        <f t="array" ref="O201">_xll.BDP(I201,"SECURITY_TYP")</f>
        <v>FORWARD</v>
      </c>
      <c r="P201" t="str" cm="1">
        <f t="array" ref="P201">_xll.BDP(I201,"ID_ISIN")</f>
        <v>#N/A Field Not Applicable</v>
      </c>
      <c r="Q201" t="str" cm="1">
        <f t="array" ref="Q201">_xll.BDP(P201&amp;" Govt","MATURITY")</f>
        <v>#N/A Field Not Applicable Govt</v>
      </c>
      <c r="R201" t="str" cm="1">
        <f t="array" ref="R201">_xll.BDP(I201,"CRNCY")</f>
        <v>USD</v>
      </c>
      <c r="S201" s="91" t="str" cm="1">
        <f t="array" ref="S201">_xll.BDP(P201&amp;" Govt","RISK_MID")</f>
        <v>#N/A Field Not Applicable Govt</v>
      </c>
      <c r="T201" s="175" t="e">
        <f t="shared" si="49"/>
        <v>#VALUE!</v>
      </c>
      <c r="U201" cm="1">
        <f t="array" ref="U201">IF(R201="GBP",1,_xll.BDP("GBP"&amp;R201&amp;" CURNCY","PX_LAST"))</f>
        <v>1.2910999999999999</v>
      </c>
      <c r="V201" s="107" t="e">
        <f t="shared" si="50"/>
        <v>#VALUE!</v>
      </c>
      <c r="X201" s="249" t="str">
        <f t="shared" si="51"/>
        <v>AUD/USD R 06/20/24 Curncy</v>
      </c>
      <c r="Y201" s="250">
        <f t="shared" si="52"/>
        <v>34161052.631578945</v>
      </c>
      <c r="Z201" s="254">
        <f t="shared" si="53"/>
        <v>-338947.36842105538</v>
      </c>
      <c r="AA201" s="254" t="e">
        <f t="shared" si="54"/>
        <v>#VALUE!</v>
      </c>
      <c r="AB201" s="91" t="str" cm="1">
        <f t="array" ref="AB201">_xll.BDP(P201&amp;" Govt","PX_DIRTY_MID")</f>
        <v>#N/A Field Not Applicable Govt</v>
      </c>
      <c r="AC201" s="256" t="e">
        <f t="shared" si="55"/>
        <v>#VALUE!</v>
      </c>
      <c r="AD201" s="255" t="e">
        <f t="shared" si="56"/>
        <v>#VALUE!</v>
      </c>
      <c r="AE201" s="249" t="str">
        <f t="shared" si="57"/>
        <v>AUD/USD R 06/20/24 AUD</v>
      </c>
      <c r="AG201" s="254">
        <f t="shared" si="58"/>
        <v>-338947.36842105538</v>
      </c>
      <c r="AH201" s="254" t="e">
        <f t="shared" si="59"/>
        <v>#VALUE!</v>
      </c>
      <c r="AI201" s="256" t="e">
        <f t="shared" si="60"/>
        <v>#VALUE!</v>
      </c>
      <c r="AJ201" t="b">
        <f t="shared" si="61"/>
        <v>1</v>
      </c>
      <c r="AK201" t="s">
        <v>1012</v>
      </c>
      <c r="AL201" t="str">
        <f t="shared" si="62"/>
        <v>FORWARD</v>
      </c>
      <c r="AM201">
        <f t="shared" si="63"/>
        <v>0</v>
      </c>
    </row>
    <row r="202" spans="1:39" x14ac:dyDescent="0.35">
      <c r="A202" t="s">
        <v>1374</v>
      </c>
      <c r="B202" t="s">
        <v>1375</v>
      </c>
      <c r="D202">
        <v>15950</v>
      </c>
      <c r="E202">
        <v>12373136.764916614</v>
      </c>
      <c r="F202">
        <v>98.1171875</v>
      </c>
      <c r="H202" s="287" t="e">
        <f t="shared" si="64"/>
        <v>#N/A</v>
      </c>
      <c r="I202" s="249" t="s">
        <v>1238</v>
      </c>
      <c r="J202" t="s">
        <v>640</v>
      </c>
      <c r="L202">
        <v>10200000</v>
      </c>
      <c r="M202">
        <v>5303877.5355492625</v>
      </c>
      <c r="N202" s="251">
        <v>0.66022400511169432</v>
      </c>
      <c r="O202" t="str" cm="1">
        <f t="array" ref="O202">_xll.BDP(I202,"SECURITY_TYP")</f>
        <v>FORWARD</v>
      </c>
      <c r="P202" t="str" cm="1">
        <f t="array" ref="P202">_xll.BDP(I202,"ID_ISIN")</f>
        <v>#N/A Field Not Applicable</v>
      </c>
      <c r="Q202" t="str" cm="1">
        <f t="array" ref="Q202">_xll.BDP(P202&amp;" Govt","MATURITY")</f>
        <v>#N/A Field Not Applicable Govt</v>
      </c>
      <c r="R202" t="str" cm="1">
        <f t="array" ref="R202">_xll.BDP(I202,"CRNCY")</f>
        <v>USD</v>
      </c>
      <c r="S202" s="91" t="str" cm="1">
        <f t="array" ref="S202">_xll.BDP(P202&amp;" Govt","RISK_MID")</f>
        <v>#N/A Field Not Applicable Govt</v>
      </c>
      <c r="T202" s="175" t="e">
        <f t="shared" si="49"/>
        <v>#VALUE!</v>
      </c>
      <c r="U202" cm="1">
        <f t="array" ref="U202">IF(R202="GBP",1,_xll.BDP("GBP"&amp;R202&amp;" CURNCY","PX_LAST"))</f>
        <v>1.2910999999999999</v>
      </c>
      <c r="V202" s="107" t="e">
        <f t="shared" si="50"/>
        <v>#VALUE!</v>
      </c>
      <c r="X202" s="249" t="str">
        <f t="shared" si="51"/>
        <v>AUD/USD R 06/20/24 Curncy</v>
      </c>
      <c r="Y202" s="250">
        <f t="shared" si="52"/>
        <v>10099789.47368421</v>
      </c>
      <c r="Z202" s="254">
        <f t="shared" si="53"/>
        <v>-100210.52631578967</v>
      </c>
      <c r="AA202" s="254" t="e">
        <f t="shared" si="54"/>
        <v>#VALUE!</v>
      </c>
      <c r="AB202" s="91" t="str" cm="1">
        <f t="array" ref="AB202">_xll.BDP(P202&amp;" Govt","PX_DIRTY_MID")</f>
        <v>#N/A Field Not Applicable Govt</v>
      </c>
      <c r="AC202" s="256" t="e">
        <f t="shared" si="55"/>
        <v>#VALUE!</v>
      </c>
      <c r="AD202" s="255" t="e">
        <f t="shared" si="56"/>
        <v>#VALUE!</v>
      </c>
      <c r="AE202" s="249" t="str">
        <f t="shared" si="57"/>
        <v>AUD/USD R 06/20/24 AUD</v>
      </c>
      <c r="AG202" s="254">
        <f t="shared" si="58"/>
        <v>-100210.52631578967</v>
      </c>
      <c r="AH202" s="254" t="e">
        <f t="shared" si="59"/>
        <v>#VALUE!</v>
      </c>
      <c r="AI202" s="256" t="e">
        <f t="shared" si="60"/>
        <v>#VALUE!</v>
      </c>
      <c r="AJ202" t="b">
        <f t="shared" si="61"/>
        <v>1</v>
      </c>
      <c r="AK202" t="s">
        <v>1012</v>
      </c>
      <c r="AL202" t="str">
        <f t="shared" si="62"/>
        <v>FORWARD</v>
      </c>
      <c r="AM202">
        <f t="shared" si="63"/>
        <v>0</v>
      </c>
    </row>
    <row r="203" spans="1:39" x14ac:dyDescent="0.35">
      <c r="A203" t="s">
        <v>708</v>
      </c>
      <c r="B203" t="s">
        <v>709</v>
      </c>
      <c r="D203">
        <v>8222</v>
      </c>
      <c r="E203">
        <v>4615820.9392448235</v>
      </c>
      <c r="F203">
        <v>97.722999999999999</v>
      </c>
      <c r="H203" s="287" t="e">
        <f t="shared" si="64"/>
        <v>#N/A</v>
      </c>
      <c r="I203" s="249" t="s">
        <v>1238</v>
      </c>
      <c r="J203" t="s">
        <v>640</v>
      </c>
      <c r="L203">
        <v>-302348519.7906146</v>
      </c>
      <c r="M203">
        <v>-157217600.19843259</v>
      </c>
      <c r="N203" s="251">
        <v>0.66022400511169432</v>
      </c>
      <c r="O203" t="str" cm="1">
        <f t="array" ref="O203">_xll.BDP(I203,"SECURITY_TYP")</f>
        <v>FORWARD</v>
      </c>
      <c r="P203" t="str" cm="1">
        <f t="array" ref="P203">_xll.BDP(I203,"ID_ISIN")</f>
        <v>#N/A Field Not Applicable</v>
      </c>
      <c r="Q203" t="str" cm="1">
        <f t="array" ref="Q203">_xll.BDP(P203&amp;" Govt","MATURITY")</f>
        <v>#N/A Field Not Applicable Govt</v>
      </c>
      <c r="R203" t="str" cm="1">
        <f t="array" ref="R203">_xll.BDP(I203,"CRNCY")</f>
        <v>USD</v>
      </c>
      <c r="S203" s="91" t="str" cm="1">
        <f t="array" ref="S203">_xll.BDP(P203&amp;" Govt","RISK_MID")</f>
        <v>#N/A Field Not Applicable Govt</v>
      </c>
      <c r="T203" s="175" t="e">
        <f t="shared" si="49"/>
        <v>#VALUE!</v>
      </c>
      <c r="U203" cm="1">
        <f t="array" ref="U203">IF(R203="GBP",1,_xll.BDP("GBP"&amp;R203&amp;" CURNCY","PX_LAST"))</f>
        <v>1.2910999999999999</v>
      </c>
      <c r="V203" s="107" t="e">
        <f t="shared" si="50"/>
        <v>#VALUE!</v>
      </c>
      <c r="X203" s="249" t="str">
        <f t="shared" si="51"/>
        <v>AUD/USD R 06/20/24 Curncy</v>
      </c>
      <c r="Y203" s="250">
        <f t="shared" si="52"/>
        <v>-299378078.19267172</v>
      </c>
      <c r="Z203" s="254">
        <f t="shared" si="53"/>
        <v>2970441.5979428887</v>
      </c>
      <c r="AA203" s="254" t="e">
        <f t="shared" si="54"/>
        <v>#VALUE!</v>
      </c>
      <c r="AB203" s="91" t="str" cm="1">
        <f t="array" ref="AB203">_xll.BDP(P203&amp;" Govt","PX_DIRTY_MID")</f>
        <v>#N/A Field Not Applicable Govt</v>
      </c>
      <c r="AC203" s="256" t="e">
        <f t="shared" si="55"/>
        <v>#VALUE!</v>
      </c>
      <c r="AD203" s="255" t="e">
        <f t="shared" si="56"/>
        <v>#VALUE!</v>
      </c>
      <c r="AE203" s="249" t="str">
        <f t="shared" si="57"/>
        <v>AUD/USD R 06/20/24 AUD</v>
      </c>
      <c r="AG203" s="254">
        <f t="shared" si="58"/>
        <v>2970441.5979428887</v>
      </c>
      <c r="AH203" s="254" t="e">
        <f t="shared" si="59"/>
        <v>#VALUE!</v>
      </c>
      <c r="AI203" s="256" t="e">
        <f t="shared" si="60"/>
        <v>#VALUE!</v>
      </c>
      <c r="AJ203" t="b">
        <f t="shared" si="61"/>
        <v>1</v>
      </c>
      <c r="AK203" t="s">
        <v>1012</v>
      </c>
      <c r="AL203" t="str">
        <f t="shared" si="62"/>
        <v>FORWARD</v>
      </c>
      <c r="AM203">
        <f t="shared" si="63"/>
        <v>0</v>
      </c>
    </row>
    <row r="204" spans="1:39" x14ac:dyDescent="0.35">
      <c r="A204" t="s">
        <v>697</v>
      </c>
      <c r="B204" t="s">
        <v>698</v>
      </c>
      <c r="D204">
        <v>1393</v>
      </c>
      <c r="E204">
        <v>1270375.6025200337</v>
      </c>
      <c r="F204">
        <v>108.214</v>
      </c>
      <c r="H204" s="287" t="e">
        <f t="shared" si="64"/>
        <v>#N/A</v>
      </c>
      <c r="I204" s="249" t="s">
        <v>1238</v>
      </c>
      <c r="J204" t="s">
        <v>639</v>
      </c>
      <c r="L204">
        <v>-3744783.1500000004</v>
      </c>
      <c r="M204">
        <v>-2950948.3395146825</v>
      </c>
      <c r="N204" s="251">
        <v>0.66022400511169432</v>
      </c>
      <c r="O204" t="str" cm="1">
        <f t="array" ref="O204">_xll.BDP(I204,"SECURITY_TYP")</f>
        <v>FORWARD</v>
      </c>
      <c r="P204" t="str" cm="1">
        <f t="array" ref="P204">_xll.BDP(I204,"ID_ISIN")</f>
        <v>#N/A Field Not Applicable</v>
      </c>
      <c r="Q204" t="str" cm="1">
        <f t="array" ref="Q204">_xll.BDP(P204&amp;" Govt","MATURITY")</f>
        <v>#N/A Field Not Applicable Govt</v>
      </c>
      <c r="R204" t="str" cm="1">
        <f t="array" ref="R204">_xll.BDP(I204,"CRNCY")</f>
        <v>USD</v>
      </c>
      <c r="S204" s="91" t="str" cm="1">
        <f t="array" ref="S204">_xll.BDP(P204&amp;" Govt","RISK_MID")</f>
        <v>#N/A Field Not Applicable Govt</v>
      </c>
      <c r="T204" s="175" t="e">
        <f t="shared" si="49"/>
        <v>#VALUE!</v>
      </c>
      <c r="U204" cm="1">
        <f t="array" ref="U204">IF(R204="GBP",1,_xll.BDP("GBP"&amp;R204&amp;" CURNCY","PX_LAST"))</f>
        <v>1.2910999999999999</v>
      </c>
      <c r="V204" s="107" t="e">
        <f t="shared" si="50"/>
        <v>#VALUE!</v>
      </c>
      <c r="X204" s="249" t="str">
        <f t="shared" si="51"/>
        <v>AUD/USD R 06/20/24 Curncy</v>
      </c>
      <c r="Y204" s="250">
        <f t="shared" si="52"/>
        <v>-3707992.298</v>
      </c>
      <c r="Z204" s="254">
        <f t="shared" si="53"/>
        <v>36790.852000000421</v>
      </c>
      <c r="AA204" s="254" t="e">
        <f t="shared" si="54"/>
        <v>#VALUE!</v>
      </c>
      <c r="AB204" s="91" t="str" cm="1">
        <f t="array" ref="AB204">_xll.BDP(P204&amp;" Govt","PX_DIRTY_MID")</f>
        <v>#N/A Field Not Applicable Govt</v>
      </c>
      <c r="AC204" s="256" t="e">
        <f t="shared" si="55"/>
        <v>#VALUE!</v>
      </c>
      <c r="AD204" s="255" t="e">
        <f t="shared" si="56"/>
        <v>#VALUE!</v>
      </c>
      <c r="AE204" s="249" t="str">
        <f t="shared" si="57"/>
        <v>AUD/USD R 06/20/24 USD</v>
      </c>
      <c r="AG204" s="254">
        <f t="shared" si="58"/>
        <v>36790.852000000421</v>
      </c>
      <c r="AH204" s="254" t="e">
        <f t="shared" si="59"/>
        <v>#VALUE!</v>
      </c>
      <c r="AI204" s="256" t="e">
        <f t="shared" si="60"/>
        <v>#VALUE!</v>
      </c>
      <c r="AJ204" t="b">
        <f t="shared" si="61"/>
        <v>1</v>
      </c>
      <c r="AK204" t="s">
        <v>1012</v>
      </c>
      <c r="AL204" t="str">
        <f t="shared" si="62"/>
        <v>FORWARD</v>
      </c>
      <c r="AM204">
        <f t="shared" si="63"/>
        <v>0</v>
      </c>
    </row>
    <row r="205" spans="1:39" x14ac:dyDescent="0.35">
      <c r="A205" t="s">
        <v>946</v>
      </c>
      <c r="B205" t="s">
        <v>947</v>
      </c>
      <c r="D205">
        <v>4072.6149999999998</v>
      </c>
      <c r="E205">
        <v>2895672.2988160099</v>
      </c>
      <c r="F205">
        <v>918</v>
      </c>
      <c r="H205" s="287" t="e">
        <f t="shared" si="64"/>
        <v>#N/A</v>
      </c>
      <c r="I205" s="249" t="s">
        <v>1238</v>
      </c>
      <c r="J205" t="s">
        <v>639</v>
      </c>
      <c r="L205">
        <v>-12534582.279999999</v>
      </c>
      <c r="M205" s="250">
        <v>-9877449.0495333914</v>
      </c>
      <c r="N205" s="251">
        <v>0.66022400511169432</v>
      </c>
      <c r="O205" t="str" cm="1">
        <f t="array" ref="O205">_xll.BDP(I205,"SECURITY_TYP")</f>
        <v>FORWARD</v>
      </c>
      <c r="P205" t="str" cm="1">
        <f t="array" ref="P205">_xll.BDP(I205,"ID_ISIN")</f>
        <v>#N/A Field Not Applicable</v>
      </c>
      <c r="Q205" t="str" cm="1">
        <f t="array" ref="Q205">_xll.BDP(P205&amp;" Govt","MATURITY")</f>
        <v>#N/A Field Not Applicable Govt</v>
      </c>
      <c r="R205" t="str" cm="1">
        <f t="array" ref="R205">_xll.BDP(I205,"CRNCY")</f>
        <v>USD</v>
      </c>
      <c r="S205" s="91" t="str" cm="1">
        <f t="array" ref="S205">_xll.BDP(P205&amp;" Govt","RISK_MID")</f>
        <v>#N/A Field Not Applicable Govt</v>
      </c>
      <c r="T205" s="175" t="e">
        <f t="shared" si="49"/>
        <v>#VALUE!</v>
      </c>
      <c r="U205" cm="1">
        <f t="array" ref="U205">IF(R205="GBP",1,_xll.BDP("GBP"&amp;R205&amp;" CURNCY","PX_LAST"))</f>
        <v>1.2910999999999999</v>
      </c>
      <c r="V205" s="107" t="e">
        <f t="shared" si="50"/>
        <v>#VALUE!</v>
      </c>
      <c r="X205" s="249" t="str">
        <f t="shared" si="51"/>
        <v>AUD/USD R 06/20/24 Curncy</v>
      </c>
      <c r="Y205" s="250">
        <f t="shared" si="52"/>
        <v>-12411435.506722806</v>
      </c>
      <c r="Z205" s="254">
        <f t="shared" si="53"/>
        <v>123146.77327719331</v>
      </c>
      <c r="AA205" s="254" t="e">
        <f t="shared" si="54"/>
        <v>#VALUE!</v>
      </c>
      <c r="AB205" s="91" t="str" cm="1">
        <f t="array" ref="AB205">_xll.BDP(P205&amp;" Govt","PX_DIRTY_MID")</f>
        <v>#N/A Field Not Applicable Govt</v>
      </c>
      <c r="AC205" s="256" t="e">
        <f t="shared" si="55"/>
        <v>#VALUE!</v>
      </c>
      <c r="AD205" s="255" t="e">
        <f t="shared" si="56"/>
        <v>#VALUE!</v>
      </c>
      <c r="AE205" s="249" t="str">
        <f t="shared" si="57"/>
        <v>AUD/USD R 06/20/24 USD</v>
      </c>
      <c r="AG205" s="254">
        <f t="shared" si="58"/>
        <v>123146.77327719331</v>
      </c>
      <c r="AH205" s="254" t="e">
        <f t="shared" si="59"/>
        <v>#VALUE!</v>
      </c>
      <c r="AI205" s="256" t="e">
        <f t="shared" si="60"/>
        <v>#VALUE!</v>
      </c>
      <c r="AJ205" t="b">
        <f t="shared" si="61"/>
        <v>1</v>
      </c>
      <c r="AK205" t="s">
        <v>1012</v>
      </c>
      <c r="AL205" t="str">
        <f t="shared" si="62"/>
        <v>FORWARD</v>
      </c>
      <c r="AM205">
        <f t="shared" si="63"/>
        <v>0</v>
      </c>
    </row>
    <row r="206" spans="1:39" x14ac:dyDescent="0.35">
      <c r="A206" t="s">
        <v>950</v>
      </c>
      <c r="B206" t="s">
        <v>951</v>
      </c>
      <c r="D206">
        <v>95.370000022172462</v>
      </c>
      <c r="E206">
        <v>82.444442215162667</v>
      </c>
      <c r="F206">
        <v>1</v>
      </c>
      <c r="H206" s="287" t="e">
        <f t="shared" si="64"/>
        <v>#N/A</v>
      </c>
      <c r="I206" s="249" t="s">
        <v>1238</v>
      </c>
      <c r="J206" t="s">
        <v>640</v>
      </c>
      <c r="L206">
        <v>1200000</v>
      </c>
      <c r="M206">
        <v>623985.59241756028</v>
      </c>
      <c r="N206" s="251">
        <v>0.66022400511169432</v>
      </c>
      <c r="O206" t="str" cm="1">
        <f t="array" ref="O206">_xll.BDP(I206,"SECURITY_TYP")</f>
        <v>FORWARD</v>
      </c>
      <c r="P206" t="str" cm="1">
        <f t="array" ref="P206">_xll.BDP(I206,"ID_ISIN")</f>
        <v>#N/A Field Not Applicable</v>
      </c>
      <c r="Q206" t="str" cm="1">
        <f t="array" ref="Q206">_xll.BDP(P206&amp;" Govt","MATURITY")</f>
        <v>#N/A Field Not Applicable Govt</v>
      </c>
      <c r="R206" t="str" cm="1">
        <f t="array" ref="R206">_xll.BDP(I206,"CRNCY")</f>
        <v>USD</v>
      </c>
      <c r="S206" s="91" t="str" cm="1">
        <f t="array" ref="S206">_xll.BDP(P206&amp;" Govt","RISK_MID")</f>
        <v>#N/A Field Not Applicable Govt</v>
      </c>
      <c r="T206" s="175" t="e">
        <f t="shared" si="49"/>
        <v>#VALUE!</v>
      </c>
      <c r="U206" cm="1">
        <f t="array" ref="U206">IF(R206="GBP",1,_xll.BDP("GBP"&amp;R206&amp;" CURNCY","PX_LAST"))</f>
        <v>1.2910999999999999</v>
      </c>
      <c r="V206" s="107" t="e">
        <f t="shared" si="50"/>
        <v>#VALUE!</v>
      </c>
      <c r="X206" s="249" t="str">
        <f t="shared" si="51"/>
        <v>AUD/USD R 06/20/24 Curncy</v>
      </c>
      <c r="Y206" s="250">
        <f t="shared" si="52"/>
        <v>1188210.5263157894</v>
      </c>
      <c r="Z206" s="254">
        <f t="shared" si="53"/>
        <v>-11789.473684210563</v>
      </c>
      <c r="AA206" s="254" t="e">
        <f t="shared" si="54"/>
        <v>#VALUE!</v>
      </c>
      <c r="AB206" s="91" t="str" cm="1">
        <f t="array" ref="AB206">_xll.BDP(P206&amp;" Govt","PX_DIRTY_MID")</f>
        <v>#N/A Field Not Applicable Govt</v>
      </c>
      <c r="AC206" s="256" t="e">
        <f t="shared" si="55"/>
        <v>#VALUE!</v>
      </c>
      <c r="AD206" s="255" t="e">
        <f t="shared" si="56"/>
        <v>#VALUE!</v>
      </c>
      <c r="AE206" s="249" t="str">
        <f t="shared" si="57"/>
        <v>AUD/USD R 06/20/24 AUD</v>
      </c>
      <c r="AG206" s="254">
        <f t="shared" si="58"/>
        <v>-11789.473684210563</v>
      </c>
      <c r="AH206" s="254" t="e">
        <f t="shared" si="59"/>
        <v>#VALUE!</v>
      </c>
      <c r="AI206" s="256" t="e">
        <f t="shared" si="60"/>
        <v>#VALUE!</v>
      </c>
      <c r="AJ206" t="b">
        <f t="shared" si="61"/>
        <v>1</v>
      </c>
      <c r="AK206" t="s">
        <v>1012</v>
      </c>
      <c r="AL206" t="str">
        <f t="shared" si="62"/>
        <v>FORWARD</v>
      </c>
      <c r="AM206">
        <f t="shared" si="63"/>
        <v>0</v>
      </c>
    </row>
    <row r="207" spans="1:39" x14ac:dyDescent="0.35">
      <c r="A207" t="s">
        <v>948</v>
      </c>
      <c r="B207" t="s">
        <v>949</v>
      </c>
      <c r="D207">
        <v>8824</v>
      </c>
      <c r="E207">
        <v>6572565.7289596712</v>
      </c>
      <c r="F207">
        <v>94.9765625</v>
      </c>
      <c r="H207" s="287" t="e">
        <f t="shared" si="64"/>
        <v>#N/A</v>
      </c>
      <c r="I207" s="249" t="s">
        <v>1238</v>
      </c>
      <c r="J207" t="s">
        <v>1328</v>
      </c>
      <c r="K207" t="s">
        <v>858</v>
      </c>
      <c r="L207">
        <v>0</v>
      </c>
      <c r="M207">
        <v>0</v>
      </c>
      <c r="N207" s="251">
        <v>0</v>
      </c>
      <c r="O207" t="str" cm="1">
        <f t="array" ref="O207">_xll.BDP(I207,"SECURITY_TYP")</f>
        <v>FORWARD</v>
      </c>
      <c r="P207" t="str" cm="1">
        <f t="array" ref="P207">_xll.BDP(I207,"ID_ISIN")</f>
        <v>#N/A Field Not Applicable</v>
      </c>
      <c r="Q207" t="str" cm="1">
        <f t="array" ref="Q207">_xll.BDP(P207&amp;" Govt","MATURITY")</f>
        <v>#N/A Field Not Applicable Govt</v>
      </c>
      <c r="R207" t="str" cm="1">
        <f t="array" ref="R207">_xll.BDP(I207,"CRNCY")</f>
        <v>USD</v>
      </c>
      <c r="S207" s="91" t="str" cm="1">
        <f t="array" ref="S207">_xll.BDP(P207&amp;" Govt","RISK_MID")</f>
        <v>#N/A Field Not Applicable Govt</v>
      </c>
      <c r="T207" s="175" t="e">
        <f t="shared" si="49"/>
        <v>#VALUE!</v>
      </c>
      <c r="U207" cm="1">
        <f t="array" ref="U207">IF(R207="GBP",1,_xll.BDP("GBP"&amp;R207&amp;" CURNCY","PX_LAST"))</f>
        <v>1.2910999999999999</v>
      </c>
      <c r="V207" s="107" t="e">
        <f t="shared" si="50"/>
        <v>#VALUE!</v>
      </c>
      <c r="X207" s="249" t="str">
        <f t="shared" si="51"/>
        <v>AUD/USD R 06/20/24 Curncy</v>
      </c>
      <c r="Y207" s="250">
        <f t="shared" si="52"/>
        <v>0</v>
      </c>
      <c r="Z207" s="254">
        <f t="shared" si="53"/>
        <v>0</v>
      </c>
      <c r="AA207" s="254" t="e">
        <f t="shared" si="54"/>
        <v>#VALUE!</v>
      </c>
      <c r="AB207" s="91" t="str" cm="1">
        <f t="array" ref="AB207">_xll.BDP(P207&amp;" Govt","PX_DIRTY_MID")</f>
        <v>#N/A Field Not Applicable Govt</v>
      </c>
      <c r="AC207" s="256" t="e">
        <f t="shared" si="55"/>
        <v>#VALUE!</v>
      </c>
      <c r="AD207" s="255" t="e">
        <f t="shared" si="56"/>
        <v>#VALUE!</v>
      </c>
      <c r="AE207" s="249" t="str">
        <f t="shared" si="57"/>
        <v>[AUD/USD R 06/20/24 USD]</v>
      </c>
      <c r="AG207" s="254">
        <f t="shared" si="58"/>
        <v>0</v>
      </c>
      <c r="AH207" s="254" t="e">
        <f t="shared" si="59"/>
        <v>#VALUE!</v>
      </c>
      <c r="AI207" s="256" t="e">
        <f t="shared" si="60"/>
        <v>#VALUE!</v>
      </c>
      <c r="AJ207" t="b">
        <f t="shared" si="61"/>
        <v>1</v>
      </c>
      <c r="AK207" t="s">
        <v>1012</v>
      </c>
      <c r="AL207" t="str">
        <f t="shared" si="62"/>
        <v>FORWARD</v>
      </c>
      <c r="AM207" t="str">
        <f t="shared" si="63"/>
        <v>G10_USDAUD</v>
      </c>
    </row>
    <row r="208" spans="1:39" x14ac:dyDescent="0.35">
      <c r="A208" t="s">
        <v>1551</v>
      </c>
      <c r="B208" t="s">
        <v>1552</v>
      </c>
      <c r="D208">
        <v>2046048993.9999998</v>
      </c>
      <c r="E208">
        <v>18985071.058794461</v>
      </c>
      <c r="F208">
        <v>83.754604272460938</v>
      </c>
      <c r="H208" s="287" t="e">
        <f t="shared" si="64"/>
        <v>#N/A</v>
      </c>
      <c r="I208" s="249" t="s">
        <v>1238</v>
      </c>
      <c r="J208" t="s">
        <v>640</v>
      </c>
      <c r="L208">
        <v>11000000</v>
      </c>
      <c r="M208" s="250">
        <v>5719867.9304943029</v>
      </c>
      <c r="N208" s="251">
        <v>0.66022400511169432</v>
      </c>
      <c r="O208" t="str" cm="1">
        <f t="array" ref="O208">_xll.BDP(I208,"SECURITY_TYP")</f>
        <v>FORWARD</v>
      </c>
      <c r="P208" t="str" cm="1">
        <f t="array" ref="P208">_xll.BDP(I208,"ID_ISIN")</f>
        <v>#N/A Field Not Applicable</v>
      </c>
      <c r="Q208" t="str" cm="1">
        <f t="array" ref="Q208">_xll.BDP(P208&amp;" Govt","MATURITY")</f>
        <v>#N/A Field Not Applicable Govt</v>
      </c>
      <c r="R208" t="str" cm="1">
        <f t="array" ref="R208">_xll.BDP(I208,"CRNCY")</f>
        <v>USD</v>
      </c>
      <c r="S208" s="91" t="str" cm="1">
        <f t="array" ref="S208">_xll.BDP(P208&amp;" Govt","RISK_MID")</f>
        <v>#N/A Field Not Applicable Govt</v>
      </c>
      <c r="T208" s="175" t="e">
        <f t="shared" si="49"/>
        <v>#VALUE!</v>
      </c>
      <c r="U208" cm="1">
        <f t="array" ref="U208">IF(R208="GBP",1,_xll.BDP("GBP"&amp;R208&amp;" CURNCY","PX_LAST"))</f>
        <v>1.2910999999999999</v>
      </c>
      <c r="V208" s="107" t="e">
        <f t="shared" si="50"/>
        <v>#VALUE!</v>
      </c>
      <c r="X208" s="249" t="str">
        <f t="shared" si="51"/>
        <v>AUD/USD R 06/20/24 Curncy</v>
      </c>
      <c r="Y208" s="250">
        <f t="shared" si="52"/>
        <v>10891929.824561402</v>
      </c>
      <c r="Z208" s="254">
        <f t="shared" si="53"/>
        <v>-108070.1754385978</v>
      </c>
      <c r="AA208" s="254" t="e">
        <f t="shared" si="54"/>
        <v>#VALUE!</v>
      </c>
      <c r="AB208" s="91" t="str" cm="1">
        <f t="array" ref="AB208">_xll.BDP(P208&amp;" Govt","PX_DIRTY_MID")</f>
        <v>#N/A Field Not Applicable Govt</v>
      </c>
      <c r="AC208" s="256" t="e">
        <f t="shared" si="55"/>
        <v>#VALUE!</v>
      </c>
      <c r="AD208" s="255" t="e">
        <f t="shared" si="56"/>
        <v>#VALUE!</v>
      </c>
      <c r="AE208" s="249" t="str">
        <f t="shared" si="57"/>
        <v>AUD/USD R 06/20/24 AUD</v>
      </c>
      <c r="AG208" s="254">
        <f t="shared" si="58"/>
        <v>-108070.1754385978</v>
      </c>
      <c r="AH208" s="254" t="e">
        <f t="shared" si="59"/>
        <v>#VALUE!</v>
      </c>
      <c r="AI208" s="256" t="e">
        <f t="shared" si="60"/>
        <v>#VALUE!</v>
      </c>
      <c r="AJ208" t="b">
        <f t="shared" si="61"/>
        <v>1</v>
      </c>
      <c r="AK208" t="s">
        <v>1012</v>
      </c>
      <c r="AL208" t="str">
        <f t="shared" si="62"/>
        <v>FORWARD</v>
      </c>
      <c r="AM208">
        <f t="shared" si="63"/>
        <v>0</v>
      </c>
    </row>
    <row r="209" spans="1:39" x14ac:dyDescent="0.35">
      <c r="A209" t="s">
        <v>1551</v>
      </c>
      <c r="B209" t="s">
        <v>1553</v>
      </c>
      <c r="D209">
        <v>-24427227.396998603</v>
      </c>
      <c r="E209">
        <v>-18919408.270959552</v>
      </c>
      <c r="F209">
        <v>83.754604272460938</v>
      </c>
      <c r="H209" s="287" t="e">
        <f t="shared" si="64"/>
        <v>#N/A</v>
      </c>
      <c r="I209" s="249" t="s">
        <v>1238</v>
      </c>
      <c r="J209" t="s">
        <v>640</v>
      </c>
      <c r="L209" s="250">
        <v>18800000</v>
      </c>
      <c r="M209" s="250">
        <v>9775774.2812084444</v>
      </c>
      <c r="N209" s="251">
        <v>0.66022400511169432</v>
      </c>
      <c r="O209" t="str" cm="1">
        <f t="array" ref="O209">_xll.BDP(I209,"SECURITY_TYP")</f>
        <v>FORWARD</v>
      </c>
      <c r="P209" t="str" cm="1">
        <f t="array" ref="P209">_xll.BDP(I209,"ID_ISIN")</f>
        <v>#N/A Field Not Applicable</v>
      </c>
      <c r="Q209" t="str" cm="1">
        <f t="array" ref="Q209">_xll.BDP(P209&amp;" Govt","MATURITY")</f>
        <v>#N/A Field Not Applicable Govt</v>
      </c>
      <c r="R209" t="str" cm="1">
        <f t="array" ref="R209">_xll.BDP(I209,"CRNCY")</f>
        <v>USD</v>
      </c>
      <c r="S209" s="91" t="str" cm="1">
        <f t="array" ref="S209">_xll.BDP(P209&amp;" Govt","RISK_MID")</f>
        <v>#N/A Field Not Applicable Govt</v>
      </c>
      <c r="T209" s="175" t="e">
        <f t="shared" si="49"/>
        <v>#VALUE!</v>
      </c>
      <c r="U209" cm="1">
        <f t="array" ref="U209">IF(R209="GBP",1,_xll.BDP("GBP"&amp;R209&amp;" CURNCY","PX_LAST"))</f>
        <v>1.2910999999999999</v>
      </c>
      <c r="V209" s="107" t="e">
        <f t="shared" si="50"/>
        <v>#VALUE!</v>
      </c>
      <c r="X209" s="249" t="str">
        <f t="shared" si="51"/>
        <v>AUD/USD R 06/20/24 Curncy</v>
      </c>
      <c r="Y209" s="250">
        <f t="shared" si="52"/>
        <v>18615298.245614033</v>
      </c>
      <c r="Z209" s="254">
        <f t="shared" si="53"/>
        <v>-184701.75438596681</v>
      </c>
      <c r="AA209" s="254" t="e">
        <f t="shared" si="54"/>
        <v>#VALUE!</v>
      </c>
      <c r="AB209" s="91" t="str" cm="1">
        <f t="array" ref="AB209">_xll.BDP(P209&amp;" Govt","PX_DIRTY_MID")</f>
        <v>#N/A Field Not Applicable Govt</v>
      </c>
      <c r="AC209" s="256" t="e">
        <f t="shared" si="55"/>
        <v>#VALUE!</v>
      </c>
      <c r="AD209" s="255" t="e">
        <f t="shared" si="56"/>
        <v>#VALUE!</v>
      </c>
      <c r="AE209" s="249" t="str">
        <f t="shared" si="57"/>
        <v>AUD/USD R 06/20/24 AUD</v>
      </c>
      <c r="AG209" s="254">
        <f t="shared" si="58"/>
        <v>-184701.75438596681</v>
      </c>
      <c r="AH209" s="254" t="e">
        <f t="shared" si="59"/>
        <v>#VALUE!</v>
      </c>
      <c r="AI209" s="256" t="e">
        <f t="shared" si="60"/>
        <v>#VALUE!</v>
      </c>
      <c r="AJ209" t="b">
        <f t="shared" si="61"/>
        <v>1</v>
      </c>
      <c r="AK209" t="s">
        <v>1012</v>
      </c>
      <c r="AL209" t="str">
        <f t="shared" si="62"/>
        <v>FORWARD</v>
      </c>
      <c r="AM209">
        <f t="shared" si="63"/>
        <v>0</v>
      </c>
    </row>
    <row r="210" spans="1:39" x14ac:dyDescent="0.35">
      <c r="A210" t="s">
        <v>1529</v>
      </c>
      <c r="B210" t="s">
        <v>1360</v>
      </c>
      <c r="D210">
        <v>-1528346.34</v>
      </c>
      <c r="E210">
        <v>-1528346.34</v>
      </c>
      <c r="F210">
        <v>0.84392602876281742</v>
      </c>
      <c r="H210" s="287" t="e">
        <f t="shared" si="64"/>
        <v>#N/A</v>
      </c>
      <c r="I210" s="249" t="s">
        <v>1238</v>
      </c>
      <c r="J210" t="s">
        <v>639</v>
      </c>
      <c r="L210" s="250">
        <v>199015229</v>
      </c>
      <c r="M210" s="250">
        <v>156827147.53608209</v>
      </c>
      <c r="N210" s="251">
        <v>0.66022400511169432</v>
      </c>
      <c r="O210" t="str" cm="1">
        <f t="array" ref="O210">_xll.BDP(I210,"SECURITY_TYP")</f>
        <v>FORWARD</v>
      </c>
      <c r="P210" t="str" cm="1">
        <f t="array" ref="P210">_xll.BDP(I210,"ID_ISIN")</f>
        <v>#N/A Field Not Applicable</v>
      </c>
      <c r="Q210" t="str" cm="1">
        <f t="array" ref="Q210">_xll.BDP(P210&amp;" Govt","MATURITY")</f>
        <v>#N/A Field Not Applicable Govt</v>
      </c>
      <c r="R210" t="str" cm="1">
        <f t="array" ref="R210">_xll.BDP(I210,"CRNCY")</f>
        <v>USD</v>
      </c>
      <c r="S210" s="91" t="str" cm="1">
        <f t="array" ref="S210">_xll.BDP(P210&amp;" Govt","RISK_MID")</f>
        <v>#N/A Field Not Applicable Govt</v>
      </c>
      <c r="T210" s="175" t="e">
        <f t="shared" si="49"/>
        <v>#VALUE!</v>
      </c>
      <c r="U210" cm="1">
        <f t="array" ref="U210">IF(R210="GBP",1,_xll.BDP("GBP"&amp;R210&amp;" CURNCY","PX_LAST"))</f>
        <v>1.2910999999999999</v>
      </c>
      <c r="V210" s="107" t="e">
        <f t="shared" si="50"/>
        <v>#VALUE!</v>
      </c>
      <c r="X210" s="249" t="str">
        <f t="shared" si="51"/>
        <v>AUD/USD R 06/20/24 Curncy</v>
      </c>
      <c r="Y210" s="250">
        <f t="shared" si="52"/>
        <v>197059991.66245613</v>
      </c>
      <c r="Z210" s="254">
        <f t="shared" si="53"/>
        <v>-1955237.337543875</v>
      </c>
      <c r="AA210" s="254" t="e">
        <f t="shared" si="54"/>
        <v>#VALUE!</v>
      </c>
      <c r="AB210" s="91" t="str" cm="1">
        <f t="array" ref="AB210">_xll.BDP(P210&amp;" Govt","PX_DIRTY_MID")</f>
        <v>#N/A Field Not Applicable Govt</v>
      </c>
      <c r="AC210" s="256" t="e">
        <f t="shared" si="55"/>
        <v>#VALUE!</v>
      </c>
      <c r="AD210" s="255" t="e">
        <f t="shared" si="56"/>
        <v>#VALUE!</v>
      </c>
      <c r="AE210" s="249" t="str">
        <f t="shared" si="57"/>
        <v>AUD/USD R 06/20/24 USD</v>
      </c>
      <c r="AG210" s="254">
        <f t="shared" si="58"/>
        <v>-1955237.337543875</v>
      </c>
      <c r="AH210" s="254" t="e">
        <f t="shared" si="59"/>
        <v>#VALUE!</v>
      </c>
      <c r="AI210" s="256" t="e">
        <f t="shared" si="60"/>
        <v>#VALUE!</v>
      </c>
      <c r="AJ210" t="b">
        <f t="shared" si="61"/>
        <v>1</v>
      </c>
      <c r="AK210" t="s">
        <v>1012</v>
      </c>
      <c r="AL210" t="str">
        <f t="shared" si="62"/>
        <v>FORWARD</v>
      </c>
      <c r="AM210">
        <f t="shared" si="63"/>
        <v>0</v>
      </c>
    </row>
    <row r="211" spans="1:39" x14ac:dyDescent="0.35">
      <c r="A211" t="s">
        <v>1529</v>
      </c>
      <c r="B211" t="s">
        <v>1359</v>
      </c>
      <c r="D211">
        <v>1800000</v>
      </c>
      <c r="E211">
        <v>1515449.5277313562</v>
      </c>
      <c r="F211">
        <v>0.84392602876281742</v>
      </c>
      <c r="H211" s="287" t="e">
        <f t="shared" si="64"/>
        <v>#N/A</v>
      </c>
      <c r="I211" s="249" t="s">
        <v>1238</v>
      </c>
      <c r="J211" t="s">
        <v>639</v>
      </c>
      <c r="L211">
        <v>-6740890.3200000003</v>
      </c>
      <c r="M211">
        <v>-5311928.1677644262</v>
      </c>
      <c r="N211" s="251">
        <v>0.66022400511169432</v>
      </c>
      <c r="O211" t="str" cm="1">
        <f t="array" ref="O211">_xll.BDP(I211,"SECURITY_TYP")</f>
        <v>FORWARD</v>
      </c>
      <c r="P211" t="str" cm="1">
        <f t="array" ref="P211">_xll.BDP(I211,"ID_ISIN")</f>
        <v>#N/A Field Not Applicable</v>
      </c>
      <c r="Q211" t="str" cm="1">
        <f t="array" ref="Q211">_xll.BDP(P211&amp;" Govt","MATURITY")</f>
        <v>#N/A Field Not Applicable Govt</v>
      </c>
      <c r="R211" t="str" cm="1">
        <f t="array" ref="R211">_xll.BDP(I211,"CRNCY")</f>
        <v>USD</v>
      </c>
      <c r="S211" s="91" t="str" cm="1">
        <f t="array" ref="S211">_xll.BDP(P211&amp;" Govt","RISK_MID")</f>
        <v>#N/A Field Not Applicable Govt</v>
      </c>
      <c r="T211" s="175" t="e">
        <f t="shared" si="49"/>
        <v>#VALUE!</v>
      </c>
      <c r="U211" cm="1">
        <f t="array" ref="U211">IF(R211="GBP",1,_xll.BDP("GBP"&amp;R211&amp;" CURNCY","PX_LAST"))</f>
        <v>1.2910999999999999</v>
      </c>
      <c r="V211" s="107" t="e">
        <f t="shared" si="50"/>
        <v>#VALUE!</v>
      </c>
      <c r="X211" s="249" t="str">
        <f t="shared" si="51"/>
        <v>AUD/USD R 06/20/24 Curncy</v>
      </c>
      <c r="Y211" s="250">
        <f t="shared" si="52"/>
        <v>-6674664.0291368421</v>
      </c>
      <c r="Z211" s="254">
        <f t="shared" si="53"/>
        <v>66226.290863158181</v>
      </c>
      <c r="AA211" s="254" t="e">
        <f t="shared" si="54"/>
        <v>#VALUE!</v>
      </c>
      <c r="AB211" s="91" t="str" cm="1">
        <f t="array" ref="AB211">_xll.BDP(P211&amp;" Govt","PX_DIRTY_MID")</f>
        <v>#N/A Field Not Applicable Govt</v>
      </c>
      <c r="AC211" s="256" t="e">
        <f t="shared" si="55"/>
        <v>#VALUE!</v>
      </c>
      <c r="AD211" s="255" t="e">
        <f t="shared" si="56"/>
        <v>#VALUE!</v>
      </c>
      <c r="AE211" s="249" t="str">
        <f t="shared" si="57"/>
        <v>AUD/USD R 06/20/24 USD</v>
      </c>
      <c r="AG211" s="254">
        <f t="shared" si="58"/>
        <v>66226.290863158181</v>
      </c>
      <c r="AH211" s="254" t="e">
        <f t="shared" si="59"/>
        <v>#VALUE!</v>
      </c>
      <c r="AI211" s="256" t="e">
        <f t="shared" si="60"/>
        <v>#VALUE!</v>
      </c>
      <c r="AJ211" t="b">
        <f t="shared" si="61"/>
        <v>1</v>
      </c>
      <c r="AK211" t="s">
        <v>1012</v>
      </c>
      <c r="AL211" t="str">
        <f t="shared" si="62"/>
        <v>FORWARD</v>
      </c>
      <c r="AM211">
        <f t="shared" si="63"/>
        <v>0</v>
      </c>
    </row>
    <row r="212" spans="1:39" x14ac:dyDescent="0.35">
      <c r="A212" t="s">
        <v>1529</v>
      </c>
      <c r="B212" t="s">
        <v>1360</v>
      </c>
      <c r="D212">
        <v>-1445990.0799999998</v>
      </c>
      <c r="E212">
        <v>-1445990.0799999998</v>
      </c>
      <c r="F212">
        <v>0.84392602876281742</v>
      </c>
      <c r="H212" s="287" t="e">
        <f t="shared" si="64"/>
        <v>#N/A</v>
      </c>
      <c r="I212" s="249" t="s">
        <v>1238</v>
      </c>
      <c r="J212" t="s">
        <v>639</v>
      </c>
      <c r="L212">
        <v>-7279297.2999999998</v>
      </c>
      <c r="M212">
        <v>-5736201.3819862194</v>
      </c>
      <c r="N212" s="251">
        <v>0.66022400511169432</v>
      </c>
      <c r="O212" t="str" cm="1">
        <f t="array" ref="O212">_xll.BDP(I212,"SECURITY_TYP")</f>
        <v>FORWARD</v>
      </c>
      <c r="P212" t="str" cm="1">
        <f t="array" ref="P212">_xll.BDP(I212,"ID_ISIN")</f>
        <v>#N/A Field Not Applicable</v>
      </c>
      <c r="Q212" t="str" cm="1">
        <f t="array" ref="Q212">_xll.BDP(P212&amp;" Govt","MATURITY")</f>
        <v>#N/A Field Not Applicable Govt</v>
      </c>
      <c r="R212" t="str" cm="1">
        <f t="array" ref="R212">_xll.BDP(I212,"CRNCY")</f>
        <v>USD</v>
      </c>
      <c r="S212" s="91" t="str" cm="1">
        <f t="array" ref="S212">_xll.BDP(P212&amp;" Govt","RISK_MID")</f>
        <v>#N/A Field Not Applicable Govt</v>
      </c>
      <c r="T212" s="175" t="e">
        <f t="shared" si="49"/>
        <v>#VALUE!</v>
      </c>
      <c r="U212" cm="1">
        <f t="array" ref="U212">IF(R212="GBP",1,_xll.BDP("GBP"&amp;R212&amp;" CURNCY","PX_LAST"))</f>
        <v>1.2910999999999999</v>
      </c>
      <c r="V212" s="107" t="e">
        <f t="shared" si="50"/>
        <v>#VALUE!</v>
      </c>
      <c r="X212" s="249" t="str">
        <f t="shared" si="51"/>
        <v>AUD/USD R 06/20/24 Curncy</v>
      </c>
      <c r="Y212" s="250">
        <f t="shared" si="52"/>
        <v>-7207781.3967017541</v>
      </c>
      <c r="Z212" s="254">
        <f t="shared" si="53"/>
        <v>71515.903298245743</v>
      </c>
      <c r="AA212" s="254" t="e">
        <f t="shared" si="54"/>
        <v>#VALUE!</v>
      </c>
      <c r="AB212" s="91" t="str" cm="1">
        <f t="array" ref="AB212">_xll.BDP(P212&amp;" Govt","PX_DIRTY_MID")</f>
        <v>#N/A Field Not Applicable Govt</v>
      </c>
      <c r="AC212" s="256" t="e">
        <f t="shared" si="55"/>
        <v>#VALUE!</v>
      </c>
      <c r="AD212" s="255" t="e">
        <f t="shared" si="56"/>
        <v>#VALUE!</v>
      </c>
      <c r="AE212" s="249" t="str">
        <f t="shared" si="57"/>
        <v>AUD/USD R 06/20/24 USD</v>
      </c>
      <c r="AG212" s="254">
        <f t="shared" si="58"/>
        <v>71515.903298245743</v>
      </c>
      <c r="AH212" s="254" t="e">
        <f t="shared" si="59"/>
        <v>#VALUE!</v>
      </c>
      <c r="AI212" s="256" t="e">
        <f t="shared" si="60"/>
        <v>#VALUE!</v>
      </c>
      <c r="AJ212" t="b">
        <f t="shared" si="61"/>
        <v>1</v>
      </c>
      <c r="AK212" t="s">
        <v>1012</v>
      </c>
      <c r="AL212" t="str">
        <f t="shared" si="62"/>
        <v>FORWARD</v>
      </c>
      <c r="AM212">
        <f t="shared" si="63"/>
        <v>0</v>
      </c>
    </row>
    <row r="213" spans="1:39" x14ac:dyDescent="0.35">
      <c r="A213" t="s">
        <v>1529</v>
      </c>
      <c r="B213" t="s">
        <v>1359</v>
      </c>
      <c r="D213">
        <v>-3950000</v>
      </c>
      <c r="E213">
        <v>-3325569.7969660317</v>
      </c>
      <c r="F213">
        <v>0.84402399103546144</v>
      </c>
      <c r="H213" s="287" t="e">
        <f t="shared" si="64"/>
        <v>#N/A</v>
      </c>
      <c r="I213" s="249" t="s">
        <v>1238</v>
      </c>
      <c r="J213" t="s">
        <v>639</v>
      </c>
      <c r="L213">
        <v>-22700903.399999999</v>
      </c>
      <c r="M213">
        <v>-17888670.855003498</v>
      </c>
      <c r="N213" s="251">
        <v>0.66022400511169432</v>
      </c>
      <c r="O213" t="str" cm="1">
        <f t="array" ref="O213">_xll.BDP(I213,"SECURITY_TYP")</f>
        <v>FORWARD</v>
      </c>
      <c r="P213" t="str" cm="1">
        <f t="array" ref="P213">_xll.BDP(I213,"ID_ISIN")</f>
        <v>#N/A Field Not Applicable</v>
      </c>
      <c r="Q213" t="str" cm="1">
        <f t="array" ref="Q213">_xll.BDP(P213&amp;" Govt","MATURITY")</f>
        <v>#N/A Field Not Applicable Govt</v>
      </c>
      <c r="R213" t="str" cm="1">
        <f t="array" ref="R213">_xll.BDP(I213,"CRNCY")</f>
        <v>USD</v>
      </c>
      <c r="S213" s="91" t="str" cm="1">
        <f t="array" ref="S213">_xll.BDP(P213&amp;" Govt","RISK_MID")</f>
        <v>#N/A Field Not Applicable Govt</v>
      </c>
      <c r="T213" s="175" t="e">
        <f t="shared" si="49"/>
        <v>#VALUE!</v>
      </c>
      <c r="U213" cm="1">
        <f t="array" ref="U213">IF(R213="GBP",1,_xll.BDP("GBP"&amp;R213&amp;" CURNCY","PX_LAST"))</f>
        <v>1.2910999999999999</v>
      </c>
      <c r="V213" s="107" t="e">
        <f t="shared" si="50"/>
        <v>#VALUE!</v>
      </c>
      <c r="X213" s="249" t="str">
        <f t="shared" si="51"/>
        <v>AUD/USD R 06/20/24 Curncy</v>
      </c>
      <c r="Y213" s="250">
        <f t="shared" si="52"/>
        <v>-22477876.980631575</v>
      </c>
      <c r="Z213" s="254">
        <f t="shared" si="53"/>
        <v>223026.41936842352</v>
      </c>
      <c r="AA213" s="254" t="e">
        <f t="shared" si="54"/>
        <v>#VALUE!</v>
      </c>
      <c r="AB213" s="91" t="str" cm="1">
        <f t="array" ref="AB213">_xll.BDP(P213&amp;" Govt","PX_DIRTY_MID")</f>
        <v>#N/A Field Not Applicable Govt</v>
      </c>
      <c r="AC213" s="256" t="e">
        <f t="shared" si="55"/>
        <v>#VALUE!</v>
      </c>
      <c r="AD213" s="255" t="e">
        <f t="shared" si="56"/>
        <v>#VALUE!</v>
      </c>
      <c r="AE213" s="249" t="str">
        <f t="shared" si="57"/>
        <v>AUD/USD R 06/20/24 USD</v>
      </c>
      <c r="AG213" s="254">
        <f t="shared" si="58"/>
        <v>223026.41936842352</v>
      </c>
      <c r="AH213" s="254" t="e">
        <f t="shared" si="59"/>
        <v>#VALUE!</v>
      </c>
      <c r="AI213" s="256" t="e">
        <f t="shared" si="60"/>
        <v>#VALUE!</v>
      </c>
      <c r="AJ213" t="b">
        <f t="shared" si="61"/>
        <v>1</v>
      </c>
      <c r="AK213" t="s">
        <v>1012</v>
      </c>
      <c r="AL213" t="str">
        <f t="shared" si="62"/>
        <v>FORWARD</v>
      </c>
      <c r="AM213">
        <f t="shared" si="63"/>
        <v>0</v>
      </c>
    </row>
    <row r="214" spans="1:39" x14ac:dyDescent="0.35">
      <c r="A214" t="s">
        <v>1529</v>
      </c>
      <c r="B214" t="s">
        <v>1359</v>
      </c>
      <c r="D214">
        <v>1700000</v>
      </c>
      <c r="E214">
        <v>1431257.8873018364</v>
      </c>
      <c r="F214">
        <v>0.84392602876281742</v>
      </c>
      <c r="H214" s="287" t="e">
        <f t="shared" si="64"/>
        <v>#N/A</v>
      </c>
      <c r="I214" s="249" t="s">
        <v>1238</v>
      </c>
      <c r="J214" t="s">
        <v>640</v>
      </c>
      <c r="L214">
        <v>34500000</v>
      </c>
      <c r="M214">
        <v>17939585.782004859</v>
      </c>
      <c r="N214" s="251">
        <v>0.66022400511169432</v>
      </c>
      <c r="O214" t="str" cm="1">
        <f t="array" ref="O214">_xll.BDP(I214,"SECURITY_TYP")</f>
        <v>FORWARD</v>
      </c>
      <c r="P214" t="str" cm="1">
        <f t="array" ref="P214">_xll.BDP(I214,"ID_ISIN")</f>
        <v>#N/A Field Not Applicable</v>
      </c>
      <c r="Q214" t="str" cm="1">
        <f t="array" ref="Q214">_xll.BDP(P214&amp;" Govt","MATURITY")</f>
        <v>#N/A Field Not Applicable Govt</v>
      </c>
      <c r="R214" t="str" cm="1">
        <f t="array" ref="R214">_xll.BDP(I214,"CRNCY")</f>
        <v>USD</v>
      </c>
      <c r="S214" s="91" t="str" cm="1">
        <f t="array" ref="S214">_xll.BDP(P214&amp;" Govt","RISK_MID")</f>
        <v>#N/A Field Not Applicable Govt</v>
      </c>
      <c r="T214" s="175" t="e">
        <f t="shared" si="49"/>
        <v>#VALUE!</v>
      </c>
      <c r="U214" cm="1">
        <f t="array" ref="U214">IF(R214="GBP",1,_xll.BDP("GBP"&amp;R214&amp;" CURNCY","PX_LAST"))</f>
        <v>1.2910999999999999</v>
      </c>
      <c r="V214" s="107" t="e">
        <f t="shared" si="50"/>
        <v>#VALUE!</v>
      </c>
      <c r="X214" s="249" t="str">
        <f t="shared" si="51"/>
        <v>AUD/USD R 06/20/24 Curncy</v>
      </c>
      <c r="Y214" s="250">
        <f t="shared" si="52"/>
        <v>34161052.631578945</v>
      </c>
      <c r="Z214" s="254">
        <f t="shared" si="53"/>
        <v>-338947.36842105538</v>
      </c>
      <c r="AA214" s="254" t="e">
        <f t="shared" si="54"/>
        <v>#VALUE!</v>
      </c>
      <c r="AB214" s="91" t="str" cm="1">
        <f t="array" ref="AB214">_xll.BDP(P214&amp;" Govt","PX_DIRTY_MID")</f>
        <v>#N/A Field Not Applicable Govt</v>
      </c>
      <c r="AC214" s="256" t="e">
        <f t="shared" si="55"/>
        <v>#VALUE!</v>
      </c>
      <c r="AD214" s="255" t="e">
        <f t="shared" si="56"/>
        <v>#VALUE!</v>
      </c>
      <c r="AE214" s="249" t="str">
        <f t="shared" si="57"/>
        <v>AUD/USD R 06/20/24 AUD</v>
      </c>
      <c r="AG214" s="254">
        <f t="shared" si="58"/>
        <v>-338947.36842105538</v>
      </c>
      <c r="AH214" s="254" t="e">
        <f t="shared" si="59"/>
        <v>#VALUE!</v>
      </c>
      <c r="AI214" s="256" t="e">
        <f t="shared" si="60"/>
        <v>#VALUE!</v>
      </c>
      <c r="AJ214" t="b">
        <f t="shared" si="61"/>
        <v>1</v>
      </c>
      <c r="AK214" t="s">
        <v>1012</v>
      </c>
      <c r="AL214" t="str">
        <f t="shared" si="62"/>
        <v>FORWARD</v>
      </c>
      <c r="AM214">
        <f t="shared" si="63"/>
        <v>0</v>
      </c>
    </row>
    <row r="215" spans="1:39" x14ac:dyDescent="0.35">
      <c r="A215" t="s">
        <v>1529</v>
      </c>
      <c r="B215" t="s">
        <v>1360</v>
      </c>
      <c r="D215">
        <v>-19492049.199999999</v>
      </c>
      <c r="E215">
        <v>-19492049.199999999</v>
      </c>
      <c r="F215">
        <v>0.84392602876281742</v>
      </c>
      <c r="H215" s="287" t="e">
        <f t="shared" si="64"/>
        <v>#N/A</v>
      </c>
      <c r="I215" s="249" t="s">
        <v>1238</v>
      </c>
      <c r="J215" t="s">
        <v>639</v>
      </c>
      <c r="L215">
        <v>-786860.4</v>
      </c>
      <c r="M215">
        <v>-620058.43804596772</v>
      </c>
      <c r="N215" s="251">
        <v>0.66022400511169432</v>
      </c>
      <c r="O215" t="str" cm="1">
        <f t="array" ref="O215">_xll.BDP(I215,"SECURITY_TYP")</f>
        <v>FORWARD</v>
      </c>
      <c r="P215" t="str" cm="1">
        <f t="array" ref="P215">_xll.BDP(I215,"ID_ISIN")</f>
        <v>#N/A Field Not Applicable</v>
      </c>
      <c r="Q215" t="str" cm="1">
        <f t="array" ref="Q215">_xll.BDP(P215&amp;" Govt","MATURITY")</f>
        <v>#N/A Field Not Applicable Govt</v>
      </c>
      <c r="R215" t="str" cm="1">
        <f t="array" ref="R215">_xll.BDP(I215,"CRNCY")</f>
        <v>USD</v>
      </c>
      <c r="S215" s="91" t="str" cm="1">
        <f t="array" ref="S215">_xll.BDP(P215&amp;" Govt","RISK_MID")</f>
        <v>#N/A Field Not Applicable Govt</v>
      </c>
      <c r="T215" s="175" t="e">
        <f t="shared" si="49"/>
        <v>#VALUE!</v>
      </c>
      <c r="U215" cm="1">
        <f t="array" ref="U215">IF(R215="GBP",1,_xll.BDP("GBP"&amp;R215&amp;" CURNCY","PX_LAST"))</f>
        <v>1.2910999999999999</v>
      </c>
      <c r="V215" s="107" t="e">
        <f t="shared" si="50"/>
        <v>#VALUE!</v>
      </c>
      <c r="X215" s="249" t="str">
        <f t="shared" si="51"/>
        <v>AUD/USD R 06/20/24 Curncy</v>
      </c>
      <c r="Y215" s="250">
        <f t="shared" si="52"/>
        <v>-779129.84168421046</v>
      </c>
      <c r="Z215" s="254">
        <f t="shared" si="53"/>
        <v>7730.5583157895599</v>
      </c>
      <c r="AA215" s="254" t="e">
        <f t="shared" si="54"/>
        <v>#VALUE!</v>
      </c>
      <c r="AB215" s="91" t="str" cm="1">
        <f t="array" ref="AB215">_xll.BDP(P215&amp;" Govt","PX_DIRTY_MID")</f>
        <v>#N/A Field Not Applicable Govt</v>
      </c>
      <c r="AC215" s="256" t="e">
        <f t="shared" si="55"/>
        <v>#VALUE!</v>
      </c>
      <c r="AD215" s="255" t="e">
        <f t="shared" si="56"/>
        <v>#VALUE!</v>
      </c>
      <c r="AE215" s="249" t="str">
        <f t="shared" si="57"/>
        <v>AUD/USD R 06/20/24 USD</v>
      </c>
      <c r="AG215" s="254">
        <f t="shared" si="58"/>
        <v>7730.5583157895599</v>
      </c>
      <c r="AH215" s="254" t="e">
        <f t="shared" si="59"/>
        <v>#VALUE!</v>
      </c>
      <c r="AI215" s="256" t="e">
        <f t="shared" si="60"/>
        <v>#VALUE!</v>
      </c>
      <c r="AJ215" t="b">
        <f t="shared" si="61"/>
        <v>1</v>
      </c>
      <c r="AK215" t="s">
        <v>1012</v>
      </c>
      <c r="AL215" t="str">
        <f t="shared" si="62"/>
        <v>FORWARD</v>
      </c>
      <c r="AM215">
        <f t="shared" si="63"/>
        <v>0</v>
      </c>
    </row>
    <row r="216" spans="1:39" x14ac:dyDescent="0.35">
      <c r="A216" t="s">
        <v>1529</v>
      </c>
      <c r="B216" t="s">
        <v>1359</v>
      </c>
      <c r="D216">
        <v>23000000</v>
      </c>
      <c r="E216">
        <v>19364077.29878955</v>
      </c>
      <c r="F216">
        <v>0.84392602876281742</v>
      </c>
      <c r="H216" s="287" t="e">
        <f t="shared" si="64"/>
        <v>#N/A</v>
      </c>
      <c r="I216" s="249" t="s">
        <v>1238</v>
      </c>
      <c r="J216" t="s">
        <v>640</v>
      </c>
      <c r="L216">
        <v>5700000</v>
      </c>
      <c r="M216">
        <v>2963931.5639834111</v>
      </c>
      <c r="N216" s="251">
        <v>0.66022400511169432</v>
      </c>
      <c r="O216" t="str" cm="1">
        <f t="array" ref="O216">_xll.BDP(I216,"SECURITY_TYP")</f>
        <v>FORWARD</v>
      </c>
      <c r="P216" t="str" cm="1">
        <f t="array" ref="P216">_xll.BDP(I216,"ID_ISIN")</f>
        <v>#N/A Field Not Applicable</v>
      </c>
      <c r="Q216" t="str" cm="1">
        <f t="array" ref="Q216">_xll.BDP(P216&amp;" Govt","MATURITY")</f>
        <v>#N/A Field Not Applicable Govt</v>
      </c>
      <c r="R216" t="str" cm="1">
        <f t="array" ref="R216">_xll.BDP(I216,"CRNCY")</f>
        <v>USD</v>
      </c>
      <c r="S216" s="91" t="str" cm="1">
        <f t="array" ref="S216">_xll.BDP(P216&amp;" Govt","RISK_MID")</f>
        <v>#N/A Field Not Applicable Govt</v>
      </c>
      <c r="T216" s="175" t="e">
        <f t="shared" si="49"/>
        <v>#VALUE!</v>
      </c>
      <c r="U216" cm="1">
        <f t="array" ref="U216">IF(R216="GBP",1,_xll.BDP("GBP"&amp;R216&amp;" CURNCY","PX_LAST"))</f>
        <v>1.2910999999999999</v>
      </c>
      <c r="V216" s="107" t="e">
        <f t="shared" si="50"/>
        <v>#VALUE!</v>
      </c>
      <c r="X216" s="249" t="str">
        <f t="shared" si="51"/>
        <v>AUD/USD R 06/20/24 Curncy</v>
      </c>
      <c r="Y216" s="250">
        <f t="shared" si="52"/>
        <v>5644000</v>
      </c>
      <c r="Z216" s="254">
        <f t="shared" si="53"/>
        <v>-56000</v>
      </c>
      <c r="AA216" s="254" t="e">
        <f t="shared" si="54"/>
        <v>#VALUE!</v>
      </c>
      <c r="AB216" s="91" t="str" cm="1">
        <f t="array" ref="AB216">_xll.BDP(P216&amp;" Govt","PX_DIRTY_MID")</f>
        <v>#N/A Field Not Applicable Govt</v>
      </c>
      <c r="AC216" s="256" t="e">
        <f t="shared" si="55"/>
        <v>#VALUE!</v>
      </c>
      <c r="AD216" s="255" t="e">
        <f t="shared" si="56"/>
        <v>#VALUE!</v>
      </c>
      <c r="AE216" s="249" t="str">
        <f t="shared" si="57"/>
        <v>AUD/USD R 06/20/24 AUD</v>
      </c>
      <c r="AG216" s="254">
        <f t="shared" si="58"/>
        <v>-56000</v>
      </c>
      <c r="AH216" s="254" t="e">
        <f t="shared" si="59"/>
        <v>#VALUE!</v>
      </c>
      <c r="AI216" s="256" t="e">
        <f t="shared" si="60"/>
        <v>#VALUE!</v>
      </c>
      <c r="AJ216" t="b">
        <f t="shared" si="61"/>
        <v>1</v>
      </c>
      <c r="AK216" t="s">
        <v>1012</v>
      </c>
      <c r="AL216" t="str">
        <f t="shared" si="62"/>
        <v>FORWARD</v>
      </c>
      <c r="AM216">
        <f t="shared" si="63"/>
        <v>0</v>
      </c>
    </row>
    <row r="217" spans="1:39" x14ac:dyDescent="0.35">
      <c r="A217" t="s">
        <v>1529</v>
      </c>
      <c r="B217" t="s">
        <v>1360</v>
      </c>
      <c r="D217">
        <v>-2968849.45</v>
      </c>
      <c r="E217">
        <v>-2968849.45</v>
      </c>
      <c r="F217">
        <v>0.84392602876281742</v>
      </c>
      <c r="H217" s="287" t="e">
        <f t="shared" si="64"/>
        <v>#N/A</v>
      </c>
      <c r="I217" s="249" t="s">
        <v>734</v>
      </c>
      <c r="J217" t="s">
        <v>1083</v>
      </c>
      <c r="L217">
        <v>0</v>
      </c>
      <c r="M217">
        <v>0</v>
      </c>
      <c r="N217" s="251">
        <v>0</v>
      </c>
      <c r="O217" t="str" cm="1">
        <f t="array" ref="O217">_xll.BDP(I217,"SECURITY_TYP")</f>
        <v>EURO-DOLLAR</v>
      </c>
      <c r="P217" t="str" cm="1">
        <f t="array" ref="P217">_xll.BDP(I217,"ID_ISIN")</f>
        <v>USP17625AC16</v>
      </c>
      <c r="Q217" t="str" cm="1">
        <f t="array" ref="Q217">_xll.BDP(P217&amp;" Govt","MATURITY")</f>
        <v>23/08/2022</v>
      </c>
      <c r="R217" t="str" cm="1">
        <f t="array" ref="R217">_xll.BDP(I217,"CRNCY")</f>
        <v>USD</v>
      </c>
      <c r="S217" s="91" cm="1">
        <f t="array" ref="S217">_xll.BDP(P217&amp;" Govt","RISK_MID")</f>
        <v>0</v>
      </c>
      <c r="T217" s="175">
        <f t="shared" si="49"/>
        <v>0</v>
      </c>
      <c r="U217" cm="1">
        <f t="array" ref="U217">IF(R217="GBP",1,_xll.BDP("GBP"&amp;R217&amp;" CURNCY","PX_LAST"))</f>
        <v>1.2910999999999999</v>
      </c>
      <c r="V217" s="107">
        <f t="shared" si="50"/>
        <v>0</v>
      </c>
      <c r="X217" s="249" t="str">
        <f t="shared" si="51"/>
        <v>EI350044 Corp</v>
      </c>
      <c r="Y217" s="250">
        <f t="shared" si="52"/>
        <v>0</v>
      </c>
      <c r="Z217" s="254">
        <f t="shared" si="53"/>
        <v>0</v>
      </c>
      <c r="AA217" s="254">
        <f t="shared" si="54"/>
        <v>0</v>
      </c>
      <c r="AB217" s="91" cm="1">
        <f t="array" ref="AB217">_xll.BDP(P217&amp;" Govt","PX_DIRTY_MID")</f>
        <v>20.898</v>
      </c>
      <c r="AC217" s="256">
        <f t="shared" si="55"/>
        <v>0</v>
      </c>
      <c r="AD217" s="255" t="e">
        <f t="shared" si="56"/>
        <v>#DIV/0!</v>
      </c>
      <c r="AE217" s="249" t="str">
        <f t="shared" si="57"/>
        <v>[VENZ 12 ¾ 08/23/22]</v>
      </c>
      <c r="AG217" s="254">
        <f t="shared" si="58"/>
        <v>0</v>
      </c>
      <c r="AH217" s="254">
        <f t="shared" si="59"/>
        <v>0</v>
      </c>
      <c r="AI217" s="256">
        <f t="shared" si="60"/>
        <v>0</v>
      </c>
      <c r="AJ217" t="b">
        <f t="shared" si="61"/>
        <v>1</v>
      </c>
      <c r="AK217" t="s">
        <v>1012</v>
      </c>
      <c r="AL217" t="str">
        <f t="shared" si="62"/>
        <v>EURO-DOLLAR</v>
      </c>
      <c r="AM217">
        <f t="shared" si="63"/>
        <v>0</v>
      </c>
    </row>
    <row r="218" spans="1:39" x14ac:dyDescent="0.35">
      <c r="A218" t="s">
        <v>1529</v>
      </c>
      <c r="B218" t="s">
        <v>1359</v>
      </c>
      <c r="D218">
        <v>3500000</v>
      </c>
      <c r="E218">
        <v>2946707.4150331924</v>
      </c>
      <c r="F218">
        <v>0.84392602876281742</v>
      </c>
      <c r="H218" s="287" t="e">
        <f t="shared" si="64"/>
        <v>#N/A</v>
      </c>
      <c r="I218" s="249" t="s">
        <v>1304</v>
      </c>
      <c r="J218" t="s">
        <v>1305</v>
      </c>
      <c r="L218">
        <v>23005321.050000001</v>
      </c>
      <c r="M218" s="250">
        <v>18128556.777045865</v>
      </c>
      <c r="N218" s="251">
        <v>0.65985000133514404</v>
      </c>
      <c r="O218" t="str" cm="1">
        <f t="array" ref="O218">_xll.BDP(I218,"SECURITY_TYP")</f>
        <v>FORWARD</v>
      </c>
      <c r="P218" t="str" cm="1">
        <f t="array" ref="P218">_xll.BDP(I218,"ID_ISIN")</f>
        <v>#N/A Field Not Applicable</v>
      </c>
      <c r="Q218" t="str" cm="1">
        <f t="array" ref="Q218">_xll.BDP(P218&amp;" Govt","MATURITY")</f>
        <v>#N/A Field Not Applicable Govt</v>
      </c>
      <c r="R218" t="str" cm="1">
        <f t="array" ref="R218">_xll.BDP(I218,"CRNCY")</f>
        <v>USD</v>
      </c>
      <c r="S218" s="91" t="str" cm="1">
        <f t="array" ref="S218">_xll.BDP(P218&amp;" Govt","RISK_MID")</f>
        <v>#N/A Field Not Applicable Govt</v>
      </c>
      <c r="T218" s="175" t="e">
        <f t="shared" si="49"/>
        <v>#VALUE!</v>
      </c>
      <c r="U218" cm="1">
        <f t="array" ref="U218">IF(R218="GBP",1,_xll.BDP("GBP"&amp;R218&amp;" CURNCY","PX_LAST"))</f>
        <v>1.2910999999999999</v>
      </c>
      <c r="V218" s="107" t="e">
        <f t="shared" si="50"/>
        <v>#VALUE!</v>
      </c>
      <c r="X218" s="249" t="str">
        <f t="shared" si="51"/>
        <v>AUD/USD R 05/28/24 Curncy</v>
      </c>
      <c r="Y218" s="250">
        <f t="shared" si="52"/>
        <v>22779303.860736839</v>
      </c>
      <c r="Z218" s="254">
        <f t="shared" si="53"/>
        <v>-226017.18926316127</v>
      </c>
      <c r="AA218" s="254" t="e">
        <f t="shared" si="54"/>
        <v>#VALUE!</v>
      </c>
      <c r="AB218" s="91" t="str" cm="1">
        <f t="array" ref="AB218">_xll.BDP(P218&amp;" Govt","PX_DIRTY_MID")</f>
        <v>#N/A Field Not Applicable Govt</v>
      </c>
      <c r="AC218" s="256" t="e">
        <f t="shared" si="55"/>
        <v>#VALUE!</v>
      </c>
      <c r="AD218" s="255" t="e">
        <f t="shared" si="56"/>
        <v>#VALUE!</v>
      </c>
      <c r="AE218" s="249" t="str">
        <f t="shared" si="57"/>
        <v>AUD/USD R 05/28/24 USD</v>
      </c>
      <c r="AG218" s="254">
        <f t="shared" si="58"/>
        <v>-226017.18926316127</v>
      </c>
      <c r="AH218" s="254" t="e">
        <f t="shared" si="59"/>
        <v>#VALUE!</v>
      </c>
      <c r="AI218" s="256" t="e">
        <f t="shared" si="60"/>
        <v>#VALUE!</v>
      </c>
      <c r="AJ218" t="b">
        <f t="shared" si="61"/>
        <v>1</v>
      </c>
      <c r="AK218" t="s">
        <v>1012</v>
      </c>
      <c r="AL218" t="str">
        <f t="shared" si="62"/>
        <v>FORWARD</v>
      </c>
      <c r="AM218">
        <f t="shared" si="63"/>
        <v>0</v>
      </c>
    </row>
    <row r="219" spans="1:39" x14ac:dyDescent="0.35">
      <c r="A219" t="s">
        <v>1529</v>
      </c>
      <c r="B219" t="s">
        <v>1360</v>
      </c>
      <c r="D219">
        <v>3351606.9950000001</v>
      </c>
      <c r="E219">
        <v>3351606.9950000001</v>
      </c>
      <c r="F219">
        <v>0.84402399103546144</v>
      </c>
      <c r="H219" s="287" t="e">
        <f t="shared" si="64"/>
        <v>#N/A</v>
      </c>
      <c r="I219" s="249" t="s">
        <v>1304</v>
      </c>
      <c r="J219" t="s">
        <v>1306</v>
      </c>
      <c r="L219">
        <v>-34500000</v>
      </c>
      <c r="M219" s="250">
        <v>-17939585.782004859</v>
      </c>
      <c r="N219" s="251">
        <v>0.65985000133514404</v>
      </c>
      <c r="O219" t="str" cm="1">
        <f t="array" ref="O219">_xll.BDP(I219,"SECURITY_TYP")</f>
        <v>FORWARD</v>
      </c>
      <c r="P219" t="str" cm="1">
        <f t="array" ref="P219">_xll.BDP(I219,"ID_ISIN")</f>
        <v>#N/A Field Not Applicable</v>
      </c>
      <c r="Q219" t="str" cm="1">
        <f t="array" ref="Q219">_xll.BDP(P219&amp;" Govt","MATURITY")</f>
        <v>#N/A Field Not Applicable Govt</v>
      </c>
      <c r="R219" t="str" cm="1">
        <f t="array" ref="R219">_xll.BDP(I219,"CRNCY")</f>
        <v>USD</v>
      </c>
      <c r="S219" s="91" t="str" cm="1">
        <f t="array" ref="S219">_xll.BDP(P219&amp;" Govt","RISK_MID")</f>
        <v>#N/A Field Not Applicable Govt</v>
      </c>
      <c r="T219" s="175" t="e">
        <f t="shared" si="49"/>
        <v>#VALUE!</v>
      </c>
      <c r="U219" cm="1">
        <f t="array" ref="U219">IF(R219="GBP",1,_xll.BDP("GBP"&amp;R219&amp;" CURNCY","PX_LAST"))</f>
        <v>1.2910999999999999</v>
      </c>
      <c r="V219" s="107" t="e">
        <f t="shared" si="50"/>
        <v>#VALUE!</v>
      </c>
      <c r="X219" s="249" t="str">
        <f t="shared" si="51"/>
        <v>AUD/USD R 05/28/24 Curncy</v>
      </c>
      <c r="Y219" s="250">
        <f t="shared" si="52"/>
        <v>-34161052.631578945</v>
      </c>
      <c r="Z219" s="254">
        <f t="shared" si="53"/>
        <v>338947.36842105538</v>
      </c>
      <c r="AA219" s="254" t="e">
        <f t="shared" si="54"/>
        <v>#VALUE!</v>
      </c>
      <c r="AB219" s="91" t="str" cm="1">
        <f t="array" ref="AB219">_xll.BDP(P219&amp;" Govt","PX_DIRTY_MID")</f>
        <v>#N/A Field Not Applicable Govt</v>
      </c>
      <c r="AC219" s="256" t="e">
        <f t="shared" si="55"/>
        <v>#VALUE!</v>
      </c>
      <c r="AD219" s="255" t="e">
        <f t="shared" si="56"/>
        <v>#VALUE!</v>
      </c>
      <c r="AE219" s="249" t="str">
        <f t="shared" si="57"/>
        <v>AUD/USD R 05/28/24 AUD</v>
      </c>
      <c r="AG219" s="254">
        <f t="shared" si="58"/>
        <v>338947.36842105538</v>
      </c>
      <c r="AH219" s="254" t="e">
        <f t="shared" si="59"/>
        <v>#VALUE!</v>
      </c>
      <c r="AI219" s="256" t="e">
        <f t="shared" si="60"/>
        <v>#VALUE!</v>
      </c>
      <c r="AJ219" t="b">
        <f t="shared" si="61"/>
        <v>1</v>
      </c>
      <c r="AK219" t="s">
        <v>1012</v>
      </c>
      <c r="AL219" t="str">
        <f t="shared" si="62"/>
        <v>FORWARD</v>
      </c>
      <c r="AM219">
        <f t="shared" si="63"/>
        <v>0</v>
      </c>
    </row>
    <row r="220" spans="1:39" x14ac:dyDescent="0.35">
      <c r="A220" t="s">
        <v>1529</v>
      </c>
      <c r="B220" t="s">
        <v>1359</v>
      </c>
      <c r="D220">
        <v>-169311491.33000001</v>
      </c>
      <c r="E220">
        <v>-142546121.98641118</v>
      </c>
      <c r="F220">
        <v>0.84402399103546144</v>
      </c>
      <c r="H220" s="287">
        <f t="shared" si="64"/>
        <v>0</v>
      </c>
      <c r="I220" s="249" t="s">
        <v>831</v>
      </c>
      <c r="J220" t="s">
        <v>832</v>
      </c>
      <c r="L220">
        <v>3423600</v>
      </c>
      <c r="M220">
        <v>15056540.149231354</v>
      </c>
      <c r="N220" s="251">
        <v>89.653999999999996</v>
      </c>
      <c r="O220" t="str" cm="1">
        <f t="array" ref="O220">_xll.BDP(I220,"SECURITY_TYP")</f>
        <v>DOMESTIC</v>
      </c>
      <c r="P220" t="str" cm="1">
        <f t="array" ref="P220">_xll.BDP(I220,"ID_ISIN")</f>
        <v>MX0MGO0000P2</v>
      </c>
      <c r="Q220" t="str" cm="1">
        <f t="array" ref="Q220">_xll.BDP(P220&amp;" Govt","MATURITY")</f>
        <v>29/05/2031</v>
      </c>
      <c r="R220" t="str" cm="1">
        <f t="array" ref="R220">_xll.BDP(I220,"CRNCY")</f>
        <v>MXN</v>
      </c>
      <c r="S220" s="91" cm="1">
        <f t="array" ref="S220">_xll.BDP(P220&amp;" Govt","RISK_MID")</f>
        <v>4.6507319549228043</v>
      </c>
      <c r="T220" s="175">
        <f t="shared" si="49"/>
        <v>69366.492349300388</v>
      </c>
      <c r="U220" cm="1">
        <f t="array" ref="U220">IF(R220="GBP",1,_xll.BDP("GBP"&amp;R220&amp;" CURNCY","PX_LAST"))</f>
        <v>22.953800000000001</v>
      </c>
      <c r="V220" s="107">
        <f t="shared" si="50"/>
        <v>1.2169560061280771</v>
      </c>
      <c r="X220" s="249" t="str">
        <f t="shared" si="51"/>
        <v>EI804735 Corp</v>
      </c>
      <c r="Y220" s="250">
        <f t="shared" si="52"/>
        <v>3389964.631578947</v>
      </c>
      <c r="Z220" s="254">
        <f t="shared" si="53"/>
        <v>-33635.368421053048</v>
      </c>
      <c r="AA220" s="254">
        <f t="shared" si="54"/>
        <v>-681.49536343173145</v>
      </c>
      <c r="AB220" s="91" cm="1">
        <f t="array" ref="AB220">_xll.BDP(P220&amp;" Govt","PX_DIRTY_MID")</f>
        <v>90.835611110000002</v>
      </c>
      <c r="AC220" s="256">
        <f t="shared" si="55"/>
        <v>-133106.03235352531</v>
      </c>
      <c r="AD220" s="255">
        <f t="shared" si="56"/>
        <v>-8.8404129391120752E-3</v>
      </c>
      <c r="AE220" s="249" t="str">
        <f t="shared" si="57"/>
        <v>MBONO 7 ¾ 05/29/31 M</v>
      </c>
      <c r="AG220" s="254">
        <f t="shared" si="58"/>
        <v>-33635.368421053048</v>
      </c>
      <c r="AH220" s="254">
        <f t="shared" si="59"/>
        <v>-681.49536343173145</v>
      </c>
      <c r="AI220" s="256">
        <f t="shared" si="60"/>
        <v>-133106.03235352531</v>
      </c>
      <c r="AJ220" t="b">
        <f t="shared" si="61"/>
        <v>1</v>
      </c>
      <c r="AK220" t="s">
        <v>1012</v>
      </c>
      <c r="AL220" t="str">
        <f t="shared" si="62"/>
        <v>DOMESTIC</v>
      </c>
      <c r="AM220">
        <f t="shared" si="63"/>
        <v>0</v>
      </c>
    </row>
    <row r="221" spans="1:39" x14ac:dyDescent="0.35">
      <c r="A221" t="s">
        <v>1529</v>
      </c>
      <c r="B221" t="s">
        <v>1360</v>
      </c>
      <c r="D221">
        <v>143590840.88528746</v>
      </c>
      <c r="E221">
        <v>143590840.88528746</v>
      </c>
      <c r="F221">
        <v>0.84402399103546144</v>
      </c>
      <c r="H221" s="287">
        <f t="shared" si="64"/>
        <v>-54119238.040000044</v>
      </c>
      <c r="I221" s="249" t="s">
        <v>178</v>
      </c>
      <c r="J221" t="s">
        <v>179</v>
      </c>
      <c r="L221">
        <v>65633226.719998956</v>
      </c>
      <c r="M221" s="250">
        <v>51720020.532129236</v>
      </c>
      <c r="N221" s="251">
        <v>1</v>
      </c>
      <c r="O221" t="str" cm="1">
        <f t="array" ref="O221">_xll.BDP(I221,"SECURITY_TYP")</f>
        <v>SPOT</v>
      </c>
      <c r="P221" t="str" cm="1">
        <f t="array" ref="P221">_xll.BDP(I221,"ID_ISIN")</f>
        <v>#N/A Field Not Applicable</v>
      </c>
      <c r="Q221" t="str" cm="1">
        <f t="array" ref="Q221">_xll.BDP(P221&amp;" Govt","MATURITY")</f>
        <v>#N/A Field Not Applicable Govt</v>
      </c>
      <c r="R221" t="str" cm="1">
        <f t="array" ref="R221">_xll.BDP(I221,"CRNCY")</f>
        <v>USD</v>
      </c>
      <c r="S221" s="91" t="str" cm="1">
        <f t="array" ref="S221">_xll.BDP(P221&amp;" Govt","RISK_MID")</f>
        <v>#N/A Field Not Applicable Govt</v>
      </c>
      <c r="T221" s="175" t="e">
        <f t="shared" si="49"/>
        <v>#VALUE!</v>
      </c>
      <c r="U221" cm="1">
        <f t="array" ref="U221">IF(R221="GBP",1,_xll.BDP("GBP"&amp;R221&amp;" CURNCY","PX_LAST"))</f>
        <v>1.2910999999999999</v>
      </c>
      <c r="V221" s="107" t="e">
        <f t="shared" si="50"/>
        <v>#VALUE!</v>
      </c>
      <c r="X221" s="249" t="str">
        <f t="shared" si="51"/>
        <v>USD Curncy</v>
      </c>
      <c r="Y221" s="250">
        <f t="shared" si="52"/>
        <v>64988409.053977907</v>
      </c>
      <c r="Z221" s="254">
        <f t="shared" si="53"/>
        <v>-644817.66602104902</v>
      </c>
      <c r="AA221" s="254" t="e">
        <f t="shared" si="54"/>
        <v>#VALUE!</v>
      </c>
      <c r="AB221" s="91" t="str" cm="1">
        <f t="array" ref="AB221">_xll.BDP(P221&amp;" Govt","PX_DIRTY_MID")</f>
        <v>#N/A Field Not Applicable Govt</v>
      </c>
      <c r="AC221" s="256" t="e">
        <f t="shared" si="55"/>
        <v>#VALUE!</v>
      </c>
      <c r="AD221" s="255" t="e">
        <f t="shared" si="56"/>
        <v>#VALUE!</v>
      </c>
      <c r="AE221" s="249" t="str">
        <f t="shared" si="57"/>
        <v>{cash} USD</v>
      </c>
      <c r="AG221" s="254">
        <f t="shared" si="58"/>
        <v>-644817.66602104902</v>
      </c>
      <c r="AH221" s="254" t="e">
        <f t="shared" si="59"/>
        <v>#VALUE!</v>
      </c>
      <c r="AI221" s="256" t="e">
        <f t="shared" si="60"/>
        <v>#VALUE!</v>
      </c>
      <c r="AJ221" t="b">
        <f t="shared" si="61"/>
        <v>1</v>
      </c>
      <c r="AK221" t="s">
        <v>1012</v>
      </c>
      <c r="AL221" t="str">
        <f t="shared" si="62"/>
        <v>SPOT</v>
      </c>
      <c r="AM221">
        <f t="shared" si="63"/>
        <v>0</v>
      </c>
    </row>
    <row r="222" spans="1:39" x14ac:dyDescent="0.35">
      <c r="A222" t="s">
        <v>817</v>
      </c>
      <c r="B222" t="s">
        <v>818</v>
      </c>
      <c r="D222">
        <v>8756</v>
      </c>
      <c r="E222">
        <v>8864183.4021586962</v>
      </c>
      <c r="F222">
        <v>120.08799999999999</v>
      </c>
      <c r="H222" s="287" t="e">
        <f t="shared" si="64"/>
        <v>#N/A</v>
      </c>
      <c r="I222" s="249" t="s">
        <v>897</v>
      </c>
      <c r="J222" t="s">
        <v>898</v>
      </c>
      <c r="L222">
        <v>17408166.150000002</v>
      </c>
      <c r="M222">
        <v>1276821.1230338593</v>
      </c>
      <c r="N222" s="251">
        <v>11.614191196166992</v>
      </c>
      <c r="O222" t="str" cm="1">
        <f t="array" ref="O222">_xll.BDP(I222,"SECURITY_TYP")</f>
        <v>FORWARD</v>
      </c>
      <c r="P222" t="str" cm="1">
        <f t="array" ref="P222">_xll.BDP(I222,"ID_ISIN")</f>
        <v>#N/A Field Not Applicable</v>
      </c>
      <c r="Q222" t="str" cm="1">
        <f t="array" ref="Q222">_xll.BDP(P222&amp;" Govt","MATURITY")</f>
        <v>#N/A Field Not Applicable Govt</v>
      </c>
      <c r="R222" t="str" cm="1">
        <f t="array" ref="R222">_xll.BDP(I222,"CRNCY")</f>
        <v>SEK</v>
      </c>
      <c r="S222" s="91" t="str" cm="1">
        <f t="array" ref="S222">_xll.BDP(P222&amp;" Govt","RISK_MID")</f>
        <v>#N/A Field Not Applicable Govt</v>
      </c>
      <c r="T222" s="175" t="e">
        <f t="shared" si="49"/>
        <v>#VALUE!</v>
      </c>
      <c r="U222" cm="1">
        <f t="array" ref="U222">IF(R222="GBP",1,_xll.BDP("GBP"&amp;R222&amp;" CURNCY","PX_LAST"))</f>
        <v>13.573399999999999</v>
      </c>
      <c r="V222" s="107" t="e">
        <f t="shared" si="50"/>
        <v>#VALUE!</v>
      </c>
      <c r="X222" s="249" t="str">
        <f t="shared" si="51"/>
        <v>EUR/SEK R 06/20/24 Curncy</v>
      </c>
      <c r="Y222" s="250">
        <f t="shared" si="52"/>
        <v>17237138.552736845</v>
      </c>
      <c r="Z222" s="254">
        <f t="shared" si="53"/>
        <v>-171027.59726315737</v>
      </c>
      <c r="AA222" s="254" t="e">
        <f t="shared" si="54"/>
        <v>#VALUE!</v>
      </c>
      <c r="AB222" s="91" t="str" cm="1">
        <f t="array" ref="AB222">_xll.BDP(P222&amp;" Govt","PX_DIRTY_MID")</f>
        <v>#N/A Field Not Applicable Govt</v>
      </c>
      <c r="AC222" s="256" t="e">
        <f t="shared" si="55"/>
        <v>#VALUE!</v>
      </c>
      <c r="AD222" s="255" t="e">
        <f t="shared" si="56"/>
        <v>#VALUE!</v>
      </c>
      <c r="AE222" s="249" t="str">
        <f t="shared" si="57"/>
        <v>EUR/SEK R 06/20/24 SEK</v>
      </c>
      <c r="AG222" s="254">
        <f t="shared" si="58"/>
        <v>-171027.59726315737</v>
      </c>
      <c r="AH222" s="254" t="e">
        <f t="shared" si="59"/>
        <v>#VALUE!</v>
      </c>
      <c r="AI222" s="256" t="e">
        <f t="shared" si="60"/>
        <v>#VALUE!</v>
      </c>
      <c r="AJ222" t="b">
        <f t="shared" si="61"/>
        <v>1</v>
      </c>
      <c r="AK222" t="s">
        <v>1012</v>
      </c>
      <c r="AL222" t="str">
        <f t="shared" si="62"/>
        <v>FORWARD</v>
      </c>
      <c r="AM222">
        <f t="shared" si="63"/>
        <v>0</v>
      </c>
    </row>
    <row r="223" spans="1:39" x14ac:dyDescent="0.35">
      <c r="A223" t="s">
        <v>843</v>
      </c>
      <c r="B223" t="s">
        <v>844</v>
      </c>
      <c r="D223">
        <v>0</v>
      </c>
      <c r="E223">
        <v>0</v>
      </c>
      <c r="F223">
        <v>1</v>
      </c>
      <c r="H223" s="287" t="e">
        <f t="shared" si="64"/>
        <v>#N/A</v>
      </c>
      <c r="I223" s="249" t="s">
        <v>897</v>
      </c>
      <c r="J223" t="s">
        <v>898</v>
      </c>
      <c r="L223">
        <v>35126790</v>
      </c>
      <c r="M223">
        <v>2576413.108073106</v>
      </c>
      <c r="N223" s="251">
        <v>11.614191196166992</v>
      </c>
      <c r="O223" t="str" cm="1">
        <f t="array" ref="O223">_xll.BDP(I223,"SECURITY_TYP")</f>
        <v>FORWARD</v>
      </c>
      <c r="P223" t="str" cm="1">
        <f t="array" ref="P223">_xll.BDP(I223,"ID_ISIN")</f>
        <v>#N/A Field Not Applicable</v>
      </c>
      <c r="Q223" t="str" cm="1">
        <f t="array" ref="Q223">_xll.BDP(P223&amp;" Govt","MATURITY")</f>
        <v>#N/A Field Not Applicable Govt</v>
      </c>
      <c r="R223" t="str" cm="1">
        <f t="array" ref="R223">_xll.BDP(I223,"CRNCY")</f>
        <v>SEK</v>
      </c>
      <c r="S223" s="91" t="str" cm="1">
        <f t="array" ref="S223">_xll.BDP(P223&amp;" Govt","RISK_MID")</f>
        <v>#N/A Field Not Applicable Govt</v>
      </c>
      <c r="T223" s="175" t="e">
        <f t="shared" si="49"/>
        <v>#VALUE!</v>
      </c>
      <c r="U223" cm="1">
        <f t="array" ref="U223">IF(R223="GBP",1,_xll.BDP("GBP"&amp;R223&amp;" CURNCY","PX_LAST"))</f>
        <v>13.573399999999999</v>
      </c>
      <c r="V223" s="107" t="e">
        <f t="shared" si="50"/>
        <v>#VALUE!</v>
      </c>
      <c r="X223" s="249" t="str">
        <f t="shared" si="51"/>
        <v>EUR/SEK R 06/20/24 Curncy</v>
      </c>
      <c r="Y223" s="250">
        <f t="shared" si="52"/>
        <v>34781684.694736838</v>
      </c>
      <c r="Z223" s="254">
        <f t="shared" si="53"/>
        <v>-345105.30526316166</v>
      </c>
      <c r="AA223" s="254" t="e">
        <f t="shared" si="54"/>
        <v>#VALUE!</v>
      </c>
      <c r="AB223" s="91" t="str" cm="1">
        <f t="array" ref="AB223">_xll.BDP(P223&amp;" Govt","PX_DIRTY_MID")</f>
        <v>#N/A Field Not Applicable Govt</v>
      </c>
      <c r="AC223" s="256" t="e">
        <f t="shared" si="55"/>
        <v>#VALUE!</v>
      </c>
      <c r="AD223" s="255" t="e">
        <f t="shared" si="56"/>
        <v>#VALUE!</v>
      </c>
      <c r="AE223" s="249" t="str">
        <f t="shared" si="57"/>
        <v>EUR/SEK R 06/20/24 SEK</v>
      </c>
      <c r="AG223" s="254">
        <f t="shared" si="58"/>
        <v>-345105.30526316166</v>
      </c>
      <c r="AH223" s="254" t="e">
        <f t="shared" si="59"/>
        <v>#VALUE!</v>
      </c>
      <c r="AI223" s="256" t="e">
        <f t="shared" si="60"/>
        <v>#VALUE!</v>
      </c>
      <c r="AJ223" t="b">
        <f t="shared" si="61"/>
        <v>1</v>
      </c>
      <c r="AK223" t="s">
        <v>1012</v>
      </c>
      <c r="AL223" t="str">
        <f t="shared" si="62"/>
        <v>FORWARD</v>
      </c>
      <c r="AM223">
        <f t="shared" si="63"/>
        <v>0</v>
      </c>
    </row>
    <row r="224" spans="1:39" x14ac:dyDescent="0.35">
      <c r="A224" t="s">
        <v>839</v>
      </c>
      <c r="B224" t="s">
        <v>840</v>
      </c>
      <c r="D224">
        <v>37130000</v>
      </c>
      <c r="E224">
        <v>1858430.5197640657</v>
      </c>
      <c r="F224">
        <v>6.5262021505889045</v>
      </c>
      <c r="H224" s="287" t="e">
        <f t="shared" si="64"/>
        <v>#N/A</v>
      </c>
      <c r="I224" s="249" t="s">
        <v>897</v>
      </c>
      <c r="J224" t="s">
        <v>899</v>
      </c>
      <c r="L224">
        <v>-6000000</v>
      </c>
      <c r="M224">
        <v>-5110501.7196437689</v>
      </c>
      <c r="N224" s="251">
        <v>11.614191196166992</v>
      </c>
      <c r="O224" t="str" cm="1">
        <f t="array" ref="O224">_xll.BDP(I224,"SECURITY_TYP")</f>
        <v>FORWARD</v>
      </c>
      <c r="P224" t="str" cm="1">
        <f t="array" ref="P224">_xll.BDP(I224,"ID_ISIN")</f>
        <v>#N/A Field Not Applicable</v>
      </c>
      <c r="Q224" t="str" cm="1">
        <f t="array" ref="Q224">_xll.BDP(P224&amp;" Govt","MATURITY")</f>
        <v>#N/A Field Not Applicable Govt</v>
      </c>
      <c r="R224" t="str" cm="1">
        <f t="array" ref="R224">_xll.BDP(I224,"CRNCY")</f>
        <v>SEK</v>
      </c>
      <c r="S224" s="91" t="str" cm="1">
        <f t="array" ref="S224">_xll.BDP(P224&amp;" Govt","RISK_MID")</f>
        <v>#N/A Field Not Applicable Govt</v>
      </c>
      <c r="T224" s="175" t="e">
        <f t="shared" si="49"/>
        <v>#VALUE!</v>
      </c>
      <c r="U224" cm="1">
        <f t="array" ref="U224">IF(R224="GBP",1,_xll.BDP("GBP"&amp;R224&amp;" CURNCY","PX_LAST"))</f>
        <v>13.573399999999999</v>
      </c>
      <c r="V224" s="107" t="e">
        <f t="shared" si="50"/>
        <v>#VALUE!</v>
      </c>
      <c r="X224" s="249" t="str">
        <f t="shared" si="51"/>
        <v>EUR/SEK R 06/20/24 Curncy</v>
      </c>
      <c r="Y224" s="250">
        <f t="shared" si="52"/>
        <v>-5941052.6315789465</v>
      </c>
      <c r="Z224" s="254">
        <f t="shared" si="53"/>
        <v>58947.368421053514</v>
      </c>
      <c r="AA224" s="254" t="e">
        <f t="shared" si="54"/>
        <v>#VALUE!</v>
      </c>
      <c r="AB224" s="91" t="str" cm="1">
        <f t="array" ref="AB224">_xll.BDP(P224&amp;" Govt","PX_DIRTY_MID")</f>
        <v>#N/A Field Not Applicable Govt</v>
      </c>
      <c r="AC224" s="256" t="e">
        <f t="shared" si="55"/>
        <v>#VALUE!</v>
      </c>
      <c r="AD224" s="255" t="e">
        <f t="shared" si="56"/>
        <v>#VALUE!</v>
      </c>
      <c r="AE224" s="249" t="str">
        <f t="shared" si="57"/>
        <v>EUR/SEK R 06/20/24 EUR</v>
      </c>
      <c r="AG224" s="254">
        <f t="shared" si="58"/>
        <v>58947.368421053514</v>
      </c>
      <c r="AH224" s="254" t="e">
        <f t="shared" si="59"/>
        <v>#VALUE!</v>
      </c>
      <c r="AI224" s="256" t="e">
        <f t="shared" si="60"/>
        <v>#VALUE!</v>
      </c>
      <c r="AJ224" t="b">
        <f t="shared" si="61"/>
        <v>1</v>
      </c>
      <c r="AK224" t="s">
        <v>1012</v>
      </c>
      <c r="AL224" t="str">
        <f t="shared" si="62"/>
        <v>FORWARD</v>
      </c>
      <c r="AM224">
        <f t="shared" si="63"/>
        <v>0</v>
      </c>
    </row>
    <row r="225" spans="1:39" x14ac:dyDescent="0.35">
      <c r="A225" t="s">
        <v>748</v>
      </c>
      <c r="B225" t="s">
        <v>749</v>
      </c>
      <c r="D225">
        <v>11542</v>
      </c>
      <c r="E225">
        <v>7389896.0031851484</v>
      </c>
      <c r="F225">
        <v>82.4375</v>
      </c>
      <c r="H225" s="287" t="e">
        <f t="shared" si="64"/>
        <v>#N/A</v>
      </c>
      <c r="I225" s="249" t="s">
        <v>897</v>
      </c>
      <c r="J225" t="s">
        <v>899</v>
      </c>
      <c r="L225">
        <v>-8000000</v>
      </c>
      <c r="M225" s="250">
        <v>-6814002.2928583585</v>
      </c>
      <c r="N225" s="251">
        <v>11.614191196166992</v>
      </c>
      <c r="O225" t="str" cm="1">
        <f t="array" ref="O225">_xll.BDP(I225,"SECURITY_TYP")</f>
        <v>FORWARD</v>
      </c>
      <c r="P225" t="str" cm="1">
        <f t="array" ref="P225">_xll.BDP(I225,"ID_ISIN")</f>
        <v>#N/A Field Not Applicable</v>
      </c>
      <c r="Q225" t="str" cm="1">
        <f t="array" ref="Q225">_xll.BDP(P225&amp;" Govt","MATURITY")</f>
        <v>#N/A Field Not Applicable Govt</v>
      </c>
      <c r="R225" t="str" cm="1">
        <f t="array" ref="R225">_xll.BDP(I225,"CRNCY")</f>
        <v>SEK</v>
      </c>
      <c r="S225" s="91" t="str" cm="1">
        <f t="array" ref="S225">_xll.BDP(P225&amp;" Govt","RISK_MID")</f>
        <v>#N/A Field Not Applicable Govt</v>
      </c>
      <c r="T225" s="175" t="e">
        <f t="shared" si="49"/>
        <v>#VALUE!</v>
      </c>
      <c r="U225" cm="1">
        <f t="array" ref="U225">IF(R225="GBP",1,_xll.BDP("GBP"&amp;R225&amp;" CURNCY","PX_LAST"))</f>
        <v>13.573399999999999</v>
      </c>
      <c r="V225" s="107" t="e">
        <f t="shared" si="50"/>
        <v>#VALUE!</v>
      </c>
      <c r="X225" s="249" t="str">
        <f t="shared" si="51"/>
        <v>EUR/SEK R 06/20/24 Curncy</v>
      </c>
      <c r="Y225" s="250">
        <f t="shared" si="52"/>
        <v>-7921403.508771929</v>
      </c>
      <c r="Z225" s="254">
        <f t="shared" si="53"/>
        <v>78596.491228071041</v>
      </c>
      <c r="AA225" s="254" t="e">
        <f t="shared" si="54"/>
        <v>#VALUE!</v>
      </c>
      <c r="AB225" s="91" t="str" cm="1">
        <f t="array" ref="AB225">_xll.BDP(P225&amp;" Govt","PX_DIRTY_MID")</f>
        <v>#N/A Field Not Applicable Govt</v>
      </c>
      <c r="AC225" s="256" t="e">
        <f t="shared" si="55"/>
        <v>#VALUE!</v>
      </c>
      <c r="AD225" s="255" t="e">
        <f t="shared" si="56"/>
        <v>#VALUE!</v>
      </c>
      <c r="AE225" s="249" t="str">
        <f t="shared" si="57"/>
        <v>EUR/SEK R 06/20/24 EUR</v>
      </c>
      <c r="AG225" s="254">
        <f t="shared" si="58"/>
        <v>78596.491228071041</v>
      </c>
      <c r="AH225" s="254" t="e">
        <f t="shared" si="59"/>
        <v>#VALUE!</v>
      </c>
      <c r="AI225" s="256" t="e">
        <f t="shared" si="60"/>
        <v>#VALUE!</v>
      </c>
      <c r="AJ225" t="b">
        <f t="shared" si="61"/>
        <v>1</v>
      </c>
      <c r="AK225" t="s">
        <v>1012</v>
      </c>
      <c r="AL225" t="str">
        <f t="shared" si="62"/>
        <v>FORWARD</v>
      </c>
      <c r="AM225">
        <f t="shared" si="63"/>
        <v>0</v>
      </c>
    </row>
    <row r="226" spans="1:39" x14ac:dyDescent="0.35">
      <c r="A226" t="s">
        <v>751</v>
      </c>
      <c r="B226" t="s">
        <v>752</v>
      </c>
      <c r="D226">
        <v>8121</v>
      </c>
      <c r="E226">
        <v>3592456.327833368</v>
      </c>
      <c r="F226">
        <v>92.741462999999996</v>
      </c>
      <c r="H226" s="287" t="e">
        <f t="shared" si="64"/>
        <v>#N/A</v>
      </c>
      <c r="I226" s="249" t="s">
        <v>897</v>
      </c>
      <c r="J226" t="s">
        <v>899</v>
      </c>
      <c r="L226" s="250">
        <v>-69000000</v>
      </c>
      <c r="M226" s="250">
        <v>-58770769.775903344</v>
      </c>
      <c r="N226" s="251">
        <v>11.614191196166992</v>
      </c>
      <c r="O226" t="str" cm="1">
        <f t="array" ref="O226">_xll.BDP(I226,"SECURITY_TYP")</f>
        <v>FORWARD</v>
      </c>
      <c r="P226" t="str" cm="1">
        <f t="array" ref="P226">_xll.BDP(I226,"ID_ISIN")</f>
        <v>#N/A Field Not Applicable</v>
      </c>
      <c r="Q226" t="str" cm="1">
        <f t="array" ref="Q226">_xll.BDP(P226&amp;" Govt","MATURITY")</f>
        <v>#N/A Field Not Applicable Govt</v>
      </c>
      <c r="R226" t="str" cm="1">
        <f t="array" ref="R226">_xll.BDP(I226,"CRNCY")</f>
        <v>SEK</v>
      </c>
      <c r="S226" s="91" t="str" cm="1">
        <f t="array" ref="S226">_xll.BDP(P226&amp;" Govt","RISK_MID")</f>
        <v>#N/A Field Not Applicable Govt</v>
      </c>
      <c r="T226" s="175" t="e">
        <f t="shared" si="49"/>
        <v>#VALUE!</v>
      </c>
      <c r="U226" cm="1">
        <f t="array" ref="U226">IF(R226="GBP",1,_xll.BDP("GBP"&amp;R226&amp;" CURNCY","PX_LAST"))</f>
        <v>13.573399999999999</v>
      </c>
      <c r="V226" s="107" t="e">
        <f t="shared" si="50"/>
        <v>#VALUE!</v>
      </c>
      <c r="X226" s="249" t="str">
        <f t="shared" si="51"/>
        <v>EUR/SEK R 06/20/24 Curncy</v>
      </c>
      <c r="Y226" s="250">
        <f t="shared" si="52"/>
        <v>-68322105.263157889</v>
      </c>
      <c r="Z226" s="254">
        <f t="shared" si="53"/>
        <v>677894.73684211075</v>
      </c>
      <c r="AA226" s="254" t="e">
        <f t="shared" si="54"/>
        <v>#VALUE!</v>
      </c>
      <c r="AB226" s="91" t="str" cm="1">
        <f t="array" ref="AB226">_xll.BDP(P226&amp;" Govt","PX_DIRTY_MID")</f>
        <v>#N/A Field Not Applicable Govt</v>
      </c>
      <c r="AC226" s="256" t="e">
        <f t="shared" si="55"/>
        <v>#VALUE!</v>
      </c>
      <c r="AD226" s="255" t="e">
        <f t="shared" si="56"/>
        <v>#VALUE!</v>
      </c>
      <c r="AE226" s="249" t="str">
        <f t="shared" si="57"/>
        <v>EUR/SEK R 06/20/24 EUR</v>
      </c>
      <c r="AG226" s="254">
        <f t="shared" si="58"/>
        <v>677894.73684211075</v>
      </c>
      <c r="AH226" s="254" t="e">
        <f t="shared" si="59"/>
        <v>#VALUE!</v>
      </c>
      <c r="AI226" s="256" t="e">
        <f t="shared" si="60"/>
        <v>#VALUE!</v>
      </c>
      <c r="AJ226" t="b">
        <f t="shared" si="61"/>
        <v>1</v>
      </c>
      <c r="AK226" t="s">
        <v>1012</v>
      </c>
      <c r="AL226" t="str">
        <f t="shared" si="62"/>
        <v>FORWARD</v>
      </c>
      <c r="AM226">
        <f t="shared" si="63"/>
        <v>0</v>
      </c>
    </row>
    <row r="227" spans="1:39" x14ac:dyDescent="0.35">
      <c r="A227" t="s">
        <v>184</v>
      </c>
      <c r="B227" t="s">
        <v>185</v>
      </c>
      <c r="D227">
        <v>8779908.1499992125</v>
      </c>
      <c r="E227">
        <v>7391948.6996894395</v>
      </c>
      <c r="F227">
        <v>1</v>
      </c>
      <c r="H227" s="287" t="e">
        <f t="shared" si="64"/>
        <v>#N/A</v>
      </c>
      <c r="I227" s="249" t="s">
        <v>897</v>
      </c>
      <c r="J227" t="s">
        <v>898</v>
      </c>
      <c r="L227">
        <v>232429432</v>
      </c>
      <c r="M227">
        <v>17047792.733317979</v>
      </c>
      <c r="N227" s="251">
        <v>11.614191196166992</v>
      </c>
      <c r="O227" t="str" cm="1">
        <f t="array" ref="O227">_xll.BDP(I227,"SECURITY_TYP")</f>
        <v>FORWARD</v>
      </c>
      <c r="P227" t="str" cm="1">
        <f t="array" ref="P227">_xll.BDP(I227,"ID_ISIN")</f>
        <v>#N/A Field Not Applicable</v>
      </c>
      <c r="Q227" t="str" cm="1">
        <f t="array" ref="Q227">_xll.BDP(P227&amp;" Govt","MATURITY")</f>
        <v>#N/A Field Not Applicable Govt</v>
      </c>
      <c r="R227" t="str" cm="1">
        <f t="array" ref="R227">_xll.BDP(I227,"CRNCY")</f>
        <v>SEK</v>
      </c>
      <c r="S227" s="91" t="str" cm="1">
        <f t="array" ref="S227">_xll.BDP(P227&amp;" Govt","RISK_MID")</f>
        <v>#N/A Field Not Applicable Govt</v>
      </c>
      <c r="T227" s="175" t="e">
        <f t="shared" si="49"/>
        <v>#VALUE!</v>
      </c>
      <c r="U227" cm="1">
        <f t="array" ref="U227">IF(R227="GBP",1,_xll.BDP("GBP"&amp;R227&amp;" CURNCY","PX_LAST"))</f>
        <v>13.573399999999999</v>
      </c>
      <c r="V227" s="107" t="e">
        <f t="shared" si="50"/>
        <v>#VALUE!</v>
      </c>
      <c r="X227" s="249" t="str">
        <f t="shared" si="51"/>
        <v>EUR/SEK R 06/20/24 Curncy</v>
      </c>
      <c r="Y227" s="250">
        <f t="shared" si="52"/>
        <v>230145914.77333331</v>
      </c>
      <c r="Z227" s="254">
        <f t="shared" si="53"/>
        <v>-2283517.2266666889</v>
      </c>
      <c r="AA227" s="254" t="e">
        <f t="shared" si="54"/>
        <v>#VALUE!</v>
      </c>
      <c r="AB227" s="91" t="str" cm="1">
        <f t="array" ref="AB227">_xll.BDP(P227&amp;" Govt","PX_DIRTY_MID")</f>
        <v>#N/A Field Not Applicable Govt</v>
      </c>
      <c r="AC227" s="256" t="e">
        <f t="shared" si="55"/>
        <v>#VALUE!</v>
      </c>
      <c r="AD227" s="255" t="e">
        <f t="shared" si="56"/>
        <v>#VALUE!</v>
      </c>
      <c r="AE227" s="249" t="str">
        <f t="shared" si="57"/>
        <v>EUR/SEK R 06/20/24 SEK</v>
      </c>
      <c r="AG227" s="254">
        <f t="shared" si="58"/>
        <v>-2283517.2266666889</v>
      </c>
      <c r="AH227" s="254" t="e">
        <f t="shared" si="59"/>
        <v>#VALUE!</v>
      </c>
      <c r="AI227" s="256" t="e">
        <f t="shared" si="60"/>
        <v>#VALUE!</v>
      </c>
      <c r="AJ227" t="b">
        <f t="shared" si="61"/>
        <v>1</v>
      </c>
      <c r="AK227" t="s">
        <v>1012</v>
      </c>
      <c r="AL227" t="str">
        <f t="shared" si="62"/>
        <v>FORWARD</v>
      </c>
      <c r="AM227">
        <f t="shared" si="63"/>
        <v>0</v>
      </c>
    </row>
    <row r="228" spans="1:39" x14ac:dyDescent="0.35">
      <c r="A228" t="s">
        <v>186</v>
      </c>
      <c r="B228" t="s">
        <v>187</v>
      </c>
      <c r="D228">
        <v>14525829.170002008</v>
      </c>
      <c r="E228">
        <v>14525829.170002008</v>
      </c>
      <c r="F228">
        <v>1</v>
      </c>
      <c r="H228" s="287" t="e">
        <f t="shared" si="64"/>
        <v>#N/A</v>
      </c>
      <c r="I228" s="249" t="s">
        <v>897</v>
      </c>
      <c r="J228" t="s">
        <v>898</v>
      </c>
      <c r="L228">
        <v>28123896</v>
      </c>
      <c r="M228">
        <v>2062778.1332847322</v>
      </c>
      <c r="N228" s="251">
        <v>11.614191196166992</v>
      </c>
      <c r="O228" t="str" cm="1">
        <f t="array" ref="O228">_xll.BDP(I228,"SECURITY_TYP")</f>
        <v>FORWARD</v>
      </c>
      <c r="P228" t="str" cm="1">
        <f t="array" ref="P228">_xll.BDP(I228,"ID_ISIN")</f>
        <v>#N/A Field Not Applicable</v>
      </c>
      <c r="Q228" t="str" cm="1">
        <f t="array" ref="Q228">_xll.BDP(P228&amp;" Govt","MATURITY")</f>
        <v>#N/A Field Not Applicable Govt</v>
      </c>
      <c r="R228" t="str" cm="1">
        <f t="array" ref="R228">_xll.BDP(I228,"CRNCY")</f>
        <v>SEK</v>
      </c>
      <c r="S228" s="91" t="str" cm="1">
        <f t="array" ref="S228">_xll.BDP(P228&amp;" Govt","RISK_MID")</f>
        <v>#N/A Field Not Applicable Govt</v>
      </c>
      <c r="T228" s="175" t="e">
        <f t="shared" si="49"/>
        <v>#VALUE!</v>
      </c>
      <c r="U228" cm="1">
        <f t="array" ref="U228">IF(R228="GBP",1,_xll.BDP("GBP"&amp;R228&amp;" CURNCY","PX_LAST"))</f>
        <v>13.573399999999999</v>
      </c>
      <c r="V228" s="107" t="e">
        <f t="shared" si="50"/>
        <v>#VALUE!</v>
      </c>
      <c r="X228" s="249" t="str">
        <f t="shared" si="51"/>
        <v>EUR/SEK R 06/20/24 Curncy</v>
      </c>
      <c r="Y228" s="261">
        <f t="shared" si="52"/>
        <v>27847591.056842104</v>
      </c>
      <c r="Z228" s="254">
        <f t="shared" si="53"/>
        <v>-276304.9431578964</v>
      </c>
      <c r="AA228" s="254" t="e">
        <f t="shared" si="54"/>
        <v>#VALUE!</v>
      </c>
      <c r="AB228" s="91" t="str" cm="1">
        <f t="array" ref="AB228">_xll.BDP(P228&amp;" Govt","PX_DIRTY_MID")</f>
        <v>#N/A Field Not Applicable Govt</v>
      </c>
      <c r="AC228" s="256" t="e">
        <f t="shared" si="55"/>
        <v>#VALUE!</v>
      </c>
      <c r="AD228" s="286" t="e">
        <f t="shared" si="56"/>
        <v>#VALUE!</v>
      </c>
      <c r="AE228" s="249" t="str">
        <f t="shared" si="57"/>
        <v>EUR/SEK R 06/20/24 SEK</v>
      </c>
      <c r="AG228" s="254">
        <f t="shared" si="58"/>
        <v>-276304.9431578964</v>
      </c>
      <c r="AH228" s="254" t="e">
        <f t="shared" si="59"/>
        <v>#VALUE!</v>
      </c>
      <c r="AI228" s="256" t="e">
        <f t="shared" si="60"/>
        <v>#VALUE!</v>
      </c>
      <c r="AJ228" t="b">
        <f t="shared" si="61"/>
        <v>1</v>
      </c>
      <c r="AK228" t="s">
        <v>1012</v>
      </c>
      <c r="AL228" t="str">
        <f t="shared" si="62"/>
        <v>FORWARD</v>
      </c>
      <c r="AM228">
        <f t="shared" si="63"/>
        <v>0</v>
      </c>
    </row>
    <row r="229" spans="1:39" x14ac:dyDescent="0.35">
      <c r="A229" t="s">
        <v>1460</v>
      </c>
      <c r="B229" t="s">
        <v>1461</v>
      </c>
      <c r="D229">
        <v>5300</v>
      </c>
      <c r="E229">
        <v>2653215.0398572576</v>
      </c>
      <c r="F229">
        <v>95.522999999999996</v>
      </c>
      <c r="H229" s="287" t="e">
        <f t="shared" si="64"/>
        <v>#N/A</v>
      </c>
      <c r="I229" s="249" t="s">
        <v>897</v>
      </c>
      <c r="J229" t="s">
        <v>898</v>
      </c>
      <c r="L229">
        <v>803966237.39999998</v>
      </c>
      <c r="M229">
        <v>58967789.327905416</v>
      </c>
      <c r="N229" s="251">
        <v>11.614191196166992</v>
      </c>
      <c r="O229" t="str" cm="1">
        <f t="array" ref="O229">_xll.BDP(I229,"SECURITY_TYP")</f>
        <v>FORWARD</v>
      </c>
      <c r="P229" t="str" cm="1">
        <f t="array" ref="P229">_xll.BDP(I229,"ID_ISIN")</f>
        <v>#N/A Field Not Applicable</v>
      </c>
      <c r="Q229" t="str" cm="1">
        <f t="array" ref="Q229">_xll.BDP(P229&amp;" Govt","MATURITY")</f>
        <v>#N/A Field Not Applicable Govt</v>
      </c>
      <c r="R229" t="str" cm="1">
        <f t="array" ref="R229">_xll.BDP(I229,"CRNCY")</f>
        <v>SEK</v>
      </c>
      <c r="S229" s="91" t="str" cm="1">
        <f t="array" ref="S229">_xll.BDP(P229&amp;" Govt","RISK_MID")</f>
        <v>#N/A Field Not Applicable Govt</v>
      </c>
      <c r="T229" s="175" t="e">
        <f t="shared" si="49"/>
        <v>#VALUE!</v>
      </c>
      <c r="U229" cm="1">
        <f t="array" ref="U229">IF(R229="GBP",1,_xll.BDP("GBP"&amp;R229&amp;" CURNCY","PX_LAST"))</f>
        <v>13.573399999999999</v>
      </c>
      <c r="V229" s="107" t="e">
        <f t="shared" si="50"/>
        <v>#VALUE!</v>
      </c>
      <c r="X229" s="249" t="str">
        <f t="shared" si="51"/>
        <v>EUR/SEK R 06/20/24 Curncy</v>
      </c>
      <c r="Y229" s="250">
        <f t="shared" si="52"/>
        <v>796067621.73431575</v>
      </c>
      <c r="Z229" s="254">
        <f t="shared" si="53"/>
        <v>-7898615.6656842232</v>
      </c>
      <c r="AA229" s="254" t="e">
        <f t="shared" si="54"/>
        <v>#VALUE!</v>
      </c>
      <c r="AB229" s="91" t="str" cm="1">
        <f t="array" ref="AB229">_xll.BDP(P229&amp;" Govt","PX_DIRTY_MID")</f>
        <v>#N/A Field Not Applicable Govt</v>
      </c>
      <c r="AC229" s="256" t="e">
        <f t="shared" si="55"/>
        <v>#VALUE!</v>
      </c>
      <c r="AD229" s="255" t="e">
        <f t="shared" si="56"/>
        <v>#VALUE!</v>
      </c>
      <c r="AE229" s="249" t="str">
        <f t="shared" si="57"/>
        <v>EUR/SEK R 06/20/24 SEK</v>
      </c>
      <c r="AG229" s="254">
        <f t="shared" si="58"/>
        <v>-7898615.6656842232</v>
      </c>
      <c r="AH229" s="254" t="e">
        <f t="shared" si="59"/>
        <v>#VALUE!</v>
      </c>
      <c r="AI229" s="256" t="e">
        <f t="shared" si="60"/>
        <v>#VALUE!</v>
      </c>
      <c r="AJ229" t="b">
        <f t="shared" si="61"/>
        <v>1</v>
      </c>
      <c r="AK229" t="s">
        <v>1012</v>
      </c>
      <c r="AL229" t="str">
        <f t="shared" si="62"/>
        <v>FORWARD</v>
      </c>
      <c r="AM229">
        <f t="shared" si="63"/>
        <v>0</v>
      </c>
    </row>
    <row r="230" spans="1:39" x14ac:dyDescent="0.35">
      <c r="A230" t="s">
        <v>182</v>
      </c>
      <c r="B230" t="s">
        <v>183</v>
      </c>
      <c r="D230">
        <v>5096</v>
      </c>
      <c r="E230">
        <v>4774666.6953440001</v>
      </c>
      <c r="F230">
        <v>88.228999999999999</v>
      </c>
      <c r="H230" s="287" t="e">
        <f t="shared" si="64"/>
        <v>#N/A</v>
      </c>
      <c r="I230" s="249" t="s">
        <v>897</v>
      </c>
      <c r="J230" t="s">
        <v>898</v>
      </c>
      <c r="L230">
        <v>-1331008616.6523137</v>
      </c>
      <c r="M230">
        <v>-97624293.221819386</v>
      </c>
      <c r="N230" s="251">
        <v>11.608776198364257</v>
      </c>
      <c r="O230" t="str" cm="1">
        <f t="array" ref="O230">_xll.BDP(I230,"SECURITY_TYP")</f>
        <v>FORWARD</v>
      </c>
      <c r="P230" t="str" cm="1">
        <f t="array" ref="P230">_xll.BDP(I230,"ID_ISIN")</f>
        <v>#N/A Field Not Applicable</v>
      </c>
      <c r="Q230" t="str" cm="1">
        <f t="array" ref="Q230">_xll.BDP(P230&amp;" Govt","MATURITY")</f>
        <v>#N/A Field Not Applicable Govt</v>
      </c>
      <c r="R230" t="str" cm="1">
        <f t="array" ref="R230">_xll.BDP(I230,"CRNCY")</f>
        <v>SEK</v>
      </c>
      <c r="S230" s="91" t="str" cm="1">
        <f t="array" ref="S230">_xll.BDP(P230&amp;" Govt","RISK_MID")</f>
        <v>#N/A Field Not Applicable Govt</v>
      </c>
      <c r="T230" s="175" t="e">
        <f t="shared" si="49"/>
        <v>#VALUE!</v>
      </c>
      <c r="U230" cm="1">
        <f t="array" ref="U230">IF(R230="GBP",1,_xll.BDP("GBP"&amp;R230&amp;" CURNCY","PX_LAST"))</f>
        <v>13.573399999999999</v>
      </c>
      <c r="V230" s="107" t="e">
        <f t="shared" si="50"/>
        <v>#VALUE!</v>
      </c>
      <c r="X230" s="249" t="str">
        <f t="shared" si="51"/>
        <v>EUR/SEK R 06/20/24 Curncy</v>
      </c>
      <c r="Y230" s="250">
        <f t="shared" si="52"/>
        <v>-1317932040.7694137</v>
      </c>
      <c r="Z230" s="254">
        <f t="shared" si="53"/>
        <v>13076575.8829</v>
      </c>
      <c r="AA230" s="254" t="e">
        <f t="shared" si="54"/>
        <v>#VALUE!</v>
      </c>
      <c r="AB230" s="91" t="str" cm="1">
        <f t="array" ref="AB230">_xll.BDP(P230&amp;" Govt","PX_DIRTY_MID")</f>
        <v>#N/A Field Not Applicable Govt</v>
      </c>
      <c r="AC230" s="256" t="e">
        <f t="shared" si="55"/>
        <v>#VALUE!</v>
      </c>
      <c r="AD230" s="255" t="e">
        <f t="shared" si="56"/>
        <v>#VALUE!</v>
      </c>
      <c r="AE230" s="249" t="str">
        <f t="shared" si="57"/>
        <v>EUR/SEK R 06/20/24 SEK</v>
      </c>
      <c r="AG230" s="254">
        <f t="shared" si="58"/>
        <v>13076575.8829</v>
      </c>
      <c r="AH230" s="254" t="e">
        <f t="shared" si="59"/>
        <v>#VALUE!</v>
      </c>
      <c r="AI230" s="256" t="e">
        <f t="shared" si="60"/>
        <v>#VALUE!</v>
      </c>
      <c r="AJ230" t="b">
        <f t="shared" si="61"/>
        <v>1</v>
      </c>
      <c r="AK230" t="s">
        <v>1012</v>
      </c>
      <c r="AL230" t="str">
        <f t="shared" si="62"/>
        <v>FORWARD</v>
      </c>
      <c r="AM230">
        <f t="shared" si="63"/>
        <v>0</v>
      </c>
    </row>
    <row r="231" spans="1:39" x14ac:dyDescent="0.35">
      <c r="A231" t="s">
        <v>271</v>
      </c>
      <c r="B231" t="s">
        <v>272</v>
      </c>
      <c r="D231">
        <v>22630</v>
      </c>
      <c r="E231">
        <v>22314404.829828598</v>
      </c>
      <c r="F231">
        <v>96.527000000000001</v>
      </c>
      <c r="H231" s="287" t="e">
        <f t="shared" si="64"/>
        <v>#N/A</v>
      </c>
      <c r="I231" s="249" t="s">
        <v>897</v>
      </c>
      <c r="J231" t="s">
        <v>899</v>
      </c>
      <c r="L231">
        <v>-3000000</v>
      </c>
      <c r="M231">
        <v>-2555250.8598218844</v>
      </c>
      <c r="N231" s="251">
        <v>11.614191196166992</v>
      </c>
      <c r="O231" t="str" cm="1">
        <f t="array" ref="O231">_xll.BDP(I231,"SECURITY_TYP")</f>
        <v>FORWARD</v>
      </c>
      <c r="P231" t="str" cm="1">
        <f t="array" ref="P231">_xll.BDP(I231,"ID_ISIN")</f>
        <v>#N/A Field Not Applicable</v>
      </c>
      <c r="Q231" t="str" cm="1">
        <f t="array" ref="Q231">_xll.BDP(P231&amp;" Govt","MATURITY")</f>
        <v>#N/A Field Not Applicable Govt</v>
      </c>
      <c r="R231" t="str" cm="1">
        <f t="array" ref="R231">_xll.BDP(I231,"CRNCY")</f>
        <v>SEK</v>
      </c>
      <c r="S231" s="91" t="str" cm="1">
        <f t="array" ref="S231">_xll.BDP(P231&amp;" Govt","RISK_MID")</f>
        <v>#N/A Field Not Applicable Govt</v>
      </c>
      <c r="T231" s="175" t="e">
        <f t="shared" si="49"/>
        <v>#VALUE!</v>
      </c>
      <c r="U231" cm="1">
        <f t="array" ref="U231">IF(R231="GBP",1,_xll.BDP("GBP"&amp;R231&amp;" CURNCY","PX_LAST"))</f>
        <v>13.573399999999999</v>
      </c>
      <c r="V231" s="107" t="e">
        <f t="shared" si="50"/>
        <v>#VALUE!</v>
      </c>
      <c r="X231" s="249" t="str">
        <f t="shared" si="51"/>
        <v>EUR/SEK R 06/20/24 Curncy</v>
      </c>
      <c r="Y231" s="250">
        <f t="shared" si="52"/>
        <v>-2970526.3157894732</v>
      </c>
      <c r="Z231" s="254">
        <f t="shared" si="53"/>
        <v>29473.684210526757</v>
      </c>
      <c r="AA231" s="254" t="e">
        <f t="shared" si="54"/>
        <v>#VALUE!</v>
      </c>
      <c r="AB231" s="91" t="str" cm="1">
        <f t="array" ref="AB231">_xll.BDP(P231&amp;" Govt","PX_DIRTY_MID")</f>
        <v>#N/A Field Not Applicable Govt</v>
      </c>
      <c r="AC231" s="256" t="e">
        <f t="shared" si="55"/>
        <v>#VALUE!</v>
      </c>
      <c r="AD231" s="255" t="e">
        <f t="shared" si="56"/>
        <v>#VALUE!</v>
      </c>
      <c r="AE231" s="249" t="str">
        <f t="shared" si="57"/>
        <v>EUR/SEK R 06/20/24 EUR</v>
      </c>
      <c r="AG231" s="254">
        <f t="shared" si="58"/>
        <v>29473.684210526757</v>
      </c>
      <c r="AH231" s="254" t="e">
        <f t="shared" si="59"/>
        <v>#VALUE!</v>
      </c>
      <c r="AI231" s="256" t="e">
        <f t="shared" si="60"/>
        <v>#VALUE!</v>
      </c>
      <c r="AJ231" t="b">
        <f t="shared" si="61"/>
        <v>1</v>
      </c>
      <c r="AK231" t="s">
        <v>1012</v>
      </c>
      <c r="AL231" t="str">
        <f t="shared" si="62"/>
        <v>FORWARD</v>
      </c>
      <c r="AM231">
        <f t="shared" si="63"/>
        <v>0</v>
      </c>
    </row>
    <row r="232" spans="1:39" x14ac:dyDescent="0.35">
      <c r="A232" t="s">
        <v>906</v>
      </c>
      <c r="B232" t="s">
        <v>907</v>
      </c>
      <c r="D232">
        <v>10265</v>
      </c>
      <c r="E232">
        <v>8623604.5828076117</v>
      </c>
      <c r="F232">
        <v>98.384</v>
      </c>
      <c r="H232" s="287" t="e">
        <f t="shared" si="64"/>
        <v>#N/A</v>
      </c>
      <c r="I232" s="249" t="s">
        <v>897</v>
      </c>
      <c r="J232" t="s">
        <v>899</v>
      </c>
      <c r="L232">
        <v>-2400000</v>
      </c>
      <c r="M232" s="250">
        <v>-2044200.6878575075</v>
      </c>
      <c r="N232" s="251">
        <v>11.614191196166992</v>
      </c>
      <c r="O232" t="str" cm="1">
        <f t="array" ref="O232">_xll.BDP(I232,"SECURITY_TYP")</f>
        <v>FORWARD</v>
      </c>
      <c r="P232" t="str" cm="1">
        <f t="array" ref="P232">_xll.BDP(I232,"ID_ISIN")</f>
        <v>#N/A Field Not Applicable</v>
      </c>
      <c r="Q232" t="str" cm="1">
        <f t="array" ref="Q232">_xll.BDP(P232&amp;" Govt","MATURITY")</f>
        <v>#N/A Field Not Applicable Govt</v>
      </c>
      <c r="R232" t="str" cm="1">
        <f t="array" ref="R232">_xll.BDP(I232,"CRNCY")</f>
        <v>SEK</v>
      </c>
      <c r="S232" s="91" t="str" cm="1">
        <f t="array" ref="S232">_xll.BDP(P232&amp;" Govt","RISK_MID")</f>
        <v>#N/A Field Not Applicable Govt</v>
      </c>
      <c r="T232" s="175" t="e">
        <f t="shared" si="49"/>
        <v>#VALUE!</v>
      </c>
      <c r="U232" cm="1">
        <f t="array" ref="U232">IF(R232="GBP",1,_xll.BDP("GBP"&amp;R232&amp;" CURNCY","PX_LAST"))</f>
        <v>13.573399999999999</v>
      </c>
      <c r="V232" s="107" t="e">
        <f t="shared" si="50"/>
        <v>#VALUE!</v>
      </c>
      <c r="X232" s="249" t="str">
        <f t="shared" si="51"/>
        <v>EUR/SEK R 06/20/24 Curncy</v>
      </c>
      <c r="Y232" s="250">
        <f t="shared" si="52"/>
        <v>-2376421.0526315789</v>
      </c>
      <c r="Z232" s="254">
        <f t="shared" si="53"/>
        <v>23578.947368421126</v>
      </c>
      <c r="AA232" s="254" t="e">
        <f t="shared" si="54"/>
        <v>#VALUE!</v>
      </c>
      <c r="AB232" s="91" t="str" cm="1">
        <f t="array" ref="AB232">_xll.BDP(P232&amp;" Govt","PX_DIRTY_MID")</f>
        <v>#N/A Field Not Applicable Govt</v>
      </c>
      <c r="AC232" s="256" t="e">
        <f t="shared" si="55"/>
        <v>#VALUE!</v>
      </c>
      <c r="AD232" s="255" t="e">
        <f t="shared" si="56"/>
        <v>#VALUE!</v>
      </c>
      <c r="AE232" s="249" t="str">
        <f t="shared" si="57"/>
        <v>EUR/SEK R 06/20/24 EUR</v>
      </c>
      <c r="AG232" s="254">
        <f t="shared" si="58"/>
        <v>23578.947368421126</v>
      </c>
      <c r="AH232" s="254" t="e">
        <f t="shared" si="59"/>
        <v>#VALUE!</v>
      </c>
      <c r="AI232" s="256" t="e">
        <f t="shared" si="60"/>
        <v>#VALUE!</v>
      </c>
      <c r="AJ232" t="b">
        <f t="shared" si="61"/>
        <v>1</v>
      </c>
      <c r="AK232" t="s">
        <v>1012</v>
      </c>
      <c r="AL232" t="str">
        <f t="shared" si="62"/>
        <v>FORWARD</v>
      </c>
      <c r="AM232">
        <f t="shared" si="63"/>
        <v>0</v>
      </c>
    </row>
    <row r="233" spans="1:39" x14ac:dyDescent="0.35">
      <c r="A233" t="s">
        <v>942</v>
      </c>
      <c r="B233" t="s">
        <v>943</v>
      </c>
      <c r="D233">
        <v>63239000</v>
      </c>
      <c r="E233">
        <v>-3581484.9198134281</v>
      </c>
      <c r="F233">
        <v>-6.9927000000000081</v>
      </c>
      <c r="H233" s="287" t="e">
        <f t="shared" si="64"/>
        <v>#N/A</v>
      </c>
      <c r="I233" s="249" t="s">
        <v>897</v>
      </c>
      <c r="J233" t="s">
        <v>898</v>
      </c>
      <c r="L233">
        <v>93829975.520000011</v>
      </c>
      <c r="M233">
        <v>6882062.9172180742</v>
      </c>
      <c r="N233" s="251">
        <v>11.614191196166992</v>
      </c>
      <c r="O233" t="str" cm="1">
        <f t="array" ref="O233">_xll.BDP(I233,"SECURITY_TYP")</f>
        <v>FORWARD</v>
      </c>
      <c r="P233" t="str" cm="1">
        <f t="array" ref="P233">_xll.BDP(I233,"ID_ISIN")</f>
        <v>#N/A Field Not Applicable</v>
      </c>
      <c r="Q233" t="str" cm="1">
        <f t="array" ref="Q233">_xll.BDP(P233&amp;" Govt","MATURITY")</f>
        <v>#N/A Field Not Applicable Govt</v>
      </c>
      <c r="R233" t="str" cm="1">
        <f t="array" ref="R233">_xll.BDP(I233,"CRNCY")</f>
        <v>SEK</v>
      </c>
      <c r="S233" s="91" t="str" cm="1">
        <f t="array" ref="S233">_xll.BDP(P233&amp;" Govt","RISK_MID")</f>
        <v>#N/A Field Not Applicable Govt</v>
      </c>
      <c r="T233" s="175" t="e">
        <f t="shared" si="49"/>
        <v>#VALUE!</v>
      </c>
      <c r="U233" cm="1">
        <f t="array" ref="U233">IF(R233="GBP",1,_xll.BDP("GBP"&amp;R233&amp;" CURNCY","PX_LAST"))</f>
        <v>13.573399999999999</v>
      </c>
      <c r="V233" s="107" t="e">
        <f t="shared" si="50"/>
        <v>#VALUE!</v>
      </c>
      <c r="X233" s="249" t="str">
        <f t="shared" si="51"/>
        <v>EUR/SEK R 06/20/24 Curncy</v>
      </c>
      <c r="Y233" s="250">
        <f t="shared" si="52"/>
        <v>92908137.164014041</v>
      </c>
      <c r="Z233" s="254">
        <f t="shared" si="53"/>
        <v>-921838.35598596931</v>
      </c>
      <c r="AA233" s="254" t="e">
        <f t="shared" si="54"/>
        <v>#VALUE!</v>
      </c>
      <c r="AB233" s="91" t="str" cm="1">
        <f t="array" ref="AB233">_xll.BDP(P233&amp;" Govt","PX_DIRTY_MID")</f>
        <v>#N/A Field Not Applicable Govt</v>
      </c>
      <c r="AC233" s="256" t="e">
        <f t="shared" si="55"/>
        <v>#VALUE!</v>
      </c>
      <c r="AD233" s="255" t="e">
        <f t="shared" si="56"/>
        <v>#VALUE!</v>
      </c>
      <c r="AE233" s="249" t="str">
        <f t="shared" si="57"/>
        <v>EUR/SEK R 06/20/24 SEK</v>
      </c>
      <c r="AG233" s="254">
        <f t="shared" si="58"/>
        <v>-921838.35598596931</v>
      </c>
      <c r="AH233" s="254" t="e">
        <f t="shared" si="59"/>
        <v>#VALUE!</v>
      </c>
      <c r="AI233" s="256" t="e">
        <f t="shared" si="60"/>
        <v>#VALUE!</v>
      </c>
      <c r="AJ233" t="b">
        <f t="shared" si="61"/>
        <v>1</v>
      </c>
      <c r="AK233" t="s">
        <v>1012</v>
      </c>
      <c r="AL233" t="str">
        <f t="shared" si="62"/>
        <v>FORWARD</v>
      </c>
      <c r="AM233">
        <f t="shared" si="63"/>
        <v>0</v>
      </c>
    </row>
    <row r="234" spans="1:39" x14ac:dyDescent="0.35">
      <c r="A234" t="s">
        <v>929</v>
      </c>
      <c r="B234" t="s">
        <v>930</v>
      </c>
      <c r="D234">
        <v>1317437.0900192261</v>
      </c>
      <c r="E234">
        <v>256.56443164735362</v>
      </c>
      <c r="F234">
        <v>1</v>
      </c>
      <c r="H234" s="287" t="e">
        <f t="shared" si="64"/>
        <v>#N/A</v>
      </c>
      <c r="I234" s="249" t="s">
        <v>897</v>
      </c>
      <c r="J234" t="s">
        <v>898</v>
      </c>
      <c r="L234">
        <v>70098192.000000015</v>
      </c>
      <c r="M234">
        <v>5141429.1121114502</v>
      </c>
      <c r="N234" s="251">
        <v>11.614191196166992</v>
      </c>
      <c r="O234" t="str" cm="1">
        <f t="array" ref="O234">_xll.BDP(I234,"SECURITY_TYP")</f>
        <v>FORWARD</v>
      </c>
      <c r="P234" t="str" cm="1">
        <f t="array" ref="P234">_xll.BDP(I234,"ID_ISIN")</f>
        <v>#N/A Field Not Applicable</v>
      </c>
      <c r="Q234" t="str" cm="1">
        <f t="array" ref="Q234">_xll.BDP(P234&amp;" Govt","MATURITY")</f>
        <v>#N/A Field Not Applicable Govt</v>
      </c>
      <c r="R234" t="str" cm="1">
        <f t="array" ref="R234">_xll.BDP(I234,"CRNCY")</f>
        <v>SEK</v>
      </c>
      <c r="S234" s="91" t="str" cm="1">
        <f t="array" ref="S234">_xll.BDP(P234&amp;" Govt","RISK_MID")</f>
        <v>#N/A Field Not Applicable Govt</v>
      </c>
      <c r="T234" s="175" t="e">
        <f t="shared" si="49"/>
        <v>#VALUE!</v>
      </c>
      <c r="U234" cm="1">
        <f t="array" ref="U234">IF(R234="GBP",1,_xll.BDP("GBP"&amp;R234&amp;" CURNCY","PX_LAST"))</f>
        <v>13.573399999999999</v>
      </c>
      <c r="V234" s="107" t="e">
        <f t="shared" si="50"/>
        <v>#VALUE!</v>
      </c>
      <c r="X234" s="249" t="str">
        <f t="shared" si="51"/>
        <v>EUR/SEK R 06/20/24 Curncy</v>
      </c>
      <c r="Y234" s="250">
        <f t="shared" si="52"/>
        <v>69409508.008421063</v>
      </c>
      <c r="Z234" s="254">
        <f t="shared" si="53"/>
        <v>-688683.99157895148</v>
      </c>
      <c r="AA234" s="254" t="e">
        <f t="shared" si="54"/>
        <v>#VALUE!</v>
      </c>
      <c r="AB234" s="91" t="str" cm="1">
        <f t="array" ref="AB234">_xll.BDP(P234&amp;" Govt","PX_DIRTY_MID")</f>
        <v>#N/A Field Not Applicable Govt</v>
      </c>
      <c r="AC234" s="256" t="e">
        <f t="shared" si="55"/>
        <v>#VALUE!</v>
      </c>
      <c r="AD234" s="255" t="e">
        <f t="shared" si="56"/>
        <v>#VALUE!</v>
      </c>
      <c r="AE234" s="249" t="str">
        <f t="shared" si="57"/>
        <v>EUR/SEK R 06/20/24 SEK</v>
      </c>
      <c r="AG234" s="254">
        <f t="shared" si="58"/>
        <v>-688683.99157895148</v>
      </c>
      <c r="AH234" s="254" t="e">
        <f t="shared" si="59"/>
        <v>#VALUE!</v>
      </c>
      <c r="AI234" s="256" t="e">
        <f t="shared" si="60"/>
        <v>#VALUE!</v>
      </c>
      <c r="AJ234" t="b">
        <f t="shared" si="61"/>
        <v>1</v>
      </c>
      <c r="AK234" t="s">
        <v>1012</v>
      </c>
      <c r="AL234" t="str">
        <f t="shared" si="62"/>
        <v>FORWARD</v>
      </c>
      <c r="AM234">
        <f t="shared" si="63"/>
        <v>0</v>
      </c>
    </row>
    <row r="235" spans="1:39" x14ac:dyDescent="0.35">
      <c r="A235" t="s">
        <v>1434</v>
      </c>
      <c r="B235" t="s">
        <v>1435</v>
      </c>
      <c r="D235">
        <v>-123.00000000000001</v>
      </c>
      <c r="E235">
        <v>-135007.38917770586</v>
      </c>
      <c r="F235">
        <v>143.08000183105469</v>
      </c>
      <c r="H235" s="287" t="e">
        <f t="shared" si="64"/>
        <v>#N/A</v>
      </c>
      <c r="I235" s="249" t="s">
        <v>897</v>
      </c>
      <c r="J235" t="s">
        <v>899</v>
      </c>
      <c r="L235">
        <v>-1500000</v>
      </c>
      <c r="M235">
        <v>-1277625.4299109422</v>
      </c>
      <c r="N235" s="251">
        <v>11.614191196166992</v>
      </c>
      <c r="O235" t="str" cm="1">
        <f t="array" ref="O235">_xll.BDP(I235,"SECURITY_TYP")</f>
        <v>FORWARD</v>
      </c>
      <c r="P235" t="str" cm="1">
        <f t="array" ref="P235">_xll.BDP(I235,"ID_ISIN")</f>
        <v>#N/A Field Not Applicable</v>
      </c>
      <c r="Q235" t="str" cm="1">
        <f t="array" ref="Q235">_xll.BDP(P235&amp;" Govt","MATURITY")</f>
        <v>#N/A Field Not Applicable Govt</v>
      </c>
      <c r="R235" t="str" cm="1">
        <f t="array" ref="R235">_xll.BDP(I235,"CRNCY")</f>
        <v>SEK</v>
      </c>
      <c r="S235" s="91" t="str" cm="1">
        <f t="array" ref="S235">_xll.BDP(P235&amp;" Govt","RISK_MID")</f>
        <v>#N/A Field Not Applicable Govt</v>
      </c>
      <c r="T235" s="175" t="e">
        <f t="shared" si="49"/>
        <v>#VALUE!</v>
      </c>
      <c r="U235" cm="1">
        <f t="array" ref="U235">IF(R235="GBP",1,_xll.BDP("GBP"&amp;R235&amp;" CURNCY","PX_LAST"))</f>
        <v>13.573399999999999</v>
      </c>
      <c r="V235" s="107" t="e">
        <f t="shared" si="50"/>
        <v>#VALUE!</v>
      </c>
      <c r="X235" s="249" t="str">
        <f t="shared" si="51"/>
        <v>EUR/SEK R 06/20/24 Curncy</v>
      </c>
      <c r="Y235" s="250">
        <f t="shared" si="52"/>
        <v>-1485263.1578947366</v>
      </c>
      <c r="Z235" s="254">
        <f t="shared" si="53"/>
        <v>14736.842105263378</v>
      </c>
      <c r="AA235" s="254" t="e">
        <f t="shared" si="54"/>
        <v>#VALUE!</v>
      </c>
      <c r="AB235" s="91" t="str" cm="1">
        <f t="array" ref="AB235">_xll.BDP(P235&amp;" Govt","PX_DIRTY_MID")</f>
        <v>#N/A Field Not Applicable Govt</v>
      </c>
      <c r="AC235" s="256" t="e">
        <f t="shared" si="55"/>
        <v>#VALUE!</v>
      </c>
      <c r="AD235" s="255" t="e">
        <f t="shared" si="56"/>
        <v>#VALUE!</v>
      </c>
      <c r="AE235" s="249" t="str">
        <f t="shared" si="57"/>
        <v>EUR/SEK R 06/20/24 EUR</v>
      </c>
      <c r="AG235" s="254">
        <f t="shared" si="58"/>
        <v>14736.842105263378</v>
      </c>
      <c r="AH235" s="254" t="e">
        <f t="shared" si="59"/>
        <v>#VALUE!</v>
      </c>
      <c r="AI235" s="256" t="e">
        <f t="shared" si="60"/>
        <v>#VALUE!</v>
      </c>
      <c r="AJ235" t="b">
        <f t="shared" si="61"/>
        <v>1</v>
      </c>
      <c r="AK235" t="s">
        <v>1012</v>
      </c>
      <c r="AL235" t="str">
        <f t="shared" si="62"/>
        <v>FORWARD</v>
      </c>
      <c r="AM235">
        <f t="shared" si="63"/>
        <v>0</v>
      </c>
    </row>
    <row r="236" spans="1:39" x14ac:dyDescent="0.35">
      <c r="A236" t="s">
        <v>1441</v>
      </c>
      <c r="B236" t="s">
        <v>1442</v>
      </c>
      <c r="D236">
        <v>10200</v>
      </c>
      <c r="E236">
        <v>8948487.0997444876</v>
      </c>
      <c r="F236">
        <v>102.52</v>
      </c>
      <c r="H236" s="287" t="e">
        <f t="shared" si="64"/>
        <v>#N/A</v>
      </c>
      <c r="I236" s="249" t="s">
        <v>897</v>
      </c>
      <c r="J236" t="s">
        <v>899</v>
      </c>
      <c r="L236">
        <v>118216984</v>
      </c>
      <c r="M236">
        <v>100691350.00384998</v>
      </c>
      <c r="N236" s="251">
        <v>11.608776198364257</v>
      </c>
      <c r="O236" t="str" cm="1">
        <f t="array" ref="O236">_xll.BDP(I236,"SECURITY_TYP")</f>
        <v>FORWARD</v>
      </c>
      <c r="P236" t="str" cm="1">
        <f t="array" ref="P236">_xll.BDP(I236,"ID_ISIN")</f>
        <v>#N/A Field Not Applicable</v>
      </c>
      <c r="Q236" t="str" cm="1">
        <f t="array" ref="Q236">_xll.BDP(P236&amp;" Govt","MATURITY")</f>
        <v>#N/A Field Not Applicable Govt</v>
      </c>
      <c r="R236" t="str" cm="1">
        <f t="array" ref="R236">_xll.BDP(I236,"CRNCY")</f>
        <v>SEK</v>
      </c>
      <c r="S236" s="91" t="str" cm="1">
        <f t="array" ref="S236">_xll.BDP(P236&amp;" Govt","RISK_MID")</f>
        <v>#N/A Field Not Applicable Govt</v>
      </c>
      <c r="T236" s="175" t="e">
        <f t="shared" si="49"/>
        <v>#VALUE!</v>
      </c>
      <c r="U236" cm="1">
        <f t="array" ref="U236">IF(R236="GBP",1,_xll.BDP("GBP"&amp;R236&amp;" CURNCY","PX_LAST"))</f>
        <v>13.573399999999999</v>
      </c>
      <c r="V236" s="107" t="e">
        <f t="shared" si="50"/>
        <v>#VALUE!</v>
      </c>
      <c r="X236" s="249" t="str">
        <f t="shared" si="51"/>
        <v>EUR/SEK R 06/20/24 Curncy</v>
      </c>
      <c r="Y236" s="250">
        <f t="shared" si="52"/>
        <v>117055553.98175438</v>
      </c>
      <c r="Z236" s="254">
        <f t="shared" si="53"/>
        <v>-1161430.0182456225</v>
      </c>
      <c r="AA236" s="254" t="e">
        <f t="shared" si="54"/>
        <v>#VALUE!</v>
      </c>
      <c r="AB236" s="91" t="str" cm="1">
        <f t="array" ref="AB236">_xll.BDP(P236&amp;" Govt","PX_DIRTY_MID")</f>
        <v>#N/A Field Not Applicable Govt</v>
      </c>
      <c r="AC236" s="256" t="e">
        <f t="shared" si="55"/>
        <v>#VALUE!</v>
      </c>
      <c r="AD236" s="255" t="e">
        <f t="shared" si="56"/>
        <v>#VALUE!</v>
      </c>
      <c r="AE236" s="249" t="str">
        <f t="shared" si="57"/>
        <v>EUR/SEK R 06/20/24 EUR</v>
      </c>
      <c r="AG236" s="254">
        <f t="shared" si="58"/>
        <v>-1161430.0182456225</v>
      </c>
      <c r="AH236" s="254" t="e">
        <f t="shared" si="59"/>
        <v>#VALUE!</v>
      </c>
      <c r="AI236" s="256" t="e">
        <f t="shared" si="60"/>
        <v>#VALUE!</v>
      </c>
      <c r="AJ236" t="b">
        <f t="shared" si="61"/>
        <v>1</v>
      </c>
      <c r="AK236" t="s">
        <v>1012</v>
      </c>
      <c r="AL236" t="str">
        <f t="shared" si="62"/>
        <v>FORWARD</v>
      </c>
      <c r="AM236">
        <f t="shared" si="63"/>
        <v>0</v>
      </c>
    </row>
    <row r="237" spans="1:39" x14ac:dyDescent="0.35">
      <c r="A237" t="s">
        <v>1348</v>
      </c>
      <c r="B237" t="s">
        <v>1349</v>
      </c>
      <c r="D237">
        <v>-294</v>
      </c>
      <c r="E237">
        <v>-367462.90669593617</v>
      </c>
      <c r="F237">
        <v>130.16000366210938</v>
      </c>
      <c r="H237" s="287" t="e">
        <f t="shared" si="64"/>
        <v>#N/A</v>
      </c>
      <c r="I237" s="249" t="s">
        <v>897</v>
      </c>
      <c r="J237" t="s">
        <v>899</v>
      </c>
      <c r="L237" s="250">
        <v>-20000000</v>
      </c>
      <c r="M237" s="250">
        <v>-17035005.732145894</v>
      </c>
      <c r="N237" s="251">
        <v>11.614191196166992</v>
      </c>
      <c r="O237" t="str" cm="1">
        <f t="array" ref="O237">_xll.BDP(I237,"SECURITY_TYP")</f>
        <v>FORWARD</v>
      </c>
      <c r="P237" t="str" cm="1">
        <f t="array" ref="P237">_xll.BDP(I237,"ID_ISIN")</f>
        <v>#N/A Field Not Applicable</v>
      </c>
      <c r="Q237" t="str" cm="1">
        <f t="array" ref="Q237">_xll.BDP(P237&amp;" Govt","MATURITY")</f>
        <v>#N/A Field Not Applicable Govt</v>
      </c>
      <c r="R237" t="str" cm="1">
        <f t="array" ref="R237">_xll.BDP(I237,"CRNCY")</f>
        <v>SEK</v>
      </c>
      <c r="S237" s="91" t="str" cm="1">
        <f t="array" ref="S237">_xll.BDP(P237&amp;" Govt","RISK_MID")</f>
        <v>#N/A Field Not Applicable Govt</v>
      </c>
      <c r="T237" s="175" t="e">
        <f t="shared" si="49"/>
        <v>#VALUE!</v>
      </c>
      <c r="U237" cm="1">
        <f t="array" ref="U237">IF(R237="GBP",1,_xll.BDP("GBP"&amp;R237&amp;" CURNCY","PX_LAST"))</f>
        <v>13.573399999999999</v>
      </c>
      <c r="V237" s="107" t="e">
        <f t="shared" si="50"/>
        <v>#VALUE!</v>
      </c>
      <c r="X237" s="249" t="str">
        <f t="shared" si="51"/>
        <v>EUR/SEK R 06/20/24 Curncy</v>
      </c>
      <c r="Y237" s="250">
        <f t="shared" si="52"/>
        <v>-19803508.771929823</v>
      </c>
      <c r="Z237" s="254">
        <f t="shared" si="53"/>
        <v>196491.22807017714</v>
      </c>
      <c r="AA237" s="254" t="e">
        <f t="shared" si="54"/>
        <v>#VALUE!</v>
      </c>
      <c r="AB237" s="91" t="str" cm="1">
        <f t="array" ref="AB237">_xll.BDP(P237&amp;" Govt","PX_DIRTY_MID")</f>
        <v>#N/A Field Not Applicable Govt</v>
      </c>
      <c r="AC237" s="256" t="e">
        <f t="shared" si="55"/>
        <v>#VALUE!</v>
      </c>
      <c r="AD237" s="255" t="e">
        <f t="shared" si="56"/>
        <v>#VALUE!</v>
      </c>
      <c r="AE237" s="249" t="str">
        <f t="shared" si="57"/>
        <v>EUR/SEK R 06/20/24 EUR</v>
      </c>
      <c r="AG237" s="254">
        <f t="shared" si="58"/>
        <v>196491.22807017714</v>
      </c>
      <c r="AH237" s="254" t="e">
        <f t="shared" si="59"/>
        <v>#VALUE!</v>
      </c>
      <c r="AI237" s="256" t="e">
        <f t="shared" si="60"/>
        <v>#VALUE!</v>
      </c>
      <c r="AJ237" t="b">
        <f t="shared" si="61"/>
        <v>1</v>
      </c>
      <c r="AK237" t="s">
        <v>1012</v>
      </c>
      <c r="AL237" t="str">
        <f t="shared" si="62"/>
        <v>FORWARD</v>
      </c>
      <c r="AM237">
        <f t="shared" si="63"/>
        <v>0</v>
      </c>
    </row>
    <row r="238" spans="1:39" x14ac:dyDescent="0.35">
      <c r="A238" t="s">
        <v>723</v>
      </c>
      <c r="B238" t="s">
        <v>724</v>
      </c>
      <c r="D238">
        <v>58684.339999999385</v>
      </c>
      <c r="E238">
        <v>12470.447552875059</v>
      </c>
      <c r="F238">
        <v>1</v>
      </c>
      <c r="H238" s="287" t="e">
        <f t="shared" si="64"/>
        <v>#N/A</v>
      </c>
      <c r="I238" s="249" t="s">
        <v>1239</v>
      </c>
      <c r="J238" t="s">
        <v>661</v>
      </c>
      <c r="L238">
        <v>3520106.3219218142</v>
      </c>
      <c r="M238">
        <v>3520106.3219218142</v>
      </c>
      <c r="N238" s="251">
        <v>1.9224706520996093</v>
      </c>
      <c r="O238" t="str" cm="1">
        <f t="array" ref="O238">_xll.BDP(I238,"SECURITY_TYP")</f>
        <v>FORWARD</v>
      </c>
      <c r="P238" t="str" cm="1">
        <f t="array" ref="P238">_xll.BDP(I238,"ID_ISIN")</f>
        <v>#N/A Field Not Applicable</v>
      </c>
      <c r="Q238" t="str" cm="1">
        <f t="array" ref="Q238">_xll.BDP(P238&amp;" Govt","MATURITY")</f>
        <v>#N/A Field Not Applicable Govt</v>
      </c>
      <c r="R238" t="str" cm="1">
        <f t="array" ref="R238">_xll.BDP(I238,"CRNCY")</f>
        <v>AUD</v>
      </c>
      <c r="S238" s="91" t="str" cm="1">
        <f t="array" ref="S238">_xll.BDP(P238&amp;" Govt","RISK_MID")</f>
        <v>#N/A Field Not Applicable Govt</v>
      </c>
      <c r="T238" s="175" t="e">
        <f t="shared" si="49"/>
        <v>#VALUE!</v>
      </c>
      <c r="U238" cm="1">
        <f t="array" ref="U238">IF(R238="GBP",1,_xll.BDP("GBP"&amp;R238&amp;" CURNCY","PX_LAST"))</f>
        <v>1.9080999999999999</v>
      </c>
      <c r="V238" s="107" t="e">
        <f t="shared" si="50"/>
        <v>#VALUE!</v>
      </c>
      <c r="X238" s="249" t="str">
        <f t="shared" si="51"/>
        <v>GBP/AUD R 06/20/24 Curncy</v>
      </c>
      <c r="Y238" s="250">
        <f t="shared" si="52"/>
        <v>3485522.8212152137</v>
      </c>
      <c r="Z238" s="254">
        <f t="shared" si="53"/>
        <v>-34583.500706600491</v>
      </c>
      <c r="AA238" s="254" t="e">
        <f t="shared" si="54"/>
        <v>#VALUE!</v>
      </c>
      <c r="AB238" s="91" t="str" cm="1">
        <f t="array" ref="AB238">_xll.BDP(P238&amp;" Govt","PX_DIRTY_MID")</f>
        <v>#N/A Field Not Applicable Govt</v>
      </c>
      <c r="AC238" s="256" t="e">
        <f t="shared" si="55"/>
        <v>#VALUE!</v>
      </c>
      <c r="AD238" s="255" t="e">
        <f t="shared" si="56"/>
        <v>#VALUE!</v>
      </c>
      <c r="AE238" s="249" t="str">
        <f t="shared" si="57"/>
        <v>GBP/AUD R 06/20/24 GBP</v>
      </c>
      <c r="AG238" s="254">
        <f t="shared" si="58"/>
        <v>-34583.500706600491</v>
      </c>
      <c r="AH238" s="254" t="e">
        <f t="shared" si="59"/>
        <v>#VALUE!</v>
      </c>
      <c r="AI238" s="256" t="e">
        <f t="shared" si="60"/>
        <v>#VALUE!</v>
      </c>
      <c r="AJ238" t="b">
        <f t="shared" si="61"/>
        <v>1</v>
      </c>
      <c r="AK238" t="s">
        <v>1012</v>
      </c>
      <c r="AL238" t="str">
        <f t="shared" si="62"/>
        <v>FORWARD</v>
      </c>
      <c r="AM238">
        <f t="shared" si="63"/>
        <v>0</v>
      </c>
    </row>
    <row r="239" spans="1:39" x14ac:dyDescent="0.35">
      <c r="A239" t="s">
        <v>679</v>
      </c>
      <c r="B239" t="s">
        <v>680</v>
      </c>
      <c r="D239">
        <v>91834</v>
      </c>
      <c r="E239">
        <v>6173796.7729250807</v>
      </c>
      <c r="F239">
        <v>91.63</v>
      </c>
      <c r="H239" s="287" t="e">
        <f t="shared" si="64"/>
        <v>#N/A</v>
      </c>
      <c r="I239" s="249" t="s">
        <v>1239</v>
      </c>
      <c r="J239" t="s">
        <v>660</v>
      </c>
      <c r="L239">
        <v>-6699999.9999999991</v>
      </c>
      <c r="M239">
        <v>-3483919.5576647106</v>
      </c>
      <c r="N239" s="251">
        <v>1.9224706520996093</v>
      </c>
      <c r="O239" t="str" cm="1">
        <f t="array" ref="O239">_xll.BDP(I239,"SECURITY_TYP")</f>
        <v>FORWARD</v>
      </c>
      <c r="P239" t="str" cm="1">
        <f t="array" ref="P239">_xll.BDP(I239,"ID_ISIN")</f>
        <v>#N/A Field Not Applicable</v>
      </c>
      <c r="Q239" t="str" cm="1">
        <f t="array" ref="Q239">_xll.BDP(P239&amp;" Govt","MATURITY")</f>
        <v>#N/A Field Not Applicable Govt</v>
      </c>
      <c r="R239" t="str" cm="1">
        <f t="array" ref="R239">_xll.BDP(I239,"CRNCY")</f>
        <v>AUD</v>
      </c>
      <c r="S239" s="91" t="str" cm="1">
        <f t="array" ref="S239">_xll.BDP(P239&amp;" Govt","RISK_MID")</f>
        <v>#N/A Field Not Applicable Govt</v>
      </c>
      <c r="T239" s="175" t="e">
        <f t="shared" si="49"/>
        <v>#VALUE!</v>
      </c>
      <c r="U239" cm="1">
        <f t="array" ref="U239">IF(R239="GBP",1,_xll.BDP("GBP"&amp;R239&amp;" CURNCY","PX_LAST"))</f>
        <v>1.9080999999999999</v>
      </c>
      <c r="V239" s="107" t="e">
        <f t="shared" si="50"/>
        <v>#VALUE!</v>
      </c>
      <c r="X239" s="249" t="str">
        <f t="shared" si="51"/>
        <v>GBP/AUD R 06/20/24 Curncy</v>
      </c>
      <c r="Y239" s="250">
        <f t="shared" si="52"/>
        <v>-6634175.4385964898</v>
      </c>
      <c r="Z239" s="254">
        <f t="shared" si="53"/>
        <v>65824.561403509229</v>
      </c>
      <c r="AA239" s="254" t="e">
        <f t="shared" si="54"/>
        <v>#VALUE!</v>
      </c>
      <c r="AB239" s="91" t="str" cm="1">
        <f t="array" ref="AB239">_xll.BDP(P239&amp;" Govt","PX_DIRTY_MID")</f>
        <v>#N/A Field Not Applicable Govt</v>
      </c>
      <c r="AC239" s="256" t="e">
        <f t="shared" si="55"/>
        <v>#VALUE!</v>
      </c>
      <c r="AD239" s="255" t="e">
        <f t="shared" si="56"/>
        <v>#VALUE!</v>
      </c>
      <c r="AE239" s="249" t="str">
        <f t="shared" si="57"/>
        <v>GBP/AUD R 06/20/24 AUD</v>
      </c>
      <c r="AG239" s="254">
        <f t="shared" si="58"/>
        <v>65824.561403509229</v>
      </c>
      <c r="AH239" s="254" t="e">
        <f t="shared" si="59"/>
        <v>#VALUE!</v>
      </c>
      <c r="AI239" s="256" t="e">
        <f t="shared" si="60"/>
        <v>#VALUE!</v>
      </c>
      <c r="AJ239" t="b">
        <f t="shared" si="61"/>
        <v>1</v>
      </c>
      <c r="AK239" t="s">
        <v>1012</v>
      </c>
      <c r="AL239" t="str">
        <f t="shared" si="62"/>
        <v>FORWARD</v>
      </c>
      <c r="AM239">
        <f t="shared" si="63"/>
        <v>0</v>
      </c>
    </row>
    <row r="240" spans="1:39" x14ac:dyDescent="0.35">
      <c r="A240" t="s">
        <v>1428</v>
      </c>
      <c r="B240" t="s">
        <v>1429</v>
      </c>
      <c r="D240">
        <v>4300</v>
      </c>
      <c r="E240">
        <v>2154321.2480513724</v>
      </c>
      <c r="F240">
        <v>94.001999999999995</v>
      </c>
      <c r="H240" s="287" t="e">
        <f t="shared" si="64"/>
        <v>#N/A</v>
      </c>
      <c r="I240" s="249" t="s">
        <v>1239</v>
      </c>
      <c r="J240" t="s">
        <v>660</v>
      </c>
      <c r="L240">
        <v>2999999.9999999995</v>
      </c>
      <c r="M240">
        <v>1559963.9810439004</v>
      </c>
      <c r="N240" s="251">
        <v>1.9220656536254883</v>
      </c>
      <c r="O240" t="str" cm="1">
        <f t="array" ref="O240">_xll.BDP(I240,"SECURITY_TYP")</f>
        <v>FORWARD</v>
      </c>
      <c r="P240" t="str" cm="1">
        <f t="array" ref="P240">_xll.BDP(I240,"ID_ISIN")</f>
        <v>#N/A Field Not Applicable</v>
      </c>
      <c r="Q240" t="str" cm="1">
        <f t="array" ref="Q240">_xll.BDP(P240&amp;" Govt","MATURITY")</f>
        <v>#N/A Field Not Applicable Govt</v>
      </c>
      <c r="R240" t="str" cm="1">
        <f t="array" ref="R240">_xll.BDP(I240,"CRNCY")</f>
        <v>AUD</v>
      </c>
      <c r="S240" s="91" t="str" cm="1">
        <f t="array" ref="S240">_xll.BDP(P240&amp;" Govt","RISK_MID")</f>
        <v>#N/A Field Not Applicable Govt</v>
      </c>
      <c r="T240" s="175" t="e">
        <f t="shared" si="49"/>
        <v>#VALUE!</v>
      </c>
      <c r="U240" cm="1">
        <f t="array" ref="U240">IF(R240="GBP",1,_xll.BDP("GBP"&amp;R240&amp;" CURNCY","PX_LAST"))</f>
        <v>1.9080999999999999</v>
      </c>
      <c r="V240" s="107" t="e">
        <f t="shared" si="50"/>
        <v>#VALUE!</v>
      </c>
      <c r="X240" s="249" t="str">
        <f t="shared" si="51"/>
        <v>GBP/AUD R 06/20/24 Curncy</v>
      </c>
      <c r="Y240" s="250">
        <f t="shared" si="52"/>
        <v>2970526.3157894728</v>
      </c>
      <c r="Z240" s="254">
        <f t="shared" si="53"/>
        <v>-29473.684210526757</v>
      </c>
      <c r="AA240" s="254" t="e">
        <f t="shared" si="54"/>
        <v>#VALUE!</v>
      </c>
      <c r="AB240" s="91" t="str" cm="1">
        <f t="array" ref="AB240">_xll.BDP(P240&amp;" Govt","PX_DIRTY_MID")</f>
        <v>#N/A Field Not Applicable Govt</v>
      </c>
      <c r="AC240" s="256" t="e">
        <f t="shared" si="55"/>
        <v>#VALUE!</v>
      </c>
      <c r="AD240" s="255" t="e">
        <f t="shared" si="56"/>
        <v>#VALUE!</v>
      </c>
      <c r="AE240" s="249" t="str">
        <f t="shared" si="57"/>
        <v>GBP/AUD R 06/20/24 AUD</v>
      </c>
      <c r="AG240" s="254">
        <f t="shared" si="58"/>
        <v>-29473.684210526757</v>
      </c>
      <c r="AH240" s="254" t="e">
        <f t="shared" si="59"/>
        <v>#VALUE!</v>
      </c>
      <c r="AI240" s="256" t="e">
        <f t="shared" si="60"/>
        <v>#VALUE!</v>
      </c>
      <c r="AJ240" t="b">
        <f t="shared" si="61"/>
        <v>1</v>
      </c>
      <c r="AK240" t="s">
        <v>1012</v>
      </c>
      <c r="AL240" t="str">
        <f t="shared" si="62"/>
        <v>FORWARD</v>
      </c>
      <c r="AM240">
        <f t="shared" si="63"/>
        <v>0</v>
      </c>
    </row>
    <row r="241" spans="8:39" x14ac:dyDescent="0.35">
      <c r="H241" s="287" t="e">
        <f t="shared" si="64"/>
        <v>#N/A</v>
      </c>
      <c r="I241" s="249" t="s">
        <v>1239</v>
      </c>
      <c r="J241" t="s">
        <v>661</v>
      </c>
      <c r="L241">
        <v>-1549529.1497423647</v>
      </c>
      <c r="M241">
        <v>-1549529.1497423647</v>
      </c>
      <c r="N241" s="251">
        <v>1.9220656536254883</v>
      </c>
      <c r="O241" t="str" cm="1">
        <f t="array" ref="O241">_xll.BDP(I241,"SECURITY_TYP")</f>
        <v>FORWARD</v>
      </c>
      <c r="P241" t="str" cm="1">
        <f t="array" ref="P241">_xll.BDP(I241,"ID_ISIN")</f>
        <v>#N/A Field Not Applicable</v>
      </c>
      <c r="Q241" t="str" cm="1">
        <f t="array" ref="Q241">_xll.BDP(P241&amp;" Govt","MATURITY")</f>
        <v>#N/A Field Not Applicable Govt</v>
      </c>
      <c r="R241" t="str" cm="1">
        <f t="array" ref="R241">_xll.BDP(I241,"CRNCY")</f>
        <v>AUD</v>
      </c>
      <c r="S241" s="91" t="str" cm="1">
        <f t="array" ref="S241">_xll.BDP(P241&amp;" Govt","RISK_MID")</f>
        <v>#N/A Field Not Applicable Govt</v>
      </c>
      <c r="T241" s="175" t="e">
        <f t="shared" si="49"/>
        <v>#VALUE!</v>
      </c>
      <c r="U241" cm="1">
        <f t="array" ref="U241">IF(R241="GBP",1,_xll.BDP("GBP"&amp;R241&amp;" CURNCY","PX_LAST"))</f>
        <v>1.9080999999999999</v>
      </c>
      <c r="V241" s="107" t="e">
        <f t="shared" si="50"/>
        <v>#VALUE!</v>
      </c>
      <c r="X241" s="249" t="str">
        <f t="shared" si="51"/>
        <v>GBP/AUD R 06/20/24 Curncy</v>
      </c>
      <c r="Y241" s="250">
        <f t="shared" si="52"/>
        <v>-1534305.7054641938</v>
      </c>
      <c r="Z241" s="254">
        <f t="shared" si="53"/>
        <v>15223.44427817082</v>
      </c>
      <c r="AA241" s="254" t="e">
        <f t="shared" si="54"/>
        <v>#VALUE!</v>
      </c>
      <c r="AB241" s="91" t="str" cm="1">
        <f t="array" ref="AB241">_xll.BDP(P241&amp;" Govt","PX_DIRTY_MID")</f>
        <v>#N/A Field Not Applicable Govt</v>
      </c>
      <c r="AC241" s="256" t="e">
        <f t="shared" si="55"/>
        <v>#VALUE!</v>
      </c>
      <c r="AD241" s="255" t="e">
        <f t="shared" si="56"/>
        <v>#VALUE!</v>
      </c>
      <c r="AE241" s="249" t="str">
        <f t="shared" si="57"/>
        <v>GBP/AUD R 06/20/24 GBP</v>
      </c>
      <c r="AG241" s="254">
        <f t="shared" si="58"/>
        <v>15223.44427817082</v>
      </c>
      <c r="AH241" s="254" t="e">
        <f t="shared" si="59"/>
        <v>#VALUE!</v>
      </c>
      <c r="AI241" s="256" t="e">
        <f t="shared" si="60"/>
        <v>#VALUE!</v>
      </c>
      <c r="AJ241" t="b">
        <f t="shared" si="61"/>
        <v>1</v>
      </c>
      <c r="AK241" t="s">
        <v>1012</v>
      </c>
      <c r="AL241" t="str">
        <f t="shared" si="62"/>
        <v>FORWARD</v>
      </c>
      <c r="AM241">
        <f t="shared" si="63"/>
        <v>0</v>
      </c>
    </row>
    <row r="242" spans="8:39" x14ac:dyDescent="0.35">
      <c r="H242" s="287" t="e">
        <f t="shared" si="64"/>
        <v>#N/A</v>
      </c>
      <c r="I242" s="249" t="s">
        <v>1239</v>
      </c>
      <c r="J242" t="s">
        <v>661</v>
      </c>
      <c r="L242">
        <v>-522914.36911165743</v>
      </c>
      <c r="M242">
        <v>-522914.36911165743</v>
      </c>
      <c r="N242" s="251">
        <v>1.9220656536254883</v>
      </c>
      <c r="O242" t="str" cm="1">
        <f t="array" ref="O242">_xll.BDP(I242,"SECURITY_TYP")</f>
        <v>FORWARD</v>
      </c>
      <c r="P242" t="str" cm="1">
        <f t="array" ref="P242">_xll.BDP(I242,"ID_ISIN")</f>
        <v>#N/A Field Not Applicable</v>
      </c>
      <c r="Q242" t="str" cm="1">
        <f t="array" ref="Q242">_xll.BDP(P242&amp;" Govt","MATURITY")</f>
        <v>#N/A Field Not Applicable Govt</v>
      </c>
      <c r="R242" t="str" cm="1">
        <f t="array" ref="R242">_xll.BDP(I242,"CRNCY")</f>
        <v>AUD</v>
      </c>
      <c r="S242" s="91" t="str" cm="1">
        <f t="array" ref="S242">_xll.BDP(P242&amp;" Govt","RISK_MID")</f>
        <v>#N/A Field Not Applicable Govt</v>
      </c>
      <c r="T242" s="175" t="e">
        <f t="shared" si="49"/>
        <v>#VALUE!</v>
      </c>
      <c r="U242" cm="1">
        <f t="array" ref="U242">IF(R242="GBP",1,_xll.BDP("GBP"&amp;R242&amp;" CURNCY","PX_LAST"))</f>
        <v>1.9080999999999999</v>
      </c>
      <c r="V242" s="107" t="e">
        <f t="shared" si="50"/>
        <v>#VALUE!</v>
      </c>
      <c r="X242" s="249" t="str">
        <f t="shared" si="51"/>
        <v>GBP/AUD R 06/20/24 Curncy</v>
      </c>
      <c r="Y242" s="250">
        <f t="shared" si="52"/>
        <v>-517776.96478354285</v>
      </c>
      <c r="Z242" s="254">
        <f t="shared" si="53"/>
        <v>5137.404328114586</v>
      </c>
      <c r="AA242" s="254" t="e">
        <f t="shared" si="54"/>
        <v>#VALUE!</v>
      </c>
      <c r="AB242" s="91" t="str" cm="1">
        <f t="array" ref="AB242">_xll.BDP(P242&amp;" Govt","PX_DIRTY_MID")</f>
        <v>#N/A Field Not Applicable Govt</v>
      </c>
      <c r="AC242" s="256" t="e">
        <f t="shared" si="55"/>
        <v>#VALUE!</v>
      </c>
      <c r="AD242" s="255" t="e">
        <f t="shared" si="56"/>
        <v>#VALUE!</v>
      </c>
      <c r="AE242" s="249" t="str">
        <f t="shared" si="57"/>
        <v>GBP/AUD R 06/20/24 GBP</v>
      </c>
      <c r="AG242" s="254">
        <f t="shared" si="58"/>
        <v>5137.404328114586</v>
      </c>
      <c r="AH242" s="254" t="e">
        <f t="shared" si="59"/>
        <v>#VALUE!</v>
      </c>
      <c r="AI242" s="256" t="e">
        <f t="shared" si="60"/>
        <v>#VALUE!</v>
      </c>
      <c r="AJ242" t="b">
        <f t="shared" si="61"/>
        <v>1</v>
      </c>
      <c r="AK242" t="s">
        <v>1012</v>
      </c>
      <c r="AL242" t="str">
        <f t="shared" si="62"/>
        <v>FORWARD</v>
      </c>
      <c r="AM242">
        <f t="shared" si="63"/>
        <v>0</v>
      </c>
    </row>
    <row r="243" spans="8:39" x14ac:dyDescent="0.35">
      <c r="H243" s="287" t="e">
        <f t="shared" si="64"/>
        <v>#N/A</v>
      </c>
      <c r="I243" s="249" t="s">
        <v>1239</v>
      </c>
      <c r="J243" t="s">
        <v>660</v>
      </c>
      <c r="L243">
        <v>1000000</v>
      </c>
      <c r="M243" s="250">
        <v>519987.9936813002</v>
      </c>
      <c r="N243" s="251">
        <v>1.9220656536254883</v>
      </c>
      <c r="O243" t="str" cm="1">
        <f t="array" ref="O243">_xll.BDP(I243,"SECURITY_TYP")</f>
        <v>FORWARD</v>
      </c>
      <c r="P243" t="str" cm="1">
        <f t="array" ref="P243">_xll.BDP(I243,"ID_ISIN")</f>
        <v>#N/A Field Not Applicable</v>
      </c>
      <c r="Q243" t="str" cm="1">
        <f t="array" ref="Q243">_xll.BDP(P243&amp;" Govt","MATURITY")</f>
        <v>#N/A Field Not Applicable Govt</v>
      </c>
      <c r="R243" t="str" cm="1">
        <f t="array" ref="R243">_xll.BDP(I243,"CRNCY")</f>
        <v>AUD</v>
      </c>
      <c r="S243" s="91" t="str" cm="1">
        <f t="array" ref="S243">_xll.BDP(P243&amp;" Govt","RISK_MID")</f>
        <v>#N/A Field Not Applicable Govt</v>
      </c>
      <c r="T243" s="175" t="e">
        <f t="shared" si="49"/>
        <v>#VALUE!</v>
      </c>
      <c r="U243" cm="1">
        <f t="array" ref="U243">IF(R243="GBP",1,_xll.BDP("GBP"&amp;R243&amp;" CURNCY","PX_LAST"))</f>
        <v>1.9080999999999999</v>
      </c>
      <c r="V243" s="107" t="e">
        <f t="shared" si="50"/>
        <v>#VALUE!</v>
      </c>
      <c r="X243" s="249" t="str">
        <f t="shared" si="51"/>
        <v>GBP/AUD R 06/20/24 Curncy</v>
      </c>
      <c r="Y243" s="250">
        <f t="shared" si="52"/>
        <v>990175.43859649112</v>
      </c>
      <c r="Z243" s="254">
        <f t="shared" si="53"/>
        <v>-9824.5614035088802</v>
      </c>
      <c r="AA243" s="254" t="e">
        <f t="shared" si="54"/>
        <v>#VALUE!</v>
      </c>
      <c r="AB243" s="91" t="str" cm="1">
        <f t="array" ref="AB243">_xll.BDP(P243&amp;" Govt","PX_DIRTY_MID")</f>
        <v>#N/A Field Not Applicable Govt</v>
      </c>
      <c r="AC243" s="256" t="e">
        <f t="shared" si="55"/>
        <v>#VALUE!</v>
      </c>
      <c r="AD243" s="255" t="e">
        <f t="shared" si="56"/>
        <v>#VALUE!</v>
      </c>
      <c r="AE243" s="249" t="str">
        <f t="shared" si="57"/>
        <v>GBP/AUD R 06/20/24 AUD</v>
      </c>
      <c r="AG243" s="254">
        <f t="shared" si="58"/>
        <v>-9824.5614035088802</v>
      </c>
      <c r="AH243" s="254" t="e">
        <f t="shared" si="59"/>
        <v>#VALUE!</v>
      </c>
      <c r="AI243" s="256" t="e">
        <f t="shared" si="60"/>
        <v>#VALUE!</v>
      </c>
      <c r="AJ243" t="b">
        <f t="shared" si="61"/>
        <v>1</v>
      </c>
      <c r="AK243" t="s">
        <v>1012</v>
      </c>
      <c r="AL243" t="str">
        <f t="shared" si="62"/>
        <v>FORWARD</v>
      </c>
      <c r="AM243">
        <f t="shared" si="63"/>
        <v>0</v>
      </c>
    </row>
    <row r="244" spans="8:39" x14ac:dyDescent="0.35">
      <c r="H244" s="287" t="e">
        <f t="shared" si="64"/>
        <v>#N/A</v>
      </c>
      <c r="I244" s="249" t="s">
        <v>926</v>
      </c>
      <c r="J244" t="s">
        <v>1175</v>
      </c>
      <c r="K244" t="s">
        <v>690</v>
      </c>
      <c r="L244" s="250">
        <v>0</v>
      </c>
      <c r="M244" s="250">
        <v>0</v>
      </c>
      <c r="N244" s="251">
        <v>0</v>
      </c>
      <c r="O244" t="str" cm="1">
        <f t="array" ref="O244">_xll.BDP(I244,"SECURITY_TYP")</f>
        <v>Rec IL/Pay Fix ZC</v>
      </c>
      <c r="P244" t="str" cm="1">
        <f t="array" ref="P244">_xll.BDP(I244,"ID_ISIN")</f>
        <v>#N/A Field Not Applicable</v>
      </c>
      <c r="Q244" t="str" cm="1">
        <f t="array" ref="Q244">_xll.BDP(P244&amp;" Govt","MATURITY")</f>
        <v>#N/A Field Not Applicable Govt</v>
      </c>
      <c r="R244" t="str" cm="1">
        <f t="array" ref="R244">_xll.BDP(I244,"CRNCY")</f>
        <v>USD</v>
      </c>
      <c r="S244" s="91" t="str" cm="1">
        <f t="array" ref="S244">_xll.BDP(P244&amp;" Govt","RISK_MID")</f>
        <v>#N/A Field Not Applicable Govt</v>
      </c>
      <c r="T244" s="175" t="e">
        <f t="shared" si="49"/>
        <v>#VALUE!</v>
      </c>
      <c r="U244" cm="1">
        <f t="array" ref="U244">IF(R244="GBP",1,_xll.BDP("GBP"&amp;R244&amp;" CURNCY","PX_LAST"))</f>
        <v>1.2910999999999999</v>
      </c>
      <c r="V244" s="107" t="e">
        <f t="shared" si="50"/>
        <v>#VALUE!</v>
      </c>
      <c r="X244" s="249" t="str">
        <f t="shared" si="51"/>
        <v>SL7Y056Q Corp</v>
      </c>
      <c r="Y244" s="250">
        <f t="shared" si="52"/>
        <v>0</v>
      </c>
      <c r="Z244" s="254">
        <f t="shared" si="53"/>
        <v>0</v>
      </c>
      <c r="AA244" s="254" t="e">
        <f t="shared" si="54"/>
        <v>#VALUE!</v>
      </c>
      <c r="AB244" s="91" t="str" cm="1">
        <f t="array" ref="AB244">_xll.BDP(P244&amp;" Govt","PX_DIRTY_MID")</f>
        <v>#N/A Field Not Applicable Govt</v>
      </c>
      <c r="AC244" s="256" t="e">
        <f t="shared" si="55"/>
        <v>#VALUE!</v>
      </c>
      <c r="AD244" s="255" t="e">
        <f t="shared" si="56"/>
        <v>#VALUE!</v>
      </c>
      <c r="AE244" s="249" t="str">
        <f t="shared" si="57"/>
        <v>[/ZC 2.505 10/03/25]</v>
      </c>
      <c r="AG244" s="254">
        <f t="shared" si="58"/>
        <v>0</v>
      </c>
      <c r="AH244" s="254" t="e">
        <f t="shared" si="59"/>
        <v>#VALUE!</v>
      </c>
      <c r="AI244" s="256" t="e">
        <f t="shared" si="60"/>
        <v>#VALUE!</v>
      </c>
      <c r="AJ244" t="b">
        <f t="shared" si="61"/>
        <v>1</v>
      </c>
      <c r="AK244" t="s">
        <v>1012</v>
      </c>
      <c r="AL244" t="str">
        <f t="shared" si="62"/>
        <v>Rec IL/Pay Fix ZC</v>
      </c>
      <c r="AM244" t="str">
        <f t="shared" si="63"/>
        <v>Long US Inflation</v>
      </c>
    </row>
    <row r="245" spans="8:39" x14ac:dyDescent="0.35">
      <c r="H245" s="287" t="e">
        <f t="shared" si="64"/>
        <v>#N/A</v>
      </c>
      <c r="I245" s="249" t="s">
        <v>1307</v>
      </c>
      <c r="J245" t="s">
        <v>1308</v>
      </c>
      <c r="L245">
        <v>1700000</v>
      </c>
      <c r="M245">
        <v>1700000</v>
      </c>
      <c r="N245" s="251">
        <v>1.7431197030639649</v>
      </c>
      <c r="O245" t="str" cm="1">
        <f t="array" ref="O245">_xll.BDP(I245,"SECURITY_TYP")</f>
        <v>FORWARD</v>
      </c>
      <c r="P245" t="str" cm="1">
        <f t="array" ref="P245">_xll.BDP(I245,"ID_ISIN")</f>
        <v>#N/A Field Not Applicable</v>
      </c>
      <c r="Q245" t="str" cm="1">
        <f t="array" ref="Q245">_xll.BDP(P245&amp;" Govt","MATURITY")</f>
        <v>#N/A Field Not Applicable Govt</v>
      </c>
      <c r="R245" t="str" cm="1">
        <f t="array" ref="R245">_xll.BDP(I245,"CRNCY")</f>
        <v>CAD</v>
      </c>
      <c r="S245" s="91" t="str" cm="1">
        <f t="array" ref="S245">_xll.BDP(P245&amp;" Govt","RISK_MID")</f>
        <v>#N/A Field Not Applicable Govt</v>
      </c>
      <c r="T245" s="175" t="e">
        <f t="shared" si="49"/>
        <v>#VALUE!</v>
      </c>
      <c r="U245" cm="1">
        <f t="array" ref="U245">IF(R245="GBP",1,_xll.BDP("GBP"&amp;R245&amp;" CURNCY","PX_LAST"))</f>
        <v>1.7588999999999999</v>
      </c>
      <c r="V245" s="107" t="e">
        <f t="shared" si="50"/>
        <v>#VALUE!</v>
      </c>
      <c r="X245" s="249" t="str">
        <f t="shared" si="51"/>
        <v>GBP/CAD R 05/28/24 Curncy</v>
      </c>
      <c r="Y245" s="250">
        <f t="shared" si="52"/>
        <v>1683298.2456140351</v>
      </c>
      <c r="Z245" s="254">
        <f t="shared" si="53"/>
        <v>-16701.754385964945</v>
      </c>
      <c r="AA245" s="254" t="e">
        <f t="shared" si="54"/>
        <v>#VALUE!</v>
      </c>
      <c r="AB245" s="91" t="str" cm="1">
        <f t="array" ref="AB245">_xll.BDP(P245&amp;" Govt","PX_DIRTY_MID")</f>
        <v>#N/A Field Not Applicable Govt</v>
      </c>
      <c r="AC245" s="256" t="e">
        <f t="shared" si="55"/>
        <v>#VALUE!</v>
      </c>
      <c r="AD245" s="255" t="e">
        <f t="shared" si="56"/>
        <v>#VALUE!</v>
      </c>
      <c r="AE245" s="249" t="str">
        <f t="shared" si="57"/>
        <v>GBP/CAD R 05/28/24 GBP</v>
      </c>
      <c r="AG245" s="254">
        <f t="shared" si="58"/>
        <v>-16701.754385964945</v>
      </c>
      <c r="AH245" s="254" t="e">
        <f t="shared" si="59"/>
        <v>#VALUE!</v>
      </c>
      <c r="AI245" s="256" t="e">
        <f t="shared" si="60"/>
        <v>#VALUE!</v>
      </c>
      <c r="AJ245" t="b">
        <f t="shared" si="61"/>
        <v>1</v>
      </c>
      <c r="AK245" t="s">
        <v>1012</v>
      </c>
      <c r="AL245" t="str">
        <f t="shared" si="62"/>
        <v>FORWARD</v>
      </c>
      <c r="AM245">
        <f t="shared" si="63"/>
        <v>0</v>
      </c>
    </row>
    <row r="246" spans="8:39" x14ac:dyDescent="0.35">
      <c r="H246" s="287" t="e">
        <f t="shared" si="64"/>
        <v>#N/A</v>
      </c>
      <c r="I246" s="249" t="s">
        <v>1307</v>
      </c>
      <c r="J246" t="s">
        <v>1309</v>
      </c>
      <c r="L246">
        <v>-2956242.88</v>
      </c>
      <c r="M246">
        <v>-1695894.9808400471</v>
      </c>
      <c r="N246" s="251">
        <v>1.7431197030639649</v>
      </c>
      <c r="O246" t="str" cm="1">
        <f t="array" ref="O246">_xll.BDP(I246,"SECURITY_TYP")</f>
        <v>FORWARD</v>
      </c>
      <c r="P246" t="str" cm="1">
        <f t="array" ref="P246">_xll.BDP(I246,"ID_ISIN")</f>
        <v>#N/A Field Not Applicable</v>
      </c>
      <c r="Q246" t="str" cm="1">
        <f t="array" ref="Q246">_xll.BDP(P246&amp;" Govt","MATURITY")</f>
        <v>#N/A Field Not Applicable Govt</v>
      </c>
      <c r="R246" t="str" cm="1">
        <f t="array" ref="R246">_xll.BDP(I246,"CRNCY")</f>
        <v>CAD</v>
      </c>
      <c r="S246" s="91" t="str" cm="1">
        <f t="array" ref="S246">_xll.BDP(P246&amp;" Govt","RISK_MID")</f>
        <v>#N/A Field Not Applicable Govt</v>
      </c>
      <c r="T246" s="175" t="e">
        <f t="shared" si="49"/>
        <v>#VALUE!</v>
      </c>
      <c r="U246" cm="1">
        <f t="array" ref="U246">IF(R246="GBP",1,_xll.BDP("GBP"&amp;R246&amp;" CURNCY","PX_LAST"))</f>
        <v>1.7588999999999999</v>
      </c>
      <c r="V246" s="107" t="e">
        <f t="shared" si="50"/>
        <v>#VALUE!</v>
      </c>
      <c r="X246" s="249" t="str">
        <f t="shared" si="51"/>
        <v>GBP/CAD R 05/28/24 Curncy</v>
      </c>
      <c r="Y246" s="250">
        <f t="shared" si="52"/>
        <v>-2927199.090301754</v>
      </c>
      <c r="Z246" s="254">
        <f t="shared" si="53"/>
        <v>29043.789698245935</v>
      </c>
      <c r="AA246" s="254" t="e">
        <f t="shared" si="54"/>
        <v>#VALUE!</v>
      </c>
      <c r="AB246" s="91" t="str" cm="1">
        <f t="array" ref="AB246">_xll.BDP(P246&amp;" Govt","PX_DIRTY_MID")</f>
        <v>#N/A Field Not Applicable Govt</v>
      </c>
      <c r="AC246" s="256" t="e">
        <f t="shared" si="55"/>
        <v>#VALUE!</v>
      </c>
      <c r="AD246" s="255" t="e">
        <f t="shared" si="56"/>
        <v>#VALUE!</v>
      </c>
      <c r="AE246" s="249" t="str">
        <f t="shared" si="57"/>
        <v>GBP/CAD R 05/28/24 CAD</v>
      </c>
      <c r="AG246" s="254">
        <f t="shared" si="58"/>
        <v>29043.789698245935</v>
      </c>
      <c r="AH246" s="254" t="e">
        <f t="shared" si="59"/>
        <v>#VALUE!</v>
      </c>
      <c r="AI246" s="256" t="e">
        <f t="shared" si="60"/>
        <v>#VALUE!</v>
      </c>
      <c r="AJ246" t="b">
        <f t="shared" si="61"/>
        <v>1</v>
      </c>
      <c r="AK246" t="s">
        <v>1012</v>
      </c>
      <c r="AL246" t="str">
        <f t="shared" si="62"/>
        <v>FORWARD</v>
      </c>
      <c r="AM246">
        <f t="shared" si="63"/>
        <v>0</v>
      </c>
    </row>
    <row r="247" spans="8:39" x14ac:dyDescent="0.35">
      <c r="H247" s="287" t="e">
        <f t="shared" si="64"/>
        <v>#N/A</v>
      </c>
      <c r="I247" s="249" t="s">
        <v>717</v>
      </c>
      <c r="J247" t="s">
        <v>718</v>
      </c>
      <c r="L247">
        <v>2632750</v>
      </c>
      <c r="M247">
        <v>10616777.585428402</v>
      </c>
      <c r="N247" s="251">
        <v>81.897999999999996</v>
      </c>
      <c r="O247" t="str" cm="1">
        <f t="array" ref="O247">_xll.BDP(I247,"SECURITY_TYP")</f>
        <v>DOMESTIC</v>
      </c>
      <c r="P247" t="str" cm="1">
        <f t="array" ref="P247">_xll.BDP(I247,"ID_ISIN")</f>
        <v>MX0MGO0000R8</v>
      </c>
      <c r="Q247" t="str" cm="1">
        <f t="array" ref="Q247">_xll.BDP(P247&amp;" Govt","MATURITY")</f>
        <v>13/11/2042</v>
      </c>
      <c r="R247" t="str" cm="1">
        <f t="array" ref="R247">_xll.BDP(I247,"CRNCY")</f>
        <v>MXN</v>
      </c>
      <c r="S247" s="91" cm="1">
        <f t="array" ref="S247">_xll.BDP(P247&amp;" Govt","RISK_MID")</f>
        <v>7.1512163954665198</v>
      </c>
      <c r="T247" s="175">
        <f t="shared" si="49"/>
        <v>82022.867521562788</v>
      </c>
      <c r="U247" cm="1">
        <f t="array" ref="U247">IF(R247="GBP",1,_xll.BDP("GBP"&amp;R247&amp;" CURNCY","PX_LAST"))</f>
        <v>22.953800000000001</v>
      </c>
      <c r="V247" s="107">
        <f t="shared" si="50"/>
        <v>1.438997675816891</v>
      </c>
      <c r="X247" s="249" t="str">
        <f t="shared" si="51"/>
        <v>EJ129120 Corp</v>
      </c>
      <c r="Y247" s="250">
        <f t="shared" si="52"/>
        <v>2606884.3859649119</v>
      </c>
      <c r="Z247" s="254">
        <f t="shared" si="53"/>
        <v>-25865.614035088103</v>
      </c>
      <c r="AA247" s="254">
        <f t="shared" si="54"/>
        <v>-805.83869845747085</v>
      </c>
      <c r="AB247" s="91" cm="1">
        <f t="array" ref="AB247">_xll.BDP(P247&amp;" Govt","PX_DIRTY_MID")</f>
        <v>82.113611109999994</v>
      </c>
      <c r="AC247" s="256">
        <f t="shared" si="55"/>
        <v>-92530.168076683694</v>
      </c>
      <c r="AD247" s="255">
        <f t="shared" si="56"/>
        <v>-8.7154663768865201E-3</v>
      </c>
      <c r="AE247" s="249" t="str">
        <f t="shared" si="57"/>
        <v>MBONO 7 ¾ 11/13/42 M</v>
      </c>
      <c r="AG247" s="254">
        <f t="shared" si="58"/>
        <v>-25865.614035088103</v>
      </c>
      <c r="AH247" s="254">
        <f t="shared" si="59"/>
        <v>-805.83869845747085</v>
      </c>
      <c r="AI247" s="256">
        <f t="shared" si="60"/>
        <v>-92530.168076683694</v>
      </c>
      <c r="AJ247" t="b">
        <f t="shared" si="61"/>
        <v>1</v>
      </c>
      <c r="AK247" t="s">
        <v>1012</v>
      </c>
      <c r="AL247" t="str">
        <f t="shared" si="62"/>
        <v>DOMESTIC</v>
      </c>
      <c r="AM247">
        <f t="shared" si="63"/>
        <v>0</v>
      </c>
    </row>
    <row r="248" spans="8:39" x14ac:dyDescent="0.35">
      <c r="H248" s="287" t="e">
        <f t="shared" si="64"/>
        <v>#N/A</v>
      </c>
      <c r="I248" s="249" t="s">
        <v>1053</v>
      </c>
      <c r="J248" t="s">
        <v>1188</v>
      </c>
      <c r="K248" t="s">
        <v>690</v>
      </c>
      <c r="L248">
        <v>0</v>
      </c>
      <c r="M248">
        <v>0</v>
      </c>
      <c r="N248" s="251">
        <v>0</v>
      </c>
      <c r="O248" t="str" cm="1">
        <f t="array" ref="O248">_xll.BDP(I248,"SECURITY_TYP")</f>
        <v>Rec Fix/Pay IL ZC</v>
      </c>
      <c r="P248" t="str" cm="1">
        <f t="array" ref="P248">_xll.BDP(I248,"ID_ISIN")</f>
        <v>#N/A Field Not Applicable</v>
      </c>
      <c r="Q248" t="str" cm="1">
        <f t="array" ref="Q248">_xll.BDP(P248&amp;" Govt","MATURITY")</f>
        <v>#N/A Field Not Applicable Govt</v>
      </c>
      <c r="R248" t="str" cm="1">
        <f t="array" ref="R248">_xll.BDP(I248,"CRNCY")</f>
        <v>USD</v>
      </c>
      <c r="S248" s="91" t="str" cm="1">
        <f t="array" ref="S248">_xll.BDP(P248&amp;" Govt","RISK_MID")</f>
        <v>#N/A Field Not Applicable Govt</v>
      </c>
      <c r="T248" s="175" t="e">
        <f t="shared" si="49"/>
        <v>#VALUE!</v>
      </c>
      <c r="U248" cm="1">
        <f t="array" ref="U248">IF(R248="GBP",1,_xll.BDP("GBP"&amp;R248&amp;" CURNCY","PX_LAST"))</f>
        <v>1.2910999999999999</v>
      </c>
      <c r="V248" s="107" t="e">
        <f t="shared" si="50"/>
        <v>#VALUE!</v>
      </c>
      <c r="X248" s="249" t="str">
        <f t="shared" si="51"/>
        <v>SL7Y06Y9 Corp</v>
      </c>
      <c r="Y248" s="250">
        <f t="shared" si="52"/>
        <v>0</v>
      </c>
      <c r="Z248" s="254">
        <f t="shared" si="53"/>
        <v>0</v>
      </c>
      <c r="AA248" s="254" t="e">
        <f t="shared" si="54"/>
        <v>#VALUE!</v>
      </c>
      <c r="AB248" s="91" t="str" cm="1">
        <f t="array" ref="AB248">_xll.BDP(P248&amp;" Govt","PX_DIRTY_MID")</f>
        <v>#N/A Field Not Applicable Govt</v>
      </c>
      <c r="AC248" s="256" t="e">
        <f t="shared" si="55"/>
        <v>#VALUE!</v>
      </c>
      <c r="AD248" s="255" t="e">
        <f t="shared" si="56"/>
        <v>#VALUE!</v>
      </c>
      <c r="AE248" s="249" t="str">
        <f t="shared" si="57"/>
        <v>[/ZC 2.415 11/07/25 000O]</v>
      </c>
      <c r="AG248" s="254">
        <f t="shared" si="58"/>
        <v>0</v>
      </c>
      <c r="AH248" s="254" t="e">
        <f t="shared" si="59"/>
        <v>#VALUE!</v>
      </c>
      <c r="AI248" s="256" t="e">
        <f t="shared" si="60"/>
        <v>#VALUE!</v>
      </c>
      <c r="AJ248" t="b">
        <f t="shared" si="61"/>
        <v>1</v>
      </c>
      <c r="AK248" t="s">
        <v>1012</v>
      </c>
      <c r="AL248" t="str">
        <f t="shared" si="62"/>
        <v>Rec Fix/Pay IL ZC</v>
      </c>
      <c r="AM248" t="str">
        <f t="shared" si="63"/>
        <v>Long US Inflation</v>
      </c>
    </row>
    <row r="249" spans="8:39" x14ac:dyDescent="0.35">
      <c r="H249" s="287" t="e">
        <f t="shared" si="64"/>
        <v>#N/A</v>
      </c>
      <c r="I249" s="249" t="s">
        <v>777</v>
      </c>
      <c r="J249" t="s">
        <v>778</v>
      </c>
      <c r="L249">
        <v>-5850250000</v>
      </c>
      <c r="M249" s="250">
        <v>-55411394.715270869</v>
      </c>
      <c r="N249" s="251">
        <v>83.246202441406254</v>
      </c>
      <c r="O249" t="str" cm="1">
        <f t="array" ref="O249">_xll.BDP(I249,"SECURITY_TYP")</f>
        <v>FORWARD</v>
      </c>
      <c r="P249" t="str" cm="1">
        <f t="array" ref="P249">_xll.BDP(I249,"ID_ISIN")</f>
        <v>#N/A Field Not Applicable</v>
      </c>
      <c r="Q249" t="str" cm="1">
        <f t="array" ref="Q249">_xll.BDP(P249&amp;" Govt","MATURITY")</f>
        <v>#N/A Field Not Applicable Govt</v>
      </c>
      <c r="R249" t="str" cm="1">
        <f t="array" ref="R249">_xll.BDP(I249,"CRNCY")</f>
        <v>INR</v>
      </c>
      <c r="S249" s="91" t="str" cm="1">
        <f t="array" ref="S249">_xll.BDP(P249&amp;" Govt","RISK_MID")</f>
        <v>#N/A Field Not Applicable Govt</v>
      </c>
      <c r="T249" s="175" t="e">
        <f t="shared" si="49"/>
        <v>#VALUE!</v>
      </c>
      <c r="U249" cm="1">
        <f t="array" ref="U249">IF(R249="GBP",1,_xll.BDP("GBP"&amp;R249&amp;" CURNCY","PX_LAST"))</f>
        <v>107.83499999999999</v>
      </c>
      <c r="V249" s="107" t="e">
        <f t="shared" si="50"/>
        <v>#VALUE!</v>
      </c>
      <c r="X249" s="249" t="str">
        <f t="shared" si="51"/>
        <v>USD/INR N 06/20/24 Curncy</v>
      </c>
      <c r="Y249" s="250">
        <f t="shared" si="52"/>
        <v>-5792773859.6491222</v>
      </c>
      <c r="Z249" s="254">
        <f t="shared" si="53"/>
        <v>57476140.350877762</v>
      </c>
      <c r="AA249" s="254" t="e">
        <f t="shared" si="54"/>
        <v>#VALUE!</v>
      </c>
      <c r="AB249" s="91" t="str" cm="1">
        <f t="array" ref="AB249">_xll.BDP(P249&amp;" Govt","PX_DIRTY_MID")</f>
        <v>#N/A Field Not Applicable Govt</v>
      </c>
      <c r="AC249" s="256" t="e">
        <f t="shared" si="55"/>
        <v>#VALUE!</v>
      </c>
      <c r="AD249" s="255" t="e">
        <f t="shared" si="56"/>
        <v>#VALUE!</v>
      </c>
      <c r="AE249" s="249" t="str">
        <f t="shared" si="57"/>
        <v>USD/INR N 06/20/24 INR</v>
      </c>
      <c r="AG249" s="254">
        <f t="shared" si="58"/>
        <v>57476140.350877762</v>
      </c>
      <c r="AH249" s="254" t="e">
        <f t="shared" si="59"/>
        <v>#VALUE!</v>
      </c>
      <c r="AI249" s="256" t="e">
        <f t="shared" si="60"/>
        <v>#VALUE!</v>
      </c>
      <c r="AJ249" t="b">
        <f t="shared" si="61"/>
        <v>1</v>
      </c>
      <c r="AK249" t="s">
        <v>1012</v>
      </c>
      <c r="AL249" t="str">
        <f t="shared" si="62"/>
        <v>FORWARD</v>
      </c>
      <c r="AM249">
        <f t="shared" si="63"/>
        <v>0</v>
      </c>
    </row>
    <row r="250" spans="8:39" x14ac:dyDescent="0.35">
      <c r="H250" s="287" t="e">
        <f t="shared" si="64"/>
        <v>#N/A</v>
      </c>
      <c r="I250" s="249" t="s">
        <v>777</v>
      </c>
      <c r="J250" t="s">
        <v>779</v>
      </c>
      <c r="L250">
        <v>70000000</v>
      </c>
      <c r="M250" s="250">
        <v>55161106.929790512</v>
      </c>
      <c r="N250" s="251">
        <v>83.246202441406254</v>
      </c>
      <c r="O250" t="str" cm="1">
        <f t="array" ref="O250">_xll.BDP(I250,"SECURITY_TYP")</f>
        <v>FORWARD</v>
      </c>
      <c r="P250" t="str" cm="1">
        <f t="array" ref="P250">_xll.BDP(I250,"ID_ISIN")</f>
        <v>#N/A Field Not Applicable</v>
      </c>
      <c r="Q250" t="str" cm="1">
        <f t="array" ref="Q250">_xll.BDP(P250&amp;" Govt","MATURITY")</f>
        <v>#N/A Field Not Applicable Govt</v>
      </c>
      <c r="R250" t="str" cm="1">
        <f t="array" ref="R250">_xll.BDP(I250,"CRNCY")</f>
        <v>INR</v>
      </c>
      <c r="S250" s="91" t="str" cm="1">
        <f t="array" ref="S250">_xll.BDP(P250&amp;" Govt","RISK_MID")</f>
        <v>#N/A Field Not Applicable Govt</v>
      </c>
      <c r="T250" s="175" t="e">
        <f t="shared" si="49"/>
        <v>#VALUE!</v>
      </c>
      <c r="U250" cm="1">
        <f t="array" ref="U250">IF(R250="GBP",1,_xll.BDP("GBP"&amp;R250&amp;" CURNCY","PX_LAST"))</f>
        <v>107.83499999999999</v>
      </c>
      <c r="V250" s="107" t="e">
        <f t="shared" si="50"/>
        <v>#VALUE!</v>
      </c>
      <c r="X250" s="249" t="str">
        <f t="shared" si="51"/>
        <v>USD/INR N 06/20/24 Curncy</v>
      </c>
      <c r="Y250" s="250">
        <f t="shared" si="52"/>
        <v>69312280.701754376</v>
      </c>
      <c r="Z250" s="254">
        <f t="shared" si="53"/>
        <v>-687719.29824562371</v>
      </c>
      <c r="AA250" s="254" t="e">
        <f t="shared" si="54"/>
        <v>#VALUE!</v>
      </c>
      <c r="AB250" s="91" t="str" cm="1">
        <f t="array" ref="AB250">_xll.BDP(P250&amp;" Govt","PX_DIRTY_MID")</f>
        <v>#N/A Field Not Applicable Govt</v>
      </c>
      <c r="AC250" s="256" t="e">
        <f t="shared" si="55"/>
        <v>#VALUE!</v>
      </c>
      <c r="AD250" s="255" t="e">
        <f t="shared" si="56"/>
        <v>#VALUE!</v>
      </c>
      <c r="AE250" s="249" t="str">
        <f t="shared" si="57"/>
        <v>USD/INR N 06/20/24 USD</v>
      </c>
      <c r="AG250" s="254">
        <f t="shared" si="58"/>
        <v>-687719.29824562371</v>
      </c>
      <c r="AH250" s="254" t="e">
        <f t="shared" si="59"/>
        <v>#VALUE!</v>
      </c>
      <c r="AI250" s="256" t="e">
        <f t="shared" si="60"/>
        <v>#VALUE!</v>
      </c>
      <c r="AJ250" t="b">
        <f t="shared" si="61"/>
        <v>1</v>
      </c>
      <c r="AK250" t="s">
        <v>1012</v>
      </c>
      <c r="AL250" t="str">
        <f t="shared" si="62"/>
        <v>FORWARD</v>
      </c>
      <c r="AM250">
        <f t="shared" si="63"/>
        <v>0</v>
      </c>
    </row>
    <row r="251" spans="8:39" x14ac:dyDescent="0.35">
      <c r="H251" s="287" t="e">
        <f t="shared" si="64"/>
        <v>#N/A</v>
      </c>
      <c r="I251" s="249" t="s">
        <v>777</v>
      </c>
      <c r="J251" t="s">
        <v>778</v>
      </c>
      <c r="L251">
        <v>5943916222</v>
      </c>
      <c r="M251" s="250">
        <v>56298566.374384612</v>
      </c>
      <c r="N251" s="251">
        <v>83.246202441406254</v>
      </c>
      <c r="O251" t="str" cm="1">
        <f t="array" ref="O251">_xll.BDP(I251,"SECURITY_TYP")</f>
        <v>FORWARD</v>
      </c>
      <c r="P251" t="str" cm="1">
        <f t="array" ref="P251">_xll.BDP(I251,"ID_ISIN")</f>
        <v>#N/A Field Not Applicable</v>
      </c>
      <c r="Q251" t="str" cm="1">
        <f t="array" ref="Q251">_xll.BDP(P251&amp;" Govt","MATURITY")</f>
        <v>#N/A Field Not Applicable Govt</v>
      </c>
      <c r="R251" t="str" cm="1">
        <f t="array" ref="R251">_xll.BDP(I251,"CRNCY")</f>
        <v>INR</v>
      </c>
      <c r="S251" s="91" t="str" cm="1">
        <f t="array" ref="S251">_xll.BDP(P251&amp;" Govt","RISK_MID")</f>
        <v>#N/A Field Not Applicable Govt</v>
      </c>
      <c r="T251" s="175" t="e">
        <f t="shared" si="49"/>
        <v>#VALUE!</v>
      </c>
      <c r="U251" cm="1">
        <f t="array" ref="U251">IF(R251="GBP",1,_xll.BDP("GBP"&amp;R251&amp;" CURNCY","PX_LAST"))</f>
        <v>107.83499999999999</v>
      </c>
      <c r="V251" s="107" t="e">
        <f t="shared" si="50"/>
        <v>#VALUE!</v>
      </c>
      <c r="X251" s="249" t="str">
        <f t="shared" si="51"/>
        <v>USD/INR N 06/20/24 Curncy</v>
      </c>
      <c r="Y251" s="250">
        <f t="shared" si="52"/>
        <v>5885519852.0996485</v>
      </c>
      <c r="Z251" s="254">
        <f t="shared" si="53"/>
        <v>-58396369.900351524</v>
      </c>
      <c r="AA251" s="254" t="e">
        <f t="shared" si="54"/>
        <v>#VALUE!</v>
      </c>
      <c r="AB251" s="91" t="str" cm="1">
        <f t="array" ref="AB251">_xll.BDP(P251&amp;" Govt","PX_DIRTY_MID")</f>
        <v>#N/A Field Not Applicable Govt</v>
      </c>
      <c r="AC251" s="256" t="e">
        <f t="shared" si="55"/>
        <v>#VALUE!</v>
      </c>
      <c r="AD251" s="255" t="e">
        <f t="shared" si="56"/>
        <v>#VALUE!</v>
      </c>
      <c r="AE251" s="249" t="str">
        <f t="shared" si="57"/>
        <v>USD/INR N 06/20/24 INR</v>
      </c>
      <c r="AG251" s="254">
        <f t="shared" si="58"/>
        <v>-58396369.900351524</v>
      </c>
      <c r="AH251" s="254" t="e">
        <f t="shared" si="59"/>
        <v>#VALUE!</v>
      </c>
      <c r="AI251" s="256" t="e">
        <f t="shared" si="60"/>
        <v>#VALUE!</v>
      </c>
      <c r="AJ251" t="b">
        <f t="shared" si="61"/>
        <v>1</v>
      </c>
      <c r="AK251" t="s">
        <v>1012</v>
      </c>
      <c r="AL251" t="str">
        <f t="shared" si="62"/>
        <v>FORWARD</v>
      </c>
      <c r="AM251">
        <f t="shared" si="63"/>
        <v>0</v>
      </c>
    </row>
    <row r="252" spans="8:39" x14ac:dyDescent="0.35">
      <c r="H252" s="287" t="e">
        <f t="shared" si="64"/>
        <v>#N/A</v>
      </c>
      <c r="I252" s="249" t="s">
        <v>777</v>
      </c>
      <c r="J252" t="s">
        <v>779</v>
      </c>
      <c r="L252">
        <v>-71476738.431012973</v>
      </c>
      <c r="M252">
        <v>-56324800.165511049</v>
      </c>
      <c r="N252" s="251">
        <v>83.246202441406254</v>
      </c>
      <c r="O252" t="str" cm="1">
        <f t="array" ref="O252">_xll.BDP(I252,"SECURITY_TYP")</f>
        <v>FORWARD</v>
      </c>
      <c r="P252" t="str" cm="1">
        <f t="array" ref="P252">_xll.BDP(I252,"ID_ISIN")</f>
        <v>#N/A Field Not Applicable</v>
      </c>
      <c r="Q252" t="str" cm="1">
        <f t="array" ref="Q252">_xll.BDP(P252&amp;" Govt","MATURITY")</f>
        <v>#N/A Field Not Applicable Govt</v>
      </c>
      <c r="R252" t="str" cm="1">
        <f t="array" ref="R252">_xll.BDP(I252,"CRNCY")</f>
        <v>INR</v>
      </c>
      <c r="S252" s="91" t="str" cm="1">
        <f t="array" ref="S252">_xll.BDP(P252&amp;" Govt","RISK_MID")</f>
        <v>#N/A Field Not Applicable Govt</v>
      </c>
      <c r="T252" s="175" t="e">
        <f t="shared" si="49"/>
        <v>#VALUE!</v>
      </c>
      <c r="U252" cm="1">
        <f t="array" ref="U252">IF(R252="GBP",1,_xll.BDP("GBP"&amp;R252&amp;" CURNCY","PX_LAST"))</f>
        <v>107.83499999999999</v>
      </c>
      <c r="V252" s="107" t="e">
        <f t="shared" si="50"/>
        <v>#VALUE!</v>
      </c>
      <c r="X252" s="249" t="str">
        <f t="shared" si="51"/>
        <v>USD/INR N 06/20/24 Curncy</v>
      </c>
      <c r="Y252" s="250">
        <f t="shared" si="52"/>
        <v>-70774510.825374946</v>
      </c>
      <c r="Z252" s="254">
        <f t="shared" si="53"/>
        <v>702227.60563802719</v>
      </c>
      <c r="AA252" s="254" t="e">
        <f t="shared" si="54"/>
        <v>#VALUE!</v>
      </c>
      <c r="AB252" s="91" t="str" cm="1">
        <f t="array" ref="AB252">_xll.BDP(P252&amp;" Govt","PX_DIRTY_MID")</f>
        <v>#N/A Field Not Applicable Govt</v>
      </c>
      <c r="AC252" s="256" t="e">
        <f t="shared" si="55"/>
        <v>#VALUE!</v>
      </c>
      <c r="AD252" s="255" t="e">
        <f t="shared" si="56"/>
        <v>#VALUE!</v>
      </c>
      <c r="AE252" s="249" t="str">
        <f t="shared" si="57"/>
        <v>USD/INR N 06/20/24 USD</v>
      </c>
      <c r="AG252" s="254">
        <f t="shared" si="58"/>
        <v>702227.60563802719</v>
      </c>
      <c r="AH252" s="254" t="e">
        <f t="shared" si="59"/>
        <v>#VALUE!</v>
      </c>
      <c r="AI252" s="256" t="e">
        <f t="shared" si="60"/>
        <v>#VALUE!</v>
      </c>
      <c r="AJ252" t="b">
        <f t="shared" si="61"/>
        <v>1</v>
      </c>
      <c r="AK252" t="s">
        <v>1012</v>
      </c>
      <c r="AL252" t="str">
        <f t="shared" si="62"/>
        <v>FORWARD</v>
      </c>
      <c r="AM252">
        <f t="shared" si="63"/>
        <v>0</v>
      </c>
    </row>
    <row r="253" spans="8:39" x14ac:dyDescent="0.35">
      <c r="H253" s="287" t="e">
        <f t="shared" si="64"/>
        <v>#N/A</v>
      </c>
      <c r="I253" s="249" t="s">
        <v>777</v>
      </c>
      <c r="J253" t="s">
        <v>779</v>
      </c>
      <c r="L253">
        <v>1200000</v>
      </c>
      <c r="M253" s="89">
        <v>945618.97593926592</v>
      </c>
      <c r="N253" s="251">
        <v>83.246202441406254</v>
      </c>
      <c r="O253" t="str" cm="1">
        <f t="array" ref="O253">_xll.BDP(I253,"SECURITY_TYP")</f>
        <v>FORWARD</v>
      </c>
      <c r="P253" t="str" cm="1">
        <f t="array" ref="P253">_xll.BDP(I253,"ID_ISIN")</f>
        <v>#N/A Field Not Applicable</v>
      </c>
      <c r="Q253" t="str" cm="1">
        <f t="array" ref="Q253">_xll.BDP(P253&amp;" Govt","MATURITY")</f>
        <v>#N/A Field Not Applicable Govt</v>
      </c>
      <c r="R253" t="str" cm="1">
        <f t="array" ref="R253">_xll.BDP(I253,"CRNCY")</f>
        <v>INR</v>
      </c>
      <c r="S253" s="91" t="str" cm="1">
        <f t="array" ref="S253">_xll.BDP(P253&amp;" Govt","RISK_MID")</f>
        <v>#N/A Field Not Applicable Govt</v>
      </c>
      <c r="T253" s="175" t="e">
        <f t="shared" si="49"/>
        <v>#VALUE!</v>
      </c>
      <c r="U253" cm="1">
        <f t="array" ref="U253">IF(R253="GBP",1,_xll.BDP("GBP"&amp;R253&amp;" CURNCY","PX_LAST"))</f>
        <v>107.83499999999999</v>
      </c>
      <c r="V253" s="107" t="e">
        <f t="shared" si="50"/>
        <v>#VALUE!</v>
      </c>
      <c r="X253" s="249" t="str">
        <f t="shared" si="51"/>
        <v>USD/INR N 06/20/24 Curncy</v>
      </c>
      <c r="Y253" s="250">
        <f t="shared" si="52"/>
        <v>1188210.5263157894</v>
      </c>
      <c r="Z253" s="254">
        <f t="shared" si="53"/>
        <v>-11789.473684210563</v>
      </c>
      <c r="AA253" s="254" t="e">
        <f t="shared" si="54"/>
        <v>#VALUE!</v>
      </c>
      <c r="AB253" s="91" t="str" cm="1">
        <f t="array" ref="AB253">_xll.BDP(P253&amp;" Govt","PX_DIRTY_MID")</f>
        <v>#N/A Field Not Applicable Govt</v>
      </c>
      <c r="AC253" s="256" t="e">
        <f t="shared" si="55"/>
        <v>#VALUE!</v>
      </c>
      <c r="AD253" s="255" t="e">
        <f t="shared" si="56"/>
        <v>#VALUE!</v>
      </c>
      <c r="AE253" s="249" t="str">
        <f t="shared" si="57"/>
        <v>USD/INR N 06/20/24 USD</v>
      </c>
      <c r="AG253" s="254">
        <f t="shared" si="58"/>
        <v>-11789.473684210563</v>
      </c>
      <c r="AH253" s="254" t="e">
        <f t="shared" si="59"/>
        <v>#VALUE!</v>
      </c>
      <c r="AI253" s="256" t="e">
        <f t="shared" si="60"/>
        <v>#VALUE!</v>
      </c>
      <c r="AJ253" t="b">
        <f t="shared" si="61"/>
        <v>1</v>
      </c>
      <c r="AK253" t="s">
        <v>1012</v>
      </c>
      <c r="AL253" t="str">
        <f t="shared" si="62"/>
        <v>FORWARD</v>
      </c>
      <c r="AM253">
        <f t="shared" si="63"/>
        <v>0</v>
      </c>
    </row>
    <row r="254" spans="8:39" x14ac:dyDescent="0.35">
      <c r="H254" s="287" t="e">
        <f t="shared" si="64"/>
        <v>#N/A</v>
      </c>
      <c r="I254" s="249" t="s">
        <v>777</v>
      </c>
      <c r="J254" t="s">
        <v>778</v>
      </c>
      <c r="L254">
        <v>-100321560</v>
      </c>
      <c r="M254">
        <v>-950208.54828626628</v>
      </c>
      <c r="N254" s="251">
        <v>83.246202441406254</v>
      </c>
      <c r="O254" t="str" cm="1">
        <f t="array" ref="O254">_xll.BDP(I254,"SECURITY_TYP")</f>
        <v>FORWARD</v>
      </c>
      <c r="P254" t="str" cm="1">
        <f t="array" ref="P254">_xll.BDP(I254,"ID_ISIN")</f>
        <v>#N/A Field Not Applicable</v>
      </c>
      <c r="Q254" t="str" cm="1">
        <f t="array" ref="Q254">_xll.BDP(P254&amp;" Govt","MATURITY")</f>
        <v>#N/A Field Not Applicable Govt</v>
      </c>
      <c r="R254" t="str" cm="1">
        <f t="array" ref="R254">_xll.BDP(I254,"CRNCY")</f>
        <v>INR</v>
      </c>
      <c r="S254" s="91" t="str" cm="1">
        <f t="array" ref="S254">_xll.BDP(P254&amp;" Govt","RISK_MID")</f>
        <v>#N/A Field Not Applicable Govt</v>
      </c>
      <c r="T254" s="175" t="e">
        <f t="shared" si="49"/>
        <v>#VALUE!</v>
      </c>
      <c r="U254" cm="1">
        <f t="array" ref="U254">IF(R254="GBP",1,_xll.BDP("GBP"&amp;R254&amp;" CURNCY","PX_LAST"))</f>
        <v>107.83499999999999</v>
      </c>
      <c r="V254" s="107" t="e">
        <f t="shared" si="50"/>
        <v>#VALUE!</v>
      </c>
      <c r="X254" s="249" t="str">
        <f t="shared" si="51"/>
        <v>USD/INR N 06/20/24 Curncy</v>
      </c>
      <c r="Y254" s="250">
        <f t="shared" si="52"/>
        <v>-99335944.67368421</v>
      </c>
      <c r="Z254" s="254">
        <f t="shared" si="53"/>
        <v>985615.32631579041</v>
      </c>
      <c r="AA254" s="254" t="e">
        <f t="shared" si="54"/>
        <v>#VALUE!</v>
      </c>
      <c r="AB254" s="91" t="str" cm="1">
        <f t="array" ref="AB254">_xll.BDP(P254&amp;" Govt","PX_DIRTY_MID")</f>
        <v>#N/A Field Not Applicable Govt</v>
      </c>
      <c r="AC254" s="256" t="e">
        <f t="shared" si="55"/>
        <v>#VALUE!</v>
      </c>
      <c r="AD254" s="255" t="e">
        <f t="shared" si="56"/>
        <v>#VALUE!</v>
      </c>
      <c r="AE254" s="249" t="str">
        <f t="shared" si="57"/>
        <v>USD/INR N 06/20/24 INR</v>
      </c>
      <c r="AG254" s="254">
        <f t="shared" si="58"/>
        <v>985615.32631579041</v>
      </c>
      <c r="AH254" s="254" t="e">
        <f t="shared" si="59"/>
        <v>#VALUE!</v>
      </c>
      <c r="AI254" s="256" t="e">
        <f t="shared" si="60"/>
        <v>#VALUE!</v>
      </c>
      <c r="AJ254" t="b">
        <f t="shared" si="61"/>
        <v>1</v>
      </c>
      <c r="AK254" t="s">
        <v>1012</v>
      </c>
      <c r="AL254" t="str">
        <f t="shared" si="62"/>
        <v>FORWARD</v>
      </c>
      <c r="AM254">
        <f t="shared" si="63"/>
        <v>0</v>
      </c>
    </row>
    <row r="255" spans="8:39" x14ac:dyDescent="0.35">
      <c r="H255" s="287" t="e">
        <f t="shared" si="64"/>
        <v>#N/A</v>
      </c>
      <c r="I255" s="249" t="s">
        <v>784</v>
      </c>
      <c r="J255" t="s">
        <v>786</v>
      </c>
      <c r="L255">
        <v>6600000</v>
      </c>
      <c r="M255">
        <v>5200904.3676659623</v>
      </c>
      <c r="N255" s="251">
        <v>156.50580305175782</v>
      </c>
      <c r="O255" t="str" cm="1">
        <f t="array" ref="O255">_xll.BDP(I255,"SECURITY_TYP")</f>
        <v>FORWARD</v>
      </c>
      <c r="P255" t="str" cm="1">
        <f t="array" ref="P255">_xll.BDP(I255,"ID_ISIN")</f>
        <v>#N/A Field Not Applicable</v>
      </c>
      <c r="Q255" t="str" cm="1">
        <f t="array" ref="Q255">_xll.BDP(P255&amp;" Govt","MATURITY")</f>
        <v>#N/A Field Not Applicable Govt</v>
      </c>
      <c r="R255" t="str" cm="1">
        <f t="array" ref="R255">_xll.BDP(I255,"CRNCY")</f>
        <v>JPY</v>
      </c>
      <c r="S255" s="91" t="str" cm="1">
        <f t="array" ref="S255">_xll.BDP(P255&amp;" Govt","RISK_MID")</f>
        <v>#N/A Field Not Applicable Govt</v>
      </c>
      <c r="T255" s="175" t="e">
        <f t="shared" si="49"/>
        <v>#VALUE!</v>
      </c>
      <c r="U255" cm="1">
        <f t="array" ref="U255">IF(R255="GBP",1,_xll.BDP("GBP"&amp;R255&amp;" CURNCY","PX_LAST"))</f>
        <v>205.36699999999999</v>
      </c>
      <c r="V255" s="107" t="e">
        <f t="shared" si="50"/>
        <v>#VALUE!</v>
      </c>
      <c r="X255" s="249" t="str">
        <f t="shared" si="51"/>
        <v>USD/JPY R 06/20/24 Curncy</v>
      </c>
      <c r="Y255" s="250">
        <f t="shared" si="52"/>
        <v>6535157.8947368413</v>
      </c>
      <c r="Z255" s="254">
        <f t="shared" si="53"/>
        <v>-64842.105263158679</v>
      </c>
      <c r="AA255" s="254" t="e">
        <f t="shared" si="54"/>
        <v>#VALUE!</v>
      </c>
      <c r="AB255" s="91" t="str" cm="1">
        <f t="array" ref="AB255">_xll.BDP(P255&amp;" Govt","PX_DIRTY_MID")</f>
        <v>#N/A Field Not Applicable Govt</v>
      </c>
      <c r="AC255" s="256" t="e">
        <f t="shared" si="55"/>
        <v>#VALUE!</v>
      </c>
      <c r="AD255" s="255" t="e">
        <f t="shared" si="56"/>
        <v>#VALUE!</v>
      </c>
      <c r="AE255" s="249" t="str">
        <f t="shared" si="57"/>
        <v>USD/JPY R 06/20/24 USD</v>
      </c>
      <c r="AG255" s="254">
        <f t="shared" si="58"/>
        <v>-64842.105263158679</v>
      </c>
      <c r="AH255" s="254" t="e">
        <f t="shared" si="59"/>
        <v>#VALUE!</v>
      </c>
      <c r="AI255" s="256" t="e">
        <f t="shared" si="60"/>
        <v>#VALUE!</v>
      </c>
      <c r="AJ255" t="b">
        <f t="shared" si="61"/>
        <v>1</v>
      </c>
      <c r="AK255" t="s">
        <v>1012</v>
      </c>
      <c r="AL255" t="str">
        <f t="shared" si="62"/>
        <v>FORWARD</v>
      </c>
      <c r="AM255">
        <f t="shared" si="63"/>
        <v>0</v>
      </c>
    </row>
    <row r="256" spans="8:39" x14ac:dyDescent="0.35">
      <c r="H256" s="287" t="e">
        <f t="shared" si="64"/>
        <v>#N/A</v>
      </c>
      <c r="I256" s="249" t="s">
        <v>784</v>
      </c>
      <c r="J256" t="s">
        <v>785</v>
      </c>
      <c r="L256">
        <v>-154844000</v>
      </c>
      <c r="M256">
        <v>-776922.22925484809</v>
      </c>
      <c r="N256" s="251">
        <v>156.50580305175782</v>
      </c>
      <c r="O256" t="str" cm="1">
        <f t="array" ref="O256">_xll.BDP(I256,"SECURITY_TYP")</f>
        <v>FORWARD</v>
      </c>
      <c r="P256" t="str" cm="1">
        <f t="array" ref="P256">_xll.BDP(I256,"ID_ISIN")</f>
        <v>#N/A Field Not Applicable</v>
      </c>
      <c r="Q256" t="str" cm="1">
        <f t="array" ref="Q256">_xll.BDP(P256&amp;" Govt","MATURITY")</f>
        <v>#N/A Field Not Applicable Govt</v>
      </c>
      <c r="R256" t="str" cm="1">
        <f t="array" ref="R256">_xll.BDP(I256,"CRNCY")</f>
        <v>JPY</v>
      </c>
      <c r="S256" s="91" t="str" cm="1">
        <f t="array" ref="S256">_xll.BDP(P256&amp;" Govt","RISK_MID")</f>
        <v>#N/A Field Not Applicable Govt</v>
      </c>
      <c r="T256" s="175" t="e">
        <f t="shared" si="49"/>
        <v>#VALUE!</v>
      </c>
      <c r="U256" cm="1">
        <f t="array" ref="U256">IF(R256="GBP",1,_xll.BDP("GBP"&amp;R256&amp;" CURNCY","PX_LAST"))</f>
        <v>205.36699999999999</v>
      </c>
      <c r="V256" s="107" t="e">
        <f t="shared" si="50"/>
        <v>#VALUE!</v>
      </c>
      <c r="X256" s="249" t="str">
        <f t="shared" si="51"/>
        <v>USD/JPY R 06/20/24 Curncy</v>
      </c>
      <c r="Y256" s="250">
        <f t="shared" si="52"/>
        <v>-153322725.61403507</v>
      </c>
      <c r="Z256" s="254">
        <f t="shared" si="53"/>
        <v>1521274.3859649301</v>
      </c>
      <c r="AA256" s="254" t="e">
        <f t="shared" si="54"/>
        <v>#VALUE!</v>
      </c>
      <c r="AB256" s="91" t="str" cm="1">
        <f t="array" ref="AB256">_xll.BDP(P256&amp;" Govt","PX_DIRTY_MID")</f>
        <v>#N/A Field Not Applicable Govt</v>
      </c>
      <c r="AC256" s="256" t="e">
        <f t="shared" si="55"/>
        <v>#VALUE!</v>
      </c>
      <c r="AD256" s="255" t="e">
        <f t="shared" si="56"/>
        <v>#VALUE!</v>
      </c>
      <c r="AE256" s="249" t="str">
        <f t="shared" si="57"/>
        <v>USD/JPY R 06/20/24 JPY</v>
      </c>
      <c r="AG256" s="254">
        <f t="shared" si="58"/>
        <v>1521274.3859649301</v>
      </c>
      <c r="AH256" s="254" t="e">
        <f t="shared" si="59"/>
        <v>#VALUE!</v>
      </c>
      <c r="AI256" s="256" t="e">
        <f t="shared" si="60"/>
        <v>#VALUE!</v>
      </c>
      <c r="AJ256" t="b">
        <f t="shared" si="61"/>
        <v>1</v>
      </c>
      <c r="AK256" t="s">
        <v>1012</v>
      </c>
      <c r="AL256" t="str">
        <f t="shared" si="62"/>
        <v>FORWARD</v>
      </c>
      <c r="AM256">
        <f t="shared" si="63"/>
        <v>0</v>
      </c>
    </row>
    <row r="257" spans="8:39" x14ac:dyDescent="0.35">
      <c r="H257" s="287" t="e">
        <f t="shared" si="64"/>
        <v>#N/A</v>
      </c>
      <c r="I257" s="249" t="s">
        <v>784</v>
      </c>
      <c r="J257" t="s">
        <v>786</v>
      </c>
      <c r="L257">
        <v>-2500000</v>
      </c>
      <c r="M257" s="89">
        <v>-1970039.5332068042</v>
      </c>
      <c r="N257" s="251">
        <v>156.51729755859375</v>
      </c>
      <c r="O257" t="str" cm="1">
        <f t="array" ref="O257">_xll.BDP(I257,"SECURITY_TYP")</f>
        <v>FORWARD</v>
      </c>
      <c r="P257" t="str" cm="1">
        <f t="array" ref="P257">_xll.BDP(I257,"ID_ISIN")</f>
        <v>#N/A Field Not Applicable</v>
      </c>
      <c r="Q257" t="str" cm="1">
        <f t="array" ref="Q257">_xll.BDP(P257&amp;" Govt","MATURITY")</f>
        <v>#N/A Field Not Applicable Govt</v>
      </c>
      <c r="R257" t="str" cm="1">
        <f t="array" ref="R257">_xll.BDP(I257,"CRNCY")</f>
        <v>JPY</v>
      </c>
      <c r="S257" s="91" t="str" cm="1">
        <f t="array" ref="S257">_xll.BDP(P257&amp;" Govt","RISK_MID")</f>
        <v>#N/A Field Not Applicable Govt</v>
      </c>
      <c r="T257" s="175" t="e">
        <f t="shared" si="49"/>
        <v>#VALUE!</v>
      </c>
      <c r="U257" cm="1">
        <f t="array" ref="U257">IF(R257="GBP",1,_xll.BDP("GBP"&amp;R257&amp;" CURNCY","PX_LAST"))</f>
        <v>205.36699999999999</v>
      </c>
      <c r="V257" s="107" t="e">
        <f t="shared" si="50"/>
        <v>#VALUE!</v>
      </c>
      <c r="X257" s="249" t="str">
        <f t="shared" si="51"/>
        <v>USD/JPY R 06/20/24 Curncy</v>
      </c>
      <c r="Y257" s="250">
        <f t="shared" si="52"/>
        <v>-2475438.5964912279</v>
      </c>
      <c r="Z257" s="254">
        <f t="shared" si="53"/>
        <v>24561.403508772142</v>
      </c>
      <c r="AA257" s="254" t="e">
        <f t="shared" si="54"/>
        <v>#VALUE!</v>
      </c>
      <c r="AB257" s="91" t="str" cm="1">
        <f t="array" ref="AB257">_xll.BDP(P257&amp;" Govt","PX_DIRTY_MID")</f>
        <v>#N/A Field Not Applicable Govt</v>
      </c>
      <c r="AC257" s="256" t="e">
        <f t="shared" si="55"/>
        <v>#VALUE!</v>
      </c>
      <c r="AD257" s="255" t="e">
        <f t="shared" si="56"/>
        <v>#VALUE!</v>
      </c>
      <c r="AE257" s="249" t="str">
        <f t="shared" si="57"/>
        <v>USD/JPY R 06/20/24 USD</v>
      </c>
      <c r="AG257" s="254">
        <f t="shared" si="58"/>
        <v>24561.403508772142</v>
      </c>
      <c r="AH257" s="254" t="e">
        <f t="shared" si="59"/>
        <v>#VALUE!</v>
      </c>
      <c r="AI257" s="256" t="e">
        <f t="shared" si="60"/>
        <v>#VALUE!</v>
      </c>
      <c r="AJ257" t="b">
        <f t="shared" si="61"/>
        <v>1</v>
      </c>
      <c r="AK257" t="s">
        <v>1012</v>
      </c>
      <c r="AL257" t="str">
        <f t="shared" si="62"/>
        <v>FORWARD</v>
      </c>
      <c r="AM257">
        <f t="shared" si="63"/>
        <v>0</v>
      </c>
    </row>
    <row r="258" spans="8:39" x14ac:dyDescent="0.35">
      <c r="H258" s="287" t="e">
        <f t="shared" si="64"/>
        <v>#N/A</v>
      </c>
      <c r="I258" s="249" t="s">
        <v>784</v>
      </c>
      <c r="J258" t="s">
        <v>785</v>
      </c>
      <c r="L258">
        <v>-1078180796.6000001</v>
      </c>
      <c r="M258">
        <v>-5409719.6406334117</v>
      </c>
      <c r="N258" s="251">
        <v>156.50580305175782</v>
      </c>
      <c r="O258" t="str" cm="1">
        <f t="array" ref="O258">_xll.BDP(I258,"SECURITY_TYP")</f>
        <v>FORWARD</v>
      </c>
      <c r="P258" t="str" cm="1">
        <f t="array" ref="P258">_xll.BDP(I258,"ID_ISIN")</f>
        <v>#N/A Field Not Applicable</v>
      </c>
      <c r="Q258" t="str" cm="1">
        <f t="array" ref="Q258">_xll.BDP(P258&amp;" Govt","MATURITY")</f>
        <v>#N/A Field Not Applicable Govt</v>
      </c>
      <c r="R258" t="str" cm="1">
        <f t="array" ref="R258">_xll.BDP(I258,"CRNCY")</f>
        <v>JPY</v>
      </c>
      <c r="S258" s="91" t="str" cm="1">
        <f t="array" ref="S258">_xll.BDP(P258&amp;" Govt","RISK_MID")</f>
        <v>#N/A Field Not Applicable Govt</v>
      </c>
      <c r="T258" s="175" t="e">
        <f t="shared" si="49"/>
        <v>#VALUE!</v>
      </c>
      <c r="U258" cm="1">
        <f t="array" ref="U258">IF(R258="GBP",1,_xll.BDP("GBP"&amp;R258&amp;" CURNCY","PX_LAST"))</f>
        <v>205.36699999999999</v>
      </c>
      <c r="V258" s="107" t="e">
        <f t="shared" si="50"/>
        <v>#VALUE!</v>
      </c>
      <c r="X258" s="249" t="str">
        <f t="shared" si="51"/>
        <v>USD/JPY R 06/20/24 Curncy</v>
      </c>
      <c r="Y258" s="250">
        <f t="shared" si="52"/>
        <v>-1067588143.1597193</v>
      </c>
      <c r="Z258" s="254">
        <f t="shared" si="53"/>
        <v>10592653.440280795</v>
      </c>
      <c r="AA258" s="254" t="e">
        <f t="shared" si="54"/>
        <v>#VALUE!</v>
      </c>
      <c r="AB258" s="91" t="str" cm="1">
        <f t="array" ref="AB258">_xll.BDP(P258&amp;" Govt","PX_DIRTY_MID")</f>
        <v>#N/A Field Not Applicable Govt</v>
      </c>
      <c r="AC258" s="256" t="e">
        <f t="shared" si="55"/>
        <v>#VALUE!</v>
      </c>
      <c r="AD258" s="255" t="e">
        <f t="shared" si="56"/>
        <v>#VALUE!</v>
      </c>
      <c r="AE258" s="249" t="str">
        <f t="shared" si="57"/>
        <v>USD/JPY R 06/20/24 JPY</v>
      </c>
      <c r="AG258" s="254">
        <f t="shared" si="58"/>
        <v>10592653.440280795</v>
      </c>
      <c r="AH258" s="254" t="e">
        <f t="shared" si="59"/>
        <v>#VALUE!</v>
      </c>
      <c r="AI258" s="256" t="e">
        <f t="shared" si="60"/>
        <v>#VALUE!</v>
      </c>
      <c r="AJ258" t="b">
        <f t="shared" si="61"/>
        <v>1</v>
      </c>
      <c r="AK258" t="s">
        <v>1012</v>
      </c>
      <c r="AL258" t="str">
        <f t="shared" si="62"/>
        <v>FORWARD</v>
      </c>
      <c r="AM258">
        <f t="shared" si="63"/>
        <v>0</v>
      </c>
    </row>
    <row r="259" spans="8:39" x14ac:dyDescent="0.35">
      <c r="H259" s="287" t="e">
        <f t="shared" si="64"/>
        <v>#N/A</v>
      </c>
      <c r="I259" s="249" t="s">
        <v>784</v>
      </c>
      <c r="J259" t="s">
        <v>786</v>
      </c>
      <c r="L259">
        <v>6970000</v>
      </c>
      <c r="M259">
        <v>5492470.2185805701</v>
      </c>
      <c r="N259" s="251">
        <v>156.50580305175782</v>
      </c>
      <c r="O259" t="str" cm="1">
        <f t="array" ref="O259">_xll.BDP(I259,"SECURITY_TYP")</f>
        <v>FORWARD</v>
      </c>
      <c r="P259" t="str" cm="1">
        <f t="array" ref="P259">_xll.BDP(I259,"ID_ISIN")</f>
        <v>#N/A Field Not Applicable</v>
      </c>
      <c r="Q259" t="str" cm="1">
        <f t="array" ref="Q259">_xll.BDP(P259&amp;" Govt","MATURITY")</f>
        <v>#N/A Field Not Applicable Govt</v>
      </c>
      <c r="R259" t="str" cm="1">
        <f t="array" ref="R259">_xll.BDP(I259,"CRNCY")</f>
        <v>JPY</v>
      </c>
      <c r="S259" s="91" t="str" cm="1">
        <f t="array" ref="S259">_xll.BDP(P259&amp;" Govt","RISK_MID")</f>
        <v>#N/A Field Not Applicable Govt</v>
      </c>
      <c r="T259" s="175" t="e">
        <f t="shared" si="49"/>
        <v>#VALUE!</v>
      </c>
      <c r="U259" cm="1">
        <f t="array" ref="U259">IF(R259="GBP",1,_xll.BDP("GBP"&amp;R259&amp;" CURNCY","PX_LAST"))</f>
        <v>205.36699999999999</v>
      </c>
      <c r="V259" s="107" t="e">
        <f t="shared" si="50"/>
        <v>#VALUE!</v>
      </c>
      <c r="X259" s="249" t="str">
        <f t="shared" si="51"/>
        <v>USD/JPY R 06/20/24 Curncy</v>
      </c>
      <c r="Y259" s="250">
        <f t="shared" si="52"/>
        <v>6901522.8070175434</v>
      </c>
      <c r="Z259" s="254">
        <f t="shared" si="53"/>
        <v>-68477.192982456647</v>
      </c>
      <c r="AA259" s="254" t="e">
        <f t="shared" si="54"/>
        <v>#VALUE!</v>
      </c>
      <c r="AB259" s="91" t="str" cm="1">
        <f t="array" ref="AB259">_xll.BDP(P259&amp;" Govt","PX_DIRTY_MID")</f>
        <v>#N/A Field Not Applicable Govt</v>
      </c>
      <c r="AC259" s="256" t="e">
        <f t="shared" si="55"/>
        <v>#VALUE!</v>
      </c>
      <c r="AD259" s="255" t="e">
        <f t="shared" si="56"/>
        <v>#VALUE!</v>
      </c>
      <c r="AE259" s="249" t="str">
        <f t="shared" si="57"/>
        <v>USD/JPY R 06/20/24 USD</v>
      </c>
      <c r="AG259" s="254">
        <f t="shared" si="58"/>
        <v>-68477.192982456647</v>
      </c>
      <c r="AH259" s="254" t="e">
        <f t="shared" si="59"/>
        <v>#VALUE!</v>
      </c>
      <c r="AI259" s="256" t="e">
        <f t="shared" si="60"/>
        <v>#VALUE!</v>
      </c>
      <c r="AJ259" t="b">
        <f t="shared" si="61"/>
        <v>1</v>
      </c>
      <c r="AK259" t="s">
        <v>1012</v>
      </c>
      <c r="AL259" t="str">
        <f t="shared" si="62"/>
        <v>FORWARD</v>
      </c>
      <c r="AM259">
        <f t="shared" si="63"/>
        <v>0</v>
      </c>
    </row>
    <row r="260" spans="8:39" x14ac:dyDescent="0.35">
      <c r="H260" s="287" t="e">
        <f t="shared" si="64"/>
        <v>#N/A</v>
      </c>
      <c r="I260" s="249" t="s">
        <v>784</v>
      </c>
      <c r="J260" t="s">
        <v>786</v>
      </c>
      <c r="L260">
        <v>1000000</v>
      </c>
      <c r="M260">
        <v>788015.81328272168</v>
      </c>
      <c r="N260" s="251">
        <v>156.50580305175782</v>
      </c>
      <c r="O260" t="str" cm="1">
        <f t="array" ref="O260">_xll.BDP(I260,"SECURITY_TYP")</f>
        <v>FORWARD</v>
      </c>
      <c r="P260" t="str" cm="1">
        <f t="array" ref="P260">_xll.BDP(I260,"ID_ISIN")</f>
        <v>#N/A Field Not Applicable</v>
      </c>
      <c r="Q260" t="str" cm="1">
        <f t="array" ref="Q260">_xll.BDP(P260&amp;" Govt","MATURITY")</f>
        <v>#N/A Field Not Applicable Govt</v>
      </c>
      <c r="R260" t="str" cm="1">
        <f t="array" ref="R260">_xll.BDP(I260,"CRNCY")</f>
        <v>JPY</v>
      </c>
      <c r="S260" s="91" t="str" cm="1">
        <f t="array" ref="S260">_xll.BDP(P260&amp;" Govt","RISK_MID")</f>
        <v>#N/A Field Not Applicable Govt</v>
      </c>
      <c r="T260" s="175" t="e">
        <f t="shared" ref="T260:T323" si="65">S260*L260/(10*U260)</f>
        <v>#VALUE!</v>
      </c>
      <c r="U260" cm="1">
        <f t="array" ref="U260">IF(R260="GBP",1,_xll.BDP("GBP"&amp;R260&amp;" CURNCY","PX_LAST"))</f>
        <v>205.36699999999999</v>
      </c>
      <c r="V260" s="107" t="e">
        <f t="shared" ref="V260:V323" si="66">T260/($I$2*100)</f>
        <v>#VALUE!</v>
      </c>
      <c r="X260" s="249" t="str">
        <f t="shared" ref="X260:X323" si="67">I260</f>
        <v>USD/JPY R 06/20/24 Curncy</v>
      </c>
      <c r="Y260" s="250">
        <f t="shared" ref="Y260:Y323" si="68">$Z$2*L260</f>
        <v>990175.43859649112</v>
      </c>
      <c r="Z260" s="254">
        <f t="shared" ref="Z260:Z323" si="69">Y260-L260</f>
        <v>-9824.5614035088802</v>
      </c>
      <c r="AA260" s="254" t="e">
        <f t="shared" ref="AA260:AA323" si="70">Z260*S260/(10*U260)</f>
        <v>#VALUE!</v>
      </c>
      <c r="AB260" s="91" t="str" cm="1">
        <f t="array" ref="AB260">_xll.BDP(P260&amp;" Govt","PX_DIRTY_MID")</f>
        <v>#N/A Field Not Applicable Govt</v>
      </c>
      <c r="AC260" s="256" t="e">
        <f t="shared" ref="AC260:AC323" si="71">AB260*Z260*(10/IF(R260="MXN",10,1)/U260)</f>
        <v>#VALUE!</v>
      </c>
      <c r="AD260" s="255" t="e">
        <f t="shared" ref="AD260:AD323" si="72">AC260/M260</f>
        <v>#VALUE!</v>
      </c>
      <c r="AE260" s="249" t="str">
        <f t="shared" ref="AE260:AE323" si="73">J260</f>
        <v>USD/JPY R 06/20/24 USD</v>
      </c>
      <c r="AG260" s="254">
        <f t="shared" ref="AG260:AG323" si="74">IF(AF260="",Z260,AF260)</f>
        <v>-9824.5614035088802</v>
      </c>
      <c r="AH260" s="254" t="e">
        <f t="shared" ref="AH260:AH323" si="75">AG260*S260/(10*U260)</f>
        <v>#VALUE!</v>
      </c>
      <c r="AI260" s="256" t="e">
        <f t="shared" ref="AI260:AI323" si="76">AB260*AG260*(10/IF(R260="MXN",10,1)/U260)</f>
        <v>#VALUE!</v>
      </c>
      <c r="AJ260" t="b">
        <f t="shared" ref="AJ260:AJ323" si="77">ABS(AG260)&lt;=ABS(L260)</f>
        <v>1</v>
      </c>
      <c r="AK260" t="s">
        <v>1012</v>
      </c>
      <c r="AL260" t="str">
        <f t="shared" ref="AL260:AL323" si="78">O260</f>
        <v>FORWARD</v>
      </c>
      <c r="AM260">
        <f t="shared" ref="AM260:AM323" si="79">K260</f>
        <v>0</v>
      </c>
    </row>
    <row r="261" spans="8:39" x14ac:dyDescent="0.35">
      <c r="H261" s="287" t="e">
        <f t="shared" si="64"/>
        <v>#N/A</v>
      </c>
      <c r="I261" s="249" t="s">
        <v>784</v>
      </c>
      <c r="J261" t="s">
        <v>785</v>
      </c>
      <c r="L261">
        <v>-448643951.99999994</v>
      </c>
      <c r="M261">
        <v>-2251049.1806563055</v>
      </c>
      <c r="N261" s="251">
        <v>156.50580305175782</v>
      </c>
      <c r="O261" t="str" cm="1">
        <f t="array" ref="O261">_xll.BDP(I261,"SECURITY_TYP")</f>
        <v>FORWARD</v>
      </c>
      <c r="P261" t="str" cm="1">
        <f t="array" ref="P261">_xll.BDP(I261,"ID_ISIN")</f>
        <v>#N/A Field Not Applicable</v>
      </c>
      <c r="Q261" t="str" cm="1">
        <f t="array" ref="Q261">_xll.BDP(P261&amp;" Govt","MATURITY")</f>
        <v>#N/A Field Not Applicable Govt</v>
      </c>
      <c r="R261" t="str" cm="1">
        <f t="array" ref="R261">_xll.BDP(I261,"CRNCY")</f>
        <v>JPY</v>
      </c>
      <c r="S261" s="91" t="str" cm="1">
        <f t="array" ref="S261">_xll.BDP(P261&amp;" Govt","RISK_MID")</f>
        <v>#N/A Field Not Applicable Govt</v>
      </c>
      <c r="T261" s="175" t="e">
        <f t="shared" si="65"/>
        <v>#VALUE!</v>
      </c>
      <c r="U261" cm="1">
        <f t="array" ref="U261">IF(R261="GBP",1,_xll.BDP("GBP"&amp;R261&amp;" CURNCY","PX_LAST"))</f>
        <v>205.36699999999999</v>
      </c>
      <c r="V261" s="107" t="e">
        <f t="shared" si="66"/>
        <v>#VALUE!</v>
      </c>
      <c r="X261" s="249" t="str">
        <f t="shared" si="67"/>
        <v>USD/JPY R 06/20/24 Curncy</v>
      </c>
      <c r="Y261" s="250">
        <f t="shared" si="68"/>
        <v>-444236221.94526309</v>
      </c>
      <c r="Z261" s="254">
        <f t="shared" si="69"/>
        <v>4407730.0547368526</v>
      </c>
      <c r="AA261" s="254" t="e">
        <f t="shared" si="70"/>
        <v>#VALUE!</v>
      </c>
      <c r="AB261" s="91" t="str" cm="1">
        <f t="array" ref="AB261">_xll.BDP(P261&amp;" Govt","PX_DIRTY_MID")</f>
        <v>#N/A Field Not Applicable Govt</v>
      </c>
      <c r="AC261" s="256" t="e">
        <f t="shared" si="71"/>
        <v>#VALUE!</v>
      </c>
      <c r="AD261" s="255" t="e">
        <f t="shared" si="72"/>
        <v>#VALUE!</v>
      </c>
      <c r="AE261" s="249" t="str">
        <f t="shared" si="73"/>
        <v>USD/JPY R 06/20/24 JPY</v>
      </c>
      <c r="AG261" s="254">
        <f t="shared" si="74"/>
        <v>4407730.0547368526</v>
      </c>
      <c r="AH261" s="254" t="e">
        <f t="shared" si="75"/>
        <v>#VALUE!</v>
      </c>
      <c r="AI261" s="256" t="e">
        <f t="shared" si="76"/>
        <v>#VALUE!</v>
      </c>
      <c r="AJ261" t="b">
        <f t="shared" si="77"/>
        <v>1</v>
      </c>
      <c r="AK261" t="s">
        <v>1012</v>
      </c>
      <c r="AL261" t="str">
        <f t="shared" si="78"/>
        <v>FORWARD</v>
      </c>
      <c r="AM261">
        <f t="shared" si="79"/>
        <v>0</v>
      </c>
    </row>
    <row r="262" spans="8:39" x14ac:dyDescent="0.35">
      <c r="H262" s="287" t="e">
        <f t="shared" ref="H262:H325" si="80">VLOOKUP(I262,$A$4:$D$524,4,0)-L262</f>
        <v>#N/A</v>
      </c>
      <c r="I262" s="249" t="s">
        <v>784</v>
      </c>
      <c r="J262" t="s">
        <v>786</v>
      </c>
      <c r="L262">
        <v>1430000</v>
      </c>
      <c r="M262">
        <v>1126862.6129942918</v>
      </c>
      <c r="N262" s="251">
        <v>156.50580305175782</v>
      </c>
      <c r="O262" t="str" cm="1">
        <f t="array" ref="O262">_xll.BDP(I262,"SECURITY_TYP")</f>
        <v>FORWARD</v>
      </c>
      <c r="P262" t="str" cm="1">
        <f t="array" ref="P262">_xll.BDP(I262,"ID_ISIN")</f>
        <v>#N/A Field Not Applicable</v>
      </c>
      <c r="Q262" t="str" cm="1">
        <f t="array" ref="Q262">_xll.BDP(P262&amp;" Govt","MATURITY")</f>
        <v>#N/A Field Not Applicable Govt</v>
      </c>
      <c r="R262" t="str" cm="1">
        <f t="array" ref="R262">_xll.BDP(I262,"CRNCY")</f>
        <v>JPY</v>
      </c>
      <c r="S262" s="91" t="str" cm="1">
        <f t="array" ref="S262">_xll.BDP(P262&amp;" Govt","RISK_MID")</f>
        <v>#N/A Field Not Applicable Govt</v>
      </c>
      <c r="T262" s="175" t="e">
        <f t="shared" si="65"/>
        <v>#VALUE!</v>
      </c>
      <c r="U262" cm="1">
        <f t="array" ref="U262">IF(R262="GBP",1,_xll.BDP("GBP"&amp;R262&amp;" CURNCY","PX_LAST"))</f>
        <v>205.36699999999999</v>
      </c>
      <c r="V262" s="107" t="e">
        <f t="shared" si="66"/>
        <v>#VALUE!</v>
      </c>
      <c r="X262" s="249" t="str">
        <f t="shared" si="67"/>
        <v>USD/JPY R 06/20/24 Curncy</v>
      </c>
      <c r="Y262" s="250">
        <f t="shared" si="68"/>
        <v>1415950.8771929822</v>
      </c>
      <c r="Z262" s="254">
        <f t="shared" si="69"/>
        <v>-14049.12280701776</v>
      </c>
      <c r="AA262" s="254" t="e">
        <f t="shared" si="70"/>
        <v>#VALUE!</v>
      </c>
      <c r="AB262" s="91" t="str" cm="1">
        <f t="array" ref="AB262">_xll.BDP(P262&amp;" Govt","PX_DIRTY_MID")</f>
        <v>#N/A Field Not Applicable Govt</v>
      </c>
      <c r="AC262" s="256" t="e">
        <f t="shared" si="71"/>
        <v>#VALUE!</v>
      </c>
      <c r="AD262" s="255" t="e">
        <f t="shared" si="72"/>
        <v>#VALUE!</v>
      </c>
      <c r="AE262" s="249" t="str">
        <f t="shared" si="73"/>
        <v>USD/JPY R 06/20/24 USD</v>
      </c>
      <c r="AG262" s="254">
        <f t="shared" si="74"/>
        <v>-14049.12280701776</v>
      </c>
      <c r="AH262" s="254" t="e">
        <f t="shared" si="75"/>
        <v>#VALUE!</v>
      </c>
      <c r="AI262" s="256" t="e">
        <f t="shared" si="76"/>
        <v>#VALUE!</v>
      </c>
      <c r="AJ262" t="b">
        <f t="shared" si="77"/>
        <v>1</v>
      </c>
      <c r="AK262" t="s">
        <v>1012</v>
      </c>
      <c r="AL262" t="str">
        <f t="shared" si="78"/>
        <v>FORWARD</v>
      </c>
      <c r="AM262">
        <f t="shared" si="79"/>
        <v>0</v>
      </c>
    </row>
    <row r="263" spans="8:39" x14ac:dyDescent="0.35">
      <c r="H263" s="287" t="e">
        <f t="shared" si="80"/>
        <v>#N/A</v>
      </c>
      <c r="I263" s="249" t="s">
        <v>784</v>
      </c>
      <c r="J263" t="s">
        <v>785</v>
      </c>
      <c r="L263">
        <v>-6165321200</v>
      </c>
      <c r="M263" s="250">
        <v>-30934198.87613453</v>
      </c>
      <c r="N263" s="251">
        <v>156.50580305175782</v>
      </c>
      <c r="O263" t="str" cm="1">
        <f t="array" ref="O263">_xll.BDP(I263,"SECURITY_TYP")</f>
        <v>FORWARD</v>
      </c>
      <c r="P263" t="str" cm="1">
        <f t="array" ref="P263">_xll.BDP(I263,"ID_ISIN")</f>
        <v>#N/A Field Not Applicable</v>
      </c>
      <c r="Q263" t="str" cm="1">
        <f t="array" ref="Q263">_xll.BDP(P263&amp;" Govt","MATURITY")</f>
        <v>#N/A Field Not Applicable Govt</v>
      </c>
      <c r="R263" t="str" cm="1">
        <f t="array" ref="R263">_xll.BDP(I263,"CRNCY")</f>
        <v>JPY</v>
      </c>
      <c r="S263" s="91" t="str" cm="1">
        <f t="array" ref="S263">_xll.BDP(P263&amp;" Govt","RISK_MID")</f>
        <v>#N/A Field Not Applicable Govt</v>
      </c>
      <c r="T263" s="175" t="e">
        <f t="shared" si="65"/>
        <v>#VALUE!</v>
      </c>
      <c r="U263" cm="1">
        <f t="array" ref="U263">IF(R263="GBP",1,_xll.BDP("GBP"&amp;R263&amp;" CURNCY","PX_LAST"))</f>
        <v>205.36699999999999</v>
      </c>
      <c r="V263" s="107" t="e">
        <f t="shared" si="66"/>
        <v>#VALUE!</v>
      </c>
      <c r="X263" s="249" t="str">
        <f t="shared" si="67"/>
        <v>USD/JPY R 06/20/24 Curncy</v>
      </c>
      <c r="Y263" s="250">
        <f t="shared" si="68"/>
        <v>-6104749623.2982454</v>
      </c>
      <c r="Z263" s="254">
        <f t="shared" si="69"/>
        <v>60571576.70175457</v>
      </c>
      <c r="AA263" s="254" t="e">
        <f t="shared" si="70"/>
        <v>#VALUE!</v>
      </c>
      <c r="AB263" s="91" t="str" cm="1">
        <f t="array" ref="AB263">_xll.BDP(P263&amp;" Govt","PX_DIRTY_MID")</f>
        <v>#N/A Field Not Applicable Govt</v>
      </c>
      <c r="AC263" s="256" t="e">
        <f t="shared" si="71"/>
        <v>#VALUE!</v>
      </c>
      <c r="AD263" s="255" t="e">
        <f t="shared" si="72"/>
        <v>#VALUE!</v>
      </c>
      <c r="AE263" s="249" t="str">
        <f t="shared" si="73"/>
        <v>USD/JPY R 06/20/24 JPY</v>
      </c>
      <c r="AG263" s="254">
        <f t="shared" si="74"/>
        <v>60571576.70175457</v>
      </c>
      <c r="AH263" s="254" t="e">
        <f t="shared" si="75"/>
        <v>#VALUE!</v>
      </c>
      <c r="AI263" s="256" t="e">
        <f t="shared" si="76"/>
        <v>#VALUE!</v>
      </c>
      <c r="AJ263" t="b">
        <f t="shared" si="77"/>
        <v>1</v>
      </c>
      <c r="AK263" t="s">
        <v>1012</v>
      </c>
      <c r="AL263" t="str">
        <f t="shared" si="78"/>
        <v>FORWARD</v>
      </c>
      <c r="AM263">
        <f t="shared" si="79"/>
        <v>0</v>
      </c>
    </row>
    <row r="264" spans="8:39" x14ac:dyDescent="0.35">
      <c r="H264" s="287" t="e">
        <f t="shared" si="80"/>
        <v>#N/A</v>
      </c>
      <c r="I264" s="249" t="s">
        <v>784</v>
      </c>
      <c r="J264" t="s">
        <v>786</v>
      </c>
      <c r="L264">
        <v>40000000</v>
      </c>
      <c r="M264">
        <v>31520632.531308867</v>
      </c>
      <c r="N264" s="251">
        <v>156.50580305175782</v>
      </c>
      <c r="O264" t="str" cm="1">
        <f t="array" ref="O264">_xll.BDP(I264,"SECURITY_TYP")</f>
        <v>FORWARD</v>
      </c>
      <c r="P264" t="str" cm="1">
        <f t="array" ref="P264">_xll.BDP(I264,"ID_ISIN")</f>
        <v>#N/A Field Not Applicable</v>
      </c>
      <c r="Q264" t="str" cm="1">
        <f t="array" ref="Q264">_xll.BDP(P264&amp;" Govt","MATURITY")</f>
        <v>#N/A Field Not Applicable Govt</v>
      </c>
      <c r="R264" t="str" cm="1">
        <f t="array" ref="R264">_xll.BDP(I264,"CRNCY")</f>
        <v>JPY</v>
      </c>
      <c r="S264" s="91" t="str" cm="1">
        <f t="array" ref="S264">_xll.BDP(P264&amp;" Govt","RISK_MID")</f>
        <v>#N/A Field Not Applicable Govt</v>
      </c>
      <c r="T264" s="175" t="e">
        <f t="shared" si="65"/>
        <v>#VALUE!</v>
      </c>
      <c r="U264" cm="1">
        <f t="array" ref="U264">IF(R264="GBP",1,_xll.BDP("GBP"&amp;R264&amp;" CURNCY","PX_LAST"))</f>
        <v>205.36699999999999</v>
      </c>
      <c r="V264" s="107" t="e">
        <f t="shared" si="66"/>
        <v>#VALUE!</v>
      </c>
      <c r="X264" s="249" t="str">
        <f t="shared" si="67"/>
        <v>USD/JPY R 06/20/24 Curncy</v>
      </c>
      <c r="Y264" s="250">
        <f t="shared" si="68"/>
        <v>39607017.543859646</v>
      </c>
      <c r="Z264" s="254">
        <f t="shared" si="69"/>
        <v>-392982.45614035428</v>
      </c>
      <c r="AA264" s="254" t="e">
        <f t="shared" si="70"/>
        <v>#VALUE!</v>
      </c>
      <c r="AB264" s="91" t="str" cm="1">
        <f t="array" ref="AB264">_xll.BDP(P264&amp;" Govt","PX_DIRTY_MID")</f>
        <v>#N/A Field Not Applicable Govt</v>
      </c>
      <c r="AC264" s="256" t="e">
        <f t="shared" si="71"/>
        <v>#VALUE!</v>
      </c>
      <c r="AD264" s="255" t="e">
        <f t="shared" si="72"/>
        <v>#VALUE!</v>
      </c>
      <c r="AE264" s="249" t="str">
        <f t="shared" si="73"/>
        <v>USD/JPY R 06/20/24 USD</v>
      </c>
      <c r="AG264" s="254">
        <f t="shared" si="74"/>
        <v>-392982.45614035428</v>
      </c>
      <c r="AH264" s="254" t="e">
        <f t="shared" si="75"/>
        <v>#VALUE!</v>
      </c>
      <c r="AI264" s="256" t="e">
        <f t="shared" si="76"/>
        <v>#VALUE!</v>
      </c>
      <c r="AJ264" t="b">
        <f t="shared" si="77"/>
        <v>1</v>
      </c>
      <c r="AK264" t="s">
        <v>1012</v>
      </c>
      <c r="AL264" t="str">
        <f t="shared" si="78"/>
        <v>FORWARD</v>
      </c>
      <c r="AM264">
        <f t="shared" si="79"/>
        <v>0</v>
      </c>
    </row>
    <row r="265" spans="8:39" x14ac:dyDescent="0.35">
      <c r="H265" s="287" t="e">
        <f t="shared" si="80"/>
        <v>#N/A</v>
      </c>
      <c r="I265" s="249" t="s">
        <v>784</v>
      </c>
      <c r="J265" t="s">
        <v>785</v>
      </c>
      <c r="L265">
        <v>387055125</v>
      </c>
      <c r="M265">
        <v>1942030.2404969768</v>
      </c>
      <c r="N265" s="251">
        <v>156.51729755859375</v>
      </c>
      <c r="O265" t="str" cm="1">
        <f t="array" ref="O265">_xll.BDP(I265,"SECURITY_TYP")</f>
        <v>FORWARD</v>
      </c>
      <c r="P265" t="str" cm="1">
        <f t="array" ref="P265">_xll.BDP(I265,"ID_ISIN")</f>
        <v>#N/A Field Not Applicable</v>
      </c>
      <c r="Q265" t="str" cm="1">
        <f t="array" ref="Q265">_xll.BDP(P265&amp;" Govt","MATURITY")</f>
        <v>#N/A Field Not Applicable Govt</v>
      </c>
      <c r="R265" t="str" cm="1">
        <f t="array" ref="R265">_xll.BDP(I265,"CRNCY")</f>
        <v>JPY</v>
      </c>
      <c r="S265" s="91" t="str" cm="1">
        <f t="array" ref="S265">_xll.BDP(P265&amp;" Govt","RISK_MID")</f>
        <v>#N/A Field Not Applicable Govt</v>
      </c>
      <c r="T265" s="175" t="e">
        <f t="shared" si="65"/>
        <v>#VALUE!</v>
      </c>
      <c r="U265" cm="1">
        <f t="array" ref="U265">IF(R265="GBP",1,_xll.BDP("GBP"&amp;R265&amp;" CURNCY","PX_LAST"))</f>
        <v>205.36699999999999</v>
      </c>
      <c r="V265" s="107" t="e">
        <f t="shared" si="66"/>
        <v>#VALUE!</v>
      </c>
      <c r="X265" s="249" t="str">
        <f t="shared" si="67"/>
        <v>USD/JPY R 06/20/24 Curncy</v>
      </c>
      <c r="Y265" s="250">
        <f t="shared" si="68"/>
        <v>383252478.15789473</v>
      </c>
      <c r="Z265" s="254">
        <f t="shared" si="69"/>
        <v>-3802646.8421052694</v>
      </c>
      <c r="AA265" s="254" t="e">
        <f t="shared" si="70"/>
        <v>#VALUE!</v>
      </c>
      <c r="AB265" s="91" t="str" cm="1">
        <f t="array" ref="AB265">_xll.BDP(P265&amp;" Govt","PX_DIRTY_MID")</f>
        <v>#N/A Field Not Applicable Govt</v>
      </c>
      <c r="AC265" s="256" t="e">
        <f t="shared" si="71"/>
        <v>#VALUE!</v>
      </c>
      <c r="AD265" s="255" t="e">
        <f t="shared" si="72"/>
        <v>#VALUE!</v>
      </c>
      <c r="AE265" s="249" t="str">
        <f t="shared" si="73"/>
        <v>USD/JPY R 06/20/24 JPY</v>
      </c>
      <c r="AG265" s="254">
        <f t="shared" si="74"/>
        <v>-3802646.8421052694</v>
      </c>
      <c r="AH265" s="254" t="e">
        <f t="shared" si="75"/>
        <v>#VALUE!</v>
      </c>
      <c r="AI265" s="256" t="e">
        <f t="shared" si="76"/>
        <v>#VALUE!</v>
      </c>
      <c r="AJ265" t="b">
        <f t="shared" si="77"/>
        <v>1</v>
      </c>
      <c r="AK265" t="s">
        <v>1012</v>
      </c>
      <c r="AL265" t="str">
        <f t="shared" si="78"/>
        <v>FORWARD</v>
      </c>
      <c r="AM265">
        <f t="shared" si="79"/>
        <v>0</v>
      </c>
    </row>
    <row r="266" spans="8:39" x14ac:dyDescent="0.35">
      <c r="H266" s="287" t="e">
        <f t="shared" si="80"/>
        <v>#N/A</v>
      </c>
      <c r="I266" s="249" t="s">
        <v>784</v>
      </c>
      <c r="J266" t="s">
        <v>785</v>
      </c>
      <c r="L266">
        <v>1843561244.4865701</v>
      </c>
      <c r="M266">
        <v>9249978.7646557055</v>
      </c>
      <c r="N266" s="251">
        <v>156.51729755859375</v>
      </c>
      <c r="O266" t="str" cm="1">
        <f t="array" ref="O266">_xll.BDP(I266,"SECURITY_TYP")</f>
        <v>FORWARD</v>
      </c>
      <c r="P266" t="str" cm="1">
        <f t="array" ref="P266">_xll.BDP(I266,"ID_ISIN")</f>
        <v>#N/A Field Not Applicable</v>
      </c>
      <c r="Q266" t="str" cm="1">
        <f t="array" ref="Q266">_xll.BDP(P266&amp;" Govt","MATURITY")</f>
        <v>#N/A Field Not Applicable Govt</v>
      </c>
      <c r="R266" t="str" cm="1">
        <f t="array" ref="R266">_xll.BDP(I266,"CRNCY")</f>
        <v>JPY</v>
      </c>
      <c r="S266" s="91" t="str" cm="1">
        <f t="array" ref="S266">_xll.BDP(P266&amp;" Govt","RISK_MID")</f>
        <v>#N/A Field Not Applicable Govt</v>
      </c>
      <c r="T266" s="175" t="e">
        <f t="shared" si="65"/>
        <v>#VALUE!</v>
      </c>
      <c r="U266" cm="1">
        <f t="array" ref="U266">IF(R266="GBP",1,_xll.BDP("GBP"&amp;R266&amp;" CURNCY","PX_LAST"))</f>
        <v>205.36699999999999</v>
      </c>
      <c r="V266" s="107" t="e">
        <f t="shared" si="66"/>
        <v>#VALUE!</v>
      </c>
      <c r="X266" s="249" t="str">
        <f t="shared" si="67"/>
        <v>USD/JPY R 06/20/24 Curncy</v>
      </c>
      <c r="Y266" s="250">
        <f t="shared" si="68"/>
        <v>1825449063.8389826</v>
      </c>
      <c r="Z266" s="254">
        <f t="shared" si="69"/>
        <v>-18112180.647587538</v>
      </c>
      <c r="AA266" s="254" t="e">
        <f t="shared" si="70"/>
        <v>#VALUE!</v>
      </c>
      <c r="AB266" s="91" t="str" cm="1">
        <f t="array" ref="AB266">_xll.BDP(P266&amp;" Govt","PX_DIRTY_MID")</f>
        <v>#N/A Field Not Applicable Govt</v>
      </c>
      <c r="AC266" s="256" t="e">
        <f t="shared" si="71"/>
        <v>#VALUE!</v>
      </c>
      <c r="AD266" s="255" t="e">
        <f t="shared" si="72"/>
        <v>#VALUE!</v>
      </c>
      <c r="AE266" s="249" t="str">
        <f t="shared" si="73"/>
        <v>USD/JPY R 06/20/24 JPY</v>
      </c>
      <c r="AG266" s="254">
        <f t="shared" si="74"/>
        <v>-18112180.647587538</v>
      </c>
      <c r="AH266" s="254" t="e">
        <f t="shared" si="75"/>
        <v>#VALUE!</v>
      </c>
      <c r="AI266" s="256" t="e">
        <f t="shared" si="76"/>
        <v>#VALUE!</v>
      </c>
      <c r="AJ266" t="b">
        <f t="shared" si="77"/>
        <v>1</v>
      </c>
      <c r="AK266" t="s">
        <v>1012</v>
      </c>
      <c r="AL266" t="str">
        <f t="shared" si="78"/>
        <v>FORWARD</v>
      </c>
      <c r="AM266">
        <f t="shared" si="79"/>
        <v>0</v>
      </c>
    </row>
    <row r="267" spans="8:39" x14ac:dyDescent="0.35">
      <c r="H267" s="287" t="e">
        <f t="shared" si="80"/>
        <v>#N/A</v>
      </c>
      <c r="I267" s="249" t="s">
        <v>784</v>
      </c>
      <c r="J267" t="s">
        <v>786</v>
      </c>
      <c r="L267">
        <v>-7700000</v>
      </c>
      <c r="M267">
        <v>-6067721.7622769568</v>
      </c>
      <c r="N267" s="251">
        <v>156.51729755859375</v>
      </c>
      <c r="O267" t="str" cm="1">
        <f t="array" ref="O267">_xll.BDP(I267,"SECURITY_TYP")</f>
        <v>FORWARD</v>
      </c>
      <c r="P267" t="str" cm="1">
        <f t="array" ref="P267">_xll.BDP(I267,"ID_ISIN")</f>
        <v>#N/A Field Not Applicable</v>
      </c>
      <c r="Q267" t="str" cm="1">
        <f t="array" ref="Q267">_xll.BDP(P267&amp;" Govt","MATURITY")</f>
        <v>#N/A Field Not Applicable Govt</v>
      </c>
      <c r="R267" t="str" cm="1">
        <f t="array" ref="R267">_xll.BDP(I267,"CRNCY")</f>
        <v>JPY</v>
      </c>
      <c r="S267" s="91" t="str" cm="1">
        <f t="array" ref="S267">_xll.BDP(P267&amp;" Govt","RISK_MID")</f>
        <v>#N/A Field Not Applicable Govt</v>
      </c>
      <c r="T267" s="175" t="e">
        <f t="shared" si="65"/>
        <v>#VALUE!</v>
      </c>
      <c r="U267" cm="1">
        <f t="array" ref="U267">IF(R267="GBP",1,_xll.BDP("GBP"&amp;R267&amp;" CURNCY","PX_LAST"))</f>
        <v>205.36699999999999</v>
      </c>
      <c r="V267" s="107" t="e">
        <f t="shared" si="66"/>
        <v>#VALUE!</v>
      </c>
      <c r="X267" s="249" t="str">
        <f t="shared" si="67"/>
        <v>USD/JPY R 06/20/24 Curncy</v>
      </c>
      <c r="Y267" s="250">
        <f t="shared" si="68"/>
        <v>-7624350.8771929815</v>
      </c>
      <c r="Z267" s="254">
        <f t="shared" si="69"/>
        <v>75649.122807018459</v>
      </c>
      <c r="AA267" s="254" t="e">
        <f t="shared" si="70"/>
        <v>#VALUE!</v>
      </c>
      <c r="AB267" s="91" t="str" cm="1">
        <f t="array" ref="AB267">_xll.BDP(P267&amp;" Govt","PX_DIRTY_MID")</f>
        <v>#N/A Field Not Applicable Govt</v>
      </c>
      <c r="AC267" s="256" t="e">
        <f t="shared" si="71"/>
        <v>#VALUE!</v>
      </c>
      <c r="AD267" s="255" t="e">
        <f t="shared" si="72"/>
        <v>#VALUE!</v>
      </c>
      <c r="AE267" s="249" t="str">
        <f t="shared" si="73"/>
        <v>USD/JPY R 06/20/24 USD</v>
      </c>
      <c r="AG267" s="254">
        <f t="shared" si="74"/>
        <v>75649.122807018459</v>
      </c>
      <c r="AH267" s="254" t="e">
        <f t="shared" si="75"/>
        <v>#VALUE!</v>
      </c>
      <c r="AI267" s="256" t="e">
        <f t="shared" si="76"/>
        <v>#VALUE!</v>
      </c>
      <c r="AJ267" t="b">
        <f t="shared" si="77"/>
        <v>1</v>
      </c>
      <c r="AK267" t="s">
        <v>1012</v>
      </c>
      <c r="AL267" t="str">
        <f t="shared" si="78"/>
        <v>FORWARD</v>
      </c>
      <c r="AM267">
        <f t="shared" si="79"/>
        <v>0</v>
      </c>
    </row>
    <row r="268" spans="8:39" x14ac:dyDescent="0.35">
      <c r="H268" s="287" t="e">
        <f t="shared" si="80"/>
        <v>#N/A</v>
      </c>
      <c r="I268" s="249" t="s">
        <v>784</v>
      </c>
      <c r="J268" t="s">
        <v>786</v>
      </c>
      <c r="L268">
        <v>-25000000</v>
      </c>
      <c r="M268">
        <v>-19700395.332068041</v>
      </c>
      <c r="N268" s="251">
        <v>156.51729755859375</v>
      </c>
      <c r="O268" t="str" cm="1">
        <f t="array" ref="O268">_xll.BDP(I268,"SECURITY_TYP")</f>
        <v>FORWARD</v>
      </c>
      <c r="P268" t="str" cm="1">
        <f t="array" ref="P268">_xll.BDP(I268,"ID_ISIN")</f>
        <v>#N/A Field Not Applicable</v>
      </c>
      <c r="Q268" t="str" cm="1">
        <f t="array" ref="Q268">_xll.BDP(P268&amp;" Govt","MATURITY")</f>
        <v>#N/A Field Not Applicable Govt</v>
      </c>
      <c r="R268" t="str" cm="1">
        <f t="array" ref="R268">_xll.BDP(I268,"CRNCY")</f>
        <v>JPY</v>
      </c>
      <c r="S268" s="91" t="str" cm="1">
        <f t="array" ref="S268">_xll.BDP(P268&amp;" Govt","RISK_MID")</f>
        <v>#N/A Field Not Applicable Govt</v>
      </c>
      <c r="T268" s="175" t="e">
        <f t="shared" si="65"/>
        <v>#VALUE!</v>
      </c>
      <c r="U268" cm="1">
        <f t="array" ref="U268">IF(R268="GBP",1,_xll.BDP("GBP"&amp;R268&amp;" CURNCY","PX_LAST"))</f>
        <v>205.36699999999999</v>
      </c>
      <c r="V268" s="107" t="e">
        <f t="shared" si="66"/>
        <v>#VALUE!</v>
      </c>
      <c r="X268" s="249" t="str">
        <f t="shared" si="67"/>
        <v>USD/JPY R 06/20/24 Curncy</v>
      </c>
      <c r="Y268" s="250">
        <f t="shared" si="68"/>
        <v>-24754385.96491228</v>
      </c>
      <c r="Z268" s="254">
        <f t="shared" si="69"/>
        <v>245614.03508771956</v>
      </c>
      <c r="AA268" s="254" t="e">
        <f t="shared" si="70"/>
        <v>#VALUE!</v>
      </c>
      <c r="AB268" s="91" t="str" cm="1">
        <f t="array" ref="AB268">_xll.BDP(P268&amp;" Govt","PX_DIRTY_MID")</f>
        <v>#N/A Field Not Applicable Govt</v>
      </c>
      <c r="AC268" s="256" t="e">
        <f t="shared" si="71"/>
        <v>#VALUE!</v>
      </c>
      <c r="AD268" s="255" t="e">
        <f t="shared" si="72"/>
        <v>#VALUE!</v>
      </c>
      <c r="AE268" s="249" t="str">
        <f t="shared" si="73"/>
        <v>USD/JPY R 06/20/24 USD</v>
      </c>
      <c r="AG268" s="254">
        <f t="shared" si="74"/>
        <v>245614.03508771956</v>
      </c>
      <c r="AH268" s="254" t="e">
        <f t="shared" si="75"/>
        <v>#VALUE!</v>
      </c>
      <c r="AI268" s="256" t="e">
        <f t="shared" si="76"/>
        <v>#VALUE!</v>
      </c>
      <c r="AJ268" t="b">
        <f t="shared" si="77"/>
        <v>1</v>
      </c>
      <c r="AK268" t="s">
        <v>1012</v>
      </c>
      <c r="AL268" t="str">
        <f t="shared" si="78"/>
        <v>FORWARD</v>
      </c>
      <c r="AM268">
        <f t="shared" si="79"/>
        <v>0</v>
      </c>
    </row>
    <row r="269" spans="8:39" x14ac:dyDescent="0.35">
      <c r="H269" s="287" t="e">
        <f t="shared" si="80"/>
        <v>#N/A</v>
      </c>
      <c r="I269" s="249" t="s">
        <v>784</v>
      </c>
      <c r="J269" t="s">
        <v>786</v>
      </c>
      <c r="L269">
        <v>2880000</v>
      </c>
      <c r="M269">
        <v>2269485.5422542384</v>
      </c>
      <c r="N269" s="251">
        <v>156.50580305175782</v>
      </c>
      <c r="O269" t="str" cm="1">
        <f t="array" ref="O269">_xll.BDP(I269,"SECURITY_TYP")</f>
        <v>FORWARD</v>
      </c>
      <c r="P269" t="str" cm="1">
        <f t="array" ref="P269">_xll.BDP(I269,"ID_ISIN")</f>
        <v>#N/A Field Not Applicable</v>
      </c>
      <c r="Q269" t="str" cm="1">
        <f t="array" ref="Q269">_xll.BDP(P269&amp;" Govt","MATURITY")</f>
        <v>#N/A Field Not Applicable Govt</v>
      </c>
      <c r="R269" t="str" cm="1">
        <f t="array" ref="R269">_xll.BDP(I269,"CRNCY")</f>
        <v>JPY</v>
      </c>
      <c r="S269" s="91" t="str" cm="1">
        <f t="array" ref="S269">_xll.BDP(P269&amp;" Govt","RISK_MID")</f>
        <v>#N/A Field Not Applicable Govt</v>
      </c>
      <c r="T269" s="175" t="e">
        <f t="shared" si="65"/>
        <v>#VALUE!</v>
      </c>
      <c r="U269" cm="1">
        <f t="array" ref="U269">IF(R269="GBP",1,_xll.BDP("GBP"&amp;R269&amp;" CURNCY","PX_LAST"))</f>
        <v>205.36699999999999</v>
      </c>
      <c r="V269" s="107" t="e">
        <f t="shared" si="66"/>
        <v>#VALUE!</v>
      </c>
      <c r="X269" s="249" t="str">
        <f t="shared" si="67"/>
        <v>USD/JPY R 06/20/24 Curncy</v>
      </c>
      <c r="Y269" s="250">
        <f t="shared" si="68"/>
        <v>2851705.2631578944</v>
      </c>
      <c r="Z269" s="254">
        <f t="shared" si="69"/>
        <v>-28294.736842105631</v>
      </c>
      <c r="AA269" s="254" t="e">
        <f t="shared" si="70"/>
        <v>#VALUE!</v>
      </c>
      <c r="AB269" s="91" t="str" cm="1">
        <f t="array" ref="AB269">_xll.BDP(P269&amp;" Govt","PX_DIRTY_MID")</f>
        <v>#N/A Field Not Applicable Govt</v>
      </c>
      <c r="AC269" s="256" t="e">
        <f t="shared" si="71"/>
        <v>#VALUE!</v>
      </c>
      <c r="AD269" s="255" t="e">
        <f t="shared" si="72"/>
        <v>#VALUE!</v>
      </c>
      <c r="AE269" s="249" t="str">
        <f t="shared" si="73"/>
        <v>USD/JPY R 06/20/24 USD</v>
      </c>
      <c r="AG269" s="254">
        <f t="shared" si="74"/>
        <v>-28294.736842105631</v>
      </c>
      <c r="AH269" s="254" t="e">
        <f t="shared" si="75"/>
        <v>#VALUE!</v>
      </c>
      <c r="AI269" s="256" t="e">
        <f t="shared" si="76"/>
        <v>#VALUE!</v>
      </c>
      <c r="AJ269" t="b">
        <f t="shared" si="77"/>
        <v>1</v>
      </c>
      <c r="AK269" t="s">
        <v>1012</v>
      </c>
      <c r="AL269" t="str">
        <f t="shared" si="78"/>
        <v>FORWARD</v>
      </c>
      <c r="AM269">
        <f t="shared" si="79"/>
        <v>0</v>
      </c>
    </row>
    <row r="270" spans="8:39" x14ac:dyDescent="0.35">
      <c r="H270" s="287" t="e">
        <f t="shared" si="80"/>
        <v>#N/A</v>
      </c>
      <c r="I270" s="249" t="s">
        <v>784</v>
      </c>
      <c r="J270" t="s">
        <v>785</v>
      </c>
      <c r="L270">
        <v>1192289098</v>
      </c>
      <c r="M270">
        <v>5982252.4859498078</v>
      </c>
      <c r="N270" s="251">
        <v>156.51729755859375</v>
      </c>
      <c r="O270" t="str" cm="1">
        <f t="array" ref="O270">_xll.BDP(I270,"SECURITY_TYP")</f>
        <v>FORWARD</v>
      </c>
      <c r="P270" t="str" cm="1">
        <f t="array" ref="P270">_xll.BDP(I270,"ID_ISIN")</f>
        <v>#N/A Field Not Applicable</v>
      </c>
      <c r="Q270" t="str" cm="1">
        <f t="array" ref="Q270">_xll.BDP(P270&amp;" Govt","MATURITY")</f>
        <v>#N/A Field Not Applicable Govt</v>
      </c>
      <c r="R270" t="str" cm="1">
        <f t="array" ref="R270">_xll.BDP(I270,"CRNCY")</f>
        <v>JPY</v>
      </c>
      <c r="S270" s="91" t="str" cm="1">
        <f t="array" ref="S270">_xll.BDP(P270&amp;" Govt","RISK_MID")</f>
        <v>#N/A Field Not Applicable Govt</v>
      </c>
      <c r="T270" s="175" t="e">
        <f t="shared" si="65"/>
        <v>#VALUE!</v>
      </c>
      <c r="U270" cm="1">
        <f t="array" ref="U270">IF(R270="GBP",1,_xll.BDP("GBP"&amp;R270&amp;" CURNCY","PX_LAST"))</f>
        <v>205.36699999999999</v>
      </c>
      <c r="V270" s="107" t="e">
        <f t="shared" si="66"/>
        <v>#VALUE!</v>
      </c>
      <c r="X270" s="249" t="str">
        <f t="shared" si="67"/>
        <v>USD/JPY R 06/20/24 Curncy</v>
      </c>
      <c r="Y270" s="250">
        <f t="shared" si="68"/>
        <v>1180575380.5459647</v>
      </c>
      <c r="Z270" s="254">
        <f t="shared" si="69"/>
        <v>-11713717.454035282</v>
      </c>
      <c r="AA270" s="254" t="e">
        <f t="shared" si="70"/>
        <v>#VALUE!</v>
      </c>
      <c r="AB270" s="91" t="str" cm="1">
        <f t="array" ref="AB270">_xll.BDP(P270&amp;" Govt","PX_DIRTY_MID")</f>
        <v>#N/A Field Not Applicable Govt</v>
      </c>
      <c r="AC270" s="256" t="e">
        <f t="shared" si="71"/>
        <v>#VALUE!</v>
      </c>
      <c r="AD270" s="255" t="e">
        <f t="shared" si="72"/>
        <v>#VALUE!</v>
      </c>
      <c r="AE270" s="249" t="str">
        <f t="shared" si="73"/>
        <v>USD/JPY R 06/20/24 JPY</v>
      </c>
      <c r="AG270" s="254">
        <f t="shared" si="74"/>
        <v>-11713717.454035282</v>
      </c>
      <c r="AH270" s="254" t="e">
        <f t="shared" si="75"/>
        <v>#VALUE!</v>
      </c>
      <c r="AI270" s="256" t="e">
        <f t="shared" si="76"/>
        <v>#VALUE!</v>
      </c>
      <c r="AJ270" t="b">
        <f t="shared" si="77"/>
        <v>1</v>
      </c>
      <c r="AK270" t="s">
        <v>1012</v>
      </c>
      <c r="AL270" t="str">
        <f t="shared" si="78"/>
        <v>FORWARD</v>
      </c>
      <c r="AM270">
        <f t="shared" si="79"/>
        <v>0</v>
      </c>
    </row>
    <row r="271" spans="8:39" x14ac:dyDescent="0.35">
      <c r="H271" s="287" t="e">
        <f t="shared" si="80"/>
        <v>#N/A</v>
      </c>
      <c r="I271" s="249" t="s">
        <v>784</v>
      </c>
      <c r="J271" t="s">
        <v>785</v>
      </c>
      <c r="L271">
        <v>-1027706724.0000001</v>
      </c>
      <c r="M271">
        <v>-5156468.4393988596</v>
      </c>
      <c r="N271" s="251">
        <v>156.50580305175782</v>
      </c>
      <c r="O271" t="str" cm="1">
        <f t="array" ref="O271">_xll.BDP(I271,"SECURITY_TYP")</f>
        <v>FORWARD</v>
      </c>
      <c r="P271" t="str" cm="1">
        <f t="array" ref="P271">_xll.BDP(I271,"ID_ISIN")</f>
        <v>#N/A Field Not Applicable</v>
      </c>
      <c r="Q271" t="str" cm="1">
        <f t="array" ref="Q271">_xll.BDP(P271&amp;" Govt","MATURITY")</f>
        <v>#N/A Field Not Applicable Govt</v>
      </c>
      <c r="R271" t="str" cm="1">
        <f t="array" ref="R271">_xll.BDP(I271,"CRNCY")</f>
        <v>JPY</v>
      </c>
      <c r="S271" s="91" t="str" cm="1">
        <f t="array" ref="S271">_xll.BDP(P271&amp;" Govt","RISK_MID")</f>
        <v>#N/A Field Not Applicable Govt</v>
      </c>
      <c r="T271" s="175" t="e">
        <f t="shared" si="65"/>
        <v>#VALUE!</v>
      </c>
      <c r="U271" cm="1">
        <f t="array" ref="U271">IF(R271="GBP",1,_xll.BDP("GBP"&amp;R271&amp;" CURNCY","PX_LAST"))</f>
        <v>205.36699999999999</v>
      </c>
      <c r="V271" s="107" t="e">
        <f t="shared" si="66"/>
        <v>#VALUE!</v>
      </c>
      <c r="X271" s="249" t="str">
        <f t="shared" si="67"/>
        <v>USD/JPY R 06/20/24 Curncy</v>
      </c>
      <c r="Y271" s="250">
        <f t="shared" si="68"/>
        <v>-1017609956.1852632</v>
      </c>
      <c r="Z271" s="254">
        <f t="shared" si="69"/>
        <v>10096767.814736962</v>
      </c>
      <c r="AA271" s="254" t="e">
        <f t="shared" si="70"/>
        <v>#VALUE!</v>
      </c>
      <c r="AB271" s="91" t="str" cm="1">
        <f t="array" ref="AB271">_xll.BDP(P271&amp;" Govt","PX_DIRTY_MID")</f>
        <v>#N/A Field Not Applicable Govt</v>
      </c>
      <c r="AC271" s="256" t="e">
        <f t="shared" si="71"/>
        <v>#VALUE!</v>
      </c>
      <c r="AD271" s="255" t="e">
        <f t="shared" si="72"/>
        <v>#VALUE!</v>
      </c>
      <c r="AE271" s="249" t="str">
        <f t="shared" si="73"/>
        <v>USD/JPY R 06/20/24 JPY</v>
      </c>
      <c r="AG271" s="254">
        <f t="shared" si="74"/>
        <v>10096767.814736962</v>
      </c>
      <c r="AH271" s="254" t="e">
        <f t="shared" si="75"/>
        <v>#VALUE!</v>
      </c>
      <c r="AI271" s="256" t="e">
        <f t="shared" si="76"/>
        <v>#VALUE!</v>
      </c>
      <c r="AJ271" t="b">
        <f t="shared" si="77"/>
        <v>1</v>
      </c>
      <c r="AK271" t="s">
        <v>1012</v>
      </c>
      <c r="AL271" t="str">
        <f t="shared" si="78"/>
        <v>FORWARD</v>
      </c>
      <c r="AM271">
        <f t="shared" si="79"/>
        <v>0</v>
      </c>
    </row>
    <row r="272" spans="8:39" x14ac:dyDescent="0.35">
      <c r="H272" s="287" t="e">
        <f t="shared" si="80"/>
        <v>#N/A</v>
      </c>
      <c r="I272" s="249" t="s">
        <v>784</v>
      </c>
      <c r="J272" t="s">
        <v>785</v>
      </c>
      <c r="L272" s="250">
        <v>-355945746</v>
      </c>
      <c r="M272" s="250">
        <v>-1785940.4463595611</v>
      </c>
      <c r="N272" s="251">
        <v>156.50580305175782</v>
      </c>
      <c r="O272" t="str" cm="1">
        <f t="array" ref="O272">_xll.BDP(I272,"SECURITY_TYP")</f>
        <v>FORWARD</v>
      </c>
      <c r="P272" t="str" cm="1">
        <f t="array" ref="P272">_xll.BDP(I272,"ID_ISIN")</f>
        <v>#N/A Field Not Applicable</v>
      </c>
      <c r="Q272" t="str" cm="1">
        <f t="array" ref="Q272">_xll.BDP(P272&amp;" Govt","MATURITY")</f>
        <v>#N/A Field Not Applicable Govt</v>
      </c>
      <c r="R272" t="str" cm="1">
        <f t="array" ref="R272">_xll.BDP(I272,"CRNCY")</f>
        <v>JPY</v>
      </c>
      <c r="S272" s="91" t="str" cm="1">
        <f t="array" ref="S272">_xll.BDP(P272&amp;" Govt","RISK_MID")</f>
        <v>#N/A Field Not Applicable Govt</v>
      </c>
      <c r="T272" s="175" t="e">
        <f t="shared" si="65"/>
        <v>#VALUE!</v>
      </c>
      <c r="U272" cm="1">
        <f t="array" ref="U272">IF(R272="GBP",1,_xll.BDP("GBP"&amp;R272&amp;" CURNCY","PX_LAST"))</f>
        <v>205.36699999999999</v>
      </c>
      <c r="V272" s="107" t="e">
        <f t="shared" si="66"/>
        <v>#VALUE!</v>
      </c>
      <c r="X272" s="249" t="str">
        <f t="shared" si="67"/>
        <v>USD/JPY R 06/20/24 Curncy</v>
      </c>
      <c r="Y272" s="250">
        <f t="shared" si="68"/>
        <v>-352448735.16210526</v>
      </c>
      <c r="Z272" s="254">
        <f t="shared" si="69"/>
        <v>3497010.8378947377</v>
      </c>
      <c r="AA272" s="254" t="e">
        <f t="shared" si="70"/>
        <v>#VALUE!</v>
      </c>
      <c r="AB272" s="91" t="str" cm="1">
        <f t="array" ref="AB272">_xll.BDP(P272&amp;" Govt","PX_DIRTY_MID")</f>
        <v>#N/A Field Not Applicable Govt</v>
      </c>
      <c r="AC272" s="256" t="e">
        <f t="shared" si="71"/>
        <v>#VALUE!</v>
      </c>
      <c r="AD272" s="255" t="e">
        <f t="shared" si="72"/>
        <v>#VALUE!</v>
      </c>
      <c r="AE272" s="249" t="str">
        <f t="shared" si="73"/>
        <v>USD/JPY R 06/20/24 JPY</v>
      </c>
      <c r="AG272" s="254">
        <f t="shared" si="74"/>
        <v>3497010.8378947377</v>
      </c>
      <c r="AH272" s="254" t="e">
        <f t="shared" si="75"/>
        <v>#VALUE!</v>
      </c>
      <c r="AI272" s="256" t="e">
        <f t="shared" si="76"/>
        <v>#VALUE!</v>
      </c>
      <c r="AJ272" t="b">
        <f t="shared" si="77"/>
        <v>1</v>
      </c>
      <c r="AK272" t="s">
        <v>1012</v>
      </c>
      <c r="AL272" t="str">
        <f t="shared" si="78"/>
        <v>FORWARD</v>
      </c>
      <c r="AM272">
        <f t="shared" si="79"/>
        <v>0</v>
      </c>
    </row>
    <row r="273" spans="8:39" x14ac:dyDescent="0.35">
      <c r="H273" s="287" t="e">
        <f t="shared" si="80"/>
        <v>#N/A</v>
      </c>
      <c r="I273" s="249" t="s">
        <v>784</v>
      </c>
      <c r="J273" t="s">
        <v>786</v>
      </c>
      <c r="L273">
        <v>-12573607</v>
      </c>
      <c r="M273" s="89">
        <v>-9908201.1460023224</v>
      </c>
      <c r="N273" s="251">
        <v>156.51729755859375</v>
      </c>
      <c r="O273" t="str" cm="1">
        <f t="array" ref="O273">_xll.BDP(I273,"SECURITY_TYP")</f>
        <v>FORWARD</v>
      </c>
      <c r="P273" t="str" cm="1">
        <f t="array" ref="P273">_xll.BDP(I273,"ID_ISIN")</f>
        <v>#N/A Field Not Applicable</v>
      </c>
      <c r="Q273" t="str" cm="1">
        <f t="array" ref="Q273">_xll.BDP(P273&amp;" Govt","MATURITY")</f>
        <v>#N/A Field Not Applicable Govt</v>
      </c>
      <c r="R273" t="str" cm="1">
        <f t="array" ref="R273">_xll.BDP(I273,"CRNCY")</f>
        <v>JPY</v>
      </c>
      <c r="S273" s="91" t="str" cm="1">
        <f t="array" ref="S273">_xll.BDP(P273&amp;" Govt","RISK_MID")</f>
        <v>#N/A Field Not Applicable Govt</v>
      </c>
      <c r="T273" s="175" t="e">
        <f t="shared" si="65"/>
        <v>#VALUE!</v>
      </c>
      <c r="U273" cm="1">
        <f t="array" ref="U273">IF(R273="GBP",1,_xll.BDP("GBP"&amp;R273&amp;" CURNCY","PX_LAST"))</f>
        <v>205.36699999999999</v>
      </c>
      <c r="V273" s="107" t="e">
        <f t="shared" si="66"/>
        <v>#VALUE!</v>
      </c>
      <c r="X273" s="249" t="str">
        <f t="shared" si="67"/>
        <v>USD/JPY R 06/20/24 Curncy</v>
      </c>
      <c r="Y273" s="250">
        <f t="shared" si="68"/>
        <v>-12450076.825964911</v>
      </c>
      <c r="Z273" s="254">
        <f t="shared" si="69"/>
        <v>123530.17403508909</v>
      </c>
      <c r="AA273" s="254" t="e">
        <f t="shared" si="70"/>
        <v>#VALUE!</v>
      </c>
      <c r="AB273" s="91" t="str" cm="1">
        <f t="array" ref="AB273">_xll.BDP(P273&amp;" Govt","PX_DIRTY_MID")</f>
        <v>#N/A Field Not Applicable Govt</v>
      </c>
      <c r="AC273" s="256" t="e">
        <f t="shared" si="71"/>
        <v>#VALUE!</v>
      </c>
      <c r="AD273" s="255" t="e">
        <f t="shared" si="72"/>
        <v>#VALUE!</v>
      </c>
      <c r="AE273" s="249" t="str">
        <f t="shared" si="73"/>
        <v>USD/JPY R 06/20/24 USD</v>
      </c>
      <c r="AG273" s="254">
        <f t="shared" si="74"/>
        <v>123530.17403508909</v>
      </c>
      <c r="AH273" s="254" t="e">
        <f t="shared" si="75"/>
        <v>#VALUE!</v>
      </c>
      <c r="AI273" s="256" t="e">
        <f t="shared" si="76"/>
        <v>#VALUE!</v>
      </c>
      <c r="AJ273" t="b">
        <f t="shared" si="77"/>
        <v>1</v>
      </c>
      <c r="AK273" t="s">
        <v>1012</v>
      </c>
      <c r="AL273" t="str">
        <f t="shared" si="78"/>
        <v>FORWARD</v>
      </c>
      <c r="AM273">
        <f t="shared" si="79"/>
        <v>0</v>
      </c>
    </row>
    <row r="274" spans="8:39" x14ac:dyDescent="0.35">
      <c r="H274" s="287" t="e">
        <f t="shared" si="80"/>
        <v>#N/A</v>
      </c>
      <c r="I274" s="249" t="s">
        <v>784</v>
      </c>
      <c r="J274" t="s">
        <v>786</v>
      </c>
      <c r="L274">
        <v>2300000</v>
      </c>
      <c r="M274">
        <v>1812436.3705502597</v>
      </c>
      <c r="N274" s="251">
        <v>156.50580305175782</v>
      </c>
      <c r="O274" t="str" cm="1">
        <f t="array" ref="O274">_xll.BDP(I274,"SECURITY_TYP")</f>
        <v>FORWARD</v>
      </c>
      <c r="P274" t="str" cm="1">
        <f t="array" ref="P274">_xll.BDP(I274,"ID_ISIN")</f>
        <v>#N/A Field Not Applicable</v>
      </c>
      <c r="Q274" t="str" cm="1">
        <f t="array" ref="Q274">_xll.BDP(P274&amp;" Govt","MATURITY")</f>
        <v>#N/A Field Not Applicable Govt</v>
      </c>
      <c r="R274" t="str" cm="1">
        <f t="array" ref="R274">_xll.BDP(I274,"CRNCY")</f>
        <v>JPY</v>
      </c>
      <c r="S274" s="91" t="str" cm="1">
        <f t="array" ref="S274">_xll.BDP(P274&amp;" Govt","RISK_MID")</f>
        <v>#N/A Field Not Applicable Govt</v>
      </c>
      <c r="T274" s="175" t="e">
        <f t="shared" si="65"/>
        <v>#VALUE!</v>
      </c>
      <c r="U274" cm="1">
        <f t="array" ref="U274">IF(R274="GBP",1,_xll.BDP("GBP"&amp;R274&amp;" CURNCY","PX_LAST"))</f>
        <v>205.36699999999999</v>
      </c>
      <c r="V274" s="107" t="e">
        <f t="shared" si="66"/>
        <v>#VALUE!</v>
      </c>
      <c r="X274" s="249" t="str">
        <f t="shared" si="67"/>
        <v>USD/JPY R 06/20/24 Curncy</v>
      </c>
      <c r="Y274" s="250">
        <f t="shared" si="68"/>
        <v>2277403.5087719294</v>
      </c>
      <c r="Z274" s="254">
        <f t="shared" si="69"/>
        <v>-22596.491228070576</v>
      </c>
      <c r="AA274" s="254" t="e">
        <f t="shared" si="70"/>
        <v>#VALUE!</v>
      </c>
      <c r="AB274" s="91" t="str" cm="1">
        <f t="array" ref="AB274">_xll.BDP(P274&amp;" Govt","PX_DIRTY_MID")</f>
        <v>#N/A Field Not Applicable Govt</v>
      </c>
      <c r="AC274" s="256" t="e">
        <f t="shared" si="71"/>
        <v>#VALUE!</v>
      </c>
      <c r="AD274" s="255" t="e">
        <f t="shared" si="72"/>
        <v>#VALUE!</v>
      </c>
      <c r="AE274" s="249" t="str">
        <f t="shared" si="73"/>
        <v>USD/JPY R 06/20/24 USD</v>
      </c>
      <c r="AG274" s="254">
        <f t="shared" si="74"/>
        <v>-22596.491228070576</v>
      </c>
      <c r="AH274" s="254" t="e">
        <f t="shared" si="75"/>
        <v>#VALUE!</v>
      </c>
      <c r="AI274" s="256" t="e">
        <f t="shared" si="76"/>
        <v>#VALUE!</v>
      </c>
      <c r="AJ274" t="b">
        <f t="shared" si="77"/>
        <v>1</v>
      </c>
      <c r="AK274" t="s">
        <v>1012</v>
      </c>
      <c r="AL274" t="str">
        <f t="shared" si="78"/>
        <v>FORWARD</v>
      </c>
      <c r="AM274">
        <f t="shared" si="79"/>
        <v>0</v>
      </c>
    </row>
    <row r="275" spans="8:39" x14ac:dyDescent="0.35">
      <c r="H275" s="287" t="e">
        <f t="shared" si="80"/>
        <v>#N/A</v>
      </c>
      <c r="I275" s="249" t="s">
        <v>784</v>
      </c>
      <c r="J275" t="s">
        <v>1329</v>
      </c>
      <c r="K275" t="s">
        <v>787</v>
      </c>
      <c r="L275">
        <v>0</v>
      </c>
      <c r="M275">
        <v>0</v>
      </c>
      <c r="N275" s="251">
        <v>0</v>
      </c>
      <c r="O275" t="str" cm="1">
        <f t="array" ref="O275">_xll.BDP(I275,"SECURITY_TYP")</f>
        <v>FORWARD</v>
      </c>
      <c r="P275" t="str" cm="1">
        <f t="array" ref="P275">_xll.BDP(I275,"ID_ISIN")</f>
        <v>#N/A Field Not Applicable</v>
      </c>
      <c r="Q275" t="str" cm="1">
        <f t="array" ref="Q275">_xll.BDP(P275&amp;" Govt","MATURITY")</f>
        <v>#N/A Field Not Applicable Govt</v>
      </c>
      <c r="R275" t="str" cm="1">
        <f t="array" ref="R275">_xll.BDP(I275,"CRNCY")</f>
        <v>JPY</v>
      </c>
      <c r="S275" s="91" t="str" cm="1">
        <f t="array" ref="S275">_xll.BDP(P275&amp;" Govt","RISK_MID")</f>
        <v>#N/A Field Not Applicable Govt</v>
      </c>
      <c r="T275" s="175" t="e">
        <f t="shared" si="65"/>
        <v>#VALUE!</v>
      </c>
      <c r="U275" cm="1">
        <f t="array" ref="U275">IF(R275="GBP",1,_xll.BDP("GBP"&amp;R275&amp;" CURNCY","PX_LAST"))</f>
        <v>205.36699999999999</v>
      </c>
      <c r="V275" s="107" t="e">
        <f t="shared" si="66"/>
        <v>#VALUE!</v>
      </c>
      <c r="X275" s="249" t="str">
        <f t="shared" si="67"/>
        <v>USD/JPY R 06/20/24 Curncy</v>
      </c>
      <c r="Y275" s="250">
        <f t="shared" si="68"/>
        <v>0</v>
      </c>
      <c r="Z275" s="254">
        <f t="shared" si="69"/>
        <v>0</v>
      </c>
      <c r="AA275" s="254" t="e">
        <f t="shared" si="70"/>
        <v>#VALUE!</v>
      </c>
      <c r="AB275" s="91" t="str" cm="1">
        <f t="array" ref="AB275">_xll.BDP(P275&amp;" Govt","PX_DIRTY_MID")</f>
        <v>#N/A Field Not Applicable Govt</v>
      </c>
      <c r="AC275" s="256" t="e">
        <f t="shared" si="71"/>
        <v>#VALUE!</v>
      </c>
      <c r="AD275" s="255" t="e">
        <f t="shared" si="72"/>
        <v>#VALUE!</v>
      </c>
      <c r="AE275" s="249" t="str">
        <f t="shared" si="73"/>
        <v>[USD/JPY R 06/20/24 USD]</v>
      </c>
      <c r="AG275" s="254">
        <f t="shared" si="74"/>
        <v>0</v>
      </c>
      <c r="AH275" s="254" t="e">
        <f t="shared" si="75"/>
        <v>#VALUE!</v>
      </c>
      <c r="AI275" s="256" t="e">
        <f t="shared" si="76"/>
        <v>#VALUE!</v>
      </c>
      <c r="AJ275" t="b">
        <f t="shared" si="77"/>
        <v>1</v>
      </c>
      <c r="AK275" t="s">
        <v>1012</v>
      </c>
      <c r="AL275" t="str">
        <f t="shared" si="78"/>
        <v>FORWARD</v>
      </c>
      <c r="AM275" t="str">
        <f t="shared" si="79"/>
        <v>G10_USDJPY</v>
      </c>
    </row>
    <row r="276" spans="8:39" x14ac:dyDescent="0.35">
      <c r="H276" s="287" t="e">
        <f t="shared" si="80"/>
        <v>#N/A</v>
      </c>
      <c r="I276" s="249" t="s">
        <v>784</v>
      </c>
      <c r="J276" t="s">
        <v>785</v>
      </c>
      <c r="L276" s="250">
        <v>3736178750</v>
      </c>
      <c r="M276" s="250">
        <v>18746094.930023711</v>
      </c>
      <c r="N276" s="251">
        <v>156.51729755859375</v>
      </c>
      <c r="O276" t="str" cm="1">
        <f t="array" ref="O276">_xll.BDP(I276,"SECURITY_TYP")</f>
        <v>FORWARD</v>
      </c>
      <c r="P276" t="str" cm="1">
        <f t="array" ref="P276">_xll.BDP(I276,"ID_ISIN")</f>
        <v>#N/A Field Not Applicable</v>
      </c>
      <c r="Q276" t="str" cm="1">
        <f t="array" ref="Q276">_xll.BDP(P276&amp;" Govt","MATURITY")</f>
        <v>#N/A Field Not Applicable Govt</v>
      </c>
      <c r="R276" t="str" cm="1">
        <f t="array" ref="R276">_xll.BDP(I276,"CRNCY")</f>
        <v>JPY</v>
      </c>
      <c r="S276" s="91" t="str" cm="1">
        <f t="array" ref="S276">_xll.BDP(P276&amp;" Govt","RISK_MID")</f>
        <v>#N/A Field Not Applicable Govt</v>
      </c>
      <c r="T276" s="175" t="e">
        <f t="shared" si="65"/>
        <v>#VALUE!</v>
      </c>
      <c r="U276" cm="1">
        <f t="array" ref="U276">IF(R276="GBP",1,_xll.BDP("GBP"&amp;R276&amp;" CURNCY","PX_LAST"))</f>
        <v>205.36699999999999</v>
      </c>
      <c r="V276" s="107" t="e">
        <f t="shared" si="66"/>
        <v>#VALUE!</v>
      </c>
      <c r="X276" s="249" t="str">
        <f t="shared" si="67"/>
        <v>USD/JPY R 06/20/24 Curncy</v>
      </c>
      <c r="Y276" s="250">
        <f t="shared" si="68"/>
        <v>3699472432.45614</v>
      </c>
      <c r="Z276" s="254">
        <f t="shared" si="69"/>
        <v>-36706317.543859959</v>
      </c>
      <c r="AA276" s="254" t="e">
        <f t="shared" si="70"/>
        <v>#VALUE!</v>
      </c>
      <c r="AB276" s="91" t="str" cm="1">
        <f t="array" ref="AB276">_xll.BDP(P276&amp;" Govt","PX_DIRTY_MID")</f>
        <v>#N/A Field Not Applicable Govt</v>
      </c>
      <c r="AC276" s="256" t="e">
        <f t="shared" si="71"/>
        <v>#VALUE!</v>
      </c>
      <c r="AD276" s="255" t="e">
        <f t="shared" si="72"/>
        <v>#VALUE!</v>
      </c>
      <c r="AE276" s="249" t="str">
        <f t="shared" si="73"/>
        <v>USD/JPY R 06/20/24 JPY</v>
      </c>
      <c r="AG276" s="254">
        <f t="shared" si="74"/>
        <v>-36706317.543859959</v>
      </c>
      <c r="AH276" s="254" t="e">
        <f t="shared" si="75"/>
        <v>#VALUE!</v>
      </c>
      <c r="AI276" s="256" t="e">
        <f t="shared" si="76"/>
        <v>#VALUE!</v>
      </c>
      <c r="AJ276" t="b">
        <f t="shared" si="77"/>
        <v>1</v>
      </c>
      <c r="AK276" t="s">
        <v>1012</v>
      </c>
      <c r="AL276" t="str">
        <f t="shared" si="78"/>
        <v>FORWARD</v>
      </c>
      <c r="AM276">
        <f t="shared" si="79"/>
        <v>0</v>
      </c>
    </row>
    <row r="277" spans="8:39" x14ac:dyDescent="0.35">
      <c r="H277" s="287" t="e">
        <f t="shared" si="80"/>
        <v>#N/A</v>
      </c>
      <c r="I277" s="249" t="s">
        <v>784</v>
      </c>
      <c r="J277" t="s">
        <v>785</v>
      </c>
      <c r="L277">
        <v>-222391769.59999999</v>
      </c>
      <c r="M277">
        <v>-1115839.8737152396</v>
      </c>
      <c r="N277" s="251">
        <v>156.50580305175782</v>
      </c>
      <c r="O277" t="str" cm="1">
        <f t="array" ref="O277">_xll.BDP(I277,"SECURITY_TYP")</f>
        <v>FORWARD</v>
      </c>
      <c r="P277" t="str" cm="1">
        <f t="array" ref="P277">_xll.BDP(I277,"ID_ISIN")</f>
        <v>#N/A Field Not Applicable</v>
      </c>
      <c r="Q277" t="str" cm="1">
        <f t="array" ref="Q277">_xll.BDP(P277&amp;" Govt","MATURITY")</f>
        <v>#N/A Field Not Applicable Govt</v>
      </c>
      <c r="R277" t="str" cm="1">
        <f t="array" ref="R277">_xll.BDP(I277,"CRNCY")</f>
        <v>JPY</v>
      </c>
      <c r="S277" s="91" t="str" cm="1">
        <f t="array" ref="S277">_xll.BDP(P277&amp;" Govt","RISK_MID")</f>
        <v>#N/A Field Not Applicable Govt</v>
      </c>
      <c r="T277" s="175" t="e">
        <f t="shared" si="65"/>
        <v>#VALUE!</v>
      </c>
      <c r="U277" cm="1">
        <f t="array" ref="U277">IF(R277="GBP",1,_xll.BDP("GBP"&amp;R277&amp;" CURNCY","PX_LAST"))</f>
        <v>205.36699999999999</v>
      </c>
      <c r="V277" s="107" t="e">
        <f t="shared" si="66"/>
        <v>#VALUE!</v>
      </c>
      <c r="X277" s="249" t="str">
        <f t="shared" si="67"/>
        <v>USD/JPY R 06/20/24 Curncy</v>
      </c>
      <c r="Y277" s="250">
        <f t="shared" si="68"/>
        <v>-220206868.00392979</v>
      </c>
      <c r="Z277" s="254">
        <f t="shared" si="69"/>
        <v>2184901.5960702002</v>
      </c>
      <c r="AA277" s="254" t="e">
        <f t="shared" si="70"/>
        <v>#VALUE!</v>
      </c>
      <c r="AB277" s="91" t="str" cm="1">
        <f t="array" ref="AB277">_xll.BDP(P277&amp;" Govt","PX_DIRTY_MID")</f>
        <v>#N/A Field Not Applicable Govt</v>
      </c>
      <c r="AC277" s="256" t="e">
        <f t="shared" si="71"/>
        <v>#VALUE!</v>
      </c>
      <c r="AD277" s="255" t="e">
        <f t="shared" si="72"/>
        <v>#VALUE!</v>
      </c>
      <c r="AE277" s="249" t="str">
        <f t="shared" si="73"/>
        <v>USD/JPY R 06/20/24 JPY</v>
      </c>
      <c r="AG277" s="254">
        <f t="shared" si="74"/>
        <v>2184901.5960702002</v>
      </c>
      <c r="AH277" s="254" t="e">
        <f t="shared" si="75"/>
        <v>#VALUE!</v>
      </c>
      <c r="AI277" s="256" t="e">
        <f t="shared" si="76"/>
        <v>#VALUE!</v>
      </c>
      <c r="AJ277" t="b">
        <f t="shared" si="77"/>
        <v>1</v>
      </c>
      <c r="AK277" t="s">
        <v>1012</v>
      </c>
      <c r="AL277" t="str">
        <f t="shared" si="78"/>
        <v>FORWARD</v>
      </c>
      <c r="AM277">
        <f t="shared" si="79"/>
        <v>0</v>
      </c>
    </row>
    <row r="278" spans="8:39" x14ac:dyDescent="0.35">
      <c r="H278" s="287" t="e">
        <f t="shared" si="80"/>
        <v>#N/A</v>
      </c>
      <c r="I278" s="249" t="s">
        <v>820</v>
      </c>
      <c r="J278" t="s">
        <v>821</v>
      </c>
      <c r="L278">
        <v>2475000</v>
      </c>
      <c r="M278">
        <v>2108081.9593530544</v>
      </c>
      <c r="N278" s="251">
        <v>0.85242998905181888</v>
      </c>
      <c r="O278" t="str" cm="1">
        <f t="array" ref="O278">_xll.BDP(I278,"SECURITY_TYP")</f>
        <v>FORWARD</v>
      </c>
      <c r="P278" t="str" cm="1">
        <f t="array" ref="P278">_xll.BDP(I278,"ID_ISIN")</f>
        <v>#N/A Field Not Applicable</v>
      </c>
      <c r="Q278" t="str" cm="1">
        <f t="array" ref="Q278">_xll.BDP(P278&amp;" Govt","MATURITY")</f>
        <v>#N/A Field Not Applicable Govt</v>
      </c>
      <c r="R278" t="str" cm="1">
        <f t="array" ref="R278">_xll.BDP(I278,"CRNCY")</f>
        <v>GBP</v>
      </c>
      <c r="S278" s="91" t="str" cm="1">
        <f t="array" ref="S278">_xll.BDP(P278&amp;" Govt","RISK_MID")</f>
        <v>#N/A Field Not Applicable Govt</v>
      </c>
      <c r="T278" s="175" t="e">
        <f t="shared" si="65"/>
        <v>#VALUE!</v>
      </c>
      <c r="U278" cm="1">
        <f t="array" ref="U278">IF(R278="GBP",1,_xll.BDP("GBP"&amp;R278&amp;" CURNCY","PX_LAST"))</f>
        <v>1</v>
      </c>
      <c r="V278" s="107" t="e">
        <f t="shared" si="66"/>
        <v>#VALUE!</v>
      </c>
      <c r="X278" s="249" t="str">
        <f t="shared" si="67"/>
        <v>EUR/GBP R 06/20/24 Curncy</v>
      </c>
      <c r="Y278" s="250">
        <f t="shared" si="68"/>
        <v>2450684.2105263155</v>
      </c>
      <c r="Z278" s="254">
        <f t="shared" si="69"/>
        <v>-24315.789473684505</v>
      </c>
      <c r="AA278" s="254" t="e">
        <f t="shared" si="70"/>
        <v>#VALUE!</v>
      </c>
      <c r="AB278" s="91" t="str" cm="1">
        <f t="array" ref="AB278">_xll.BDP(P278&amp;" Govt","PX_DIRTY_MID")</f>
        <v>#N/A Field Not Applicable Govt</v>
      </c>
      <c r="AC278" s="256" t="e">
        <f t="shared" si="71"/>
        <v>#VALUE!</v>
      </c>
      <c r="AD278" s="255" t="e">
        <f t="shared" si="72"/>
        <v>#VALUE!</v>
      </c>
      <c r="AE278" s="249" t="str">
        <f t="shared" si="73"/>
        <v>EUR/GBP R 06/20/24 EUR</v>
      </c>
      <c r="AG278" s="254">
        <f t="shared" si="74"/>
        <v>-24315.789473684505</v>
      </c>
      <c r="AH278" s="254" t="e">
        <f t="shared" si="75"/>
        <v>#VALUE!</v>
      </c>
      <c r="AI278" s="256" t="e">
        <f t="shared" si="76"/>
        <v>#VALUE!</v>
      </c>
      <c r="AJ278" t="b">
        <f t="shared" si="77"/>
        <v>1</v>
      </c>
      <c r="AK278" t="s">
        <v>1012</v>
      </c>
      <c r="AL278" t="str">
        <f t="shared" si="78"/>
        <v>FORWARD</v>
      </c>
      <c r="AM278">
        <f t="shared" si="79"/>
        <v>0</v>
      </c>
    </row>
    <row r="279" spans="8:39" x14ac:dyDescent="0.35">
      <c r="H279" s="287" t="e">
        <f t="shared" si="80"/>
        <v>#N/A</v>
      </c>
      <c r="I279" s="249" t="s">
        <v>820</v>
      </c>
      <c r="J279" t="s">
        <v>822</v>
      </c>
      <c r="L279">
        <v>-62591754.900000006</v>
      </c>
      <c r="M279" s="89">
        <v>-62591754.900000006</v>
      </c>
      <c r="N279" s="251">
        <v>0.85242998905181888</v>
      </c>
      <c r="O279" t="str" cm="1">
        <f t="array" ref="O279">_xll.BDP(I279,"SECURITY_TYP")</f>
        <v>FORWARD</v>
      </c>
      <c r="P279" t="str" cm="1">
        <f t="array" ref="P279">_xll.BDP(I279,"ID_ISIN")</f>
        <v>#N/A Field Not Applicable</v>
      </c>
      <c r="Q279" t="str" cm="1">
        <f t="array" ref="Q279">_xll.BDP(P279&amp;" Govt","MATURITY")</f>
        <v>#N/A Field Not Applicable Govt</v>
      </c>
      <c r="R279" t="str" cm="1">
        <f t="array" ref="R279">_xll.BDP(I279,"CRNCY")</f>
        <v>GBP</v>
      </c>
      <c r="S279" s="91" t="str" cm="1">
        <f t="array" ref="S279">_xll.BDP(P279&amp;" Govt","RISK_MID")</f>
        <v>#N/A Field Not Applicable Govt</v>
      </c>
      <c r="T279" s="175" t="e">
        <f t="shared" si="65"/>
        <v>#VALUE!</v>
      </c>
      <c r="U279" cm="1">
        <f t="array" ref="U279">IF(R279="GBP",1,_xll.BDP("GBP"&amp;R279&amp;" CURNCY","PX_LAST"))</f>
        <v>1</v>
      </c>
      <c r="V279" s="107" t="e">
        <f t="shared" si="66"/>
        <v>#VALUE!</v>
      </c>
      <c r="X279" s="249" t="str">
        <f t="shared" si="67"/>
        <v>EUR/GBP R 06/20/24 Curncy</v>
      </c>
      <c r="Y279" s="250">
        <f t="shared" si="68"/>
        <v>-61976818.360631578</v>
      </c>
      <c r="Z279" s="254">
        <f t="shared" si="69"/>
        <v>614936.53936842829</v>
      </c>
      <c r="AA279" s="254" t="e">
        <f t="shared" si="70"/>
        <v>#VALUE!</v>
      </c>
      <c r="AB279" s="91" t="str" cm="1">
        <f t="array" ref="AB279">_xll.BDP(P279&amp;" Govt","PX_DIRTY_MID")</f>
        <v>#N/A Field Not Applicable Govt</v>
      </c>
      <c r="AC279" s="256" t="e">
        <f t="shared" si="71"/>
        <v>#VALUE!</v>
      </c>
      <c r="AD279" s="255" t="e">
        <f t="shared" si="72"/>
        <v>#VALUE!</v>
      </c>
      <c r="AE279" s="249" t="str">
        <f t="shared" si="73"/>
        <v>EUR/GBP R 06/20/24 GBP</v>
      </c>
      <c r="AG279" s="254">
        <f t="shared" si="74"/>
        <v>614936.53936842829</v>
      </c>
      <c r="AH279" s="254" t="e">
        <f t="shared" si="75"/>
        <v>#VALUE!</v>
      </c>
      <c r="AI279" s="256" t="e">
        <f t="shared" si="76"/>
        <v>#VALUE!</v>
      </c>
      <c r="AJ279" t="b">
        <f t="shared" si="77"/>
        <v>1</v>
      </c>
      <c r="AK279" t="s">
        <v>1012</v>
      </c>
      <c r="AL279" t="str">
        <f t="shared" si="78"/>
        <v>FORWARD</v>
      </c>
      <c r="AM279">
        <f t="shared" si="79"/>
        <v>0</v>
      </c>
    </row>
    <row r="280" spans="8:39" x14ac:dyDescent="0.35">
      <c r="H280" s="287" t="e">
        <f t="shared" si="80"/>
        <v>#N/A</v>
      </c>
      <c r="I280" s="249" t="s">
        <v>820</v>
      </c>
      <c r="J280" t="s">
        <v>821</v>
      </c>
      <c r="L280">
        <v>9500000</v>
      </c>
      <c r="M280">
        <v>8091627.7227693005</v>
      </c>
      <c r="N280" s="251">
        <v>0.85242998905181888</v>
      </c>
      <c r="O280" t="str" cm="1">
        <f t="array" ref="O280">_xll.BDP(I280,"SECURITY_TYP")</f>
        <v>FORWARD</v>
      </c>
      <c r="P280" t="str" cm="1">
        <f t="array" ref="P280">_xll.BDP(I280,"ID_ISIN")</f>
        <v>#N/A Field Not Applicable</v>
      </c>
      <c r="Q280" t="str" cm="1">
        <f t="array" ref="Q280">_xll.BDP(P280&amp;" Govt","MATURITY")</f>
        <v>#N/A Field Not Applicable Govt</v>
      </c>
      <c r="R280" t="str" cm="1">
        <f t="array" ref="R280">_xll.BDP(I280,"CRNCY")</f>
        <v>GBP</v>
      </c>
      <c r="S280" s="91" t="str" cm="1">
        <f t="array" ref="S280">_xll.BDP(P280&amp;" Govt","RISK_MID")</f>
        <v>#N/A Field Not Applicable Govt</v>
      </c>
      <c r="T280" s="175" t="e">
        <f t="shared" si="65"/>
        <v>#VALUE!</v>
      </c>
      <c r="U280" cm="1">
        <f t="array" ref="U280">IF(R280="GBP",1,_xll.BDP("GBP"&amp;R280&amp;" CURNCY","PX_LAST"))</f>
        <v>1</v>
      </c>
      <c r="V280" s="107" t="e">
        <f t="shared" si="66"/>
        <v>#VALUE!</v>
      </c>
      <c r="X280" s="249" t="str">
        <f t="shared" si="67"/>
        <v>EUR/GBP R 06/20/24 Curncy</v>
      </c>
      <c r="Y280" s="250">
        <f t="shared" si="68"/>
        <v>9406666.666666666</v>
      </c>
      <c r="Z280" s="254">
        <f t="shared" si="69"/>
        <v>-93333.333333333954</v>
      </c>
      <c r="AA280" s="254" t="e">
        <f t="shared" si="70"/>
        <v>#VALUE!</v>
      </c>
      <c r="AB280" s="91" t="str" cm="1">
        <f t="array" ref="AB280">_xll.BDP(P280&amp;" Govt","PX_DIRTY_MID")</f>
        <v>#N/A Field Not Applicable Govt</v>
      </c>
      <c r="AC280" s="256" t="e">
        <f t="shared" si="71"/>
        <v>#VALUE!</v>
      </c>
      <c r="AD280" s="255" t="e">
        <f t="shared" si="72"/>
        <v>#VALUE!</v>
      </c>
      <c r="AE280" s="249" t="str">
        <f t="shared" si="73"/>
        <v>EUR/GBP R 06/20/24 EUR</v>
      </c>
      <c r="AG280" s="254">
        <f t="shared" si="74"/>
        <v>-93333.333333333954</v>
      </c>
      <c r="AH280" s="254" t="e">
        <f t="shared" si="75"/>
        <v>#VALUE!</v>
      </c>
      <c r="AI280" s="256" t="e">
        <f t="shared" si="76"/>
        <v>#VALUE!</v>
      </c>
      <c r="AJ280" t="b">
        <f t="shared" si="77"/>
        <v>1</v>
      </c>
      <c r="AK280" t="s">
        <v>1012</v>
      </c>
      <c r="AL280" t="str">
        <f t="shared" si="78"/>
        <v>FORWARD</v>
      </c>
      <c r="AM280">
        <f t="shared" si="79"/>
        <v>0</v>
      </c>
    </row>
    <row r="281" spans="8:39" x14ac:dyDescent="0.35">
      <c r="H281" s="287" t="e">
        <f t="shared" si="80"/>
        <v>#N/A</v>
      </c>
      <c r="I281" s="249" t="s">
        <v>820</v>
      </c>
      <c r="J281" t="s">
        <v>821</v>
      </c>
      <c r="L281">
        <v>14100000</v>
      </c>
      <c r="M281">
        <v>12009679.041162856</v>
      </c>
      <c r="N281" s="251">
        <v>0.85242998905181888</v>
      </c>
      <c r="O281" t="str" cm="1">
        <f t="array" ref="O281">_xll.BDP(I281,"SECURITY_TYP")</f>
        <v>FORWARD</v>
      </c>
      <c r="P281" t="str" cm="1">
        <f t="array" ref="P281">_xll.BDP(I281,"ID_ISIN")</f>
        <v>#N/A Field Not Applicable</v>
      </c>
      <c r="Q281" t="str" cm="1">
        <f t="array" ref="Q281">_xll.BDP(P281&amp;" Govt","MATURITY")</f>
        <v>#N/A Field Not Applicable Govt</v>
      </c>
      <c r="R281" t="str" cm="1">
        <f t="array" ref="R281">_xll.BDP(I281,"CRNCY")</f>
        <v>GBP</v>
      </c>
      <c r="S281" s="91" t="str" cm="1">
        <f t="array" ref="S281">_xll.BDP(P281&amp;" Govt","RISK_MID")</f>
        <v>#N/A Field Not Applicable Govt</v>
      </c>
      <c r="T281" s="175" t="e">
        <f t="shared" si="65"/>
        <v>#VALUE!</v>
      </c>
      <c r="U281" cm="1">
        <f t="array" ref="U281">IF(R281="GBP",1,_xll.BDP("GBP"&amp;R281&amp;" CURNCY","PX_LAST"))</f>
        <v>1</v>
      </c>
      <c r="V281" s="107" t="e">
        <f t="shared" si="66"/>
        <v>#VALUE!</v>
      </c>
      <c r="X281" s="249" t="str">
        <f t="shared" si="67"/>
        <v>EUR/GBP R 06/20/24 Curncy</v>
      </c>
      <c r="Y281" s="250">
        <f t="shared" si="68"/>
        <v>13961473.684210526</v>
      </c>
      <c r="Z281" s="254">
        <f t="shared" si="69"/>
        <v>-138526.31578947417</v>
      </c>
      <c r="AA281" s="254" t="e">
        <f t="shared" si="70"/>
        <v>#VALUE!</v>
      </c>
      <c r="AB281" s="91" t="str" cm="1">
        <f t="array" ref="AB281">_xll.BDP(P281&amp;" Govt","PX_DIRTY_MID")</f>
        <v>#N/A Field Not Applicable Govt</v>
      </c>
      <c r="AC281" s="256" t="e">
        <f t="shared" si="71"/>
        <v>#VALUE!</v>
      </c>
      <c r="AD281" s="255" t="e">
        <f t="shared" si="72"/>
        <v>#VALUE!</v>
      </c>
      <c r="AE281" s="249" t="str">
        <f t="shared" si="73"/>
        <v>EUR/GBP R 06/20/24 EUR</v>
      </c>
      <c r="AG281" s="254">
        <f t="shared" si="74"/>
        <v>-138526.31578947417</v>
      </c>
      <c r="AH281" s="254" t="e">
        <f t="shared" si="75"/>
        <v>#VALUE!</v>
      </c>
      <c r="AI281" s="256" t="e">
        <f t="shared" si="76"/>
        <v>#VALUE!</v>
      </c>
      <c r="AJ281" t="b">
        <f t="shared" si="77"/>
        <v>1</v>
      </c>
      <c r="AK281" t="s">
        <v>1012</v>
      </c>
      <c r="AL281" t="str">
        <f t="shared" si="78"/>
        <v>FORWARD</v>
      </c>
      <c r="AM281">
        <f t="shared" si="79"/>
        <v>0</v>
      </c>
    </row>
    <row r="282" spans="8:39" x14ac:dyDescent="0.35">
      <c r="H282" s="287" t="e">
        <f t="shared" si="80"/>
        <v>#N/A</v>
      </c>
      <c r="I282" s="249" t="s">
        <v>820</v>
      </c>
      <c r="J282" t="s">
        <v>821</v>
      </c>
      <c r="L282">
        <v>12800000</v>
      </c>
      <c r="M282" s="89">
        <v>10902403.668573374</v>
      </c>
      <c r="N282" s="251">
        <v>0.85242998905181888</v>
      </c>
      <c r="O282" t="str" cm="1">
        <f t="array" ref="O282">_xll.BDP(I282,"SECURITY_TYP")</f>
        <v>FORWARD</v>
      </c>
      <c r="P282" t="str" cm="1">
        <f t="array" ref="P282">_xll.BDP(I282,"ID_ISIN")</f>
        <v>#N/A Field Not Applicable</v>
      </c>
      <c r="Q282" t="str" cm="1">
        <f t="array" ref="Q282">_xll.BDP(P282&amp;" Govt","MATURITY")</f>
        <v>#N/A Field Not Applicable Govt</v>
      </c>
      <c r="R282" t="str" cm="1">
        <f t="array" ref="R282">_xll.BDP(I282,"CRNCY")</f>
        <v>GBP</v>
      </c>
      <c r="S282" s="91" t="str" cm="1">
        <f t="array" ref="S282">_xll.BDP(P282&amp;" Govt","RISK_MID")</f>
        <v>#N/A Field Not Applicable Govt</v>
      </c>
      <c r="T282" s="175" t="e">
        <f t="shared" si="65"/>
        <v>#VALUE!</v>
      </c>
      <c r="U282" cm="1">
        <f t="array" ref="U282">IF(R282="GBP",1,_xll.BDP("GBP"&amp;R282&amp;" CURNCY","PX_LAST"))</f>
        <v>1</v>
      </c>
      <c r="V282" s="107" t="e">
        <f t="shared" si="66"/>
        <v>#VALUE!</v>
      </c>
      <c r="X282" s="249" t="str">
        <f t="shared" si="67"/>
        <v>EUR/GBP R 06/20/24 Curncy</v>
      </c>
      <c r="Y282" s="250">
        <f t="shared" si="68"/>
        <v>12674245.614035087</v>
      </c>
      <c r="Z282" s="254">
        <f t="shared" si="69"/>
        <v>-125754.38596491329</v>
      </c>
      <c r="AA282" s="254" t="e">
        <f t="shared" si="70"/>
        <v>#VALUE!</v>
      </c>
      <c r="AB282" s="91" t="str" cm="1">
        <f t="array" ref="AB282">_xll.BDP(P282&amp;" Govt","PX_DIRTY_MID")</f>
        <v>#N/A Field Not Applicable Govt</v>
      </c>
      <c r="AC282" s="256" t="e">
        <f t="shared" si="71"/>
        <v>#VALUE!</v>
      </c>
      <c r="AD282" s="255" t="e">
        <f t="shared" si="72"/>
        <v>#VALUE!</v>
      </c>
      <c r="AE282" s="249" t="str">
        <f t="shared" si="73"/>
        <v>EUR/GBP R 06/20/24 EUR</v>
      </c>
      <c r="AG282" s="254">
        <f t="shared" si="74"/>
        <v>-125754.38596491329</v>
      </c>
      <c r="AH282" s="254" t="e">
        <f t="shared" si="75"/>
        <v>#VALUE!</v>
      </c>
      <c r="AI282" s="256" t="e">
        <f t="shared" si="76"/>
        <v>#VALUE!</v>
      </c>
      <c r="AJ282" t="b">
        <f t="shared" si="77"/>
        <v>1</v>
      </c>
      <c r="AK282" t="s">
        <v>1012</v>
      </c>
      <c r="AL282" t="str">
        <f t="shared" si="78"/>
        <v>FORWARD</v>
      </c>
      <c r="AM282">
        <f t="shared" si="79"/>
        <v>0</v>
      </c>
    </row>
    <row r="283" spans="8:39" x14ac:dyDescent="0.35">
      <c r="H283" s="287" t="e">
        <f t="shared" si="80"/>
        <v>#N/A</v>
      </c>
      <c r="I283" s="249" t="s">
        <v>820</v>
      </c>
      <c r="J283" t="s">
        <v>822</v>
      </c>
      <c r="L283">
        <v>-7754781.6000000006</v>
      </c>
      <c r="M283">
        <v>-7754781.6000000015</v>
      </c>
      <c r="N283" s="251">
        <v>0.85242998905181888</v>
      </c>
      <c r="O283" t="str" cm="1">
        <f t="array" ref="O283">_xll.BDP(I283,"SECURITY_TYP")</f>
        <v>FORWARD</v>
      </c>
      <c r="P283" t="str" cm="1">
        <f t="array" ref="P283">_xll.BDP(I283,"ID_ISIN")</f>
        <v>#N/A Field Not Applicable</v>
      </c>
      <c r="Q283" t="str" cm="1">
        <f t="array" ref="Q283">_xll.BDP(P283&amp;" Govt","MATURITY")</f>
        <v>#N/A Field Not Applicable Govt</v>
      </c>
      <c r="R283" t="str" cm="1">
        <f t="array" ref="R283">_xll.BDP(I283,"CRNCY")</f>
        <v>GBP</v>
      </c>
      <c r="S283" s="91" t="str" cm="1">
        <f t="array" ref="S283">_xll.BDP(P283&amp;" Govt","RISK_MID")</f>
        <v>#N/A Field Not Applicable Govt</v>
      </c>
      <c r="T283" s="175" t="e">
        <f t="shared" si="65"/>
        <v>#VALUE!</v>
      </c>
      <c r="U283" cm="1">
        <f t="array" ref="U283">IF(R283="GBP",1,_xll.BDP("GBP"&amp;R283&amp;" CURNCY","PX_LAST"))</f>
        <v>1</v>
      </c>
      <c r="V283" s="107" t="e">
        <f t="shared" si="66"/>
        <v>#VALUE!</v>
      </c>
      <c r="X283" s="249" t="str">
        <f t="shared" si="67"/>
        <v>EUR/GBP R 06/20/24 Curncy</v>
      </c>
      <c r="Y283" s="250">
        <f t="shared" si="68"/>
        <v>-7678594.2719999999</v>
      </c>
      <c r="Z283" s="254">
        <f t="shared" si="69"/>
        <v>76187.328000000678</v>
      </c>
      <c r="AA283" s="254" t="e">
        <f t="shared" si="70"/>
        <v>#VALUE!</v>
      </c>
      <c r="AB283" s="91" t="str" cm="1">
        <f t="array" ref="AB283">_xll.BDP(P283&amp;" Govt","PX_DIRTY_MID")</f>
        <v>#N/A Field Not Applicable Govt</v>
      </c>
      <c r="AC283" s="256" t="e">
        <f t="shared" si="71"/>
        <v>#VALUE!</v>
      </c>
      <c r="AD283" s="255" t="e">
        <f t="shared" si="72"/>
        <v>#VALUE!</v>
      </c>
      <c r="AE283" s="249" t="str">
        <f t="shared" si="73"/>
        <v>EUR/GBP R 06/20/24 GBP</v>
      </c>
      <c r="AG283" s="254">
        <f t="shared" si="74"/>
        <v>76187.328000000678</v>
      </c>
      <c r="AH283" s="254" t="e">
        <f t="shared" si="75"/>
        <v>#VALUE!</v>
      </c>
      <c r="AI283" s="256" t="e">
        <f t="shared" si="76"/>
        <v>#VALUE!</v>
      </c>
      <c r="AJ283" t="b">
        <f t="shared" si="77"/>
        <v>1</v>
      </c>
      <c r="AK283" t="s">
        <v>1012</v>
      </c>
      <c r="AL283" t="str">
        <f t="shared" si="78"/>
        <v>FORWARD</v>
      </c>
      <c r="AM283">
        <f t="shared" si="79"/>
        <v>0</v>
      </c>
    </row>
    <row r="284" spans="8:39" x14ac:dyDescent="0.35">
      <c r="H284" s="287" t="e">
        <f t="shared" si="80"/>
        <v>#N/A</v>
      </c>
      <c r="I284" s="249" t="s">
        <v>820</v>
      </c>
      <c r="J284" t="s">
        <v>821</v>
      </c>
      <c r="L284">
        <v>9000000</v>
      </c>
      <c r="M284">
        <v>7665752.5794656528</v>
      </c>
      <c r="N284" s="251">
        <v>0.85242998905181888</v>
      </c>
      <c r="O284" t="str" cm="1">
        <f t="array" ref="O284">_xll.BDP(I284,"SECURITY_TYP")</f>
        <v>FORWARD</v>
      </c>
      <c r="P284" t="str" cm="1">
        <f t="array" ref="P284">_xll.BDP(I284,"ID_ISIN")</f>
        <v>#N/A Field Not Applicable</v>
      </c>
      <c r="Q284" t="str" cm="1">
        <f t="array" ref="Q284">_xll.BDP(P284&amp;" Govt","MATURITY")</f>
        <v>#N/A Field Not Applicable Govt</v>
      </c>
      <c r="R284" t="str" cm="1">
        <f t="array" ref="R284">_xll.BDP(I284,"CRNCY")</f>
        <v>GBP</v>
      </c>
      <c r="S284" s="91" t="str" cm="1">
        <f t="array" ref="S284">_xll.BDP(P284&amp;" Govt","RISK_MID")</f>
        <v>#N/A Field Not Applicable Govt</v>
      </c>
      <c r="T284" s="175" t="e">
        <f t="shared" si="65"/>
        <v>#VALUE!</v>
      </c>
      <c r="U284" cm="1">
        <f t="array" ref="U284">IF(R284="GBP",1,_xll.BDP("GBP"&amp;R284&amp;" CURNCY","PX_LAST"))</f>
        <v>1</v>
      </c>
      <c r="V284" s="107" t="e">
        <f t="shared" si="66"/>
        <v>#VALUE!</v>
      </c>
      <c r="X284" s="249" t="str">
        <f t="shared" si="67"/>
        <v>EUR/GBP R 06/20/24 Curncy</v>
      </c>
      <c r="Y284" s="250">
        <f t="shared" si="68"/>
        <v>8911578.9473684207</v>
      </c>
      <c r="Z284" s="254">
        <f t="shared" si="69"/>
        <v>-88421.05263157934</v>
      </c>
      <c r="AA284" s="254" t="e">
        <f t="shared" si="70"/>
        <v>#VALUE!</v>
      </c>
      <c r="AB284" s="91" t="str" cm="1">
        <f t="array" ref="AB284">_xll.BDP(P284&amp;" Govt","PX_DIRTY_MID")</f>
        <v>#N/A Field Not Applicable Govt</v>
      </c>
      <c r="AC284" s="256" t="e">
        <f t="shared" si="71"/>
        <v>#VALUE!</v>
      </c>
      <c r="AD284" s="255" t="e">
        <f t="shared" si="72"/>
        <v>#VALUE!</v>
      </c>
      <c r="AE284" s="249" t="str">
        <f t="shared" si="73"/>
        <v>EUR/GBP R 06/20/24 EUR</v>
      </c>
      <c r="AG284" s="254">
        <f t="shared" si="74"/>
        <v>-88421.05263157934</v>
      </c>
      <c r="AH284" s="254" t="e">
        <f t="shared" si="75"/>
        <v>#VALUE!</v>
      </c>
      <c r="AI284" s="256" t="e">
        <f t="shared" si="76"/>
        <v>#VALUE!</v>
      </c>
      <c r="AJ284" t="b">
        <f t="shared" si="77"/>
        <v>1</v>
      </c>
      <c r="AK284" t="s">
        <v>1012</v>
      </c>
      <c r="AL284" t="str">
        <f t="shared" si="78"/>
        <v>FORWARD</v>
      </c>
      <c r="AM284">
        <f t="shared" si="79"/>
        <v>0</v>
      </c>
    </row>
    <row r="285" spans="8:39" x14ac:dyDescent="0.35">
      <c r="H285" s="287" t="e">
        <f t="shared" si="80"/>
        <v>#N/A</v>
      </c>
      <c r="I285" s="249" t="s">
        <v>820</v>
      </c>
      <c r="J285" t="s">
        <v>821</v>
      </c>
      <c r="L285">
        <v>15000000</v>
      </c>
      <c r="M285">
        <v>12776254.299109422</v>
      </c>
      <c r="N285" s="251">
        <v>0.85242998905181888</v>
      </c>
      <c r="O285" t="str" cm="1">
        <f t="array" ref="O285">_xll.BDP(I285,"SECURITY_TYP")</f>
        <v>FORWARD</v>
      </c>
      <c r="P285" t="str" cm="1">
        <f t="array" ref="P285">_xll.BDP(I285,"ID_ISIN")</f>
        <v>#N/A Field Not Applicable</v>
      </c>
      <c r="Q285" t="str" cm="1">
        <f t="array" ref="Q285">_xll.BDP(P285&amp;" Govt","MATURITY")</f>
        <v>#N/A Field Not Applicable Govt</v>
      </c>
      <c r="R285" t="str" cm="1">
        <f t="array" ref="R285">_xll.BDP(I285,"CRNCY")</f>
        <v>GBP</v>
      </c>
      <c r="S285" s="91" t="str" cm="1">
        <f t="array" ref="S285">_xll.BDP(P285&amp;" Govt","RISK_MID")</f>
        <v>#N/A Field Not Applicable Govt</v>
      </c>
      <c r="T285" s="175" t="e">
        <f t="shared" si="65"/>
        <v>#VALUE!</v>
      </c>
      <c r="U285" cm="1">
        <f t="array" ref="U285">IF(R285="GBP",1,_xll.BDP("GBP"&amp;R285&amp;" CURNCY","PX_LAST"))</f>
        <v>1</v>
      </c>
      <c r="V285" s="107" t="e">
        <f t="shared" si="66"/>
        <v>#VALUE!</v>
      </c>
      <c r="X285" s="249" t="str">
        <f t="shared" si="67"/>
        <v>EUR/GBP R 06/20/24 Curncy</v>
      </c>
      <c r="Y285" s="261">
        <f t="shared" si="68"/>
        <v>14852631.578947367</v>
      </c>
      <c r="Z285" s="254">
        <f t="shared" si="69"/>
        <v>-147368.42105263285</v>
      </c>
      <c r="AA285" s="254" t="e">
        <f t="shared" si="70"/>
        <v>#VALUE!</v>
      </c>
      <c r="AB285" s="91" t="str" cm="1">
        <f t="array" ref="AB285">_xll.BDP(P285&amp;" Govt","PX_DIRTY_MID")</f>
        <v>#N/A Field Not Applicable Govt</v>
      </c>
      <c r="AC285" s="256" t="e">
        <f t="shared" si="71"/>
        <v>#VALUE!</v>
      </c>
      <c r="AD285" s="286" t="e">
        <f t="shared" si="72"/>
        <v>#VALUE!</v>
      </c>
      <c r="AE285" s="249" t="str">
        <f t="shared" si="73"/>
        <v>EUR/GBP R 06/20/24 EUR</v>
      </c>
      <c r="AG285" s="254">
        <f t="shared" si="74"/>
        <v>-147368.42105263285</v>
      </c>
      <c r="AH285" s="254" t="e">
        <f t="shared" si="75"/>
        <v>#VALUE!</v>
      </c>
      <c r="AI285" s="256" t="e">
        <f t="shared" si="76"/>
        <v>#VALUE!</v>
      </c>
      <c r="AJ285" t="b">
        <f t="shared" si="77"/>
        <v>1</v>
      </c>
      <c r="AK285" t="s">
        <v>1012</v>
      </c>
      <c r="AL285" t="str">
        <f t="shared" si="78"/>
        <v>FORWARD</v>
      </c>
      <c r="AM285">
        <f t="shared" si="79"/>
        <v>0</v>
      </c>
    </row>
    <row r="286" spans="8:39" x14ac:dyDescent="0.35">
      <c r="H286" s="287" t="e">
        <f t="shared" si="80"/>
        <v>#N/A</v>
      </c>
      <c r="I286" s="249" t="s">
        <v>820</v>
      </c>
      <c r="J286" t="s">
        <v>822</v>
      </c>
      <c r="L286" s="250">
        <v>-12149882.58</v>
      </c>
      <c r="M286" s="250">
        <v>-12149882.58</v>
      </c>
      <c r="N286" s="251">
        <v>0.85242998905181888</v>
      </c>
      <c r="O286" t="str" cm="1">
        <f t="array" ref="O286">_xll.BDP(I286,"SECURITY_TYP")</f>
        <v>FORWARD</v>
      </c>
      <c r="P286" t="str" cm="1">
        <f t="array" ref="P286">_xll.BDP(I286,"ID_ISIN")</f>
        <v>#N/A Field Not Applicable</v>
      </c>
      <c r="Q286" t="str" cm="1">
        <f t="array" ref="Q286">_xll.BDP(P286&amp;" Govt","MATURITY")</f>
        <v>#N/A Field Not Applicable Govt</v>
      </c>
      <c r="R286" t="str" cm="1">
        <f t="array" ref="R286">_xll.BDP(I286,"CRNCY")</f>
        <v>GBP</v>
      </c>
      <c r="S286" s="91" t="str" cm="1">
        <f t="array" ref="S286">_xll.BDP(P286&amp;" Govt","RISK_MID")</f>
        <v>#N/A Field Not Applicable Govt</v>
      </c>
      <c r="T286" s="175" t="e">
        <f t="shared" si="65"/>
        <v>#VALUE!</v>
      </c>
      <c r="U286" cm="1">
        <f t="array" ref="U286">IF(R286="GBP",1,_xll.BDP("GBP"&amp;R286&amp;" CURNCY","PX_LAST"))</f>
        <v>1</v>
      </c>
      <c r="V286" s="107" t="e">
        <f t="shared" si="66"/>
        <v>#VALUE!</v>
      </c>
      <c r="X286" s="249" t="str">
        <f t="shared" si="67"/>
        <v>EUR/GBP R 06/20/24 Curncy</v>
      </c>
      <c r="Y286" s="250">
        <f t="shared" si="68"/>
        <v>-12030515.312547367</v>
      </c>
      <c r="Z286" s="254">
        <f t="shared" si="69"/>
        <v>119367.26745263301</v>
      </c>
      <c r="AA286" s="254" t="e">
        <f t="shared" si="70"/>
        <v>#VALUE!</v>
      </c>
      <c r="AB286" s="91" t="str" cm="1">
        <f t="array" ref="AB286">_xll.BDP(P286&amp;" Govt","PX_DIRTY_MID")</f>
        <v>#N/A Field Not Applicable Govt</v>
      </c>
      <c r="AC286" s="256" t="e">
        <f t="shared" si="71"/>
        <v>#VALUE!</v>
      </c>
      <c r="AD286" s="255" t="e">
        <f t="shared" si="72"/>
        <v>#VALUE!</v>
      </c>
      <c r="AE286" s="249" t="str">
        <f t="shared" si="73"/>
        <v>EUR/GBP R 06/20/24 GBP</v>
      </c>
      <c r="AG286" s="254">
        <f t="shared" si="74"/>
        <v>119367.26745263301</v>
      </c>
      <c r="AH286" s="254" t="e">
        <f t="shared" si="75"/>
        <v>#VALUE!</v>
      </c>
      <c r="AI286" s="256" t="e">
        <f t="shared" si="76"/>
        <v>#VALUE!</v>
      </c>
      <c r="AJ286" t="b">
        <f t="shared" si="77"/>
        <v>1</v>
      </c>
      <c r="AK286" t="s">
        <v>1012</v>
      </c>
      <c r="AL286" t="str">
        <f t="shared" si="78"/>
        <v>FORWARD</v>
      </c>
      <c r="AM286">
        <f t="shared" si="79"/>
        <v>0</v>
      </c>
    </row>
    <row r="287" spans="8:39" x14ac:dyDescent="0.35">
      <c r="H287" s="287" t="e">
        <f t="shared" si="80"/>
        <v>#N/A</v>
      </c>
      <c r="I287" s="249" t="s">
        <v>820</v>
      </c>
      <c r="J287" t="s">
        <v>822</v>
      </c>
      <c r="L287">
        <v>-18782348.079999998</v>
      </c>
      <c r="M287">
        <v>-18782348.079999998</v>
      </c>
      <c r="N287" s="251">
        <v>0.85242998905181888</v>
      </c>
      <c r="O287" t="str" cm="1">
        <f t="array" ref="O287">_xll.BDP(I287,"SECURITY_TYP")</f>
        <v>FORWARD</v>
      </c>
      <c r="P287" t="str" cm="1">
        <f t="array" ref="P287">_xll.BDP(I287,"ID_ISIN")</f>
        <v>#N/A Field Not Applicable</v>
      </c>
      <c r="Q287" t="str" cm="1">
        <f t="array" ref="Q287">_xll.BDP(P287&amp;" Govt","MATURITY")</f>
        <v>#N/A Field Not Applicable Govt</v>
      </c>
      <c r="R287" t="str" cm="1">
        <f t="array" ref="R287">_xll.BDP(I287,"CRNCY")</f>
        <v>GBP</v>
      </c>
      <c r="S287" s="91" t="str" cm="1">
        <f t="array" ref="S287">_xll.BDP(P287&amp;" Govt","RISK_MID")</f>
        <v>#N/A Field Not Applicable Govt</v>
      </c>
      <c r="T287" s="175" t="e">
        <f t="shared" si="65"/>
        <v>#VALUE!</v>
      </c>
      <c r="U287" cm="1">
        <f t="array" ref="U287">IF(R287="GBP",1,_xll.BDP("GBP"&amp;R287&amp;" CURNCY","PX_LAST"))</f>
        <v>1</v>
      </c>
      <c r="V287" s="107" t="e">
        <f t="shared" si="66"/>
        <v>#VALUE!</v>
      </c>
      <c r="X287" s="249" t="str">
        <f t="shared" si="67"/>
        <v>EUR/GBP R 06/20/24 Curncy</v>
      </c>
      <c r="Y287" s="250">
        <f t="shared" si="68"/>
        <v>-18597819.747985963</v>
      </c>
      <c r="Z287" s="254">
        <f t="shared" si="69"/>
        <v>184528.33201403543</v>
      </c>
      <c r="AA287" s="254" t="e">
        <f t="shared" si="70"/>
        <v>#VALUE!</v>
      </c>
      <c r="AB287" s="91" t="str" cm="1">
        <f t="array" ref="AB287">_xll.BDP(P287&amp;" Govt","PX_DIRTY_MID")</f>
        <v>#N/A Field Not Applicable Govt</v>
      </c>
      <c r="AC287" s="256" t="e">
        <f t="shared" si="71"/>
        <v>#VALUE!</v>
      </c>
      <c r="AD287" s="255" t="e">
        <f t="shared" si="72"/>
        <v>#VALUE!</v>
      </c>
      <c r="AE287" s="249" t="str">
        <f t="shared" si="73"/>
        <v>EUR/GBP R 06/20/24 GBP</v>
      </c>
      <c r="AG287" s="254">
        <f t="shared" si="74"/>
        <v>184528.33201403543</v>
      </c>
      <c r="AH287" s="254" t="e">
        <f t="shared" si="75"/>
        <v>#VALUE!</v>
      </c>
      <c r="AI287" s="256" t="e">
        <f t="shared" si="76"/>
        <v>#VALUE!</v>
      </c>
      <c r="AJ287" t="b">
        <f t="shared" si="77"/>
        <v>1</v>
      </c>
      <c r="AK287" t="s">
        <v>1012</v>
      </c>
      <c r="AL287" t="str">
        <f t="shared" si="78"/>
        <v>FORWARD</v>
      </c>
      <c r="AM287">
        <f t="shared" si="79"/>
        <v>0</v>
      </c>
    </row>
    <row r="288" spans="8:39" x14ac:dyDescent="0.35">
      <c r="H288" s="287" t="e">
        <f t="shared" si="80"/>
        <v>#N/A</v>
      </c>
      <c r="I288" s="249" t="s">
        <v>820</v>
      </c>
      <c r="J288" t="s">
        <v>822</v>
      </c>
      <c r="L288">
        <v>-1718889.4</v>
      </c>
      <c r="M288">
        <v>-1718889.4</v>
      </c>
      <c r="N288" s="251">
        <v>0.85242998905181888</v>
      </c>
      <c r="O288" t="str" cm="1">
        <f t="array" ref="O288">_xll.BDP(I288,"SECURITY_TYP")</f>
        <v>FORWARD</v>
      </c>
      <c r="P288" t="str" cm="1">
        <f t="array" ref="P288">_xll.BDP(I288,"ID_ISIN")</f>
        <v>#N/A Field Not Applicable</v>
      </c>
      <c r="Q288" t="str" cm="1">
        <f t="array" ref="Q288">_xll.BDP(P288&amp;" Govt","MATURITY")</f>
        <v>#N/A Field Not Applicable Govt</v>
      </c>
      <c r="R288" t="str" cm="1">
        <f t="array" ref="R288">_xll.BDP(I288,"CRNCY")</f>
        <v>GBP</v>
      </c>
      <c r="S288" s="91" t="str" cm="1">
        <f t="array" ref="S288">_xll.BDP(P288&amp;" Govt","RISK_MID")</f>
        <v>#N/A Field Not Applicable Govt</v>
      </c>
      <c r="T288" s="175" t="e">
        <f t="shared" si="65"/>
        <v>#VALUE!</v>
      </c>
      <c r="U288" cm="1">
        <f t="array" ref="U288">IF(R288="GBP",1,_xll.BDP("GBP"&amp;R288&amp;" CURNCY","PX_LAST"))</f>
        <v>1</v>
      </c>
      <c r="V288" s="107" t="e">
        <f t="shared" si="66"/>
        <v>#VALUE!</v>
      </c>
      <c r="X288" s="249" t="str">
        <f t="shared" si="67"/>
        <v>EUR/GBP R 06/20/24 Curncy</v>
      </c>
      <c r="Y288" s="250">
        <f t="shared" si="68"/>
        <v>-1702002.0655438595</v>
      </c>
      <c r="Z288" s="254">
        <f t="shared" si="69"/>
        <v>16887.334456140408</v>
      </c>
      <c r="AA288" s="254" t="e">
        <f t="shared" si="70"/>
        <v>#VALUE!</v>
      </c>
      <c r="AB288" s="91" t="str" cm="1">
        <f t="array" ref="AB288">_xll.BDP(P288&amp;" Govt","PX_DIRTY_MID")</f>
        <v>#N/A Field Not Applicable Govt</v>
      </c>
      <c r="AC288" s="256" t="e">
        <f t="shared" si="71"/>
        <v>#VALUE!</v>
      </c>
      <c r="AD288" s="255" t="e">
        <f t="shared" si="72"/>
        <v>#VALUE!</v>
      </c>
      <c r="AE288" s="249" t="str">
        <f t="shared" si="73"/>
        <v>EUR/GBP R 06/20/24 GBP</v>
      </c>
      <c r="AG288" s="254">
        <f t="shared" si="74"/>
        <v>16887.334456140408</v>
      </c>
      <c r="AH288" s="254" t="e">
        <f t="shared" si="75"/>
        <v>#VALUE!</v>
      </c>
      <c r="AI288" s="256" t="e">
        <f t="shared" si="76"/>
        <v>#VALUE!</v>
      </c>
      <c r="AJ288" t="b">
        <f t="shared" si="77"/>
        <v>1</v>
      </c>
      <c r="AK288" t="s">
        <v>1012</v>
      </c>
      <c r="AL288" t="str">
        <f t="shared" si="78"/>
        <v>FORWARD</v>
      </c>
      <c r="AM288">
        <f t="shared" si="79"/>
        <v>0</v>
      </c>
    </row>
    <row r="289" spans="8:39" x14ac:dyDescent="0.35">
      <c r="H289" s="287" t="e">
        <f t="shared" si="80"/>
        <v>#N/A</v>
      </c>
      <c r="I289" s="249" t="s">
        <v>820</v>
      </c>
      <c r="J289" t="s">
        <v>821</v>
      </c>
      <c r="L289">
        <v>2500000</v>
      </c>
      <c r="M289">
        <v>2129375.7165182368</v>
      </c>
      <c r="N289" s="251">
        <v>0.85242998905181888</v>
      </c>
      <c r="O289" t="str" cm="1">
        <f t="array" ref="O289">_xll.BDP(I289,"SECURITY_TYP")</f>
        <v>FORWARD</v>
      </c>
      <c r="P289" t="str" cm="1">
        <f t="array" ref="P289">_xll.BDP(I289,"ID_ISIN")</f>
        <v>#N/A Field Not Applicable</v>
      </c>
      <c r="Q289" t="str" cm="1">
        <f t="array" ref="Q289">_xll.BDP(P289&amp;" Govt","MATURITY")</f>
        <v>#N/A Field Not Applicable Govt</v>
      </c>
      <c r="R289" t="str" cm="1">
        <f t="array" ref="R289">_xll.BDP(I289,"CRNCY")</f>
        <v>GBP</v>
      </c>
      <c r="S289" s="91" t="str" cm="1">
        <f t="array" ref="S289">_xll.BDP(P289&amp;" Govt","RISK_MID")</f>
        <v>#N/A Field Not Applicable Govt</v>
      </c>
      <c r="T289" s="175" t="e">
        <f t="shared" si="65"/>
        <v>#VALUE!</v>
      </c>
      <c r="U289" cm="1">
        <f t="array" ref="U289">IF(R289="GBP",1,_xll.BDP("GBP"&amp;R289&amp;" CURNCY","PX_LAST"))</f>
        <v>1</v>
      </c>
      <c r="V289" s="107" t="e">
        <f t="shared" si="66"/>
        <v>#VALUE!</v>
      </c>
      <c r="X289" s="249" t="str">
        <f t="shared" si="67"/>
        <v>EUR/GBP R 06/20/24 Curncy</v>
      </c>
      <c r="Y289" s="250">
        <f t="shared" si="68"/>
        <v>2475438.5964912279</v>
      </c>
      <c r="Z289" s="254">
        <f t="shared" si="69"/>
        <v>-24561.403508772142</v>
      </c>
      <c r="AA289" s="254" t="e">
        <f t="shared" si="70"/>
        <v>#VALUE!</v>
      </c>
      <c r="AB289" s="91" t="str" cm="1">
        <f t="array" ref="AB289">_xll.BDP(P289&amp;" Govt","PX_DIRTY_MID")</f>
        <v>#N/A Field Not Applicable Govt</v>
      </c>
      <c r="AC289" s="256" t="e">
        <f t="shared" si="71"/>
        <v>#VALUE!</v>
      </c>
      <c r="AD289" s="255" t="e">
        <f t="shared" si="72"/>
        <v>#VALUE!</v>
      </c>
      <c r="AE289" s="249" t="str">
        <f t="shared" si="73"/>
        <v>EUR/GBP R 06/20/24 EUR</v>
      </c>
      <c r="AG289" s="254">
        <f t="shared" si="74"/>
        <v>-24561.403508772142</v>
      </c>
      <c r="AH289" s="254" t="e">
        <f t="shared" si="75"/>
        <v>#VALUE!</v>
      </c>
      <c r="AI289" s="256" t="e">
        <f t="shared" si="76"/>
        <v>#VALUE!</v>
      </c>
      <c r="AJ289" t="b">
        <f t="shared" si="77"/>
        <v>1</v>
      </c>
      <c r="AK289" t="s">
        <v>1012</v>
      </c>
      <c r="AL289" t="str">
        <f t="shared" si="78"/>
        <v>FORWARD</v>
      </c>
      <c r="AM289">
        <f t="shared" si="79"/>
        <v>0</v>
      </c>
    </row>
    <row r="290" spans="8:39" x14ac:dyDescent="0.35">
      <c r="H290" s="287" t="e">
        <f t="shared" si="80"/>
        <v>#N/A</v>
      </c>
      <c r="I290" s="249" t="s">
        <v>820</v>
      </c>
      <c r="J290" t="s">
        <v>822</v>
      </c>
      <c r="L290">
        <v>-8177328.2999999998</v>
      </c>
      <c r="M290">
        <v>-8177328.2999999989</v>
      </c>
      <c r="N290" s="251">
        <v>0.85242998905181888</v>
      </c>
      <c r="O290" t="str" cm="1">
        <f t="array" ref="O290">_xll.BDP(I290,"SECURITY_TYP")</f>
        <v>FORWARD</v>
      </c>
      <c r="P290" t="str" cm="1">
        <f t="array" ref="P290">_xll.BDP(I290,"ID_ISIN")</f>
        <v>#N/A Field Not Applicable</v>
      </c>
      <c r="Q290" t="str" cm="1">
        <f t="array" ref="Q290">_xll.BDP(P290&amp;" Govt","MATURITY")</f>
        <v>#N/A Field Not Applicable Govt</v>
      </c>
      <c r="R290" t="str" cm="1">
        <f t="array" ref="R290">_xll.BDP(I290,"CRNCY")</f>
        <v>GBP</v>
      </c>
      <c r="S290" s="91" t="str" cm="1">
        <f t="array" ref="S290">_xll.BDP(P290&amp;" Govt","RISK_MID")</f>
        <v>#N/A Field Not Applicable Govt</v>
      </c>
      <c r="T290" s="175" t="e">
        <f t="shared" si="65"/>
        <v>#VALUE!</v>
      </c>
      <c r="U290" cm="1">
        <f t="array" ref="U290">IF(R290="GBP",1,_xll.BDP("GBP"&amp;R290&amp;" CURNCY","PX_LAST"))</f>
        <v>1</v>
      </c>
      <c r="V290" s="107" t="e">
        <f t="shared" si="66"/>
        <v>#VALUE!</v>
      </c>
      <c r="X290" s="249" t="str">
        <f t="shared" si="67"/>
        <v>EUR/GBP R 06/20/24 Curncy</v>
      </c>
      <c r="Y290" s="250">
        <f t="shared" si="68"/>
        <v>-8096989.635999999</v>
      </c>
      <c r="Z290" s="254">
        <f t="shared" si="69"/>
        <v>80338.664000000805</v>
      </c>
      <c r="AA290" s="254" t="e">
        <f t="shared" si="70"/>
        <v>#VALUE!</v>
      </c>
      <c r="AB290" s="91" t="str" cm="1">
        <f t="array" ref="AB290">_xll.BDP(P290&amp;" Govt","PX_DIRTY_MID")</f>
        <v>#N/A Field Not Applicable Govt</v>
      </c>
      <c r="AC290" s="256" t="e">
        <f t="shared" si="71"/>
        <v>#VALUE!</v>
      </c>
      <c r="AD290" s="255" t="e">
        <f t="shared" si="72"/>
        <v>#VALUE!</v>
      </c>
      <c r="AE290" s="249" t="str">
        <f t="shared" si="73"/>
        <v>EUR/GBP R 06/20/24 GBP</v>
      </c>
      <c r="AG290" s="254">
        <f t="shared" si="74"/>
        <v>80338.664000000805</v>
      </c>
      <c r="AH290" s="254" t="e">
        <f t="shared" si="75"/>
        <v>#VALUE!</v>
      </c>
      <c r="AI290" s="256" t="e">
        <f t="shared" si="76"/>
        <v>#VALUE!</v>
      </c>
      <c r="AJ290" t="b">
        <f t="shared" si="77"/>
        <v>1</v>
      </c>
      <c r="AK290" t="s">
        <v>1012</v>
      </c>
      <c r="AL290" t="str">
        <f t="shared" si="78"/>
        <v>FORWARD</v>
      </c>
      <c r="AM290">
        <f t="shared" si="79"/>
        <v>0</v>
      </c>
    </row>
    <row r="291" spans="8:39" x14ac:dyDescent="0.35">
      <c r="H291" s="287" t="e">
        <f t="shared" si="80"/>
        <v>#N/A</v>
      </c>
      <c r="I291" s="249" t="s">
        <v>820</v>
      </c>
      <c r="J291" t="s">
        <v>821</v>
      </c>
      <c r="L291">
        <v>2000000</v>
      </c>
      <c r="M291">
        <v>1703500.5732145896</v>
      </c>
      <c r="N291" s="251">
        <v>0.85242998905181888</v>
      </c>
      <c r="O291" t="str" cm="1">
        <f t="array" ref="O291">_xll.BDP(I291,"SECURITY_TYP")</f>
        <v>FORWARD</v>
      </c>
      <c r="P291" t="str" cm="1">
        <f t="array" ref="P291">_xll.BDP(I291,"ID_ISIN")</f>
        <v>#N/A Field Not Applicable</v>
      </c>
      <c r="Q291" t="str" cm="1">
        <f t="array" ref="Q291">_xll.BDP(P291&amp;" Govt","MATURITY")</f>
        <v>#N/A Field Not Applicable Govt</v>
      </c>
      <c r="R291" t="str" cm="1">
        <f t="array" ref="R291">_xll.BDP(I291,"CRNCY")</f>
        <v>GBP</v>
      </c>
      <c r="S291" s="91" t="str" cm="1">
        <f t="array" ref="S291">_xll.BDP(P291&amp;" Govt","RISK_MID")</f>
        <v>#N/A Field Not Applicable Govt</v>
      </c>
      <c r="T291" s="175" t="e">
        <f t="shared" si="65"/>
        <v>#VALUE!</v>
      </c>
      <c r="U291" cm="1">
        <f t="array" ref="U291">IF(R291="GBP",1,_xll.BDP("GBP"&amp;R291&amp;" CURNCY","PX_LAST"))</f>
        <v>1</v>
      </c>
      <c r="V291" s="107" t="e">
        <f t="shared" si="66"/>
        <v>#VALUE!</v>
      </c>
      <c r="X291" s="249" t="str">
        <f t="shared" si="67"/>
        <v>EUR/GBP R 06/20/24 Curncy</v>
      </c>
      <c r="Y291" s="250">
        <f t="shared" si="68"/>
        <v>1980350.8771929822</v>
      </c>
      <c r="Z291" s="254">
        <f t="shared" si="69"/>
        <v>-19649.12280701776</v>
      </c>
      <c r="AA291" s="254" t="e">
        <f t="shared" si="70"/>
        <v>#VALUE!</v>
      </c>
      <c r="AB291" s="91" t="str" cm="1">
        <f t="array" ref="AB291">_xll.BDP(P291&amp;" Govt","PX_DIRTY_MID")</f>
        <v>#N/A Field Not Applicable Govt</v>
      </c>
      <c r="AC291" s="256" t="e">
        <f t="shared" si="71"/>
        <v>#VALUE!</v>
      </c>
      <c r="AD291" s="255" t="e">
        <f t="shared" si="72"/>
        <v>#VALUE!</v>
      </c>
      <c r="AE291" s="249" t="str">
        <f t="shared" si="73"/>
        <v>EUR/GBP R 06/20/24 EUR</v>
      </c>
      <c r="AG291" s="254">
        <f t="shared" si="74"/>
        <v>-19649.12280701776</v>
      </c>
      <c r="AH291" s="254" t="e">
        <f t="shared" si="75"/>
        <v>#VALUE!</v>
      </c>
      <c r="AI291" s="256" t="e">
        <f t="shared" si="76"/>
        <v>#VALUE!</v>
      </c>
      <c r="AJ291" t="b">
        <f t="shared" si="77"/>
        <v>1</v>
      </c>
      <c r="AK291" t="s">
        <v>1012</v>
      </c>
      <c r="AL291" t="str">
        <f t="shared" si="78"/>
        <v>FORWARD</v>
      </c>
      <c r="AM291">
        <f t="shared" si="79"/>
        <v>0</v>
      </c>
    </row>
    <row r="292" spans="8:39" x14ac:dyDescent="0.35">
      <c r="H292" s="287" t="e">
        <f t="shared" si="80"/>
        <v>#N/A</v>
      </c>
      <c r="I292" s="249" t="s">
        <v>820</v>
      </c>
      <c r="J292" t="s">
        <v>822</v>
      </c>
      <c r="L292">
        <v>-12876438</v>
      </c>
      <c r="M292" s="250">
        <v>-12876438</v>
      </c>
      <c r="N292" s="251">
        <v>0.85242998905181888</v>
      </c>
      <c r="O292" t="str" cm="1">
        <f t="array" ref="O292">_xll.BDP(I292,"SECURITY_TYP")</f>
        <v>FORWARD</v>
      </c>
      <c r="P292" t="str" cm="1">
        <f t="array" ref="P292">_xll.BDP(I292,"ID_ISIN")</f>
        <v>#N/A Field Not Applicable</v>
      </c>
      <c r="Q292" t="str" cm="1">
        <f t="array" ref="Q292">_xll.BDP(P292&amp;" Govt","MATURITY")</f>
        <v>#N/A Field Not Applicable Govt</v>
      </c>
      <c r="R292" t="str" cm="1">
        <f t="array" ref="R292">_xll.BDP(I292,"CRNCY")</f>
        <v>GBP</v>
      </c>
      <c r="S292" s="91" t="str" cm="1">
        <f t="array" ref="S292">_xll.BDP(P292&amp;" Govt","RISK_MID")</f>
        <v>#N/A Field Not Applicable Govt</v>
      </c>
      <c r="T292" s="175" t="e">
        <f t="shared" si="65"/>
        <v>#VALUE!</v>
      </c>
      <c r="U292" cm="1">
        <f t="array" ref="U292">IF(R292="GBP",1,_xll.BDP("GBP"&amp;R292&amp;" CURNCY","PX_LAST"))</f>
        <v>1</v>
      </c>
      <c r="V292" s="107" t="e">
        <f t="shared" si="66"/>
        <v>#VALUE!</v>
      </c>
      <c r="X292" s="249" t="str">
        <f t="shared" si="67"/>
        <v>EUR/GBP R 06/20/24 Curncy</v>
      </c>
      <c r="Y292" s="250">
        <f t="shared" si="68"/>
        <v>-12749932.644210525</v>
      </c>
      <c r="Z292" s="254">
        <f t="shared" si="69"/>
        <v>126505.35578947514</v>
      </c>
      <c r="AA292" s="254" t="e">
        <f t="shared" si="70"/>
        <v>#VALUE!</v>
      </c>
      <c r="AB292" s="91" t="str" cm="1">
        <f t="array" ref="AB292">_xll.BDP(P292&amp;" Govt","PX_DIRTY_MID")</f>
        <v>#N/A Field Not Applicable Govt</v>
      </c>
      <c r="AC292" s="256" t="e">
        <f t="shared" si="71"/>
        <v>#VALUE!</v>
      </c>
      <c r="AD292" s="255" t="e">
        <f t="shared" si="72"/>
        <v>#VALUE!</v>
      </c>
      <c r="AE292" s="249" t="str">
        <f t="shared" si="73"/>
        <v>EUR/GBP R 06/20/24 GBP</v>
      </c>
      <c r="AG292" s="254">
        <f t="shared" si="74"/>
        <v>126505.35578947514</v>
      </c>
      <c r="AH292" s="254" t="e">
        <f t="shared" si="75"/>
        <v>#VALUE!</v>
      </c>
      <c r="AI292" s="256" t="e">
        <f t="shared" si="76"/>
        <v>#VALUE!</v>
      </c>
      <c r="AJ292" t="b">
        <f t="shared" si="77"/>
        <v>1</v>
      </c>
      <c r="AK292" t="s">
        <v>1012</v>
      </c>
      <c r="AL292" t="str">
        <f t="shared" si="78"/>
        <v>FORWARD</v>
      </c>
      <c r="AM292">
        <f t="shared" si="79"/>
        <v>0</v>
      </c>
    </row>
    <row r="293" spans="8:39" x14ac:dyDescent="0.35">
      <c r="H293" s="287" t="e">
        <f t="shared" si="80"/>
        <v>#N/A</v>
      </c>
      <c r="I293" s="249" t="s">
        <v>820</v>
      </c>
      <c r="J293" t="s">
        <v>822</v>
      </c>
      <c r="L293">
        <v>-1890173.1199999999</v>
      </c>
      <c r="M293" s="89">
        <v>-1890173.1199999999</v>
      </c>
      <c r="N293" s="251">
        <v>0.85242998905181888</v>
      </c>
      <c r="O293" t="str" cm="1">
        <f t="array" ref="O293">_xll.BDP(I293,"SECURITY_TYP")</f>
        <v>FORWARD</v>
      </c>
      <c r="P293" t="str" cm="1">
        <f t="array" ref="P293">_xll.BDP(I293,"ID_ISIN")</f>
        <v>#N/A Field Not Applicable</v>
      </c>
      <c r="Q293" t="str" cm="1">
        <f t="array" ref="Q293">_xll.BDP(P293&amp;" Govt","MATURITY")</f>
        <v>#N/A Field Not Applicable Govt</v>
      </c>
      <c r="R293" t="str" cm="1">
        <f t="array" ref="R293">_xll.BDP(I293,"CRNCY")</f>
        <v>GBP</v>
      </c>
      <c r="S293" s="91" t="str" cm="1">
        <f t="array" ref="S293">_xll.BDP(P293&amp;" Govt","RISK_MID")</f>
        <v>#N/A Field Not Applicable Govt</v>
      </c>
      <c r="T293" s="175" t="e">
        <f t="shared" si="65"/>
        <v>#VALUE!</v>
      </c>
      <c r="U293" cm="1">
        <f t="array" ref="U293">IF(R293="GBP",1,_xll.BDP("GBP"&amp;R293&amp;" CURNCY","PX_LAST"))</f>
        <v>1</v>
      </c>
      <c r="V293" s="107" t="e">
        <f t="shared" si="66"/>
        <v>#VALUE!</v>
      </c>
      <c r="X293" s="249" t="str">
        <f t="shared" si="67"/>
        <v>EUR/GBP R 06/20/24 Curncy</v>
      </c>
      <c r="Y293" s="250">
        <f t="shared" si="68"/>
        <v>-1871602.9981192979</v>
      </c>
      <c r="Z293" s="254">
        <f t="shared" si="69"/>
        <v>18570.121880701976</v>
      </c>
      <c r="AA293" s="254" t="e">
        <f t="shared" si="70"/>
        <v>#VALUE!</v>
      </c>
      <c r="AB293" s="91" t="str" cm="1">
        <f t="array" ref="AB293">_xll.BDP(P293&amp;" Govt","PX_DIRTY_MID")</f>
        <v>#N/A Field Not Applicable Govt</v>
      </c>
      <c r="AC293" s="256" t="e">
        <f t="shared" si="71"/>
        <v>#VALUE!</v>
      </c>
      <c r="AD293" s="255" t="e">
        <f t="shared" si="72"/>
        <v>#VALUE!</v>
      </c>
      <c r="AE293" s="249" t="str">
        <f t="shared" si="73"/>
        <v>EUR/GBP R 06/20/24 GBP</v>
      </c>
      <c r="AG293" s="254">
        <f t="shared" si="74"/>
        <v>18570.121880701976</v>
      </c>
      <c r="AH293" s="254" t="e">
        <f t="shared" si="75"/>
        <v>#VALUE!</v>
      </c>
      <c r="AI293" s="256" t="e">
        <f t="shared" si="76"/>
        <v>#VALUE!</v>
      </c>
      <c r="AJ293" t="b">
        <f t="shared" si="77"/>
        <v>1</v>
      </c>
      <c r="AK293" t="s">
        <v>1012</v>
      </c>
      <c r="AL293" t="str">
        <f t="shared" si="78"/>
        <v>FORWARD</v>
      </c>
      <c r="AM293">
        <f t="shared" si="79"/>
        <v>0</v>
      </c>
    </row>
    <row r="294" spans="8:39" x14ac:dyDescent="0.35">
      <c r="H294" s="287" t="e">
        <f t="shared" si="80"/>
        <v>#N/A</v>
      </c>
      <c r="I294" s="249" t="s">
        <v>820</v>
      </c>
      <c r="J294" t="s">
        <v>821</v>
      </c>
      <c r="L294" s="250">
        <v>2200000</v>
      </c>
      <c r="M294" s="250">
        <v>1873850.6305360484</v>
      </c>
      <c r="N294" s="251">
        <v>0.85242998905181888</v>
      </c>
      <c r="O294" t="str" cm="1">
        <f t="array" ref="O294">_xll.BDP(I294,"SECURITY_TYP")</f>
        <v>FORWARD</v>
      </c>
      <c r="P294" t="str" cm="1">
        <f t="array" ref="P294">_xll.BDP(I294,"ID_ISIN")</f>
        <v>#N/A Field Not Applicable</v>
      </c>
      <c r="Q294" t="str" cm="1">
        <f t="array" ref="Q294">_xll.BDP(P294&amp;" Govt","MATURITY")</f>
        <v>#N/A Field Not Applicable Govt</v>
      </c>
      <c r="R294" t="str" cm="1">
        <f t="array" ref="R294">_xll.BDP(I294,"CRNCY")</f>
        <v>GBP</v>
      </c>
      <c r="S294" s="91" t="str" cm="1">
        <f t="array" ref="S294">_xll.BDP(P294&amp;" Govt","RISK_MID")</f>
        <v>#N/A Field Not Applicable Govt</v>
      </c>
      <c r="T294" s="175" t="e">
        <f t="shared" si="65"/>
        <v>#VALUE!</v>
      </c>
      <c r="U294" cm="1">
        <f t="array" ref="U294">IF(R294="GBP",1,_xll.BDP("GBP"&amp;R294&amp;" CURNCY","PX_LAST"))</f>
        <v>1</v>
      </c>
      <c r="V294" s="107" t="e">
        <f t="shared" si="66"/>
        <v>#VALUE!</v>
      </c>
      <c r="X294" s="249" t="str">
        <f t="shared" si="67"/>
        <v>EUR/GBP R 06/20/24 Curncy</v>
      </c>
      <c r="Y294" s="250">
        <f t="shared" si="68"/>
        <v>2178385.9649122804</v>
      </c>
      <c r="Z294" s="254">
        <f t="shared" si="69"/>
        <v>-21614.03508771956</v>
      </c>
      <c r="AA294" s="254" t="e">
        <f t="shared" si="70"/>
        <v>#VALUE!</v>
      </c>
      <c r="AB294" s="91" t="str" cm="1">
        <f t="array" ref="AB294">_xll.BDP(P294&amp;" Govt","PX_DIRTY_MID")</f>
        <v>#N/A Field Not Applicable Govt</v>
      </c>
      <c r="AC294" s="256" t="e">
        <f t="shared" si="71"/>
        <v>#VALUE!</v>
      </c>
      <c r="AD294" s="255" t="e">
        <f t="shared" si="72"/>
        <v>#VALUE!</v>
      </c>
      <c r="AE294" s="249" t="str">
        <f t="shared" si="73"/>
        <v>EUR/GBP R 06/20/24 EUR</v>
      </c>
      <c r="AG294" s="254">
        <f t="shared" si="74"/>
        <v>-21614.03508771956</v>
      </c>
      <c r="AH294" s="254" t="e">
        <f t="shared" si="75"/>
        <v>#VALUE!</v>
      </c>
      <c r="AI294" s="256" t="e">
        <f t="shared" si="76"/>
        <v>#VALUE!</v>
      </c>
      <c r="AJ294" t="b">
        <f t="shared" si="77"/>
        <v>1</v>
      </c>
      <c r="AK294" t="s">
        <v>1012</v>
      </c>
      <c r="AL294" t="str">
        <f t="shared" si="78"/>
        <v>FORWARD</v>
      </c>
      <c r="AM294">
        <f t="shared" si="79"/>
        <v>0</v>
      </c>
    </row>
    <row r="295" spans="8:39" x14ac:dyDescent="0.35">
      <c r="H295" s="287" t="e">
        <f t="shared" si="80"/>
        <v>#N/A</v>
      </c>
      <c r="I295" s="249" t="s">
        <v>820</v>
      </c>
      <c r="J295" t="s">
        <v>822</v>
      </c>
      <c r="L295">
        <v>-2119315.2749999999</v>
      </c>
      <c r="M295">
        <v>-2119315.2749999999</v>
      </c>
      <c r="N295" s="251">
        <v>0.85242998905181888</v>
      </c>
      <c r="O295" t="str" cm="1">
        <f t="array" ref="O295">_xll.BDP(I295,"SECURITY_TYP")</f>
        <v>FORWARD</v>
      </c>
      <c r="P295" t="str" cm="1">
        <f t="array" ref="P295">_xll.BDP(I295,"ID_ISIN")</f>
        <v>#N/A Field Not Applicable</v>
      </c>
      <c r="Q295" t="str" cm="1">
        <f t="array" ref="Q295">_xll.BDP(P295&amp;" Govt","MATURITY")</f>
        <v>#N/A Field Not Applicable Govt</v>
      </c>
      <c r="R295" t="str" cm="1">
        <f t="array" ref="R295">_xll.BDP(I295,"CRNCY")</f>
        <v>GBP</v>
      </c>
      <c r="S295" s="91" t="str" cm="1">
        <f t="array" ref="S295">_xll.BDP(P295&amp;" Govt","RISK_MID")</f>
        <v>#N/A Field Not Applicable Govt</v>
      </c>
      <c r="T295" s="175" t="e">
        <f t="shared" si="65"/>
        <v>#VALUE!</v>
      </c>
      <c r="U295" cm="1">
        <f t="array" ref="U295">IF(R295="GBP",1,_xll.BDP("GBP"&amp;R295&amp;" CURNCY","PX_LAST"))</f>
        <v>1</v>
      </c>
      <c r="V295" s="107" t="e">
        <f t="shared" si="66"/>
        <v>#VALUE!</v>
      </c>
      <c r="X295" s="249" t="str">
        <f t="shared" si="67"/>
        <v>EUR/GBP R 06/20/24 Curncy</v>
      </c>
      <c r="Y295" s="250">
        <f t="shared" si="68"/>
        <v>-2098493.9319473682</v>
      </c>
      <c r="Z295" s="254">
        <f t="shared" si="69"/>
        <v>20821.34305263171</v>
      </c>
      <c r="AA295" s="254" t="e">
        <f t="shared" si="70"/>
        <v>#VALUE!</v>
      </c>
      <c r="AB295" s="91" t="str" cm="1">
        <f t="array" ref="AB295">_xll.BDP(P295&amp;" Govt","PX_DIRTY_MID")</f>
        <v>#N/A Field Not Applicable Govt</v>
      </c>
      <c r="AC295" s="256" t="e">
        <f t="shared" si="71"/>
        <v>#VALUE!</v>
      </c>
      <c r="AD295" s="255" t="e">
        <f t="shared" si="72"/>
        <v>#VALUE!</v>
      </c>
      <c r="AE295" s="249" t="str">
        <f t="shared" si="73"/>
        <v>EUR/GBP R 06/20/24 GBP</v>
      </c>
      <c r="AG295" s="254">
        <f t="shared" si="74"/>
        <v>20821.34305263171</v>
      </c>
      <c r="AH295" s="254" t="e">
        <f t="shared" si="75"/>
        <v>#VALUE!</v>
      </c>
      <c r="AI295" s="256" t="e">
        <f t="shared" si="76"/>
        <v>#VALUE!</v>
      </c>
      <c r="AJ295" t="b">
        <f t="shared" si="77"/>
        <v>1</v>
      </c>
      <c r="AK295" t="s">
        <v>1012</v>
      </c>
      <c r="AL295" t="str">
        <f t="shared" si="78"/>
        <v>FORWARD</v>
      </c>
      <c r="AM295">
        <f t="shared" si="79"/>
        <v>0</v>
      </c>
    </row>
    <row r="296" spans="8:39" x14ac:dyDescent="0.35">
      <c r="H296" s="287" t="e">
        <f t="shared" si="80"/>
        <v>#N/A</v>
      </c>
      <c r="I296" s="249" t="s">
        <v>820</v>
      </c>
      <c r="J296" t="s">
        <v>822</v>
      </c>
      <c r="L296">
        <v>-11027875.84</v>
      </c>
      <c r="M296">
        <v>-11027875.84</v>
      </c>
      <c r="N296" s="251">
        <v>0.85242998905181888</v>
      </c>
      <c r="O296" t="str" cm="1">
        <f t="array" ref="O296">_xll.BDP(I296,"SECURITY_TYP")</f>
        <v>FORWARD</v>
      </c>
      <c r="P296" t="str" cm="1">
        <f t="array" ref="P296">_xll.BDP(I296,"ID_ISIN")</f>
        <v>#N/A Field Not Applicable</v>
      </c>
      <c r="Q296" t="str" cm="1">
        <f t="array" ref="Q296">_xll.BDP(P296&amp;" Govt","MATURITY")</f>
        <v>#N/A Field Not Applicable Govt</v>
      </c>
      <c r="R296" t="str" cm="1">
        <f t="array" ref="R296">_xll.BDP(I296,"CRNCY")</f>
        <v>GBP</v>
      </c>
      <c r="S296" s="91" t="str" cm="1">
        <f t="array" ref="S296">_xll.BDP(P296&amp;" Govt","RISK_MID")</f>
        <v>#N/A Field Not Applicable Govt</v>
      </c>
      <c r="T296" s="175" t="e">
        <f t="shared" si="65"/>
        <v>#VALUE!</v>
      </c>
      <c r="U296" cm="1">
        <f t="array" ref="U296">IF(R296="GBP",1,_xll.BDP("GBP"&amp;R296&amp;" CURNCY","PX_LAST"))</f>
        <v>1</v>
      </c>
      <c r="V296" s="107" t="e">
        <f t="shared" si="66"/>
        <v>#VALUE!</v>
      </c>
      <c r="X296" s="249" t="str">
        <f t="shared" si="67"/>
        <v>EUR/GBP R 06/20/24 Curncy</v>
      </c>
      <c r="Y296" s="250">
        <f t="shared" si="68"/>
        <v>-10919531.796659648</v>
      </c>
      <c r="Z296" s="254">
        <f t="shared" si="69"/>
        <v>108344.04334035143</v>
      </c>
      <c r="AA296" s="254" t="e">
        <f t="shared" si="70"/>
        <v>#VALUE!</v>
      </c>
      <c r="AB296" s="91" t="str" cm="1">
        <f t="array" ref="AB296">_xll.BDP(P296&amp;" Govt","PX_DIRTY_MID")</f>
        <v>#N/A Field Not Applicable Govt</v>
      </c>
      <c r="AC296" s="256" t="e">
        <f t="shared" si="71"/>
        <v>#VALUE!</v>
      </c>
      <c r="AD296" s="255" t="e">
        <f t="shared" si="72"/>
        <v>#VALUE!</v>
      </c>
      <c r="AE296" s="249" t="str">
        <f t="shared" si="73"/>
        <v>EUR/GBP R 06/20/24 GBP</v>
      </c>
      <c r="AG296" s="254">
        <f t="shared" si="74"/>
        <v>108344.04334035143</v>
      </c>
      <c r="AH296" s="254" t="e">
        <f t="shared" si="75"/>
        <v>#VALUE!</v>
      </c>
      <c r="AI296" s="256" t="e">
        <f t="shared" si="76"/>
        <v>#VALUE!</v>
      </c>
      <c r="AJ296" t="b">
        <f t="shared" si="77"/>
        <v>1</v>
      </c>
      <c r="AK296" t="s">
        <v>1012</v>
      </c>
      <c r="AL296" t="str">
        <f t="shared" si="78"/>
        <v>FORWARD</v>
      </c>
      <c r="AM296">
        <f t="shared" si="79"/>
        <v>0</v>
      </c>
    </row>
    <row r="297" spans="8:39" x14ac:dyDescent="0.35">
      <c r="H297" s="287" t="e">
        <f t="shared" si="80"/>
        <v>#N/A</v>
      </c>
      <c r="I297" s="249" t="s">
        <v>820</v>
      </c>
      <c r="J297" t="s">
        <v>821</v>
      </c>
      <c r="L297">
        <v>11472692.76</v>
      </c>
      <c r="M297" s="261">
        <v>9771869.3464874364</v>
      </c>
      <c r="N297" s="251">
        <v>0.85242998905181888</v>
      </c>
      <c r="O297" t="str" cm="1">
        <f t="array" ref="O297">_xll.BDP(I297,"SECURITY_TYP")</f>
        <v>FORWARD</v>
      </c>
      <c r="P297" t="str" cm="1">
        <f t="array" ref="P297">_xll.BDP(I297,"ID_ISIN")</f>
        <v>#N/A Field Not Applicable</v>
      </c>
      <c r="Q297" t="str" cm="1">
        <f t="array" ref="Q297">_xll.BDP(P297&amp;" Govt","MATURITY")</f>
        <v>#N/A Field Not Applicable Govt</v>
      </c>
      <c r="R297" t="str" cm="1">
        <f t="array" ref="R297">_xll.BDP(I297,"CRNCY")</f>
        <v>GBP</v>
      </c>
      <c r="S297" s="91" t="str" cm="1">
        <f t="array" ref="S297">_xll.BDP(P297&amp;" Govt","RISK_MID")</f>
        <v>#N/A Field Not Applicable Govt</v>
      </c>
      <c r="T297" s="175" t="e">
        <f t="shared" si="65"/>
        <v>#VALUE!</v>
      </c>
      <c r="U297" cm="1">
        <f t="array" ref="U297">IF(R297="GBP",1,_xll.BDP("GBP"&amp;R297&amp;" CURNCY","PX_LAST"))</f>
        <v>1</v>
      </c>
      <c r="V297" s="107" t="e">
        <f t="shared" si="66"/>
        <v>#VALUE!</v>
      </c>
      <c r="X297" s="249" t="str">
        <f t="shared" si="67"/>
        <v>EUR/GBP R 06/20/24 Curncy</v>
      </c>
      <c r="Y297" s="261">
        <f t="shared" si="68"/>
        <v>11359978.585515788</v>
      </c>
      <c r="Z297" s="254">
        <f t="shared" si="69"/>
        <v>-112714.17448421195</v>
      </c>
      <c r="AA297" s="254" t="e">
        <f t="shared" si="70"/>
        <v>#VALUE!</v>
      </c>
      <c r="AB297" s="91" t="str" cm="1">
        <f t="array" ref="AB297">_xll.BDP(P297&amp;" Govt","PX_DIRTY_MID")</f>
        <v>#N/A Field Not Applicable Govt</v>
      </c>
      <c r="AC297" s="256" t="e">
        <f t="shared" si="71"/>
        <v>#VALUE!</v>
      </c>
      <c r="AD297" s="286" t="e">
        <f t="shared" si="72"/>
        <v>#VALUE!</v>
      </c>
      <c r="AE297" s="249" t="str">
        <f t="shared" si="73"/>
        <v>EUR/GBP R 06/20/24 EUR</v>
      </c>
      <c r="AG297" s="254">
        <f t="shared" si="74"/>
        <v>-112714.17448421195</v>
      </c>
      <c r="AH297" s="254" t="e">
        <f t="shared" si="75"/>
        <v>#VALUE!</v>
      </c>
      <c r="AI297" s="256" t="e">
        <f t="shared" si="76"/>
        <v>#VALUE!</v>
      </c>
      <c r="AJ297" t="b">
        <f t="shared" si="77"/>
        <v>1</v>
      </c>
      <c r="AK297" t="s">
        <v>1012</v>
      </c>
      <c r="AL297" t="str">
        <f t="shared" si="78"/>
        <v>FORWARD</v>
      </c>
      <c r="AM297">
        <f t="shared" si="79"/>
        <v>0</v>
      </c>
    </row>
    <row r="298" spans="8:39" x14ac:dyDescent="0.35">
      <c r="H298" s="287" t="e">
        <f t="shared" si="80"/>
        <v>#N/A</v>
      </c>
      <c r="I298" s="249" t="s">
        <v>820</v>
      </c>
      <c r="J298" t="s">
        <v>821</v>
      </c>
      <c r="L298">
        <v>73000000</v>
      </c>
      <c r="M298" s="250">
        <v>62177770.922332518</v>
      </c>
      <c r="N298" s="251">
        <v>0.85242998905181888</v>
      </c>
      <c r="O298" t="str" cm="1">
        <f t="array" ref="O298">_xll.BDP(I298,"SECURITY_TYP")</f>
        <v>FORWARD</v>
      </c>
      <c r="P298" t="str" cm="1">
        <f t="array" ref="P298">_xll.BDP(I298,"ID_ISIN")</f>
        <v>#N/A Field Not Applicable</v>
      </c>
      <c r="Q298" t="str" cm="1">
        <f t="array" ref="Q298">_xll.BDP(P298&amp;" Govt","MATURITY")</f>
        <v>#N/A Field Not Applicable Govt</v>
      </c>
      <c r="R298" t="str" cm="1">
        <f t="array" ref="R298">_xll.BDP(I298,"CRNCY")</f>
        <v>GBP</v>
      </c>
      <c r="S298" s="91" t="str" cm="1">
        <f t="array" ref="S298">_xll.BDP(P298&amp;" Govt","RISK_MID")</f>
        <v>#N/A Field Not Applicable Govt</v>
      </c>
      <c r="T298" s="175" t="e">
        <f t="shared" si="65"/>
        <v>#VALUE!</v>
      </c>
      <c r="U298" cm="1">
        <f t="array" ref="U298">IF(R298="GBP",1,_xll.BDP("GBP"&amp;R298&amp;" CURNCY","PX_LAST"))</f>
        <v>1</v>
      </c>
      <c r="V298" s="107" t="e">
        <f t="shared" si="66"/>
        <v>#VALUE!</v>
      </c>
      <c r="X298" s="249" t="str">
        <f t="shared" si="67"/>
        <v>EUR/GBP R 06/20/24 Curncy</v>
      </c>
      <c r="Y298" s="250">
        <f t="shared" si="68"/>
        <v>72282807.017543852</v>
      </c>
      <c r="Z298" s="254">
        <f t="shared" si="69"/>
        <v>-717192.98245614767</v>
      </c>
      <c r="AA298" s="254" t="e">
        <f t="shared" si="70"/>
        <v>#VALUE!</v>
      </c>
      <c r="AB298" s="91" t="str" cm="1">
        <f t="array" ref="AB298">_xll.BDP(P298&amp;" Govt","PX_DIRTY_MID")</f>
        <v>#N/A Field Not Applicable Govt</v>
      </c>
      <c r="AC298" s="256" t="e">
        <f t="shared" si="71"/>
        <v>#VALUE!</v>
      </c>
      <c r="AD298" s="255" t="e">
        <f t="shared" si="72"/>
        <v>#VALUE!</v>
      </c>
      <c r="AE298" s="249" t="str">
        <f t="shared" si="73"/>
        <v>EUR/GBP R 06/20/24 EUR</v>
      </c>
      <c r="AG298" s="254">
        <f t="shared" si="74"/>
        <v>-717192.98245614767</v>
      </c>
      <c r="AH298" s="254" t="e">
        <f t="shared" si="75"/>
        <v>#VALUE!</v>
      </c>
      <c r="AI298" s="256" t="e">
        <f t="shared" si="76"/>
        <v>#VALUE!</v>
      </c>
      <c r="AJ298" t="b">
        <f t="shared" si="77"/>
        <v>1</v>
      </c>
      <c r="AK298" t="s">
        <v>1012</v>
      </c>
      <c r="AL298" t="str">
        <f t="shared" si="78"/>
        <v>FORWARD</v>
      </c>
      <c r="AM298">
        <f t="shared" si="79"/>
        <v>0</v>
      </c>
    </row>
    <row r="299" spans="8:39" x14ac:dyDescent="0.35">
      <c r="H299" s="287" t="e">
        <f t="shared" si="80"/>
        <v>#N/A</v>
      </c>
      <c r="I299" s="249" t="s">
        <v>820</v>
      </c>
      <c r="J299" t="s">
        <v>822</v>
      </c>
      <c r="L299">
        <v>-2139335</v>
      </c>
      <c r="M299" s="250">
        <v>-2139335</v>
      </c>
      <c r="N299" s="251">
        <v>0.85242998905181888</v>
      </c>
      <c r="O299" t="str" cm="1">
        <f t="array" ref="O299">_xll.BDP(I299,"SECURITY_TYP")</f>
        <v>FORWARD</v>
      </c>
      <c r="P299" t="str" cm="1">
        <f t="array" ref="P299">_xll.BDP(I299,"ID_ISIN")</f>
        <v>#N/A Field Not Applicable</v>
      </c>
      <c r="Q299" t="str" cm="1">
        <f t="array" ref="Q299">_xll.BDP(P299&amp;" Govt","MATURITY")</f>
        <v>#N/A Field Not Applicable Govt</v>
      </c>
      <c r="R299" t="str" cm="1">
        <f t="array" ref="R299">_xll.BDP(I299,"CRNCY")</f>
        <v>GBP</v>
      </c>
      <c r="S299" s="91" t="str" cm="1">
        <f t="array" ref="S299">_xll.BDP(P299&amp;" Govt","RISK_MID")</f>
        <v>#N/A Field Not Applicable Govt</v>
      </c>
      <c r="T299" s="175" t="e">
        <f t="shared" si="65"/>
        <v>#VALUE!</v>
      </c>
      <c r="U299" cm="1">
        <f t="array" ref="U299">IF(R299="GBP",1,_xll.BDP("GBP"&amp;R299&amp;" CURNCY","PX_LAST"))</f>
        <v>1</v>
      </c>
      <c r="V299" s="107" t="e">
        <f t="shared" si="66"/>
        <v>#VALUE!</v>
      </c>
      <c r="X299" s="249" t="str">
        <f t="shared" si="67"/>
        <v>EUR/GBP R 06/20/24 Curncy</v>
      </c>
      <c r="Y299" s="250">
        <f t="shared" si="68"/>
        <v>-2118316.9719298244</v>
      </c>
      <c r="Z299" s="254">
        <f t="shared" si="69"/>
        <v>21018.028070175555</v>
      </c>
      <c r="AA299" s="254" t="e">
        <f t="shared" si="70"/>
        <v>#VALUE!</v>
      </c>
      <c r="AB299" s="91" t="str" cm="1">
        <f t="array" ref="AB299">_xll.BDP(P299&amp;" Govt","PX_DIRTY_MID")</f>
        <v>#N/A Field Not Applicable Govt</v>
      </c>
      <c r="AC299" s="256" t="e">
        <f t="shared" si="71"/>
        <v>#VALUE!</v>
      </c>
      <c r="AD299" s="255" t="e">
        <f t="shared" si="72"/>
        <v>#VALUE!</v>
      </c>
      <c r="AE299" s="249" t="str">
        <f t="shared" si="73"/>
        <v>EUR/GBP R 06/20/24 GBP</v>
      </c>
      <c r="AG299" s="254">
        <f t="shared" si="74"/>
        <v>21018.028070175555</v>
      </c>
      <c r="AH299" s="254" t="e">
        <f t="shared" si="75"/>
        <v>#VALUE!</v>
      </c>
      <c r="AI299" s="256" t="e">
        <f t="shared" si="76"/>
        <v>#VALUE!</v>
      </c>
      <c r="AJ299" t="b">
        <f t="shared" si="77"/>
        <v>1</v>
      </c>
      <c r="AK299" t="s">
        <v>1012</v>
      </c>
      <c r="AL299" t="str">
        <f t="shared" si="78"/>
        <v>FORWARD</v>
      </c>
      <c r="AM299">
        <f t="shared" si="79"/>
        <v>0</v>
      </c>
    </row>
    <row r="300" spans="8:39" x14ac:dyDescent="0.35">
      <c r="H300" s="287" t="e">
        <f t="shared" si="80"/>
        <v>#N/A</v>
      </c>
      <c r="I300" s="249" t="s">
        <v>820</v>
      </c>
      <c r="J300" t="s">
        <v>821</v>
      </c>
      <c r="L300">
        <v>21800000</v>
      </c>
      <c r="M300">
        <v>18568156.248039026</v>
      </c>
      <c r="N300" s="251">
        <v>0.85242998905181888</v>
      </c>
      <c r="O300" t="str" cm="1">
        <f t="array" ref="O300">_xll.BDP(I300,"SECURITY_TYP")</f>
        <v>FORWARD</v>
      </c>
      <c r="P300" t="str" cm="1">
        <f t="array" ref="P300">_xll.BDP(I300,"ID_ISIN")</f>
        <v>#N/A Field Not Applicable</v>
      </c>
      <c r="Q300" t="str" cm="1">
        <f t="array" ref="Q300">_xll.BDP(P300&amp;" Govt","MATURITY")</f>
        <v>#N/A Field Not Applicable Govt</v>
      </c>
      <c r="R300" t="str" cm="1">
        <f t="array" ref="R300">_xll.BDP(I300,"CRNCY")</f>
        <v>GBP</v>
      </c>
      <c r="S300" s="91" t="str" cm="1">
        <f t="array" ref="S300">_xll.BDP(P300&amp;" Govt","RISK_MID")</f>
        <v>#N/A Field Not Applicable Govt</v>
      </c>
      <c r="T300" s="175" t="e">
        <f t="shared" si="65"/>
        <v>#VALUE!</v>
      </c>
      <c r="U300" cm="1">
        <f t="array" ref="U300">IF(R300="GBP",1,_xll.BDP("GBP"&amp;R300&amp;" CURNCY","PX_LAST"))</f>
        <v>1</v>
      </c>
      <c r="V300" s="107" t="e">
        <f t="shared" si="66"/>
        <v>#VALUE!</v>
      </c>
      <c r="X300" s="249" t="str">
        <f t="shared" si="67"/>
        <v>EUR/GBP R 06/20/24 Curncy</v>
      </c>
      <c r="Y300" s="250">
        <f t="shared" si="68"/>
        <v>21585824.561403506</v>
      </c>
      <c r="Z300" s="254">
        <f t="shared" si="69"/>
        <v>-214175.4385964945</v>
      </c>
      <c r="AA300" s="254" t="e">
        <f t="shared" si="70"/>
        <v>#VALUE!</v>
      </c>
      <c r="AB300" s="91" t="str" cm="1">
        <f t="array" ref="AB300">_xll.BDP(P300&amp;" Govt","PX_DIRTY_MID")</f>
        <v>#N/A Field Not Applicable Govt</v>
      </c>
      <c r="AC300" s="256" t="e">
        <f t="shared" si="71"/>
        <v>#VALUE!</v>
      </c>
      <c r="AD300" s="255" t="e">
        <f t="shared" si="72"/>
        <v>#VALUE!</v>
      </c>
      <c r="AE300" s="249" t="str">
        <f t="shared" si="73"/>
        <v>EUR/GBP R 06/20/24 EUR</v>
      </c>
      <c r="AG300" s="254">
        <f t="shared" si="74"/>
        <v>-214175.4385964945</v>
      </c>
      <c r="AH300" s="254" t="e">
        <f t="shared" si="75"/>
        <v>#VALUE!</v>
      </c>
      <c r="AI300" s="256" t="e">
        <f t="shared" si="76"/>
        <v>#VALUE!</v>
      </c>
      <c r="AJ300" t="b">
        <f t="shared" si="77"/>
        <v>1</v>
      </c>
      <c r="AK300" t="s">
        <v>1012</v>
      </c>
      <c r="AL300" t="str">
        <f t="shared" si="78"/>
        <v>FORWARD</v>
      </c>
      <c r="AM300">
        <f t="shared" si="79"/>
        <v>0</v>
      </c>
    </row>
    <row r="301" spans="8:39" x14ac:dyDescent="0.35">
      <c r="H301" s="287" t="e">
        <f t="shared" si="80"/>
        <v>#N/A</v>
      </c>
      <c r="I301" s="249" t="s">
        <v>820</v>
      </c>
      <c r="J301" t="s">
        <v>822</v>
      </c>
      <c r="L301">
        <v>-9812050.3119911756</v>
      </c>
      <c r="M301">
        <v>-9812050.3119911756</v>
      </c>
      <c r="N301" s="251">
        <v>0.85242998905181888</v>
      </c>
      <c r="O301" t="str" cm="1">
        <f t="array" ref="O301">_xll.BDP(I301,"SECURITY_TYP")</f>
        <v>FORWARD</v>
      </c>
      <c r="P301" t="str" cm="1">
        <f t="array" ref="P301">_xll.BDP(I301,"ID_ISIN")</f>
        <v>#N/A Field Not Applicable</v>
      </c>
      <c r="Q301" t="str" cm="1">
        <f t="array" ref="Q301">_xll.BDP(P301&amp;" Govt","MATURITY")</f>
        <v>#N/A Field Not Applicable Govt</v>
      </c>
      <c r="R301" t="str" cm="1">
        <f t="array" ref="R301">_xll.BDP(I301,"CRNCY")</f>
        <v>GBP</v>
      </c>
      <c r="S301" s="91" t="str" cm="1">
        <f t="array" ref="S301">_xll.BDP(P301&amp;" Govt","RISK_MID")</f>
        <v>#N/A Field Not Applicable Govt</v>
      </c>
      <c r="T301" s="175" t="e">
        <f t="shared" si="65"/>
        <v>#VALUE!</v>
      </c>
      <c r="U301" cm="1">
        <f t="array" ref="U301">IF(R301="GBP",1,_xll.BDP("GBP"&amp;R301&amp;" CURNCY","PX_LAST"))</f>
        <v>1</v>
      </c>
      <c r="V301" s="107" t="e">
        <f t="shared" si="66"/>
        <v>#VALUE!</v>
      </c>
      <c r="X301" s="249" t="str">
        <f t="shared" si="67"/>
        <v>EUR/GBP R 06/20/24 Curncy</v>
      </c>
      <c r="Y301" s="250">
        <f t="shared" si="68"/>
        <v>-9715651.2212067004</v>
      </c>
      <c r="Z301" s="254">
        <f t="shared" si="69"/>
        <v>96399.090784475207</v>
      </c>
      <c r="AA301" s="254" t="e">
        <f t="shared" si="70"/>
        <v>#VALUE!</v>
      </c>
      <c r="AB301" s="91" t="str" cm="1">
        <f t="array" ref="AB301">_xll.BDP(P301&amp;" Govt","PX_DIRTY_MID")</f>
        <v>#N/A Field Not Applicable Govt</v>
      </c>
      <c r="AC301" s="256" t="e">
        <f t="shared" si="71"/>
        <v>#VALUE!</v>
      </c>
      <c r="AD301" s="255" t="e">
        <f t="shared" si="72"/>
        <v>#VALUE!</v>
      </c>
      <c r="AE301" s="249" t="str">
        <f t="shared" si="73"/>
        <v>EUR/GBP R 06/20/24 GBP</v>
      </c>
      <c r="AG301" s="254">
        <f t="shared" si="74"/>
        <v>96399.090784475207</v>
      </c>
      <c r="AH301" s="254" t="e">
        <f t="shared" si="75"/>
        <v>#VALUE!</v>
      </c>
      <c r="AI301" s="256" t="e">
        <f t="shared" si="76"/>
        <v>#VALUE!</v>
      </c>
      <c r="AJ301" t="b">
        <f t="shared" si="77"/>
        <v>1</v>
      </c>
      <c r="AK301" t="s">
        <v>1012</v>
      </c>
      <c r="AL301" t="str">
        <f t="shared" si="78"/>
        <v>FORWARD</v>
      </c>
      <c r="AM301">
        <f t="shared" si="79"/>
        <v>0</v>
      </c>
    </row>
    <row r="302" spans="8:39" x14ac:dyDescent="0.35">
      <c r="H302" s="287" t="e">
        <f t="shared" si="80"/>
        <v>#N/A</v>
      </c>
      <c r="I302" s="249" t="s">
        <v>1243</v>
      </c>
      <c r="J302" t="s">
        <v>788</v>
      </c>
      <c r="L302" s="250">
        <v>3625000</v>
      </c>
      <c r="M302" s="250">
        <v>154540.08121703219</v>
      </c>
      <c r="N302" s="251">
        <v>18.512297363281249</v>
      </c>
      <c r="O302" t="str" cm="1">
        <f t="array" ref="O302">_xll.BDP(I302,"SECURITY_TYP")</f>
        <v>FORWARD</v>
      </c>
      <c r="P302" t="str" cm="1">
        <f t="array" ref="P302">_xll.BDP(I302,"ID_ISIN")</f>
        <v>#N/A Field Not Applicable</v>
      </c>
      <c r="Q302" t="str" cm="1">
        <f t="array" ref="Q302">_xll.BDP(P302&amp;" Govt","MATURITY")</f>
        <v>#N/A Field Not Applicable Govt</v>
      </c>
      <c r="R302" t="str" cm="1">
        <f t="array" ref="R302">_xll.BDP(I302,"CRNCY")</f>
        <v>ZAR</v>
      </c>
      <c r="S302" s="91" t="str" cm="1">
        <f t="array" ref="S302">_xll.BDP(P302&amp;" Govt","RISK_MID")</f>
        <v>#N/A Field Not Applicable Govt</v>
      </c>
      <c r="T302" s="175" t="e">
        <f t="shared" si="65"/>
        <v>#VALUE!</v>
      </c>
      <c r="U302" cm="1">
        <f t="array" ref="U302">IF(R302="GBP",1,_xll.BDP("GBP"&amp;R302&amp;" CURNCY","PX_LAST"))</f>
        <v>23.239699999999999</v>
      </c>
      <c r="V302" s="107" t="e">
        <f t="shared" si="66"/>
        <v>#VALUE!</v>
      </c>
      <c r="X302" s="249" t="str">
        <f t="shared" si="67"/>
        <v>USD/ZAR R 06/20/24 Curncy</v>
      </c>
      <c r="Y302" s="250">
        <f t="shared" si="68"/>
        <v>3589385.9649122804</v>
      </c>
      <c r="Z302" s="254">
        <f t="shared" si="69"/>
        <v>-35614.03508771956</v>
      </c>
      <c r="AA302" s="254" t="e">
        <f t="shared" si="70"/>
        <v>#VALUE!</v>
      </c>
      <c r="AB302" s="91" t="str" cm="1">
        <f t="array" ref="AB302">_xll.BDP(P302&amp;" Govt","PX_DIRTY_MID")</f>
        <v>#N/A Field Not Applicable Govt</v>
      </c>
      <c r="AC302" s="256" t="e">
        <f t="shared" si="71"/>
        <v>#VALUE!</v>
      </c>
      <c r="AD302" s="255" t="e">
        <f t="shared" si="72"/>
        <v>#VALUE!</v>
      </c>
      <c r="AE302" s="249" t="str">
        <f t="shared" si="73"/>
        <v>USD/ZAR R 06/20/24 ZAR</v>
      </c>
      <c r="AG302" s="254">
        <f t="shared" si="74"/>
        <v>-35614.03508771956</v>
      </c>
      <c r="AH302" s="254" t="e">
        <f t="shared" si="75"/>
        <v>#VALUE!</v>
      </c>
      <c r="AI302" s="256" t="e">
        <f t="shared" si="76"/>
        <v>#VALUE!</v>
      </c>
      <c r="AJ302" t="b">
        <f t="shared" si="77"/>
        <v>1</v>
      </c>
      <c r="AK302" t="s">
        <v>1012</v>
      </c>
      <c r="AL302" t="str">
        <f t="shared" si="78"/>
        <v>FORWARD</v>
      </c>
      <c r="AM302">
        <f t="shared" si="79"/>
        <v>0</v>
      </c>
    </row>
    <row r="303" spans="8:39" x14ac:dyDescent="0.35">
      <c r="H303" s="287" t="e">
        <f t="shared" si="80"/>
        <v>#N/A</v>
      </c>
      <c r="I303" s="249" t="s">
        <v>1243</v>
      </c>
      <c r="J303" t="s">
        <v>789</v>
      </c>
      <c r="L303" s="250">
        <v>-194284.09232937463</v>
      </c>
      <c r="M303" s="250">
        <v>-153098.93702482752</v>
      </c>
      <c r="N303" s="251">
        <v>18.512297363281249</v>
      </c>
      <c r="O303" t="str" cm="1">
        <f t="array" ref="O303">_xll.BDP(I303,"SECURITY_TYP")</f>
        <v>FORWARD</v>
      </c>
      <c r="P303" t="str" cm="1">
        <f t="array" ref="P303">_xll.BDP(I303,"ID_ISIN")</f>
        <v>#N/A Field Not Applicable</v>
      </c>
      <c r="Q303" t="str" cm="1">
        <f t="array" ref="Q303">_xll.BDP(P303&amp;" Govt","MATURITY")</f>
        <v>#N/A Field Not Applicable Govt</v>
      </c>
      <c r="R303" t="str" cm="1">
        <f t="array" ref="R303">_xll.BDP(I303,"CRNCY")</f>
        <v>ZAR</v>
      </c>
      <c r="S303" s="91" t="str" cm="1">
        <f t="array" ref="S303">_xll.BDP(P303&amp;" Govt","RISK_MID")</f>
        <v>#N/A Field Not Applicable Govt</v>
      </c>
      <c r="T303" s="175" t="e">
        <f t="shared" si="65"/>
        <v>#VALUE!</v>
      </c>
      <c r="U303" cm="1">
        <f t="array" ref="U303">IF(R303="GBP",1,_xll.BDP("GBP"&amp;R303&amp;" CURNCY","PX_LAST"))</f>
        <v>23.239699999999999</v>
      </c>
      <c r="V303" s="107" t="e">
        <f t="shared" si="66"/>
        <v>#VALUE!</v>
      </c>
      <c r="X303" s="249" t="str">
        <f t="shared" si="67"/>
        <v>USD/ZAR R 06/20/24 Curncy</v>
      </c>
      <c r="Y303" s="250">
        <f t="shared" si="68"/>
        <v>-192375.33633455972</v>
      </c>
      <c r="Z303" s="254">
        <f t="shared" si="69"/>
        <v>1908.7559948149137</v>
      </c>
      <c r="AA303" s="254" t="e">
        <f t="shared" si="70"/>
        <v>#VALUE!</v>
      </c>
      <c r="AB303" s="91" t="str" cm="1">
        <f t="array" ref="AB303">_xll.BDP(P303&amp;" Govt","PX_DIRTY_MID")</f>
        <v>#N/A Field Not Applicable Govt</v>
      </c>
      <c r="AC303" s="256" t="e">
        <f t="shared" si="71"/>
        <v>#VALUE!</v>
      </c>
      <c r="AD303" s="255" t="e">
        <f t="shared" si="72"/>
        <v>#VALUE!</v>
      </c>
      <c r="AE303" s="249" t="str">
        <f t="shared" si="73"/>
        <v>USD/ZAR R 06/20/24 USD</v>
      </c>
      <c r="AG303" s="254">
        <f t="shared" si="74"/>
        <v>1908.7559948149137</v>
      </c>
      <c r="AH303" s="254" t="e">
        <f t="shared" si="75"/>
        <v>#VALUE!</v>
      </c>
      <c r="AI303" s="256" t="e">
        <f t="shared" si="76"/>
        <v>#VALUE!</v>
      </c>
      <c r="AJ303" t="b">
        <f t="shared" si="77"/>
        <v>1</v>
      </c>
      <c r="AK303" t="s">
        <v>1012</v>
      </c>
      <c r="AL303" t="str">
        <f t="shared" si="78"/>
        <v>FORWARD</v>
      </c>
      <c r="AM303">
        <f t="shared" si="79"/>
        <v>0</v>
      </c>
    </row>
    <row r="304" spans="8:39" x14ac:dyDescent="0.35">
      <c r="H304" s="287" t="e">
        <f t="shared" si="80"/>
        <v>#N/A</v>
      </c>
      <c r="I304" s="249" t="s">
        <v>1243</v>
      </c>
      <c r="J304" t="s">
        <v>788</v>
      </c>
      <c r="L304">
        <v>745482440</v>
      </c>
      <c r="M304">
        <v>31781218.434061058</v>
      </c>
      <c r="N304" s="251">
        <v>18.522306860351563</v>
      </c>
      <c r="O304" t="str" cm="1">
        <f t="array" ref="O304">_xll.BDP(I304,"SECURITY_TYP")</f>
        <v>FORWARD</v>
      </c>
      <c r="P304" t="str" cm="1">
        <f t="array" ref="P304">_xll.BDP(I304,"ID_ISIN")</f>
        <v>#N/A Field Not Applicable</v>
      </c>
      <c r="Q304" t="str" cm="1">
        <f t="array" ref="Q304">_xll.BDP(P304&amp;" Govt","MATURITY")</f>
        <v>#N/A Field Not Applicable Govt</v>
      </c>
      <c r="R304" t="str" cm="1">
        <f t="array" ref="R304">_xll.BDP(I304,"CRNCY")</f>
        <v>ZAR</v>
      </c>
      <c r="S304" s="91" t="str" cm="1">
        <f t="array" ref="S304">_xll.BDP(P304&amp;" Govt","RISK_MID")</f>
        <v>#N/A Field Not Applicable Govt</v>
      </c>
      <c r="T304" s="175" t="e">
        <f t="shared" si="65"/>
        <v>#VALUE!</v>
      </c>
      <c r="U304" cm="1">
        <f t="array" ref="U304">IF(R304="GBP",1,_xll.BDP("GBP"&amp;R304&amp;" CURNCY","PX_LAST"))</f>
        <v>23.239699999999999</v>
      </c>
      <c r="V304" s="107" t="e">
        <f t="shared" si="66"/>
        <v>#VALUE!</v>
      </c>
      <c r="X304" s="249" t="str">
        <f t="shared" si="67"/>
        <v>USD/ZAR R 06/20/24 Curncy</v>
      </c>
      <c r="Y304" s="250">
        <f t="shared" si="68"/>
        <v>738158401.99298239</v>
      </c>
      <c r="Z304" s="254">
        <f t="shared" si="69"/>
        <v>-7324038.0070176125</v>
      </c>
      <c r="AA304" s="254" t="e">
        <f t="shared" si="70"/>
        <v>#VALUE!</v>
      </c>
      <c r="AB304" s="91" t="str" cm="1">
        <f t="array" ref="AB304">_xll.BDP(P304&amp;" Govt","PX_DIRTY_MID")</f>
        <v>#N/A Field Not Applicable Govt</v>
      </c>
      <c r="AC304" s="256" t="e">
        <f t="shared" si="71"/>
        <v>#VALUE!</v>
      </c>
      <c r="AD304" s="255" t="e">
        <f t="shared" si="72"/>
        <v>#VALUE!</v>
      </c>
      <c r="AE304" s="249" t="str">
        <f t="shared" si="73"/>
        <v>USD/ZAR R 06/20/24 ZAR</v>
      </c>
      <c r="AG304" s="254">
        <f t="shared" si="74"/>
        <v>-7324038.0070176125</v>
      </c>
      <c r="AH304" s="254" t="e">
        <f t="shared" si="75"/>
        <v>#VALUE!</v>
      </c>
      <c r="AI304" s="256" t="e">
        <f t="shared" si="76"/>
        <v>#VALUE!</v>
      </c>
      <c r="AJ304" t="b">
        <f t="shared" si="77"/>
        <v>1</v>
      </c>
      <c r="AK304" t="s">
        <v>1012</v>
      </c>
      <c r="AL304" t="str">
        <f t="shared" si="78"/>
        <v>FORWARD</v>
      </c>
      <c r="AM304">
        <f t="shared" si="79"/>
        <v>0</v>
      </c>
    </row>
    <row r="305" spans="8:39" x14ac:dyDescent="0.35">
      <c r="H305" s="287" t="e">
        <f t="shared" si="80"/>
        <v>#N/A</v>
      </c>
      <c r="I305" s="249" t="s">
        <v>1243</v>
      </c>
      <c r="J305" t="s">
        <v>789</v>
      </c>
      <c r="L305">
        <v>-40000000</v>
      </c>
      <c r="M305">
        <v>-31520632.531308867</v>
      </c>
      <c r="N305" s="251">
        <v>18.522306860351563</v>
      </c>
      <c r="O305" t="str" cm="1">
        <f t="array" ref="O305">_xll.BDP(I305,"SECURITY_TYP")</f>
        <v>FORWARD</v>
      </c>
      <c r="P305" t="str" cm="1">
        <f t="array" ref="P305">_xll.BDP(I305,"ID_ISIN")</f>
        <v>#N/A Field Not Applicable</v>
      </c>
      <c r="Q305" t="str" cm="1">
        <f t="array" ref="Q305">_xll.BDP(P305&amp;" Govt","MATURITY")</f>
        <v>#N/A Field Not Applicable Govt</v>
      </c>
      <c r="R305" t="str" cm="1">
        <f t="array" ref="R305">_xll.BDP(I305,"CRNCY")</f>
        <v>ZAR</v>
      </c>
      <c r="S305" s="91" t="str" cm="1">
        <f t="array" ref="S305">_xll.BDP(P305&amp;" Govt","RISK_MID")</f>
        <v>#N/A Field Not Applicable Govt</v>
      </c>
      <c r="T305" s="175" t="e">
        <f t="shared" si="65"/>
        <v>#VALUE!</v>
      </c>
      <c r="U305" cm="1">
        <f t="array" ref="U305">IF(R305="GBP",1,_xll.BDP("GBP"&amp;R305&amp;" CURNCY","PX_LAST"))</f>
        <v>23.239699999999999</v>
      </c>
      <c r="V305" s="107" t="e">
        <f t="shared" si="66"/>
        <v>#VALUE!</v>
      </c>
      <c r="X305" s="249" t="str">
        <f t="shared" si="67"/>
        <v>USD/ZAR R 06/20/24 Curncy</v>
      </c>
      <c r="Y305" s="250">
        <f t="shared" si="68"/>
        <v>-39607017.543859646</v>
      </c>
      <c r="Z305" s="254">
        <f t="shared" si="69"/>
        <v>392982.45614035428</v>
      </c>
      <c r="AA305" s="254" t="e">
        <f t="shared" si="70"/>
        <v>#VALUE!</v>
      </c>
      <c r="AB305" s="91" t="str" cm="1">
        <f t="array" ref="AB305">_xll.BDP(P305&amp;" Govt","PX_DIRTY_MID")</f>
        <v>#N/A Field Not Applicable Govt</v>
      </c>
      <c r="AC305" s="256" t="e">
        <f t="shared" si="71"/>
        <v>#VALUE!</v>
      </c>
      <c r="AD305" s="255" t="e">
        <f t="shared" si="72"/>
        <v>#VALUE!</v>
      </c>
      <c r="AE305" s="249" t="str">
        <f t="shared" si="73"/>
        <v>USD/ZAR R 06/20/24 USD</v>
      </c>
      <c r="AG305" s="254">
        <f t="shared" si="74"/>
        <v>392982.45614035428</v>
      </c>
      <c r="AH305" s="254" t="e">
        <f t="shared" si="75"/>
        <v>#VALUE!</v>
      </c>
      <c r="AI305" s="256" t="e">
        <f t="shared" si="76"/>
        <v>#VALUE!</v>
      </c>
      <c r="AJ305" t="b">
        <f t="shared" si="77"/>
        <v>1</v>
      </c>
      <c r="AK305" t="s">
        <v>1012</v>
      </c>
      <c r="AL305" t="str">
        <f t="shared" si="78"/>
        <v>FORWARD</v>
      </c>
      <c r="AM305">
        <f t="shared" si="79"/>
        <v>0</v>
      </c>
    </row>
    <row r="306" spans="8:39" x14ac:dyDescent="0.35">
      <c r="H306" s="287" t="e">
        <f t="shared" si="80"/>
        <v>#N/A</v>
      </c>
      <c r="I306" s="249" t="s">
        <v>1243</v>
      </c>
      <c r="J306" t="s">
        <v>788</v>
      </c>
      <c r="L306">
        <v>-745820226.36215603</v>
      </c>
      <c r="M306" s="89">
        <v>-31795618.856638052</v>
      </c>
      <c r="N306" s="251">
        <v>18.512297363281249</v>
      </c>
      <c r="O306" t="str" cm="1">
        <f t="array" ref="O306">_xll.BDP(I306,"SECURITY_TYP")</f>
        <v>FORWARD</v>
      </c>
      <c r="P306" t="str" cm="1">
        <f t="array" ref="P306">_xll.BDP(I306,"ID_ISIN")</f>
        <v>#N/A Field Not Applicable</v>
      </c>
      <c r="Q306" t="str" cm="1">
        <f t="array" ref="Q306">_xll.BDP(P306&amp;" Govt","MATURITY")</f>
        <v>#N/A Field Not Applicable Govt</v>
      </c>
      <c r="R306" t="str" cm="1">
        <f t="array" ref="R306">_xll.BDP(I306,"CRNCY")</f>
        <v>ZAR</v>
      </c>
      <c r="S306" s="91" t="str" cm="1">
        <f t="array" ref="S306">_xll.BDP(P306&amp;" Govt","RISK_MID")</f>
        <v>#N/A Field Not Applicable Govt</v>
      </c>
      <c r="T306" s="175" t="e">
        <f t="shared" si="65"/>
        <v>#VALUE!</v>
      </c>
      <c r="U306" cm="1">
        <f t="array" ref="U306">IF(R306="GBP",1,_xll.BDP("GBP"&amp;R306&amp;" CURNCY","PX_LAST"))</f>
        <v>23.239699999999999</v>
      </c>
      <c r="V306" s="107" t="e">
        <f t="shared" si="66"/>
        <v>#VALUE!</v>
      </c>
      <c r="X306" s="249" t="str">
        <f t="shared" si="67"/>
        <v>USD/ZAR R 06/20/24 Curncy</v>
      </c>
      <c r="Y306" s="250">
        <f t="shared" si="68"/>
        <v>-738492869.75228214</v>
      </c>
      <c r="Z306" s="254">
        <f t="shared" si="69"/>
        <v>7327356.6098738909</v>
      </c>
      <c r="AA306" s="254" t="e">
        <f t="shared" si="70"/>
        <v>#VALUE!</v>
      </c>
      <c r="AB306" s="91" t="str" cm="1">
        <f t="array" ref="AB306">_xll.BDP(P306&amp;" Govt","PX_DIRTY_MID")</f>
        <v>#N/A Field Not Applicable Govt</v>
      </c>
      <c r="AC306" s="256" t="e">
        <f t="shared" si="71"/>
        <v>#VALUE!</v>
      </c>
      <c r="AD306" s="255" t="e">
        <f t="shared" si="72"/>
        <v>#VALUE!</v>
      </c>
      <c r="AE306" s="249" t="str">
        <f t="shared" si="73"/>
        <v>USD/ZAR R 06/20/24 ZAR</v>
      </c>
      <c r="AG306" s="254">
        <f t="shared" si="74"/>
        <v>7327356.6098738909</v>
      </c>
      <c r="AH306" s="254" t="e">
        <f t="shared" si="75"/>
        <v>#VALUE!</v>
      </c>
      <c r="AI306" s="256" t="e">
        <f t="shared" si="76"/>
        <v>#VALUE!</v>
      </c>
      <c r="AJ306" t="b">
        <f t="shared" si="77"/>
        <v>1</v>
      </c>
      <c r="AK306" t="s">
        <v>1012</v>
      </c>
      <c r="AL306" t="str">
        <f t="shared" si="78"/>
        <v>FORWARD</v>
      </c>
      <c r="AM306">
        <f t="shared" si="79"/>
        <v>0</v>
      </c>
    </row>
    <row r="307" spans="8:39" x14ac:dyDescent="0.35">
      <c r="H307" s="287" t="e">
        <f t="shared" si="80"/>
        <v>#N/A</v>
      </c>
      <c r="I307" s="249" t="s">
        <v>1243</v>
      </c>
      <c r="J307" t="s">
        <v>789</v>
      </c>
      <c r="L307">
        <v>39580838</v>
      </c>
      <c r="M307">
        <v>31190326.246981654</v>
      </c>
      <c r="N307" s="251">
        <v>18.512297363281249</v>
      </c>
      <c r="O307" t="str" cm="1">
        <f t="array" ref="O307">_xll.BDP(I307,"SECURITY_TYP")</f>
        <v>FORWARD</v>
      </c>
      <c r="P307" t="str" cm="1">
        <f t="array" ref="P307">_xll.BDP(I307,"ID_ISIN")</f>
        <v>#N/A Field Not Applicable</v>
      </c>
      <c r="Q307" t="str" cm="1">
        <f t="array" ref="Q307">_xll.BDP(P307&amp;" Govt","MATURITY")</f>
        <v>#N/A Field Not Applicable Govt</v>
      </c>
      <c r="R307" t="str" cm="1">
        <f t="array" ref="R307">_xll.BDP(I307,"CRNCY")</f>
        <v>ZAR</v>
      </c>
      <c r="S307" s="91" t="str" cm="1">
        <f t="array" ref="S307">_xll.BDP(P307&amp;" Govt","RISK_MID")</f>
        <v>#N/A Field Not Applicable Govt</v>
      </c>
      <c r="T307" s="175" t="e">
        <f t="shared" si="65"/>
        <v>#VALUE!</v>
      </c>
      <c r="U307" cm="1">
        <f t="array" ref="U307">IF(R307="GBP",1,_xll.BDP("GBP"&amp;R307&amp;" CURNCY","PX_LAST"))</f>
        <v>23.239699999999999</v>
      </c>
      <c r="V307" s="107" t="e">
        <f t="shared" si="66"/>
        <v>#VALUE!</v>
      </c>
      <c r="X307" s="249" t="str">
        <f t="shared" si="67"/>
        <v>USD/ZAR R 06/20/24 Curncy</v>
      </c>
      <c r="Y307" s="250">
        <f t="shared" si="68"/>
        <v>39191973.626666665</v>
      </c>
      <c r="Z307" s="254">
        <f t="shared" si="69"/>
        <v>-388864.37333333492</v>
      </c>
      <c r="AA307" s="254" t="e">
        <f t="shared" si="70"/>
        <v>#VALUE!</v>
      </c>
      <c r="AB307" s="91" t="str" cm="1">
        <f t="array" ref="AB307">_xll.BDP(P307&amp;" Govt","PX_DIRTY_MID")</f>
        <v>#N/A Field Not Applicable Govt</v>
      </c>
      <c r="AC307" s="256" t="e">
        <f t="shared" si="71"/>
        <v>#VALUE!</v>
      </c>
      <c r="AD307" s="255" t="e">
        <f t="shared" si="72"/>
        <v>#VALUE!</v>
      </c>
      <c r="AE307" s="249" t="str">
        <f t="shared" si="73"/>
        <v>USD/ZAR R 06/20/24 USD</v>
      </c>
      <c r="AG307" s="254">
        <f t="shared" si="74"/>
        <v>-388864.37333333492</v>
      </c>
      <c r="AH307" s="254" t="e">
        <f t="shared" si="75"/>
        <v>#VALUE!</v>
      </c>
      <c r="AI307" s="256" t="e">
        <f t="shared" si="76"/>
        <v>#VALUE!</v>
      </c>
      <c r="AJ307" t="b">
        <f t="shared" si="77"/>
        <v>1</v>
      </c>
      <c r="AK307" t="s">
        <v>1012</v>
      </c>
      <c r="AL307" t="str">
        <f t="shared" si="78"/>
        <v>FORWARD</v>
      </c>
      <c r="AM307">
        <f t="shared" si="79"/>
        <v>0</v>
      </c>
    </row>
    <row r="308" spans="8:39" x14ac:dyDescent="0.35">
      <c r="H308" s="287" t="e">
        <f t="shared" si="80"/>
        <v>#N/A</v>
      </c>
      <c r="I308" s="249" t="s">
        <v>790</v>
      </c>
      <c r="J308" t="s">
        <v>1067</v>
      </c>
      <c r="L308" s="250">
        <v>0</v>
      </c>
      <c r="M308" s="250">
        <v>0</v>
      </c>
      <c r="N308" s="251">
        <v>0</v>
      </c>
      <c r="O308" t="str" cm="1">
        <f t="array" ref="O308">_xll.BDP(I308,"SECURITY_TYP")</f>
        <v>Rec Fix/Pay IL ZC</v>
      </c>
      <c r="P308" t="str" cm="1">
        <f t="array" ref="P308">_xll.BDP(I308,"ID_ISIN")</f>
        <v>#N/A Field Not Applicable</v>
      </c>
      <c r="Q308" t="str" cm="1">
        <f t="array" ref="Q308">_xll.BDP(P308&amp;" Govt","MATURITY")</f>
        <v>#N/A Field Not Applicable Govt</v>
      </c>
      <c r="R308" t="str" cm="1">
        <f t="array" ref="R308">_xll.BDP(I308,"CRNCY")</f>
        <v>EUR</v>
      </c>
      <c r="S308" s="91" t="str" cm="1">
        <f t="array" ref="S308">_xll.BDP(P308&amp;" Govt","RISK_MID")</f>
        <v>#N/A Field Not Applicable Govt</v>
      </c>
      <c r="T308" s="175" t="e">
        <f t="shared" si="65"/>
        <v>#VALUE!</v>
      </c>
      <c r="U308" cm="1">
        <f t="array" ref="U308">IF(R308="GBP",1,_xll.BDP("GBP"&amp;R308&amp;" CURNCY","PX_LAST"))</f>
        <v>1.1878</v>
      </c>
      <c r="V308" s="107" t="e">
        <f t="shared" si="66"/>
        <v>#VALUE!</v>
      </c>
      <c r="X308" s="249" t="str">
        <f t="shared" si="67"/>
        <v>SLRT0JOV Corp</v>
      </c>
      <c r="Y308" s="250">
        <f t="shared" si="68"/>
        <v>0</v>
      </c>
      <c r="Z308" s="254">
        <f t="shared" si="69"/>
        <v>0</v>
      </c>
      <c r="AA308" s="254" t="e">
        <f t="shared" si="70"/>
        <v>#VALUE!</v>
      </c>
      <c r="AB308" s="91" t="str" cm="1">
        <f t="array" ref="AB308">_xll.BDP(P308&amp;" Govt","PX_DIRTY_MID")</f>
        <v>#N/A Field Not Applicable Govt</v>
      </c>
      <c r="AC308" s="256" t="e">
        <f t="shared" si="71"/>
        <v>#VALUE!</v>
      </c>
      <c r="AD308" s="255" t="e">
        <f t="shared" si="72"/>
        <v>#VALUE!</v>
      </c>
      <c r="AE308" s="249" t="str">
        <f t="shared" si="73"/>
        <v>[/ZC 0.663 10/15/25]</v>
      </c>
      <c r="AG308" s="254">
        <f t="shared" si="74"/>
        <v>0</v>
      </c>
      <c r="AH308" s="254" t="e">
        <f t="shared" si="75"/>
        <v>#VALUE!</v>
      </c>
      <c r="AI308" s="256" t="e">
        <f t="shared" si="76"/>
        <v>#VALUE!</v>
      </c>
      <c r="AJ308" t="b">
        <f t="shared" si="77"/>
        <v>1</v>
      </c>
      <c r="AK308" t="s">
        <v>1012</v>
      </c>
      <c r="AL308" t="str">
        <f t="shared" si="78"/>
        <v>Rec Fix/Pay IL ZC</v>
      </c>
      <c r="AM308">
        <f t="shared" si="79"/>
        <v>0</v>
      </c>
    </row>
    <row r="309" spans="8:39" x14ac:dyDescent="0.35">
      <c r="H309" s="287" t="e">
        <f t="shared" si="80"/>
        <v>#N/A</v>
      </c>
      <c r="I309" s="249" t="s">
        <v>1242</v>
      </c>
      <c r="J309" t="s">
        <v>791</v>
      </c>
      <c r="L309">
        <v>79622980000</v>
      </c>
      <c r="M309" s="250">
        <v>45789136.820597485</v>
      </c>
      <c r="N309" s="251">
        <v>1369.110146484375</v>
      </c>
      <c r="O309" t="str" cm="1">
        <f t="array" ref="O309">_xll.BDP(I309,"SECURITY_TYP")</f>
        <v>FORWARD</v>
      </c>
      <c r="P309" t="str" cm="1">
        <f t="array" ref="P309">_xll.BDP(I309,"ID_ISIN")</f>
        <v>#N/A Field Not Applicable</v>
      </c>
      <c r="Q309" t="str" cm="1">
        <f t="array" ref="Q309">_xll.BDP(P309&amp;" Govt","MATURITY")</f>
        <v>#N/A Field Not Applicable Govt</v>
      </c>
      <c r="R309" t="str" cm="1">
        <f t="array" ref="R309">_xll.BDP(I309,"CRNCY")</f>
        <v>KRW</v>
      </c>
      <c r="S309" s="91" t="str" cm="1">
        <f t="array" ref="S309">_xll.BDP(P309&amp;" Govt","RISK_MID")</f>
        <v>#N/A Field Not Applicable Govt</v>
      </c>
      <c r="T309" s="175" t="e">
        <f t="shared" si="65"/>
        <v>#VALUE!</v>
      </c>
      <c r="U309" cm="1">
        <f t="array" ref="U309">IF(R309="GBP",1,_xll.BDP("GBP"&amp;R309&amp;" CURNCY","PX_LAST"))</f>
        <v>1780.0848000000001</v>
      </c>
      <c r="V309" s="107" t="e">
        <f t="shared" si="66"/>
        <v>#VALUE!</v>
      </c>
      <c r="X309" s="249" t="str">
        <f t="shared" si="67"/>
        <v>USD/KRW N 06/20/24 Curncy</v>
      </c>
      <c r="Y309" s="250">
        <f t="shared" si="68"/>
        <v>78840719143.85965</v>
      </c>
      <c r="Z309" s="254">
        <f t="shared" si="69"/>
        <v>-782260856.14035034</v>
      </c>
      <c r="AA309" s="254" t="e">
        <f t="shared" si="70"/>
        <v>#VALUE!</v>
      </c>
      <c r="AB309" s="91" t="str" cm="1">
        <f t="array" ref="AB309">_xll.BDP(P309&amp;" Govt","PX_DIRTY_MID")</f>
        <v>#N/A Field Not Applicable Govt</v>
      </c>
      <c r="AC309" s="256" t="e">
        <f t="shared" si="71"/>
        <v>#VALUE!</v>
      </c>
      <c r="AD309" s="255" t="e">
        <f t="shared" si="72"/>
        <v>#VALUE!</v>
      </c>
      <c r="AE309" s="249" t="str">
        <f t="shared" si="73"/>
        <v>USD/KRW N 06/20/24 KRW</v>
      </c>
      <c r="AG309" s="254">
        <f t="shared" si="74"/>
        <v>-782260856.14035034</v>
      </c>
      <c r="AH309" s="254" t="e">
        <f t="shared" si="75"/>
        <v>#VALUE!</v>
      </c>
      <c r="AI309" s="256" t="e">
        <f t="shared" si="76"/>
        <v>#VALUE!</v>
      </c>
      <c r="AJ309" t="b">
        <f t="shared" si="77"/>
        <v>1</v>
      </c>
      <c r="AK309" t="s">
        <v>1012</v>
      </c>
      <c r="AL309" t="str">
        <f t="shared" si="78"/>
        <v>FORWARD</v>
      </c>
      <c r="AM309">
        <f t="shared" si="79"/>
        <v>0</v>
      </c>
    </row>
    <row r="310" spans="8:39" x14ac:dyDescent="0.35">
      <c r="H310" s="287" t="e">
        <f t="shared" si="80"/>
        <v>#N/A</v>
      </c>
      <c r="I310" s="249" t="s">
        <v>1242</v>
      </c>
      <c r="J310" t="s">
        <v>792</v>
      </c>
      <c r="L310">
        <v>-3000000</v>
      </c>
      <c r="M310">
        <v>-2364047.439848165</v>
      </c>
      <c r="N310" s="251">
        <v>1369.110146484375</v>
      </c>
      <c r="O310" t="str" cm="1">
        <f t="array" ref="O310">_xll.BDP(I310,"SECURITY_TYP")</f>
        <v>FORWARD</v>
      </c>
      <c r="P310" t="str" cm="1">
        <f t="array" ref="P310">_xll.BDP(I310,"ID_ISIN")</f>
        <v>#N/A Field Not Applicable</v>
      </c>
      <c r="Q310" t="str" cm="1">
        <f t="array" ref="Q310">_xll.BDP(P310&amp;" Govt","MATURITY")</f>
        <v>#N/A Field Not Applicable Govt</v>
      </c>
      <c r="R310" t="str" cm="1">
        <f t="array" ref="R310">_xll.BDP(I310,"CRNCY")</f>
        <v>KRW</v>
      </c>
      <c r="S310" s="91" t="str" cm="1">
        <f t="array" ref="S310">_xll.BDP(P310&amp;" Govt","RISK_MID")</f>
        <v>#N/A Field Not Applicable Govt</v>
      </c>
      <c r="T310" s="175" t="e">
        <f t="shared" si="65"/>
        <v>#VALUE!</v>
      </c>
      <c r="U310" cm="1">
        <f t="array" ref="U310">IF(R310="GBP",1,_xll.BDP("GBP"&amp;R310&amp;" CURNCY","PX_LAST"))</f>
        <v>1780.0848000000001</v>
      </c>
      <c r="V310" s="107" t="e">
        <f t="shared" si="66"/>
        <v>#VALUE!</v>
      </c>
      <c r="X310" s="249" t="str">
        <f t="shared" si="67"/>
        <v>USD/KRW N 06/20/24 Curncy</v>
      </c>
      <c r="Y310" s="250">
        <f t="shared" si="68"/>
        <v>-2970526.3157894732</v>
      </c>
      <c r="Z310" s="254">
        <f t="shared" si="69"/>
        <v>29473.684210526757</v>
      </c>
      <c r="AA310" s="254" t="e">
        <f t="shared" si="70"/>
        <v>#VALUE!</v>
      </c>
      <c r="AB310" s="91" t="str" cm="1">
        <f t="array" ref="AB310">_xll.BDP(P310&amp;" Govt","PX_DIRTY_MID")</f>
        <v>#N/A Field Not Applicable Govt</v>
      </c>
      <c r="AC310" s="256" t="e">
        <f t="shared" si="71"/>
        <v>#VALUE!</v>
      </c>
      <c r="AD310" s="255" t="e">
        <f t="shared" si="72"/>
        <v>#VALUE!</v>
      </c>
      <c r="AE310" s="249" t="str">
        <f t="shared" si="73"/>
        <v>USD/KRW N 06/20/24 USD</v>
      </c>
      <c r="AG310" s="254">
        <f t="shared" si="74"/>
        <v>29473.684210526757</v>
      </c>
      <c r="AH310" s="254" t="e">
        <f t="shared" si="75"/>
        <v>#VALUE!</v>
      </c>
      <c r="AI310" s="256" t="e">
        <f t="shared" si="76"/>
        <v>#VALUE!</v>
      </c>
      <c r="AJ310" t="b">
        <f t="shared" si="77"/>
        <v>1</v>
      </c>
      <c r="AK310" t="s">
        <v>1012</v>
      </c>
      <c r="AL310" t="str">
        <f t="shared" si="78"/>
        <v>FORWARD</v>
      </c>
      <c r="AM310">
        <f t="shared" si="79"/>
        <v>0</v>
      </c>
    </row>
    <row r="311" spans="8:39" x14ac:dyDescent="0.35">
      <c r="H311" s="287" t="e">
        <f t="shared" si="80"/>
        <v>#N/A</v>
      </c>
      <c r="I311" s="249" t="s">
        <v>1242</v>
      </c>
      <c r="J311" t="s">
        <v>792</v>
      </c>
      <c r="L311">
        <v>-29000000</v>
      </c>
      <c r="M311" s="250">
        <v>-22852458.585198928</v>
      </c>
      <c r="N311" s="251">
        <v>1369.110146484375</v>
      </c>
      <c r="O311" t="str" cm="1">
        <f t="array" ref="O311">_xll.BDP(I311,"SECURITY_TYP")</f>
        <v>FORWARD</v>
      </c>
      <c r="P311" t="str" cm="1">
        <f t="array" ref="P311">_xll.BDP(I311,"ID_ISIN")</f>
        <v>#N/A Field Not Applicable</v>
      </c>
      <c r="Q311" t="str" cm="1">
        <f t="array" ref="Q311">_xll.BDP(P311&amp;" Govt","MATURITY")</f>
        <v>#N/A Field Not Applicable Govt</v>
      </c>
      <c r="R311" t="str" cm="1">
        <f t="array" ref="R311">_xll.BDP(I311,"CRNCY")</f>
        <v>KRW</v>
      </c>
      <c r="S311" s="91" t="str" cm="1">
        <f t="array" ref="S311">_xll.BDP(P311&amp;" Govt","RISK_MID")</f>
        <v>#N/A Field Not Applicable Govt</v>
      </c>
      <c r="T311" s="175" t="e">
        <f t="shared" si="65"/>
        <v>#VALUE!</v>
      </c>
      <c r="U311" cm="1">
        <f t="array" ref="U311">IF(R311="GBP",1,_xll.BDP("GBP"&amp;R311&amp;" CURNCY","PX_LAST"))</f>
        <v>1780.0848000000001</v>
      </c>
      <c r="V311" s="107" t="e">
        <f t="shared" si="66"/>
        <v>#VALUE!</v>
      </c>
      <c r="X311" s="249" t="str">
        <f t="shared" si="67"/>
        <v>USD/KRW N 06/20/24 Curncy</v>
      </c>
      <c r="Y311" s="250">
        <f t="shared" si="68"/>
        <v>-28715087.719298244</v>
      </c>
      <c r="Z311" s="254">
        <f t="shared" si="69"/>
        <v>284912.28070175648</v>
      </c>
      <c r="AA311" s="254" t="e">
        <f t="shared" si="70"/>
        <v>#VALUE!</v>
      </c>
      <c r="AB311" s="91" t="str" cm="1">
        <f t="array" ref="AB311">_xll.BDP(P311&amp;" Govt","PX_DIRTY_MID")</f>
        <v>#N/A Field Not Applicable Govt</v>
      </c>
      <c r="AC311" s="256" t="e">
        <f t="shared" si="71"/>
        <v>#VALUE!</v>
      </c>
      <c r="AD311" s="255" t="e">
        <f t="shared" si="72"/>
        <v>#VALUE!</v>
      </c>
      <c r="AE311" s="249" t="str">
        <f t="shared" si="73"/>
        <v>USD/KRW N 06/20/24 USD</v>
      </c>
      <c r="AG311" s="254">
        <f t="shared" si="74"/>
        <v>284912.28070175648</v>
      </c>
      <c r="AH311" s="254" t="e">
        <f t="shared" si="75"/>
        <v>#VALUE!</v>
      </c>
      <c r="AI311" s="256" t="e">
        <f t="shared" si="76"/>
        <v>#VALUE!</v>
      </c>
      <c r="AJ311" t="b">
        <f t="shared" si="77"/>
        <v>1</v>
      </c>
      <c r="AK311" t="s">
        <v>1012</v>
      </c>
      <c r="AL311" t="str">
        <f t="shared" si="78"/>
        <v>FORWARD</v>
      </c>
      <c r="AM311">
        <f t="shared" si="79"/>
        <v>0</v>
      </c>
    </row>
    <row r="312" spans="8:39" x14ac:dyDescent="0.35">
      <c r="H312" s="287" t="e">
        <f t="shared" si="80"/>
        <v>#N/A</v>
      </c>
      <c r="I312" s="249" t="s">
        <v>1242</v>
      </c>
      <c r="J312" t="s">
        <v>791</v>
      </c>
      <c r="L312">
        <v>39479730000</v>
      </c>
      <c r="M312">
        <v>22703781.729976032</v>
      </c>
      <c r="N312" s="251">
        <v>1369.110146484375</v>
      </c>
      <c r="O312" t="str" cm="1">
        <f t="array" ref="O312">_xll.BDP(I312,"SECURITY_TYP")</f>
        <v>FORWARD</v>
      </c>
      <c r="P312" t="str" cm="1">
        <f t="array" ref="P312">_xll.BDP(I312,"ID_ISIN")</f>
        <v>#N/A Field Not Applicable</v>
      </c>
      <c r="Q312" t="str" cm="1">
        <f t="array" ref="Q312">_xll.BDP(P312&amp;" Govt","MATURITY")</f>
        <v>#N/A Field Not Applicable Govt</v>
      </c>
      <c r="R312" t="str" cm="1">
        <f t="array" ref="R312">_xll.BDP(I312,"CRNCY")</f>
        <v>KRW</v>
      </c>
      <c r="S312" s="91" t="str" cm="1">
        <f t="array" ref="S312">_xll.BDP(P312&amp;" Govt","RISK_MID")</f>
        <v>#N/A Field Not Applicable Govt</v>
      </c>
      <c r="T312" s="175" t="e">
        <f t="shared" si="65"/>
        <v>#VALUE!</v>
      </c>
      <c r="U312" cm="1">
        <f t="array" ref="U312">IF(R312="GBP",1,_xll.BDP("GBP"&amp;R312&amp;" CURNCY","PX_LAST"))</f>
        <v>1780.0848000000001</v>
      </c>
      <c r="V312" s="107" t="e">
        <f t="shared" si="66"/>
        <v>#VALUE!</v>
      </c>
      <c r="X312" s="249" t="str">
        <f t="shared" si="67"/>
        <v>USD/KRW N 06/20/24 Curncy</v>
      </c>
      <c r="Y312" s="250">
        <f t="shared" si="68"/>
        <v>39091858968.421051</v>
      </c>
      <c r="Z312" s="254">
        <f t="shared" si="69"/>
        <v>-387871031.57894897</v>
      </c>
      <c r="AA312" s="254" t="e">
        <f t="shared" si="70"/>
        <v>#VALUE!</v>
      </c>
      <c r="AB312" s="91" t="str" cm="1">
        <f t="array" ref="AB312">_xll.BDP(P312&amp;" Govt","PX_DIRTY_MID")</f>
        <v>#N/A Field Not Applicable Govt</v>
      </c>
      <c r="AC312" s="256" t="e">
        <f t="shared" si="71"/>
        <v>#VALUE!</v>
      </c>
      <c r="AD312" s="255" t="e">
        <f t="shared" si="72"/>
        <v>#VALUE!</v>
      </c>
      <c r="AE312" s="249" t="str">
        <f t="shared" si="73"/>
        <v>USD/KRW N 06/20/24 KRW</v>
      </c>
      <c r="AG312" s="254">
        <f t="shared" si="74"/>
        <v>-387871031.57894897</v>
      </c>
      <c r="AH312" s="254" t="e">
        <f t="shared" si="75"/>
        <v>#VALUE!</v>
      </c>
      <c r="AI312" s="256" t="e">
        <f t="shared" si="76"/>
        <v>#VALUE!</v>
      </c>
      <c r="AJ312" t="b">
        <f t="shared" si="77"/>
        <v>1</v>
      </c>
      <c r="AK312" t="s">
        <v>1012</v>
      </c>
      <c r="AL312" t="str">
        <f t="shared" si="78"/>
        <v>FORWARD</v>
      </c>
      <c r="AM312">
        <f t="shared" si="79"/>
        <v>0</v>
      </c>
    </row>
    <row r="313" spans="8:39" x14ac:dyDescent="0.35">
      <c r="H313" s="287" t="e">
        <f t="shared" si="80"/>
        <v>#N/A</v>
      </c>
      <c r="I313" s="249" t="s">
        <v>1242</v>
      </c>
      <c r="J313" t="s">
        <v>792</v>
      </c>
      <c r="L313">
        <v>-58000000</v>
      </c>
      <c r="M313">
        <v>-45704917.170397855</v>
      </c>
      <c r="N313" s="251">
        <v>1369.110146484375</v>
      </c>
      <c r="O313" t="str" cm="1">
        <f t="array" ref="O313">_xll.BDP(I313,"SECURITY_TYP")</f>
        <v>FORWARD</v>
      </c>
      <c r="P313" t="str" cm="1">
        <f t="array" ref="P313">_xll.BDP(I313,"ID_ISIN")</f>
        <v>#N/A Field Not Applicable</v>
      </c>
      <c r="Q313" t="str" cm="1">
        <f t="array" ref="Q313">_xll.BDP(P313&amp;" Govt","MATURITY")</f>
        <v>#N/A Field Not Applicable Govt</v>
      </c>
      <c r="R313" t="str" cm="1">
        <f t="array" ref="R313">_xll.BDP(I313,"CRNCY")</f>
        <v>KRW</v>
      </c>
      <c r="S313" s="91" t="str" cm="1">
        <f t="array" ref="S313">_xll.BDP(P313&amp;" Govt","RISK_MID")</f>
        <v>#N/A Field Not Applicable Govt</v>
      </c>
      <c r="T313" s="175" t="e">
        <f t="shared" si="65"/>
        <v>#VALUE!</v>
      </c>
      <c r="U313" cm="1">
        <f t="array" ref="U313">IF(R313="GBP",1,_xll.BDP("GBP"&amp;R313&amp;" CURNCY","PX_LAST"))</f>
        <v>1780.0848000000001</v>
      </c>
      <c r="V313" s="107" t="e">
        <f t="shared" si="66"/>
        <v>#VALUE!</v>
      </c>
      <c r="X313" s="249" t="str">
        <f t="shared" si="67"/>
        <v>USD/KRW N 06/20/24 Curncy</v>
      </c>
      <c r="Y313" s="250">
        <f t="shared" si="68"/>
        <v>-57430175.438596487</v>
      </c>
      <c r="Z313" s="254">
        <f t="shared" si="69"/>
        <v>569824.56140351295</v>
      </c>
      <c r="AA313" s="254" t="e">
        <f t="shared" si="70"/>
        <v>#VALUE!</v>
      </c>
      <c r="AB313" s="91" t="str" cm="1">
        <f t="array" ref="AB313">_xll.BDP(P313&amp;" Govt","PX_DIRTY_MID")</f>
        <v>#N/A Field Not Applicable Govt</v>
      </c>
      <c r="AC313" s="256" t="e">
        <f t="shared" si="71"/>
        <v>#VALUE!</v>
      </c>
      <c r="AD313" s="255" t="e">
        <f t="shared" si="72"/>
        <v>#VALUE!</v>
      </c>
      <c r="AE313" s="249" t="str">
        <f t="shared" si="73"/>
        <v>USD/KRW N 06/20/24 USD</v>
      </c>
      <c r="AG313" s="254">
        <f t="shared" si="74"/>
        <v>569824.56140351295</v>
      </c>
      <c r="AH313" s="254" t="e">
        <f t="shared" si="75"/>
        <v>#VALUE!</v>
      </c>
      <c r="AI313" s="256" t="e">
        <f t="shared" si="76"/>
        <v>#VALUE!</v>
      </c>
      <c r="AJ313" t="b">
        <f t="shared" si="77"/>
        <v>1</v>
      </c>
      <c r="AK313" t="s">
        <v>1012</v>
      </c>
      <c r="AL313" t="str">
        <f t="shared" si="78"/>
        <v>FORWARD</v>
      </c>
      <c r="AM313">
        <f t="shared" si="79"/>
        <v>0</v>
      </c>
    </row>
    <row r="314" spans="8:39" x14ac:dyDescent="0.35">
      <c r="H314" s="287" t="e">
        <f t="shared" si="80"/>
        <v>#N/A</v>
      </c>
      <c r="I314" s="249" t="s">
        <v>1242</v>
      </c>
      <c r="J314" t="s">
        <v>792</v>
      </c>
      <c r="L314" s="250">
        <v>102443869.00169516</v>
      </c>
      <c r="M314" s="250">
        <v>80727388.747199401</v>
      </c>
      <c r="N314" s="251">
        <v>1369.110146484375</v>
      </c>
      <c r="O314" t="str" cm="1">
        <f t="array" ref="O314">_xll.BDP(I314,"SECURITY_TYP")</f>
        <v>FORWARD</v>
      </c>
      <c r="P314" t="str" cm="1">
        <f t="array" ref="P314">_xll.BDP(I314,"ID_ISIN")</f>
        <v>#N/A Field Not Applicable</v>
      </c>
      <c r="Q314" t="str" cm="1">
        <f t="array" ref="Q314">_xll.BDP(P314&amp;" Govt","MATURITY")</f>
        <v>#N/A Field Not Applicable Govt</v>
      </c>
      <c r="R314" t="str" cm="1">
        <f t="array" ref="R314">_xll.BDP(I314,"CRNCY")</f>
        <v>KRW</v>
      </c>
      <c r="S314" s="91" t="str" cm="1">
        <f t="array" ref="S314">_xll.BDP(P314&amp;" Govt","RISK_MID")</f>
        <v>#N/A Field Not Applicable Govt</v>
      </c>
      <c r="T314" s="175" t="e">
        <f t="shared" si="65"/>
        <v>#VALUE!</v>
      </c>
      <c r="U314" cm="1">
        <f t="array" ref="U314">IF(R314="GBP",1,_xll.BDP("GBP"&amp;R314&amp;" CURNCY","PX_LAST"))</f>
        <v>1780.0848000000001</v>
      </c>
      <c r="V314" s="107" t="e">
        <f t="shared" si="66"/>
        <v>#VALUE!</v>
      </c>
      <c r="X314" s="249" t="str">
        <f t="shared" si="67"/>
        <v>USD/KRW N 06/20/24 Curncy</v>
      </c>
      <c r="Y314" s="250">
        <f t="shared" si="68"/>
        <v>101437402.92027499</v>
      </c>
      <c r="Z314" s="254">
        <f t="shared" si="69"/>
        <v>-1006466.0814201683</v>
      </c>
      <c r="AA314" s="254" t="e">
        <f t="shared" si="70"/>
        <v>#VALUE!</v>
      </c>
      <c r="AB314" s="91" t="str" cm="1">
        <f t="array" ref="AB314">_xll.BDP(P314&amp;" Govt","PX_DIRTY_MID")</f>
        <v>#N/A Field Not Applicable Govt</v>
      </c>
      <c r="AC314" s="256" t="e">
        <f t="shared" si="71"/>
        <v>#VALUE!</v>
      </c>
      <c r="AD314" s="255" t="e">
        <f t="shared" si="72"/>
        <v>#VALUE!</v>
      </c>
      <c r="AE314" s="249" t="str">
        <f t="shared" si="73"/>
        <v>USD/KRW N 06/20/24 USD</v>
      </c>
      <c r="AG314" s="254">
        <f t="shared" si="74"/>
        <v>-1006466.0814201683</v>
      </c>
      <c r="AH314" s="254" t="e">
        <f t="shared" si="75"/>
        <v>#VALUE!</v>
      </c>
      <c r="AI314" s="256" t="e">
        <f t="shared" si="76"/>
        <v>#VALUE!</v>
      </c>
      <c r="AJ314" t="b">
        <f t="shared" si="77"/>
        <v>1</v>
      </c>
      <c r="AK314" t="s">
        <v>1012</v>
      </c>
      <c r="AL314" t="str">
        <f t="shared" si="78"/>
        <v>FORWARD</v>
      </c>
      <c r="AM314">
        <f t="shared" si="79"/>
        <v>0</v>
      </c>
    </row>
    <row r="315" spans="8:39" x14ac:dyDescent="0.35">
      <c r="H315" s="287" t="e">
        <f t="shared" si="80"/>
        <v>#N/A</v>
      </c>
      <c r="I315" s="249" t="s">
        <v>1242</v>
      </c>
      <c r="J315" t="s">
        <v>791</v>
      </c>
      <c r="L315">
        <v>-134162539722</v>
      </c>
      <c r="M315" s="250">
        <v>-77153440.973064587</v>
      </c>
      <c r="N315" s="251">
        <v>1369.110146484375</v>
      </c>
      <c r="O315" t="str" cm="1">
        <f t="array" ref="O315">_xll.BDP(I315,"SECURITY_TYP")</f>
        <v>FORWARD</v>
      </c>
      <c r="P315" t="str" cm="1">
        <f t="array" ref="P315">_xll.BDP(I315,"ID_ISIN")</f>
        <v>#N/A Field Not Applicable</v>
      </c>
      <c r="Q315" t="str" cm="1">
        <f t="array" ref="Q315">_xll.BDP(P315&amp;" Govt","MATURITY")</f>
        <v>#N/A Field Not Applicable Govt</v>
      </c>
      <c r="R315" t="str" cm="1">
        <f t="array" ref="R315">_xll.BDP(I315,"CRNCY")</f>
        <v>KRW</v>
      </c>
      <c r="S315" s="91" t="str" cm="1">
        <f t="array" ref="S315">_xll.BDP(P315&amp;" Govt","RISK_MID")</f>
        <v>#N/A Field Not Applicable Govt</v>
      </c>
      <c r="T315" s="175" t="e">
        <f t="shared" si="65"/>
        <v>#VALUE!</v>
      </c>
      <c r="U315" cm="1">
        <f t="array" ref="U315">IF(R315="GBP",1,_xll.BDP("GBP"&amp;R315&amp;" CURNCY","PX_LAST"))</f>
        <v>1780.0848000000001</v>
      </c>
      <c r="V315" s="107" t="e">
        <f t="shared" si="66"/>
        <v>#VALUE!</v>
      </c>
      <c r="X315" s="249" t="str">
        <f t="shared" si="67"/>
        <v>USD/KRW N 06/20/24 Curncy</v>
      </c>
      <c r="Y315" s="250">
        <f t="shared" si="68"/>
        <v>-132844451612.45052</v>
      </c>
      <c r="Z315" s="254">
        <f t="shared" si="69"/>
        <v>1318088109.5494843</v>
      </c>
      <c r="AA315" s="254" t="e">
        <f t="shared" si="70"/>
        <v>#VALUE!</v>
      </c>
      <c r="AB315" s="91" t="str" cm="1">
        <f t="array" ref="AB315">_xll.BDP(P315&amp;" Govt","PX_DIRTY_MID")</f>
        <v>#N/A Field Not Applicable Govt</v>
      </c>
      <c r="AC315" s="256" t="e">
        <f t="shared" si="71"/>
        <v>#VALUE!</v>
      </c>
      <c r="AD315" s="255" t="e">
        <f t="shared" si="72"/>
        <v>#VALUE!</v>
      </c>
      <c r="AE315" s="249" t="str">
        <f t="shared" si="73"/>
        <v>USD/KRW N 06/20/24 KRW</v>
      </c>
      <c r="AG315" s="254">
        <f t="shared" si="74"/>
        <v>1318088109.5494843</v>
      </c>
      <c r="AH315" s="254" t="e">
        <f t="shared" si="75"/>
        <v>#VALUE!</v>
      </c>
      <c r="AI315" s="256" t="e">
        <f t="shared" si="76"/>
        <v>#VALUE!</v>
      </c>
      <c r="AJ315" t="b">
        <f t="shared" si="77"/>
        <v>1</v>
      </c>
      <c r="AK315" t="s">
        <v>1012</v>
      </c>
      <c r="AL315" t="str">
        <f t="shared" si="78"/>
        <v>FORWARD</v>
      </c>
      <c r="AM315">
        <f t="shared" si="79"/>
        <v>0</v>
      </c>
    </row>
    <row r="316" spans="8:39" x14ac:dyDescent="0.35">
      <c r="H316" s="287" t="e">
        <f t="shared" si="80"/>
        <v>#N/A</v>
      </c>
      <c r="I316" s="249" t="s">
        <v>1242</v>
      </c>
      <c r="J316" t="s">
        <v>792</v>
      </c>
      <c r="L316">
        <v>-3600000</v>
      </c>
      <c r="M316">
        <v>-2836856.9278177978</v>
      </c>
      <c r="N316" s="251">
        <v>1369.110146484375</v>
      </c>
      <c r="O316" t="str" cm="1">
        <f t="array" ref="O316">_xll.BDP(I316,"SECURITY_TYP")</f>
        <v>FORWARD</v>
      </c>
      <c r="P316" t="str" cm="1">
        <f t="array" ref="P316">_xll.BDP(I316,"ID_ISIN")</f>
        <v>#N/A Field Not Applicable</v>
      </c>
      <c r="Q316" t="str" cm="1">
        <f t="array" ref="Q316">_xll.BDP(P316&amp;" Govt","MATURITY")</f>
        <v>#N/A Field Not Applicable Govt</v>
      </c>
      <c r="R316" t="str" cm="1">
        <f t="array" ref="R316">_xll.BDP(I316,"CRNCY")</f>
        <v>KRW</v>
      </c>
      <c r="S316" s="91" t="str" cm="1">
        <f t="array" ref="S316">_xll.BDP(P316&amp;" Govt","RISK_MID")</f>
        <v>#N/A Field Not Applicable Govt</v>
      </c>
      <c r="T316" s="175" t="e">
        <f t="shared" si="65"/>
        <v>#VALUE!</v>
      </c>
      <c r="U316" cm="1">
        <f t="array" ref="U316">IF(R316="GBP",1,_xll.BDP("GBP"&amp;R316&amp;" CURNCY","PX_LAST"))</f>
        <v>1780.0848000000001</v>
      </c>
      <c r="V316" s="107" t="e">
        <f t="shared" si="66"/>
        <v>#VALUE!</v>
      </c>
      <c r="X316" s="249" t="str">
        <f t="shared" si="67"/>
        <v>USD/KRW N 06/20/24 Curncy</v>
      </c>
      <c r="Y316" s="250">
        <f t="shared" si="68"/>
        <v>-3564631.5789473681</v>
      </c>
      <c r="Z316" s="254">
        <f t="shared" si="69"/>
        <v>35368.421052631922</v>
      </c>
      <c r="AA316" s="254" t="e">
        <f t="shared" si="70"/>
        <v>#VALUE!</v>
      </c>
      <c r="AB316" s="91" t="str" cm="1">
        <f t="array" ref="AB316">_xll.BDP(P316&amp;" Govt","PX_DIRTY_MID")</f>
        <v>#N/A Field Not Applicable Govt</v>
      </c>
      <c r="AC316" s="256" t="e">
        <f t="shared" si="71"/>
        <v>#VALUE!</v>
      </c>
      <c r="AD316" s="255" t="e">
        <f t="shared" si="72"/>
        <v>#VALUE!</v>
      </c>
      <c r="AE316" s="249" t="str">
        <f t="shared" si="73"/>
        <v>USD/KRW N 06/20/24 USD</v>
      </c>
      <c r="AG316" s="254">
        <f t="shared" si="74"/>
        <v>35368.421052631922</v>
      </c>
      <c r="AH316" s="254" t="e">
        <f t="shared" si="75"/>
        <v>#VALUE!</v>
      </c>
      <c r="AI316" s="256" t="e">
        <f t="shared" si="76"/>
        <v>#VALUE!</v>
      </c>
      <c r="AJ316" t="b">
        <f t="shared" si="77"/>
        <v>1</v>
      </c>
      <c r="AK316" t="s">
        <v>1012</v>
      </c>
      <c r="AL316" t="str">
        <f t="shared" si="78"/>
        <v>FORWARD</v>
      </c>
      <c r="AM316">
        <f t="shared" si="79"/>
        <v>0</v>
      </c>
    </row>
    <row r="317" spans="8:39" x14ac:dyDescent="0.35">
      <c r="H317" s="287" t="e">
        <f t="shared" si="80"/>
        <v>#N/A</v>
      </c>
      <c r="I317" s="249" t="s">
        <v>1242</v>
      </c>
      <c r="J317" t="s">
        <v>791</v>
      </c>
      <c r="L317">
        <v>4961196000</v>
      </c>
      <c r="M317">
        <v>2853056.7737831585</v>
      </c>
      <c r="N317" s="251">
        <v>1369.110146484375</v>
      </c>
      <c r="O317" t="str" cm="1">
        <f t="array" ref="O317">_xll.BDP(I317,"SECURITY_TYP")</f>
        <v>FORWARD</v>
      </c>
      <c r="P317" t="str" cm="1">
        <f t="array" ref="P317">_xll.BDP(I317,"ID_ISIN")</f>
        <v>#N/A Field Not Applicable</v>
      </c>
      <c r="Q317" t="str" cm="1">
        <f t="array" ref="Q317">_xll.BDP(P317&amp;" Govt","MATURITY")</f>
        <v>#N/A Field Not Applicable Govt</v>
      </c>
      <c r="R317" t="str" cm="1">
        <f t="array" ref="R317">_xll.BDP(I317,"CRNCY")</f>
        <v>KRW</v>
      </c>
      <c r="S317" s="91" t="str" cm="1">
        <f t="array" ref="S317">_xll.BDP(P317&amp;" Govt","RISK_MID")</f>
        <v>#N/A Field Not Applicable Govt</v>
      </c>
      <c r="T317" s="175" t="e">
        <f t="shared" si="65"/>
        <v>#VALUE!</v>
      </c>
      <c r="U317" cm="1">
        <f t="array" ref="U317">IF(R317="GBP",1,_xll.BDP("GBP"&amp;R317&amp;" CURNCY","PX_LAST"))</f>
        <v>1780.0848000000001</v>
      </c>
      <c r="V317" s="107" t="e">
        <f t="shared" si="66"/>
        <v>#VALUE!</v>
      </c>
      <c r="X317" s="249" t="str">
        <f t="shared" si="67"/>
        <v>USD/KRW N 06/20/24 Curncy</v>
      </c>
      <c r="Y317" s="250">
        <f t="shared" si="68"/>
        <v>4912454425.2631578</v>
      </c>
      <c r="Z317" s="254">
        <f t="shared" si="69"/>
        <v>-48741574.736842155</v>
      </c>
      <c r="AA317" s="254" t="e">
        <f t="shared" si="70"/>
        <v>#VALUE!</v>
      </c>
      <c r="AB317" s="91" t="str" cm="1">
        <f t="array" ref="AB317">_xll.BDP(P317&amp;" Govt","PX_DIRTY_MID")</f>
        <v>#N/A Field Not Applicable Govt</v>
      </c>
      <c r="AC317" s="256" t="e">
        <f t="shared" si="71"/>
        <v>#VALUE!</v>
      </c>
      <c r="AD317" s="255" t="e">
        <f t="shared" si="72"/>
        <v>#VALUE!</v>
      </c>
      <c r="AE317" s="249" t="str">
        <f t="shared" si="73"/>
        <v>USD/KRW N 06/20/24 KRW</v>
      </c>
      <c r="AG317" s="254">
        <f t="shared" si="74"/>
        <v>-48741574.736842155</v>
      </c>
      <c r="AH317" s="254" t="e">
        <f t="shared" si="75"/>
        <v>#VALUE!</v>
      </c>
      <c r="AI317" s="256" t="e">
        <f t="shared" si="76"/>
        <v>#VALUE!</v>
      </c>
      <c r="AJ317" t="b">
        <f t="shared" si="77"/>
        <v>1</v>
      </c>
      <c r="AK317" t="s">
        <v>1012</v>
      </c>
      <c r="AL317" t="str">
        <f t="shared" si="78"/>
        <v>FORWARD</v>
      </c>
      <c r="AM317">
        <f t="shared" si="79"/>
        <v>0</v>
      </c>
    </row>
    <row r="318" spans="8:39" x14ac:dyDescent="0.35">
      <c r="H318" s="287" t="e">
        <f t="shared" si="80"/>
        <v>#N/A</v>
      </c>
      <c r="I318" s="249" t="s">
        <v>1242</v>
      </c>
      <c r="J318" t="s">
        <v>791</v>
      </c>
      <c r="L318">
        <v>4118490000</v>
      </c>
      <c r="M318">
        <v>2368438.1331151198</v>
      </c>
      <c r="N318" s="251">
        <v>1369.110146484375</v>
      </c>
      <c r="O318" t="str" cm="1">
        <f t="array" ref="O318">_xll.BDP(I318,"SECURITY_TYP")</f>
        <v>FORWARD</v>
      </c>
      <c r="P318" t="str" cm="1">
        <f t="array" ref="P318">_xll.BDP(I318,"ID_ISIN")</f>
        <v>#N/A Field Not Applicable</v>
      </c>
      <c r="Q318" t="str" cm="1">
        <f t="array" ref="Q318">_xll.BDP(P318&amp;" Govt","MATURITY")</f>
        <v>#N/A Field Not Applicable Govt</v>
      </c>
      <c r="R318" t="str" cm="1">
        <f t="array" ref="R318">_xll.BDP(I318,"CRNCY")</f>
        <v>KRW</v>
      </c>
      <c r="S318" s="91" t="str" cm="1">
        <f t="array" ref="S318">_xll.BDP(P318&amp;" Govt","RISK_MID")</f>
        <v>#N/A Field Not Applicable Govt</v>
      </c>
      <c r="T318" s="175" t="e">
        <f t="shared" si="65"/>
        <v>#VALUE!</v>
      </c>
      <c r="U318" cm="1">
        <f t="array" ref="U318">IF(R318="GBP",1,_xll.BDP("GBP"&amp;R318&amp;" CURNCY","PX_LAST"))</f>
        <v>1780.0848000000001</v>
      </c>
      <c r="V318" s="107" t="e">
        <f t="shared" si="66"/>
        <v>#VALUE!</v>
      </c>
      <c r="X318" s="249" t="str">
        <f t="shared" si="67"/>
        <v>USD/KRW N 06/20/24 Curncy</v>
      </c>
      <c r="Y318" s="250">
        <f t="shared" si="68"/>
        <v>4078027642.1052628</v>
      </c>
      <c r="Z318" s="254">
        <f t="shared" si="69"/>
        <v>-40462357.894737244</v>
      </c>
      <c r="AA318" s="254" t="e">
        <f t="shared" si="70"/>
        <v>#VALUE!</v>
      </c>
      <c r="AB318" s="91" t="str" cm="1">
        <f t="array" ref="AB318">_xll.BDP(P318&amp;" Govt","PX_DIRTY_MID")</f>
        <v>#N/A Field Not Applicable Govt</v>
      </c>
      <c r="AC318" s="256" t="e">
        <f t="shared" si="71"/>
        <v>#VALUE!</v>
      </c>
      <c r="AD318" s="255" t="e">
        <f t="shared" si="72"/>
        <v>#VALUE!</v>
      </c>
      <c r="AE318" s="249" t="str">
        <f t="shared" si="73"/>
        <v>USD/KRW N 06/20/24 KRW</v>
      </c>
      <c r="AG318" s="254">
        <f t="shared" si="74"/>
        <v>-40462357.894737244</v>
      </c>
      <c r="AH318" s="254" t="e">
        <f t="shared" si="75"/>
        <v>#VALUE!</v>
      </c>
      <c r="AI318" s="256" t="e">
        <f t="shared" si="76"/>
        <v>#VALUE!</v>
      </c>
      <c r="AJ318" t="b">
        <f t="shared" si="77"/>
        <v>1</v>
      </c>
      <c r="AK318" t="s">
        <v>1012</v>
      </c>
      <c r="AL318" t="str">
        <f t="shared" si="78"/>
        <v>FORWARD</v>
      </c>
      <c r="AM318">
        <f t="shared" si="79"/>
        <v>0</v>
      </c>
    </row>
    <row r="319" spans="8:39" x14ac:dyDescent="0.35">
      <c r="H319" s="287" t="e">
        <f t="shared" si="80"/>
        <v>#N/A</v>
      </c>
      <c r="I319" s="249" t="s">
        <v>793</v>
      </c>
      <c r="J319" t="s">
        <v>1209</v>
      </c>
      <c r="L319">
        <v>0</v>
      </c>
      <c r="M319">
        <v>0</v>
      </c>
      <c r="N319" s="251">
        <v>0</v>
      </c>
      <c r="O319" t="str" cm="1">
        <f t="array" ref="O319">_xll.BDP(I319,"SECURITY_TYP")</f>
        <v>EURO-ZONE</v>
      </c>
      <c r="P319" t="str" cm="1">
        <f t="array" ref="P319">_xll.BDP(I319,"ID_ISIN")</f>
        <v>DE000BU2Z007</v>
      </c>
      <c r="Q319" t="str" cm="1">
        <f t="array" ref="Q319">_xll.BDP(P319&amp;" Govt","MATURITY")</f>
        <v>15/02/2033</v>
      </c>
      <c r="R319" t="str" cm="1">
        <f t="array" ref="R319">_xll.BDP(I319,"CRNCY")</f>
        <v>EUR</v>
      </c>
      <c r="S319" s="91" cm="1">
        <f t="array" ref="S319">_xll.BDP(P319&amp;" Govt","RISK_MID")</f>
        <v>7.6452512430236652</v>
      </c>
      <c r="T319" s="175">
        <f t="shared" si="65"/>
        <v>0</v>
      </c>
      <c r="U319" cm="1">
        <f t="array" ref="U319">IF(R319="GBP",1,_xll.BDP("GBP"&amp;R319&amp;" CURNCY","PX_LAST"))</f>
        <v>1.1878</v>
      </c>
      <c r="V319" s="107">
        <f t="shared" si="66"/>
        <v>0</v>
      </c>
      <c r="X319" s="249" t="str">
        <f t="shared" si="67"/>
        <v>ZM198538 Corp</v>
      </c>
      <c r="Y319" s="250">
        <f t="shared" si="68"/>
        <v>0</v>
      </c>
      <c r="Z319" s="254">
        <f t="shared" si="69"/>
        <v>0</v>
      </c>
      <c r="AA319" s="254">
        <f t="shared" si="70"/>
        <v>0</v>
      </c>
      <c r="AB319" s="91" cm="1">
        <f t="array" ref="AB319">_xll.BDP(P319&amp;" Govt","PX_DIRTY_MID")</f>
        <v>100.2021912568306</v>
      </c>
      <c r="AC319" s="256">
        <f t="shared" si="71"/>
        <v>0</v>
      </c>
      <c r="AD319" s="255" t="e">
        <f t="shared" si="72"/>
        <v>#DIV/0!</v>
      </c>
      <c r="AE319" s="249" t="str">
        <f t="shared" si="73"/>
        <v>[DBR 2.3 02/15/33]</v>
      </c>
      <c r="AG319" s="254">
        <f t="shared" si="74"/>
        <v>0</v>
      </c>
      <c r="AH319" s="254">
        <f t="shared" si="75"/>
        <v>0</v>
      </c>
      <c r="AI319" s="256">
        <f t="shared" si="76"/>
        <v>0</v>
      </c>
      <c r="AJ319" t="b">
        <f t="shared" si="77"/>
        <v>1</v>
      </c>
      <c r="AK319" t="s">
        <v>1012</v>
      </c>
      <c r="AL319" t="str">
        <f t="shared" si="78"/>
        <v>EURO-ZONE</v>
      </c>
      <c r="AM319">
        <f t="shared" si="79"/>
        <v>0</v>
      </c>
    </row>
    <row r="320" spans="8:39" x14ac:dyDescent="0.35">
      <c r="H320" s="287" t="e">
        <f t="shared" si="80"/>
        <v>#N/A</v>
      </c>
      <c r="I320" s="249" t="s">
        <v>1223</v>
      </c>
      <c r="J320" t="s">
        <v>1249</v>
      </c>
      <c r="L320">
        <v>0</v>
      </c>
      <c r="M320">
        <v>0</v>
      </c>
      <c r="N320" s="251">
        <v>0</v>
      </c>
      <c r="O320" t="str" cm="1">
        <f t="array" ref="O320">_xll.BDP(I320,"SECURITY_TYP")</f>
        <v>FORWARD</v>
      </c>
      <c r="P320" t="str" cm="1">
        <f t="array" ref="P320">_xll.BDP(I320,"ID_ISIN")</f>
        <v>#N/A Field Not Applicable</v>
      </c>
      <c r="Q320" t="str" cm="1">
        <f t="array" ref="Q320">_xll.BDP(P320&amp;" Govt","MATURITY")</f>
        <v>#N/A Field Not Applicable Govt</v>
      </c>
      <c r="R320" t="str" cm="1">
        <f t="array" ref="R320">_xll.BDP(I320,"CRNCY")</f>
        <v>SEK</v>
      </c>
      <c r="S320" s="91" t="str" cm="1">
        <f t="array" ref="S320">_xll.BDP(P320&amp;" Govt","RISK_MID")</f>
        <v>#N/A Field Not Applicable Govt</v>
      </c>
      <c r="T320" s="175" t="e">
        <f t="shared" si="65"/>
        <v>#VALUE!</v>
      </c>
      <c r="U320" cm="1">
        <f t="array" ref="U320">IF(R320="GBP",1,_xll.BDP("GBP"&amp;R320&amp;" CURNCY","PX_LAST"))</f>
        <v>13.573399999999999</v>
      </c>
      <c r="V320" s="107" t="e">
        <f t="shared" si="66"/>
        <v>#VALUE!</v>
      </c>
      <c r="X320" s="249" t="str">
        <f t="shared" si="67"/>
        <v>EUR/SEK R 05/17/24 Curncy</v>
      </c>
      <c r="Y320" s="250">
        <f t="shared" si="68"/>
        <v>0</v>
      </c>
      <c r="Z320" s="254">
        <f t="shared" si="69"/>
        <v>0</v>
      </c>
      <c r="AA320" s="254" t="e">
        <f t="shared" si="70"/>
        <v>#VALUE!</v>
      </c>
      <c r="AB320" s="91" t="str" cm="1">
        <f t="array" ref="AB320">_xll.BDP(P320&amp;" Govt","PX_DIRTY_MID")</f>
        <v>#N/A Field Not Applicable Govt</v>
      </c>
      <c r="AC320" s="256" t="e">
        <f t="shared" si="71"/>
        <v>#VALUE!</v>
      </c>
      <c r="AD320" s="255" t="e">
        <f t="shared" si="72"/>
        <v>#VALUE!</v>
      </c>
      <c r="AE320" s="249" t="str">
        <f t="shared" si="73"/>
        <v>[EUR/SEK R 05/17/24 SEK]</v>
      </c>
      <c r="AG320" s="254">
        <f t="shared" si="74"/>
        <v>0</v>
      </c>
      <c r="AH320" s="254" t="e">
        <f t="shared" si="75"/>
        <v>#VALUE!</v>
      </c>
      <c r="AI320" s="256" t="e">
        <f t="shared" si="76"/>
        <v>#VALUE!</v>
      </c>
      <c r="AJ320" t="b">
        <f t="shared" si="77"/>
        <v>1</v>
      </c>
      <c r="AK320" t="s">
        <v>1012</v>
      </c>
      <c r="AL320" t="str">
        <f t="shared" si="78"/>
        <v>FORWARD</v>
      </c>
      <c r="AM320">
        <f t="shared" si="79"/>
        <v>0</v>
      </c>
    </row>
    <row r="321" spans="8:39" x14ac:dyDescent="0.35">
      <c r="H321" s="287">
        <f t="shared" si="80"/>
        <v>-1600000</v>
      </c>
      <c r="I321" s="249" t="s">
        <v>691</v>
      </c>
      <c r="J321" t="s">
        <v>692</v>
      </c>
      <c r="L321">
        <v>3015300</v>
      </c>
      <c r="M321">
        <v>12863397.621732607</v>
      </c>
      <c r="N321" s="251">
        <v>86.855000000000004</v>
      </c>
      <c r="O321" t="str" cm="1">
        <f t="array" ref="O321">_xll.BDP(I321,"SECURITY_TYP")</f>
        <v>DOMESTIC</v>
      </c>
      <c r="P321" t="str" cm="1">
        <f t="array" ref="P321">_xll.BDP(I321,"ID_ISIN")</f>
        <v>MX0MGO0000U2</v>
      </c>
      <c r="Q321" t="str" cm="1">
        <f t="array" ref="Q321">_xll.BDP(P321&amp;" Govt","MATURITY")</f>
        <v>23/11/2034</v>
      </c>
      <c r="R321" t="str" cm="1">
        <f t="array" ref="R321">_xll.BDP(I321,"CRNCY")</f>
        <v>MXN</v>
      </c>
      <c r="S321" s="91" cm="1">
        <f t="array" ref="S321">_xll.BDP(P321&amp;" Govt","RISK_MID")</f>
        <v>5.8874349849325824</v>
      </c>
      <c r="T321" s="175">
        <f t="shared" si="65"/>
        <v>77339.624419778935</v>
      </c>
      <c r="U321" cm="1">
        <f t="array" ref="U321">IF(R321="GBP",1,_xll.BDP("GBP"&amp;R321&amp;" CURNCY","PX_LAST"))</f>
        <v>22.953800000000001</v>
      </c>
      <c r="V321" s="107">
        <f t="shared" si="66"/>
        <v>1.3568355161364725</v>
      </c>
      <c r="X321" s="249" t="str">
        <f t="shared" si="67"/>
        <v>EK169342 Corp</v>
      </c>
      <c r="Y321" s="250">
        <f t="shared" si="68"/>
        <v>2985676</v>
      </c>
      <c r="Z321" s="254">
        <f t="shared" si="69"/>
        <v>-29624</v>
      </c>
      <c r="AA321" s="254">
        <f t="shared" si="70"/>
        <v>-759.82788903642461</v>
      </c>
      <c r="AB321" s="91" cm="1">
        <f t="array" ref="AB321">_xll.BDP(P321&amp;" Govt","PX_DIRTY_MID")</f>
        <v>87.628611109999994</v>
      </c>
      <c r="AC321" s="256">
        <f t="shared" si="71"/>
        <v>-113092.82016583919</v>
      </c>
      <c r="AD321" s="255">
        <f t="shared" si="72"/>
        <v>-8.7918311702321773E-3</v>
      </c>
      <c r="AE321" s="249" t="str">
        <f t="shared" si="73"/>
        <v>MBONO 7 ¾ 11/23/34 M</v>
      </c>
      <c r="AG321" s="254">
        <f t="shared" si="74"/>
        <v>-29624</v>
      </c>
      <c r="AH321" s="254">
        <f t="shared" si="75"/>
        <v>-759.82788903642461</v>
      </c>
      <c r="AI321" s="256">
        <f t="shared" si="76"/>
        <v>-113092.82016583919</v>
      </c>
      <c r="AJ321" t="b">
        <f t="shared" si="77"/>
        <v>1</v>
      </c>
      <c r="AK321" t="s">
        <v>1012</v>
      </c>
      <c r="AL321" t="str">
        <f t="shared" si="78"/>
        <v>DOMESTIC</v>
      </c>
      <c r="AM321">
        <f t="shared" si="79"/>
        <v>0</v>
      </c>
    </row>
    <row r="322" spans="8:39" x14ac:dyDescent="0.35">
      <c r="H322" s="287" t="e">
        <f t="shared" si="80"/>
        <v>#N/A</v>
      </c>
      <c r="I322" s="249" t="s">
        <v>802</v>
      </c>
      <c r="J322" t="s">
        <v>804</v>
      </c>
      <c r="L322">
        <v>0</v>
      </c>
      <c r="M322">
        <v>0</v>
      </c>
      <c r="N322" s="251">
        <v>0</v>
      </c>
      <c r="O322" t="str" cm="1">
        <f t="array" ref="O322">_xll.BDP(I322,"SECURITY_TYP")</f>
        <v>Financial commodity future.</v>
      </c>
      <c r="P322" t="str" cm="1">
        <f t="array" ref="P322">_xll.BDP(I322,"ID_ISIN")</f>
        <v>DE000C75XMU8</v>
      </c>
      <c r="Q322" t="str" cm="1">
        <f t="array" ref="Q322">_xll.BDP(P322&amp;" Govt","MATURITY")</f>
        <v>#N/A Invalid Security</v>
      </c>
      <c r="R322" t="str" cm="1">
        <f t="array" ref="R322">_xll.BDP(I322,"CRNCY")</f>
        <v>EUR</v>
      </c>
      <c r="S322" s="91" t="str" cm="1">
        <f t="array" ref="S322">_xll.BDP(P322&amp;" Govt","RISK_MID")</f>
        <v>#N/A Invalid Security</v>
      </c>
      <c r="T322" s="175" t="e">
        <f t="shared" si="65"/>
        <v>#VALUE!</v>
      </c>
      <c r="U322" cm="1">
        <f t="array" ref="U322">IF(R322="GBP",1,_xll.BDP("GBP"&amp;R322&amp;" CURNCY","PX_LAST"))</f>
        <v>1.1878</v>
      </c>
      <c r="V322" s="107" t="e">
        <f t="shared" si="66"/>
        <v>#VALUE!</v>
      </c>
      <c r="X322" s="249" t="str">
        <f t="shared" si="67"/>
        <v>RXM4 Comdty</v>
      </c>
      <c r="Y322" s="250">
        <f t="shared" si="68"/>
        <v>0</v>
      </c>
      <c r="Z322" s="254">
        <f t="shared" si="69"/>
        <v>0</v>
      </c>
      <c r="AA322" s="254" t="e">
        <f t="shared" si="70"/>
        <v>#VALUE!</v>
      </c>
      <c r="AB322" s="91" t="str" cm="1">
        <f t="array" ref="AB322">_xll.BDP(P322&amp;" Govt","PX_DIRTY_MID")</f>
        <v>#N/A Invalid Security</v>
      </c>
      <c r="AC322" s="256" t="e">
        <f t="shared" si="71"/>
        <v>#VALUE!</v>
      </c>
      <c r="AD322" s="255" t="e">
        <f t="shared" si="72"/>
        <v>#VALUE!</v>
      </c>
      <c r="AE322" s="249" t="str">
        <f t="shared" si="73"/>
        <v>[RXM4 EUX]</v>
      </c>
      <c r="AG322" s="254">
        <f t="shared" si="74"/>
        <v>0</v>
      </c>
      <c r="AH322" s="254" t="e">
        <f t="shared" si="75"/>
        <v>#VALUE!</v>
      </c>
      <c r="AI322" s="256" t="e">
        <f t="shared" si="76"/>
        <v>#VALUE!</v>
      </c>
      <c r="AJ322" t="b">
        <f t="shared" si="77"/>
        <v>1</v>
      </c>
      <c r="AK322" t="s">
        <v>1012</v>
      </c>
      <c r="AL322" t="str">
        <f t="shared" si="78"/>
        <v>Financial commodity future.</v>
      </c>
      <c r="AM322">
        <f t="shared" si="79"/>
        <v>0</v>
      </c>
    </row>
    <row r="323" spans="8:39" x14ac:dyDescent="0.35">
      <c r="H323" s="287" t="e">
        <f t="shared" si="80"/>
        <v>#N/A</v>
      </c>
      <c r="I323" s="249" t="s">
        <v>802</v>
      </c>
      <c r="J323" t="s">
        <v>804</v>
      </c>
      <c r="K323" t="s">
        <v>805</v>
      </c>
      <c r="L323">
        <v>0</v>
      </c>
      <c r="M323">
        <v>0</v>
      </c>
      <c r="N323" s="251">
        <v>0</v>
      </c>
      <c r="O323" t="str" cm="1">
        <f t="array" ref="O323">_xll.BDP(I323,"SECURITY_TYP")</f>
        <v>Financial commodity future.</v>
      </c>
      <c r="P323" t="str" cm="1">
        <f t="array" ref="P323">_xll.BDP(I323,"ID_ISIN")</f>
        <v>DE000C75XMU8</v>
      </c>
      <c r="Q323" t="str" cm="1">
        <f t="array" ref="Q323">_xll.BDP(P323&amp;" Govt","MATURITY")</f>
        <v>#N/A Invalid Security</v>
      </c>
      <c r="R323" t="str" cm="1">
        <f t="array" ref="R323">_xll.BDP(I323,"CRNCY")</f>
        <v>EUR</v>
      </c>
      <c r="S323" s="91" t="str" cm="1">
        <f t="array" ref="S323">_xll.BDP(P323&amp;" Govt","RISK_MID")</f>
        <v>#N/A Invalid Security</v>
      </c>
      <c r="T323" s="175" t="e">
        <f t="shared" si="65"/>
        <v>#VALUE!</v>
      </c>
      <c r="U323" cm="1">
        <f t="array" ref="U323">IF(R323="GBP",1,_xll.BDP("GBP"&amp;R323&amp;" CURNCY","PX_LAST"))</f>
        <v>1.1878</v>
      </c>
      <c r="V323" s="107" t="e">
        <f t="shared" si="66"/>
        <v>#VALUE!</v>
      </c>
      <c r="X323" s="249" t="str">
        <f t="shared" si="67"/>
        <v>RXM4 Comdty</v>
      </c>
      <c r="Y323" s="250">
        <f t="shared" si="68"/>
        <v>0</v>
      </c>
      <c r="Z323" s="254">
        <f t="shared" si="69"/>
        <v>0</v>
      </c>
      <c r="AA323" s="254" t="e">
        <f t="shared" si="70"/>
        <v>#VALUE!</v>
      </c>
      <c r="AB323" s="91" t="str" cm="1">
        <f t="array" ref="AB323">_xll.BDP(P323&amp;" Govt","PX_DIRTY_MID")</f>
        <v>#N/A Invalid Security</v>
      </c>
      <c r="AC323" s="256" t="e">
        <f t="shared" si="71"/>
        <v>#VALUE!</v>
      </c>
      <c r="AD323" s="255" t="e">
        <f t="shared" si="72"/>
        <v>#VALUE!</v>
      </c>
      <c r="AE323" s="249" t="str">
        <f t="shared" si="73"/>
        <v>[RXM4 EUX]</v>
      </c>
      <c r="AG323" s="254">
        <f t="shared" si="74"/>
        <v>0</v>
      </c>
      <c r="AH323" s="254" t="e">
        <f t="shared" si="75"/>
        <v>#VALUE!</v>
      </c>
      <c r="AI323" s="256" t="e">
        <f t="shared" si="76"/>
        <v>#VALUE!</v>
      </c>
      <c r="AJ323" t="b">
        <f t="shared" si="77"/>
        <v>1</v>
      </c>
      <c r="AK323" t="s">
        <v>1012</v>
      </c>
      <c r="AL323" t="str">
        <f t="shared" si="78"/>
        <v>Financial commodity future.</v>
      </c>
      <c r="AM323" t="str">
        <f t="shared" si="79"/>
        <v>G8_DEM</v>
      </c>
    </row>
    <row r="324" spans="8:39" x14ac:dyDescent="0.35">
      <c r="H324" s="287" t="e">
        <f t="shared" si="80"/>
        <v>#N/A</v>
      </c>
      <c r="I324" s="249" t="s">
        <v>806</v>
      </c>
      <c r="J324" t="s">
        <v>1190</v>
      </c>
      <c r="K324" t="s">
        <v>690</v>
      </c>
      <c r="L324">
        <v>0</v>
      </c>
      <c r="M324">
        <v>0</v>
      </c>
      <c r="N324" s="251">
        <v>0</v>
      </c>
      <c r="O324" t="str" cm="1">
        <f t="array" ref="O324">_xll.BDP(I324,"SECURITY_TYP")</f>
        <v>Rec Fix/Pay IL ZC</v>
      </c>
      <c r="P324" t="str" cm="1">
        <f t="array" ref="P324">_xll.BDP(I324,"ID_ISIN")</f>
        <v>#N/A Field Not Applicable</v>
      </c>
      <c r="Q324" t="str" cm="1">
        <f t="array" ref="Q324">_xll.BDP(P324&amp;" Govt","MATURITY")</f>
        <v>#N/A Field Not Applicable Govt</v>
      </c>
      <c r="R324" t="str" cm="1">
        <f t="array" ref="R324">_xll.BDP(I324,"CRNCY")</f>
        <v>USD</v>
      </c>
      <c r="S324" s="91" t="str" cm="1">
        <f t="array" ref="S324">_xll.BDP(P324&amp;" Govt","RISK_MID")</f>
        <v>#N/A Field Not Applicable Govt</v>
      </c>
      <c r="T324" s="175" t="e">
        <f t="shared" ref="T324:T387" si="81">S324*L324/(10*U324)</f>
        <v>#VALUE!</v>
      </c>
      <c r="U324" cm="1">
        <f t="array" ref="U324">IF(R324="GBP",1,_xll.BDP("GBP"&amp;R324&amp;" CURNCY","PX_LAST"))</f>
        <v>1.2910999999999999</v>
      </c>
      <c r="V324" s="107" t="e">
        <f t="shared" ref="V324:V387" si="82">T324/($I$2*100)</f>
        <v>#VALUE!</v>
      </c>
      <c r="X324" s="249" t="str">
        <f t="shared" ref="X324:X387" si="83">I324</f>
        <v>SL7Y06UY Corp</v>
      </c>
      <c r="Y324" s="250">
        <f t="shared" ref="Y324:Y387" si="84">$Z$2*L324</f>
        <v>0</v>
      </c>
      <c r="Z324" s="254">
        <f t="shared" ref="Z324:Z387" si="85">Y324-L324</f>
        <v>0</v>
      </c>
      <c r="AA324" s="254" t="e">
        <f t="shared" ref="AA324:AA387" si="86">Z324*S324/(10*U324)</f>
        <v>#VALUE!</v>
      </c>
      <c r="AB324" s="91" t="str" cm="1">
        <f t="array" ref="AB324">_xll.BDP(P324&amp;" Govt","PX_DIRTY_MID")</f>
        <v>#N/A Field Not Applicable Govt</v>
      </c>
      <c r="AC324" s="256" t="e">
        <f t="shared" ref="AC324:AC387" si="87">AB324*Z324*(10/IF(R324="MXN",10,1)/U324)</f>
        <v>#VALUE!</v>
      </c>
      <c r="AD324" s="255" t="e">
        <f t="shared" ref="AD324:AD387" si="88">AC324/M324</f>
        <v>#VALUE!</v>
      </c>
      <c r="AE324" s="249" t="str">
        <f t="shared" ref="AE324:AE387" si="89">J324</f>
        <v>[/ZC 2.42 11/06/25 000U]</v>
      </c>
      <c r="AG324" s="254">
        <f t="shared" ref="AG324:AG387" si="90">IF(AF324="",Z324,AF324)</f>
        <v>0</v>
      </c>
      <c r="AH324" s="254" t="e">
        <f t="shared" ref="AH324:AH387" si="91">AG324*S324/(10*U324)</f>
        <v>#VALUE!</v>
      </c>
      <c r="AI324" s="256" t="e">
        <f t="shared" ref="AI324:AI387" si="92">AB324*AG324*(10/IF(R324="MXN",10,1)/U324)</f>
        <v>#VALUE!</v>
      </c>
      <c r="AJ324" t="b">
        <f t="shared" ref="AJ324:AJ387" si="93">ABS(AG324)&lt;=ABS(L324)</f>
        <v>1</v>
      </c>
      <c r="AK324" t="s">
        <v>1012</v>
      </c>
      <c r="AL324" t="str">
        <f t="shared" ref="AL324:AL387" si="94">O324</f>
        <v>Rec Fix/Pay IL ZC</v>
      </c>
      <c r="AM324" t="str">
        <f t="shared" ref="AM324:AM387" si="95">K324</f>
        <v>Long US Inflation</v>
      </c>
    </row>
    <row r="325" spans="8:39" x14ac:dyDescent="0.35">
      <c r="H325" s="287">
        <f t="shared" si="80"/>
        <v>-35372249.700000055</v>
      </c>
      <c r="I325" s="249" t="s">
        <v>595</v>
      </c>
      <c r="J325" t="s">
        <v>596</v>
      </c>
      <c r="L325">
        <v>39169687.190000065</v>
      </c>
      <c r="M325">
        <v>20367767.055052258</v>
      </c>
      <c r="N325" s="251">
        <v>1</v>
      </c>
      <c r="O325" t="str" cm="1">
        <f t="array" ref="O325">_xll.BDP(I325,"SECURITY_TYP")</f>
        <v>SPOT</v>
      </c>
      <c r="P325" t="str" cm="1">
        <f t="array" ref="P325">_xll.BDP(I325,"ID_ISIN")</f>
        <v>#N/A Field Not Applicable</v>
      </c>
      <c r="Q325" t="str" cm="1">
        <f t="array" ref="Q325">_xll.BDP(P325&amp;" Govt","MATURITY")</f>
        <v>#N/A Field Not Applicable Govt</v>
      </c>
      <c r="R325" t="str" cm="1">
        <f t="array" ref="R325">_xll.BDP(I325,"CRNCY")</f>
        <v>AUD</v>
      </c>
      <c r="S325" s="91" t="str" cm="1">
        <f t="array" ref="S325">_xll.BDP(P325&amp;" Govt","RISK_MID")</f>
        <v>#N/A Field Not Applicable Govt</v>
      </c>
      <c r="T325" s="175" t="e">
        <f t="shared" si="81"/>
        <v>#VALUE!</v>
      </c>
      <c r="U325" cm="1">
        <f t="array" ref="U325">IF(R325="GBP",1,_xll.BDP("GBP"&amp;R325&amp;" CURNCY","PX_LAST"))</f>
        <v>1.9080999999999999</v>
      </c>
      <c r="V325" s="107" t="e">
        <f t="shared" si="82"/>
        <v>#VALUE!</v>
      </c>
      <c r="X325" s="249" t="str">
        <f t="shared" si="83"/>
        <v>AUD Curncy</v>
      </c>
      <c r="Y325" s="250">
        <f t="shared" si="84"/>
        <v>38784862.193045676</v>
      </c>
      <c r="Z325" s="254">
        <f t="shared" si="85"/>
        <v>-384824.99695438892</v>
      </c>
      <c r="AA325" s="254" t="e">
        <f t="shared" si="86"/>
        <v>#VALUE!</v>
      </c>
      <c r="AB325" s="91" t="str" cm="1">
        <f t="array" ref="AB325">_xll.BDP(P325&amp;" Govt","PX_DIRTY_MID")</f>
        <v>#N/A Field Not Applicable Govt</v>
      </c>
      <c r="AC325" s="256" t="e">
        <f t="shared" si="87"/>
        <v>#VALUE!</v>
      </c>
      <c r="AD325" s="255" t="e">
        <f t="shared" si="88"/>
        <v>#VALUE!</v>
      </c>
      <c r="AE325" s="249" t="str">
        <f t="shared" si="89"/>
        <v>{cash} AUD</v>
      </c>
      <c r="AG325" s="254">
        <f t="shared" si="90"/>
        <v>-384824.99695438892</v>
      </c>
      <c r="AH325" s="254" t="e">
        <f t="shared" si="91"/>
        <v>#VALUE!</v>
      </c>
      <c r="AI325" s="256" t="e">
        <f t="shared" si="92"/>
        <v>#VALUE!</v>
      </c>
      <c r="AJ325" t="b">
        <f t="shared" si="93"/>
        <v>1</v>
      </c>
      <c r="AK325" t="s">
        <v>1012</v>
      </c>
      <c r="AL325" t="str">
        <f t="shared" si="94"/>
        <v>SPOT</v>
      </c>
      <c r="AM325">
        <f t="shared" si="95"/>
        <v>0</v>
      </c>
    </row>
    <row r="326" spans="8:39" x14ac:dyDescent="0.35">
      <c r="H326" s="287">
        <f t="shared" ref="H326:H389" si="96">VLOOKUP(I326,$A$4:$D$524,4,0)-L326</f>
        <v>0</v>
      </c>
      <c r="I326" s="249" t="s">
        <v>809</v>
      </c>
      <c r="J326" t="s">
        <v>810</v>
      </c>
      <c r="L326">
        <v>129720</v>
      </c>
      <c r="M326">
        <v>8453442.3226280306</v>
      </c>
      <c r="N326" s="251">
        <v>87.215000000000003</v>
      </c>
      <c r="O326" t="str" cm="1">
        <f t="array" ref="O326">_xll.BDP(I326,"SECURITY_TYP")</f>
        <v>DOMESTIC</v>
      </c>
      <c r="P326" t="str" cm="1">
        <f t="array" ref="P326">_xll.BDP(I326,"ID_ISIN")</f>
        <v>NO0010875230</v>
      </c>
      <c r="Q326" t="str" cm="1">
        <f t="array" ref="Q326">_xll.BDP(P326&amp;" Govt","MATURITY")</f>
        <v>19/08/2030</v>
      </c>
      <c r="R326" t="str" cm="1">
        <f t="array" ref="R326">_xll.BDP(I326,"CRNCY")</f>
        <v>NOK</v>
      </c>
      <c r="S326" s="91" cm="1">
        <f t="array" ref="S326">_xll.BDP(P326&amp;" Govt","RISK_MID")</f>
        <v>5.0127776666926138</v>
      </c>
      <c r="T326" s="175">
        <f t="shared" si="81"/>
        <v>4693.780092707786</v>
      </c>
      <c r="U326" cm="1">
        <f t="array" ref="U326">IF(R326="GBP",1,_xll.BDP("GBP"&amp;R326&amp;" CURNCY","PX_LAST"))</f>
        <v>13.8536</v>
      </c>
      <c r="V326" s="107">
        <f t="shared" si="82"/>
        <v>8.2347019170312036E-2</v>
      </c>
      <c r="X326" s="249" t="str">
        <f t="shared" si="83"/>
        <v>BG020789 Corp</v>
      </c>
      <c r="Y326" s="250">
        <f t="shared" si="84"/>
        <v>128445.55789473683</v>
      </c>
      <c r="Z326" s="254">
        <f t="shared" si="85"/>
        <v>-1274.442105263166</v>
      </c>
      <c r="AA326" s="254">
        <f t="shared" si="86"/>
        <v>-46.114330735375034</v>
      </c>
      <c r="AB326" s="91" cm="1">
        <f t="array" ref="AB326">_xll.BDP(P326&amp;" Govt","PX_DIRTY_MID")</f>
        <v>89.634184931506852</v>
      </c>
      <c r="AC326" s="256">
        <f t="shared" si="87"/>
        <v>-82457.685617931478</v>
      </c>
      <c r="AD326" s="255">
        <f t="shared" si="88"/>
        <v>-9.7543323146844149E-3</v>
      </c>
      <c r="AE326" s="249" t="str">
        <f t="shared" si="89"/>
        <v>NGB 1 ⅜ 08/19/30 482</v>
      </c>
      <c r="AG326" s="254">
        <f t="shared" si="90"/>
        <v>-1274.442105263166</v>
      </c>
      <c r="AH326" s="254">
        <f t="shared" si="91"/>
        <v>-46.114330735375034</v>
      </c>
      <c r="AI326" s="256">
        <f t="shared" si="92"/>
        <v>-82457.685617931478</v>
      </c>
      <c r="AJ326" t="b">
        <f t="shared" si="93"/>
        <v>1</v>
      </c>
      <c r="AK326" t="s">
        <v>1012</v>
      </c>
      <c r="AL326" t="str">
        <f t="shared" si="94"/>
        <v>DOMESTIC</v>
      </c>
      <c r="AM326">
        <f t="shared" si="95"/>
        <v>0</v>
      </c>
    </row>
    <row r="327" spans="8:39" x14ac:dyDescent="0.35">
      <c r="H327" s="287" t="e">
        <f t="shared" si="96"/>
        <v>#N/A</v>
      </c>
      <c r="I327" s="249" t="s">
        <v>868</v>
      </c>
      <c r="J327" t="s">
        <v>869</v>
      </c>
      <c r="K327" t="s">
        <v>870</v>
      </c>
      <c r="L327">
        <v>800</v>
      </c>
      <c r="M327">
        <v>3940.079066413608</v>
      </c>
      <c r="N327" s="251">
        <v>2.5000000000000001E-3</v>
      </c>
      <c r="O327" t="str" cm="1">
        <f t="array" ref="O327">_xll.BDP(I327,"SECURITY_TYP")</f>
        <v>Financial commodity option.</v>
      </c>
      <c r="P327" t="str" cm="1">
        <f t="array" ref="P327">_xll.BDP(I327,"ID_ISIN")</f>
        <v>#N/A Field Not Applicable</v>
      </c>
      <c r="Q327" t="str" cm="1">
        <f t="array" ref="Q327">_xll.BDP(P327&amp;" Govt","MATURITY")</f>
        <v>#N/A Field Not Applicable Govt</v>
      </c>
      <c r="R327" t="str" cm="1">
        <f t="array" ref="R327">_xll.BDP(I327,"CRNCY")</f>
        <v>USD</v>
      </c>
      <c r="S327" s="91" t="str" cm="1">
        <f t="array" ref="S327">_xll.BDP(P327&amp;" Govt","RISK_MID")</f>
        <v>#N/A Field Not Applicable Govt</v>
      </c>
      <c r="T327" s="175" t="e">
        <f t="shared" si="81"/>
        <v>#VALUE!</v>
      </c>
      <c r="U327" cm="1">
        <f t="array" ref="U327">IF(R327="GBP",1,_xll.BDP("GBP"&amp;R327&amp;" CURNCY","PX_LAST"))</f>
        <v>1.2910999999999999</v>
      </c>
      <c r="V327" s="107" t="e">
        <f t="shared" si="82"/>
        <v>#VALUE!</v>
      </c>
      <c r="X327" s="249" t="str">
        <f t="shared" si="83"/>
        <v>SFRM4C 97.0000 Comdty</v>
      </c>
      <c r="Y327" s="250">
        <f t="shared" si="84"/>
        <v>792.14035087719287</v>
      </c>
      <c r="Z327" s="254">
        <f t="shared" si="85"/>
        <v>-7.8596491228071272</v>
      </c>
      <c r="AA327" s="254" t="e">
        <f t="shared" si="86"/>
        <v>#VALUE!</v>
      </c>
      <c r="AB327" s="91" t="str" cm="1">
        <f t="array" ref="AB327">_xll.BDP(P327&amp;" Govt","PX_DIRTY_MID")</f>
        <v>#N/A Field Not Applicable Govt</v>
      </c>
      <c r="AC327" s="256" t="e">
        <f t="shared" si="87"/>
        <v>#VALUE!</v>
      </c>
      <c r="AD327" s="255" t="e">
        <f t="shared" si="88"/>
        <v>#VALUE!</v>
      </c>
      <c r="AE327" s="249" t="str">
        <f t="shared" si="89"/>
        <v>SFRM4C 97.0000 CME</v>
      </c>
      <c r="AG327" s="254">
        <f t="shared" si="90"/>
        <v>-7.8596491228071272</v>
      </c>
      <c r="AH327" s="254" t="e">
        <f t="shared" si="91"/>
        <v>#VALUE!</v>
      </c>
      <c r="AI327" s="256" t="e">
        <f t="shared" si="92"/>
        <v>#VALUE!</v>
      </c>
      <c r="AJ327" t="b">
        <f t="shared" si="93"/>
        <v>1</v>
      </c>
      <c r="AK327" t="s">
        <v>1012</v>
      </c>
      <c r="AL327" t="str">
        <f t="shared" si="94"/>
        <v>Financial commodity option.</v>
      </c>
      <c r="AM327" t="str">
        <f t="shared" si="95"/>
        <v>RATES: US Front-End</v>
      </c>
    </row>
    <row r="328" spans="8:39" x14ac:dyDescent="0.35">
      <c r="H328" s="287" t="e">
        <f t="shared" si="96"/>
        <v>#N/A</v>
      </c>
      <c r="I328" s="249" t="s">
        <v>1061</v>
      </c>
      <c r="J328" t="s">
        <v>1206</v>
      </c>
      <c r="K328" t="s">
        <v>690</v>
      </c>
      <c r="L328">
        <v>0</v>
      </c>
      <c r="M328">
        <v>0</v>
      </c>
      <c r="N328" s="251">
        <v>0</v>
      </c>
      <c r="O328" t="str" cm="1">
        <f t="array" ref="O328">_xll.BDP(I328,"SECURITY_TYP")</f>
        <v>Rec Fix/Pay IL ZC</v>
      </c>
      <c r="P328" t="str" cm="1">
        <f t="array" ref="P328">_xll.BDP(I328,"ID_ISIN")</f>
        <v>#N/A Field Not Applicable</v>
      </c>
      <c r="Q328" t="str" cm="1">
        <f t="array" ref="Q328">_xll.BDP(P328&amp;" Govt","MATURITY")</f>
        <v>#N/A Field Not Applicable Govt</v>
      </c>
      <c r="R328" t="str" cm="1">
        <f t="array" ref="R328">_xll.BDP(I328,"CRNCY")</f>
        <v>USD</v>
      </c>
      <c r="S328" s="91" t="str" cm="1">
        <f t="array" ref="S328">_xll.BDP(P328&amp;" Govt","RISK_MID")</f>
        <v>#N/A Field Not Applicable Govt</v>
      </c>
      <c r="T328" s="175" t="e">
        <f t="shared" si="81"/>
        <v>#VALUE!</v>
      </c>
      <c r="U328" cm="1">
        <f t="array" ref="U328">IF(R328="GBP",1,_xll.BDP("GBP"&amp;R328&amp;" CURNCY","PX_LAST"))</f>
        <v>1.2910999999999999</v>
      </c>
      <c r="V328" s="107" t="e">
        <f t="shared" si="82"/>
        <v>#VALUE!</v>
      </c>
      <c r="X328" s="249" t="str">
        <f t="shared" si="83"/>
        <v>SL7Y06XX Corp</v>
      </c>
      <c r="Y328" s="250">
        <f t="shared" si="84"/>
        <v>0</v>
      </c>
      <c r="Z328" s="254">
        <f t="shared" si="85"/>
        <v>0</v>
      </c>
      <c r="AA328" s="254" t="e">
        <f t="shared" si="86"/>
        <v>#VALUE!</v>
      </c>
      <c r="AB328" s="91" t="str" cm="1">
        <f t="array" ref="AB328">_xll.BDP(P328&amp;" Govt","PX_DIRTY_MID")</f>
        <v>#N/A Field Not Applicable Govt</v>
      </c>
      <c r="AC328" s="256" t="e">
        <f t="shared" si="87"/>
        <v>#VALUE!</v>
      </c>
      <c r="AD328" s="255" t="e">
        <f t="shared" si="88"/>
        <v>#VALUE!</v>
      </c>
      <c r="AE328" s="249" t="str">
        <f t="shared" si="89"/>
        <v>[/ZC 2.415 11/07/25 000L]</v>
      </c>
      <c r="AG328" s="254">
        <f t="shared" si="90"/>
        <v>0</v>
      </c>
      <c r="AH328" s="254" t="e">
        <f t="shared" si="91"/>
        <v>#VALUE!</v>
      </c>
      <c r="AI328" s="256" t="e">
        <f t="shared" si="92"/>
        <v>#VALUE!</v>
      </c>
      <c r="AJ328" t="b">
        <f t="shared" si="93"/>
        <v>1</v>
      </c>
      <c r="AK328" t="s">
        <v>1012</v>
      </c>
      <c r="AL328" t="str">
        <f t="shared" si="94"/>
        <v>Rec Fix/Pay IL ZC</v>
      </c>
      <c r="AM328" t="str">
        <f t="shared" si="95"/>
        <v>Long US Inflation</v>
      </c>
    </row>
    <row r="329" spans="8:39" x14ac:dyDescent="0.35">
      <c r="H329" s="287" t="e">
        <f t="shared" si="96"/>
        <v>#N/A</v>
      </c>
      <c r="I329" s="249" t="s">
        <v>1160</v>
      </c>
      <c r="J329" t="s">
        <v>1225</v>
      </c>
      <c r="L329">
        <v>0</v>
      </c>
      <c r="M329">
        <v>0</v>
      </c>
      <c r="N329" s="251">
        <v>0</v>
      </c>
      <c r="O329" t="str" cm="1">
        <f t="array" ref="O329">_xll.BDP(I329,"SECURITY_TYP")</f>
        <v>FORWARD</v>
      </c>
      <c r="P329" t="str" cm="1">
        <f t="array" ref="P329">_xll.BDP(I329,"ID_ISIN")</f>
        <v>#N/A Field Not Applicable</v>
      </c>
      <c r="Q329" t="str" cm="1">
        <f t="array" ref="Q329">_xll.BDP(P329&amp;" Govt","MATURITY")</f>
        <v>#N/A Field Not Applicable Govt</v>
      </c>
      <c r="R329" t="str" cm="1">
        <f t="array" ref="R329">_xll.BDP(I329,"CRNCY")</f>
        <v>USD</v>
      </c>
      <c r="S329" s="91" t="str" cm="1">
        <f t="array" ref="S329">_xll.BDP(P329&amp;" Govt","RISK_MID")</f>
        <v>#N/A Field Not Applicable Govt</v>
      </c>
      <c r="T329" s="175" t="e">
        <f t="shared" si="81"/>
        <v>#VALUE!</v>
      </c>
      <c r="U329" cm="1">
        <f t="array" ref="U329">IF(R329="GBP",1,_xll.BDP("GBP"&amp;R329&amp;" CURNCY","PX_LAST"))</f>
        <v>1.2910999999999999</v>
      </c>
      <c r="V329" s="107" t="e">
        <f t="shared" si="82"/>
        <v>#VALUE!</v>
      </c>
      <c r="X329" s="249" t="str">
        <f t="shared" si="83"/>
        <v>NZD/USD R 05/15/24 Curncy</v>
      </c>
      <c r="Y329" s="250">
        <f t="shared" si="84"/>
        <v>0</v>
      </c>
      <c r="Z329" s="254">
        <f t="shared" si="85"/>
        <v>0</v>
      </c>
      <c r="AA329" s="254" t="e">
        <f t="shared" si="86"/>
        <v>#VALUE!</v>
      </c>
      <c r="AB329" s="91" t="str" cm="1">
        <f t="array" ref="AB329">_xll.BDP(P329&amp;" Govt","PX_DIRTY_MID")</f>
        <v>#N/A Field Not Applicable Govt</v>
      </c>
      <c r="AC329" s="256" t="e">
        <f t="shared" si="87"/>
        <v>#VALUE!</v>
      </c>
      <c r="AD329" s="255" t="e">
        <f t="shared" si="88"/>
        <v>#VALUE!</v>
      </c>
      <c r="AE329" s="249" t="str">
        <f t="shared" si="89"/>
        <v>[NZD/USD R 05/15/24 USD]</v>
      </c>
      <c r="AG329" s="254">
        <f t="shared" si="90"/>
        <v>0</v>
      </c>
      <c r="AH329" s="254" t="e">
        <f t="shared" si="91"/>
        <v>#VALUE!</v>
      </c>
      <c r="AI329" s="256" t="e">
        <f t="shared" si="92"/>
        <v>#VALUE!</v>
      </c>
      <c r="AJ329" t="b">
        <f t="shared" si="93"/>
        <v>1</v>
      </c>
      <c r="AK329" t="s">
        <v>1012</v>
      </c>
      <c r="AL329" t="str">
        <f t="shared" si="94"/>
        <v>FORWARD</v>
      </c>
      <c r="AM329">
        <f t="shared" si="95"/>
        <v>0</v>
      </c>
    </row>
    <row r="330" spans="8:39" x14ac:dyDescent="0.35">
      <c r="H330" s="287" t="e">
        <f t="shared" si="96"/>
        <v>#N/A</v>
      </c>
      <c r="I330" s="249" t="s">
        <v>1221</v>
      </c>
      <c r="J330" t="s">
        <v>1248</v>
      </c>
      <c r="L330">
        <v>0</v>
      </c>
      <c r="M330">
        <v>0</v>
      </c>
      <c r="N330" s="251">
        <v>0</v>
      </c>
      <c r="O330" t="str" cm="1">
        <f t="array" ref="O330">_xll.BDP(I330,"SECURITY_TYP")</f>
        <v>FORWARD</v>
      </c>
      <c r="P330" t="str" cm="1">
        <f t="array" ref="P330">_xll.BDP(I330,"ID_ISIN")</f>
        <v>#N/A Field Not Applicable</v>
      </c>
      <c r="Q330" t="str" cm="1">
        <f t="array" ref="Q330">_xll.BDP(P330&amp;" Govt","MATURITY")</f>
        <v>#N/A Field Not Applicable Govt</v>
      </c>
      <c r="R330" t="str" cm="1">
        <f t="array" ref="R330">_xll.BDP(I330,"CRNCY")</f>
        <v>GBP</v>
      </c>
      <c r="S330" s="91" t="str" cm="1">
        <f t="array" ref="S330">_xll.BDP(P330&amp;" Govt","RISK_MID")</f>
        <v>#N/A Field Not Applicable Govt</v>
      </c>
      <c r="T330" s="175" t="e">
        <f t="shared" si="81"/>
        <v>#VALUE!</v>
      </c>
      <c r="U330" cm="1">
        <f t="array" ref="U330">IF(R330="GBP",1,_xll.BDP("GBP"&amp;R330&amp;" CURNCY","PX_LAST"))</f>
        <v>1</v>
      </c>
      <c r="V330" s="107" t="e">
        <f t="shared" si="82"/>
        <v>#VALUE!</v>
      </c>
      <c r="X330" s="249" t="str">
        <f t="shared" si="83"/>
        <v>EUR/GBP R 05/17/24 Curncy</v>
      </c>
      <c r="Y330" s="250">
        <f t="shared" si="84"/>
        <v>0</v>
      </c>
      <c r="Z330" s="254">
        <f t="shared" si="85"/>
        <v>0</v>
      </c>
      <c r="AA330" s="254" t="e">
        <f t="shared" si="86"/>
        <v>#VALUE!</v>
      </c>
      <c r="AB330" s="91" t="str" cm="1">
        <f t="array" ref="AB330">_xll.BDP(P330&amp;" Govt","PX_DIRTY_MID")</f>
        <v>#N/A Field Not Applicable Govt</v>
      </c>
      <c r="AC330" s="256" t="e">
        <f t="shared" si="87"/>
        <v>#VALUE!</v>
      </c>
      <c r="AD330" s="255" t="e">
        <f t="shared" si="88"/>
        <v>#VALUE!</v>
      </c>
      <c r="AE330" s="249" t="str">
        <f t="shared" si="89"/>
        <v>[EUR/GBP R 05/17/24 GBP]</v>
      </c>
      <c r="AG330" s="254">
        <f t="shared" si="90"/>
        <v>0</v>
      </c>
      <c r="AH330" s="254" t="e">
        <f t="shared" si="91"/>
        <v>#VALUE!</v>
      </c>
      <c r="AI330" s="256" t="e">
        <f t="shared" si="92"/>
        <v>#VALUE!</v>
      </c>
      <c r="AJ330" t="b">
        <f t="shared" si="93"/>
        <v>1</v>
      </c>
      <c r="AK330" t="s">
        <v>1012</v>
      </c>
      <c r="AL330" t="str">
        <f t="shared" si="94"/>
        <v>FORWARD</v>
      </c>
      <c r="AM330">
        <f t="shared" si="95"/>
        <v>0</v>
      </c>
    </row>
    <row r="331" spans="8:39" x14ac:dyDescent="0.35">
      <c r="H331" s="287">
        <f t="shared" si="96"/>
        <v>0</v>
      </c>
      <c r="I331" s="249" t="s">
        <v>679</v>
      </c>
      <c r="J331" t="s">
        <v>680</v>
      </c>
      <c r="L331">
        <v>91834</v>
      </c>
      <c r="M331">
        <v>6243043.4829992475</v>
      </c>
      <c r="N331" s="251">
        <v>90.823999999999998</v>
      </c>
      <c r="O331" t="str" cm="1">
        <f t="array" ref="O331">_xll.BDP(I331,"SECURITY_TYP")</f>
        <v>DOMESTIC</v>
      </c>
      <c r="P331" t="str" cm="1">
        <f t="array" ref="P331">_xll.BDP(I331,"ID_ISIN")</f>
        <v>NO0010844079</v>
      </c>
      <c r="Q331" t="str" cm="1">
        <f t="array" ref="Q331">_xll.BDP(P331&amp;" Govt","MATURITY")</f>
        <v>06/09/2029</v>
      </c>
      <c r="R331" t="str" cm="1">
        <f t="array" ref="R331">_xll.BDP(I331,"CRNCY")</f>
        <v>NOK</v>
      </c>
      <c r="S331" s="91" cm="1">
        <f t="array" ref="S331">_xll.BDP(P331&amp;" Govt","RISK_MID")</f>
        <v>4.3910349703018881</v>
      </c>
      <c r="T331" s="175">
        <f t="shared" si="81"/>
        <v>2910.7690814135212</v>
      </c>
      <c r="U331" cm="1">
        <f t="array" ref="U331">IF(R331="GBP",1,_xll.BDP("GBP"&amp;R331&amp;" CURNCY","PX_LAST"))</f>
        <v>13.8536</v>
      </c>
      <c r="V331" s="107">
        <f t="shared" si="82"/>
        <v>5.1066124235324931E-2</v>
      </c>
      <c r="X331" s="249" t="str">
        <f t="shared" si="83"/>
        <v>AX351626 Corp</v>
      </c>
      <c r="Y331" s="250">
        <f t="shared" si="84"/>
        <v>90931.771228070167</v>
      </c>
      <c r="Z331" s="254">
        <f t="shared" si="85"/>
        <v>-902.22877192983287</v>
      </c>
      <c r="AA331" s="254">
        <f t="shared" si="86"/>
        <v>-28.597029571782226</v>
      </c>
      <c r="AB331" s="91" cm="1">
        <f t="array" ref="AB331">_xll.BDP(P331&amp;" Govt","PX_DIRTY_MID")</f>
        <v>93.256479452054805</v>
      </c>
      <c r="AC331" s="256">
        <f t="shared" si="87"/>
        <v>-60734.162189270006</v>
      </c>
      <c r="AD331" s="255">
        <f t="shared" si="88"/>
        <v>-9.7282939570512879E-3</v>
      </c>
      <c r="AE331" s="249" t="str">
        <f t="shared" si="89"/>
        <v>NGB 1 ¾ 09/06/29 481</v>
      </c>
      <c r="AG331" s="254">
        <f t="shared" si="90"/>
        <v>-902.22877192983287</v>
      </c>
      <c r="AH331" s="254">
        <f t="shared" si="91"/>
        <v>-28.597029571782226</v>
      </c>
      <c r="AI331" s="256">
        <f t="shared" si="92"/>
        <v>-60734.162189270006</v>
      </c>
      <c r="AJ331" t="b">
        <f t="shared" si="93"/>
        <v>1</v>
      </c>
      <c r="AK331" t="s">
        <v>1012</v>
      </c>
      <c r="AL331" t="str">
        <f t="shared" si="94"/>
        <v>DOMESTIC</v>
      </c>
      <c r="AM331">
        <f t="shared" si="95"/>
        <v>0</v>
      </c>
    </row>
    <row r="332" spans="8:39" x14ac:dyDescent="0.35">
      <c r="H332" s="287" t="e">
        <f t="shared" si="96"/>
        <v>#N/A</v>
      </c>
      <c r="I332" s="249" t="s">
        <v>703</v>
      </c>
      <c r="J332" t="s">
        <v>1284</v>
      </c>
      <c r="L332" s="250">
        <v>0</v>
      </c>
      <c r="M332" s="250">
        <v>0</v>
      </c>
      <c r="N332" s="251">
        <v>0</v>
      </c>
      <c r="O332" t="str" cm="1">
        <f t="array" ref="O332">_xll.BDP(I332,"SECURITY_TYP")</f>
        <v>DOMESTIC</v>
      </c>
      <c r="P332" t="str" cm="1">
        <f t="array" ref="P332">_xll.BDP(I332,"ID_ISIN")</f>
        <v>JP1103561KA2</v>
      </c>
      <c r="Q332" t="str" cm="1">
        <f t="array" ref="Q332">_xll.BDP(P332&amp;" Govt","MATURITY")</f>
        <v>20/09/2029</v>
      </c>
      <c r="R332" t="str" cm="1">
        <f t="array" ref="R332">_xll.BDP(I332,"CRNCY")</f>
        <v>JPY</v>
      </c>
      <c r="S332" s="91" cm="1">
        <f t="array" ref="S332">_xll.BDP(P332&amp;" Govt","RISK_MID")</f>
        <v>4.900037967848192</v>
      </c>
      <c r="T332" s="175">
        <f t="shared" si="81"/>
        <v>0</v>
      </c>
      <c r="U332" cm="1">
        <f t="array" ref="U332">IF(R332="GBP",1,_xll.BDP("GBP"&amp;R332&amp;" CURNCY","PX_LAST"))</f>
        <v>205.36699999999999</v>
      </c>
      <c r="V332" s="107">
        <f t="shared" si="82"/>
        <v>0</v>
      </c>
      <c r="X332" s="249" t="str">
        <f t="shared" si="83"/>
        <v>ZR885925 Corp</v>
      </c>
      <c r="Y332" s="250">
        <f t="shared" si="84"/>
        <v>0</v>
      </c>
      <c r="Z332" s="254">
        <f t="shared" si="85"/>
        <v>0</v>
      </c>
      <c r="AA332" s="254">
        <f t="shared" si="86"/>
        <v>0</v>
      </c>
      <c r="AB332" s="91" cm="1">
        <f t="array" ref="AB332">_xll.BDP(P332&amp;" Govt","PX_DIRTY_MID")</f>
        <v>97.536328699999999</v>
      </c>
      <c r="AC332" s="256">
        <f t="shared" si="87"/>
        <v>0</v>
      </c>
      <c r="AD332" s="255" t="e">
        <f t="shared" si="88"/>
        <v>#DIV/0!</v>
      </c>
      <c r="AE332" s="249" t="str">
        <f t="shared" si="89"/>
        <v>[JGB 0.1 09/20/29 356]</v>
      </c>
      <c r="AG332" s="254">
        <f t="shared" si="90"/>
        <v>0</v>
      </c>
      <c r="AH332" s="254">
        <f t="shared" si="91"/>
        <v>0</v>
      </c>
      <c r="AI332" s="256">
        <f t="shared" si="92"/>
        <v>0</v>
      </c>
      <c r="AJ332" t="b">
        <f t="shared" si="93"/>
        <v>1</v>
      </c>
      <c r="AK332" t="s">
        <v>1012</v>
      </c>
      <c r="AL332" t="str">
        <f t="shared" si="94"/>
        <v>DOMESTIC</v>
      </c>
      <c r="AM332">
        <f t="shared" si="95"/>
        <v>0</v>
      </c>
    </row>
    <row r="333" spans="8:39" x14ac:dyDescent="0.35">
      <c r="H333" s="287" t="e">
        <f t="shared" si="96"/>
        <v>#N/A</v>
      </c>
      <c r="I333" s="249" t="s">
        <v>1257</v>
      </c>
      <c r="J333" t="s">
        <v>1310</v>
      </c>
      <c r="L333">
        <v>0</v>
      </c>
      <c r="M333">
        <v>0</v>
      </c>
      <c r="N333" s="251">
        <v>0</v>
      </c>
      <c r="O333" t="str" cm="1">
        <f t="array" ref="O333">_xll.BDP(I333,"SECURITY_TYP")</f>
        <v>FORWARD</v>
      </c>
      <c r="P333" t="str" cm="1">
        <f t="array" ref="P333">_xll.BDP(I333,"ID_ISIN")</f>
        <v>#N/A Field Not Applicable</v>
      </c>
      <c r="Q333" t="str" cm="1">
        <f t="array" ref="Q333">_xll.BDP(P333&amp;" Govt","MATURITY")</f>
        <v>#N/A Field Not Applicable Govt</v>
      </c>
      <c r="R333" t="str" cm="1">
        <f t="array" ref="R333">_xll.BDP(I333,"CRNCY")</f>
        <v>MXN</v>
      </c>
      <c r="S333" s="91" t="str" cm="1">
        <f t="array" ref="S333">_xll.BDP(P333&amp;" Govt","RISK_MID")</f>
        <v>#N/A Field Not Applicable Govt</v>
      </c>
      <c r="T333" s="175" t="e">
        <f t="shared" si="81"/>
        <v>#VALUE!</v>
      </c>
      <c r="U333" cm="1">
        <f t="array" ref="U333">IF(R333="GBP",1,_xll.BDP("GBP"&amp;R333&amp;" CURNCY","PX_LAST"))</f>
        <v>22.953800000000001</v>
      </c>
      <c r="V333" s="107" t="e">
        <f t="shared" si="82"/>
        <v>#VALUE!</v>
      </c>
      <c r="X333" s="249" t="str">
        <f t="shared" si="83"/>
        <v>USD/MXN R 05/23/24 Curncy</v>
      </c>
      <c r="Y333" s="250">
        <f t="shared" si="84"/>
        <v>0</v>
      </c>
      <c r="Z333" s="254">
        <f t="shared" si="85"/>
        <v>0</v>
      </c>
      <c r="AA333" s="254" t="e">
        <f t="shared" si="86"/>
        <v>#VALUE!</v>
      </c>
      <c r="AB333" s="91" t="str" cm="1">
        <f t="array" ref="AB333">_xll.BDP(P333&amp;" Govt","PX_DIRTY_MID")</f>
        <v>#N/A Field Not Applicable Govt</v>
      </c>
      <c r="AC333" s="256" t="e">
        <f t="shared" si="87"/>
        <v>#VALUE!</v>
      </c>
      <c r="AD333" s="255" t="e">
        <f t="shared" si="88"/>
        <v>#VALUE!</v>
      </c>
      <c r="AE333" s="249" t="str">
        <f t="shared" si="89"/>
        <v>[USD/MXN R 05/23/24 MXN]</v>
      </c>
      <c r="AG333" s="254">
        <f t="shared" si="90"/>
        <v>0</v>
      </c>
      <c r="AH333" s="254" t="e">
        <f t="shared" si="91"/>
        <v>#VALUE!</v>
      </c>
      <c r="AI333" s="256" t="e">
        <f t="shared" si="92"/>
        <v>#VALUE!</v>
      </c>
      <c r="AJ333" t="b">
        <f t="shared" si="93"/>
        <v>1</v>
      </c>
      <c r="AK333" t="s">
        <v>1012</v>
      </c>
      <c r="AL333" t="str">
        <f t="shared" si="94"/>
        <v>FORWARD</v>
      </c>
      <c r="AM333">
        <f t="shared" si="95"/>
        <v>0</v>
      </c>
    </row>
    <row r="334" spans="8:39" x14ac:dyDescent="0.35">
      <c r="H334" s="287" t="e">
        <f t="shared" si="96"/>
        <v>#N/A</v>
      </c>
      <c r="I334" s="249" t="s">
        <v>1257</v>
      </c>
      <c r="J334" t="s">
        <v>1310</v>
      </c>
      <c r="L334">
        <v>0</v>
      </c>
      <c r="M334">
        <v>0</v>
      </c>
      <c r="N334" s="251">
        <v>0</v>
      </c>
      <c r="O334" t="str" cm="1">
        <f t="array" ref="O334">_xll.BDP(I334,"SECURITY_TYP")</f>
        <v>FORWARD</v>
      </c>
      <c r="P334" t="str" cm="1">
        <f t="array" ref="P334">_xll.BDP(I334,"ID_ISIN")</f>
        <v>#N/A Field Not Applicable</v>
      </c>
      <c r="Q334" t="str" cm="1">
        <f t="array" ref="Q334">_xll.BDP(P334&amp;" Govt","MATURITY")</f>
        <v>#N/A Field Not Applicable Govt</v>
      </c>
      <c r="R334" t="str" cm="1">
        <f t="array" ref="R334">_xll.BDP(I334,"CRNCY")</f>
        <v>MXN</v>
      </c>
      <c r="S334" s="91" t="str" cm="1">
        <f t="array" ref="S334">_xll.BDP(P334&amp;" Govt","RISK_MID")</f>
        <v>#N/A Field Not Applicable Govt</v>
      </c>
      <c r="T334" s="175" t="e">
        <f t="shared" si="81"/>
        <v>#VALUE!</v>
      </c>
      <c r="U334" cm="1">
        <f t="array" ref="U334">IF(R334="GBP",1,_xll.BDP("GBP"&amp;R334&amp;" CURNCY","PX_LAST"))</f>
        <v>22.953800000000001</v>
      </c>
      <c r="V334" s="107" t="e">
        <f t="shared" si="82"/>
        <v>#VALUE!</v>
      </c>
      <c r="X334" s="249" t="str">
        <f t="shared" si="83"/>
        <v>USD/MXN R 05/23/24 Curncy</v>
      </c>
      <c r="Y334" s="250">
        <f t="shared" si="84"/>
        <v>0</v>
      </c>
      <c r="Z334" s="254">
        <f t="shared" si="85"/>
        <v>0</v>
      </c>
      <c r="AA334" s="254" t="e">
        <f t="shared" si="86"/>
        <v>#VALUE!</v>
      </c>
      <c r="AB334" s="91" t="str" cm="1">
        <f t="array" ref="AB334">_xll.BDP(P334&amp;" Govt","PX_DIRTY_MID")</f>
        <v>#N/A Field Not Applicable Govt</v>
      </c>
      <c r="AC334" s="256" t="e">
        <f t="shared" si="87"/>
        <v>#VALUE!</v>
      </c>
      <c r="AD334" s="255" t="e">
        <f t="shared" si="88"/>
        <v>#VALUE!</v>
      </c>
      <c r="AE334" s="249" t="str">
        <f t="shared" si="89"/>
        <v>[USD/MXN R 05/23/24 MXN]</v>
      </c>
      <c r="AG334" s="254">
        <f t="shared" si="90"/>
        <v>0</v>
      </c>
      <c r="AH334" s="254" t="e">
        <f t="shared" si="91"/>
        <v>#VALUE!</v>
      </c>
      <c r="AI334" s="256" t="e">
        <f t="shared" si="92"/>
        <v>#VALUE!</v>
      </c>
      <c r="AJ334" t="b">
        <f t="shared" si="93"/>
        <v>1</v>
      </c>
      <c r="AK334" t="s">
        <v>1012</v>
      </c>
      <c r="AL334" t="str">
        <f t="shared" si="94"/>
        <v>FORWARD</v>
      </c>
      <c r="AM334">
        <f t="shared" si="95"/>
        <v>0</v>
      </c>
    </row>
    <row r="335" spans="8:39" x14ac:dyDescent="0.35">
      <c r="H335" s="287" t="e">
        <f t="shared" si="96"/>
        <v>#N/A</v>
      </c>
      <c r="I335" s="249" t="s">
        <v>1135</v>
      </c>
      <c r="J335" t="s">
        <v>1196</v>
      </c>
      <c r="L335">
        <v>0</v>
      </c>
      <c r="M335">
        <v>0</v>
      </c>
      <c r="N335" s="251">
        <v>0</v>
      </c>
      <c r="O335" t="str" cm="1">
        <f t="array" ref="O335">_xll.BDP(I335,"SECURITY_TYP")</f>
        <v>FORWARD</v>
      </c>
      <c r="P335" t="str" cm="1">
        <f t="array" ref="P335">_xll.BDP(I335,"ID_ISIN")</f>
        <v>#N/A Field Not Applicable</v>
      </c>
      <c r="Q335" t="str" cm="1">
        <f t="array" ref="Q335">_xll.BDP(P335&amp;" Govt","MATURITY")</f>
        <v>#N/A Field Not Applicable Govt</v>
      </c>
      <c r="R335" t="str" cm="1">
        <f t="array" ref="R335">_xll.BDP(I335,"CRNCY")</f>
        <v>USD</v>
      </c>
      <c r="S335" s="91" t="str" cm="1">
        <f t="array" ref="S335">_xll.BDP(P335&amp;" Govt","RISK_MID")</f>
        <v>#N/A Field Not Applicable Govt</v>
      </c>
      <c r="T335" s="175" t="e">
        <f t="shared" si="81"/>
        <v>#VALUE!</v>
      </c>
      <c r="U335" cm="1">
        <f t="array" ref="U335">IF(R335="GBP",1,_xll.BDP("GBP"&amp;R335&amp;" CURNCY","PX_LAST"))</f>
        <v>1.2910999999999999</v>
      </c>
      <c r="V335" s="107" t="e">
        <f t="shared" si="82"/>
        <v>#VALUE!</v>
      </c>
      <c r="X335" s="249" t="str">
        <f t="shared" si="83"/>
        <v>AUD/USD R 05/14/24 Curncy</v>
      </c>
      <c r="Y335" s="250">
        <f t="shared" si="84"/>
        <v>0</v>
      </c>
      <c r="Z335" s="254">
        <f t="shared" si="85"/>
        <v>0</v>
      </c>
      <c r="AA335" s="254" t="e">
        <f t="shared" si="86"/>
        <v>#VALUE!</v>
      </c>
      <c r="AB335" s="91" t="str" cm="1">
        <f t="array" ref="AB335">_xll.BDP(P335&amp;" Govt","PX_DIRTY_MID")</f>
        <v>#N/A Field Not Applicable Govt</v>
      </c>
      <c r="AC335" s="256" t="e">
        <f t="shared" si="87"/>
        <v>#VALUE!</v>
      </c>
      <c r="AD335" s="255" t="e">
        <f t="shared" si="88"/>
        <v>#VALUE!</v>
      </c>
      <c r="AE335" s="249" t="str">
        <f t="shared" si="89"/>
        <v>[AUD/USD R 05/14/24 USD]</v>
      </c>
      <c r="AG335" s="254">
        <f t="shared" si="90"/>
        <v>0</v>
      </c>
      <c r="AH335" s="254" t="e">
        <f t="shared" si="91"/>
        <v>#VALUE!</v>
      </c>
      <c r="AI335" s="256" t="e">
        <f t="shared" si="92"/>
        <v>#VALUE!</v>
      </c>
      <c r="AJ335" t="b">
        <f t="shared" si="93"/>
        <v>1</v>
      </c>
      <c r="AK335" t="s">
        <v>1012</v>
      </c>
      <c r="AL335" t="str">
        <f t="shared" si="94"/>
        <v>FORWARD</v>
      </c>
      <c r="AM335">
        <f t="shared" si="95"/>
        <v>0</v>
      </c>
    </row>
    <row r="336" spans="8:39" x14ac:dyDescent="0.35">
      <c r="H336" s="287">
        <f t="shared" si="96"/>
        <v>0</v>
      </c>
      <c r="I336" s="249" t="s">
        <v>598</v>
      </c>
      <c r="J336" t="s">
        <v>599</v>
      </c>
      <c r="L336" s="250">
        <v>102717</v>
      </c>
      <c r="M336" s="250">
        <v>6745235.3766184282</v>
      </c>
      <c r="N336" s="251">
        <v>88.902000000000001</v>
      </c>
      <c r="O336" t="str" cm="1">
        <f t="array" ref="O336">_xll.BDP(I336,"SECURITY_TYP")</f>
        <v>DOMESTIC</v>
      </c>
      <c r="P336" t="str" cm="1">
        <f t="array" ref="P336">_xll.BDP(I336,"ID_ISIN")</f>
        <v>NO0012440397</v>
      </c>
      <c r="Q336" t="str" cm="1">
        <f t="array" ref="Q336">_xll.BDP(P336&amp;" Govt","MATURITY")</f>
        <v>18/05/2032</v>
      </c>
      <c r="R336" t="str" cm="1">
        <f t="array" ref="R336">_xll.BDP(I336,"CRNCY")</f>
        <v>NOK</v>
      </c>
      <c r="S336" s="91" cm="1">
        <f t="array" ref="S336">_xll.BDP(P336&amp;" Govt","RISK_MID")</f>
        <v>6.3549605862448288</v>
      </c>
      <c r="T336" s="175">
        <f t="shared" si="81"/>
        <v>4711.8618015339698</v>
      </c>
      <c r="U336" cm="1">
        <f t="array" ref="U336">IF(R336="GBP",1,_xll.BDP("GBP"&amp;R336&amp;" CURNCY","PX_LAST"))</f>
        <v>13.8536</v>
      </c>
      <c r="V336" s="107">
        <f t="shared" si="82"/>
        <v>8.2664242132174909E-2</v>
      </c>
      <c r="X336" s="249" t="str">
        <f t="shared" si="83"/>
        <v>BU322557 Corp</v>
      </c>
      <c r="Y336" s="250">
        <f t="shared" si="84"/>
        <v>101707.85052631579</v>
      </c>
      <c r="Z336" s="254">
        <f t="shared" si="85"/>
        <v>-1009.1494736842142</v>
      </c>
      <c r="AA336" s="254">
        <f t="shared" si="86"/>
        <v>-46.291975594018119</v>
      </c>
      <c r="AB336" s="91" cm="1">
        <f t="array" ref="AB336">_xll.BDP(P336&amp;" Govt","PX_DIRTY_MID")</f>
        <v>90.831493150684935</v>
      </c>
      <c r="AC336" s="256">
        <f t="shared" si="87"/>
        <v>-66165.150940524487</v>
      </c>
      <c r="AD336" s="255">
        <f t="shared" si="88"/>
        <v>-9.8091685828901199E-3</v>
      </c>
      <c r="AE336" s="249" t="str">
        <f t="shared" si="89"/>
        <v>NGB 2 ⅛ 05/18/32 484</v>
      </c>
      <c r="AG336" s="254">
        <f t="shared" si="90"/>
        <v>-1009.1494736842142</v>
      </c>
      <c r="AH336" s="254">
        <f t="shared" si="91"/>
        <v>-46.291975594018119</v>
      </c>
      <c r="AI336" s="256">
        <f t="shared" si="92"/>
        <v>-66165.150940524487</v>
      </c>
      <c r="AJ336" t="b">
        <f t="shared" si="93"/>
        <v>1</v>
      </c>
      <c r="AK336" t="s">
        <v>1012</v>
      </c>
      <c r="AL336" t="str">
        <f t="shared" si="94"/>
        <v>DOMESTIC</v>
      </c>
      <c r="AM336">
        <f t="shared" si="95"/>
        <v>0</v>
      </c>
    </row>
    <row r="337" spans="8:39" x14ac:dyDescent="0.35">
      <c r="H337" s="287" t="e">
        <f t="shared" si="96"/>
        <v>#N/A</v>
      </c>
      <c r="I337" s="249" t="s">
        <v>837</v>
      </c>
      <c r="J337" t="s">
        <v>1235</v>
      </c>
      <c r="L337">
        <v>0</v>
      </c>
      <c r="M337">
        <v>0</v>
      </c>
      <c r="N337" s="251">
        <v>0</v>
      </c>
      <c r="O337" t="str" cm="1">
        <f t="array" ref="O337">_xll.BDP(I337,"SECURITY_TYP")</f>
        <v>US GOVERNMENT</v>
      </c>
      <c r="P337" t="str" cm="1">
        <f t="array" ref="P337">_xll.BDP(I337,"ID_ISIN")</f>
        <v>US912828YB05</v>
      </c>
      <c r="Q337" t="str" cm="1">
        <f t="array" ref="Q337">_xll.BDP(P337&amp;" Govt","MATURITY")</f>
        <v>15/08/2029</v>
      </c>
      <c r="R337" t="str" cm="1">
        <f t="array" ref="R337">_xll.BDP(I337,"CRNCY")</f>
        <v>USD</v>
      </c>
      <c r="S337" s="91" cm="1">
        <f t="array" ref="S337">_xll.BDP(P337&amp;" Govt","RISK_MID")</f>
        <v>4.2420533304458274</v>
      </c>
      <c r="T337" s="175">
        <f t="shared" si="81"/>
        <v>0</v>
      </c>
      <c r="U337" cm="1">
        <f t="array" ref="U337">IF(R337="GBP",1,_xll.BDP("GBP"&amp;R337&amp;" CURNCY","PX_LAST"))</f>
        <v>1.2910999999999999</v>
      </c>
      <c r="V337" s="107">
        <f t="shared" si="82"/>
        <v>0</v>
      </c>
      <c r="X337" s="249" t="str">
        <f t="shared" si="83"/>
        <v>912828YB Govt</v>
      </c>
      <c r="Y337" s="250">
        <f t="shared" si="84"/>
        <v>0</v>
      </c>
      <c r="Z337" s="254">
        <f t="shared" si="85"/>
        <v>0</v>
      </c>
      <c r="AA337" s="254">
        <f t="shared" si="86"/>
        <v>0</v>
      </c>
      <c r="AB337" s="91" cm="1">
        <f t="array" ref="AB337">_xll.BDP(P337&amp;" Govt","PX_DIRTY_MID")</f>
        <v>89.267857142857139</v>
      </c>
      <c r="AC337" s="256">
        <f t="shared" si="87"/>
        <v>0</v>
      </c>
      <c r="AD337" s="255" t="e">
        <f t="shared" si="88"/>
        <v>#DIV/0!</v>
      </c>
      <c r="AE337" s="249" t="str">
        <f t="shared" si="89"/>
        <v>[T 1 ⅝ 08/15/29]</v>
      </c>
      <c r="AG337" s="254">
        <f t="shared" si="90"/>
        <v>0</v>
      </c>
      <c r="AH337" s="254">
        <f t="shared" si="91"/>
        <v>0</v>
      </c>
      <c r="AI337" s="256">
        <f t="shared" si="92"/>
        <v>0</v>
      </c>
      <c r="AJ337" t="b">
        <f t="shared" si="93"/>
        <v>1</v>
      </c>
      <c r="AK337" t="s">
        <v>1012</v>
      </c>
      <c r="AL337" t="str">
        <f t="shared" si="94"/>
        <v>US GOVERNMENT</v>
      </c>
      <c r="AM337">
        <f t="shared" si="95"/>
        <v>0</v>
      </c>
    </row>
    <row r="338" spans="8:39" x14ac:dyDescent="0.35">
      <c r="H338" s="287" t="e">
        <f t="shared" si="96"/>
        <v>#N/A</v>
      </c>
      <c r="I338" s="249" t="s">
        <v>1158</v>
      </c>
      <c r="J338" t="s">
        <v>1216</v>
      </c>
      <c r="L338" s="250">
        <v>0</v>
      </c>
      <c r="M338" s="250">
        <v>0</v>
      </c>
      <c r="N338" s="251">
        <v>0</v>
      </c>
      <c r="O338" t="str" cm="1">
        <f t="array" ref="O338">_xll.BDP(I338,"SECURITY_TYP")</f>
        <v>FORWARD</v>
      </c>
      <c r="P338" t="str" cm="1">
        <f t="array" ref="P338">_xll.BDP(I338,"ID_ISIN")</f>
        <v>#N/A Field Not Applicable</v>
      </c>
      <c r="Q338" t="str" cm="1">
        <f t="array" ref="Q338">_xll.BDP(P338&amp;" Govt","MATURITY")</f>
        <v>#N/A Field Not Applicable Govt</v>
      </c>
      <c r="R338" t="str" cm="1">
        <f t="array" ref="R338">_xll.BDP(I338,"CRNCY")</f>
        <v>CAD</v>
      </c>
      <c r="S338" s="91" t="str" cm="1">
        <f t="array" ref="S338">_xll.BDP(P338&amp;" Govt","RISK_MID")</f>
        <v>#N/A Field Not Applicable Govt</v>
      </c>
      <c r="T338" s="175" t="e">
        <f t="shared" si="81"/>
        <v>#VALUE!</v>
      </c>
      <c r="U338" cm="1">
        <f t="array" ref="U338">IF(R338="GBP",1,_xll.BDP("GBP"&amp;R338&amp;" CURNCY","PX_LAST"))</f>
        <v>1.7588999999999999</v>
      </c>
      <c r="V338" s="107" t="e">
        <f t="shared" si="82"/>
        <v>#VALUE!</v>
      </c>
      <c r="X338" s="249" t="str">
        <f t="shared" si="83"/>
        <v>GBP/CAD R 05/15/24 Curncy</v>
      </c>
      <c r="Y338" s="250">
        <f t="shared" si="84"/>
        <v>0</v>
      </c>
      <c r="Z338" s="254">
        <f t="shared" si="85"/>
        <v>0</v>
      </c>
      <c r="AA338" s="254" t="e">
        <f t="shared" si="86"/>
        <v>#VALUE!</v>
      </c>
      <c r="AB338" s="91" t="str" cm="1">
        <f t="array" ref="AB338">_xll.BDP(P338&amp;" Govt","PX_DIRTY_MID")</f>
        <v>#N/A Field Not Applicable Govt</v>
      </c>
      <c r="AC338" s="256" t="e">
        <f t="shared" si="87"/>
        <v>#VALUE!</v>
      </c>
      <c r="AD338" s="255" t="e">
        <f t="shared" si="88"/>
        <v>#VALUE!</v>
      </c>
      <c r="AE338" s="249" t="str">
        <f t="shared" si="89"/>
        <v>[GBP/CAD R 05/15/24 CAD]</v>
      </c>
      <c r="AG338" s="254">
        <f t="shared" si="90"/>
        <v>0</v>
      </c>
      <c r="AH338" s="254" t="e">
        <f t="shared" si="91"/>
        <v>#VALUE!</v>
      </c>
      <c r="AI338" s="256" t="e">
        <f t="shared" si="92"/>
        <v>#VALUE!</v>
      </c>
      <c r="AJ338" t="b">
        <f t="shared" si="93"/>
        <v>1</v>
      </c>
      <c r="AK338" t="s">
        <v>1012</v>
      </c>
      <c r="AL338" t="str">
        <f t="shared" si="94"/>
        <v>FORWARD</v>
      </c>
      <c r="AM338">
        <f t="shared" si="95"/>
        <v>0</v>
      </c>
    </row>
    <row r="339" spans="8:39" x14ac:dyDescent="0.35">
      <c r="H339" s="287" t="e">
        <f t="shared" si="96"/>
        <v>#N/A</v>
      </c>
      <c r="I339" s="249" t="s">
        <v>838</v>
      </c>
      <c r="J339" t="s">
        <v>1123</v>
      </c>
      <c r="K339" t="s">
        <v>705</v>
      </c>
      <c r="L339">
        <v>0</v>
      </c>
      <c r="M339">
        <v>0</v>
      </c>
      <c r="N339" s="251">
        <v>0</v>
      </c>
      <c r="O339" t="str" cm="1">
        <f t="array" ref="O339">_xll.BDP(I339,"SECURITY_TYP")</f>
        <v>OIS Swap</v>
      </c>
      <c r="P339" t="str" cm="1">
        <f t="array" ref="P339">_xll.BDP(I339,"ID_ISIN")</f>
        <v>#N/A Field Not Applicable</v>
      </c>
      <c r="Q339" t="str" cm="1">
        <f t="array" ref="Q339">_xll.BDP(P339&amp;" Govt","MATURITY")</f>
        <v>#N/A Field Not Applicable Govt</v>
      </c>
      <c r="R339" t="str" cm="1">
        <f t="array" ref="R339">_xll.BDP(I339,"CRNCY")</f>
        <v>USD</v>
      </c>
      <c r="S339" s="91" t="str" cm="1">
        <f t="array" ref="S339">_xll.BDP(P339&amp;" Govt","RISK_MID")</f>
        <v>#N/A Field Not Applicable Govt</v>
      </c>
      <c r="T339" s="175" t="e">
        <f t="shared" si="81"/>
        <v>#VALUE!</v>
      </c>
      <c r="U339" cm="1">
        <f t="array" ref="U339">IF(R339="GBP",1,_xll.BDP("GBP"&amp;R339&amp;" CURNCY","PX_LAST"))</f>
        <v>1.2910999999999999</v>
      </c>
      <c r="V339" s="107" t="e">
        <f t="shared" si="82"/>
        <v>#VALUE!</v>
      </c>
      <c r="X339" s="249" t="str">
        <f t="shared" si="83"/>
        <v>SLA6000M Corp</v>
      </c>
      <c r="Y339" s="250">
        <f t="shared" si="84"/>
        <v>0</v>
      </c>
      <c r="Z339" s="254">
        <f t="shared" si="85"/>
        <v>0</v>
      </c>
      <c r="AA339" s="254" t="e">
        <f t="shared" si="86"/>
        <v>#VALUE!</v>
      </c>
      <c r="AB339" s="91" t="str" cm="1">
        <f t="array" ref="AB339">_xll.BDP(P339&amp;" Govt","PX_DIRTY_MID")</f>
        <v>#N/A Field Not Applicable Govt</v>
      </c>
      <c r="AC339" s="256" t="e">
        <f t="shared" si="87"/>
        <v>#VALUE!</v>
      </c>
      <c r="AD339" s="255" t="e">
        <f t="shared" si="88"/>
        <v>#VALUE!</v>
      </c>
      <c r="AE339" s="249" t="str">
        <f t="shared" si="89"/>
        <v>[/SWAP 3.12 06/21/27 000h]</v>
      </c>
      <c r="AG339" s="254">
        <f t="shared" si="90"/>
        <v>0</v>
      </c>
      <c r="AH339" s="254" t="e">
        <f t="shared" si="91"/>
        <v>#VALUE!</v>
      </c>
      <c r="AI339" s="256" t="e">
        <f t="shared" si="92"/>
        <v>#VALUE!</v>
      </c>
      <c r="AJ339" t="b">
        <f t="shared" si="93"/>
        <v>1</v>
      </c>
      <c r="AK339" t="s">
        <v>1012</v>
      </c>
      <c r="AL339" t="str">
        <f t="shared" si="94"/>
        <v>OIS Swap</v>
      </c>
      <c r="AM339" t="str">
        <f t="shared" si="95"/>
        <v>USD 2y2y 5y5y Steepener</v>
      </c>
    </row>
    <row r="340" spans="8:39" x14ac:dyDescent="0.35">
      <c r="H340" s="287" t="e">
        <f t="shared" si="96"/>
        <v>#N/A</v>
      </c>
      <c r="I340" s="249" t="s">
        <v>1155</v>
      </c>
      <c r="J340" t="s">
        <v>1217</v>
      </c>
      <c r="L340">
        <v>0</v>
      </c>
      <c r="M340" s="89">
        <v>0</v>
      </c>
      <c r="N340" s="251">
        <v>0</v>
      </c>
      <c r="O340" t="str" cm="1">
        <f t="array" ref="O340">_xll.BDP(I340,"SECURITY_TYP")</f>
        <v>FORWARD</v>
      </c>
      <c r="P340" t="str" cm="1">
        <f t="array" ref="P340">_xll.BDP(I340,"ID_ISIN")</f>
        <v>#N/A Field Not Applicable</v>
      </c>
      <c r="Q340" t="str" cm="1">
        <f t="array" ref="Q340">_xll.BDP(P340&amp;" Govt","MATURITY")</f>
        <v>#N/A Field Not Applicable Govt</v>
      </c>
      <c r="R340" t="str" cm="1">
        <f t="array" ref="R340">_xll.BDP(I340,"CRNCY")</f>
        <v>MXN</v>
      </c>
      <c r="S340" s="91" t="str" cm="1">
        <f t="array" ref="S340">_xll.BDP(P340&amp;" Govt","RISK_MID")</f>
        <v>#N/A Field Not Applicable Govt</v>
      </c>
      <c r="T340" s="175" t="e">
        <f t="shared" si="81"/>
        <v>#VALUE!</v>
      </c>
      <c r="U340" cm="1">
        <f t="array" ref="U340">IF(R340="GBP",1,_xll.BDP("GBP"&amp;R340&amp;" CURNCY","PX_LAST"))</f>
        <v>22.953800000000001</v>
      </c>
      <c r="V340" s="107" t="e">
        <f t="shared" si="82"/>
        <v>#VALUE!</v>
      </c>
      <c r="X340" s="249" t="str">
        <f t="shared" si="83"/>
        <v>USD/MXN R 05/15/24 Curncy</v>
      </c>
      <c r="Y340" s="250">
        <f t="shared" si="84"/>
        <v>0</v>
      </c>
      <c r="Z340" s="254">
        <f t="shared" si="85"/>
        <v>0</v>
      </c>
      <c r="AA340" s="254" t="e">
        <f t="shared" si="86"/>
        <v>#VALUE!</v>
      </c>
      <c r="AB340" s="91" t="str" cm="1">
        <f t="array" ref="AB340">_xll.BDP(P340&amp;" Govt","PX_DIRTY_MID")</f>
        <v>#N/A Field Not Applicable Govt</v>
      </c>
      <c r="AC340" s="256" t="e">
        <f t="shared" si="87"/>
        <v>#VALUE!</v>
      </c>
      <c r="AD340" s="255" t="e">
        <f t="shared" si="88"/>
        <v>#VALUE!</v>
      </c>
      <c r="AE340" s="249" t="str">
        <f t="shared" si="89"/>
        <v>[USD/MXN R 05/15/24 MXN]</v>
      </c>
      <c r="AG340" s="254">
        <f t="shared" si="90"/>
        <v>0</v>
      </c>
      <c r="AH340" s="254" t="e">
        <f t="shared" si="91"/>
        <v>#VALUE!</v>
      </c>
      <c r="AI340" s="256" t="e">
        <f t="shared" si="92"/>
        <v>#VALUE!</v>
      </c>
      <c r="AJ340" t="b">
        <f t="shared" si="93"/>
        <v>1</v>
      </c>
      <c r="AK340" t="s">
        <v>1012</v>
      </c>
      <c r="AL340" t="str">
        <f t="shared" si="94"/>
        <v>FORWARD</v>
      </c>
      <c r="AM340">
        <f t="shared" si="95"/>
        <v>0</v>
      </c>
    </row>
    <row r="341" spans="8:39" x14ac:dyDescent="0.35">
      <c r="H341" s="287" t="e">
        <f t="shared" si="96"/>
        <v>#N/A</v>
      </c>
      <c r="I341" s="249" t="s">
        <v>853</v>
      </c>
      <c r="J341" t="s">
        <v>1086</v>
      </c>
      <c r="L341">
        <v>0</v>
      </c>
      <c r="M341">
        <v>0</v>
      </c>
      <c r="N341" s="251">
        <v>0</v>
      </c>
      <c r="O341" t="str" cm="1">
        <f t="array" ref="O341">_xll.BDP(I341,"SECURITY_TYP")</f>
        <v>EURO-DOLLAR</v>
      </c>
      <c r="P341" t="str" cm="1">
        <f t="array" ref="P341">_xll.BDP(I341,"ID_ISIN")</f>
        <v>USP97475AP55</v>
      </c>
      <c r="Q341" t="str" cm="1">
        <f t="array" ref="Q341">_xll.BDP(P341&amp;" Govt","MATURITY")</f>
        <v>13/10/2024</v>
      </c>
      <c r="R341" t="str" cm="1">
        <f t="array" ref="R341">_xll.BDP(I341,"CRNCY")</f>
        <v>USD</v>
      </c>
      <c r="S341" s="91" cm="1">
        <f t="array" ref="S341">_xll.BDP(P341&amp;" Govt","RISK_MID")</f>
        <v>8.445437152815316E-3</v>
      </c>
      <c r="T341" s="175">
        <f t="shared" si="81"/>
        <v>0</v>
      </c>
      <c r="U341" cm="1">
        <f t="array" ref="U341">IF(R341="GBP",1,_xll.BDP("GBP"&amp;R341&amp;" CURNCY","PX_LAST"))</f>
        <v>1.2910999999999999</v>
      </c>
      <c r="V341" s="107">
        <f t="shared" si="82"/>
        <v>0</v>
      </c>
      <c r="X341" s="249" t="str">
        <f t="shared" si="83"/>
        <v>EH990121 Corp</v>
      </c>
      <c r="Y341" s="250">
        <f t="shared" si="84"/>
        <v>0</v>
      </c>
      <c r="Z341" s="254">
        <f t="shared" si="85"/>
        <v>0</v>
      </c>
      <c r="AA341" s="254">
        <f t="shared" si="86"/>
        <v>0</v>
      </c>
      <c r="AB341" s="91" cm="1">
        <f t="array" ref="AB341">_xll.BDP(P341&amp;" Govt","PX_DIRTY_MID")</f>
        <v>18.587499999999999</v>
      </c>
      <c r="AC341" s="256">
        <f t="shared" si="87"/>
        <v>0</v>
      </c>
      <c r="AD341" s="255" t="e">
        <f t="shared" si="88"/>
        <v>#DIV/0!</v>
      </c>
      <c r="AE341" s="249" t="str">
        <f t="shared" si="89"/>
        <v>[VENZ 8 ¼ 10/13/24]</v>
      </c>
      <c r="AG341" s="254">
        <f t="shared" si="90"/>
        <v>0</v>
      </c>
      <c r="AH341" s="254">
        <f t="shared" si="91"/>
        <v>0</v>
      </c>
      <c r="AI341" s="256">
        <f t="shared" si="92"/>
        <v>0</v>
      </c>
      <c r="AJ341" t="b">
        <f t="shared" si="93"/>
        <v>1</v>
      </c>
      <c r="AK341" t="s">
        <v>1012</v>
      </c>
      <c r="AL341" t="str">
        <f t="shared" si="94"/>
        <v>EURO-DOLLAR</v>
      </c>
      <c r="AM341">
        <f t="shared" si="95"/>
        <v>0</v>
      </c>
    </row>
    <row r="342" spans="8:39" x14ac:dyDescent="0.35">
      <c r="H342" s="287">
        <f t="shared" si="96"/>
        <v>-15950</v>
      </c>
      <c r="I342" s="249" t="s">
        <v>622</v>
      </c>
      <c r="J342" t="s">
        <v>623</v>
      </c>
      <c r="L342">
        <v>52501</v>
      </c>
      <c r="M342">
        <v>3861030.2868445846</v>
      </c>
      <c r="N342" s="251">
        <v>99.18</v>
      </c>
      <c r="O342" t="str" cm="1">
        <f t="array" ref="O342">_xll.BDP(I342,"SECURITY_TYP")</f>
        <v>DOMESTIC</v>
      </c>
      <c r="P342" t="str" cm="1">
        <f t="array" ref="P342">_xll.BDP(I342,"ID_ISIN")</f>
        <v>NO0013148338</v>
      </c>
      <c r="Q342" t="str" cm="1">
        <f t="array" ref="Q342">_xll.BDP(P342&amp;" Govt","MATURITY")</f>
        <v>13/04/2034</v>
      </c>
      <c r="R342" t="str" cm="1">
        <f t="array" ref="R342">_xll.BDP(I342,"CRNCY")</f>
        <v>NOK</v>
      </c>
      <c r="S342" s="91" cm="1">
        <f t="array" ref="S342">_xll.BDP(P342&amp;" Govt","RISK_MID")</f>
        <v>8.1613804468794626</v>
      </c>
      <c r="T342" s="175">
        <f t="shared" si="81"/>
        <v>3092.9190596063017</v>
      </c>
      <c r="U342" cm="1">
        <f t="array" ref="U342">IF(R342="GBP",1,_xll.BDP("GBP"&amp;R342&amp;" CURNCY","PX_LAST"))</f>
        <v>13.8536</v>
      </c>
      <c r="V342" s="107">
        <f t="shared" si="82"/>
        <v>5.4261737887829856E-2</v>
      </c>
      <c r="X342" s="249" t="str">
        <f t="shared" si="83"/>
        <v>ZF826242 Corp</v>
      </c>
      <c r="Y342" s="250">
        <f t="shared" si="84"/>
        <v>51985.20070175438</v>
      </c>
      <c r="Z342" s="254">
        <f t="shared" si="85"/>
        <v>-515.79929824561987</v>
      </c>
      <c r="AA342" s="254">
        <f t="shared" si="86"/>
        <v>-30.38657321718507</v>
      </c>
      <c r="AB342" s="91" cm="1">
        <f t="array" ref="AB342">_xll.BDP(P342&amp;" Govt","PX_DIRTY_MID")</f>
        <v>101.64956164383563</v>
      </c>
      <c r="AC342" s="256">
        <f t="shared" si="87"/>
        <v>-37846.316165375996</v>
      </c>
      <c r="AD342" s="255">
        <f t="shared" si="88"/>
        <v>-9.8021287981933398E-3</v>
      </c>
      <c r="AE342" s="249" t="str">
        <f t="shared" si="89"/>
        <v>NGB 3 ⅝ 04/13/34 487</v>
      </c>
      <c r="AG342" s="254">
        <f t="shared" si="90"/>
        <v>-515.79929824561987</v>
      </c>
      <c r="AH342" s="254">
        <f t="shared" si="91"/>
        <v>-30.38657321718507</v>
      </c>
      <c r="AI342" s="256">
        <f t="shared" si="92"/>
        <v>-37846.316165375996</v>
      </c>
      <c r="AJ342" t="b">
        <f t="shared" si="93"/>
        <v>1</v>
      </c>
      <c r="AK342" t="s">
        <v>1012</v>
      </c>
      <c r="AL342" t="str">
        <f t="shared" si="94"/>
        <v>DOMESTIC</v>
      </c>
      <c r="AM342">
        <f t="shared" si="95"/>
        <v>0</v>
      </c>
    </row>
    <row r="343" spans="8:39" x14ac:dyDescent="0.35">
      <c r="H343" s="287">
        <f t="shared" si="96"/>
        <v>-2950</v>
      </c>
      <c r="I343" s="249" t="s">
        <v>751</v>
      </c>
      <c r="J343" t="s">
        <v>752</v>
      </c>
      <c r="L343">
        <v>11071</v>
      </c>
      <c r="M343">
        <v>4861806.4483733494</v>
      </c>
      <c r="N343" s="251">
        <v>91.025571999999997</v>
      </c>
      <c r="O343" t="str" cm="1">
        <f t="array" ref="O343">_xll.BDP(I343,"SECURITY_TYP")</f>
        <v>DOMESTIC</v>
      </c>
      <c r="P343" t="str" cm="1">
        <f t="array" ref="P343">_xll.BDP(I343,"ID_ISIN")</f>
        <v>NZGOVDT433C9</v>
      </c>
      <c r="Q343" t="str" cm="1">
        <f t="array" ref="Q343">_xll.BDP(P343&amp;" Govt","MATURITY")</f>
        <v>14/04/2033</v>
      </c>
      <c r="R343" t="str" cm="1">
        <f t="array" ref="R343">_xll.BDP(I343,"CRNCY")</f>
        <v>NZD</v>
      </c>
      <c r="S343" s="91" cm="1">
        <f t="array" ref="S343">_xll.BDP(P343&amp;" Govt","RISK_MID")</f>
        <v>6.8797434373401245</v>
      </c>
      <c r="T343" s="175">
        <f t="shared" si="81"/>
        <v>3598.4900120378211</v>
      </c>
      <c r="U343" cm="1">
        <f t="array" ref="U343">IF(R343="GBP",1,_xll.BDP("GBP"&amp;R343&amp;" CURNCY","PX_LAST"))</f>
        <v>2.1166</v>
      </c>
      <c r="V343" s="107">
        <f t="shared" si="82"/>
        <v>6.3131403719961773E-2</v>
      </c>
      <c r="X343" s="249" t="str">
        <f t="shared" si="83"/>
        <v>QJ109447 Corp</v>
      </c>
      <c r="Y343" s="250">
        <f t="shared" si="84"/>
        <v>10962.232280701754</v>
      </c>
      <c r="Z343" s="254">
        <f t="shared" si="85"/>
        <v>-108.76771929824645</v>
      </c>
      <c r="AA343" s="254">
        <f t="shared" si="86"/>
        <v>-35.353586083178861</v>
      </c>
      <c r="AB343" s="91" cm="1">
        <f t="array" ref="AB343">_xll.BDP(P343&amp;" Govt","PX_DIRTY_MID")</f>
        <v>93.933062295648938</v>
      </c>
      <c r="AC343" s="256">
        <f t="shared" si="87"/>
        <v>-48270.268130954551</v>
      </c>
      <c r="AD343" s="255">
        <f t="shared" si="88"/>
        <v>-9.928463554345051E-3</v>
      </c>
      <c r="AE343" s="249" t="str">
        <f t="shared" si="89"/>
        <v>NZGB 3 ½ 04/14/33 0433</v>
      </c>
      <c r="AG343" s="254">
        <f t="shared" si="90"/>
        <v>-108.76771929824645</v>
      </c>
      <c r="AH343" s="254">
        <f t="shared" si="91"/>
        <v>-35.353586083178861</v>
      </c>
      <c r="AI343" s="256">
        <f t="shared" si="92"/>
        <v>-48270.268130954551</v>
      </c>
      <c r="AJ343" t="b">
        <f t="shared" si="93"/>
        <v>1</v>
      </c>
      <c r="AK343" t="s">
        <v>1012</v>
      </c>
      <c r="AL343" t="str">
        <f t="shared" si="94"/>
        <v>DOMESTIC</v>
      </c>
      <c r="AM343">
        <f t="shared" si="95"/>
        <v>0</v>
      </c>
    </row>
    <row r="344" spans="8:39" x14ac:dyDescent="0.35">
      <c r="H344" s="287">
        <f t="shared" si="96"/>
        <v>0</v>
      </c>
      <c r="I344" s="249" t="s">
        <v>770</v>
      </c>
      <c r="J344" t="s">
        <v>771</v>
      </c>
      <c r="L344">
        <v>9918</v>
      </c>
      <c r="M344">
        <v>4738898.6238181209</v>
      </c>
      <c r="N344" s="251">
        <v>99.337764000000007</v>
      </c>
      <c r="O344" t="str" cm="1">
        <f t="array" ref="O344">_xll.BDP(I344,"SECURITY_TYP")</f>
        <v>DOMESTIC</v>
      </c>
      <c r="P344" t="str" cm="1">
        <f t="array" ref="P344">_xll.BDP(I344,"ID_ISIN")</f>
        <v>NZGOVDT530C2</v>
      </c>
      <c r="Q344" t="str" cm="1">
        <f t="array" ref="Q344">_xll.BDP(P344&amp;" Govt","MATURITY")</f>
        <v>15/05/2030</v>
      </c>
      <c r="R344" t="str" cm="1">
        <f t="array" ref="R344">_xll.BDP(I344,"CRNCY")</f>
        <v>NZD</v>
      </c>
      <c r="S344" s="91" cm="1">
        <f t="array" ref="S344">_xll.BDP(P344&amp;" Govt","RISK_MID")</f>
        <v>5.1470565116105149</v>
      </c>
      <c r="T344" s="175">
        <f t="shared" si="81"/>
        <v>2411.816426445861</v>
      </c>
      <c r="U344" cm="1">
        <f t="array" ref="U344">IF(R344="GBP",1,_xll.BDP("GBP"&amp;R344&amp;" CURNCY","PX_LAST"))</f>
        <v>2.1166</v>
      </c>
      <c r="V344" s="107">
        <f t="shared" si="82"/>
        <v>4.2312568885015105E-2</v>
      </c>
      <c r="X344" s="249" t="str">
        <f t="shared" si="83"/>
        <v>ZL440345 Corp</v>
      </c>
      <c r="Y344" s="250">
        <f t="shared" si="84"/>
        <v>9820.56</v>
      </c>
      <c r="Z344" s="254">
        <f t="shared" si="85"/>
        <v>-97.440000000000509</v>
      </c>
      <c r="AA344" s="254">
        <f t="shared" si="86"/>
        <v>-23.695038575608578</v>
      </c>
      <c r="AB344" s="91" cm="1">
        <f t="array" ref="AB344">_xll.BDP(P344&amp;" Govt","PX_DIRTY_MID")</f>
        <v>101.86998097450696</v>
      </c>
      <c r="AC344" s="256">
        <f t="shared" si="87"/>
        <v>-46896.961854653739</v>
      </c>
      <c r="AD344" s="255">
        <f t="shared" si="88"/>
        <v>-9.8961732624845544E-3</v>
      </c>
      <c r="AE344" s="249" t="str">
        <f t="shared" si="89"/>
        <v>NZGB 4 ½ 05/15/30 0530</v>
      </c>
      <c r="AG344" s="254">
        <f t="shared" si="90"/>
        <v>-97.440000000000509</v>
      </c>
      <c r="AH344" s="254">
        <f t="shared" si="91"/>
        <v>-23.695038575608578</v>
      </c>
      <c r="AI344" s="256">
        <f t="shared" si="92"/>
        <v>-46896.961854653739</v>
      </c>
      <c r="AJ344" t="b">
        <f t="shared" si="93"/>
        <v>1</v>
      </c>
      <c r="AK344" t="s">
        <v>1012</v>
      </c>
      <c r="AL344" t="str">
        <f t="shared" si="94"/>
        <v>DOMESTIC</v>
      </c>
      <c r="AM344">
        <f t="shared" si="95"/>
        <v>0</v>
      </c>
    </row>
    <row r="345" spans="8:39" x14ac:dyDescent="0.35">
      <c r="H345" s="287" t="e">
        <f t="shared" si="96"/>
        <v>#N/A</v>
      </c>
      <c r="I345" s="249" t="s">
        <v>1057</v>
      </c>
      <c r="J345" t="s">
        <v>1194</v>
      </c>
      <c r="K345" t="s">
        <v>690</v>
      </c>
      <c r="L345">
        <v>0</v>
      </c>
      <c r="M345">
        <v>0</v>
      </c>
      <c r="N345" s="251">
        <v>0</v>
      </c>
      <c r="O345" t="str" cm="1">
        <f t="array" ref="O345">_xll.BDP(I345,"SECURITY_TYP")</f>
        <v>Rec Fix/Pay IL ZC</v>
      </c>
      <c r="P345" t="str" cm="1">
        <f t="array" ref="P345">_xll.BDP(I345,"ID_ISIN")</f>
        <v>#N/A Field Not Applicable</v>
      </c>
      <c r="Q345" t="str" cm="1">
        <f t="array" ref="Q345">_xll.BDP(P345&amp;" Govt","MATURITY")</f>
        <v>#N/A Field Not Applicable Govt</v>
      </c>
      <c r="R345" t="str" cm="1">
        <f t="array" ref="R345">_xll.BDP(I345,"CRNCY")</f>
        <v>USD</v>
      </c>
      <c r="S345" s="91" t="str" cm="1">
        <f t="array" ref="S345">_xll.BDP(P345&amp;" Govt","RISK_MID")</f>
        <v>#N/A Field Not Applicable Govt</v>
      </c>
      <c r="T345" s="175" t="e">
        <f t="shared" si="81"/>
        <v>#VALUE!</v>
      </c>
      <c r="U345" cm="1">
        <f t="array" ref="U345">IF(R345="GBP",1,_xll.BDP("GBP"&amp;R345&amp;" CURNCY","PX_LAST"))</f>
        <v>1.2910999999999999</v>
      </c>
      <c r="V345" s="107" t="e">
        <f t="shared" si="82"/>
        <v>#VALUE!</v>
      </c>
      <c r="X345" s="249" t="str">
        <f t="shared" si="83"/>
        <v>SL7Y06XU Corp</v>
      </c>
      <c r="Y345" s="250">
        <f t="shared" si="84"/>
        <v>0</v>
      </c>
      <c r="Z345" s="254">
        <f t="shared" si="85"/>
        <v>0</v>
      </c>
      <c r="AA345" s="254" t="e">
        <f t="shared" si="86"/>
        <v>#VALUE!</v>
      </c>
      <c r="AB345" s="91" t="str" cm="1">
        <f t="array" ref="AB345">_xll.BDP(P345&amp;" Govt","PX_DIRTY_MID")</f>
        <v>#N/A Field Not Applicable Govt</v>
      </c>
      <c r="AC345" s="256" t="e">
        <f t="shared" si="87"/>
        <v>#VALUE!</v>
      </c>
      <c r="AD345" s="255" t="e">
        <f t="shared" si="88"/>
        <v>#VALUE!</v>
      </c>
      <c r="AE345" s="249" t="str">
        <f t="shared" si="89"/>
        <v>[/ZC 2.62 09/25/25 000I]</v>
      </c>
      <c r="AG345" s="254">
        <f t="shared" si="90"/>
        <v>0</v>
      </c>
      <c r="AH345" s="254" t="e">
        <f t="shared" si="91"/>
        <v>#VALUE!</v>
      </c>
      <c r="AI345" s="256" t="e">
        <f t="shared" si="92"/>
        <v>#VALUE!</v>
      </c>
      <c r="AJ345" t="b">
        <f t="shared" si="93"/>
        <v>1</v>
      </c>
      <c r="AK345" t="s">
        <v>1012</v>
      </c>
      <c r="AL345" t="str">
        <f t="shared" si="94"/>
        <v>Rec Fix/Pay IL ZC</v>
      </c>
      <c r="AM345" t="str">
        <f t="shared" si="95"/>
        <v>Long US Inflation</v>
      </c>
    </row>
    <row r="346" spans="8:39" x14ac:dyDescent="0.35">
      <c r="H346" s="287" t="e">
        <f t="shared" si="96"/>
        <v>#N/A</v>
      </c>
      <c r="I346" s="249" t="s">
        <v>589</v>
      </c>
      <c r="J346" t="s">
        <v>590</v>
      </c>
      <c r="L346">
        <v>91</v>
      </c>
      <c r="M346">
        <v>-124784.32418734921</v>
      </c>
      <c r="N346" s="251">
        <v>125.38999938964844</v>
      </c>
      <c r="O346" t="str" cm="1">
        <f t="array" ref="O346">_xll.BDP(I346,"SECURITY_TYP")</f>
        <v>Financial commodity future.</v>
      </c>
      <c r="P346" t="str" cm="1">
        <f t="array" ref="P346">_xll.BDP(I346,"ID_ISIN")</f>
        <v>DE000C75XMZ7</v>
      </c>
      <c r="Q346" t="str" cm="1">
        <f t="array" ref="Q346">_xll.BDP(P346&amp;" Govt","MATURITY")</f>
        <v>#N/A Invalid Security</v>
      </c>
      <c r="R346" t="str" cm="1">
        <f t="array" ref="R346">_xll.BDP(I346,"CRNCY")</f>
        <v>EUR</v>
      </c>
      <c r="S346" s="91" t="str" cm="1">
        <f t="array" ref="S346">_xll.BDP(P346&amp;" Govt","RISK_MID")</f>
        <v>#N/A Invalid Security</v>
      </c>
      <c r="T346" s="175" t="e">
        <f t="shared" si="81"/>
        <v>#VALUE!</v>
      </c>
      <c r="U346" cm="1">
        <f t="array" ref="U346">IF(R346="GBP",1,_xll.BDP("GBP"&amp;R346&amp;" CURNCY","PX_LAST"))</f>
        <v>1.1878</v>
      </c>
      <c r="V346" s="107" t="e">
        <f t="shared" si="82"/>
        <v>#VALUE!</v>
      </c>
      <c r="X346" s="249" t="str">
        <f t="shared" si="83"/>
        <v>OATM4 Comdty</v>
      </c>
      <c r="Y346" s="250">
        <f t="shared" si="84"/>
        <v>90.105964912280697</v>
      </c>
      <c r="Z346" s="254">
        <f t="shared" si="85"/>
        <v>-0.89403508771930262</v>
      </c>
      <c r="AA346" s="254" t="e">
        <f t="shared" si="86"/>
        <v>#VALUE!</v>
      </c>
      <c r="AB346" s="91" t="str" cm="1">
        <f t="array" ref="AB346">_xll.BDP(P346&amp;" Govt","PX_DIRTY_MID")</f>
        <v>#N/A Invalid Security</v>
      </c>
      <c r="AC346" s="256" t="e">
        <f t="shared" si="87"/>
        <v>#VALUE!</v>
      </c>
      <c r="AD346" s="255" t="e">
        <f t="shared" si="88"/>
        <v>#VALUE!</v>
      </c>
      <c r="AE346" s="249" t="str">
        <f t="shared" si="89"/>
        <v>OATM4 EUX</v>
      </c>
      <c r="AG346" s="254">
        <f t="shared" si="90"/>
        <v>-0.89403508771930262</v>
      </c>
      <c r="AH346" s="254" t="e">
        <f t="shared" si="91"/>
        <v>#VALUE!</v>
      </c>
      <c r="AI346" s="256" t="e">
        <f t="shared" si="92"/>
        <v>#VALUE!</v>
      </c>
      <c r="AJ346" t="b">
        <f t="shared" si="93"/>
        <v>1</v>
      </c>
      <c r="AK346" t="s">
        <v>1012</v>
      </c>
      <c r="AL346" t="str">
        <f t="shared" si="94"/>
        <v>Financial commodity future.</v>
      </c>
      <c r="AM346">
        <f t="shared" si="95"/>
        <v>0</v>
      </c>
    </row>
    <row r="347" spans="8:39" x14ac:dyDescent="0.35">
      <c r="H347" s="287" t="e">
        <f t="shared" si="96"/>
        <v>#N/A</v>
      </c>
      <c r="I347" s="249" t="s">
        <v>854</v>
      </c>
      <c r="J347" t="s">
        <v>855</v>
      </c>
      <c r="L347">
        <v>-131</v>
      </c>
      <c r="M347">
        <v>55789.848080555486</v>
      </c>
      <c r="N347" s="251">
        <v>116.16999816894531</v>
      </c>
      <c r="O347" t="str" cm="1">
        <f t="array" ref="O347">_xll.BDP(I347,"SECURITY_TYP")</f>
        <v>Financial commodity future.</v>
      </c>
      <c r="P347" t="str" cm="1">
        <f t="array" ref="P347">_xll.BDP(I347,"ID_ISIN")</f>
        <v>DE000C75XMV6</v>
      </c>
      <c r="Q347" t="str" cm="1">
        <f t="array" ref="Q347">_xll.BDP(P347&amp;" Govt","MATURITY")</f>
        <v>#N/A Invalid Security</v>
      </c>
      <c r="R347" t="str" cm="1">
        <f t="array" ref="R347">_xll.BDP(I347,"CRNCY")</f>
        <v>EUR</v>
      </c>
      <c r="S347" s="91" t="str" cm="1">
        <f t="array" ref="S347">_xll.BDP(P347&amp;" Govt","RISK_MID")</f>
        <v>#N/A Invalid Security</v>
      </c>
      <c r="T347" s="175" t="e">
        <f t="shared" si="81"/>
        <v>#VALUE!</v>
      </c>
      <c r="U347" cm="1">
        <f t="array" ref="U347">IF(R347="GBP",1,_xll.BDP("GBP"&amp;R347&amp;" CURNCY","PX_LAST"))</f>
        <v>1.1878</v>
      </c>
      <c r="V347" s="107" t="e">
        <f t="shared" si="82"/>
        <v>#VALUE!</v>
      </c>
      <c r="X347" s="249" t="str">
        <f t="shared" si="83"/>
        <v>OEM4 Comdty</v>
      </c>
      <c r="Y347" s="250">
        <f t="shared" si="84"/>
        <v>-129.71298245614034</v>
      </c>
      <c r="Z347" s="254">
        <f t="shared" si="85"/>
        <v>1.2870175438596618</v>
      </c>
      <c r="AA347" s="254" t="e">
        <f t="shared" si="86"/>
        <v>#VALUE!</v>
      </c>
      <c r="AB347" s="91" t="str" cm="1">
        <f t="array" ref="AB347">_xll.BDP(P347&amp;" Govt","PX_DIRTY_MID")</f>
        <v>#N/A Invalid Security</v>
      </c>
      <c r="AC347" s="256" t="e">
        <f t="shared" si="87"/>
        <v>#VALUE!</v>
      </c>
      <c r="AD347" s="255" t="e">
        <f t="shared" si="88"/>
        <v>#VALUE!</v>
      </c>
      <c r="AE347" s="249" t="str">
        <f t="shared" si="89"/>
        <v>OEM4 EUX</v>
      </c>
      <c r="AG347" s="254">
        <f t="shared" si="90"/>
        <v>1.2870175438596618</v>
      </c>
      <c r="AH347" s="254" t="e">
        <f t="shared" si="91"/>
        <v>#VALUE!</v>
      </c>
      <c r="AI347" s="256" t="e">
        <f t="shared" si="92"/>
        <v>#VALUE!</v>
      </c>
      <c r="AJ347" t="b">
        <f t="shared" si="93"/>
        <v>1</v>
      </c>
      <c r="AK347" t="s">
        <v>1012</v>
      </c>
      <c r="AL347" t="str">
        <f t="shared" si="94"/>
        <v>Financial commodity future.</v>
      </c>
      <c r="AM347">
        <f t="shared" si="95"/>
        <v>0</v>
      </c>
    </row>
    <row r="348" spans="8:39" x14ac:dyDescent="0.35">
      <c r="H348" s="287" t="e">
        <f t="shared" si="96"/>
        <v>#N/A</v>
      </c>
      <c r="I348" s="249" t="s">
        <v>450</v>
      </c>
      <c r="J348" t="s">
        <v>1236</v>
      </c>
      <c r="K348" t="s">
        <v>801</v>
      </c>
      <c r="L348">
        <v>0</v>
      </c>
      <c r="M348" s="250">
        <v>0</v>
      </c>
      <c r="N348" s="251">
        <v>0</v>
      </c>
      <c r="O348" t="str" cm="1">
        <f t="array" ref="O348">_xll.BDP(I348,"SECURITY_TYP")</f>
        <v>Financial commodity future.</v>
      </c>
      <c r="P348" t="str" cm="1">
        <f t="array" ref="P348">_xll.BDP(I348,"ID_ISIN")</f>
        <v>#N/A Field Not Applicable</v>
      </c>
      <c r="Q348" t="str" cm="1">
        <f t="array" ref="Q348">_xll.BDP(P348&amp;" Govt","MATURITY")</f>
        <v>#N/A Field Not Applicable Govt</v>
      </c>
      <c r="R348" t="str" cm="1">
        <f t="array" ref="R348">_xll.BDP(I348,"CRNCY")</f>
        <v>USD</v>
      </c>
      <c r="S348" s="91" t="str" cm="1">
        <f t="array" ref="S348">_xll.BDP(P348&amp;" Govt","RISK_MID")</f>
        <v>#N/A Field Not Applicable Govt</v>
      </c>
      <c r="T348" s="175" t="e">
        <f t="shared" si="81"/>
        <v>#VALUE!</v>
      </c>
      <c r="U348" cm="1">
        <f t="array" ref="U348">IF(R348="GBP",1,_xll.BDP("GBP"&amp;R348&amp;" CURNCY","PX_LAST"))</f>
        <v>1.2910999999999999</v>
      </c>
      <c r="V348" s="107" t="e">
        <f t="shared" si="82"/>
        <v>#VALUE!</v>
      </c>
      <c r="X348" s="249" t="str">
        <f t="shared" si="83"/>
        <v>TYM4 Comdty</v>
      </c>
      <c r="Y348" s="250">
        <f t="shared" si="84"/>
        <v>0</v>
      </c>
      <c r="Z348" s="254">
        <f t="shared" si="85"/>
        <v>0</v>
      </c>
      <c r="AA348" s="254" t="e">
        <f t="shared" si="86"/>
        <v>#VALUE!</v>
      </c>
      <c r="AB348" s="91" t="str" cm="1">
        <f t="array" ref="AB348">_xll.BDP(P348&amp;" Govt","PX_DIRTY_MID")</f>
        <v>#N/A Field Not Applicable Govt</v>
      </c>
      <c r="AC348" s="256" t="e">
        <f t="shared" si="87"/>
        <v>#VALUE!</v>
      </c>
      <c r="AD348" s="255" t="e">
        <f t="shared" si="88"/>
        <v>#VALUE!</v>
      </c>
      <c r="AE348" s="249" t="str">
        <f t="shared" si="89"/>
        <v>[TYM4 CBT]</v>
      </c>
      <c r="AG348" s="254">
        <f t="shared" si="90"/>
        <v>0</v>
      </c>
      <c r="AH348" s="254" t="e">
        <f t="shared" si="91"/>
        <v>#VALUE!</v>
      </c>
      <c r="AI348" s="256" t="e">
        <f t="shared" si="92"/>
        <v>#VALUE!</v>
      </c>
      <c r="AJ348" t="b">
        <f t="shared" si="93"/>
        <v>1</v>
      </c>
      <c r="AK348" t="s">
        <v>1012</v>
      </c>
      <c r="AL348" t="str">
        <f t="shared" si="94"/>
        <v>Financial commodity future.</v>
      </c>
      <c r="AM348" t="str">
        <f t="shared" si="95"/>
        <v>G8_USD</v>
      </c>
    </row>
    <row r="349" spans="8:39" x14ac:dyDescent="0.35">
      <c r="H349" s="287" t="e">
        <f t="shared" si="96"/>
        <v>#N/A</v>
      </c>
      <c r="I349" s="249" t="s">
        <v>798</v>
      </c>
      <c r="J349" t="s">
        <v>799</v>
      </c>
      <c r="L349">
        <v>3782943.6811319999</v>
      </c>
      <c r="M349">
        <v>3257054.8488244652</v>
      </c>
      <c r="N349" s="251">
        <v>0.98779002088546752</v>
      </c>
      <c r="O349" t="str" cm="1">
        <f t="array" ref="O349">_xll.BDP(I349,"SECURITY_TYP")</f>
        <v>FORWARD</v>
      </c>
      <c r="P349" t="str" cm="1">
        <f t="array" ref="P349">_xll.BDP(I349,"ID_ISIN")</f>
        <v>#N/A Field Not Applicable</v>
      </c>
      <c r="Q349" t="str" cm="1">
        <f t="array" ref="Q349">_xll.BDP(P349&amp;" Govt","MATURITY")</f>
        <v>#N/A Field Not Applicable Govt</v>
      </c>
      <c r="R349" t="str" cm="1">
        <f t="array" ref="R349">_xll.BDP(I349,"CRNCY")</f>
        <v>CHF</v>
      </c>
      <c r="S349" s="91" t="str" cm="1">
        <f t="array" ref="S349">_xll.BDP(P349&amp;" Govt","RISK_MID")</f>
        <v>#N/A Field Not Applicable Govt</v>
      </c>
      <c r="T349" s="175" t="e">
        <f t="shared" si="81"/>
        <v>#VALUE!</v>
      </c>
      <c r="U349" cm="1">
        <f t="array" ref="U349">IF(R349="GBP",1,_xll.BDP("GBP"&amp;R349&amp;" CURNCY","PX_LAST"))</f>
        <v>1.1568000000000001</v>
      </c>
      <c r="V349" s="107" t="e">
        <f t="shared" si="82"/>
        <v>#VALUE!</v>
      </c>
      <c r="X349" s="249" t="str">
        <f t="shared" si="83"/>
        <v>EUR/CHF R 06/20/24 Curncy</v>
      </c>
      <c r="Y349" s="250">
        <f t="shared" si="84"/>
        <v>3745777.918650703</v>
      </c>
      <c r="Z349" s="254">
        <f t="shared" si="85"/>
        <v>-37165.762481296901</v>
      </c>
      <c r="AA349" s="254" t="e">
        <f t="shared" si="86"/>
        <v>#VALUE!</v>
      </c>
      <c r="AB349" s="91" t="str" cm="1">
        <f t="array" ref="AB349">_xll.BDP(P349&amp;" Govt","PX_DIRTY_MID")</f>
        <v>#N/A Field Not Applicable Govt</v>
      </c>
      <c r="AC349" s="256" t="e">
        <f t="shared" si="87"/>
        <v>#VALUE!</v>
      </c>
      <c r="AD349" s="255" t="e">
        <f t="shared" si="88"/>
        <v>#VALUE!</v>
      </c>
      <c r="AE349" s="249" t="str">
        <f t="shared" si="89"/>
        <v>EUR/CHF R 06/20/24 CHF</v>
      </c>
      <c r="AG349" s="254">
        <f t="shared" si="90"/>
        <v>-37165.762481296901</v>
      </c>
      <c r="AH349" s="254" t="e">
        <f t="shared" si="91"/>
        <v>#VALUE!</v>
      </c>
      <c r="AI349" s="256" t="e">
        <f t="shared" si="92"/>
        <v>#VALUE!</v>
      </c>
      <c r="AJ349" t="b">
        <f t="shared" si="93"/>
        <v>1</v>
      </c>
      <c r="AK349" t="s">
        <v>1012</v>
      </c>
      <c r="AL349" t="str">
        <f t="shared" si="94"/>
        <v>FORWARD</v>
      </c>
      <c r="AM349">
        <f t="shared" si="95"/>
        <v>0</v>
      </c>
    </row>
    <row r="350" spans="8:39" x14ac:dyDescent="0.35">
      <c r="H350" s="287" t="e">
        <f t="shared" si="96"/>
        <v>#N/A</v>
      </c>
      <c r="I350" s="249" t="s">
        <v>798</v>
      </c>
      <c r="J350" t="s">
        <v>800</v>
      </c>
      <c r="L350">
        <v>-3954692</v>
      </c>
      <c r="M350">
        <v>-3368410.0444435757</v>
      </c>
      <c r="N350" s="251">
        <v>0.98779002088546752</v>
      </c>
      <c r="O350" t="str" cm="1">
        <f t="array" ref="O350">_xll.BDP(I350,"SECURITY_TYP")</f>
        <v>FORWARD</v>
      </c>
      <c r="P350" t="str" cm="1">
        <f t="array" ref="P350">_xll.BDP(I350,"ID_ISIN")</f>
        <v>#N/A Field Not Applicable</v>
      </c>
      <c r="Q350" t="str" cm="1">
        <f t="array" ref="Q350">_xll.BDP(P350&amp;" Govt","MATURITY")</f>
        <v>#N/A Field Not Applicable Govt</v>
      </c>
      <c r="R350" t="str" cm="1">
        <f t="array" ref="R350">_xll.BDP(I350,"CRNCY")</f>
        <v>CHF</v>
      </c>
      <c r="S350" s="91" t="str" cm="1">
        <f t="array" ref="S350">_xll.BDP(P350&amp;" Govt","RISK_MID")</f>
        <v>#N/A Field Not Applicable Govt</v>
      </c>
      <c r="T350" s="175" t="e">
        <f t="shared" si="81"/>
        <v>#VALUE!</v>
      </c>
      <c r="U350" cm="1">
        <f t="array" ref="U350">IF(R350="GBP",1,_xll.BDP("GBP"&amp;R350&amp;" CURNCY","PX_LAST"))</f>
        <v>1.1568000000000001</v>
      </c>
      <c r="V350" s="107" t="e">
        <f t="shared" si="82"/>
        <v>#VALUE!</v>
      </c>
      <c r="X350" s="249" t="str">
        <f t="shared" si="83"/>
        <v>EUR/CHF R 06/20/24 Curncy</v>
      </c>
      <c r="Y350" s="250">
        <f t="shared" si="84"/>
        <v>-3915838.8856140347</v>
      </c>
      <c r="Z350" s="254">
        <f t="shared" si="85"/>
        <v>38853.11438596528</v>
      </c>
      <c r="AA350" s="254" t="e">
        <f t="shared" si="86"/>
        <v>#VALUE!</v>
      </c>
      <c r="AB350" s="91" t="str" cm="1">
        <f t="array" ref="AB350">_xll.BDP(P350&amp;" Govt","PX_DIRTY_MID")</f>
        <v>#N/A Field Not Applicable Govt</v>
      </c>
      <c r="AC350" s="256" t="e">
        <f t="shared" si="87"/>
        <v>#VALUE!</v>
      </c>
      <c r="AD350" s="255" t="e">
        <f t="shared" si="88"/>
        <v>#VALUE!</v>
      </c>
      <c r="AE350" s="249" t="str">
        <f t="shared" si="89"/>
        <v>EUR/CHF R 06/20/24 EUR</v>
      </c>
      <c r="AG350" s="254">
        <f t="shared" si="90"/>
        <v>38853.11438596528</v>
      </c>
      <c r="AH350" s="254" t="e">
        <f t="shared" si="91"/>
        <v>#VALUE!</v>
      </c>
      <c r="AI350" s="256" t="e">
        <f t="shared" si="92"/>
        <v>#VALUE!</v>
      </c>
      <c r="AJ350" t="b">
        <f t="shared" si="93"/>
        <v>1</v>
      </c>
      <c r="AK350" t="s">
        <v>1012</v>
      </c>
      <c r="AL350" t="str">
        <f t="shared" si="94"/>
        <v>FORWARD</v>
      </c>
      <c r="AM350">
        <f t="shared" si="95"/>
        <v>0</v>
      </c>
    </row>
    <row r="351" spans="8:39" x14ac:dyDescent="0.35">
      <c r="H351" s="287" t="e">
        <f t="shared" si="96"/>
        <v>#N/A</v>
      </c>
      <c r="I351" s="249" t="s">
        <v>854</v>
      </c>
      <c r="J351" t="s">
        <v>855</v>
      </c>
      <c r="K351" t="s">
        <v>762</v>
      </c>
      <c r="L351">
        <v>1470</v>
      </c>
      <c r="M351">
        <v>-1978270.6304461132</v>
      </c>
      <c r="N351" s="251">
        <v>116.16000366210938</v>
      </c>
      <c r="O351" t="str" cm="1">
        <f t="array" ref="O351">_xll.BDP(I351,"SECURITY_TYP")</f>
        <v>Financial commodity future.</v>
      </c>
      <c r="P351" t="str" cm="1">
        <f t="array" ref="P351">_xll.BDP(I351,"ID_ISIN")</f>
        <v>DE000C75XMV6</v>
      </c>
      <c r="Q351" t="str" cm="1">
        <f t="array" ref="Q351">_xll.BDP(P351&amp;" Govt","MATURITY")</f>
        <v>#N/A Invalid Security</v>
      </c>
      <c r="R351" t="str" cm="1">
        <f t="array" ref="R351">_xll.BDP(I351,"CRNCY")</f>
        <v>EUR</v>
      </c>
      <c r="S351" s="91" t="str" cm="1">
        <f t="array" ref="S351">_xll.BDP(P351&amp;" Govt","RISK_MID")</f>
        <v>#N/A Invalid Security</v>
      </c>
      <c r="T351" s="175" t="e">
        <f t="shared" si="81"/>
        <v>#VALUE!</v>
      </c>
      <c r="U351" cm="1">
        <f t="array" ref="U351">IF(R351="GBP",1,_xll.BDP("GBP"&amp;R351&amp;" CURNCY","PX_LAST"))</f>
        <v>1.1878</v>
      </c>
      <c r="V351" s="107" t="e">
        <f t="shared" si="82"/>
        <v>#VALUE!</v>
      </c>
      <c r="X351" s="249" t="str">
        <f t="shared" si="83"/>
        <v>OEM4 Comdty</v>
      </c>
      <c r="Y351" s="250">
        <f t="shared" si="84"/>
        <v>1455.5578947368419</v>
      </c>
      <c r="Z351" s="254">
        <f t="shared" si="85"/>
        <v>-14.442105263158055</v>
      </c>
      <c r="AA351" s="254" t="e">
        <f t="shared" si="86"/>
        <v>#VALUE!</v>
      </c>
      <c r="AB351" s="91" t="str" cm="1">
        <f t="array" ref="AB351">_xll.BDP(P351&amp;" Govt","PX_DIRTY_MID")</f>
        <v>#N/A Invalid Security</v>
      </c>
      <c r="AC351" s="256" t="e">
        <f t="shared" si="87"/>
        <v>#VALUE!</v>
      </c>
      <c r="AD351" s="255" t="e">
        <f t="shared" si="88"/>
        <v>#VALUE!</v>
      </c>
      <c r="AE351" s="249" t="str">
        <f t="shared" si="89"/>
        <v>OEM4 EUX</v>
      </c>
      <c r="AG351" s="254">
        <f t="shared" si="90"/>
        <v>-14.442105263158055</v>
      </c>
      <c r="AH351" s="254" t="e">
        <f t="shared" si="91"/>
        <v>#VALUE!</v>
      </c>
      <c r="AI351" s="256" t="e">
        <f t="shared" si="92"/>
        <v>#VALUE!</v>
      </c>
      <c r="AJ351" t="b">
        <f t="shared" si="93"/>
        <v>1</v>
      </c>
      <c r="AK351" t="s">
        <v>1012</v>
      </c>
      <c r="AL351" t="str">
        <f t="shared" si="94"/>
        <v>Financial commodity future.</v>
      </c>
      <c r="AM351" t="str">
        <f t="shared" si="95"/>
        <v>EUR 5s30s Steepener</v>
      </c>
    </row>
    <row r="352" spans="8:39" x14ac:dyDescent="0.35">
      <c r="H352" s="287" t="e">
        <f t="shared" si="96"/>
        <v>#N/A</v>
      </c>
      <c r="I352" s="249" t="s">
        <v>1241</v>
      </c>
      <c r="J352" t="s">
        <v>674</v>
      </c>
      <c r="L352">
        <v>83680330</v>
      </c>
      <c r="M352">
        <v>3941119.1427226518</v>
      </c>
      <c r="N352" s="251">
        <v>16.790916153320314</v>
      </c>
      <c r="O352" t="str" cm="1">
        <f t="array" ref="O352">_xll.BDP(I352,"SECURITY_TYP")</f>
        <v>FORWARD</v>
      </c>
      <c r="P352" t="str" cm="1">
        <f t="array" ref="P352">_xll.BDP(I352,"ID_ISIN")</f>
        <v>#N/A Field Not Applicable</v>
      </c>
      <c r="Q352" t="str" cm="1">
        <f t="array" ref="Q352">_xll.BDP(P352&amp;" Govt","MATURITY")</f>
        <v>#N/A Field Not Applicable Govt</v>
      </c>
      <c r="R352" t="str" cm="1">
        <f t="array" ref="R352">_xll.BDP(I352,"CRNCY")</f>
        <v>MXN</v>
      </c>
      <c r="S352" s="91" t="str" cm="1">
        <f t="array" ref="S352">_xll.BDP(P352&amp;" Govt","RISK_MID")</f>
        <v>#N/A Field Not Applicable Govt</v>
      </c>
      <c r="T352" s="175" t="e">
        <f t="shared" si="81"/>
        <v>#VALUE!</v>
      </c>
      <c r="U352" cm="1">
        <f t="array" ref="U352">IF(R352="GBP",1,_xll.BDP("GBP"&amp;R352&amp;" CURNCY","PX_LAST"))</f>
        <v>22.953800000000001</v>
      </c>
      <c r="V352" s="107" t="e">
        <f t="shared" si="82"/>
        <v>#VALUE!</v>
      </c>
      <c r="X352" s="249" t="str">
        <f t="shared" si="83"/>
        <v>USD/MXN R 06/20/24 Curncy</v>
      </c>
      <c r="Y352" s="250">
        <f t="shared" si="84"/>
        <v>82858207.459649116</v>
      </c>
      <c r="Z352" s="254">
        <f t="shared" si="85"/>
        <v>-822122.5403508842</v>
      </c>
      <c r="AA352" s="254" t="e">
        <f t="shared" si="86"/>
        <v>#VALUE!</v>
      </c>
      <c r="AB352" s="91" t="str" cm="1">
        <f t="array" ref="AB352">_xll.BDP(P352&amp;" Govt","PX_DIRTY_MID")</f>
        <v>#N/A Field Not Applicable Govt</v>
      </c>
      <c r="AC352" s="256" t="e">
        <f t="shared" si="87"/>
        <v>#VALUE!</v>
      </c>
      <c r="AD352" s="255" t="e">
        <f t="shared" si="88"/>
        <v>#VALUE!</v>
      </c>
      <c r="AE352" s="249" t="str">
        <f t="shared" si="89"/>
        <v>USD/MXN R 06/20/24 MXN</v>
      </c>
      <c r="AG352" s="254">
        <f t="shared" si="90"/>
        <v>-822122.5403508842</v>
      </c>
      <c r="AH352" s="254" t="e">
        <f t="shared" si="91"/>
        <v>#VALUE!</v>
      </c>
      <c r="AI352" s="256" t="e">
        <f t="shared" si="92"/>
        <v>#VALUE!</v>
      </c>
      <c r="AJ352" t="b">
        <f t="shared" si="93"/>
        <v>1</v>
      </c>
      <c r="AK352" t="s">
        <v>1012</v>
      </c>
      <c r="AL352" t="str">
        <f t="shared" si="94"/>
        <v>FORWARD</v>
      </c>
      <c r="AM352">
        <f t="shared" si="95"/>
        <v>0</v>
      </c>
    </row>
    <row r="353" spans="8:39" x14ac:dyDescent="0.35">
      <c r="H353" s="287" t="e">
        <f t="shared" si="96"/>
        <v>#N/A</v>
      </c>
      <c r="I353" s="249" t="s">
        <v>1241</v>
      </c>
      <c r="J353" t="s">
        <v>673</v>
      </c>
      <c r="L353">
        <v>-2750000</v>
      </c>
      <c r="M353">
        <v>-2167043.4865274844</v>
      </c>
      <c r="N353" s="251">
        <v>16.790916153320314</v>
      </c>
      <c r="O353" t="str" cm="1">
        <f t="array" ref="O353">_xll.BDP(I353,"SECURITY_TYP")</f>
        <v>FORWARD</v>
      </c>
      <c r="P353" t="str" cm="1">
        <f t="array" ref="P353">_xll.BDP(I353,"ID_ISIN")</f>
        <v>#N/A Field Not Applicable</v>
      </c>
      <c r="Q353" t="str" cm="1">
        <f t="array" ref="Q353">_xll.BDP(P353&amp;" Govt","MATURITY")</f>
        <v>#N/A Field Not Applicable Govt</v>
      </c>
      <c r="R353" t="str" cm="1">
        <f t="array" ref="R353">_xll.BDP(I353,"CRNCY")</f>
        <v>MXN</v>
      </c>
      <c r="S353" s="91" t="str" cm="1">
        <f t="array" ref="S353">_xll.BDP(P353&amp;" Govt","RISK_MID")</f>
        <v>#N/A Field Not Applicable Govt</v>
      </c>
      <c r="T353" s="175" t="e">
        <f t="shared" si="81"/>
        <v>#VALUE!</v>
      </c>
      <c r="U353" cm="1">
        <f t="array" ref="U353">IF(R353="GBP",1,_xll.BDP("GBP"&amp;R353&amp;" CURNCY","PX_LAST"))</f>
        <v>22.953800000000001</v>
      </c>
      <c r="V353" s="107" t="e">
        <f t="shared" si="82"/>
        <v>#VALUE!</v>
      </c>
      <c r="X353" s="249" t="str">
        <f t="shared" si="83"/>
        <v>USD/MXN R 06/20/24 Curncy</v>
      </c>
      <c r="Y353" s="250">
        <f t="shared" si="84"/>
        <v>-2722982.4561403506</v>
      </c>
      <c r="Z353" s="254">
        <f t="shared" si="85"/>
        <v>27017.54385964945</v>
      </c>
      <c r="AA353" s="254" t="e">
        <f t="shared" si="86"/>
        <v>#VALUE!</v>
      </c>
      <c r="AB353" s="91" t="str" cm="1">
        <f t="array" ref="AB353">_xll.BDP(P353&amp;" Govt","PX_DIRTY_MID")</f>
        <v>#N/A Field Not Applicable Govt</v>
      </c>
      <c r="AC353" s="256" t="e">
        <f t="shared" si="87"/>
        <v>#VALUE!</v>
      </c>
      <c r="AD353" s="255" t="e">
        <f t="shared" si="88"/>
        <v>#VALUE!</v>
      </c>
      <c r="AE353" s="249" t="str">
        <f t="shared" si="89"/>
        <v>USD/MXN R 06/20/24 USD</v>
      </c>
      <c r="AG353" s="254">
        <f t="shared" si="90"/>
        <v>27017.54385964945</v>
      </c>
      <c r="AH353" s="254" t="e">
        <f t="shared" si="91"/>
        <v>#VALUE!</v>
      </c>
      <c r="AI353" s="256" t="e">
        <f t="shared" si="92"/>
        <v>#VALUE!</v>
      </c>
      <c r="AJ353" t="b">
        <f t="shared" si="93"/>
        <v>1</v>
      </c>
      <c r="AK353" t="s">
        <v>1012</v>
      </c>
      <c r="AL353" t="str">
        <f t="shared" si="94"/>
        <v>FORWARD</v>
      </c>
      <c r="AM353">
        <f t="shared" si="95"/>
        <v>0</v>
      </c>
    </row>
    <row r="354" spans="8:39" x14ac:dyDescent="0.35">
      <c r="H354" s="287" t="e">
        <f t="shared" si="96"/>
        <v>#N/A</v>
      </c>
      <c r="I354" s="249" t="s">
        <v>1241</v>
      </c>
      <c r="J354" t="s">
        <v>674</v>
      </c>
      <c r="L354">
        <v>156790061.59999999</v>
      </c>
      <c r="M354">
        <v>7384391.4473141273</v>
      </c>
      <c r="N354" s="251">
        <v>16.790916153320314</v>
      </c>
      <c r="O354" t="str" cm="1">
        <f t="array" ref="O354">_xll.BDP(I354,"SECURITY_TYP")</f>
        <v>FORWARD</v>
      </c>
      <c r="P354" t="str" cm="1">
        <f t="array" ref="P354">_xll.BDP(I354,"ID_ISIN")</f>
        <v>#N/A Field Not Applicable</v>
      </c>
      <c r="Q354" t="str" cm="1">
        <f t="array" ref="Q354">_xll.BDP(P354&amp;" Govt","MATURITY")</f>
        <v>#N/A Field Not Applicable Govt</v>
      </c>
      <c r="R354" t="str" cm="1">
        <f t="array" ref="R354">_xll.BDP(I354,"CRNCY")</f>
        <v>MXN</v>
      </c>
      <c r="S354" s="91" t="str" cm="1">
        <f t="array" ref="S354">_xll.BDP(P354&amp;" Govt","RISK_MID")</f>
        <v>#N/A Field Not Applicable Govt</v>
      </c>
      <c r="T354" s="175" t="e">
        <f t="shared" si="81"/>
        <v>#VALUE!</v>
      </c>
      <c r="U354" cm="1">
        <f t="array" ref="U354">IF(R354="GBP",1,_xll.BDP("GBP"&amp;R354&amp;" CURNCY","PX_LAST"))</f>
        <v>22.953800000000001</v>
      </c>
      <c r="V354" s="107" t="e">
        <f t="shared" si="82"/>
        <v>#VALUE!</v>
      </c>
      <c r="X354" s="249" t="str">
        <f t="shared" si="83"/>
        <v>USD/MXN R 06/20/24 Curncy</v>
      </c>
      <c r="Y354" s="250">
        <f t="shared" si="84"/>
        <v>155249668.01235086</v>
      </c>
      <c r="Z354" s="254">
        <f t="shared" si="85"/>
        <v>-1540393.5876491368</v>
      </c>
      <c r="AA354" s="254" t="e">
        <f t="shared" si="86"/>
        <v>#VALUE!</v>
      </c>
      <c r="AB354" s="91" t="str" cm="1">
        <f t="array" ref="AB354">_xll.BDP(P354&amp;" Govt","PX_DIRTY_MID")</f>
        <v>#N/A Field Not Applicable Govt</v>
      </c>
      <c r="AC354" s="256" t="e">
        <f t="shared" si="87"/>
        <v>#VALUE!</v>
      </c>
      <c r="AD354" s="255" t="e">
        <f t="shared" si="88"/>
        <v>#VALUE!</v>
      </c>
      <c r="AE354" s="249" t="str">
        <f t="shared" si="89"/>
        <v>USD/MXN R 06/20/24 MXN</v>
      </c>
      <c r="AG354" s="254">
        <f t="shared" si="90"/>
        <v>-1540393.5876491368</v>
      </c>
      <c r="AH354" s="254" t="e">
        <f t="shared" si="91"/>
        <v>#VALUE!</v>
      </c>
      <c r="AI354" s="256" t="e">
        <f t="shared" si="92"/>
        <v>#VALUE!</v>
      </c>
      <c r="AJ354" t="b">
        <f t="shared" si="93"/>
        <v>1</v>
      </c>
      <c r="AK354" t="s">
        <v>1012</v>
      </c>
      <c r="AL354" t="str">
        <f t="shared" si="94"/>
        <v>FORWARD</v>
      </c>
      <c r="AM354">
        <f t="shared" si="95"/>
        <v>0</v>
      </c>
    </row>
    <row r="355" spans="8:39" x14ac:dyDescent="0.35">
      <c r="H355" s="287" t="e">
        <f t="shared" si="96"/>
        <v>#N/A</v>
      </c>
      <c r="I355" s="249" t="s">
        <v>1241</v>
      </c>
      <c r="J355" t="s">
        <v>673</v>
      </c>
      <c r="L355">
        <v>-9200000</v>
      </c>
      <c r="M355">
        <v>-7249745.4822010389</v>
      </c>
      <c r="N355" s="251">
        <v>16.790916153320314</v>
      </c>
      <c r="O355" t="str" cm="1">
        <f t="array" ref="O355">_xll.BDP(I355,"SECURITY_TYP")</f>
        <v>FORWARD</v>
      </c>
      <c r="P355" t="str" cm="1">
        <f t="array" ref="P355">_xll.BDP(I355,"ID_ISIN")</f>
        <v>#N/A Field Not Applicable</v>
      </c>
      <c r="Q355" t="str" cm="1">
        <f t="array" ref="Q355">_xll.BDP(P355&amp;" Govt","MATURITY")</f>
        <v>#N/A Field Not Applicable Govt</v>
      </c>
      <c r="R355" t="str" cm="1">
        <f t="array" ref="R355">_xll.BDP(I355,"CRNCY")</f>
        <v>MXN</v>
      </c>
      <c r="S355" s="91" t="str" cm="1">
        <f t="array" ref="S355">_xll.BDP(P355&amp;" Govt","RISK_MID")</f>
        <v>#N/A Field Not Applicable Govt</v>
      </c>
      <c r="T355" s="175" t="e">
        <f t="shared" si="81"/>
        <v>#VALUE!</v>
      </c>
      <c r="U355" cm="1">
        <f t="array" ref="U355">IF(R355="GBP",1,_xll.BDP("GBP"&amp;R355&amp;" CURNCY","PX_LAST"))</f>
        <v>22.953800000000001</v>
      </c>
      <c r="V355" s="107" t="e">
        <f t="shared" si="82"/>
        <v>#VALUE!</v>
      </c>
      <c r="X355" s="249" t="str">
        <f t="shared" si="83"/>
        <v>USD/MXN R 06/20/24 Curncy</v>
      </c>
      <c r="Y355" s="250">
        <f t="shared" si="84"/>
        <v>-9109614.0350877177</v>
      </c>
      <c r="Z355" s="254">
        <f t="shared" si="85"/>
        <v>90385.964912282303</v>
      </c>
      <c r="AA355" s="254" t="e">
        <f t="shared" si="86"/>
        <v>#VALUE!</v>
      </c>
      <c r="AB355" s="91" t="str" cm="1">
        <f t="array" ref="AB355">_xll.BDP(P355&amp;" Govt","PX_DIRTY_MID")</f>
        <v>#N/A Field Not Applicable Govt</v>
      </c>
      <c r="AC355" s="256" t="e">
        <f t="shared" si="87"/>
        <v>#VALUE!</v>
      </c>
      <c r="AD355" s="255" t="e">
        <f t="shared" si="88"/>
        <v>#VALUE!</v>
      </c>
      <c r="AE355" s="249" t="str">
        <f t="shared" si="89"/>
        <v>USD/MXN R 06/20/24 USD</v>
      </c>
      <c r="AG355" s="254">
        <f t="shared" si="90"/>
        <v>90385.964912282303</v>
      </c>
      <c r="AH355" s="254" t="e">
        <f t="shared" si="91"/>
        <v>#VALUE!</v>
      </c>
      <c r="AI355" s="256" t="e">
        <f t="shared" si="92"/>
        <v>#VALUE!</v>
      </c>
      <c r="AJ355" t="b">
        <f t="shared" si="93"/>
        <v>1</v>
      </c>
      <c r="AK355" t="s">
        <v>1012</v>
      </c>
      <c r="AL355" t="str">
        <f t="shared" si="94"/>
        <v>FORWARD</v>
      </c>
      <c r="AM355">
        <f t="shared" si="95"/>
        <v>0</v>
      </c>
    </row>
    <row r="356" spans="8:39" x14ac:dyDescent="0.35">
      <c r="H356" s="287" t="e">
        <f t="shared" si="96"/>
        <v>#N/A</v>
      </c>
      <c r="I356" s="249" t="s">
        <v>1241</v>
      </c>
      <c r="J356" t="s">
        <v>673</v>
      </c>
      <c r="L356">
        <v>-9200000</v>
      </c>
      <c r="M356">
        <v>-7249745.4822010389</v>
      </c>
      <c r="N356" s="251">
        <v>16.790916153320314</v>
      </c>
      <c r="O356" t="str" cm="1">
        <f t="array" ref="O356">_xll.BDP(I356,"SECURITY_TYP")</f>
        <v>FORWARD</v>
      </c>
      <c r="P356" t="str" cm="1">
        <f t="array" ref="P356">_xll.BDP(I356,"ID_ISIN")</f>
        <v>#N/A Field Not Applicable</v>
      </c>
      <c r="Q356" t="str" cm="1">
        <f t="array" ref="Q356">_xll.BDP(P356&amp;" Govt","MATURITY")</f>
        <v>#N/A Field Not Applicable Govt</v>
      </c>
      <c r="R356" t="str" cm="1">
        <f t="array" ref="R356">_xll.BDP(I356,"CRNCY")</f>
        <v>MXN</v>
      </c>
      <c r="S356" s="91" t="str" cm="1">
        <f t="array" ref="S356">_xll.BDP(P356&amp;" Govt","RISK_MID")</f>
        <v>#N/A Field Not Applicable Govt</v>
      </c>
      <c r="T356" s="175" t="e">
        <f t="shared" si="81"/>
        <v>#VALUE!</v>
      </c>
      <c r="U356" cm="1">
        <f t="array" ref="U356">IF(R356="GBP",1,_xll.BDP("GBP"&amp;R356&amp;" CURNCY","PX_LAST"))</f>
        <v>22.953800000000001</v>
      </c>
      <c r="V356" s="107" t="e">
        <f t="shared" si="82"/>
        <v>#VALUE!</v>
      </c>
      <c r="X356" s="249" t="str">
        <f t="shared" si="83"/>
        <v>USD/MXN R 06/20/24 Curncy</v>
      </c>
      <c r="Y356" s="250">
        <f t="shared" si="84"/>
        <v>-9109614.0350877177</v>
      </c>
      <c r="Z356" s="254">
        <f t="shared" si="85"/>
        <v>90385.964912282303</v>
      </c>
      <c r="AA356" s="254" t="e">
        <f t="shared" si="86"/>
        <v>#VALUE!</v>
      </c>
      <c r="AB356" s="91" t="str" cm="1">
        <f t="array" ref="AB356">_xll.BDP(P356&amp;" Govt","PX_DIRTY_MID")</f>
        <v>#N/A Field Not Applicable Govt</v>
      </c>
      <c r="AC356" s="256" t="e">
        <f t="shared" si="87"/>
        <v>#VALUE!</v>
      </c>
      <c r="AD356" s="255" t="e">
        <f t="shared" si="88"/>
        <v>#VALUE!</v>
      </c>
      <c r="AE356" s="249" t="str">
        <f t="shared" si="89"/>
        <v>USD/MXN R 06/20/24 USD</v>
      </c>
      <c r="AG356" s="254">
        <f t="shared" si="90"/>
        <v>90385.964912282303</v>
      </c>
      <c r="AH356" s="254" t="e">
        <f t="shared" si="91"/>
        <v>#VALUE!</v>
      </c>
      <c r="AI356" s="256" t="e">
        <f t="shared" si="92"/>
        <v>#VALUE!</v>
      </c>
      <c r="AJ356" t="b">
        <f t="shared" si="93"/>
        <v>1</v>
      </c>
      <c r="AK356" t="s">
        <v>1012</v>
      </c>
      <c r="AL356" t="str">
        <f t="shared" si="94"/>
        <v>FORWARD</v>
      </c>
      <c r="AM356">
        <f t="shared" si="95"/>
        <v>0</v>
      </c>
    </row>
    <row r="357" spans="8:39" x14ac:dyDescent="0.35">
      <c r="H357" s="287" t="e">
        <f t="shared" si="96"/>
        <v>#N/A</v>
      </c>
      <c r="I357" s="249" t="s">
        <v>1241</v>
      </c>
      <c r="J357" t="s">
        <v>673</v>
      </c>
      <c r="L357" s="250">
        <v>-5000000</v>
      </c>
      <c r="M357" s="250">
        <v>-3940079.0664136084</v>
      </c>
      <c r="N357" s="251">
        <v>16.790916153320314</v>
      </c>
      <c r="O357" t="str" cm="1">
        <f t="array" ref="O357">_xll.BDP(I357,"SECURITY_TYP")</f>
        <v>FORWARD</v>
      </c>
      <c r="P357" t="str" cm="1">
        <f t="array" ref="P357">_xll.BDP(I357,"ID_ISIN")</f>
        <v>#N/A Field Not Applicable</v>
      </c>
      <c r="Q357" t="str" cm="1">
        <f t="array" ref="Q357">_xll.BDP(P357&amp;" Govt","MATURITY")</f>
        <v>#N/A Field Not Applicable Govt</v>
      </c>
      <c r="R357" t="str" cm="1">
        <f t="array" ref="R357">_xll.BDP(I357,"CRNCY")</f>
        <v>MXN</v>
      </c>
      <c r="S357" s="91" t="str" cm="1">
        <f t="array" ref="S357">_xll.BDP(P357&amp;" Govt","RISK_MID")</f>
        <v>#N/A Field Not Applicable Govt</v>
      </c>
      <c r="T357" s="175" t="e">
        <f t="shared" si="81"/>
        <v>#VALUE!</v>
      </c>
      <c r="U357" cm="1">
        <f t="array" ref="U357">IF(R357="GBP",1,_xll.BDP("GBP"&amp;R357&amp;" CURNCY","PX_LAST"))</f>
        <v>22.953800000000001</v>
      </c>
      <c r="V357" s="107" t="e">
        <f t="shared" si="82"/>
        <v>#VALUE!</v>
      </c>
      <c r="X357" s="249" t="str">
        <f t="shared" si="83"/>
        <v>USD/MXN R 06/20/24 Curncy</v>
      </c>
      <c r="Y357" s="250">
        <f t="shared" si="84"/>
        <v>-4950877.1929824557</v>
      </c>
      <c r="Z357" s="254">
        <f t="shared" si="85"/>
        <v>49122.807017544284</v>
      </c>
      <c r="AA357" s="254" t="e">
        <f t="shared" si="86"/>
        <v>#VALUE!</v>
      </c>
      <c r="AB357" s="91" t="str" cm="1">
        <f t="array" ref="AB357">_xll.BDP(P357&amp;" Govt","PX_DIRTY_MID")</f>
        <v>#N/A Field Not Applicable Govt</v>
      </c>
      <c r="AC357" s="256" t="e">
        <f t="shared" si="87"/>
        <v>#VALUE!</v>
      </c>
      <c r="AD357" s="255" t="e">
        <f t="shared" si="88"/>
        <v>#VALUE!</v>
      </c>
      <c r="AE357" s="249" t="str">
        <f t="shared" si="89"/>
        <v>USD/MXN R 06/20/24 USD</v>
      </c>
      <c r="AG357" s="254">
        <f t="shared" si="90"/>
        <v>49122.807017544284</v>
      </c>
      <c r="AH357" s="254" t="e">
        <f t="shared" si="91"/>
        <v>#VALUE!</v>
      </c>
      <c r="AI357" s="256" t="e">
        <f t="shared" si="92"/>
        <v>#VALUE!</v>
      </c>
      <c r="AJ357" t="b">
        <f t="shared" si="93"/>
        <v>1</v>
      </c>
      <c r="AK357" t="s">
        <v>1012</v>
      </c>
      <c r="AL357" t="str">
        <f t="shared" si="94"/>
        <v>FORWARD</v>
      </c>
      <c r="AM357">
        <f t="shared" si="95"/>
        <v>0</v>
      </c>
    </row>
    <row r="358" spans="8:39" x14ac:dyDescent="0.35">
      <c r="H358" s="287" t="e">
        <f t="shared" si="96"/>
        <v>#N/A</v>
      </c>
      <c r="I358" s="249" t="s">
        <v>1241</v>
      </c>
      <c r="J358" t="s">
        <v>673</v>
      </c>
      <c r="L358">
        <v>300000</v>
      </c>
      <c r="M358" s="250">
        <v>236404.74398481648</v>
      </c>
      <c r="N358" s="251">
        <v>16.782262557617187</v>
      </c>
      <c r="O358" t="str" cm="1">
        <f t="array" ref="O358">_xll.BDP(I358,"SECURITY_TYP")</f>
        <v>FORWARD</v>
      </c>
      <c r="P358" t="str" cm="1">
        <f t="array" ref="P358">_xll.BDP(I358,"ID_ISIN")</f>
        <v>#N/A Field Not Applicable</v>
      </c>
      <c r="Q358" t="str" cm="1">
        <f t="array" ref="Q358">_xll.BDP(P358&amp;" Govt","MATURITY")</f>
        <v>#N/A Field Not Applicable Govt</v>
      </c>
      <c r="R358" t="str" cm="1">
        <f t="array" ref="R358">_xll.BDP(I358,"CRNCY")</f>
        <v>MXN</v>
      </c>
      <c r="S358" s="91" t="str" cm="1">
        <f t="array" ref="S358">_xll.BDP(P358&amp;" Govt","RISK_MID")</f>
        <v>#N/A Field Not Applicable Govt</v>
      </c>
      <c r="T358" s="175" t="e">
        <f t="shared" si="81"/>
        <v>#VALUE!</v>
      </c>
      <c r="U358" cm="1">
        <f t="array" ref="U358">IF(R358="GBP",1,_xll.BDP("GBP"&amp;R358&amp;" CURNCY","PX_LAST"))</f>
        <v>22.953800000000001</v>
      </c>
      <c r="V358" s="107" t="e">
        <f t="shared" si="82"/>
        <v>#VALUE!</v>
      </c>
      <c r="X358" s="249" t="str">
        <f t="shared" si="83"/>
        <v>USD/MXN R 06/20/24 Curncy</v>
      </c>
      <c r="Y358" s="250">
        <f t="shared" si="84"/>
        <v>297052.63157894736</v>
      </c>
      <c r="Z358" s="254">
        <f t="shared" si="85"/>
        <v>-2947.3684210526408</v>
      </c>
      <c r="AA358" s="254" t="e">
        <f t="shared" si="86"/>
        <v>#VALUE!</v>
      </c>
      <c r="AB358" s="91" t="str" cm="1">
        <f t="array" ref="AB358">_xll.BDP(P358&amp;" Govt","PX_DIRTY_MID")</f>
        <v>#N/A Field Not Applicable Govt</v>
      </c>
      <c r="AC358" s="256" t="e">
        <f t="shared" si="87"/>
        <v>#VALUE!</v>
      </c>
      <c r="AD358" s="255" t="e">
        <f t="shared" si="88"/>
        <v>#VALUE!</v>
      </c>
      <c r="AE358" s="249" t="str">
        <f t="shared" si="89"/>
        <v>USD/MXN R 06/20/24 USD</v>
      </c>
      <c r="AG358" s="254">
        <f t="shared" si="90"/>
        <v>-2947.3684210526408</v>
      </c>
      <c r="AH358" s="254" t="e">
        <f t="shared" si="91"/>
        <v>#VALUE!</v>
      </c>
      <c r="AI358" s="256" t="e">
        <f t="shared" si="92"/>
        <v>#VALUE!</v>
      </c>
      <c r="AJ358" t="b">
        <f t="shared" si="93"/>
        <v>1</v>
      </c>
      <c r="AK358" t="s">
        <v>1012</v>
      </c>
      <c r="AL358" t="str">
        <f t="shared" si="94"/>
        <v>FORWARD</v>
      </c>
      <c r="AM358">
        <f t="shared" si="95"/>
        <v>0</v>
      </c>
    </row>
    <row r="359" spans="8:39" x14ac:dyDescent="0.35">
      <c r="H359" s="287" t="e">
        <f t="shared" si="96"/>
        <v>#N/A</v>
      </c>
      <c r="I359" s="249" t="s">
        <v>1241</v>
      </c>
      <c r="J359" t="s">
        <v>674</v>
      </c>
      <c r="L359">
        <v>153429973.20000002</v>
      </c>
      <c r="M359">
        <v>7226140.2942118365</v>
      </c>
      <c r="N359" s="251">
        <v>16.790916153320314</v>
      </c>
      <c r="O359" t="str" cm="1">
        <f t="array" ref="O359">_xll.BDP(I359,"SECURITY_TYP")</f>
        <v>FORWARD</v>
      </c>
      <c r="P359" t="str" cm="1">
        <f t="array" ref="P359">_xll.BDP(I359,"ID_ISIN")</f>
        <v>#N/A Field Not Applicable</v>
      </c>
      <c r="Q359" t="str" cm="1">
        <f t="array" ref="Q359">_xll.BDP(P359&amp;" Govt","MATURITY")</f>
        <v>#N/A Field Not Applicable Govt</v>
      </c>
      <c r="R359" t="str" cm="1">
        <f t="array" ref="R359">_xll.BDP(I359,"CRNCY")</f>
        <v>MXN</v>
      </c>
      <c r="S359" s="91" t="str" cm="1">
        <f t="array" ref="S359">_xll.BDP(P359&amp;" Govt","RISK_MID")</f>
        <v>#N/A Field Not Applicable Govt</v>
      </c>
      <c r="T359" s="175" t="e">
        <f t="shared" si="81"/>
        <v>#VALUE!</v>
      </c>
      <c r="U359" cm="1">
        <f t="array" ref="U359">IF(R359="GBP",1,_xll.BDP("GBP"&amp;R359&amp;" CURNCY","PX_LAST"))</f>
        <v>22.953800000000001</v>
      </c>
      <c r="V359" s="107" t="e">
        <f t="shared" si="82"/>
        <v>#VALUE!</v>
      </c>
      <c r="X359" s="249" t="str">
        <f t="shared" si="83"/>
        <v>USD/MXN R 06/20/24 Curncy</v>
      </c>
      <c r="Y359" s="250">
        <f t="shared" si="84"/>
        <v>151922591.00715789</v>
      </c>
      <c r="Z359" s="254">
        <f t="shared" si="85"/>
        <v>-1507382.1928421259</v>
      </c>
      <c r="AA359" s="254" t="e">
        <f t="shared" si="86"/>
        <v>#VALUE!</v>
      </c>
      <c r="AB359" s="91" t="str" cm="1">
        <f t="array" ref="AB359">_xll.BDP(P359&amp;" Govt","PX_DIRTY_MID")</f>
        <v>#N/A Field Not Applicable Govt</v>
      </c>
      <c r="AC359" s="256" t="e">
        <f t="shared" si="87"/>
        <v>#VALUE!</v>
      </c>
      <c r="AD359" s="255" t="e">
        <f t="shared" si="88"/>
        <v>#VALUE!</v>
      </c>
      <c r="AE359" s="249" t="str">
        <f t="shared" si="89"/>
        <v>USD/MXN R 06/20/24 MXN</v>
      </c>
      <c r="AG359" s="254">
        <f t="shared" si="90"/>
        <v>-1507382.1928421259</v>
      </c>
      <c r="AH359" s="254" t="e">
        <f t="shared" si="91"/>
        <v>#VALUE!</v>
      </c>
      <c r="AI359" s="256" t="e">
        <f t="shared" si="92"/>
        <v>#VALUE!</v>
      </c>
      <c r="AJ359" t="b">
        <f t="shared" si="93"/>
        <v>1</v>
      </c>
      <c r="AK359" t="s">
        <v>1012</v>
      </c>
      <c r="AL359" t="str">
        <f t="shared" si="94"/>
        <v>FORWARD</v>
      </c>
      <c r="AM359">
        <f t="shared" si="95"/>
        <v>0</v>
      </c>
    </row>
    <row r="360" spans="8:39" x14ac:dyDescent="0.35">
      <c r="H360" s="287" t="e">
        <f t="shared" si="96"/>
        <v>#N/A</v>
      </c>
      <c r="I360" s="249" t="s">
        <v>1241</v>
      </c>
      <c r="J360" t="s">
        <v>674</v>
      </c>
      <c r="L360">
        <v>-4998378.3</v>
      </c>
      <c r="M360">
        <v>-235410.21409331806</v>
      </c>
      <c r="N360" s="251">
        <v>16.782262557617187</v>
      </c>
      <c r="O360" t="str" cm="1">
        <f t="array" ref="O360">_xll.BDP(I360,"SECURITY_TYP")</f>
        <v>FORWARD</v>
      </c>
      <c r="P360" t="str" cm="1">
        <f t="array" ref="P360">_xll.BDP(I360,"ID_ISIN")</f>
        <v>#N/A Field Not Applicable</v>
      </c>
      <c r="Q360" t="str" cm="1">
        <f t="array" ref="Q360">_xll.BDP(P360&amp;" Govt","MATURITY")</f>
        <v>#N/A Field Not Applicable Govt</v>
      </c>
      <c r="R360" t="str" cm="1">
        <f t="array" ref="R360">_xll.BDP(I360,"CRNCY")</f>
        <v>MXN</v>
      </c>
      <c r="S360" s="91" t="str" cm="1">
        <f t="array" ref="S360">_xll.BDP(P360&amp;" Govt","RISK_MID")</f>
        <v>#N/A Field Not Applicable Govt</v>
      </c>
      <c r="T360" s="175" t="e">
        <f t="shared" si="81"/>
        <v>#VALUE!</v>
      </c>
      <c r="U360" cm="1">
        <f t="array" ref="U360">IF(R360="GBP",1,_xll.BDP("GBP"&amp;R360&amp;" CURNCY","PX_LAST"))</f>
        <v>22.953800000000001</v>
      </c>
      <c r="V360" s="107" t="e">
        <f t="shared" si="82"/>
        <v>#VALUE!</v>
      </c>
      <c r="X360" s="249" t="str">
        <f t="shared" si="83"/>
        <v>USD/MXN R 06/20/24 Curncy</v>
      </c>
      <c r="Y360" s="250">
        <f t="shared" si="84"/>
        <v>-4949271.4254736835</v>
      </c>
      <c r="Z360" s="254">
        <f t="shared" si="85"/>
        <v>49106.8745263163</v>
      </c>
      <c r="AA360" s="254" t="e">
        <f t="shared" si="86"/>
        <v>#VALUE!</v>
      </c>
      <c r="AB360" s="91" t="str" cm="1">
        <f t="array" ref="AB360">_xll.BDP(P360&amp;" Govt","PX_DIRTY_MID")</f>
        <v>#N/A Field Not Applicable Govt</v>
      </c>
      <c r="AC360" s="256" t="e">
        <f t="shared" si="87"/>
        <v>#VALUE!</v>
      </c>
      <c r="AD360" s="255" t="e">
        <f t="shared" si="88"/>
        <v>#VALUE!</v>
      </c>
      <c r="AE360" s="249" t="str">
        <f t="shared" si="89"/>
        <v>USD/MXN R 06/20/24 MXN</v>
      </c>
      <c r="AG360" s="254">
        <f t="shared" si="90"/>
        <v>49106.8745263163</v>
      </c>
      <c r="AH360" s="254" t="e">
        <f t="shared" si="91"/>
        <v>#VALUE!</v>
      </c>
      <c r="AI360" s="256" t="e">
        <f t="shared" si="92"/>
        <v>#VALUE!</v>
      </c>
      <c r="AJ360" t="b">
        <f t="shared" si="93"/>
        <v>1</v>
      </c>
      <c r="AK360" t="s">
        <v>1012</v>
      </c>
      <c r="AL360" t="str">
        <f t="shared" si="94"/>
        <v>FORWARD</v>
      </c>
      <c r="AM360">
        <f t="shared" si="95"/>
        <v>0</v>
      </c>
    </row>
    <row r="361" spans="8:39" x14ac:dyDescent="0.35">
      <c r="H361" s="287" t="e">
        <f t="shared" si="96"/>
        <v>#N/A</v>
      </c>
      <c r="I361" s="249" t="s">
        <v>1241</v>
      </c>
      <c r="J361" t="s">
        <v>674</v>
      </c>
      <c r="L361">
        <v>46455035</v>
      </c>
      <c r="M361">
        <v>2187907.5729547287</v>
      </c>
      <c r="N361" s="251">
        <v>16.790916153320314</v>
      </c>
      <c r="O361" t="str" cm="1">
        <f t="array" ref="O361">_xll.BDP(I361,"SECURITY_TYP")</f>
        <v>FORWARD</v>
      </c>
      <c r="P361" t="str" cm="1">
        <f t="array" ref="P361">_xll.BDP(I361,"ID_ISIN")</f>
        <v>#N/A Field Not Applicable</v>
      </c>
      <c r="Q361" t="str" cm="1">
        <f t="array" ref="Q361">_xll.BDP(P361&amp;" Govt","MATURITY")</f>
        <v>#N/A Field Not Applicable Govt</v>
      </c>
      <c r="R361" t="str" cm="1">
        <f t="array" ref="R361">_xll.BDP(I361,"CRNCY")</f>
        <v>MXN</v>
      </c>
      <c r="S361" s="91" t="str" cm="1">
        <f t="array" ref="S361">_xll.BDP(P361&amp;" Govt","RISK_MID")</f>
        <v>#N/A Field Not Applicable Govt</v>
      </c>
      <c r="T361" s="175" t="e">
        <f t="shared" si="81"/>
        <v>#VALUE!</v>
      </c>
      <c r="U361" cm="1">
        <f t="array" ref="U361">IF(R361="GBP",1,_xll.BDP("GBP"&amp;R361&amp;" CURNCY","PX_LAST"))</f>
        <v>22.953800000000001</v>
      </c>
      <c r="V361" s="107" t="e">
        <f t="shared" si="82"/>
        <v>#VALUE!</v>
      </c>
      <c r="X361" s="249" t="str">
        <f t="shared" si="83"/>
        <v>USD/MXN R 06/20/24 Curncy</v>
      </c>
      <c r="Y361" s="250">
        <f t="shared" si="84"/>
        <v>45998634.65614035</v>
      </c>
      <c r="Z361" s="254">
        <f t="shared" si="85"/>
        <v>-456400.34385965019</v>
      </c>
      <c r="AA361" s="254" t="e">
        <f t="shared" si="86"/>
        <v>#VALUE!</v>
      </c>
      <c r="AB361" s="91" t="str" cm="1">
        <f t="array" ref="AB361">_xll.BDP(P361&amp;" Govt","PX_DIRTY_MID")</f>
        <v>#N/A Field Not Applicable Govt</v>
      </c>
      <c r="AC361" s="256" t="e">
        <f t="shared" si="87"/>
        <v>#VALUE!</v>
      </c>
      <c r="AD361" s="255" t="e">
        <f t="shared" si="88"/>
        <v>#VALUE!</v>
      </c>
      <c r="AE361" s="249" t="str">
        <f t="shared" si="89"/>
        <v>USD/MXN R 06/20/24 MXN</v>
      </c>
      <c r="AG361" s="254">
        <f t="shared" si="90"/>
        <v>-456400.34385965019</v>
      </c>
      <c r="AH361" s="254" t="e">
        <f t="shared" si="91"/>
        <v>#VALUE!</v>
      </c>
      <c r="AI361" s="256" t="e">
        <f t="shared" si="92"/>
        <v>#VALUE!</v>
      </c>
      <c r="AJ361" t="b">
        <f t="shared" si="93"/>
        <v>1</v>
      </c>
      <c r="AK361" t="s">
        <v>1012</v>
      </c>
      <c r="AL361" t="str">
        <f t="shared" si="94"/>
        <v>FORWARD</v>
      </c>
      <c r="AM361">
        <f t="shared" si="95"/>
        <v>0</v>
      </c>
    </row>
    <row r="362" spans="8:39" x14ac:dyDescent="0.35">
      <c r="H362" s="287" t="e">
        <f t="shared" si="96"/>
        <v>#N/A</v>
      </c>
      <c r="I362" s="249" t="s">
        <v>1241</v>
      </c>
      <c r="J362" t="s">
        <v>673</v>
      </c>
      <c r="L362">
        <v>-3000000</v>
      </c>
      <c r="M362">
        <v>-2364047.439848165</v>
      </c>
      <c r="N362" s="251">
        <v>16.790916153320314</v>
      </c>
      <c r="O362" t="str" cm="1">
        <f t="array" ref="O362">_xll.BDP(I362,"SECURITY_TYP")</f>
        <v>FORWARD</v>
      </c>
      <c r="P362" t="str" cm="1">
        <f t="array" ref="P362">_xll.BDP(I362,"ID_ISIN")</f>
        <v>#N/A Field Not Applicable</v>
      </c>
      <c r="Q362" t="str" cm="1">
        <f t="array" ref="Q362">_xll.BDP(P362&amp;" Govt","MATURITY")</f>
        <v>#N/A Field Not Applicable Govt</v>
      </c>
      <c r="R362" t="str" cm="1">
        <f t="array" ref="R362">_xll.BDP(I362,"CRNCY")</f>
        <v>MXN</v>
      </c>
      <c r="S362" s="91" t="str" cm="1">
        <f t="array" ref="S362">_xll.BDP(P362&amp;" Govt","RISK_MID")</f>
        <v>#N/A Field Not Applicable Govt</v>
      </c>
      <c r="T362" s="175" t="e">
        <f t="shared" si="81"/>
        <v>#VALUE!</v>
      </c>
      <c r="U362" cm="1">
        <f t="array" ref="U362">IF(R362="GBP",1,_xll.BDP("GBP"&amp;R362&amp;" CURNCY","PX_LAST"))</f>
        <v>22.953800000000001</v>
      </c>
      <c r="V362" s="107" t="e">
        <f t="shared" si="82"/>
        <v>#VALUE!</v>
      </c>
      <c r="X362" s="249" t="str">
        <f t="shared" si="83"/>
        <v>USD/MXN R 06/20/24 Curncy</v>
      </c>
      <c r="Y362" s="250">
        <f t="shared" si="84"/>
        <v>-2970526.3157894732</v>
      </c>
      <c r="Z362" s="254">
        <f t="shared" si="85"/>
        <v>29473.684210526757</v>
      </c>
      <c r="AA362" s="254" t="e">
        <f t="shared" si="86"/>
        <v>#VALUE!</v>
      </c>
      <c r="AB362" s="91" t="str" cm="1">
        <f t="array" ref="AB362">_xll.BDP(P362&amp;" Govt","PX_DIRTY_MID")</f>
        <v>#N/A Field Not Applicable Govt</v>
      </c>
      <c r="AC362" s="256" t="e">
        <f t="shared" si="87"/>
        <v>#VALUE!</v>
      </c>
      <c r="AD362" s="255" t="e">
        <f t="shared" si="88"/>
        <v>#VALUE!</v>
      </c>
      <c r="AE362" s="249" t="str">
        <f t="shared" si="89"/>
        <v>USD/MXN R 06/20/24 USD</v>
      </c>
      <c r="AG362" s="254">
        <f t="shared" si="90"/>
        <v>29473.684210526757</v>
      </c>
      <c r="AH362" s="254" t="e">
        <f t="shared" si="91"/>
        <v>#VALUE!</v>
      </c>
      <c r="AI362" s="256" t="e">
        <f t="shared" si="92"/>
        <v>#VALUE!</v>
      </c>
      <c r="AJ362" t="b">
        <f t="shared" si="93"/>
        <v>1</v>
      </c>
      <c r="AK362" t="s">
        <v>1012</v>
      </c>
      <c r="AL362" t="str">
        <f t="shared" si="94"/>
        <v>FORWARD</v>
      </c>
      <c r="AM362">
        <f t="shared" si="95"/>
        <v>0</v>
      </c>
    </row>
    <row r="363" spans="8:39" x14ac:dyDescent="0.35">
      <c r="H363" s="287" t="e">
        <f t="shared" si="96"/>
        <v>#N/A</v>
      </c>
      <c r="I363" s="249" t="s">
        <v>1241</v>
      </c>
      <c r="J363" t="s">
        <v>674</v>
      </c>
      <c r="L363">
        <v>50573901.600000001</v>
      </c>
      <c r="M363" s="250">
        <v>2381895.1445092503</v>
      </c>
      <c r="N363" s="251">
        <v>16.790916153320314</v>
      </c>
      <c r="O363" t="str" cm="1">
        <f t="array" ref="O363">_xll.BDP(I363,"SECURITY_TYP")</f>
        <v>FORWARD</v>
      </c>
      <c r="P363" t="str" cm="1">
        <f t="array" ref="P363">_xll.BDP(I363,"ID_ISIN")</f>
        <v>#N/A Field Not Applicable</v>
      </c>
      <c r="Q363" t="str" cm="1">
        <f t="array" ref="Q363">_xll.BDP(P363&amp;" Govt","MATURITY")</f>
        <v>#N/A Field Not Applicable Govt</v>
      </c>
      <c r="R363" t="str" cm="1">
        <f t="array" ref="R363">_xll.BDP(I363,"CRNCY")</f>
        <v>MXN</v>
      </c>
      <c r="S363" s="91" t="str" cm="1">
        <f t="array" ref="S363">_xll.BDP(P363&amp;" Govt","RISK_MID")</f>
        <v>#N/A Field Not Applicable Govt</v>
      </c>
      <c r="T363" s="175" t="e">
        <f t="shared" si="81"/>
        <v>#VALUE!</v>
      </c>
      <c r="U363" cm="1">
        <f t="array" ref="U363">IF(R363="GBP",1,_xll.BDP("GBP"&amp;R363&amp;" CURNCY","PX_LAST"))</f>
        <v>22.953800000000001</v>
      </c>
      <c r="V363" s="107" t="e">
        <f t="shared" si="82"/>
        <v>#VALUE!</v>
      </c>
      <c r="X363" s="249" t="str">
        <f t="shared" si="83"/>
        <v>USD/MXN R 06/20/24 Curncy</v>
      </c>
      <c r="Y363" s="250">
        <f t="shared" si="84"/>
        <v>50077035.198315784</v>
      </c>
      <c r="Z363" s="254">
        <f t="shared" si="85"/>
        <v>-496866.40168421715</v>
      </c>
      <c r="AA363" s="254" t="e">
        <f t="shared" si="86"/>
        <v>#VALUE!</v>
      </c>
      <c r="AB363" s="91" t="str" cm="1">
        <f t="array" ref="AB363">_xll.BDP(P363&amp;" Govt","PX_DIRTY_MID")</f>
        <v>#N/A Field Not Applicable Govt</v>
      </c>
      <c r="AC363" s="256" t="e">
        <f t="shared" si="87"/>
        <v>#VALUE!</v>
      </c>
      <c r="AD363" s="255" t="e">
        <f t="shared" si="88"/>
        <v>#VALUE!</v>
      </c>
      <c r="AE363" s="249" t="str">
        <f t="shared" si="89"/>
        <v>USD/MXN R 06/20/24 MXN</v>
      </c>
      <c r="AG363" s="254">
        <f t="shared" si="90"/>
        <v>-496866.40168421715</v>
      </c>
      <c r="AH363" s="254" t="e">
        <f t="shared" si="91"/>
        <v>#VALUE!</v>
      </c>
      <c r="AI363" s="256" t="e">
        <f t="shared" si="92"/>
        <v>#VALUE!</v>
      </c>
      <c r="AJ363" t="b">
        <f t="shared" si="93"/>
        <v>1</v>
      </c>
      <c r="AK363" t="s">
        <v>1012</v>
      </c>
      <c r="AL363" t="str">
        <f t="shared" si="94"/>
        <v>FORWARD</v>
      </c>
      <c r="AM363">
        <f t="shared" si="95"/>
        <v>0</v>
      </c>
    </row>
    <row r="364" spans="8:39" x14ac:dyDescent="0.35">
      <c r="H364" s="287" t="e">
        <f t="shared" si="96"/>
        <v>#N/A</v>
      </c>
      <c r="I364" s="249" t="s">
        <v>1241</v>
      </c>
      <c r="J364" t="s">
        <v>673</v>
      </c>
      <c r="L364">
        <v>78499920</v>
      </c>
      <c r="M364">
        <v>61859178.301428586</v>
      </c>
      <c r="N364" s="251">
        <v>16.782262557617187</v>
      </c>
      <c r="O364" t="str" cm="1">
        <f t="array" ref="O364">_xll.BDP(I364,"SECURITY_TYP")</f>
        <v>FORWARD</v>
      </c>
      <c r="P364" t="str" cm="1">
        <f t="array" ref="P364">_xll.BDP(I364,"ID_ISIN")</f>
        <v>#N/A Field Not Applicable</v>
      </c>
      <c r="Q364" t="str" cm="1">
        <f t="array" ref="Q364">_xll.BDP(P364&amp;" Govt","MATURITY")</f>
        <v>#N/A Field Not Applicable Govt</v>
      </c>
      <c r="R364" t="str" cm="1">
        <f t="array" ref="R364">_xll.BDP(I364,"CRNCY")</f>
        <v>MXN</v>
      </c>
      <c r="S364" s="91" t="str" cm="1">
        <f t="array" ref="S364">_xll.BDP(P364&amp;" Govt","RISK_MID")</f>
        <v>#N/A Field Not Applicable Govt</v>
      </c>
      <c r="T364" s="175" t="e">
        <f t="shared" si="81"/>
        <v>#VALUE!</v>
      </c>
      <c r="U364" cm="1">
        <f t="array" ref="U364">IF(R364="GBP",1,_xll.BDP("GBP"&amp;R364&amp;" CURNCY","PX_LAST"))</f>
        <v>22.953800000000001</v>
      </c>
      <c r="V364" s="107" t="e">
        <f t="shared" si="82"/>
        <v>#VALUE!</v>
      </c>
      <c r="X364" s="249" t="str">
        <f t="shared" si="83"/>
        <v>USD/MXN R 06/20/24 Curncy</v>
      </c>
      <c r="Y364" s="250">
        <f t="shared" si="84"/>
        <v>77728692.715789467</v>
      </c>
      <c r="Z364" s="254">
        <f t="shared" si="85"/>
        <v>-771227.2842105329</v>
      </c>
      <c r="AA364" s="254" t="e">
        <f t="shared" si="86"/>
        <v>#VALUE!</v>
      </c>
      <c r="AB364" s="91" t="str" cm="1">
        <f t="array" ref="AB364">_xll.BDP(P364&amp;" Govt","PX_DIRTY_MID")</f>
        <v>#N/A Field Not Applicable Govt</v>
      </c>
      <c r="AC364" s="256" t="e">
        <f t="shared" si="87"/>
        <v>#VALUE!</v>
      </c>
      <c r="AD364" s="255" t="e">
        <f t="shared" si="88"/>
        <v>#VALUE!</v>
      </c>
      <c r="AE364" s="249" t="str">
        <f t="shared" si="89"/>
        <v>USD/MXN R 06/20/24 USD</v>
      </c>
      <c r="AG364" s="254">
        <f t="shared" si="90"/>
        <v>-771227.2842105329</v>
      </c>
      <c r="AH364" s="254" t="e">
        <f t="shared" si="91"/>
        <v>#VALUE!</v>
      </c>
      <c r="AI364" s="256" t="e">
        <f t="shared" si="92"/>
        <v>#VALUE!</v>
      </c>
      <c r="AJ364" t="b">
        <f t="shared" si="93"/>
        <v>1</v>
      </c>
      <c r="AK364" t="s">
        <v>1012</v>
      </c>
      <c r="AL364" t="str">
        <f t="shared" si="94"/>
        <v>FORWARD</v>
      </c>
      <c r="AM364">
        <f t="shared" si="95"/>
        <v>0</v>
      </c>
    </row>
    <row r="365" spans="8:39" x14ac:dyDescent="0.35">
      <c r="H365" s="287" t="e">
        <f t="shared" si="96"/>
        <v>#N/A</v>
      </c>
      <c r="I365" s="249" t="s">
        <v>1241</v>
      </c>
      <c r="J365" t="s">
        <v>674</v>
      </c>
      <c r="L365" s="250">
        <v>-1327888946.7360001</v>
      </c>
      <c r="M365" s="250">
        <v>-62540008.475003265</v>
      </c>
      <c r="N365" s="251">
        <v>16.782262557617187</v>
      </c>
      <c r="O365" t="str" cm="1">
        <f t="array" ref="O365">_xll.BDP(I365,"SECURITY_TYP")</f>
        <v>FORWARD</v>
      </c>
      <c r="P365" t="str" cm="1">
        <f t="array" ref="P365">_xll.BDP(I365,"ID_ISIN")</f>
        <v>#N/A Field Not Applicable</v>
      </c>
      <c r="Q365" t="str" cm="1">
        <f t="array" ref="Q365">_xll.BDP(P365&amp;" Govt","MATURITY")</f>
        <v>#N/A Field Not Applicable Govt</v>
      </c>
      <c r="R365" t="str" cm="1">
        <f t="array" ref="R365">_xll.BDP(I365,"CRNCY")</f>
        <v>MXN</v>
      </c>
      <c r="S365" s="91" t="str" cm="1">
        <f t="array" ref="S365">_xll.BDP(P365&amp;" Govt","RISK_MID")</f>
        <v>#N/A Field Not Applicable Govt</v>
      </c>
      <c r="T365" s="175" t="e">
        <f t="shared" si="81"/>
        <v>#VALUE!</v>
      </c>
      <c r="U365" cm="1">
        <f t="array" ref="U365">IF(R365="GBP",1,_xll.BDP("GBP"&amp;R365&amp;" CURNCY","PX_LAST"))</f>
        <v>22.953800000000001</v>
      </c>
      <c r="V365" s="107" t="e">
        <f t="shared" si="82"/>
        <v>#VALUE!</v>
      </c>
      <c r="X365" s="249" t="str">
        <f t="shared" si="83"/>
        <v>USD/MXN R 06/20/24 Curncy</v>
      </c>
      <c r="Y365" s="250">
        <f t="shared" si="84"/>
        <v>-1314843020.2417514</v>
      </c>
      <c r="Z365" s="254">
        <f t="shared" si="85"/>
        <v>13045926.494248629</v>
      </c>
      <c r="AA365" s="254" t="e">
        <f t="shared" si="86"/>
        <v>#VALUE!</v>
      </c>
      <c r="AB365" s="91" t="str" cm="1">
        <f t="array" ref="AB365">_xll.BDP(P365&amp;" Govt","PX_DIRTY_MID")</f>
        <v>#N/A Field Not Applicable Govt</v>
      </c>
      <c r="AC365" s="256" t="e">
        <f t="shared" si="87"/>
        <v>#VALUE!</v>
      </c>
      <c r="AD365" s="255" t="e">
        <f t="shared" si="88"/>
        <v>#VALUE!</v>
      </c>
      <c r="AE365" s="249" t="str">
        <f t="shared" si="89"/>
        <v>USD/MXN R 06/20/24 MXN</v>
      </c>
      <c r="AG365" s="254">
        <f t="shared" si="90"/>
        <v>13045926.494248629</v>
      </c>
      <c r="AH365" s="254" t="e">
        <f t="shared" si="91"/>
        <v>#VALUE!</v>
      </c>
      <c r="AI365" s="256" t="e">
        <f t="shared" si="92"/>
        <v>#VALUE!</v>
      </c>
      <c r="AJ365" t="b">
        <f t="shared" si="93"/>
        <v>1</v>
      </c>
      <c r="AK365" t="s">
        <v>1012</v>
      </c>
      <c r="AL365" t="str">
        <f t="shared" si="94"/>
        <v>FORWARD</v>
      </c>
      <c r="AM365">
        <f t="shared" si="95"/>
        <v>0</v>
      </c>
    </row>
    <row r="366" spans="8:39" x14ac:dyDescent="0.35">
      <c r="H366" s="287" t="e">
        <f t="shared" si="96"/>
        <v>#N/A</v>
      </c>
      <c r="I366" s="249" t="s">
        <v>893</v>
      </c>
      <c r="J366" t="s">
        <v>1091</v>
      </c>
      <c r="L366">
        <v>0</v>
      </c>
      <c r="M366">
        <v>0</v>
      </c>
      <c r="N366" s="251">
        <v>0</v>
      </c>
      <c r="O366" t="str" cm="1">
        <f t="array" ref="O366">_xll.BDP(I366,"SECURITY_TYP")</f>
        <v>Rec Fix/Pay IL ZC</v>
      </c>
      <c r="P366" t="str" cm="1">
        <f t="array" ref="P366">_xll.BDP(I366,"ID_ISIN")</f>
        <v>#N/A Field Not Applicable</v>
      </c>
      <c r="Q366" t="str" cm="1">
        <f t="array" ref="Q366">_xll.BDP(P366&amp;" Govt","MATURITY")</f>
        <v>#N/A Field Not Applicable Govt</v>
      </c>
      <c r="R366" t="str" cm="1">
        <f t="array" ref="R366">_xll.BDP(I366,"CRNCY")</f>
        <v>GBP</v>
      </c>
      <c r="S366" s="91" t="str" cm="1">
        <f t="array" ref="S366">_xll.BDP(P366&amp;" Govt","RISK_MID")</f>
        <v>#N/A Field Not Applicable Govt</v>
      </c>
      <c r="T366" s="175" t="e">
        <f t="shared" si="81"/>
        <v>#VALUE!</v>
      </c>
      <c r="U366" cm="1">
        <f t="array" ref="U366">IF(R366="GBP",1,_xll.BDP("GBP"&amp;R366&amp;" CURNCY","PX_LAST"))</f>
        <v>1</v>
      </c>
      <c r="V366" s="107" t="e">
        <f t="shared" si="82"/>
        <v>#VALUE!</v>
      </c>
      <c r="X366" s="249" t="str">
        <f t="shared" si="83"/>
        <v>SL4U5VAC Corp</v>
      </c>
      <c r="Y366" s="250">
        <f t="shared" si="84"/>
        <v>0</v>
      </c>
      <c r="Z366" s="254">
        <f t="shared" si="85"/>
        <v>0</v>
      </c>
      <c r="AA366" s="254" t="e">
        <f t="shared" si="86"/>
        <v>#VALUE!</v>
      </c>
      <c r="AB366" s="91" t="str" cm="1">
        <f t="array" ref="AB366">_xll.BDP(P366&amp;" Govt","PX_DIRTY_MID")</f>
        <v>#N/A Field Not Applicable Govt</v>
      </c>
      <c r="AC366" s="256" t="e">
        <f t="shared" si="87"/>
        <v>#VALUE!</v>
      </c>
      <c r="AD366" s="255" t="e">
        <f t="shared" si="88"/>
        <v>#VALUE!</v>
      </c>
      <c r="AE366" s="249" t="str">
        <f t="shared" si="89"/>
        <v>[/ZC 3.505 09/15/28]</v>
      </c>
      <c r="AG366" s="254">
        <f t="shared" si="90"/>
        <v>0</v>
      </c>
      <c r="AH366" s="254" t="e">
        <f t="shared" si="91"/>
        <v>#VALUE!</v>
      </c>
      <c r="AI366" s="256" t="e">
        <f t="shared" si="92"/>
        <v>#VALUE!</v>
      </c>
      <c r="AJ366" t="b">
        <f t="shared" si="93"/>
        <v>1</v>
      </c>
      <c r="AK366" t="s">
        <v>1012</v>
      </c>
      <c r="AL366" t="str">
        <f t="shared" si="94"/>
        <v>Rec Fix/Pay IL ZC</v>
      </c>
      <c r="AM366">
        <f t="shared" si="95"/>
        <v>0</v>
      </c>
    </row>
    <row r="367" spans="8:39" x14ac:dyDescent="0.35">
      <c r="H367" s="287" t="e">
        <f t="shared" si="96"/>
        <v>#N/A</v>
      </c>
      <c r="I367" s="249" t="s">
        <v>1258</v>
      </c>
      <c r="J367" t="s">
        <v>1311</v>
      </c>
      <c r="L367" s="250">
        <v>0</v>
      </c>
      <c r="M367" s="250">
        <v>0</v>
      </c>
      <c r="N367" s="251">
        <v>0</v>
      </c>
      <c r="O367" t="str" cm="1">
        <f t="array" ref="O367">_xll.BDP(I367,"SECURITY_TYP")</f>
        <v>FORWARD</v>
      </c>
      <c r="P367" t="str" cm="1">
        <f t="array" ref="P367">_xll.BDP(I367,"ID_ISIN")</f>
        <v>#N/A Field Not Applicable</v>
      </c>
      <c r="Q367" t="str" cm="1">
        <f t="array" ref="Q367">_xll.BDP(P367&amp;" Govt","MATURITY")</f>
        <v>#N/A Field Not Applicable Govt</v>
      </c>
      <c r="R367" t="str" cm="1">
        <f t="array" ref="R367">_xll.BDP(I367,"CRNCY")</f>
        <v>USD</v>
      </c>
      <c r="S367" s="91" t="str" cm="1">
        <f t="array" ref="S367">_xll.BDP(P367&amp;" Govt","RISK_MID")</f>
        <v>#N/A Field Not Applicable Govt</v>
      </c>
      <c r="T367" s="175" t="e">
        <f t="shared" si="81"/>
        <v>#VALUE!</v>
      </c>
      <c r="U367" cm="1">
        <f t="array" ref="U367">IF(R367="GBP",1,_xll.BDP("GBP"&amp;R367&amp;" CURNCY","PX_LAST"))</f>
        <v>1.2910999999999999</v>
      </c>
      <c r="V367" s="107" t="e">
        <f t="shared" si="82"/>
        <v>#VALUE!</v>
      </c>
      <c r="X367" s="249" t="str">
        <f t="shared" si="83"/>
        <v>AUD/USD R 05/23/24 Curncy</v>
      </c>
      <c r="Y367" s="250">
        <f t="shared" si="84"/>
        <v>0</v>
      </c>
      <c r="Z367" s="254">
        <f t="shared" si="85"/>
        <v>0</v>
      </c>
      <c r="AA367" s="254" t="e">
        <f t="shared" si="86"/>
        <v>#VALUE!</v>
      </c>
      <c r="AB367" s="91" t="str" cm="1">
        <f t="array" ref="AB367">_xll.BDP(P367&amp;" Govt","PX_DIRTY_MID")</f>
        <v>#N/A Field Not Applicable Govt</v>
      </c>
      <c r="AC367" s="256" t="e">
        <f t="shared" si="87"/>
        <v>#VALUE!</v>
      </c>
      <c r="AD367" s="255" t="e">
        <f t="shared" si="88"/>
        <v>#VALUE!</v>
      </c>
      <c r="AE367" s="249" t="str">
        <f t="shared" si="89"/>
        <v>[AUD/USD R 05/23/24 USD]</v>
      </c>
      <c r="AG367" s="254">
        <f t="shared" si="90"/>
        <v>0</v>
      </c>
      <c r="AH367" s="254" t="e">
        <f t="shared" si="91"/>
        <v>#VALUE!</v>
      </c>
      <c r="AI367" s="256" t="e">
        <f t="shared" si="92"/>
        <v>#VALUE!</v>
      </c>
      <c r="AJ367" t="b">
        <f t="shared" si="93"/>
        <v>1</v>
      </c>
      <c r="AK367" t="s">
        <v>1012</v>
      </c>
      <c r="AL367" t="str">
        <f t="shared" si="94"/>
        <v>FORWARD</v>
      </c>
      <c r="AM367">
        <f t="shared" si="95"/>
        <v>0</v>
      </c>
    </row>
    <row r="368" spans="8:39" x14ac:dyDescent="0.35">
      <c r="H368" s="287">
        <f t="shared" si="96"/>
        <v>0</v>
      </c>
      <c r="I368" s="249" t="s">
        <v>890</v>
      </c>
      <c r="J368" t="s">
        <v>891</v>
      </c>
      <c r="L368">
        <v>9211.9399999910966</v>
      </c>
      <c r="M368">
        <v>317.27006815128027</v>
      </c>
      <c r="N368" s="251">
        <v>1</v>
      </c>
      <c r="O368" t="str" cm="1">
        <f t="array" ref="O368">_xll.BDP(I368,"SECURITY_TYP")</f>
        <v>SPOT</v>
      </c>
      <c r="P368" t="str" cm="1">
        <f t="array" ref="P368">_xll.BDP(I368,"ID_ISIN")</f>
        <v>#N/A Field Not Applicable</v>
      </c>
      <c r="Q368" t="str" cm="1">
        <f t="array" ref="Q368">_xll.BDP(P368&amp;" Govt","MATURITY")</f>
        <v>#N/A Field Not Applicable Govt</v>
      </c>
      <c r="R368" t="str" cm="1">
        <f t="array" ref="R368">_xll.BDP(I368,"CRNCY")</f>
        <v>CZK</v>
      </c>
      <c r="S368" s="91" t="str" cm="1">
        <f t="array" ref="S368">_xll.BDP(P368&amp;" Govt","RISK_MID")</f>
        <v>#N/A Field Not Applicable Govt</v>
      </c>
      <c r="T368" s="175" t="e">
        <f t="shared" si="81"/>
        <v>#VALUE!</v>
      </c>
      <c r="U368" cm="1">
        <f t="array" ref="U368">IF(R368="GBP",1,_xll.BDP("GBP"&amp;R368&amp;" CURNCY","PX_LAST"))</f>
        <v>30.116199999999999</v>
      </c>
      <c r="V368" s="107" t="e">
        <f t="shared" si="82"/>
        <v>#VALUE!</v>
      </c>
      <c r="X368" s="249" t="str">
        <f t="shared" si="83"/>
        <v>CZK Curncy</v>
      </c>
      <c r="Y368" s="250">
        <f t="shared" si="84"/>
        <v>9121.4367298157449</v>
      </c>
      <c r="Z368" s="254">
        <f t="shared" si="85"/>
        <v>-90.503270175351645</v>
      </c>
      <c r="AA368" s="254" t="e">
        <f t="shared" si="86"/>
        <v>#VALUE!</v>
      </c>
      <c r="AB368" s="91" t="str" cm="1">
        <f t="array" ref="AB368">_xll.BDP(P368&amp;" Govt","PX_DIRTY_MID")</f>
        <v>#N/A Field Not Applicable Govt</v>
      </c>
      <c r="AC368" s="256" t="e">
        <f t="shared" si="87"/>
        <v>#VALUE!</v>
      </c>
      <c r="AD368" s="255" t="e">
        <f t="shared" si="88"/>
        <v>#VALUE!</v>
      </c>
      <c r="AE368" s="249" t="str">
        <f t="shared" si="89"/>
        <v>{cash} CZK</v>
      </c>
      <c r="AG368" s="254">
        <f t="shared" si="90"/>
        <v>-90.503270175351645</v>
      </c>
      <c r="AH368" s="254" t="e">
        <f t="shared" si="91"/>
        <v>#VALUE!</v>
      </c>
      <c r="AI368" s="256" t="e">
        <f t="shared" si="92"/>
        <v>#VALUE!</v>
      </c>
      <c r="AJ368" t="b">
        <f t="shared" si="93"/>
        <v>1</v>
      </c>
      <c r="AK368" t="s">
        <v>1012</v>
      </c>
      <c r="AL368" t="str">
        <f t="shared" si="94"/>
        <v>SPOT</v>
      </c>
      <c r="AM368">
        <f t="shared" si="95"/>
        <v>0</v>
      </c>
    </row>
    <row r="369" spans="8:39" x14ac:dyDescent="0.35">
      <c r="H369" s="287" t="e">
        <f t="shared" si="96"/>
        <v>#N/A</v>
      </c>
      <c r="I369" s="249" t="s">
        <v>750</v>
      </c>
      <c r="J369" t="s">
        <v>1134</v>
      </c>
      <c r="K369" t="s">
        <v>695</v>
      </c>
      <c r="L369">
        <v>0</v>
      </c>
      <c r="M369">
        <v>0</v>
      </c>
      <c r="N369" s="251">
        <v>0</v>
      </c>
      <c r="O369" t="str" cm="1">
        <f t="array" ref="O369">_xll.BDP(I369,"SECURITY_TYP")</f>
        <v>OIS Swap</v>
      </c>
      <c r="P369" t="str" cm="1">
        <f t="array" ref="P369">_xll.BDP(I369,"ID_ISIN")</f>
        <v>#N/A Field Not Applicable</v>
      </c>
      <c r="Q369" t="str" cm="1">
        <f t="array" ref="Q369">_xll.BDP(P369&amp;" Govt","MATURITY")</f>
        <v>#N/A Field Not Applicable Govt</v>
      </c>
      <c r="R369" t="str" cm="1">
        <f t="array" ref="R369">_xll.BDP(I369,"CRNCY")</f>
        <v>USD</v>
      </c>
      <c r="S369" s="91" t="str" cm="1">
        <f t="array" ref="S369">_xll.BDP(P369&amp;" Govt","RISK_MID")</f>
        <v>#N/A Field Not Applicable Govt</v>
      </c>
      <c r="T369" s="175" t="e">
        <f t="shared" si="81"/>
        <v>#VALUE!</v>
      </c>
      <c r="U369" cm="1">
        <f t="array" ref="U369">IF(R369="GBP",1,_xll.BDP("GBP"&amp;R369&amp;" CURNCY","PX_LAST"))</f>
        <v>1.2910999999999999</v>
      </c>
      <c r="V369" s="107" t="e">
        <f t="shared" si="82"/>
        <v>#VALUE!</v>
      </c>
      <c r="X369" s="249" t="str">
        <f t="shared" si="83"/>
        <v>SL2K1YI8 Corp</v>
      </c>
      <c r="Y369" s="250">
        <f t="shared" si="84"/>
        <v>0</v>
      </c>
      <c r="Z369" s="254">
        <f t="shared" si="85"/>
        <v>0</v>
      </c>
      <c r="AA369" s="254" t="e">
        <f t="shared" si="86"/>
        <v>#VALUE!</v>
      </c>
      <c r="AB369" s="91" t="str" cm="1">
        <f t="array" ref="AB369">_xll.BDP(P369&amp;" Govt","PX_DIRTY_MID")</f>
        <v>#N/A Field Not Applicable Govt</v>
      </c>
      <c r="AC369" s="256" t="e">
        <f t="shared" si="87"/>
        <v>#VALUE!</v>
      </c>
      <c r="AD369" s="255" t="e">
        <f t="shared" si="88"/>
        <v>#VALUE!</v>
      </c>
      <c r="AE369" s="249" t="str">
        <f t="shared" si="89"/>
        <v>[/SWAP 2.9215 09/20/28 000X]</v>
      </c>
      <c r="AG369" s="254">
        <f t="shared" si="90"/>
        <v>0</v>
      </c>
      <c r="AH369" s="254" t="e">
        <f t="shared" si="91"/>
        <v>#VALUE!</v>
      </c>
      <c r="AI369" s="256" t="e">
        <f t="shared" si="92"/>
        <v>#VALUE!</v>
      </c>
      <c r="AJ369" t="b">
        <f t="shared" si="93"/>
        <v>1</v>
      </c>
      <c r="AK369" t="s">
        <v>1012</v>
      </c>
      <c r="AL369" t="str">
        <f t="shared" si="94"/>
        <v>OIS Swap</v>
      </c>
      <c r="AM369" t="str">
        <f t="shared" si="95"/>
        <v>USD 5s30s Steepener</v>
      </c>
    </row>
    <row r="370" spans="8:39" x14ac:dyDescent="0.35">
      <c r="H370" s="287">
        <f t="shared" si="96"/>
        <v>0</v>
      </c>
      <c r="I370" s="249" t="s">
        <v>913</v>
      </c>
      <c r="J370" t="s">
        <v>914</v>
      </c>
      <c r="L370">
        <v>6580000</v>
      </c>
      <c r="M370">
        <v>0</v>
      </c>
      <c r="N370" s="251">
        <v>0</v>
      </c>
      <c r="O370" t="str" cm="1">
        <f t="array" ref="O370">_xll.BDP(I370,"SECURITY_TYP")</f>
        <v>DOMESTIC</v>
      </c>
      <c r="P370" t="str" cm="1">
        <f t="array" ref="P370">_xll.BDP(I370,"ID_ISIN")</f>
        <v>RU000A100A82</v>
      </c>
      <c r="Q370" t="str" cm="1">
        <f t="array" ref="Q370">_xll.BDP(P370&amp;" Govt","MATURITY")</f>
        <v>10/04/2030</v>
      </c>
      <c r="R370" t="str" cm="1">
        <f t="array" ref="R370">_xll.BDP(I370,"CRNCY")</f>
        <v>RUB</v>
      </c>
      <c r="S370" s="91" t="str" cm="1">
        <f t="array" ref="S370">_xll.BDP(P370&amp;" Govt","RISK_MID")</f>
        <v>#N/A N/A</v>
      </c>
      <c r="T370" s="175" t="e">
        <f t="shared" si="81"/>
        <v>#VALUE!</v>
      </c>
      <c r="U370" cm="1">
        <f t="array" ref="U370">IF(R370="GBP",1,_xll.BDP("GBP"&amp;R370&amp;" CURNCY","PX_LAST"))</f>
        <v>113.1781</v>
      </c>
      <c r="V370" s="107" t="e">
        <f t="shared" si="82"/>
        <v>#VALUE!</v>
      </c>
      <c r="X370" s="249" t="str">
        <f t="shared" si="83"/>
        <v>ZS279676 Corp</v>
      </c>
      <c r="Y370" s="250">
        <f t="shared" si="84"/>
        <v>6515354.3859649114</v>
      </c>
      <c r="Z370" s="254">
        <f t="shared" si="85"/>
        <v>-64645.614035088569</v>
      </c>
      <c r="AA370" s="254" t="e">
        <f t="shared" si="86"/>
        <v>#VALUE!</v>
      </c>
      <c r="AB370" s="91" t="str" cm="1">
        <f t="array" ref="AB370">_xll.BDP(P370&amp;" Govt","PX_DIRTY_MID")</f>
        <v>#N/A N/A</v>
      </c>
      <c r="AC370" s="256" t="e">
        <f t="shared" si="87"/>
        <v>#VALUE!</v>
      </c>
      <c r="AD370" s="255" t="e">
        <f t="shared" si="88"/>
        <v>#VALUE!</v>
      </c>
      <c r="AE370" s="249" t="str">
        <f t="shared" si="89"/>
        <v>RFLB 7.65 04/10/30 6228</v>
      </c>
      <c r="AG370" s="254">
        <f t="shared" si="90"/>
        <v>-64645.614035088569</v>
      </c>
      <c r="AH370" s="254" t="e">
        <f t="shared" si="91"/>
        <v>#VALUE!</v>
      </c>
      <c r="AI370" s="256" t="e">
        <f t="shared" si="92"/>
        <v>#VALUE!</v>
      </c>
      <c r="AJ370" t="b">
        <f t="shared" si="93"/>
        <v>1</v>
      </c>
      <c r="AK370" t="s">
        <v>1012</v>
      </c>
      <c r="AL370" t="str">
        <f t="shared" si="94"/>
        <v>DOMESTIC</v>
      </c>
      <c r="AM370">
        <f t="shared" si="95"/>
        <v>0</v>
      </c>
    </row>
    <row r="371" spans="8:39" x14ac:dyDescent="0.35">
      <c r="H371" s="287" t="e">
        <f t="shared" si="96"/>
        <v>#N/A</v>
      </c>
      <c r="I371" s="249" t="s">
        <v>1312</v>
      </c>
      <c r="J371" t="s">
        <v>1313</v>
      </c>
      <c r="L371">
        <v>-17410706.099999998</v>
      </c>
      <c r="M371">
        <v>-1277007.4184646073</v>
      </c>
      <c r="N371" s="251">
        <v>11.610750198364258</v>
      </c>
      <c r="O371" t="str" cm="1">
        <f t="array" ref="O371">_xll.BDP(I371,"SECURITY_TYP")</f>
        <v>FORWARD</v>
      </c>
      <c r="P371" t="str" cm="1">
        <f t="array" ref="P371">_xll.BDP(I371,"ID_ISIN")</f>
        <v>#N/A Field Not Applicable</v>
      </c>
      <c r="Q371" t="str" cm="1">
        <f t="array" ref="Q371">_xll.BDP(P371&amp;" Govt","MATURITY")</f>
        <v>#N/A Field Not Applicable Govt</v>
      </c>
      <c r="R371" t="str" cm="1">
        <f t="array" ref="R371">_xll.BDP(I371,"CRNCY")</f>
        <v>SEK</v>
      </c>
      <c r="S371" s="91" t="str" cm="1">
        <f t="array" ref="S371">_xll.BDP(P371&amp;" Govt","RISK_MID")</f>
        <v>#N/A Field Not Applicable Govt</v>
      </c>
      <c r="T371" s="175" t="e">
        <f t="shared" si="81"/>
        <v>#VALUE!</v>
      </c>
      <c r="U371" cm="1">
        <f t="array" ref="U371">IF(R371="GBP",1,_xll.BDP("GBP"&amp;R371&amp;" CURNCY","PX_LAST"))</f>
        <v>13.573399999999999</v>
      </c>
      <c r="V371" s="107" t="e">
        <f t="shared" si="82"/>
        <v>#VALUE!</v>
      </c>
      <c r="X371" s="249" t="str">
        <f t="shared" si="83"/>
        <v>EUR/SEK R 05/28/24 Curncy</v>
      </c>
      <c r="Y371" s="250">
        <f t="shared" si="84"/>
        <v>-17239653.548842102</v>
      </c>
      <c r="Z371" s="254">
        <f t="shared" si="85"/>
        <v>171052.55115789548</v>
      </c>
      <c r="AA371" s="254" t="e">
        <f t="shared" si="86"/>
        <v>#VALUE!</v>
      </c>
      <c r="AB371" s="91" t="str" cm="1">
        <f t="array" ref="AB371">_xll.BDP(P371&amp;" Govt","PX_DIRTY_MID")</f>
        <v>#N/A Field Not Applicable Govt</v>
      </c>
      <c r="AC371" s="256" t="e">
        <f t="shared" si="87"/>
        <v>#VALUE!</v>
      </c>
      <c r="AD371" s="255" t="e">
        <f t="shared" si="88"/>
        <v>#VALUE!</v>
      </c>
      <c r="AE371" s="249" t="str">
        <f t="shared" si="89"/>
        <v>EUR/SEK R 05/28/24 SEK</v>
      </c>
      <c r="AG371" s="254">
        <f t="shared" si="90"/>
        <v>171052.55115789548</v>
      </c>
      <c r="AH371" s="254" t="e">
        <f t="shared" si="91"/>
        <v>#VALUE!</v>
      </c>
      <c r="AI371" s="256" t="e">
        <f t="shared" si="92"/>
        <v>#VALUE!</v>
      </c>
      <c r="AJ371" t="b">
        <f t="shared" si="93"/>
        <v>1</v>
      </c>
      <c r="AK371" t="s">
        <v>1012</v>
      </c>
      <c r="AL371" t="str">
        <f t="shared" si="94"/>
        <v>FORWARD</v>
      </c>
      <c r="AM371">
        <f t="shared" si="95"/>
        <v>0</v>
      </c>
    </row>
    <row r="372" spans="8:39" x14ac:dyDescent="0.35">
      <c r="H372" s="287" t="e">
        <f t="shared" si="96"/>
        <v>#N/A</v>
      </c>
      <c r="I372" s="249" t="s">
        <v>1312</v>
      </c>
      <c r="J372" t="s">
        <v>1314</v>
      </c>
      <c r="L372">
        <v>1500000</v>
      </c>
      <c r="M372">
        <v>1277625.4299109422</v>
      </c>
      <c r="N372" s="251">
        <v>11.610750198364258</v>
      </c>
      <c r="O372" t="str" cm="1">
        <f t="array" ref="O372">_xll.BDP(I372,"SECURITY_TYP")</f>
        <v>FORWARD</v>
      </c>
      <c r="P372" t="str" cm="1">
        <f t="array" ref="P372">_xll.BDP(I372,"ID_ISIN")</f>
        <v>#N/A Field Not Applicable</v>
      </c>
      <c r="Q372" t="str" cm="1">
        <f t="array" ref="Q372">_xll.BDP(P372&amp;" Govt","MATURITY")</f>
        <v>#N/A Field Not Applicable Govt</v>
      </c>
      <c r="R372" t="str" cm="1">
        <f t="array" ref="R372">_xll.BDP(I372,"CRNCY")</f>
        <v>SEK</v>
      </c>
      <c r="S372" s="91" t="str" cm="1">
        <f t="array" ref="S372">_xll.BDP(P372&amp;" Govt","RISK_MID")</f>
        <v>#N/A Field Not Applicable Govt</v>
      </c>
      <c r="T372" s="175" t="e">
        <f t="shared" si="81"/>
        <v>#VALUE!</v>
      </c>
      <c r="U372" cm="1">
        <f t="array" ref="U372">IF(R372="GBP",1,_xll.BDP("GBP"&amp;R372&amp;" CURNCY","PX_LAST"))</f>
        <v>13.573399999999999</v>
      </c>
      <c r="V372" s="107" t="e">
        <f t="shared" si="82"/>
        <v>#VALUE!</v>
      </c>
      <c r="X372" s="249" t="str">
        <f t="shared" si="83"/>
        <v>EUR/SEK R 05/28/24 Curncy</v>
      </c>
      <c r="Y372" s="250">
        <f t="shared" si="84"/>
        <v>1485263.1578947366</v>
      </c>
      <c r="Z372" s="254">
        <f t="shared" si="85"/>
        <v>-14736.842105263378</v>
      </c>
      <c r="AA372" s="254" t="e">
        <f t="shared" si="86"/>
        <v>#VALUE!</v>
      </c>
      <c r="AB372" s="91" t="str" cm="1">
        <f t="array" ref="AB372">_xll.BDP(P372&amp;" Govt","PX_DIRTY_MID")</f>
        <v>#N/A Field Not Applicable Govt</v>
      </c>
      <c r="AC372" s="256" t="e">
        <f t="shared" si="87"/>
        <v>#VALUE!</v>
      </c>
      <c r="AD372" s="255" t="e">
        <f t="shared" si="88"/>
        <v>#VALUE!</v>
      </c>
      <c r="AE372" s="249" t="str">
        <f t="shared" si="89"/>
        <v>EUR/SEK R 05/28/24 EUR</v>
      </c>
      <c r="AG372" s="254">
        <f t="shared" si="90"/>
        <v>-14736.842105263378</v>
      </c>
      <c r="AH372" s="254" t="e">
        <f t="shared" si="91"/>
        <v>#VALUE!</v>
      </c>
      <c r="AI372" s="256" t="e">
        <f t="shared" si="92"/>
        <v>#VALUE!</v>
      </c>
      <c r="AJ372" t="b">
        <f t="shared" si="93"/>
        <v>1</v>
      </c>
      <c r="AK372" t="s">
        <v>1012</v>
      </c>
      <c r="AL372" t="str">
        <f t="shared" si="94"/>
        <v>FORWARD</v>
      </c>
      <c r="AM372">
        <f t="shared" si="95"/>
        <v>0</v>
      </c>
    </row>
    <row r="373" spans="8:39" x14ac:dyDescent="0.35">
      <c r="H373" s="287" t="e">
        <f t="shared" si="96"/>
        <v>#N/A</v>
      </c>
      <c r="I373" s="249" t="s">
        <v>802</v>
      </c>
      <c r="J373" t="s">
        <v>803</v>
      </c>
      <c r="L373">
        <v>-246</v>
      </c>
      <c r="M373">
        <v>129741.30833264951</v>
      </c>
      <c r="N373" s="251">
        <v>129.97999572753906</v>
      </c>
      <c r="O373" t="str" cm="1">
        <f t="array" ref="O373">_xll.BDP(I373,"SECURITY_TYP")</f>
        <v>Financial commodity future.</v>
      </c>
      <c r="P373" t="str" cm="1">
        <f t="array" ref="P373">_xll.BDP(I373,"ID_ISIN")</f>
        <v>DE000C75XMU8</v>
      </c>
      <c r="Q373" t="str" cm="1">
        <f t="array" ref="Q373">_xll.BDP(P373&amp;" Govt","MATURITY")</f>
        <v>#N/A Invalid Security</v>
      </c>
      <c r="R373" t="str" cm="1">
        <f t="array" ref="R373">_xll.BDP(I373,"CRNCY")</f>
        <v>EUR</v>
      </c>
      <c r="S373" s="91" t="str" cm="1">
        <f t="array" ref="S373">_xll.BDP(P373&amp;" Govt","RISK_MID")</f>
        <v>#N/A Invalid Security</v>
      </c>
      <c r="T373" s="175" t="e">
        <f t="shared" si="81"/>
        <v>#VALUE!</v>
      </c>
      <c r="U373" cm="1">
        <f t="array" ref="U373">IF(R373="GBP",1,_xll.BDP("GBP"&amp;R373&amp;" CURNCY","PX_LAST"))</f>
        <v>1.1878</v>
      </c>
      <c r="V373" s="107" t="e">
        <f t="shared" si="82"/>
        <v>#VALUE!</v>
      </c>
      <c r="X373" s="249" t="str">
        <f t="shared" si="83"/>
        <v>RXM4 Comdty</v>
      </c>
      <c r="Y373" s="250">
        <f t="shared" si="84"/>
        <v>-243.58315789473681</v>
      </c>
      <c r="Z373" s="254">
        <f t="shared" si="85"/>
        <v>2.4168421052631857</v>
      </c>
      <c r="AA373" s="254" t="e">
        <f t="shared" si="86"/>
        <v>#VALUE!</v>
      </c>
      <c r="AB373" s="91" t="str" cm="1">
        <f t="array" ref="AB373">_xll.BDP(P373&amp;" Govt","PX_DIRTY_MID")</f>
        <v>#N/A Invalid Security</v>
      </c>
      <c r="AC373" s="256" t="e">
        <f t="shared" si="87"/>
        <v>#VALUE!</v>
      </c>
      <c r="AD373" s="255" t="e">
        <f t="shared" si="88"/>
        <v>#VALUE!</v>
      </c>
      <c r="AE373" s="249" t="str">
        <f t="shared" si="89"/>
        <v>RXM4 EUX</v>
      </c>
      <c r="AG373" s="254">
        <f t="shared" si="90"/>
        <v>2.4168421052631857</v>
      </c>
      <c r="AH373" s="254" t="e">
        <f t="shared" si="91"/>
        <v>#VALUE!</v>
      </c>
      <c r="AI373" s="256" t="e">
        <f t="shared" si="92"/>
        <v>#VALUE!</v>
      </c>
      <c r="AJ373" t="b">
        <f t="shared" si="93"/>
        <v>1</v>
      </c>
      <c r="AK373" t="s">
        <v>1012</v>
      </c>
      <c r="AL373" t="str">
        <f t="shared" si="94"/>
        <v>Financial commodity future.</v>
      </c>
      <c r="AM373">
        <f t="shared" si="95"/>
        <v>0</v>
      </c>
    </row>
    <row r="374" spans="8:39" x14ac:dyDescent="0.35">
      <c r="H374" s="287">
        <f t="shared" si="96"/>
        <v>-430</v>
      </c>
      <c r="I374" s="249" t="s">
        <v>710</v>
      </c>
      <c r="J374" t="s">
        <v>711</v>
      </c>
      <c r="L374" s="250">
        <v>17085</v>
      </c>
      <c r="M374" s="250">
        <v>10757795.414319225</v>
      </c>
      <c r="N374" s="251">
        <v>79.8828125</v>
      </c>
      <c r="O374" t="str" cm="1">
        <f t="array" ref="O374">_xll.BDP(I374,"SECURITY_TYP")</f>
        <v>US GOVERNMENT</v>
      </c>
      <c r="P374" t="str" cm="1">
        <f t="array" ref="P374">_xll.BDP(I374,"ID_ISIN")</f>
        <v>US912828ZQ64</v>
      </c>
      <c r="Q374" t="str" cm="1">
        <f t="array" ref="Q374">_xll.BDP(P374&amp;" Govt","MATURITY")</f>
        <v>15/05/2030</v>
      </c>
      <c r="R374" t="str" cm="1">
        <f t="array" ref="R374">_xll.BDP(I374,"CRNCY")</f>
        <v>USD</v>
      </c>
      <c r="S374" s="91" cm="1">
        <f t="array" ref="S374">_xll.BDP(P374&amp;" Govt","RISK_MID")</f>
        <v>4.5908486138152682</v>
      </c>
      <c r="T374" s="175">
        <f t="shared" si="81"/>
        <v>6075.0250613456637</v>
      </c>
      <c r="U374" cm="1">
        <f t="array" ref="U374">IF(R374="GBP",1,_xll.BDP("GBP"&amp;R374&amp;" CURNCY","PX_LAST"))</f>
        <v>1.2910999999999999</v>
      </c>
      <c r="V374" s="107">
        <f t="shared" si="82"/>
        <v>0.106579387041152</v>
      </c>
      <c r="X374" s="249" t="str">
        <f t="shared" si="83"/>
        <v>912828ZQ Govt</v>
      </c>
      <c r="Y374" s="250">
        <f t="shared" si="84"/>
        <v>16917.14736842105</v>
      </c>
      <c r="Z374" s="254">
        <f t="shared" si="85"/>
        <v>-167.85263157894951</v>
      </c>
      <c r="AA374" s="254">
        <f t="shared" si="86"/>
        <v>-59.684456743045878</v>
      </c>
      <c r="AB374" s="91" cm="1">
        <f t="array" ref="AB374">_xll.BDP(P374&amp;" Govt","PX_DIRTY_MID")</f>
        <v>81.955163043478265</v>
      </c>
      <c r="AC374" s="256">
        <f t="shared" si="87"/>
        <v>-106547.82579451396</v>
      </c>
      <c r="AD374" s="255">
        <f t="shared" si="88"/>
        <v>-9.9042435453543642E-3</v>
      </c>
      <c r="AE374" s="249" t="str">
        <f t="shared" si="89"/>
        <v>T 0 ⅝ 05/15/30</v>
      </c>
      <c r="AG374" s="254">
        <f t="shared" si="90"/>
        <v>-167.85263157894951</v>
      </c>
      <c r="AH374" s="254">
        <f t="shared" si="91"/>
        <v>-59.684456743045878</v>
      </c>
      <c r="AI374" s="256">
        <f t="shared" si="92"/>
        <v>-106547.82579451396</v>
      </c>
      <c r="AJ374" t="b">
        <f t="shared" si="93"/>
        <v>1</v>
      </c>
      <c r="AK374" t="s">
        <v>1012</v>
      </c>
      <c r="AL374" t="str">
        <f t="shared" si="94"/>
        <v>US GOVERNMENT</v>
      </c>
      <c r="AM374">
        <f t="shared" si="95"/>
        <v>0</v>
      </c>
    </row>
    <row r="375" spans="8:39" x14ac:dyDescent="0.35">
      <c r="H375" s="287" t="e">
        <f t="shared" si="96"/>
        <v>#N/A</v>
      </c>
      <c r="I375" s="249" t="s">
        <v>754</v>
      </c>
      <c r="J375" t="s">
        <v>1157</v>
      </c>
      <c r="K375" t="s">
        <v>695</v>
      </c>
      <c r="L375">
        <v>0</v>
      </c>
      <c r="M375">
        <v>0</v>
      </c>
      <c r="N375" s="251">
        <v>0</v>
      </c>
      <c r="O375" t="str" cm="1">
        <f t="array" ref="O375">_xll.BDP(I375,"SECURITY_TYP")</f>
        <v>OIS Swap</v>
      </c>
      <c r="P375" t="str" cm="1">
        <f t="array" ref="P375">_xll.BDP(I375,"ID_ISIN")</f>
        <v>#N/A Field Not Applicable</v>
      </c>
      <c r="Q375" t="str" cm="1">
        <f t="array" ref="Q375">_xll.BDP(P375&amp;" Govt","MATURITY")</f>
        <v>#N/A Field Not Applicable Govt</v>
      </c>
      <c r="R375" t="str" cm="1">
        <f t="array" ref="R375">_xll.BDP(I375,"CRNCY")</f>
        <v>USD</v>
      </c>
      <c r="S375" s="91" t="str" cm="1">
        <f t="array" ref="S375">_xll.BDP(P375&amp;" Govt","RISK_MID")</f>
        <v>#N/A Field Not Applicable Govt</v>
      </c>
      <c r="T375" s="175" t="e">
        <f t="shared" si="81"/>
        <v>#VALUE!</v>
      </c>
      <c r="U375" cm="1">
        <f t="array" ref="U375">IF(R375="GBP",1,_xll.BDP("GBP"&amp;R375&amp;" CURNCY","PX_LAST"))</f>
        <v>1.2910999999999999</v>
      </c>
      <c r="V375" s="107" t="e">
        <f t="shared" si="82"/>
        <v>#VALUE!</v>
      </c>
      <c r="X375" s="249" t="str">
        <f t="shared" si="83"/>
        <v>SLA6000C Corp</v>
      </c>
      <c r="Y375" s="250">
        <f t="shared" si="84"/>
        <v>0</v>
      </c>
      <c r="Z375" s="254">
        <f t="shared" si="85"/>
        <v>0</v>
      </c>
      <c r="AA375" s="254" t="e">
        <f t="shared" si="86"/>
        <v>#VALUE!</v>
      </c>
      <c r="AB375" s="91" t="str" cm="1">
        <f t="array" ref="AB375">_xll.BDP(P375&amp;" Govt","PX_DIRTY_MID")</f>
        <v>#N/A Field Not Applicable Govt</v>
      </c>
      <c r="AC375" s="256" t="e">
        <f t="shared" si="87"/>
        <v>#VALUE!</v>
      </c>
      <c r="AD375" s="255" t="e">
        <f t="shared" si="88"/>
        <v>#VALUE!</v>
      </c>
      <c r="AE375" s="249" t="str">
        <f t="shared" si="89"/>
        <v>[/SWAP 2.91132 09/20/28 000Z]</v>
      </c>
      <c r="AG375" s="254">
        <f t="shared" si="90"/>
        <v>0</v>
      </c>
      <c r="AH375" s="254" t="e">
        <f t="shared" si="91"/>
        <v>#VALUE!</v>
      </c>
      <c r="AI375" s="256" t="e">
        <f t="shared" si="92"/>
        <v>#VALUE!</v>
      </c>
      <c r="AJ375" t="b">
        <f t="shared" si="93"/>
        <v>1</v>
      </c>
      <c r="AK375" t="s">
        <v>1012</v>
      </c>
      <c r="AL375" t="str">
        <f t="shared" si="94"/>
        <v>OIS Swap</v>
      </c>
      <c r="AM375" t="str">
        <f t="shared" si="95"/>
        <v>USD 5s30s Steepener</v>
      </c>
    </row>
    <row r="376" spans="8:39" x14ac:dyDescent="0.35">
      <c r="H376" s="287">
        <f t="shared" si="96"/>
        <v>-251</v>
      </c>
      <c r="I376" s="249" t="s">
        <v>851</v>
      </c>
      <c r="J376" t="s">
        <v>852</v>
      </c>
      <c r="L376">
        <v>9962</v>
      </c>
      <c r="M376">
        <v>6227818.096557918</v>
      </c>
      <c r="N376" s="251">
        <v>79.15625</v>
      </c>
      <c r="O376" t="str" cm="1">
        <f t="array" ref="O376">_xll.BDP(I376,"SECURITY_TYP")</f>
        <v>US GOVERNMENT</v>
      </c>
      <c r="P376" t="str" cm="1">
        <f t="array" ref="P376">_xll.BDP(I376,"ID_ISIN")</f>
        <v>US91282CAE12</v>
      </c>
      <c r="Q376" t="str" cm="1">
        <f t="array" ref="Q376">_xll.BDP(P376&amp;" Govt","MATURITY")</f>
        <v>15/08/2030</v>
      </c>
      <c r="R376" t="str" cm="1">
        <f t="array" ref="R376">_xll.BDP(I376,"CRNCY")</f>
        <v>USD</v>
      </c>
      <c r="S376" s="91" cm="1">
        <f t="array" ref="S376">_xll.BDP(P376&amp;" Govt","RISK_MID")</f>
        <v>4.7437526622999826</v>
      </c>
      <c r="T376" s="175">
        <f t="shared" si="81"/>
        <v>3660.2326715074296</v>
      </c>
      <c r="U376" cm="1">
        <f t="array" ref="U376">IF(R376="GBP",1,_xll.BDP("GBP"&amp;R376&amp;" CURNCY","PX_LAST"))</f>
        <v>1.2910999999999999</v>
      </c>
      <c r="V376" s="107">
        <f t="shared" si="82"/>
        <v>6.4214608272060172E-2</v>
      </c>
      <c r="X376" s="249" t="str">
        <f t="shared" si="83"/>
        <v>91282CAE Govt</v>
      </c>
      <c r="Y376" s="250">
        <f t="shared" si="84"/>
        <v>9864.1277192982452</v>
      </c>
      <c r="Z376" s="254">
        <f t="shared" si="85"/>
        <v>-97.872280701754789</v>
      </c>
      <c r="AA376" s="254">
        <f t="shared" si="86"/>
        <v>-35.960180632353847</v>
      </c>
      <c r="AB376" s="91" cm="1">
        <f t="array" ref="AB376">_xll.BDP(P376&amp;" Govt","PX_DIRTY_MID")</f>
        <v>81.431146978021971</v>
      </c>
      <c r="AC376" s="256">
        <f t="shared" si="87"/>
        <v>-61729.161760505136</v>
      </c>
      <c r="AD376" s="255">
        <f t="shared" si="88"/>
        <v>-9.911844052513755E-3</v>
      </c>
      <c r="AE376" s="249" t="str">
        <f t="shared" si="89"/>
        <v>T 0 ⅝ 08/15/30</v>
      </c>
      <c r="AG376" s="254">
        <f t="shared" si="90"/>
        <v>-97.872280701754789</v>
      </c>
      <c r="AH376" s="254">
        <f t="shared" si="91"/>
        <v>-35.960180632353847</v>
      </c>
      <c r="AI376" s="256">
        <f t="shared" si="92"/>
        <v>-61729.161760505136</v>
      </c>
      <c r="AJ376" t="b">
        <f t="shared" si="93"/>
        <v>1</v>
      </c>
      <c r="AK376" t="s">
        <v>1012</v>
      </c>
      <c r="AL376" t="str">
        <f t="shared" si="94"/>
        <v>US GOVERNMENT</v>
      </c>
      <c r="AM376">
        <f t="shared" si="95"/>
        <v>0</v>
      </c>
    </row>
    <row r="377" spans="8:39" x14ac:dyDescent="0.35">
      <c r="H377" s="287" t="e">
        <f t="shared" si="96"/>
        <v>#N/A</v>
      </c>
      <c r="I377" s="249" t="s">
        <v>912</v>
      </c>
      <c r="J377" t="s">
        <v>1092</v>
      </c>
      <c r="L377">
        <v>0</v>
      </c>
      <c r="M377">
        <v>0</v>
      </c>
      <c r="N377" s="251">
        <v>0</v>
      </c>
      <c r="O377" t="str" cm="1">
        <f t="array" ref="O377">_xll.BDP(I377,"SECURITY_TYP")</f>
        <v>Currency OTC option</v>
      </c>
      <c r="P377" t="str" cm="1">
        <f t="array" ref="P377">_xll.BDP(I377,"ID_ISIN")</f>
        <v>#N/A Field Not Applicable</v>
      </c>
      <c r="Q377" t="str" cm="1">
        <f t="array" ref="Q377">_xll.BDP(P377&amp;" Govt","MATURITY")</f>
        <v>#N/A Field Not Applicable Govt</v>
      </c>
      <c r="R377" t="str" cm="1">
        <f t="array" ref="R377">_xll.BDP(I377,"CRNCY")</f>
        <v>USD</v>
      </c>
      <c r="S377" s="91" t="str" cm="1">
        <f t="array" ref="S377">_xll.BDP(P377&amp;" Govt","RISK_MID")</f>
        <v>#N/A Field Not Applicable Govt</v>
      </c>
      <c r="T377" s="175" t="e">
        <f t="shared" si="81"/>
        <v>#VALUE!</v>
      </c>
      <c r="U377" cm="1">
        <f t="array" ref="U377">IF(R377="GBP",1,_xll.BDP("GBP"&amp;R377&amp;" CURNCY","PX_LAST"))</f>
        <v>1.2910999999999999</v>
      </c>
      <c r="V377" s="107" t="e">
        <f t="shared" si="82"/>
        <v>#VALUE!</v>
      </c>
      <c r="X377" s="249" t="str">
        <f t="shared" si="83"/>
        <v>BOP0011XCPL Curncy</v>
      </c>
      <c r="Y377" s="250">
        <f t="shared" si="84"/>
        <v>0</v>
      </c>
      <c r="Z377" s="254">
        <f t="shared" si="85"/>
        <v>0</v>
      </c>
      <c r="AA377" s="254" t="e">
        <f t="shared" si="86"/>
        <v>#VALUE!</v>
      </c>
      <c r="AB377" s="91" t="str" cm="1">
        <f t="array" ref="AB377">_xll.BDP(P377&amp;" Govt","PX_DIRTY_MID")</f>
        <v>#N/A Field Not Applicable Govt</v>
      </c>
      <c r="AC377" s="256" t="e">
        <f t="shared" si="87"/>
        <v>#VALUE!</v>
      </c>
      <c r="AD377" s="255" t="e">
        <f t="shared" si="88"/>
        <v>#VALUE!</v>
      </c>
      <c r="AE377" s="249" t="str">
        <f t="shared" si="89"/>
        <v>[+CNH4 7.4C 7/9/24]</v>
      </c>
      <c r="AG377" s="254">
        <f t="shared" si="90"/>
        <v>0</v>
      </c>
      <c r="AH377" s="254" t="e">
        <f t="shared" si="91"/>
        <v>#VALUE!</v>
      </c>
      <c r="AI377" s="256" t="e">
        <f t="shared" si="92"/>
        <v>#VALUE!</v>
      </c>
      <c r="AJ377" t="b">
        <f t="shared" si="93"/>
        <v>1</v>
      </c>
      <c r="AK377" t="s">
        <v>1012</v>
      </c>
      <c r="AL377" t="str">
        <f t="shared" si="94"/>
        <v>Currency OTC option</v>
      </c>
      <c r="AM377">
        <f t="shared" si="95"/>
        <v>0</v>
      </c>
    </row>
    <row r="378" spans="8:39" x14ac:dyDescent="0.35">
      <c r="H378" s="287" t="e">
        <f t="shared" si="96"/>
        <v>#N/A</v>
      </c>
      <c r="I378" s="249" t="s">
        <v>915</v>
      </c>
      <c r="J378" t="s">
        <v>1147</v>
      </c>
      <c r="K378" t="s">
        <v>695</v>
      </c>
      <c r="L378">
        <v>0</v>
      </c>
      <c r="M378">
        <v>0</v>
      </c>
      <c r="N378" s="251">
        <v>0</v>
      </c>
      <c r="O378" t="str" cm="1">
        <f t="array" ref="O378">_xll.BDP(I378,"SECURITY_TYP")</f>
        <v>OIS Swap</v>
      </c>
      <c r="P378" t="str" cm="1">
        <f t="array" ref="P378">_xll.BDP(I378,"ID_ISIN")</f>
        <v>#N/A Field Not Applicable</v>
      </c>
      <c r="Q378" t="str" cm="1">
        <f t="array" ref="Q378">_xll.BDP(P378&amp;" Govt","MATURITY")</f>
        <v>#N/A Field Not Applicable Govt</v>
      </c>
      <c r="R378" t="str" cm="1">
        <f t="array" ref="R378">_xll.BDP(I378,"CRNCY")</f>
        <v>USD</v>
      </c>
      <c r="S378" s="91" t="str" cm="1">
        <f t="array" ref="S378">_xll.BDP(P378&amp;" Govt","RISK_MID")</f>
        <v>#N/A Field Not Applicable Govt</v>
      </c>
      <c r="T378" s="175" t="e">
        <f t="shared" si="81"/>
        <v>#VALUE!</v>
      </c>
      <c r="U378" cm="1">
        <f t="array" ref="U378">IF(R378="GBP",1,_xll.BDP("GBP"&amp;R378&amp;" CURNCY","PX_LAST"))</f>
        <v>1.2910999999999999</v>
      </c>
      <c r="V378" s="107" t="e">
        <f t="shared" si="82"/>
        <v>#VALUE!</v>
      </c>
      <c r="X378" s="249" t="str">
        <f t="shared" si="83"/>
        <v>SL6JN57P Corp</v>
      </c>
      <c r="Y378" s="250">
        <f t="shared" si="84"/>
        <v>0</v>
      </c>
      <c r="Z378" s="254">
        <f t="shared" si="85"/>
        <v>0</v>
      </c>
      <c r="AA378" s="254" t="e">
        <f t="shared" si="86"/>
        <v>#VALUE!</v>
      </c>
      <c r="AB378" s="91" t="str" cm="1">
        <f t="array" ref="AB378">_xll.BDP(P378&amp;" Govt","PX_DIRTY_MID")</f>
        <v>#N/A Field Not Applicable Govt</v>
      </c>
      <c r="AC378" s="256" t="e">
        <f t="shared" si="87"/>
        <v>#VALUE!</v>
      </c>
      <c r="AD378" s="255" t="e">
        <f t="shared" si="88"/>
        <v>#VALUE!</v>
      </c>
      <c r="AE378" s="249" t="str">
        <f t="shared" si="89"/>
        <v>[/SWAP 2.91314 09/20/28]</v>
      </c>
      <c r="AG378" s="254">
        <f t="shared" si="90"/>
        <v>0</v>
      </c>
      <c r="AH378" s="254" t="e">
        <f t="shared" si="91"/>
        <v>#VALUE!</v>
      </c>
      <c r="AI378" s="256" t="e">
        <f t="shared" si="92"/>
        <v>#VALUE!</v>
      </c>
      <c r="AJ378" t="b">
        <f t="shared" si="93"/>
        <v>1</v>
      </c>
      <c r="AK378" t="s">
        <v>1012</v>
      </c>
      <c r="AL378" t="str">
        <f t="shared" si="94"/>
        <v>OIS Swap</v>
      </c>
      <c r="AM378" t="str">
        <f t="shared" si="95"/>
        <v>USD 5s30s Steepener</v>
      </c>
    </row>
    <row r="379" spans="8:39" x14ac:dyDescent="0.35">
      <c r="H379" s="287" t="e">
        <f t="shared" si="96"/>
        <v>#N/A</v>
      </c>
      <c r="I379" s="249" t="s">
        <v>860</v>
      </c>
      <c r="J379" t="s">
        <v>1161</v>
      </c>
      <c r="K379" t="s">
        <v>690</v>
      </c>
      <c r="L379">
        <v>0</v>
      </c>
      <c r="M379" s="250">
        <v>0</v>
      </c>
      <c r="N379" s="251">
        <v>0</v>
      </c>
      <c r="O379" t="str" cm="1">
        <f t="array" ref="O379">_xll.BDP(I379,"SECURITY_TYP")</f>
        <v>Rec IL/Pay Fix ZC</v>
      </c>
      <c r="P379" t="str" cm="1">
        <f t="array" ref="P379">_xll.BDP(I379,"ID_ISIN")</f>
        <v>#N/A Field Not Applicable</v>
      </c>
      <c r="Q379" t="str" cm="1">
        <f t="array" ref="Q379">_xll.BDP(P379&amp;" Govt","MATURITY")</f>
        <v>#N/A Field Not Applicable Govt</v>
      </c>
      <c r="R379" t="str" cm="1">
        <f t="array" ref="R379">_xll.BDP(I379,"CRNCY")</f>
        <v>USD</v>
      </c>
      <c r="S379" s="91" t="str" cm="1">
        <f t="array" ref="S379">_xll.BDP(P379&amp;" Govt","RISK_MID")</f>
        <v>#N/A Field Not Applicable Govt</v>
      </c>
      <c r="T379" s="175" t="e">
        <f t="shared" si="81"/>
        <v>#VALUE!</v>
      </c>
      <c r="U379" cm="1">
        <f t="array" ref="U379">IF(R379="GBP",1,_xll.BDP("GBP"&amp;R379&amp;" CURNCY","PX_LAST"))</f>
        <v>1.2910999999999999</v>
      </c>
      <c r="V379" s="107" t="e">
        <f t="shared" si="82"/>
        <v>#VALUE!</v>
      </c>
      <c r="X379" s="249" t="str">
        <f t="shared" si="83"/>
        <v>SL7Y05HN Corp</v>
      </c>
      <c r="Y379" s="250">
        <f t="shared" si="84"/>
        <v>0</v>
      </c>
      <c r="Z379" s="254">
        <f t="shared" si="85"/>
        <v>0</v>
      </c>
      <c r="AA379" s="254" t="e">
        <f t="shared" si="86"/>
        <v>#VALUE!</v>
      </c>
      <c r="AB379" s="91" t="str" cm="1">
        <f t="array" ref="AB379">_xll.BDP(P379&amp;" Govt","PX_DIRTY_MID")</f>
        <v>#N/A Field Not Applicable Govt</v>
      </c>
      <c r="AC379" s="256" t="e">
        <f t="shared" si="87"/>
        <v>#VALUE!</v>
      </c>
      <c r="AD379" s="255" t="e">
        <f t="shared" si="88"/>
        <v>#VALUE!</v>
      </c>
      <c r="AE379" s="249" t="str">
        <f t="shared" si="89"/>
        <v>[/ZC 2.415 11/07/25 0006]</v>
      </c>
      <c r="AG379" s="254">
        <f t="shared" si="90"/>
        <v>0</v>
      </c>
      <c r="AH379" s="254" t="e">
        <f t="shared" si="91"/>
        <v>#VALUE!</v>
      </c>
      <c r="AI379" s="256" t="e">
        <f t="shared" si="92"/>
        <v>#VALUE!</v>
      </c>
      <c r="AJ379" t="b">
        <f t="shared" si="93"/>
        <v>1</v>
      </c>
      <c r="AK379" t="s">
        <v>1012</v>
      </c>
      <c r="AL379" t="str">
        <f t="shared" si="94"/>
        <v>Rec IL/Pay Fix ZC</v>
      </c>
      <c r="AM379" t="str">
        <f t="shared" si="95"/>
        <v>Long US Inflation</v>
      </c>
    </row>
    <row r="380" spans="8:39" x14ac:dyDescent="0.35">
      <c r="H380" s="287" t="e">
        <f t="shared" si="96"/>
        <v>#N/A</v>
      </c>
      <c r="I380" s="249" t="s">
        <v>1140</v>
      </c>
      <c r="J380" t="s">
        <v>1195</v>
      </c>
      <c r="L380">
        <v>0</v>
      </c>
      <c r="M380">
        <v>0</v>
      </c>
      <c r="N380" s="251">
        <v>0</v>
      </c>
      <c r="O380" t="str" cm="1">
        <f t="array" ref="O380">_xll.BDP(I380,"SECURITY_TYP")</f>
        <v>FORWARD</v>
      </c>
      <c r="P380" t="str" cm="1">
        <f t="array" ref="P380">_xll.BDP(I380,"ID_ISIN")</f>
        <v>#N/A Field Not Applicable</v>
      </c>
      <c r="Q380" t="str" cm="1">
        <f t="array" ref="Q380">_xll.BDP(P380&amp;" Govt","MATURITY")</f>
        <v>#N/A Field Not Applicable Govt</v>
      </c>
      <c r="R380" t="str" cm="1">
        <f t="array" ref="R380">_xll.BDP(I380,"CRNCY")</f>
        <v>MXN</v>
      </c>
      <c r="S380" s="91" t="str" cm="1">
        <f t="array" ref="S380">_xll.BDP(P380&amp;" Govt","RISK_MID")</f>
        <v>#N/A Field Not Applicable Govt</v>
      </c>
      <c r="T380" s="175" t="e">
        <f t="shared" si="81"/>
        <v>#VALUE!</v>
      </c>
      <c r="U380" cm="1">
        <f t="array" ref="U380">IF(R380="GBP",1,_xll.BDP("GBP"&amp;R380&amp;" CURNCY","PX_LAST"))</f>
        <v>22.953800000000001</v>
      </c>
      <c r="V380" s="107" t="e">
        <f t="shared" si="82"/>
        <v>#VALUE!</v>
      </c>
      <c r="X380" s="249" t="str">
        <f t="shared" si="83"/>
        <v>USD/MXN R 05/14/24 Curncy</v>
      </c>
      <c r="Y380" s="250">
        <f t="shared" si="84"/>
        <v>0</v>
      </c>
      <c r="Z380" s="254">
        <f t="shared" si="85"/>
        <v>0</v>
      </c>
      <c r="AA380" s="254" t="e">
        <f t="shared" si="86"/>
        <v>#VALUE!</v>
      </c>
      <c r="AB380" s="91" t="str" cm="1">
        <f t="array" ref="AB380">_xll.BDP(P380&amp;" Govt","PX_DIRTY_MID")</f>
        <v>#N/A Field Not Applicable Govt</v>
      </c>
      <c r="AC380" s="256" t="e">
        <f t="shared" si="87"/>
        <v>#VALUE!</v>
      </c>
      <c r="AD380" s="255" t="e">
        <f t="shared" si="88"/>
        <v>#VALUE!</v>
      </c>
      <c r="AE380" s="249" t="str">
        <f t="shared" si="89"/>
        <v>[USD/MXN R 05/14/24 MXN]</v>
      </c>
      <c r="AG380" s="254">
        <f t="shared" si="90"/>
        <v>0</v>
      </c>
      <c r="AH380" s="254" t="e">
        <f t="shared" si="91"/>
        <v>#VALUE!</v>
      </c>
      <c r="AI380" s="256" t="e">
        <f t="shared" si="92"/>
        <v>#VALUE!</v>
      </c>
      <c r="AJ380" t="b">
        <f t="shared" si="93"/>
        <v>1</v>
      </c>
      <c r="AK380" t="s">
        <v>1012</v>
      </c>
      <c r="AL380" t="str">
        <f t="shared" si="94"/>
        <v>FORWARD</v>
      </c>
      <c r="AM380">
        <f t="shared" si="95"/>
        <v>0</v>
      </c>
    </row>
    <row r="381" spans="8:39" x14ac:dyDescent="0.35">
      <c r="H381" s="287">
        <f t="shared" si="96"/>
        <v>50013193.580000073</v>
      </c>
      <c r="I381" s="249" t="s">
        <v>186</v>
      </c>
      <c r="J381" t="s">
        <v>187</v>
      </c>
      <c r="L381">
        <v>-35487364.409998067</v>
      </c>
      <c r="M381">
        <v>-35487364.409998067</v>
      </c>
      <c r="N381" s="251">
        <v>1</v>
      </c>
      <c r="O381" t="str" cm="1">
        <f t="array" ref="O381">_xll.BDP(I381,"SECURITY_TYP")</f>
        <v>SPOT</v>
      </c>
      <c r="P381" t="str" cm="1">
        <f t="array" ref="P381">_xll.BDP(I381,"ID_ISIN")</f>
        <v>#N/A Field Not Applicable</v>
      </c>
      <c r="Q381" t="str" cm="1">
        <f t="array" ref="Q381">_xll.BDP(P381&amp;" Govt","MATURITY")</f>
        <v>#N/A Field Not Applicable Govt</v>
      </c>
      <c r="R381" t="str" cm="1">
        <f t="array" ref="R381">_xll.BDP(I381,"CRNCY")</f>
        <v>GBP</v>
      </c>
      <c r="S381" s="91" t="str" cm="1">
        <f t="array" ref="S381">_xll.BDP(P381&amp;" Govt","RISK_MID")</f>
        <v>#N/A Field Not Applicable Govt</v>
      </c>
      <c r="T381" s="175" t="e">
        <f t="shared" si="81"/>
        <v>#VALUE!</v>
      </c>
      <c r="U381" cm="1">
        <f t="array" ref="U381">IF(R381="GBP",1,_xll.BDP("GBP"&amp;R381&amp;" CURNCY","PX_LAST"))</f>
        <v>1</v>
      </c>
      <c r="V381" s="107" t="e">
        <f t="shared" si="82"/>
        <v>#VALUE!</v>
      </c>
      <c r="X381" s="249" t="str">
        <f t="shared" si="83"/>
        <v>GBP Curncy</v>
      </c>
      <c r="Y381" s="250">
        <f t="shared" si="84"/>
        <v>-35138716.619303346</v>
      </c>
      <c r="Z381" s="254">
        <f t="shared" si="85"/>
        <v>348647.79069472104</v>
      </c>
      <c r="AA381" s="254" t="e">
        <f t="shared" si="86"/>
        <v>#VALUE!</v>
      </c>
      <c r="AB381" s="91" t="str" cm="1">
        <f t="array" ref="AB381">_xll.BDP(P381&amp;" Govt","PX_DIRTY_MID")</f>
        <v>#N/A Field Not Applicable Govt</v>
      </c>
      <c r="AC381" s="256" t="e">
        <f t="shared" si="87"/>
        <v>#VALUE!</v>
      </c>
      <c r="AD381" s="255" t="e">
        <f t="shared" si="88"/>
        <v>#VALUE!</v>
      </c>
      <c r="AE381" s="249" t="str">
        <f t="shared" si="89"/>
        <v>{cash} GBP</v>
      </c>
      <c r="AG381" s="254">
        <f t="shared" si="90"/>
        <v>348647.79069472104</v>
      </c>
      <c r="AH381" s="254" t="e">
        <f t="shared" si="91"/>
        <v>#VALUE!</v>
      </c>
      <c r="AI381" s="256" t="e">
        <f t="shared" si="92"/>
        <v>#VALUE!</v>
      </c>
      <c r="AJ381" t="b">
        <f t="shared" si="93"/>
        <v>1</v>
      </c>
      <c r="AK381" t="s">
        <v>1012</v>
      </c>
      <c r="AL381" t="str">
        <f t="shared" si="94"/>
        <v>SPOT</v>
      </c>
      <c r="AM381">
        <f t="shared" si="95"/>
        <v>0</v>
      </c>
    </row>
    <row r="382" spans="8:39" x14ac:dyDescent="0.35">
      <c r="H382" s="287" t="e">
        <f t="shared" si="96"/>
        <v>#N/A</v>
      </c>
      <c r="I382" s="249" t="s">
        <v>458</v>
      </c>
      <c r="J382" t="s">
        <v>459</v>
      </c>
      <c r="L382">
        <v>-77580583.156688005</v>
      </c>
      <c r="M382">
        <v>-44505315.336631313</v>
      </c>
      <c r="N382" s="251">
        <v>1.3730540061035157</v>
      </c>
      <c r="O382" t="str" cm="1">
        <f t="array" ref="O382">_xll.BDP(I382,"SECURITY_TYP")</f>
        <v>FORWARD</v>
      </c>
      <c r="P382" t="str" cm="1">
        <f t="array" ref="P382">_xll.BDP(I382,"ID_ISIN")</f>
        <v>#N/A Field Not Applicable</v>
      </c>
      <c r="Q382" t="str" cm="1">
        <f t="array" ref="Q382">_xll.BDP(P382&amp;" Govt","MATURITY")</f>
        <v>#N/A Field Not Applicable Govt</v>
      </c>
      <c r="R382" t="str" cm="1">
        <f t="array" ref="R382">_xll.BDP(I382,"CRNCY")</f>
        <v>CAD</v>
      </c>
      <c r="S382" s="91" t="str" cm="1">
        <f t="array" ref="S382">_xll.BDP(P382&amp;" Govt","RISK_MID")</f>
        <v>#N/A Field Not Applicable Govt</v>
      </c>
      <c r="T382" s="175" t="e">
        <f t="shared" si="81"/>
        <v>#VALUE!</v>
      </c>
      <c r="U382" cm="1">
        <f t="array" ref="U382">IF(R382="GBP",1,_xll.BDP("GBP"&amp;R382&amp;" CURNCY","PX_LAST"))</f>
        <v>1.7588999999999999</v>
      </c>
      <c r="V382" s="107" t="e">
        <f t="shared" si="82"/>
        <v>#VALUE!</v>
      </c>
      <c r="X382" s="249" t="str">
        <f t="shared" si="83"/>
        <v>USD/CAD R 06/20/24 Curncy</v>
      </c>
      <c r="Y382" s="250">
        <f t="shared" si="84"/>
        <v>-76818387.953745097</v>
      </c>
      <c r="Z382" s="254">
        <f t="shared" si="85"/>
        <v>762195.20294290781</v>
      </c>
      <c r="AA382" s="254" t="e">
        <f t="shared" si="86"/>
        <v>#VALUE!</v>
      </c>
      <c r="AB382" s="91" t="str" cm="1">
        <f t="array" ref="AB382">_xll.BDP(P382&amp;" Govt","PX_DIRTY_MID")</f>
        <v>#N/A Field Not Applicable Govt</v>
      </c>
      <c r="AC382" s="256" t="e">
        <f t="shared" si="87"/>
        <v>#VALUE!</v>
      </c>
      <c r="AD382" s="255" t="e">
        <f t="shared" si="88"/>
        <v>#VALUE!</v>
      </c>
      <c r="AE382" s="249" t="str">
        <f t="shared" si="89"/>
        <v>USD/CAD R 06/20/24 CAD</v>
      </c>
      <c r="AG382" s="254">
        <f t="shared" si="90"/>
        <v>762195.20294290781</v>
      </c>
      <c r="AH382" s="254" t="e">
        <f t="shared" si="91"/>
        <v>#VALUE!</v>
      </c>
      <c r="AI382" s="256" t="e">
        <f t="shared" si="92"/>
        <v>#VALUE!</v>
      </c>
      <c r="AJ382" t="b">
        <f t="shared" si="93"/>
        <v>1</v>
      </c>
      <c r="AK382" t="s">
        <v>1012</v>
      </c>
      <c r="AL382" t="str">
        <f t="shared" si="94"/>
        <v>FORWARD</v>
      </c>
      <c r="AM382">
        <f t="shared" si="95"/>
        <v>0</v>
      </c>
    </row>
    <row r="383" spans="8:39" x14ac:dyDescent="0.35">
      <c r="H383" s="287" t="e">
        <f t="shared" si="96"/>
        <v>#N/A</v>
      </c>
      <c r="I383" s="249" t="s">
        <v>458</v>
      </c>
      <c r="J383" t="s">
        <v>460</v>
      </c>
      <c r="L383">
        <v>13500000</v>
      </c>
      <c r="M383" s="250">
        <v>10638213.479316741</v>
      </c>
      <c r="N383" s="251">
        <v>1.3730540061035157</v>
      </c>
      <c r="O383" t="str" cm="1">
        <f t="array" ref="O383">_xll.BDP(I383,"SECURITY_TYP")</f>
        <v>FORWARD</v>
      </c>
      <c r="P383" t="str" cm="1">
        <f t="array" ref="P383">_xll.BDP(I383,"ID_ISIN")</f>
        <v>#N/A Field Not Applicable</v>
      </c>
      <c r="Q383" t="str" cm="1">
        <f t="array" ref="Q383">_xll.BDP(P383&amp;" Govt","MATURITY")</f>
        <v>#N/A Field Not Applicable Govt</v>
      </c>
      <c r="R383" t="str" cm="1">
        <f t="array" ref="R383">_xll.BDP(I383,"CRNCY")</f>
        <v>CAD</v>
      </c>
      <c r="S383" s="91" t="str" cm="1">
        <f t="array" ref="S383">_xll.BDP(P383&amp;" Govt","RISK_MID")</f>
        <v>#N/A Field Not Applicable Govt</v>
      </c>
      <c r="T383" s="175" t="e">
        <f t="shared" si="81"/>
        <v>#VALUE!</v>
      </c>
      <c r="U383" cm="1">
        <f t="array" ref="U383">IF(R383="GBP",1,_xll.BDP("GBP"&amp;R383&amp;" CURNCY","PX_LAST"))</f>
        <v>1.7588999999999999</v>
      </c>
      <c r="V383" s="107" t="e">
        <f t="shared" si="82"/>
        <v>#VALUE!</v>
      </c>
      <c r="X383" s="249" t="str">
        <f t="shared" si="83"/>
        <v>USD/CAD R 06/20/24 Curncy</v>
      </c>
      <c r="Y383" s="250">
        <f t="shared" si="84"/>
        <v>13367368.421052631</v>
      </c>
      <c r="Z383" s="254">
        <f t="shared" si="85"/>
        <v>-132631.57894736901</v>
      </c>
      <c r="AA383" s="254" t="e">
        <f t="shared" si="86"/>
        <v>#VALUE!</v>
      </c>
      <c r="AB383" s="91" t="str" cm="1">
        <f t="array" ref="AB383">_xll.BDP(P383&amp;" Govt","PX_DIRTY_MID")</f>
        <v>#N/A Field Not Applicable Govt</v>
      </c>
      <c r="AC383" s="256" t="e">
        <f t="shared" si="87"/>
        <v>#VALUE!</v>
      </c>
      <c r="AD383" s="255" t="e">
        <f t="shared" si="88"/>
        <v>#VALUE!</v>
      </c>
      <c r="AE383" s="249" t="str">
        <f t="shared" si="89"/>
        <v>USD/CAD R 06/20/24 USD</v>
      </c>
      <c r="AG383" s="254">
        <f t="shared" si="90"/>
        <v>-132631.57894736901</v>
      </c>
      <c r="AH383" s="254" t="e">
        <f t="shared" si="91"/>
        <v>#VALUE!</v>
      </c>
      <c r="AI383" s="256" t="e">
        <f t="shared" si="92"/>
        <v>#VALUE!</v>
      </c>
      <c r="AJ383" t="b">
        <f t="shared" si="93"/>
        <v>1</v>
      </c>
      <c r="AK383" t="s">
        <v>1012</v>
      </c>
      <c r="AL383" t="str">
        <f t="shared" si="94"/>
        <v>FORWARD</v>
      </c>
      <c r="AM383">
        <f t="shared" si="95"/>
        <v>0</v>
      </c>
    </row>
    <row r="384" spans="8:39" x14ac:dyDescent="0.35">
      <c r="H384" s="287" t="e">
        <f t="shared" si="96"/>
        <v>#N/A</v>
      </c>
      <c r="I384" s="249" t="s">
        <v>458</v>
      </c>
      <c r="J384" t="s">
        <v>460</v>
      </c>
      <c r="L384">
        <v>57412408</v>
      </c>
      <c r="M384">
        <v>45241885.38263943</v>
      </c>
      <c r="N384" s="251">
        <v>1.3730540061035157</v>
      </c>
      <c r="O384" t="str" cm="1">
        <f t="array" ref="O384">_xll.BDP(I384,"SECURITY_TYP")</f>
        <v>FORWARD</v>
      </c>
      <c r="P384" t="str" cm="1">
        <f t="array" ref="P384">_xll.BDP(I384,"ID_ISIN")</f>
        <v>#N/A Field Not Applicable</v>
      </c>
      <c r="Q384" t="str" cm="1">
        <f t="array" ref="Q384">_xll.BDP(P384&amp;" Govt","MATURITY")</f>
        <v>#N/A Field Not Applicable Govt</v>
      </c>
      <c r="R384" t="str" cm="1">
        <f t="array" ref="R384">_xll.BDP(I384,"CRNCY")</f>
        <v>CAD</v>
      </c>
      <c r="S384" s="91" t="str" cm="1">
        <f t="array" ref="S384">_xll.BDP(P384&amp;" Govt","RISK_MID")</f>
        <v>#N/A Field Not Applicable Govt</v>
      </c>
      <c r="T384" s="175" t="e">
        <f t="shared" si="81"/>
        <v>#VALUE!</v>
      </c>
      <c r="U384" cm="1">
        <f t="array" ref="U384">IF(R384="GBP",1,_xll.BDP("GBP"&amp;R384&amp;" CURNCY","PX_LAST"))</f>
        <v>1.7588999999999999</v>
      </c>
      <c r="V384" s="107" t="e">
        <f t="shared" si="82"/>
        <v>#VALUE!</v>
      </c>
      <c r="X384" s="249" t="str">
        <f t="shared" si="83"/>
        <v>USD/CAD R 06/20/24 Curncy</v>
      </c>
      <c r="Y384" s="250">
        <f t="shared" si="84"/>
        <v>56848356.272280701</v>
      </c>
      <c r="Z384" s="254">
        <f t="shared" si="85"/>
        <v>-564051.7277192995</v>
      </c>
      <c r="AA384" s="254" t="e">
        <f t="shared" si="86"/>
        <v>#VALUE!</v>
      </c>
      <c r="AB384" s="91" t="str" cm="1">
        <f t="array" ref="AB384">_xll.BDP(P384&amp;" Govt","PX_DIRTY_MID")</f>
        <v>#N/A Field Not Applicable Govt</v>
      </c>
      <c r="AC384" s="256" t="e">
        <f t="shared" si="87"/>
        <v>#VALUE!</v>
      </c>
      <c r="AD384" s="255" t="e">
        <f t="shared" si="88"/>
        <v>#VALUE!</v>
      </c>
      <c r="AE384" s="249" t="str">
        <f t="shared" si="89"/>
        <v>USD/CAD R 06/20/24 USD</v>
      </c>
      <c r="AG384" s="254">
        <f t="shared" si="90"/>
        <v>-564051.7277192995</v>
      </c>
      <c r="AH384" s="254" t="e">
        <f t="shared" si="91"/>
        <v>#VALUE!</v>
      </c>
      <c r="AI384" s="256" t="e">
        <f t="shared" si="92"/>
        <v>#VALUE!</v>
      </c>
      <c r="AJ384" t="b">
        <f t="shared" si="93"/>
        <v>1</v>
      </c>
      <c r="AK384" t="s">
        <v>1012</v>
      </c>
      <c r="AL384" t="str">
        <f t="shared" si="94"/>
        <v>FORWARD</v>
      </c>
      <c r="AM384">
        <f t="shared" si="95"/>
        <v>0</v>
      </c>
    </row>
    <row r="385" spans="8:39" x14ac:dyDescent="0.35">
      <c r="H385" s="287" t="e">
        <f t="shared" si="96"/>
        <v>#N/A</v>
      </c>
      <c r="I385" s="249" t="s">
        <v>458</v>
      </c>
      <c r="J385" t="s">
        <v>459</v>
      </c>
      <c r="L385">
        <v>-18416293.650000002</v>
      </c>
      <c r="M385">
        <v>-10564794.98961582</v>
      </c>
      <c r="N385" s="251">
        <v>1.3730540061035157</v>
      </c>
      <c r="O385" t="str" cm="1">
        <f t="array" ref="O385">_xll.BDP(I385,"SECURITY_TYP")</f>
        <v>FORWARD</v>
      </c>
      <c r="P385" t="str" cm="1">
        <f t="array" ref="P385">_xll.BDP(I385,"ID_ISIN")</f>
        <v>#N/A Field Not Applicable</v>
      </c>
      <c r="Q385" t="str" cm="1">
        <f t="array" ref="Q385">_xll.BDP(P385&amp;" Govt","MATURITY")</f>
        <v>#N/A Field Not Applicable Govt</v>
      </c>
      <c r="R385" t="str" cm="1">
        <f t="array" ref="R385">_xll.BDP(I385,"CRNCY")</f>
        <v>CAD</v>
      </c>
      <c r="S385" s="91" t="str" cm="1">
        <f t="array" ref="S385">_xll.BDP(P385&amp;" Govt","RISK_MID")</f>
        <v>#N/A Field Not Applicable Govt</v>
      </c>
      <c r="T385" s="175" t="e">
        <f t="shared" si="81"/>
        <v>#VALUE!</v>
      </c>
      <c r="U385" cm="1">
        <f t="array" ref="U385">IF(R385="GBP",1,_xll.BDP("GBP"&amp;R385&amp;" CURNCY","PX_LAST"))</f>
        <v>1.7588999999999999</v>
      </c>
      <c r="V385" s="107" t="e">
        <f t="shared" si="82"/>
        <v>#VALUE!</v>
      </c>
      <c r="X385" s="249" t="str">
        <f t="shared" si="83"/>
        <v>USD/CAD R 06/20/24 Curncy</v>
      </c>
      <c r="Y385" s="250">
        <f t="shared" si="84"/>
        <v>-18235361.642210528</v>
      </c>
      <c r="Z385" s="254">
        <f t="shared" si="85"/>
        <v>180932.00778947398</v>
      </c>
      <c r="AA385" s="254" t="e">
        <f t="shared" si="86"/>
        <v>#VALUE!</v>
      </c>
      <c r="AB385" s="91" t="str" cm="1">
        <f t="array" ref="AB385">_xll.BDP(P385&amp;" Govt","PX_DIRTY_MID")</f>
        <v>#N/A Field Not Applicable Govt</v>
      </c>
      <c r="AC385" s="256" t="e">
        <f t="shared" si="87"/>
        <v>#VALUE!</v>
      </c>
      <c r="AD385" s="255" t="e">
        <f t="shared" si="88"/>
        <v>#VALUE!</v>
      </c>
      <c r="AE385" s="249" t="str">
        <f t="shared" si="89"/>
        <v>USD/CAD R 06/20/24 CAD</v>
      </c>
      <c r="AG385" s="254">
        <f t="shared" si="90"/>
        <v>180932.00778947398</v>
      </c>
      <c r="AH385" s="254" t="e">
        <f t="shared" si="91"/>
        <v>#VALUE!</v>
      </c>
      <c r="AI385" s="256" t="e">
        <f t="shared" si="92"/>
        <v>#VALUE!</v>
      </c>
      <c r="AJ385" t="b">
        <f t="shared" si="93"/>
        <v>1</v>
      </c>
      <c r="AK385" t="s">
        <v>1012</v>
      </c>
      <c r="AL385" t="str">
        <f t="shared" si="94"/>
        <v>FORWARD</v>
      </c>
      <c r="AM385">
        <f t="shared" si="95"/>
        <v>0</v>
      </c>
    </row>
    <row r="386" spans="8:39" x14ac:dyDescent="0.35">
      <c r="H386" s="287" t="e">
        <f t="shared" si="96"/>
        <v>#N/A</v>
      </c>
      <c r="I386" s="249" t="s">
        <v>887</v>
      </c>
      <c r="J386" t="s">
        <v>1163</v>
      </c>
      <c r="K386" t="s">
        <v>690</v>
      </c>
      <c r="L386">
        <v>0</v>
      </c>
      <c r="M386">
        <v>0</v>
      </c>
      <c r="N386" s="251">
        <v>0</v>
      </c>
      <c r="O386" t="str" cm="1">
        <f t="array" ref="O386">_xll.BDP(I386,"SECURITY_TYP")</f>
        <v>Rec IL/Pay Fix ZC</v>
      </c>
      <c r="P386" t="str" cm="1">
        <f t="array" ref="P386">_xll.BDP(I386,"ID_ISIN")</f>
        <v>#N/A Field Not Applicable</v>
      </c>
      <c r="Q386" t="str" cm="1">
        <f t="array" ref="Q386">_xll.BDP(P386&amp;" Govt","MATURITY")</f>
        <v>#N/A Field Not Applicable Govt</v>
      </c>
      <c r="R386" t="str" cm="1">
        <f t="array" ref="R386">_xll.BDP(I386,"CRNCY")</f>
        <v>USD</v>
      </c>
      <c r="S386" s="91" t="str" cm="1">
        <f t="array" ref="S386">_xll.BDP(P386&amp;" Govt","RISK_MID")</f>
        <v>#N/A Field Not Applicable Govt</v>
      </c>
      <c r="T386" s="175" t="e">
        <f t="shared" si="81"/>
        <v>#VALUE!</v>
      </c>
      <c r="U386" cm="1">
        <f t="array" ref="U386">IF(R386="GBP",1,_xll.BDP("GBP"&amp;R386&amp;" CURNCY","PX_LAST"))</f>
        <v>1.2910999999999999</v>
      </c>
      <c r="V386" s="107" t="e">
        <f t="shared" si="82"/>
        <v>#VALUE!</v>
      </c>
      <c r="X386" s="249" t="str">
        <f t="shared" si="83"/>
        <v>SLM50CY4 Corp</v>
      </c>
      <c r="Y386" s="250">
        <f t="shared" si="84"/>
        <v>0</v>
      </c>
      <c r="Z386" s="254">
        <f t="shared" si="85"/>
        <v>0</v>
      </c>
      <c r="AA386" s="254" t="e">
        <f t="shared" si="86"/>
        <v>#VALUE!</v>
      </c>
      <c r="AB386" s="91" t="str" cm="1">
        <f t="array" ref="AB386">_xll.BDP(P386&amp;" Govt","PX_DIRTY_MID")</f>
        <v>#N/A Field Not Applicable Govt</v>
      </c>
      <c r="AC386" s="256" t="e">
        <f t="shared" si="87"/>
        <v>#VALUE!</v>
      </c>
      <c r="AD386" s="255" t="e">
        <f t="shared" si="88"/>
        <v>#VALUE!</v>
      </c>
      <c r="AE386" s="249" t="str">
        <f t="shared" si="89"/>
        <v>[/ZC 2.578 09/27/25 0006]</v>
      </c>
      <c r="AG386" s="254">
        <f t="shared" si="90"/>
        <v>0</v>
      </c>
      <c r="AH386" s="254" t="e">
        <f t="shared" si="91"/>
        <v>#VALUE!</v>
      </c>
      <c r="AI386" s="256" t="e">
        <f t="shared" si="92"/>
        <v>#VALUE!</v>
      </c>
      <c r="AJ386" t="b">
        <f t="shared" si="93"/>
        <v>1</v>
      </c>
      <c r="AK386" t="s">
        <v>1012</v>
      </c>
      <c r="AL386" t="str">
        <f t="shared" si="94"/>
        <v>Rec IL/Pay Fix ZC</v>
      </c>
      <c r="AM386" t="str">
        <f t="shared" si="95"/>
        <v>Long US Inflation</v>
      </c>
    </row>
    <row r="387" spans="8:39" x14ac:dyDescent="0.35">
      <c r="H387" s="287" t="e">
        <f t="shared" si="96"/>
        <v>#N/A</v>
      </c>
      <c r="I387" s="249" t="s">
        <v>833</v>
      </c>
      <c r="J387" t="s">
        <v>834</v>
      </c>
      <c r="L387">
        <v>4812</v>
      </c>
      <c r="M387">
        <v>3507155.9535758002</v>
      </c>
      <c r="N387" s="251">
        <v>92.12109375</v>
      </c>
      <c r="O387" t="str" cm="1">
        <f t="array" ref="O387">_xll.BDP(I387,"SECURITY_TYP")</f>
        <v>US GOVERNMENT</v>
      </c>
      <c r="P387" t="str" cm="1">
        <f t="array" ref="P387">_xll.BDP(I387,"ID_ISIN")</f>
        <v>US91282CCF68</v>
      </c>
      <c r="Q387" t="str" cm="1">
        <f t="array" ref="Q387">_xll.BDP(P387&amp;" Govt","MATURITY")</f>
        <v>31/05/2026</v>
      </c>
      <c r="R387" t="str" cm="1">
        <f t="array" ref="R387">_xll.BDP(I387,"CRNCY")</f>
        <v>USD</v>
      </c>
      <c r="S387" s="91" cm="1">
        <f t="array" ref="S387">_xll.BDP(P387&amp;" Govt","RISK_MID")</f>
        <v>1.7022923730330319</v>
      </c>
      <c r="T387" s="175">
        <f t="shared" si="81"/>
        <v>634.45363635930221</v>
      </c>
      <c r="U387" cm="1">
        <f t="array" ref="U387">IF(R387="GBP",1,_xll.BDP("GBP"&amp;R387&amp;" CURNCY","PX_LAST"))</f>
        <v>1.2910999999999999</v>
      </c>
      <c r="V387" s="107">
        <f t="shared" si="82"/>
        <v>1.1130765550163197E-2</v>
      </c>
      <c r="X387" s="249" t="str">
        <f t="shared" si="83"/>
        <v>91282CCF Govt</v>
      </c>
      <c r="Y387" s="250">
        <f t="shared" si="84"/>
        <v>4764.7242105263158</v>
      </c>
      <c r="Z387" s="254">
        <f t="shared" si="85"/>
        <v>-47.275789473684199</v>
      </c>
      <c r="AA387" s="254">
        <f t="shared" si="86"/>
        <v>-6.2332287080913877</v>
      </c>
      <c r="AB387" s="91" cm="1">
        <f t="array" ref="AB387">_xll.BDP(P387&amp;" Govt","PX_DIRTY_MID")</f>
        <v>93.332447489754102</v>
      </c>
      <c r="AC387" s="256">
        <f t="shared" si="87"/>
        <v>-34175.239242423515</v>
      </c>
      <c r="AD387" s="255">
        <f t="shared" si="88"/>
        <v>-9.7444310132771186E-3</v>
      </c>
      <c r="AE387" s="249" t="str">
        <f t="shared" si="89"/>
        <v>T 0 ¾ 05/31/26</v>
      </c>
      <c r="AG387" s="254">
        <f t="shared" si="90"/>
        <v>-47.275789473684199</v>
      </c>
      <c r="AH387" s="254">
        <f t="shared" si="91"/>
        <v>-6.2332287080913877</v>
      </c>
      <c r="AI387" s="256">
        <f t="shared" si="92"/>
        <v>-34175.239242423515</v>
      </c>
      <c r="AJ387" t="b">
        <f t="shared" si="93"/>
        <v>1</v>
      </c>
      <c r="AK387" t="s">
        <v>1012</v>
      </c>
      <c r="AL387" t="str">
        <f t="shared" si="94"/>
        <v>US GOVERNMENT</v>
      </c>
      <c r="AM387">
        <f t="shared" si="95"/>
        <v>0</v>
      </c>
    </row>
    <row r="388" spans="8:39" x14ac:dyDescent="0.35">
      <c r="H388" s="287" t="e">
        <f t="shared" si="96"/>
        <v>#N/A</v>
      </c>
      <c r="I388" s="249" t="s">
        <v>1055</v>
      </c>
      <c r="J388" t="s">
        <v>1185</v>
      </c>
      <c r="K388" t="s">
        <v>690</v>
      </c>
      <c r="L388">
        <v>0</v>
      </c>
      <c r="M388">
        <v>0</v>
      </c>
      <c r="N388" s="251">
        <v>0</v>
      </c>
      <c r="O388" t="str" cm="1">
        <f t="array" ref="O388">_xll.BDP(I388,"SECURITY_TYP")</f>
        <v>Rec Fix/Pay IL ZC</v>
      </c>
      <c r="P388" t="str" cm="1">
        <f t="array" ref="P388">_xll.BDP(I388,"ID_ISIN")</f>
        <v>#N/A Field Not Applicable</v>
      </c>
      <c r="Q388" t="str" cm="1">
        <f t="array" ref="Q388">_xll.BDP(P388&amp;" Govt","MATURITY")</f>
        <v>#N/A Field Not Applicable Govt</v>
      </c>
      <c r="R388" t="str" cm="1">
        <f t="array" ref="R388">_xll.BDP(I388,"CRNCY")</f>
        <v>USD</v>
      </c>
      <c r="S388" s="91" t="str" cm="1">
        <f t="array" ref="S388">_xll.BDP(P388&amp;" Govt","RISK_MID")</f>
        <v>#N/A Field Not Applicable Govt</v>
      </c>
      <c r="T388" s="175" t="e">
        <f t="shared" ref="T388:T451" si="97">S388*L388/(10*U388)</f>
        <v>#VALUE!</v>
      </c>
      <c r="U388" cm="1">
        <f t="array" ref="U388">IF(R388="GBP",1,_xll.BDP("GBP"&amp;R388&amp;" CURNCY","PX_LAST"))</f>
        <v>1.2910999999999999</v>
      </c>
      <c r="V388" s="107" t="e">
        <f t="shared" ref="V388:V451" si="98">T388/($I$2*100)</f>
        <v>#VALUE!</v>
      </c>
      <c r="X388" s="249" t="str">
        <f t="shared" ref="X388:X451" si="99">I388</f>
        <v>SL7Y06YI Corp</v>
      </c>
      <c r="Y388" s="250">
        <f t="shared" ref="Y388:Y451" si="100">$Z$2*L388</f>
        <v>0</v>
      </c>
      <c r="Z388" s="254">
        <f t="shared" ref="Z388:Z451" si="101">Y388-L388</f>
        <v>0</v>
      </c>
      <c r="AA388" s="254" t="e">
        <f t="shared" ref="AA388:AA451" si="102">Z388*S388/(10*U388)</f>
        <v>#VALUE!</v>
      </c>
      <c r="AB388" s="91" t="str" cm="1">
        <f t="array" ref="AB388">_xll.BDP(P388&amp;" Govt","PX_DIRTY_MID")</f>
        <v>#N/A Field Not Applicable Govt</v>
      </c>
      <c r="AC388" s="256" t="e">
        <f t="shared" ref="AC388:AC451" si="103">AB388*Z388*(10/IF(R388="MXN",10,1)/U388)</f>
        <v>#VALUE!</v>
      </c>
      <c r="AD388" s="255" t="e">
        <f t="shared" ref="AD388:AD451" si="104">AC388/M388</f>
        <v>#VALUE!</v>
      </c>
      <c r="AE388" s="249" t="str">
        <f t="shared" ref="AE388:AE451" si="105">J388</f>
        <v>[/ZC 2.63625 09/20/25 000F]</v>
      </c>
      <c r="AG388" s="254">
        <f t="shared" ref="AG388:AG451" si="106">IF(AF388="",Z388,AF388)</f>
        <v>0</v>
      </c>
      <c r="AH388" s="254" t="e">
        <f t="shared" ref="AH388:AH451" si="107">AG388*S388/(10*U388)</f>
        <v>#VALUE!</v>
      </c>
      <c r="AI388" s="256" t="e">
        <f t="shared" ref="AI388:AI451" si="108">AB388*AG388*(10/IF(R388="MXN",10,1)/U388)</f>
        <v>#VALUE!</v>
      </c>
      <c r="AJ388" t="b">
        <f t="shared" ref="AJ388:AJ451" si="109">ABS(AG388)&lt;=ABS(L388)</f>
        <v>1</v>
      </c>
      <c r="AK388" t="s">
        <v>1012</v>
      </c>
      <c r="AL388" t="str">
        <f t="shared" ref="AL388:AL451" si="110">O388</f>
        <v>Rec Fix/Pay IL ZC</v>
      </c>
      <c r="AM388" t="str">
        <f t="shared" ref="AM388:AM451" si="111">K388</f>
        <v>Long US Inflation</v>
      </c>
    </row>
    <row r="389" spans="8:39" x14ac:dyDescent="0.35">
      <c r="H389" s="287">
        <f t="shared" si="96"/>
        <v>-10272</v>
      </c>
      <c r="I389" s="249" t="s">
        <v>849</v>
      </c>
      <c r="J389" t="s">
        <v>850</v>
      </c>
      <c r="L389">
        <v>26677</v>
      </c>
      <c r="M389">
        <v>12798865.464337308</v>
      </c>
      <c r="N389" s="251">
        <v>60.84375</v>
      </c>
      <c r="O389" t="str" cm="1">
        <f t="array" ref="O389">_xll.BDP(I389,"SECURITY_TYP")</f>
        <v>US GOVERNMENT</v>
      </c>
      <c r="P389" t="str" cm="1">
        <f t="array" ref="P389">_xll.BDP(I389,"ID_ISIN")</f>
        <v>US912810SR05</v>
      </c>
      <c r="Q389" t="str" cm="1">
        <f t="array" ref="Q389">_xll.BDP(P389&amp;" Govt","MATURITY")</f>
        <v>15/05/2040</v>
      </c>
      <c r="R389" t="str" cm="1">
        <f t="array" ref="R389">_xll.BDP(I389,"CRNCY")</f>
        <v>USD</v>
      </c>
      <c r="S389" s="91" cm="1">
        <f t="array" ref="S389">_xll.BDP(P389&amp;" Govt","RISK_MID")</f>
        <v>8.6600801021926799</v>
      </c>
      <c r="T389" s="175">
        <f t="shared" si="97"/>
        <v>17893.653232607398</v>
      </c>
      <c r="U389" cm="1">
        <f t="array" ref="U389">IF(R389="GBP",1,_xll.BDP("GBP"&amp;R389&amp;" CURNCY","PX_LAST"))</f>
        <v>1.2910999999999999</v>
      </c>
      <c r="V389" s="107">
        <f t="shared" si="98"/>
        <v>0.31392374092293679</v>
      </c>
      <c r="X389" s="249" t="str">
        <f t="shared" si="99"/>
        <v>912810SR Govt</v>
      </c>
      <c r="Y389" s="250">
        <f t="shared" si="100"/>
        <v>26414.910175438596</v>
      </c>
      <c r="Z389" s="254">
        <f t="shared" si="101"/>
        <v>-262.08982456140438</v>
      </c>
      <c r="AA389" s="254">
        <f t="shared" si="102"/>
        <v>-175.7972949168452</v>
      </c>
      <c r="AB389" s="91" cm="1">
        <f t="array" ref="AB389">_xll.BDP(P389&amp;" Govt","PX_DIRTY_MID")</f>
        <v>62.967730978260867</v>
      </c>
      <c r="AC389" s="256">
        <f t="shared" si="103"/>
        <v>-127822.79889336301</v>
      </c>
      <c r="AD389" s="255">
        <f t="shared" si="104"/>
        <v>-9.9870413709346184E-3</v>
      </c>
      <c r="AE389" s="249" t="str">
        <f t="shared" si="105"/>
        <v>T 1 ⅛ 05/15/40</v>
      </c>
      <c r="AG389" s="254">
        <f t="shared" si="106"/>
        <v>-262.08982456140438</v>
      </c>
      <c r="AH389" s="254">
        <f t="shared" si="107"/>
        <v>-175.7972949168452</v>
      </c>
      <c r="AI389" s="256">
        <f t="shared" si="108"/>
        <v>-127822.79889336301</v>
      </c>
      <c r="AJ389" t="b">
        <f t="shared" si="109"/>
        <v>1</v>
      </c>
      <c r="AK389" t="s">
        <v>1012</v>
      </c>
      <c r="AL389" t="str">
        <f t="shared" si="110"/>
        <v>US GOVERNMENT</v>
      </c>
      <c r="AM389">
        <f t="shared" si="111"/>
        <v>0</v>
      </c>
    </row>
    <row r="390" spans="8:39" x14ac:dyDescent="0.35">
      <c r="H390" s="287" t="e">
        <f t="shared" ref="H390:H453" si="112">VLOOKUP(I390,$A$4:$D$524,4,0)-L390</f>
        <v>#N/A</v>
      </c>
      <c r="I390" s="249" t="s">
        <v>1315</v>
      </c>
      <c r="J390" t="s">
        <v>1316</v>
      </c>
      <c r="L390">
        <v>-152864200.79999998</v>
      </c>
      <c r="M390">
        <v>-7199493.9313680921</v>
      </c>
      <c r="N390" s="251">
        <v>16.718846557617187</v>
      </c>
      <c r="O390" t="str" cm="1">
        <f t="array" ref="O390">_xll.BDP(I390,"SECURITY_TYP")</f>
        <v>FORWARD</v>
      </c>
      <c r="P390" t="str" cm="1">
        <f t="array" ref="P390">_xll.BDP(I390,"ID_ISIN")</f>
        <v>#N/A Field Not Applicable</v>
      </c>
      <c r="Q390" t="str" cm="1">
        <f t="array" ref="Q390">_xll.BDP(P390&amp;" Govt","MATURITY")</f>
        <v>#N/A Field Not Applicable Govt</v>
      </c>
      <c r="R390" t="str" cm="1">
        <f t="array" ref="R390">_xll.BDP(I390,"CRNCY")</f>
        <v>MXN</v>
      </c>
      <c r="S390" s="91" t="str" cm="1">
        <f t="array" ref="S390">_xll.BDP(P390&amp;" Govt","RISK_MID")</f>
        <v>#N/A Field Not Applicable Govt</v>
      </c>
      <c r="T390" s="175" t="e">
        <f t="shared" si="97"/>
        <v>#VALUE!</v>
      </c>
      <c r="U390" cm="1">
        <f t="array" ref="U390">IF(R390="GBP",1,_xll.BDP("GBP"&amp;R390&amp;" CURNCY","PX_LAST"))</f>
        <v>22.953800000000001</v>
      </c>
      <c r="V390" s="107" t="e">
        <f t="shared" si="98"/>
        <v>#VALUE!</v>
      </c>
      <c r="X390" s="249" t="str">
        <f t="shared" si="99"/>
        <v>USD/MXN R 05/28/24 Curncy</v>
      </c>
      <c r="Y390" s="250">
        <f t="shared" si="100"/>
        <v>-151362377.07284206</v>
      </c>
      <c r="Z390" s="254">
        <f t="shared" si="101"/>
        <v>1501823.7271579206</v>
      </c>
      <c r="AA390" s="254" t="e">
        <f t="shared" si="102"/>
        <v>#VALUE!</v>
      </c>
      <c r="AB390" s="91" t="str" cm="1">
        <f t="array" ref="AB390">_xll.BDP(P390&amp;" Govt","PX_DIRTY_MID")</f>
        <v>#N/A Field Not Applicable Govt</v>
      </c>
      <c r="AC390" s="256" t="e">
        <f t="shared" si="103"/>
        <v>#VALUE!</v>
      </c>
      <c r="AD390" s="255" t="e">
        <f t="shared" si="104"/>
        <v>#VALUE!</v>
      </c>
      <c r="AE390" s="249" t="str">
        <f t="shared" si="105"/>
        <v>USD/MXN R 05/28/24 MXN</v>
      </c>
      <c r="AG390" s="254">
        <f t="shared" si="106"/>
        <v>1501823.7271579206</v>
      </c>
      <c r="AH390" s="254" t="e">
        <f t="shared" si="107"/>
        <v>#VALUE!</v>
      </c>
      <c r="AI390" s="256" t="e">
        <f t="shared" si="108"/>
        <v>#VALUE!</v>
      </c>
      <c r="AJ390" t="b">
        <f t="shared" si="109"/>
        <v>1</v>
      </c>
      <c r="AK390" t="s">
        <v>1012</v>
      </c>
      <c r="AL390" t="str">
        <f t="shared" si="110"/>
        <v>FORWARD</v>
      </c>
      <c r="AM390">
        <f t="shared" si="111"/>
        <v>0</v>
      </c>
    </row>
    <row r="391" spans="8:39" x14ac:dyDescent="0.35">
      <c r="H391" s="287" t="e">
        <f t="shared" si="112"/>
        <v>#N/A</v>
      </c>
      <c r="I391" s="249" t="s">
        <v>1315</v>
      </c>
      <c r="J391" t="s">
        <v>1317</v>
      </c>
      <c r="L391">
        <v>9200000</v>
      </c>
      <c r="M391" s="261">
        <v>7249745.4822010389</v>
      </c>
      <c r="N391" s="251">
        <v>16.718846557617187</v>
      </c>
      <c r="O391" t="str" cm="1">
        <f t="array" ref="O391">_xll.BDP(I391,"SECURITY_TYP")</f>
        <v>FORWARD</v>
      </c>
      <c r="P391" t="str" cm="1">
        <f t="array" ref="P391">_xll.BDP(I391,"ID_ISIN")</f>
        <v>#N/A Field Not Applicable</v>
      </c>
      <c r="Q391" t="str" cm="1">
        <f t="array" ref="Q391">_xll.BDP(P391&amp;" Govt","MATURITY")</f>
        <v>#N/A Field Not Applicable Govt</v>
      </c>
      <c r="R391" t="str" cm="1">
        <f t="array" ref="R391">_xll.BDP(I391,"CRNCY")</f>
        <v>MXN</v>
      </c>
      <c r="S391" s="91" t="str" cm="1">
        <f t="array" ref="S391">_xll.BDP(P391&amp;" Govt","RISK_MID")</f>
        <v>#N/A Field Not Applicable Govt</v>
      </c>
      <c r="T391" s="175" t="e">
        <f t="shared" si="97"/>
        <v>#VALUE!</v>
      </c>
      <c r="U391" cm="1">
        <f t="array" ref="U391">IF(R391="GBP",1,_xll.BDP("GBP"&amp;R391&amp;" CURNCY","PX_LAST"))</f>
        <v>22.953800000000001</v>
      </c>
      <c r="V391" s="107" t="e">
        <f t="shared" si="98"/>
        <v>#VALUE!</v>
      </c>
      <c r="X391" s="249" t="str">
        <f t="shared" si="99"/>
        <v>USD/MXN R 05/28/24 Curncy</v>
      </c>
      <c r="Y391" s="261">
        <f t="shared" si="100"/>
        <v>9109614.0350877177</v>
      </c>
      <c r="Z391" s="254">
        <f t="shared" si="101"/>
        <v>-90385.964912282303</v>
      </c>
      <c r="AA391" s="254" t="e">
        <f t="shared" si="102"/>
        <v>#VALUE!</v>
      </c>
      <c r="AB391" s="91" t="str" cm="1">
        <f t="array" ref="AB391">_xll.BDP(P391&amp;" Govt","PX_DIRTY_MID")</f>
        <v>#N/A Field Not Applicable Govt</v>
      </c>
      <c r="AC391" s="256" t="e">
        <f t="shared" si="103"/>
        <v>#VALUE!</v>
      </c>
      <c r="AD391" s="286" t="e">
        <f t="shared" si="104"/>
        <v>#VALUE!</v>
      </c>
      <c r="AE391" s="249" t="str">
        <f t="shared" si="105"/>
        <v>USD/MXN R 05/28/24 USD</v>
      </c>
      <c r="AG391" s="254">
        <f t="shared" si="106"/>
        <v>-90385.964912282303</v>
      </c>
      <c r="AH391" s="254" t="e">
        <f t="shared" si="107"/>
        <v>#VALUE!</v>
      </c>
      <c r="AI391" s="256" t="e">
        <f t="shared" si="108"/>
        <v>#VALUE!</v>
      </c>
      <c r="AJ391" t="b">
        <f t="shared" si="109"/>
        <v>1</v>
      </c>
      <c r="AK391" t="s">
        <v>1012</v>
      </c>
      <c r="AL391" t="str">
        <f t="shared" si="110"/>
        <v>FORWARD</v>
      </c>
      <c r="AM391">
        <f t="shared" si="111"/>
        <v>0</v>
      </c>
    </row>
    <row r="392" spans="8:39" x14ac:dyDescent="0.35">
      <c r="H392" s="287">
        <f t="shared" si="112"/>
        <v>0</v>
      </c>
      <c r="I392" s="249" t="s">
        <v>763</v>
      </c>
      <c r="J392" t="s">
        <v>764</v>
      </c>
      <c r="L392">
        <v>453622957</v>
      </c>
      <c r="M392">
        <v>22187.457691329419</v>
      </c>
      <c r="N392" s="251">
        <v>1</v>
      </c>
      <c r="O392" t="str" cm="1">
        <f t="array" ref="O392">_xll.BDP(I392,"SECURITY_TYP")</f>
        <v>SPOT</v>
      </c>
      <c r="P392" t="str" cm="1">
        <f t="array" ref="P392">_xll.BDP(I392,"ID_ISIN")</f>
        <v>#N/A Field Not Applicable</v>
      </c>
      <c r="Q392" t="str" cm="1">
        <f t="array" ref="Q392">_xll.BDP(P392&amp;" Govt","MATURITY")</f>
        <v>#N/A Field Not Applicable Govt</v>
      </c>
      <c r="R392" t="str" cm="1">
        <f t="array" ref="R392">_xll.BDP(I392,"CRNCY")</f>
        <v>IDR</v>
      </c>
      <c r="S392" s="91" t="str" cm="1">
        <f t="array" ref="S392">_xll.BDP(P392&amp;" Govt","RISK_MID")</f>
        <v>#N/A Field Not Applicable Govt</v>
      </c>
      <c r="T392" s="175" t="e">
        <f t="shared" si="97"/>
        <v>#VALUE!</v>
      </c>
      <c r="U392" cm="1">
        <f t="array" ref="U392">IF(R392="GBP",1,_xll.BDP("GBP"&amp;R392&amp;" CURNCY","PX_LAST"))</f>
        <v>20848.349999999999</v>
      </c>
      <c r="V392" s="107" t="e">
        <f t="shared" si="98"/>
        <v>#VALUE!</v>
      </c>
      <c r="X392" s="249" t="str">
        <f t="shared" si="99"/>
        <v>IDR Curncy</v>
      </c>
      <c r="Y392" s="250">
        <f t="shared" si="100"/>
        <v>449166310.40491223</v>
      </c>
      <c r="Z392" s="254">
        <f t="shared" si="101"/>
        <v>-4456646.5950877666</v>
      </c>
      <c r="AA392" s="254" t="e">
        <f t="shared" si="102"/>
        <v>#VALUE!</v>
      </c>
      <c r="AB392" s="91" t="str" cm="1">
        <f t="array" ref="AB392">_xll.BDP(P392&amp;" Govt","PX_DIRTY_MID")</f>
        <v>#N/A Field Not Applicable Govt</v>
      </c>
      <c r="AC392" s="256" t="e">
        <f t="shared" si="103"/>
        <v>#VALUE!</v>
      </c>
      <c r="AD392" s="255" t="e">
        <f t="shared" si="104"/>
        <v>#VALUE!</v>
      </c>
      <c r="AE392" s="249" t="str">
        <f t="shared" si="105"/>
        <v>{cash} IDR</v>
      </c>
      <c r="AG392" s="254">
        <f t="shared" si="106"/>
        <v>-4456646.5950877666</v>
      </c>
      <c r="AH392" s="254" t="e">
        <f t="shared" si="107"/>
        <v>#VALUE!</v>
      </c>
      <c r="AI392" s="256" t="e">
        <f t="shared" si="108"/>
        <v>#VALUE!</v>
      </c>
      <c r="AJ392" t="b">
        <f t="shared" si="109"/>
        <v>1</v>
      </c>
      <c r="AK392" t="s">
        <v>1012</v>
      </c>
      <c r="AL392" t="str">
        <f t="shared" si="110"/>
        <v>SPOT</v>
      </c>
      <c r="AM392">
        <f t="shared" si="111"/>
        <v>0</v>
      </c>
    </row>
    <row r="393" spans="8:39" x14ac:dyDescent="0.35">
      <c r="H393" s="287" t="e">
        <f t="shared" si="112"/>
        <v>#N/A</v>
      </c>
      <c r="I393" s="249" t="s">
        <v>607</v>
      </c>
      <c r="J393" t="s">
        <v>608</v>
      </c>
      <c r="L393" s="250">
        <v>-7000000</v>
      </c>
      <c r="M393" s="250">
        <v>-5962252.0062510632</v>
      </c>
      <c r="N393" s="251">
        <v>11.546032684143066</v>
      </c>
      <c r="O393" t="str" cm="1">
        <f t="array" ref="O393">_xll.BDP(I393,"SECURITY_TYP")</f>
        <v>FORWARD</v>
      </c>
      <c r="P393" t="str" cm="1">
        <f t="array" ref="P393">_xll.BDP(I393,"ID_ISIN")</f>
        <v>#N/A Field Not Applicable</v>
      </c>
      <c r="Q393" t="str" cm="1">
        <f t="array" ref="Q393">_xll.BDP(P393&amp;" Govt","MATURITY")</f>
        <v>#N/A Field Not Applicable Govt</v>
      </c>
      <c r="R393" t="str" cm="1">
        <f t="array" ref="R393">_xll.BDP(I393,"CRNCY")</f>
        <v>NOK</v>
      </c>
      <c r="S393" s="91" t="str" cm="1">
        <f t="array" ref="S393">_xll.BDP(P393&amp;" Govt","RISK_MID")</f>
        <v>#N/A Field Not Applicable Govt</v>
      </c>
      <c r="T393" s="175" t="e">
        <f t="shared" si="97"/>
        <v>#VALUE!</v>
      </c>
      <c r="U393" cm="1">
        <f t="array" ref="U393">IF(R393="GBP",1,_xll.BDP("GBP"&amp;R393&amp;" CURNCY","PX_LAST"))</f>
        <v>13.8536</v>
      </c>
      <c r="V393" s="107" t="e">
        <f t="shared" si="98"/>
        <v>#VALUE!</v>
      </c>
      <c r="X393" s="249" t="str">
        <f t="shared" si="99"/>
        <v>EUR/NOK R 06/20/24 Curncy</v>
      </c>
      <c r="Y393" s="250">
        <f t="shared" si="100"/>
        <v>-6931228.0701754382</v>
      </c>
      <c r="Z393" s="254">
        <f t="shared" si="101"/>
        <v>68771.929824561812</v>
      </c>
      <c r="AA393" s="254" t="e">
        <f t="shared" si="102"/>
        <v>#VALUE!</v>
      </c>
      <c r="AB393" s="91" t="str" cm="1">
        <f t="array" ref="AB393">_xll.BDP(P393&amp;" Govt","PX_DIRTY_MID")</f>
        <v>#N/A Field Not Applicable Govt</v>
      </c>
      <c r="AC393" s="256" t="e">
        <f t="shared" si="103"/>
        <v>#VALUE!</v>
      </c>
      <c r="AD393" s="255" t="e">
        <f t="shared" si="104"/>
        <v>#VALUE!</v>
      </c>
      <c r="AE393" s="249" t="str">
        <f t="shared" si="105"/>
        <v>EUR/NOK R 06/20/24 EUR</v>
      </c>
      <c r="AG393" s="254">
        <f t="shared" si="106"/>
        <v>68771.929824561812</v>
      </c>
      <c r="AH393" s="254" t="e">
        <f t="shared" si="107"/>
        <v>#VALUE!</v>
      </c>
      <c r="AI393" s="256" t="e">
        <f t="shared" si="108"/>
        <v>#VALUE!</v>
      </c>
      <c r="AJ393" t="b">
        <f t="shared" si="109"/>
        <v>1</v>
      </c>
      <c r="AK393" t="s">
        <v>1012</v>
      </c>
      <c r="AL393" t="str">
        <f t="shared" si="110"/>
        <v>FORWARD</v>
      </c>
      <c r="AM393">
        <f t="shared" si="111"/>
        <v>0</v>
      </c>
    </row>
    <row r="394" spans="8:39" x14ac:dyDescent="0.35">
      <c r="H394" s="287" t="e">
        <f t="shared" si="112"/>
        <v>#N/A</v>
      </c>
      <c r="I394" s="249" t="s">
        <v>607</v>
      </c>
      <c r="J394" t="s">
        <v>608</v>
      </c>
      <c r="L394">
        <v>-5500000</v>
      </c>
      <c r="M394">
        <v>-4684626.5763401212</v>
      </c>
      <c r="N394" s="251">
        <v>11.546032684143066</v>
      </c>
      <c r="O394" t="str" cm="1">
        <f t="array" ref="O394">_xll.BDP(I394,"SECURITY_TYP")</f>
        <v>FORWARD</v>
      </c>
      <c r="P394" t="str" cm="1">
        <f t="array" ref="P394">_xll.BDP(I394,"ID_ISIN")</f>
        <v>#N/A Field Not Applicable</v>
      </c>
      <c r="Q394" t="str" cm="1">
        <f t="array" ref="Q394">_xll.BDP(P394&amp;" Govt","MATURITY")</f>
        <v>#N/A Field Not Applicable Govt</v>
      </c>
      <c r="R394" t="str" cm="1">
        <f t="array" ref="R394">_xll.BDP(I394,"CRNCY")</f>
        <v>NOK</v>
      </c>
      <c r="S394" s="91" t="str" cm="1">
        <f t="array" ref="S394">_xll.BDP(P394&amp;" Govt","RISK_MID")</f>
        <v>#N/A Field Not Applicable Govt</v>
      </c>
      <c r="T394" s="175" t="e">
        <f t="shared" si="97"/>
        <v>#VALUE!</v>
      </c>
      <c r="U394" cm="1">
        <f t="array" ref="U394">IF(R394="GBP",1,_xll.BDP("GBP"&amp;R394&amp;" CURNCY","PX_LAST"))</f>
        <v>13.8536</v>
      </c>
      <c r="V394" s="107" t="e">
        <f t="shared" si="98"/>
        <v>#VALUE!</v>
      </c>
      <c r="X394" s="249" t="str">
        <f t="shared" si="99"/>
        <v>EUR/NOK R 06/20/24 Curncy</v>
      </c>
      <c r="Y394" s="250">
        <f t="shared" si="100"/>
        <v>-5445964.9122807011</v>
      </c>
      <c r="Z394" s="254">
        <f t="shared" si="101"/>
        <v>54035.087719298899</v>
      </c>
      <c r="AA394" s="254" t="e">
        <f t="shared" si="102"/>
        <v>#VALUE!</v>
      </c>
      <c r="AB394" s="91" t="str" cm="1">
        <f t="array" ref="AB394">_xll.BDP(P394&amp;" Govt","PX_DIRTY_MID")</f>
        <v>#N/A Field Not Applicable Govt</v>
      </c>
      <c r="AC394" s="256" t="e">
        <f t="shared" si="103"/>
        <v>#VALUE!</v>
      </c>
      <c r="AD394" s="255" t="e">
        <f t="shared" si="104"/>
        <v>#VALUE!</v>
      </c>
      <c r="AE394" s="249" t="str">
        <f t="shared" si="105"/>
        <v>EUR/NOK R 06/20/24 EUR</v>
      </c>
      <c r="AG394" s="254">
        <f t="shared" si="106"/>
        <v>54035.087719298899</v>
      </c>
      <c r="AH394" s="254" t="e">
        <f t="shared" si="107"/>
        <v>#VALUE!</v>
      </c>
      <c r="AI394" s="256" t="e">
        <f t="shared" si="108"/>
        <v>#VALUE!</v>
      </c>
      <c r="AJ394" t="b">
        <f t="shared" si="109"/>
        <v>1</v>
      </c>
      <c r="AK394" t="s">
        <v>1012</v>
      </c>
      <c r="AL394" t="str">
        <f t="shared" si="110"/>
        <v>FORWARD</v>
      </c>
      <c r="AM394">
        <f t="shared" si="111"/>
        <v>0</v>
      </c>
    </row>
    <row r="395" spans="8:39" x14ac:dyDescent="0.35">
      <c r="H395" s="287" t="e">
        <f t="shared" si="112"/>
        <v>#N/A</v>
      </c>
      <c r="I395" s="249" t="s">
        <v>607</v>
      </c>
      <c r="J395" t="s">
        <v>609</v>
      </c>
      <c r="L395" s="250">
        <v>81104669.099999994</v>
      </c>
      <c r="M395" s="250">
        <v>5986938.471696252</v>
      </c>
      <c r="N395" s="251">
        <v>11.546032684143066</v>
      </c>
      <c r="O395" t="str" cm="1">
        <f t="array" ref="O395">_xll.BDP(I395,"SECURITY_TYP")</f>
        <v>FORWARD</v>
      </c>
      <c r="P395" t="str" cm="1">
        <f t="array" ref="P395">_xll.BDP(I395,"ID_ISIN")</f>
        <v>#N/A Field Not Applicable</v>
      </c>
      <c r="Q395" t="str" cm="1">
        <f t="array" ref="Q395">_xll.BDP(P395&amp;" Govt","MATURITY")</f>
        <v>#N/A Field Not Applicable Govt</v>
      </c>
      <c r="R395" t="str" cm="1">
        <f t="array" ref="R395">_xll.BDP(I395,"CRNCY")</f>
        <v>NOK</v>
      </c>
      <c r="S395" s="91" t="str" cm="1">
        <f t="array" ref="S395">_xll.BDP(P395&amp;" Govt","RISK_MID")</f>
        <v>#N/A Field Not Applicable Govt</v>
      </c>
      <c r="T395" s="175" t="e">
        <f t="shared" si="97"/>
        <v>#VALUE!</v>
      </c>
      <c r="U395" cm="1">
        <f t="array" ref="U395">IF(R395="GBP",1,_xll.BDP("GBP"&amp;R395&amp;" CURNCY","PX_LAST"))</f>
        <v>13.8536</v>
      </c>
      <c r="V395" s="107" t="e">
        <f t="shared" si="98"/>
        <v>#VALUE!</v>
      </c>
      <c r="X395" s="249" t="str">
        <f t="shared" si="99"/>
        <v>EUR/NOK R 06/20/24 Curncy</v>
      </c>
      <c r="Y395" s="250">
        <f t="shared" si="100"/>
        <v>80307851.298315778</v>
      </c>
      <c r="Z395" s="254">
        <f t="shared" si="101"/>
        <v>-796817.80168421566</v>
      </c>
      <c r="AA395" s="254" t="e">
        <f t="shared" si="102"/>
        <v>#VALUE!</v>
      </c>
      <c r="AB395" s="91" t="str" cm="1">
        <f t="array" ref="AB395">_xll.BDP(P395&amp;" Govt","PX_DIRTY_MID")</f>
        <v>#N/A Field Not Applicable Govt</v>
      </c>
      <c r="AC395" s="256" t="e">
        <f t="shared" si="103"/>
        <v>#VALUE!</v>
      </c>
      <c r="AD395" s="255" t="e">
        <f t="shared" si="104"/>
        <v>#VALUE!</v>
      </c>
      <c r="AE395" s="249" t="str">
        <f t="shared" si="105"/>
        <v>EUR/NOK R 06/20/24 NOK</v>
      </c>
      <c r="AG395" s="254">
        <f t="shared" si="106"/>
        <v>-796817.80168421566</v>
      </c>
      <c r="AH395" s="254" t="e">
        <f t="shared" si="107"/>
        <v>#VALUE!</v>
      </c>
      <c r="AI395" s="256" t="e">
        <f t="shared" si="108"/>
        <v>#VALUE!</v>
      </c>
      <c r="AJ395" t="b">
        <f t="shared" si="109"/>
        <v>1</v>
      </c>
      <c r="AK395" t="s">
        <v>1012</v>
      </c>
      <c r="AL395" t="str">
        <f t="shared" si="110"/>
        <v>FORWARD</v>
      </c>
      <c r="AM395">
        <f t="shared" si="111"/>
        <v>0</v>
      </c>
    </row>
    <row r="396" spans="8:39" x14ac:dyDescent="0.35">
      <c r="H396" s="287" t="e">
        <f t="shared" si="112"/>
        <v>#N/A</v>
      </c>
      <c r="I396" s="249" t="s">
        <v>607</v>
      </c>
      <c r="J396" t="s">
        <v>608</v>
      </c>
      <c r="L396">
        <v>-1800000</v>
      </c>
      <c r="M396" s="250">
        <v>-1533150.5158931306</v>
      </c>
      <c r="N396" s="251">
        <v>11.546032684143066</v>
      </c>
      <c r="O396" t="str" cm="1">
        <f t="array" ref="O396">_xll.BDP(I396,"SECURITY_TYP")</f>
        <v>FORWARD</v>
      </c>
      <c r="P396" t="str" cm="1">
        <f t="array" ref="P396">_xll.BDP(I396,"ID_ISIN")</f>
        <v>#N/A Field Not Applicable</v>
      </c>
      <c r="Q396" t="str" cm="1">
        <f t="array" ref="Q396">_xll.BDP(P396&amp;" Govt","MATURITY")</f>
        <v>#N/A Field Not Applicable Govt</v>
      </c>
      <c r="R396" t="str" cm="1">
        <f t="array" ref="R396">_xll.BDP(I396,"CRNCY")</f>
        <v>NOK</v>
      </c>
      <c r="S396" s="91" t="str" cm="1">
        <f t="array" ref="S396">_xll.BDP(P396&amp;" Govt","RISK_MID")</f>
        <v>#N/A Field Not Applicable Govt</v>
      </c>
      <c r="T396" s="175" t="e">
        <f t="shared" si="97"/>
        <v>#VALUE!</v>
      </c>
      <c r="U396" cm="1">
        <f t="array" ref="U396">IF(R396="GBP",1,_xll.BDP("GBP"&amp;R396&amp;" CURNCY","PX_LAST"))</f>
        <v>13.8536</v>
      </c>
      <c r="V396" s="107" t="e">
        <f t="shared" si="98"/>
        <v>#VALUE!</v>
      </c>
      <c r="X396" s="249" t="str">
        <f t="shared" si="99"/>
        <v>EUR/NOK R 06/20/24 Curncy</v>
      </c>
      <c r="Y396" s="250">
        <f t="shared" si="100"/>
        <v>-1782315.789473684</v>
      </c>
      <c r="Z396" s="254">
        <f t="shared" si="101"/>
        <v>17684.210526315961</v>
      </c>
      <c r="AA396" s="254" t="e">
        <f t="shared" si="102"/>
        <v>#VALUE!</v>
      </c>
      <c r="AB396" s="91" t="str" cm="1">
        <f t="array" ref="AB396">_xll.BDP(P396&amp;" Govt","PX_DIRTY_MID")</f>
        <v>#N/A Field Not Applicable Govt</v>
      </c>
      <c r="AC396" s="256" t="e">
        <f t="shared" si="103"/>
        <v>#VALUE!</v>
      </c>
      <c r="AD396" s="255" t="e">
        <f t="shared" si="104"/>
        <v>#VALUE!</v>
      </c>
      <c r="AE396" s="249" t="str">
        <f t="shared" si="105"/>
        <v>EUR/NOK R 06/20/24 EUR</v>
      </c>
      <c r="AG396" s="254">
        <f t="shared" si="106"/>
        <v>17684.210526315961</v>
      </c>
      <c r="AH396" s="254" t="e">
        <f t="shared" si="107"/>
        <v>#VALUE!</v>
      </c>
      <c r="AI396" s="256" t="e">
        <f t="shared" si="108"/>
        <v>#VALUE!</v>
      </c>
      <c r="AJ396" t="b">
        <f t="shared" si="109"/>
        <v>1</v>
      </c>
      <c r="AK396" t="s">
        <v>1012</v>
      </c>
      <c r="AL396" t="str">
        <f t="shared" si="110"/>
        <v>FORWARD</v>
      </c>
      <c r="AM396">
        <f t="shared" si="111"/>
        <v>0</v>
      </c>
    </row>
    <row r="397" spans="8:39" x14ac:dyDescent="0.35">
      <c r="H397" s="287" t="e">
        <f t="shared" si="112"/>
        <v>#N/A</v>
      </c>
      <c r="I397" s="249" t="s">
        <v>607</v>
      </c>
      <c r="J397" t="s">
        <v>609</v>
      </c>
      <c r="L397">
        <v>23261248.199999999</v>
      </c>
      <c r="M397">
        <v>1717085.6288994488</v>
      </c>
      <c r="N397" s="251">
        <v>11.546032684143066</v>
      </c>
      <c r="O397" t="str" cm="1">
        <f t="array" ref="O397">_xll.BDP(I397,"SECURITY_TYP")</f>
        <v>FORWARD</v>
      </c>
      <c r="P397" t="str" cm="1">
        <f t="array" ref="P397">_xll.BDP(I397,"ID_ISIN")</f>
        <v>#N/A Field Not Applicable</v>
      </c>
      <c r="Q397" t="str" cm="1">
        <f t="array" ref="Q397">_xll.BDP(P397&amp;" Govt","MATURITY")</f>
        <v>#N/A Field Not Applicable Govt</v>
      </c>
      <c r="R397" t="str" cm="1">
        <f t="array" ref="R397">_xll.BDP(I397,"CRNCY")</f>
        <v>NOK</v>
      </c>
      <c r="S397" s="91" t="str" cm="1">
        <f t="array" ref="S397">_xll.BDP(P397&amp;" Govt","RISK_MID")</f>
        <v>#N/A Field Not Applicable Govt</v>
      </c>
      <c r="T397" s="175" t="e">
        <f t="shared" si="97"/>
        <v>#VALUE!</v>
      </c>
      <c r="U397" cm="1">
        <f t="array" ref="U397">IF(R397="GBP",1,_xll.BDP("GBP"&amp;R397&amp;" CURNCY","PX_LAST"))</f>
        <v>13.8536</v>
      </c>
      <c r="V397" s="107" t="e">
        <f t="shared" si="98"/>
        <v>#VALUE!</v>
      </c>
      <c r="X397" s="249" t="str">
        <f t="shared" si="99"/>
        <v>EUR/NOK R 06/20/24 Curncy</v>
      </c>
      <c r="Y397" s="250">
        <f t="shared" si="100"/>
        <v>23032716.63873684</v>
      </c>
      <c r="Z397" s="254">
        <f t="shared" si="101"/>
        <v>-228531.56126315892</v>
      </c>
      <c r="AA397" s="254" t="e">
        <f t="shared" si="102"/>
        <v>#VALUE!</v>
      </c>
      <c r="AB397" s="91" t="str" cm="1">
        <f t="array" ref="AB397">_xll.BDP(P397&amp;" Govt","PX_DIRTY_MID")</f>
        <v>#N/A Field Not Applicable Govt</v>
      </c>
      <c r="AC397" s="256" t="e">
        <f t="shared" si="103"/>
        <v>#VALUE!</v>
      </c>
      <c r="AD397" s="255" t="e">
        <f t="shared" si="104"/>
        <v>#VALUE!</v>
      </c>
      <c r="AE397" s="249" t="str">
        <f t="shared" si="105"/>
        <v>EUR/NOK R 06/20/24 NOK</v>
      </c>
      <c r="AG397" s="254">
        <f t="shared" si="106"/>
        <v>-228531.56126315892</v>
      </c>
      <c r="AH397" s="254" t="e">
        <f t="shared" si="107"/>
        <v>#VALUE!</v>
      </c>
      <c r="AI397" s="256" t="e">
        <f t="shared" si="108"/>
        <v>#VALUE!</v>
      </c>
      <c r="AJ397" t="b">
        <f t="shared" si="109"/>
        <v>1</v>
      </c>
      <c r="AK397" t="s">
        <v>1012</v>
      </c>
      <c r="AL397" t="str">
        <f t="shared" si="110"/>
        <v>FORWARD</v>
      </c>
      <c r="AM397">
        <f t="shared" si="111"/>
        <v>0</v>
      </c>
    </row>
    <row r="398" spans="8:39" x14ac:dyDescent="0.35">
      <c r="H398" s="287" t="e">
        <f t="shared" si="112"/>
        <v>#N/A</v>
      </c>
      <c r="I398" s="249" t="s">
        <v>607</v>
      </c>
      <c r="J398" t="s">
        <v>608</v>
      </c>
      <c r="L398">
        <v>-1750000</v>
      </c>
      <c r="M398">
        <v>-1490563.0015627658</v>
      </c>
      <c r="N398" s="251">
        <v>11.546032684143066</v>
      </c>
      <c r="O398" t="str" cm="1">
        <f t="array" ref="O398">_xll.BDP(I398,"SECURITY_TYP")</f>
        <v>FORWARD</v>
      </c>
      <c r="P398" t="str" cm="1">
        <f t="array" ref="P398">_xll.BDP(I398,"ID_ISIN")</f>
        <v>#N/A Field Not Applicable</v>
      </c>
      <c r="Q398" t="str" cm="1">
        <f t="array" ref="Q398">_xll.BDP(P398&amp;" Govt","MATURITY")</f>
        <v>#N/A Field Not Applicable Govt</v>
      </c>
      <c r="R398" t="str" cm="1">
        <f t="array" ref="R398">_xll.BDP(I398,"CRNCY")</f>
        <v>NOK</v>
      </c>
      <c r="S398" s="91" t="str" cm="1">
        <f t="array" ref="S398">_xll.BDP(P398&amp;" Govt","RISK_MID")</f>
        <v>#N/A Field Not Applicable Govt</v>
      </c>
      <c r="T398" s="175" t="e">
        <f t="shared" si="97"/>
        <v>#VALUE!</v>
      </c>
      <c r="U398" cm="1">
        <f t="array" ref="U398">IF(R398="GBP",1,_xll.BDP("GBP"&amp;R398&amp;" CURNCY","PX_LAST"))</f>
        <v>13.8536</v>
      </c>
      <c r="V398" s="107" t="e">
        <f t="shared" si="98"/>
        <v>#VALUE!</v>
      </c>
      <c r="X398" s="249" t="str">
        <f t="shared" si="99"/>
        <v>EUR/NOK R 06/20/24 Curncy</v>
      </c>
      <c r="Y398" s="250">
        <f t="shared" si="100"/>
        <v>-1732807.0175438595</v>
      </c>
      <c r="Z398" s="254">
        <f t="shared" si="101"/>
        <v>17192.982456140453</v>
      </c>
      <c r="AA398" s="254" t="e">
        <f t="shared" si="102"/>
        <v>#VALUE!</v>
      </c>
      <c r="AB398" s="91" t="str" cm="1">
        <f t="array" ref="AB398">_xll.BDP(P398&amp;" Govt","PX_DIRTY_MID")</f>
        <v>#N/A Field Not Applicable Govt</v>
      </c>
      <c r="AC398" s="256" t="e">
        <f t="shared" si="103"/>
        <v>#VALUE!</v>
      </c>
      <c r="AD398" s="255" t="e">
        <f t="shared" si="104"/>
        <v>#VALUE!</v>
      </c>
      <c r="AE398" s="249" t="str">
        <f t="shared" si="105"/>
        <v>EUR/NOK R 06/20/24 EUR</v>
      </c>
      <c r="AG398" s="254">
        <f t="shared" si="106"/>
        <v>17192.982456140453</v>
      </c>
      <c r="AH398" s="254" t="e">
        <f t="shared" si="107"/>
        <v>#VALUE!</v>
      </c>
      <c r="AI398" s="256" t="e">
        <f t="shared" si="108"/>
        <v>#VALUE!</v>
      </c>
      <c r="AJ398" t="b">
        <f t="shared" si="109"/>
        <v>1</v>
      </c>
      <c r="AK398" t="s">
        <v>1012</v>
      </c>
      <c r="AL398" t="str">
        <f t="shared" si="110"/>
        <v>FORWARD</v>
      </c>
      <c r="AM398">
        <f t="shared" si="111"/>
        <v>0</v>
      </c>
    </row>
    <row r="399" spans="8:39" x14ac:dyDescent="0.35">
      <c r="H399" s="287" t="e">
        <f t="shared" si="112"/>
        <v>#N/A</v>
      </c>
      <c r="I399" s="249" t="s">
        <v>607</v>
      </c>
      <c r="J399" t="s">
        <v>608</v>
      </c>
      <c r="L399">
        <v>-3400000</v>
      </c>
      <c r="M399">
        <v>-2895950.9744648021</v>
      </c>
      <c r="N399" s="251">
        <v>11.546032684143066</v>
      </c>
      <c r="O399" t="str" cm="1">
        <f t="array" ref="O399">_xll.BDP(I399,"SECURITY_TYP")</f>
        <v>FORWARD</v>
      </c>
      <c r="P399" t="str" cm="1">
        <f t="array" ref="P399">_xll.BDP(I399,"ID_ISIN")</f>
        <v>#N/A Field Not Applicable</v>
      </c>
      <c r="Q399" t="str" cm="1">
        <f t="array" ref="Q399">_xll.BDP(P399&amp;" Govt","MATURITY")</f>
        <v>#N/A Field Not Applicable Govt</v>
      </c>
      <c r="R399" t="str" cm="1">
        <f t="array" ref="R399">_xll.BDP(I399,"CRNCY")</f>
        <v>NOK</v>
      </c>
      <c r="S399" s="91" t="str" cm="1">
        <f t="array" ref="S399">_xll.BDP(P399&amp;" Govt","RISK_MID")</f>
        <v>#N/A Field Not Applicable Govt</v>
      </c>
      <c r="T399" s="175" t="e">
        <f t="shared" si="97"/>
        <v>#VALUE!</v>
      </c>
      <c r="U399" cm="1">
        <f t="array" ref="U399">IF(R399="GBP",1,_xll.BDP("GBP"&amp;R399&amp;" CURNCY","PX_LAST"))</f>
        <v>13.8536</v>
      </c>
      <c r="V399" s="107" t="e">
        <f t="shared" si="98"/>
        <v>#VALUE!</v>
      </c>
      <c r="X399" s="249" t="str">
        <f t="shared" si="99"/>
        <v>EUR/NOK R 06/20/24 Curncy</v>
      </c>
      <c r="Y399" s="250">
        <f t="shared" si="100"/>
        <v>-3366596.4912280701</v>
      </c>
      <c r="Z399" s="254">
        <f t="shared" si="101"/>
        <v>33403.50877192989</v>
      </c>
      <c r="AA399" s="254" t="e">
        <f t="shared" si="102"/>
        <v>#VALUE!</v>
      </c>
      <c r="AB399" s="91" t="str" cm="1">
        <f t="array" ref="AB399">_xll.BDP(P399&amp;" Govt","PX_DIRTY_MID")</f>
        <v>#N/A Field Not Applicable Govt</v>
      </c>
      <c r="AC399" s="256" t="e">
        <f t="shared" si="103"/>
        <v>#VALUE!</v>
      </c>
      <c r="AD399" s="255" t="e">
        <f t="shared" si="104"/>
        <v>#VALUE!</v>
      </c>
      <c r="AE399" s="249" t="str">
        <f t="shared" si="105"/>
        <v>EUR/NOK R 06/20/24 EUR</v>
      </c>
      <c r="AG399" s="254">
        <f t="shared" si="106"/>
        <v>33403.50877192989</v>
      </c>
      <c r="AH399" s="254" t="e">
        <f t="shared" si="107"/>
        <v>#VALUE!</v>
      </c>
      <c r="AI399" s="256" t="e">
        <f t="shared" si="108"/>
        <v>#VALUE!</v>
      </c>
      <c r="AJ399" t="b">
        <f t="shared" si="109"/>
        <v>1</v>
      </c>
      <c r="AK399" t="s">
        <v>1012</v>
      </c>
      <c r="AL399" t="str">
        <f t="shared" si="110"/>
        <v>FORWARD</v>
      </c>
      <c r="AM399">
        <f t="shared" si="111"/>
        <v>0</v>
      </c>
    </row>
    <row r="400" spans="8:39" x14ac:dyDescent="0.35">
      <c r="H400" s="287" t="e">
        <f t="shared" si="112"/>
        <v>#N/A</v>
      </c>
      <c r="I400" s="249" t="s">
        <v>607</v>
      </c>
      <c r="J400" t="s">
        <v>609</v>
      </c>
      <c r="L400">
        <v>21007238.400000002</v>
      </c>
      <c r="M400">
        <v>1550700.4116616861</v>
      </c>
      <c r="N400" s="251">
        <v>11.546032684143066</v>
      </c>
      <c r="O400" t="str" cm="1">
        <f t="array" ref="O400">_xll.BDP(I400,"SECURITY_TYP")</f>
        <v>FORWARD</v>
      </c>
      <c r="P400" t="str" cm="1">
        <f t="array" ref="P400">_xll.BDP(I400,"ID_ISIN")</f>
        <v>#N/A Field Not Applicable</v>
      </c>
      <c r="Q400" t="str" cm="1">
        <f t="array" ref="Q400">_xll.BDP(P400&amp;" Govt","MATURITY")</f>
        <v>#N/A Field Not Applicable Govt</v>
      </c>
      <c r="R400" t="str" cm="1">
        <f t="array" ref="R400">_xll.BDP(I400,"CRNCY")</f>
        <v>NOK</v>
      </c>
      <c r="S400" s="91" t="str" cm="1">
        <f t="array" ref="S400">_xll.BDP(P400&amp;" Govt","RISK_MID")</f>
        <v>#N/A Field Not Applicable Govt</v>
      </c>
      <c r="T400" s="175" t="e">
        <f t="shared" si="97"/>
        <v>#VALUE!</v>
      </c>
      <c r="U400" cm="1">
        <f t="array" ref="U400">IF(R400="GBP",1,_xll.BDP("GBP"&amp;R400&amp;" CURNCY","PX_LAST"))</f>
        <v>13.8536</v>
      </c>
      <c r="V400" s="107" t="e">
        <f t="shared" si="98"/>
        <v>#VALUE!</v>
      </c>
      <c r="X400" s="249" t="str">
        <f t="shared" si="99"/>
        <v>EUR/NOK R 06/20/24 Curncy</v>
      </c>
      <c r="Y400" s="250">
        <f t="shared" si="100"/>
        <v>20800851.496421054</v>
      </c>
      <c r="Z400" s="254">
        <f t="shared" si="101"/>
        <v>-206386.90357894823</v>
      </c>
      <c r="AA400" s="254" t="e">
        <f t="shared" si="102"/>
        <v>#VALUE!</v>
      </c>
      <c r="AB400" s="91" t="str" cm="1">
        <f t="array" ref="AB400">_xll.BDP(P400&amp;" Govt","PX_DIRTY_MID")</f>
        <v>#N/A Field Not Applicable Govt</v>
      </c>
      <c r="AC400" s="256" t="e">
        <f t="shared" si="103"/>
        <v>#VALUE!</v>
      </c>
      <c r="AD400" s="255" t="e">
        <f t="shared" si="104"/>
        <v>#VALUE!</v>
      </c>
      <c r="AE400" s="249" t="str">
        <f t="shared" si="105"/>
        <v>EUR/NOK R 06/20/24 NOK</v>
      </c>
      <c r="AG400" s="254">
        <f t="shared" si="106"/>
        <v>-206386.90357894823</v>
      </c>
      <c r="AH400" s="254" t="e">
        <f t="shared" si="107"/>
        <v>#VALUE!</v>
      </c>
      <c r="AI400" s="256" t="e">
        <f t="shared" si="108"/>
        <v>#VALUE!</v>
      </c>
      <c r="AJ400" t="b">
        <f t="shared" si="109"/>
        <v>1</v>
      </c>
      <c r="AK400" t="s">
        <v>1012</v>
      </c>
      <c r="AL400" t="str">
        <f t="shared" si="110"/>
        <v>FORWARD</v>
      </c>
      <c r="AM400">
        <f t="shared" si="111"/>
        <v>0</v>
      </c>
    </row>
    <row r="401" spans="8:39" x14ac:dyDescent="0.35">
      <c r="H401" s="287" t="e">
        <f t="shared" si="112"/>
        <v>#N/A</v>
      </c>
      <c r="I401" s="249" t="s">
        <v>607</v>
      </c>
      <c r="J401" t="s">
        <v>609</v>
      </c>
      <c r="L401">
        <v>64504042.899999999</v>
      </c>
      <c r="M401" s="250">
        <v>4761522.8605618645</v>
      </c>
      <c r="N401" s="251">
        <v>11.546032684143066</v>
      </c>
      <c r="O401" t="str" cm="1">
        <f t="array" ref="O401">_xll.BDP(I401,"SECURITY_TYP")</f>
        <v>FORWARD</v>
      </c>
      <c r="P401" t="str" cm="1">
        <f t="array" ref="P401">_xll.BDP(I401,"ID_ISIN")</f>
        <v>#N/A Field Not Applicable</v>
      </c>
      <c r="Q401" t="str" cm="1">
        <f t="array" ref="Q401">_xll.BDP(P401&amp;" Govt","MATURITY")</f>
        <v>#N/A Field Not Applicable Govt</v>
      </c>
      <c r="R401" t="str" cm="1">
        <f t="array" ref="R401">_xll.BDP(I401,"CRNCY")</f>
        <v>NOK</v>
      </c>
      <c r="S401" s="91" t="str" cm="1">
        <f t="array" ref="S401">_xll.BDP(P401&amp;" Govt","RISK_MID")</f>
        <v>#N/A Field Not Applicable Govt</v>
      </c>
      <c r="T401" s="175" t="e">
        <f t="shared" si="97"/>
        <v>#VALUE!</v>
      </c>
      <c r="U401" cm="1">
        <f t="array" ref="U401">IF(R401="GBP",1,_xll.BDP("GBP"&amp;R401&amp;" CURNCY","PX_LAST"))</f>
        <v>13.8536</v>
      </c>
      <c r="V401" s="107" t="e">
        <f t="shared" si="98"/>
        <v>#VALUE!</v>
      </c>
      <c r="X401" s="249" t="str">
        <f t="shared" si="99"/>
        <v>EUR/NOK R 06/20/24 Curncy</v>
      </c>
      <c r="Y401" s="250">
        <f t="shared" si="100"/>
        <v>63870318.969754383</v>
      </c>
      <c r="Z401" s="254">
        <f t="shared" si="101"/>
        <v>-633723.93024561554</v>
      </c>
      <c r="AA401" s="254" t="e">
        <f t="shared" si="102"/>
        <v>#VALUE!</v>
      </c>
      <c r="AB401" s="91" t="str" cm="1">
        <f t="array" ref="AB401">_xll.BDP(P401&amp;" Govt","PX_DIRTY_MID")</f>
        <v>#N/A Field Not Applicable Govt</v>
      </c>
      <c r="AC401" s="256" t="e">
        <f t="shared" si="103"/>
        <v>#VALUE!</v>
      </c>
      <c r="AD401" s="255" t="e">
        <f t="shared" si="104"/>
        <v>#VALUE!</v>
      </c>
      <c r="AE401" s="249" t="str">
        <f t="shared" si="105"/>
        <v>EUR/NOK R 06/20/24 NOK</v>
      </c>
      <c r="AG401" s="254">
        <f t="shared" si="106"/>
        <v>-633723.93024561554</v>
      </c>
      <c r="AH401" s="254" t="e">
        <f t="shared" si="107"/>
        <v>#VALUE!</v>
      </c>
      <c r="AI401" s="256" t="e">
        <f t="shared" si="108"/>
        <v>#VALUE!</v>
      </c>
      <c r="AJ401" t="b">
        <f t="shared" si="109"/>
        <v>1</v>
      </c>
      <c r="AK401" t="s">
        <v>1012</v>
      </c>
      <c r="AL401" t="str">
        <f t="shared" si="110"/>
        <v>FORWARD</v>
      </c>
      <c r="AM401">
        <f t="shared" si="111"/>
        <v>0</v>
      </c>
    </row>
    <row r="402" spans="8:39" x14ac:dyDescent="0.35">
      <c r="H402" s="287" t="e">
        <f t="shared" si="112"/>
        <v>#N/A</v>
      </c>
      <c r="I402" s="249" t="s">
        <v>607</v>
      </c>
      <c r="J402" t="s">
        <v>608</v>
      </c>
      <c r="L402">
        <v>51820477</v>
      </c>
      <c r="M402">
        <v>44138106.136876725</v>
      </c>
      <c r="N402" s="251">
        <v>11.540184115966797</v>
      </c>
      <c r="O402" t="str" cm="1">
        <f t="array" ref="O402">_xll.BDP(I402,"SECURITY_TYP")</f>
        <v>FORWARD</v>
      </c>
      <c r="P402" t="str" cm="1">
        <f t="array" ref="P402">_xll.BDP(I402,"ID_ISIN")</f>
        <v>#N/A Field Not Applicable</v>
      </c>
      <c r="Q402" t="str" cm="1">
        <f t="array" ref="Q402">_xll.BDP(P402&amp;" Govt","MATURITY")</f>
        <v>#N/A Field Not Applicable Govt</v>
      </c>
      <c r="R402" t="str" cm="1">
        <f t="array" ref="R402">_xll.BDP(I402,"CRNCY")</f>
        <v>NOK</v>
      </c>
      <c r="S402" s="91" t="str" cm="1">
        <f t="array" ref="S402">_xll.BDP(P402&amp;" Govt","RISK_MID")</f>
        <v>#N/A Field Not Applicable Govt</v>
      </c>
      <c r="T402" s="175" t="e">
        <f t="shared" si="97"/>
        <v>#VALUE!</v>
      </c>
      <c r="U402" cm="1">
        <f t="array" ref="U402">IF(R402="GBP",1,_xll.BDP("GBP"&amp;R402&amp;" CURNCY","PX_LAST"))</f>
        <v>13.8536</v>
      </c>
      <c r="V402" s="107" t="e">
        <f t="shared" si="98"/>
        <v>#VALUE!</v>
      </c>
      <c r="X402" s="249" t="str">
        <f t="shared" si="99"/>
        <v>EUR/NOK R 06/20/24 Curncy</v>
      </c>
      <c r="Y402" s="250">
        <f t="shared" si="100"/>
        <v>51311363.54175438</v>
      </c>
      <c r="Z402" s="254">
        <f t="shared" si="101"/>
        <v>-509113.45824562013</v>
      </c>
      <c r="AA402" s="254" t="e">
        <f t="shared" si="102"/>
        <v>#VALUE!</v>
      </c>
      <c r="AB402" s="91" t="str" cm="1">
        <f t="array" ref="AB402">_xll.BDP(P402&amp;" Govt","PX_DIRTY_MID")</f>
        <v>#N/A Field Not Applicable Govt</v>
      </c>
      <c r="AC402" s="256" t="e">
        <f t="shared" si="103"/>
        <v>#VALUE!</v>
      </c>
      <c r="AD402" s="255" t="e">
        <f t="shared" si="104"/>
        <v>#VALUE!</v>
      </c>
      <c r="AE402" s="249" t="str">
        <f t="shared" si="105"/>
        <v>EUR/NOK R 06/20/24 EUR</v>
      </c>
      <c r="AG402" s="254">
        <f t="shared" si="106"/>
        <v>-509113.45824562013</v>
      </c>
      <c r="AH402" s="254" t="e">
        <f t="shared" si="107"/>
        <v>#VALUE!</v>
      </c>
      <c r="AI402" s="256" t="e">
        <f t="shared" si="108"/>
        <v>#VALUE!</v>
      </c>
      <c r="AJ402" t="b">
        <f t="shared" si="109"/>
        <v>1</v>
      </c>
      <c r="AK402" t="s">
        <v>1012</v>
      </c>
      <c r="AL402" t="str">
        <f t="shared" si="110"/>
        <v>FORWARD</v>
      </c>
      <c r="AM402">
        <f t="shared" si="111"/>
        <v>0</v>
      </c>
    </row>
    <row r="403" spans="8:39" x14ac:dyDescent="0.35">
      <c r="H403" s="287" t="e">
        <f t="shared" si="112"/>
        <v>#N/A</v>
      </c>
      <c r="I403" s="249" t="s">
        <v>607</v>
      </c>
      <c r="J403" t="s">
        <v>608</v>
      </c>
      <c r="L403">
        <v>-2000000</v>
      </c>
      <c r="M403">
        <v>-1703500.5732145896</v>
      </c>
      <c r="N403" s="251">
        <v>11.546032684143066</v>
      </c>
      <c r="O403" t="str" cm="1">
        <f t="array" ref="O403">_xll.BDP(I403,"SECURITY_TYP")</f>
        <v>FORWARD</v>
      </c>
      <c r="P403" t="str" cm="1">
        <f t="array" ref="P403">_xll.BDP(I403,"ID_ISIN")</f>
        <v>#N/A Field Not Applicable</v>
      </c>
      <c r="Q403" t="str" cm="1">
        <f t="array" ref="Q403">_xll.BDP(P403&amp;" Govt","MATURITY")</f>
        <v>#N/A Field Not Applicable Govt</v>
      </c>
      <c r="R403" t="str" cm="1">
        <f t="array" ref="R403">_xll.BDP(I403,"CRNCY")</f>
        <v>NOK</v>
      </c>
      <c r="S403" s="91" t="str" cm="1">
        <f t="array" ref="S403">_xll.BDP(P403&amp;" Govt","RISK_MID")</f>
        <v>#N/A Field Not Applicable Govt</v>
      </c>
      <c r="T403" s="175" t="e">
        <f t="shared" si="97"/>
        <v>#VALUE!</v>
      </c>
      <c r="U403" cm="1">
        <f t="array" ref="U403">IF(R403="GBP",1,_xll.BDP("GBP"&amp;R403&amp;" CURNCY","PX_LAST"))</f>
        <v>13.8536</v>
      </c>
      <c r="V403" s="107" t="e">
        <f t="shared" si="98"/>
        <v>#VALUE!</v>
      </c>
      <c r="X403" s="249" t="str">
        <f t="shared" si="99"/>
        <v>EUR/NOK R 06/20/24 Curncy</v>
      </c>
      <c r="Y403" s="250">
        <f t="shared" si="100"/>
        <v>-1980350.8771929822</v>
      </c>
      <c r="Z403" s="254">
        <f t="shared" si="101"/>
        <v>19649.12280701776</v>
      </c>
      <c r="AA403" s="254" t="e">
        <f t="shared" si="102"/>
        <v>#VALUE!</v>
      </c>
      <c r="AB403" s="91" t="str" cm="1">
        <f t="array" ref="AB403">_xll.BDP(P403&amp;" Govt","PX_DIRTY_MID")</f>
        <v>#N/A Field Not Applicable Govt</v>
      </c>
      <c r="AC403" s="256" t="e">
        <f t="shared" si="103"/>
        <v>#VALUE!</v>
      </c>
      <c r="AD403" s="255" t="e">
        <f t="shared" si="104"/>
        <v>#VALUE!</v>
      </c>
      <c r="AE403" s="249" t="str">
        <f t="shared" si="105"/>
        <v>EUR/NOK R 06/20/24 EUR</v>
      </c>
      <c r="AG403" s="254">
        <f t="shared" si="106"/>
        <v>19649.12280701776</v>
      </c>
      <c r="AH403" s="254" t="e">
        <f t="shared" si="107"/>
        <v>#VALUE!</v>
      </c>
      <c r="AI403" s="256" t="e">
        <f t="shared" si="108"/>
        <v>#VALUE!</v>
      </c>
      <c r="AJ403" t="b">
        <f t="shared" si="109"/>
        <v>1</v>
      </c>
      <c r="AK403" t="s">
        <v>1012</v>
      </c>
      <c r="AL403" t="str">
        <f t="shared" si="110"/>
        <v>FORWARD</v>
      </c>
      <c r="AM403">
        <f t="shared" si="111"/>
        <v>0</v>
      </c>
    </row>
    <row r="404" spans="8:39" x14ac:dyDescent="0.35">
      <c r="H404" s="287" t="e">
        <f t="shared" si="112"/>
        <v>#N/A</v>
      </c>
      <c r="I404" s="249" t="s">
        <v>607</v>
      </c>
      <c r="J404" t="s">
        <v>609</v>
      </c>
      <c r="L404">
        <v>20441382.5</v>
      </c>
      <c r="M404" s="250">
        <v>1508930.3817147133</v>
      </c>
      <c r="N404" s="251">
        <v>11.546032684143066</v>
      </c>
      <c r="O404" t="str" cm="1">
        <f t="array" ref="O404">_xll.BDP(I404,"SECURITY_TYP")</f>
        <v>FORWARD</v>
      </c>
      <c r="P404" t="str" cm="1">
        <f t="array" ref="P404">_xll.BDP(I404,"ID_ISIN")</f>
        <v>#N/A Field Not Applicable</v>
      </c>
      <c r="Q404" t="str" cm="1">
        <f t="array" ref="Q404">_xll.BDP(P404&amp;" Govt","MATURITY")</f>
        <v>#N/A Field Not Applicable Govt</v>
      </c>
      <c r="R404" t="str" cm="1">
        <f t="array" ref="R404">_xll.BDP(I404,"CRNCY")</f>
        <v>NOK</v>
      </c>
      <c r="S404" s="91" t="str" cm="1">
        <f t="array" ref="S404">_xll.BDP(P404&amp;" Govt","RISK_MID")</f>
        <v>#N/A Field Not Applicable Govt</v>
      </c>
      <c r="T404" s="175" t="e">
        <f t="shared" si="97"/>
        <v>#VALUE!</v>
      </c>
      <c r="U404" cm="1">
        <f t="array" ref="U404">IF(R404="GBP",1,_xll.BDP("GBP"&amp;R404&amp;" CURNCY","PX_LAST"))</f>
        <v>13.8536</v>
      </c>
      <c r="V404" s="107" t="e">
        <f t="shared" si="98"/>
        <v>#VALUE!</v>
      </c>
      <c r="X404" s="249" t="str">
        <f t="shared" si="99"/>
        <v>EUR/NOK R 06/20/24 Curncy</v>
      </c>
      <c r="Y404" s="250">
        <f t="shared" si="100"/>
        <v>20240554.882456139</v>
      </c>
      <c r="Z404" s="254">
        <f t="shared" si="101"/>
        <v>-200827.61754386127</v>
      </c>
      <c r="AA404" s="254" t="e">
        <f t="shared" si="102"/>
        <v>#VALUE!</v>
      </c>
      <c r="AB404" s="91" t="str" cm="1">
        <f t="array" ref="AB404">_xll.BDP(P404&amp;" Govt","PX_DIRTY_MID")</f>
        <v>#N/A Field Not Applicable Govt</v>
      </c>
      <c r="AC404" s="256" t="e">
        <f t="shared" si="103"/>
        <v>#VALUE!</v>
      </c>
      <c r="AD404" s="255" t="e">
        <f t="shared" si="104"/>
        <v>#VALUE!</v>
      </c>
      <c r="AE404" s="249" t="str">
        <f t="shared" si="105"/>
        <v>EUR/NOK R 06/20/24 NOK</v>
      </c>
      <c r="AG404" s="254">
        <f t="shared" si="106"/>
        <v>-200827.61754386127</v>
      </c>
      <c r="AH404" s="254" t="e">
        <f t="shared" si="107"/>
        <v>#VALUE!</v>
      </c>
      <c r="AI404" s="256" t="e">
        <f t="shared" si="108"/>
        <v>#VALUE!</v>
      </c>
      <c r="AJ404" t="b">
        <f t="shared" si="109"/>
        <v>1</v>
      </c>
      <c r="AK404" t="s">
        <v>1012</v>
      </c>
      <c r="AL404" t="str">
        <f t="shared" si="110"/>
        <v>FORWARD</v>
      </c>
      <c r="AM404">
        <f t="shared" si="111"/>
        <v>0</v>
      </c>
    </row>
    <row r="405" spans="8:39" x14ac:dyDescent="0.35">
      <c r="H405" s="287" t="e">
        <f t="shared" si="112"/>
        <v>#N/A</v>
      </c>
      <c r="I405" s="249" t="s">
        <v>607</v>
      </c>
      <c r="J405" t="s">
        <v>609</v>
      </c>
      <c r="L405">
        <v>-597874400.46743202</v>
      </c>
      <c r="M405" s="250">
        <v>-44133553.457784839</v>
      </c>
      <c r="N405" s="251">
        <v>11.540184115966797</v>
      </c>
      <c r="O405" t="str" cm="1">
        <f t="array" ref="O405">_xll.BDP(I405,"SECURITY_TYP")</f>
        <v>FORWARD</v>
      </c>
      <c r="P405" t="str" cm="1">
        <f t="array" ref="P405">_xll.BDP(I405,"ID_ISIN")</f>
        <v>#N/A Field Not Applicable</v>
      </c>
      <c r="Q405" t="str" cm="1">
        <f t="array" ref="Q405">_xll.BDP(P405&amp;" Govt","MATURITY")</f>
        <v>#N/A Field Not Applicable Govt</v>
      </c>
      <c r="R405" t="str" cm="1">
        <f t="array" ref="R405">_xll.BDP(I405,"CRNCY")</f>
        <v>NOK</v>
      </c>
      <c r="S405" s="91" t="str" cm="1">
        <f t="array" ref="S405">_xll.BDP(P405&amp;" Govt","RISK_MID")</f>
        <v>#N/A Field Not Applicable Govt</v>
      </c>
      <c r="T405" s="175" t="e">
        <f t="shared" si="97"/>
        <v>#VALUE!</v>
      </c>
      <c r="U405" cm="1">
        <f t="array" ref="U405">IF(R405="GBP",1,_xll.BDP("GBP"&amp;R405&amp;" CURNCY","PX_LAST"))</f>
        <v>13.8536</v>
      </c>
      <c r="V405" s="107" t="e">
        <f t="shared" si="98"/>
        <v>#VALUE!</v>
      </c>
      <c r="X405" s="249" t="str">
        <f t="shared" si="99"/>
        <v>EUR/NOK R 06/20/24 Curncy</v>
      </c>
      <c r="Y405" s="250">
        <f t="shared" si="100"/>
        <v>-592000546.70845366</v>
      </c>
      <c r="Z405" s="254">
        <f t="shared" si="101"/>
        <v>5873853.7589783669</v>
      </c>
      <c r="AA405" s="254" t="e">
        <f t="shared" si="102"/>
        <v>#VALUE!</v>
      </c>
      <c r="AB405" s="91" t="str" cm="1">
        <f t="array" ref="AB405">_xll.BDP(P405&amp;" Govt","PX_DIRTY_MID")</f>
        <v>#N/A Field Not Applicable Govt</v>
      </c>
      <c r="AC405" s="256" t="e">
        <f t="shared" si="103"/>
        <v>#VALUE!</v>
      </c>
      <c r="AD405" s="255" t="e">
        <f t="shared" si="104"/>
        <v>#VALUE!</v>
      </c>
      <c r="AE405" s="249" t="str">
        <f t="shared" si="105"/>
        <v>EUR/NOK R 06/20/24 NOK</v>
      </c>
      <c r="AG405" s="254">
        <f t="shared" si="106"/>
        <v>5873853.7589783669</v>
      </c>
      <c r="AH405" s="254" t="e">
        <f t="shared" si="107"/>
        <v>#VALUE!</v>
      </c>
      <c r="AI405" s="256" t="e">
        <f t="shared" si="108"/>
        <v>#VALUE!</v>
      </c>
      <c r="AJ405" t="b">
        <f t="shared" si="109"/>
        <v>1</v>
      </c>
      <c r="AK405" t="s">
        <v>1012</v>
      </c>
      <c r="AL405" t="str">
        <f t="shared" si="110"/>
        <v>FORWARD</v>
      </c>
      <c r="AM405">
        <f t="shared" si="111"/>
        <v>0</v>
      </c>
    </row>
    <row r="406" spans="8:39" x14ac:dyDescent="0.35">
      <c r="H406" s="287" t="e">
        <f t="shared" si="112"/>
        <v>#N/A</v>
      </c>
      <c r="I406" s="249" t="s">
        <v>607</v>
      </c>
      <c r="J406" t="s">
        <v>609</v>
      </c>
      <c r="L406">
        <v>40078791.32</v>
      </c>
      <c r="M406">
        <v>2958513.4902275782</v>
      </c>
      <c r="N406" s="251">
        <v>11.546032684143066</v>
      </c>
      <c r="O406" t="str" cm="1">
        <f t="array" ref="O406">_xll.BDP(I406,"SECURITY_TYP")</f>
        <v>FORWARD</v>
      </c>
      <c r="P406" t="str" cm="1">
        <f t="array" ref="P406">_xll.BDP(I406,"ID_ISIN")</f>
        <v>#N/A Field Not Applicable</v>
      </c>
      <c r="Q406" t="str" cm="1">
        <f t="array" ref="Q406">_xll.BDP(P406&amp;" Govt","MATURITY")</f>
        <v>#N/A Field Not Applicable Govt</v>
      </c>
      <c r="R406" t="str" cm="1">
        <f t="array" ref="R406">_xll.BDP(I406,"CRNCY")</f>
        <v>NOK</v>
      </c>
      <c r="S406" s="91" t="str" cm="1">
        <f t="array" ref="S406">_xll.BDP(P406&amp;" Govt","RISK_MID")</f>
        <v>#N/A Field Not Applicable Govt</v>
      </c>
      <c r="T406" s="175" t="e">
        <f t="shared" si="97"/>
        <v>#VALUE!</v>
      </c>
      <c r="U406" cm="1">
        <f t="array" ref="U406">IF(R406="GBP",1,_xll.BDP("GBP"&amp;R406&amp;" CURNCY","PX_LAST"))</f>
        <v>13.8536</v>
      </c>
      <c r="V406" s="107" t="e">
        <f t="shared" si="98"/>
        <v>#VALUE!</v>
      </c>
      <c r="X406" s="249" t="str">
        <f t="shared" si="99"/>
        <v>EUR/NOK R 06/20/24 Curncy</v>
      </c>
      <c r="Y406" s="250">
        <f t="shared" si="100"/>
        <v>39685034.773698241</v>
      </c>
      <c r="Z406" s="254">
        <f t="shared" si="101"/>
        <v>-393756.54630175978</v>
      </c>
      <c r="AA406" s="254" t="e">
        <f t="shared" si="102"/>
        <v>#VALUE!</v>
      </c>
      <c r="AB406" s="91" t="str" cm="1">
        <f t="array" ref="AB406">_xll.BDP(P406&amp;" Govt","PX_DIRTY_MID")</f>
        <v>#N/A Field Not Applicable Govt</v>
      </c>
      <c r="AC406" s="256" t="e">
        <f t="shared" si="103"/>
        <v>#VALUE!</v>
      </c>
      <c r="AD406" s="255" t="e">
        <f t="shared" si="104"/>
        <v>#VALUE!</v>
      </c>
      <c r="AE406" s="249" t="str">
        <f t="shared" si="105"/>
        <v>EUR/NOK R 06/20/24 NOK</v>
      </c>
      <c r="AG406" s="254">
        <f t="shared" si="106"/>
        <v>-393756.54630175978</v>
      </c>
      <c r="AH406" s="254" t="e">
        <f t="shared" si="107"/>
        <v>#VALUE!</v>
      </c>
      <c r="AI406" s="256" t="e">
        <f t="shared" si="108"/>
        <v>#VALUE!</v>
      </c>
      <c r="AJ406" t="b">
        <f t="shared" si="109"/>
        <v>1</v>
      </c>
      <c r="AK406" t="s">
        <v>1012</v>
      </c>
      <c r="AL406" t="str">
        <f t="shared" si="110"/>
        <v>FORWARD</v>
      </c>
      <c r="AM406">
        <f t="shared" si="111"/>
        <v>0</v>
      </c>
    </row>
    <row r="407" spans="8:39" x14ac:dyDescent="0.35">
      <c r="H407" s="287" t="e">
        <f t="shared" si="112"/>
        <v>#N/A</v>
      </c>
      <c r="I407" s="249" t="s">
        <v>884</v>
      </c>
      <c r="J407" t="s">
        <v>1211</v>
      </c>
      <c r="L407">
        <v>0</v>
      </c>
      <c r="M407">
        <v>0</v>
      </c>
      <c r="N407" s="251">
        <v>0</v>
      </c>
      <c r="O407" t="str" cm="1">
        <f t="array" ref="O407">_xll.BDP(I407,"SECURITY_TYP")</f>
        <v>EURO-DOLLAR</v>
      </c>
      <c r="P407" t="str" cm="1">
        <f t="array" ref="P407">_xll.BDP(I407,"ID_ISIN")</f>
        <v>XS0217249126</v>
      </c>
      <c r="Q407" t="str" cm="1">
        <f t="array" ref="Q407">_xll.BDP(P407&amp;" Govt","MATURITY")</f>
        <v>21/04/2025</v>
      </c>
      <c r="R407" t="str" cm="1">
        <f t="array" ref="R407">_xll.BDP(I407,"CRNCY")</f>
        <v>USD</v>
      </c>
      <c r="S407" s="91" cm="1">
        <f t="array" ref="S407">_xll.BDP(P407&amp;" Govt","RISK_MID")</f>
        <v>4.4297072925658654E-2</v>
      </c>
      <c r="T407" s="175">
        <f t="shared" si="97"/>
        <v>0</v>
      </c>
      <c r="U407" cm="1">
        <f t="array" ref="U407">IF(R407="GBP",1,_xll.BDP("GBP"&amp;R407&amp;" CURNCY","PX_LAST"))</f>
        <v>1.2910999999999999</v>
      </c>
      <c r="V407" s="107">
        <f t="shared" si="98"/>
        <v>0</v>
      </c>
      <c r="X407" s="249" t="str">
        <f t="shared" si="99"/>
        <v>ED895557 Corp</v>
      </c>
      <c r="Y407" s="250">
        <f t="shared" si="100"/>
        <v>0</v>
      </c>
      <c r="Z407" s="254">
        <f t="shared" si="101"/>
        <v>0</v>
      </c>
      <c r="AA407" s="254">
        <f t="shared" si="102"/>
        <v>0</v>
      </c>
      <c r="AB407" s="91" cm="1">
        <f t="array" ref="AB407">_xll.BDP(P407&amp;" Govt","PX_DIRTY_MID")</f>
        <v>18.155999999999999</v>
      </c>
      <c r="AC407" s="256">
        <f t="shared" si="103"/>
        <v>0</v>
      </c>
      <c r="AD407" s="255" t="e">
        <f t="shared" si="104"/>
        <v>#DIV/0!</v>
      </c>
      <c r="AE407" s="249" t="str">
        <f t="shared" si="105"/>
        <v>[VENZ 7.65 04/21/25]</v>
      </c>
      <c r="AG407" s="254">
        <f t="shared" si="106"/>
        <v>0</v>
      </c>
      <c r="AH407" s="254">
        <f t="shared" si="107"/>
        <v>0</v>
      </c>
      <c r="AI407" s="256">
        <f t="shared" si="108"/>
        <v>0</v>
      </c>
      <c r="AJ407" t="b">
        <f t="shared" si="109"/>
        <v>1</v>
      </c>
      <c r="AK407" t="s">
        <v>1012</v>
      </c>
      <c r="AL407" t="str">
        <f t="shared" si="110"/>
        <v>EURO-DOLLAR</v>
      </c>
      <c r="AM407">
        <f t="shared" si="111"/>
        <v>0</v>
      </c>
    </row>
    <row r="408" spans="8:39" x14ac:dyDescent="0.35">
      <c r="H408" s="287">
        <f t="shared" si="112"/>
        <v>-389</v>
      </c>
      <c r="I408" s="249" t="s">
        <v>934</v>
      </c>
      <c r="J408" t="s">
        <v>935</v>
      </c>
      <c r="L408">
        <v>15450</v>
      </c>
      <c r="M408" s="250">
        <v>7370296.2062633885</v>
      </c>
      <c r="N408" s="251">
        <v>60.21875</v>
      </c>
      <c r="O408" t="str" cm="1">
        <f t="array" ref="O408">_xll.BDP(I408,"SECURITY_TYP")</f>
        <v>US GOVERNMENT</v>
      </c>
      <c r="P408" t="str" cm="1">
        <f t="array" ref="P408">_xll.BDP(I408,"ID_ISIN")</f>
        <v>US912810SQ22</v>
      </c>
      <c r="Q408" t="str" cm="1">
        <f t="array" ref="Q408">_xll.BDP(P408&amp;" Govt","MATURITY")</f>
        <v>15/08/2040</v>
      </c>
      <c r="R408" t="str" cm="1">
        <f t="array" ref="R408">_xll.BDP(I408,"CRNCY")</f>
        <v>USD</v>
      </c>
      <c r="S408" s="91" cm="1">
        <f t="array" ref="S408">_xll.BDP(P408&amp;" Govt","RISK_MID")</f>
        <v>8.6861046036460721</v>
      </c>
      <c r="T408" s="175">
        <f t="shared" si="97"/>
        <v>10394.261956961645</v>
      </c>
      <c r="U408" cm="1">
        <f t="array" ref="U408">IF(R408="GBP",1,_xll.BDP("GBP"&amp;R408&amp;" CURNCY","PX_LAST"))</f>
        <v>1.2910999999999999</v>
      </c>
      <c r="V408" s="107">
        <f t="shared" si="98"/>
        <v>0.18235547292915166</v>
      </c>
      <c r="X408" s="249" t="str">
        <f t="shared" si="99"/>
        <v>912810SQ Govt</v>
      </c>
      <c r="Y408" s="250">
        <f t="shared" si="100"/>
        <v>15298.210526315788</v>
      </c>
      <c r="Z408" s="254">
        <f t="shared" si="101"/>
        <v>-151.78947368421177</v>
      </c>
      <c r="AA408" s="254">
        <f t="shared" si="102"/>
        <v>-102.11906484032579</v>
      </c>
      <c r="AB408" s="91" cm="1">
        <f t="array" ref="AB408">_xll.BDP(P408&amp;" Govt","PX_DIRTY_MID")</f>
        <v>62.630752060439562</v>
      </c>
      <c r="AC408" s="256">
        <f t="shared" si="103"/>
        <v>-73632.475344283826</v>
      </c>
      <c r="AD408" s="255">
        <f t="shared" si="104"/>
        <v>-9.990436379166124E-3</v>
      </c>
      <c r="AE408" s="249" t="str">
        <f t="shared" si="105"/>
        <v>T 1 ⅛ 08/15/40</v>
      </c>
      <c r="AG408" s="254">
        <f t="shared" si="106"/>
        <v>-151.78947368421177</v>
      </c>
      <c r="AH408" s="254">
        <f t="shared" si="107"/>
        <v>-102.11906484032579</v>
      </c>
      <c r="AI408" s="256">
        <f t="shared" si="108"/>
        <v>-73632.475344283826</v>
      </c>
      <c r="AJ408" t="b">
        <f t="shared" si="109"/>
        <v>1</v>
      </c>
      <c r="AK408" t="s">
        <v>1012</v>
      </c>
      <c r="AL408" t="str">
        <f t="shared" si="110"/>
        <v>US GOVERNMENT</v>
      </c>
      <c r="AM408">
        <f t="shared" si="111"/>
        <v>0</v>
      </c>
    </row>
    <row r="409" spans="8:39" x14ac:dyDescent="0.35">
      <c r="H409" s="287">
        <f t="shared" si="112"/>
        <v>-298</v>
      </c>
      <c r="I409" s="249" t="s">
        <v>748</v>
      </c>
      <c r="J409" t="s">
        <v>749</v>
      </c>
      <c r="L409">
        <v>11840</v>
      </c>
      <c r="M409">
        <v>7509436.9500072869</v>
      </c>
      <c r="N409" s="251">
        <v>80.4375</v>
      </c>
      <c r="O409" t="str" cm="1">
        <f t="array" ref="O409">_xll.BDP(I409,"SECURITY_TYP")</f>
        <v>US GOVERNMENT</v>
      </c>
      <c r="P409" t="str" cm="1">
        <f t="array" ref="P409">_xll.BDP(I409,"ID_ISIN")</f>
        <v>US91282CDJ71</v>
      </c>
      <c r="Q409" t="str" cm="1">
        <f t="array" ref="Q409">_xll.BDP(P409&amp;" Govt","MATURITY")</f>
        <v>15/11/2031</v>
      </c>
      <c r="R409" t="str" cm="1">
        <f t="array" ref="R409">_xll.BDP(I409,"CRNCY")</f>
        <v>USD</v>
      </c>
      <c r="S409" s="91" cm="1">
        <f t="array" ref="S409">_xll.BDP(P409&amp;" Govt","RISK_MID")</f>
        <v>5.6203644531365171</v>
      </c>
      <c r="T409" s="175">
        <f t="shared" si="97"/>
        <v>5154.1410522141095</v>
      </c>
      <c r="U409" cm="1">
        <f t="array" ref="U409">IF(R409="GBP",1,_xll.BDP("GBP"&amp;R409&amp;" CURNCY","PX_LAST"))</f>
        <v>1.2910999999999999</v>
      </c>
      <c r="V409" s="107">
        <f t="shared" si="98"/>
        <v>9.0423527231826478E-2</v>
      </c>
      <c r="X409" s="249" t="str">
        <f t="shared" si="99"/>
        <v>91282CDJ Govt</v>
      </c>
      <c r="Y409" s="250">
        <f t="shared" si="100"/>
        <v>11723.677192982455</v>
      </c>
      <c r="Z409" s="254">
        <f t="shared" si="101"/>
        <v>-116.32280701754462</v>
      </c>
      <c r="AA409" s="254">
        <f t="shared" si="102"/>
        <v>-50.637175249823159</v>
      </c>
      <c r="AB409" s="91" cm="1">
        <f t="array" ref="AB409">_xll.BDP(P409&amp;" Govt","PX_DIRTY_MID")</f>
        <v>82.681046195652172</v>
      </c>
      <c r="AC409" s="256">
        <f t="shared" si="103"/>
        <v>-74492.226633301369</v>
      </c>
      <c r="AD409" s="255">
        <f t="shared" si="104"/>
        <v>-9.919815177784945E-3</v>
      </c>
      <c r="AE409" s="249" t="str">
        <f t="shared" si="105"/>
        <v>T 1 ⅜ 11/15/31</v>
      </c>
      <c r="AG409" s="254">
        <f t="shared" si="106"/>
        <v>-116.32280701754462</v>
      </c>
      <c r="AH409" s="254">
        <f t="shared" si="107"/>
        <v>-50.637175249823159</v>
      </c>
      <c r="AI409" s="256">
        <f t="shared" si="108"/>
        <v>-74492.226633301369</v>
      </c>
      <c r="AJ409" t="b">
        <f t="shared" si="109"/>
        <v>1</v>
      </c>
      <c r="AK409" t="s">
        <v>1012</v>
      </c>
      <c r="AL409" t="str">
        <f t="shared" si="110"/>
        <v>US GOVERNMENT</v>
      </c>
      <c r="AM409">
        <f t="shared" si="111"/>
        <v>0</v>
      </c>
    </row>
    <row r="410" spans="8:39" x14ac:dyDescent="0.35">
      <c r="H410" s="287">
        <f t="shared" si="112"/>
        <v>-313</v>
      </c>
      <c r="I410" s="249" t="s">
        <v>856</v>
      </c>
      <c r="J410" t="s">
        <v>857</v>
      </c>
      <c r="L410" s="250">
        <v>12420</v>
      </c>
      <c r="M410" s="250">
        <v>6466698.9042139538</v>
      </c>
      <c r="N410" s="251">
        <v>65.578125</v>
      </c>
      <c r="O410" t="str" cm="1">
        <f t="array" ref="O410">_xll.BDP(I410,"SECURITY_TYP")</f>
        <v>US GOVERNMENT</v>
      </c>
      <c r="P410" t="str" cm="1">
        <f t="array" ref="P410">_xll.BDP(I410,"ID_ISIN")</f>
        <v>US912810TA60</v>
      </c>
      <c r="Q410" t="str" cm="1">
        <f t="array" ref="Q410">_xll.BDP(P410&amp;" Govt","MATURITY")</f>
        <v>15/08/2041</v>
      </c>
      <c r="R410" t="str" cm="1">
        <f t="array" ref="R410">_xll.BDP(I410,"CRNCY")</f>
        <v>USD</v>
      </c>
      <c r="S410" s="91" cm="1">
        <f t="array" ref="S410">_xll.BDP(P410&amp;" Govt","RISK_MID")</f>
        <v>9.3687766569608755</v>
      </c>
      <c r="T410" s="175">
        <f t="shared" si="97"/>
        <v>9012.4859483737964</v>
      </c>
      <c r="U410" cm="1">
        <f t="array" ref="U410">IF(R410="GBP",1,_xll.BDP("GBP"&amp;R410&amp;" CURNCY","PX_LAST"))</f>
        <v>1.2910999999999999</v>
      </c>
      <c r="V410" s="107">
        <f t="shared" si="98"/>
        <v>0.15811378856796135</v>
      </c>
      <c r="X410" s="249" t="str">
        <f t="shared" si="99"/>
        <v>912810TA Govt</v>
      </c>
      <c r="Y410" s="250">
        <f t="shared" si="100"/>
        <v>12297.97894736842</v>
      </c>
      <c r="Z410" s="254">
        <f t="shared" si="101"/>
        <v>-122.02105263158046</v>
      </c>
      <c r="AA410" s="254">
        <f t="shared" si="102"/>
        <v>-88.543721598059435</v>
      </c>
      <c r="AB410" s="91" cm="1">
        <f t="array" ref="AB410">_xll.BDP(P410&amp;" Govt","PX_DIRTY_MID")</f>
        <v>68.140024038461533</v>
      </c>
      <c r="AC410" s="256">
        <f t="shared" si="103"/>
        <v>-64398.710088407352</v>
      </c>
      <c r="AD410" s="255">
        <f t="shared" si="104"/>
        <v>-9.9585137706724881E-3</v>
      </c>
      <c r="AE410" s="249" t="str">
        <f t="shared" si="105"/>
        <v>T 1 ¾ 08/15/41</v>
      </c>
      <c r="AG410" s="254">
        <f t="shared" si="106"/>
        <v>-122.02105263158046</v>
      </c>
      <c r="AH410" s="254">
        <f t="shared" si="107"/>
        <v>-88.543721598059435</v>
      </c>
      <c r="AI410" s="256">
        <f t="shared" si="108"/>
        <v>-64398.710088407352</v>
      </c>
      <c r="AJ410" t="b">
        <f t="shared" si="109"/>
        <v>1</v>
      </c>
      <c r="AK410" t="s">
        <v>1012</v>
      </c>
      <c r="AL410" t="str">
        <f t="shared" si="110"/>
        <v>US GOVERNMENT</v>
      </c>
      <c r="AM410">
        <f t="shared" si="111"/>
        <v>0</v>
      </c>
    </row>
    <row r="411" spans="8:39" x14ac:dyDescent="0.35">
      <c r="H411" s="287">
        <f t="shared" si="112"/>
        <v>-17410706.100000232</v>
      </c>
      <c r="I411" s="249" t="s">
        <v>641</v>
      </c>
      <c r="J411" t="s">
        <v>642</v>
      </c>
      <c r="L411">
        <v>19200415.500000834</v>
      </c>
      <c r="M411">
        <v>1408275.6259439643</v>
      </c>
      <c r="N411" s="251">
        <v>1</v>
      </c>
      <c r="O411" t="str" cm="1">
        <f t="array" ref="O411">_xll.BDP(I411,"SECURITY_TYP")</f>
        <v>SPOT</v>
      </c>
      <c r="P411" t="str" cm="1">
        <f t="array" ref="P411">_xll.BDP(I411,"ID_ISIN")</f>
        <v>#N/A Field Not Applicable</v>
      </c>
      <c r="Q411" t="str" cm="1">
        <f t="array" ref="Q411">_xll.BDP(P411&amp;" Govt","MATURITY")</f>
        <v>#N/A Field Not Applicable Govt</v>
      </c>
      <c r="R411" t="str" cm="1">
        <f t="array" ref="R411">_xll.BDP(I411,"CRNCY")</f>
        <v>SEK</v>
      </c>
      <c r="S411" s="91" t="str" cm="1">
        <f t="array" ref="S411">_xll.BDP(P411&amp;" Govt","RISK_MID")</f>
        <v>#N/A Field Not Applicable Govt</v>
      </c>
      <c r="T411" s="175" t="e">
        <f t="shared" si="97"/>
        <v>#VALUE!</v>
      </c>
      <c r="U411" cm="1">
        <f t="array" ref="U411">IF(R411="GBP",1,_xll.BDP("GBP"&amp;R411&amp;" CURNCY","PX_LAST"))</f>
        <v>13.573399999999999</v>
      </c>
      <c r="V411" s="107" t="e">
        <f t="shared" si="98"/>
        <v>#VALUE!</v>
      </c>
      <c r="X411" s="249" t="str">
        <f t="shared" si="99"/>
        <v>SEK Curncy</v>
      </c>
      <c r="Y411" s="250">
        <f t="shared" si="100"/>
        <v>19011779.838948194</v>
      </c>
      <c r="Z411" s="254">
        <f t="shared" si="101"/>
        <v>-188635.66105264053</v>
      </c>
      <c r="AA411" s="254" t="e">
        <f t="shared" si="102"/>
        <v>#VALUE!</v>
      </c>
      <c r="AB411" s="91" t="str" cm="1">
        <f t="array" ref="AB411">_xll.BDP(P411&amp;" Govt","PX_DIRTY_MID")</f>
        <v>#N/A Field Not Applicable Govt</v>
      </c>
      <c r="AC411" s="256" t="e">
        <f t="shared" si="103"/>
        <v>#VALUE!</v>
      </c>
      <c r="AD411" s="255" t="e">
        <f t="shared" si="104"/>
        <v>#VALUE!</v>
      </c>
      <c r="AE411" s="249" t="str">
        <f t="shared" si="105"/>
        <v>{cash} SEK</v>
      </c>
      <c r="AG411" s="254">
        <f t="shared" si="106"/>
        <v>-188635.66105264053</v>
      </c>
      <c r="AH411" s="254" t="e">
        <f t="shared" si="107"/>
        <v>#VALUE!</v>
      </c>
      <c r="AI411" s="256" t="e">
        <f t="shared" si="108"/>
        <v>#VALUE!</v>
      </c>
      <c r="AJ411" t="b">
        <f t="shared" si="109"/>
        <v>1</v>
      </c>
      <c r="AK411" t="s">
        <v>1012</v>
      </c>
      <c r="AL411" t="str">
        <f t="shared" si="110"/>
        <v>SPOT</v>
      </c>
      <c r="AM411">
        <f t="shared" si="111"/>
        <v>0</v>
      </c>
    </row>
    <row r="412" spans="8:39" x14ac:dyDescent="0.35">
      <c r="H412" s="287">
        <f t="shared" si="112"/>
        <v>-228</v>
      </c>
      <c r="I412" s="249" t="s">
        <v>948</v>
      </c>
      <c r="J412" t="s">
        <v>949</v>
      </c>
      <c r="L412" s="250">
        <v>9052</v>
      </c>
      <c r="M412" s="250">
        <v>6728611.027313577</v>
      </c>
      <c r="N412" s="251">
        <v>93.515625</v>
      </c>
      <c r="O412" t="str" cm="1">
        <f t="array" ref="O412">_xll.BDP(I412,"SECURITY_TYP")</f>
        <v>US GOVERNMENT</v>
      </c>
      <c r="P412" t="str" cm="1">
        <f t="array" ref="P412">_xll.BDP(I412,"ID_ISIN")</f>
        <v>US9128284V99</v>
      </c>
      <c r="Q412" t="str" cm="1">
        <f t="array" ref="Q412">_xll.BDP(P412&amp;" Govt","MATURITY")</f>
        <v>15/08/2028</v>
      </c>
      <c r="R412" t="str" cm="1">
        <f t="array" ref="R412">_xll.BDP(I412,"CRNCY")</f>
        <v>USD</v>
      </c>
      <c r="S412" s="91" cm="1">
        <f t="array" ref="S412">_xll.BDP(P412&amp;" Govt","RISK_MID")</f>
        <v>3.6079045296908419</v>
      </c>
      <c r="T412" s="175">
        <f t="shared" si="97"/>
        <v>2529.5292233569439</v>
      </c>
      <c r="U412" cm="1">
        <f t="array" ref="U412">IF(R412="GBP",1,_xll.BDP("GBP"&amp;R412&amp;" CURNCY","PX_LAST"))</f>
        <v>1.2910999999999999</v>
      </c>
      <c r="V412" s="107">
        <f t="shared" si="98"/>
        <v>4.4377705672928841E-2</v>
      </c>
      <c r="X412" s="249" t="str">
        <f t="shared" si="99"/>
        <v>9128284V Govt</v>
      </c>
      <c r="Y412" s="250">
        <f t="shared" si="100"/>
        <v>8963.0680701754372</v>
      </c>
      <c r="Z412" s="254">
        <f t="shared" si="101"/>
        <v>-88.931929824562758</v>
      </c>
      <c r="AA412" s="254">
        <f t="shared" si="102"/>
        <v>-24.851515176840529</v>
      </c>
      <c r="AB412" s="91" cm="1">
        <f t="array" ref="AB412">_xll.BDP(P412&amp;" Govt","PX_DIRTY_MID")</f>
        <v>96.196557348901095</v>
      </c>
      <c r="AC412" s="256">
        <f t="shared" si="103"/>
        <v>-66260.905332793744</v>
      </c>
      <c r="AD412" s="255">
        <f t="shared" si="104"/>
        <v>-9.8476349819925108E-3</v>
      </c>
      <c r="AE412" s="249" t="str">
        <f t="shared" si="105"/>
        <v>T 2 ⅞ 08/15/28</v>
      </c>
      <c r="AG412" s="254">
        <f t="shared" si="106"/>
        <v>-88.931929824562758</v>
      </c>
      <c r="AH412" s="254">
        <f t="shared" si="107"/>
        <v>-24.851515176840529</v>
      </c>
      <c r="AI412" s="256">
        <f t="shared" si="108"/>
        <v>-66260.905332793744</v>
      </c>
      <c r="AJ412" t="b">
        <f t="shared" si="109"/>
        <v>1</v>
      </c>
      <c r="AK412" t="s">
        <v>1012</v>
      </c>
      <c r="AL412" t="str">
        <f t="shared" si="110"/>
        <v>US GOVERNMENT</v>
      </c>
      <c r="AM412">
        <f t="shared" si="111"/>
        <v>0</v>
      </c>
    </row>
    <row r="413" spans="8:39" x14ac:dyDescent="0.35">
      <c r="H413" s="287" t="e">
        <f t="shared" si="112"/>
        <v>#N/A</v>
      </c>
      <c r="I413" s="249" t="s">
        <v>766</v>
      </c>
      <c r="J413" t="s">
        <v>767</v>
      </c>
      <c r="K413" t="s">
        <v>668</v>
      </c>
      <c r="L413">
        <v>467</v>
      </c>
      <c r="M413">
        <v>2486.0460934675802</v>
      </c>
      <c r="N413" s="251">
        <v>2.4999999441206455E-3</v>
      </c>
      <c r="O413" t="str" cm="1">
        <f t="array" ref="O413">_xll.BDP(I413,"SECURITY_TYP")</f>
        <v>Financial commodity option.</v>
      </c>
      <c r="P413" t="str" cm="1">
        <f t="array" ref="P413">_xll.BDP(I413,"ID_ISIN")</f>
        <v>GB00C03SWK32</v>
      </c>
      <c r="Q413" t="str" cm="1">
        <f t="array" ref="Q413">_xll.BDP(P413&amp;" Govt","MATURITY")</f>
        <v>#N/A Invalid Security</v>
      </c>
      <c r="R413" t="str" cm="1">
        <f t="array" ref="R413">_xll.BDP(I413,"CRNCY")</f>
        <v>EUR</v>
      </c>
      <c r="S413" s="91" t="str" cm="1">
        <f t="array" ref="S413">_xll.BDP(P413&amp;" Govt","RISK_MID")</f>
        <v>#N/A Invalid Security</v>
      </c>
      <c r="T413" s="175" t="e">
        <f t="shared" si="97"/>
        <v>#VALUE!</v>
      </c>
      <c r="U413" cm="1">
        <f t="array" ref="U413">IF(R413="GBP",1,_xll.BDP("GBP"&amp;R413&amp;" CURNCY","PX_LAST"))</f>
        <v>1.1878</v>
      </c>
      <c r="V413" s="107" t="e">
        <f t="shared" si="98"/>
        <v>#VALUE!</v>
      </c>
      <c r="X413" s="249" t="str">
        <f t="shared" si="99"/>
        <v>0RM4C 99.000 Comdty</v>
      </c>
      <c r="Y413" s="250">
        <f t="shared" si="100"/>
        <v>462.41192982456135</v>
      </c>
      <c r="Z413" s="254">
        <f t="shared" si="101"/>
        <v>-4.588070175438645</v>
      </c>
      <c r="AA413" s="254" t="e">
        <f t="shared" si="102"/>
        <v>#VALUE!</v>
      </c>
      <c r="AB413" s="91" t="str" cm="1">
        <f t="array" ref="AB413">_xll.BDP(P413&amp;" Govt","PX_DIRTY_MID")</f>
        <v>#N/A Invalid Security</v>
      </c>
      <c r="AC413" s="256" t="e">
        <f t="shared" si="103"/>
        <v>#VALUE!</v>
      </c>
      <c r="AD413" s="255" t="e">
        <f t="shared" si="104"/>
        <v>#VALUE!</v>
      </c>
      <c r="AE413" s="249" t="str">
        <f t="shared" si="105"/>
        <v>0RM4C 99.000 ICF</v>
      </c>
      <c r="AG413" s="254">
        <f t="shared" si="106"/>
        <v>-4.588070175438645</v>
      </c>
      <c r="AH413" s="254" t="e">
        <f t="shared" si="107"/>
        <v>#VALUE!</v>
      </c>
      <c r="AI413" s="256" t="e">
        <f t="shared" si="108"/>
        <v>#VALUE!</v>
      </c>
      <c r="AJ413" t="b">
        <f t="shared" si="109"/>
        <v>1</v>
      </c>
      <c r="AK413" t="s">
        <v>1012</v>
      </c>
      <c r="AL413" t="str">
        <f t="shared" si="110"/>
        <v>Financial commodity option.</v>
      </c>
      <c r="AM413" t="str">
        <f t="shared" si="111"/>
        <v>RATES: EUR Front End</v>
      </c>
    </row>
    <row r="414" spans="8:39" x14ac:dyDescent="0.35">
      <c r="H414" s="287" t="e">
        <f t="shared" si="112"/>
        <v>#N/A</v>
      </c>
      <c r="I414" s="249" t="s">
        <v>745</v>
      </c>
      <c r="J414" t="s">
        <v>1199</v>
      </c>
      <c r="K414" t="s">
        <v>690</v>
      </c>
      <c r="L414">
        <v>0</v>
      </c>
      <c r="M414" s="250">
        <v>0</v>
      </c>
      <c r="N414" s="251">
        <v>0</v>
      </c>
      <c r="O414" t="str" cm="1">
        <f t="array" ref="O414">_xll.BDP(I414,"SECURITY_TYP")</f>
        <v>Rec Fix/Pay IL ZC</v>
      </c>
      <c r="P414" t="str" cm="1">
        <f t="array" ref="P414">_xll.BDP(I414,"ID_ISIN")</f>
        <v>#N/A Field Not Applicable</v>
      </c>
      <c r="Q414" t="str" cm="1">
        <f t="array" ref="Q414">_xll.BDP(P414&amp;" Govt","MATURITY")</f>
        <v>#N/A Field Not Applicable Govt</v>
      </c>
      <c r="R414" t="str" cm="1">
        <f t="array" ref="R414">_xll.BDP(I414,"CRNCY")</f>
        <v>USD</v>
      </c>
      <c r="S414" s="91" t="str" cm="1">
        <f t="array" ref="S414">_xll.BDP(P414&amp;" Govt","RISK_MID")</f>
        <v>#N/A Field Not Applicable Govt</v>
      </c>
      <c r="T414" s="175" t="e">
        <f t="shared" si="97"/>
        <v>#VALUE!</v>
      </c>
      <c r="U414" cm="1">
        <f t="array" ref="U414">IF(R414="GBP",1,_xll.BDP("GBP"&amp;R414&amp;" CURNCY","PX_LAST"))</f>
        <v>1.2910999999999999</v>
      </c>
      <c r="V414" s="107" t="e">
        <f t="shared" si="98"/>
        <v>#VALUE!</v>
      </c>
      <c r="X414" s="249" t="str">
        <f t="shared" si="99"/>
        <v>SL7Y06X0 Corp</v>
      </c>
      <c r="Y414" s="250">
        <f t="shared" si="100"/>
        <v>0</v>
      </c>
      <c r="Z414" s="254">
        <f t="shared" si="101"/>
        <v>0</v>
      </c>
      <c r="AA414" s="254" t="e">
        <f t="shared" si="102"/>
        <v>#VALUE!</v>
      </c>
      <c r="AB414" s="91" t="str" cm="1">
        <f t="array" ref="AB414">_xll.BDP(P414&amp;" Govt","PX_DIRTY_MID")</f>
        <v>#N/A Field Not Applicable Govt</v>
      </c>
      <c r="AC414" s="256" t="e">
        <f t="shared" si="103"/>
        <v>#VALUE!</v>
      </c>
      <c r="AD414" s="255" t="e">
        <f t="shared" si="104"/>
        <v>#VALUE!</v>
      </c>
      <c r="AE414" s="249" t="str">
        <f t="shared" si="105"/>
        <v>[/ZC 2.58 09/27/25 000C]</v>
      </c>
      <c r="AG414" s="254">
        <f t="shared" si="106"/>
        <v>0</v>
      </c>
      <c r="AH414" s="254" t="e">
        <f t="shared" si="107"/>
        <v>#VALUE!</v>
      </c>
      <c r="AI414" s="256" t="e">
        <f t="shared" si="108"/>
        <v>#VALUE!</v>
      </c>
      <c r="AJ414" t="b">
        <f t="shared" si="109"/>
        <v>1</v>
      </c>
      <c r="AK414" t="s">
        <v>1012</v>
      </c>
      <c r="AL414" t="str">
        <f t="shared" si="110"/>
        <v>Rec Fix/Pay IL ZC</v>
      </c>
      <c r="AM414" t="str">
        <f t="shared" si="111"/>
        <v>Long US Inflation</v>
      </c>
    </row>
    <row r="415" spans="8:39" x14ac:dyDescent="0.35">
      <c r="H415" s="287" t="e">
        <f t="shared" si="112"/>
        <v>#N/A</v>
      </c>
      <c r="I415" s="249" t="s">
        <v>1318</v>
      </c>
      <c r="J415" t="s">
        <v>1319</v>
      </c>
      <c r="L415">
        <v>-82945590</v>
      </c>
      <c r="M415">
        <v>-65362436.562065184</v>
      </c>
      <c r="N415" s="251">
        <v>1.2690212173095703</v>
      </c>
      <c r="O415" t="str" cm="1">
        <f t="array" ref="O415">_xll.BDP(I415,"SECURITY_TYP")</f>
        <v>FORWARD</v>
      </c>
      <c r="P415" t="str" cm="1">
        <f t="array" ref="P415">_xll.BDP(I415,"ID_ISIN")</f>
        <v>#N/A Field Not Applicable</v>
      </c>
      <c r="Q415" t="str" cm="1">
        <f t="array" ref="Q415">_xll.BDP(P415&amp;" Govt","MATURITY")</f>
        <v>#N/A Field Not Applicable Govt</v>
      </c>
      <c r="R415" t="str" cm="1">
        <f t="array" ref="R415">_xll.BDP(I415,"CRNCY")</f>
        <v>USD</v>
      </c>
      <c r="S415" s="91" t="str" cm="1">
        <f t="array" ref="S415">_xll.BDP(P415&amp;" Govt","RISK_MID")</f>
        <v>#N/A Field Not Applicable Govt</v>
      </c>
      <c r="T415" s="175" t="e">
        <f t="shared" si="97"/>
        <v>#VALUE!</v>
      </c>
      <c r="U415" cm="1">
        <f t="array" ref="U415">IF(R415="GBP",1,_xll.BDP("GBP"&amp;R415&amp;" CURNCY","PX_LAST"))</f>
        <v>1.2910999999999999</v>
      </c>
      <c r="V415" s="107" t="e">
        <f t="shared" si="98"/>
        <v>#VALUE!</v>
      </c>
      <c r="X415" s="249" t="str">
        <f t="shared" si="99"/>
        <v>GBP/USD R 05/28/24 Curncy</v>
      </c>
      <c r="Y415" s="250">
        <f t="shared" si="100"/>
        <v>-82130685.957894728</v>
      </c>
      <c r="Z415" s="254">
        <f t="shared" si="101"/>
        <v>814904.04210527241</v>
      </c>
      <c r="AA415" s="254" t="e">
        <f t="shared" si="102"/>
        <v>#VALUE!</v>
      </c>
      <c r="AB415" s="91" t="str" cm="1">
        <f t="array" ref="AB415">_xll.BDP(P415&amp;" Govt","PX_DIRTY_MID")</f>
        <v>#N/A Field Not Applicable Govt</v>
      </c>
      <c r="AC415" s="256" t="e">
        <f t="shared" si="103"/>
        <v>#VALUE!</v>
      </c>
      <c r="AD415" s="255" t="e">
        <f t="shared" si="104"/>
        <v>#VALUE!</v>
      </c>
      <c r="AE415" s="249" t="str">
        <f t="shared" si="105"/>
        <v>GBP/USD R 05/28/24 USD</v>
      </c>
      <c r="AG415" s="254">
        <f t="shared" si="106"/>
        <v>814904.04210527241</v>
      </c>
      <c r="AH415" s="254" t="e">
        <f t="shared" si="107"/>
        <v>#VALUE!</v>
      </c>
      <c r="AI415" s="256" t="e">
        <f t="shared" si="108"/>
        <v>#VALUE!</v>
      </c>
      <c r="AJ415" t="b">
        <f t="shared" si="109"/>
        <v>1</v>
      </c>
      <c r="AK415" t="s">
        <v>1012</v>
      </c>
      <c r="AL415" t="str">
        <f t="shared" si="110"/>
        <v>FORWARD</v>
      </c>
      <c r="AM415">
        <f t="shared" si="111"/>
        <v>0</v>
      </c>
    </row>
    <row r="416" spans="8:39" x14ac:dyDescent="0.35">
      <c r="H416" s="287" t="e">
        <f t="shared" si="112"/>
        <v>#N/A</v>
      </c>
      <c r="I416" s="249" t="s">
        <v>1318</v>
      </c>
      <c r="J416" t="s">
        <v>1320</v>
      </c>
      <c r="L416">
        <v>65000000</v>
      </c>
      <c r="M416" s="250">
        <v>65000000</v>
      </c>
      <c r="N416" s="251">
        <v>1.2690212173095703</v>
      </c>
      <c r="O416" t="str" cm="1">
        <f t="array" ref="O416">_xll.BDP(I416,"SECURITY_TYP")</f>
        <v>FORWARD</v>
      </c>
      <c r="P416" t="str" cm="1">
        <f t="array" ref="P416">_xll.BDP(I416,"ID_ISIN")</f>
        <v>#N/A Field Not Applicable</v>
      </c>
      <c r="Q416" t="str" cm="1">
        <f t="array" ref="Q416">_xll.BDP(P416&amp;" Govt","MATURITY")</f>
        <v>#N/A Field Not Applicable Govt</v>
      </c>
      <c r="R416" t="str" cm="1">
        <f t="array" ref="R416">_xll.BDP(I416,"CRNCY")</f>
        <v>USD</v>
      </c>
      <c r="S416" s="91" t="str" cm="1">
        <f t="array" ref="S416">_xll.BDP(P416&amp;" Govt","RISK_MID")</f>
        <v>#N/A Field Not Applicable Govt</v>
      </c>
      <c r="T416" s="175" t="e">
        <f t="shared" si="97"/>
        <v>#VALUE!</v>
      </c>
      <c r="U416" cm="1">
        <f t="array" ref="U416">IF(R416="GBP",1,_xll.BDP("GBP"&amp;R416&amp;" CURNCY","PX_LAST"))</f>
        <v>1.2910999999999999</v>
      </c>
      <c r="V416" s="107" t="e">
        <f t="shared" si="98"/>
        <v>#VALUE!</v>
      </c>
      <c r="X416" s="249" t="str">
        <f t="shared" si="99"/>
        <v>GBP/USD R 05/28/24 Curncy</v>
      </c>
      <c r="Y416" s="250">
        <f t="shared" si="100"/>
        <v>64361403.508771926</v>
      </c>
      <c r="Z416" s="254">
        <f t="shared" si="101"/>
        <v>-638596.49122807384</v>
      </c>
      <c r="AA416" s="254" t="e">
        <f t="shared" si="102"/>
        <v>#VALUE!</v>
      </c>
      <c r="AB416" s="91" t="str" cm="1">
        <f t="array" ref="AB416">_xll.BDP(P416&amp;" Govt","PX_DIRTY_MID")</f>
        <v>#N/A Field Not Applicable Govt</v>
      </c>
      <c r="AC416" s="256" t="e">
        <f t="shared" si="103"/>
        <v>#VALUE!</v>
      </c>
      <c r="AD416" s="255" t="e">
        <f t="shared" si="104"/>
        <v>#VALUE!</v>
      </c>
      <c r="AE416" s="249" t="str">
        <f t="shared" si="105"/>
        <v>GBP/USD R 05/28/24 GBP</v>
      </c>
      <c r="AG416" s="254">
        <f t="shared" si="106"/>
        <v>-638596.49122807384</v>
      </c>
      <c r="AH416" s="254" t="e">
        <f t="shared" si="107"/>
        <v>#VALUE!</v>
      </c>
      <c r="AI416" s="256" t="e">
        <f t="shared" si="108"/>
        <v>#VALUE!</v>
      </c>
      <c r="AJ416" t="b">
        <f t="shared" si="109"/>
        <v>1</v>
      </c>
      <c r="AK416" t="s">
        <v>1012</v>
      </c>
      <c r="AL416" t="str">
        <f t="shared" si="110"/>
        <v>FORWARD</v>
      </c>
      <c r="AM416">
        <f t="shared" si="111"/>
        <v>0</v>
      </c>
    </row>
    <row r="417" spans="8:39" x14ac:dyDescent="0.35">
      <c r="H417" s="287" t="e">
        <f t="shared" si="112"/>
        <v>#N/A</v>
      </c>
      <c r="I417" s="249" t="s">
        <v>944</v>
      </c>
      <c r="J417" t="s">
        <v>945</v>
      </c>
      <c r="L417">
        <v>9385</v>
      </c>
      <c r="M417">
        <v>5045739.9319370063</v>
      </c>
      <c r="N417" s="251">
        <v>68.15625</v>
      </c>
      <c r="O417" t="str" cm="1">
        <f t="array" ref="O417">_xll.BDP(I417,"SECURITY_TYP")</f>
        <v>US GOVERNMENT</v>
      </c>
      <c r="P417" t="str" cm="1">
        <f t="array" ref="P417">_xll.BDP(I417,"ID_ISIN")</f>
        <v>US912810TC27</v>
      </c>
      <c r="Q417" t="str" cm="1">
        <f t="array" ref="Q417">_xll.BDP(P417&amp;" Govt","MATURITY")</f>
        <v>15/11/2041</v>
      </c>
      <c r="R417" t="str" cm="1">
        <f t="array" ref="R417">_xll.BDP(I417,"CRNCY")</f>
        <v>USD</v>
      </c>
      <c r="S417" s="91" cm="1">
        <f t="array" ref="S417">_xll.BDP(P417&amp;" Govt","RISK_MID")</f>
        <v>9.6467336626396616</v>
      </c>
      <c r="T417" s="175">
        <f t="shared" si="97"/>
        <v>7012.2062910598115</v>
      </c>
      <c r="U417" cm="1">
        <f t="array" ref="U417">IF(R417="GBP",1,_xll.BDP("GBP"&amp;R417&amp;" CURNCY","PX_LAST"))</f>
        <v>1.2910999999999999</v>
      </c>
      <c r="V417" s="107">
        <f t="shared" si="98"/>
        <v>0.12302116300104933</v>
      </c>
      <c r="X417" s="249" t="str">
        <f t="shared" si="99"/>
        <v>912810TC Govt</v>
      </c>
      <c r="Y417" s="250">
        <f t="shared" si="100"/>
        <v>9292.7964912280695</v>
      </c>
      <c r="Z417" s="254">
        <f t="shared" si="101"/>
        <v>-92.203508771930501</v>
      </c>
      <c r="AA417" s="254">
        <f t="shared" si="102"/>
        <v>-68.891851280588128</v>
      </c>
      <c r="AB417" s="91" cm="1">
        <f t="array" ref="AB417">_xll.BDP(P417&amp;" Govt","PX_DIRTY_MID")</f>
        <v>70.347146739130437</v>
      </c>
      <c r="AC417" s="256">
        <f t="shared" si="103"/>
        <v>-50238.19813679572</v>
      </c>
      <c r="AD417" s="255">
        <f t="shared" si="104"/>
        <v>-9.9565571778309648E-3</v>
      </c>
      <c r="AE417" s="249" t="str">
        <f t="shared" si="105"/>
        <v>T 2 11/15/41</v>
      </c>
      <c r="AG417" s="254">
        <f t="shared" si="106"/>
        <v>-92.203508771930501</v>
      </c>
      <c r="AH417" s="254">
        <f t="shared" si="107"/>
        <v>-68.891851280588128</v>
      </c>
      <c r="AI417" s="256">
        <f t="shared" si="108"/>
        <v>-50238.19813679572</v>
      </c>
      <c r="AJ417" t="b">
        <f t="shared" si="109"/>
        <v>1</v>
      </c>
      <c r="AK417" t="s">
        <v>1012</v>
      </c>
      <c r="AL417" t="str">
        <f t="shared" si="110"/>
        <v>US GOVERNMENT</v>
      </c>
      <c r="AM417">
        <f t="shared" si="111"/>
        <v>0</v>
      </c>
    </row>
    <row r="418" spans="8:39" x14ac:dyDescent="0.35">
      <c r="H418" s="287">
        <f t="shared" si="112"/>
        <v>1204929601.079999</v>
      </c>
      <c r="I418" s="249" t="s">
        <v>879</v>
      </c>
      <c r="J418" t="s">
        <v>880</v>
      </c>
      <c r="L418">
        <v>-602464800.53999996</v>
      </c>
      <c r="M418">
        <v>-5182632.7987175109</v>
      </c>
      <c r="N418" s="251">
        <v>1</v>
      </c>
      <c r="O418" t="str" cm="1">
        <f t="array" ref="O418">_xll.BDP(I418,"SECURITY_TYP")</f>
        <v>SPOT</v>
      </c>
      <c r="P418" t="str" cm="1">
        <f t="array" ref="P418">_xll.BDP(I418,"ID_ISIN")</f>
        <v>#N/A Field Not Applicable</v>
      </c>
      <c r="Q418" t="str" cm="1">
        <f t="array" ref="Q418">_xll.BDP(P418&amp;" Govt","MATURITY")</f>
        <v>#N/A Field Not Applicable Govt</v>
      </c>
      <c r="R418" t="str" cm="1">
        <f t="array" ref="R418">_xll.BDP(I418,"CRNCY")</f>
        <v>RUB</v>
      </c>
      <c r="S418" s="91" t="str" cm="1">
        <f t="array" ref="S418">_xll.BDP(P418&amp;" Govt","RISK_MID")</f>
        <v>#N/A Field Not Applicable Govt</v>
      </c>
      <c r="T418" s="175" t="e">
        <f t="shared" si="97"/>
        <v>#VALUE!</v>
      </c>
      <c r="U418" cm="1">
        <f t="array" ref="U418">IF(R418="GBP",1,_xll.BDP("GBP"&amp;R418&amp;" CURNCY","PX_LAST"))</f>
        <v>113.1781</v>
      </c>
      <c r="V418" s="107" t="e">
        <f t="shared" si="98"/>
        <v>#VALUE!</v>
      </c>
      <c r="X418" s="249" t="str">
        <f t="shared" si="99"/>
        <v>RUB Curncy</v>
      </c>
      <c r="Y418" s="250">
        <f t="shared" si="100"/>
        <v>-596545848.11364198</v>
      </c>
      <c r="Z418" s="254">
        <f t="shared" si="101"/>
        <v>5918952.4263579845</v>
      </c>
      <c r="AA418" s="254" t="e">
        <f t="shared" si="102"/>
        <v>#VALUE!</v>
      </c>
      <c r="AB418" s="91" t="str" cm="1">
        <f t="array" ref="AB418">_xll.BDP(P418&amp;" Govt","PX_DIRTY_MID")</f>
        <v>#N/A Field Not Applicable Govt</v>
      </c>
      <c r="AC418" s="256" t="e">
        <f t="shared" si="103"/>
        <v>#VALUE!</v>
      </c>
      <c r="AD418" s="255" t="e">
        <f t="shared" si="104"/>
        <v>#VALUE!</v>
      </c>
      <c r="AE418" s="249" t="str">
        <f t="shared" si="105"/>
        <v>{accrual} RUB</v>
      </c>
      <c r="AG418" s="254">
        <f t="shared" si="106"/>
        <v>5918952.4263579845</v>
      </c>
      <c r="AH418" s="254" t="e">
        <f t="shared" si="107"/>
        <v>#VALUE!</v>
      </c>
      <c r="AI418" s="256" t="e">
        <f t="shared" si="108"/>
        <v>#VALUE!</v>
      </c>
      <c r="AJ418" t="b">
        <f t="shared" si="109"/>
        <v>1</v>
      </c>
      <c r="AK418" t="s">
        <v>1012</v>
      </c>
      <c r="AL418" t="str">
        <f t="shared" si="110"/>
        <v>SPOT</v>
      </c>
      <c r="AM418">
        <f t="shared" si="111"/>
        <v>0</v>
      </c>
    </row>
    <row r="419" spans="8:39" x14ac:dyDescent="0.35">
      <c r="H419" s="287">
        <f t="shared" si="112"/>
        <v>0</v>
      </c>
      <c r="I419" s="249" t="s">
        <v>879</v>
      </c>
      <c r="J419" t="s">
        <v>881</v>
      </c>
      <c r="L419">
        <v>602464800.53999901</v>
      </c>
      <c r="M419">
        <v>5182632.7987175025</v>
      </c>
      <c r="N419" s="251">
        <v>1</v>
      </c>
      <c r="O419" t="str" cm="1">
        <f t="array" ref="O419">_xll.BDP(I419,"SECURITY_TYP")</f>
        <v>SPOT</v>
      </c>
      <c r="P419" t="str" cm="1">
        <f t="array" ref="P419">_xll.BDP(I419,"ID_ISIN")</f>
        <v>#N/A Field Not Applicable</v>
      </c>
      <c r="Q419" t="str" cm="1">
        <f t="array" ref="Q419">_xll.BDP(P419&amp;" Govt","MATURITY")</f>
        <v>#N/A Field Not Applicable Govt</v>
      </c>
      <c r="R419" t="str" cm="1">
        <f t="array" ref="R419">_xll.BDP(I419,"CRNCY")</f>
        <v>RUB</v>
      </c>
      <c r="S419" s="91" t="str" cm="1">
        <f t="array" ref="S419">_xll.BDP(P419&amp;" Govt","RISK_MID")</f>
        <v>#N/A Field Not Applicable Govt</v>
      </c>
      <c r="T419" s="175" t="e">
        <f t="shared" si="97"/>
        <v>#VALUE!</v>
      </c>
      <c r="U419" cm="1">
        <f t="array" ref="U419">IF(R419="GBP",1,_xll.BDP("GBP"&amp;R419&amp;" CURNCY","PX_LAST"))</f>
        <v>113.1781</v>
      </c>
      <c r="V419" s="107" t="e">
        <f t="shared" si="98"/>
        <v>#VALUE!</v>
      </c>
      <c r="X419" s="249" t="str">
        <f t="shared" si="99"/>
        <v>RUB Curncy</v>
      </c>
      <c r="Y419" s="250">
        <f t="shared" si="100"/>
        <v>596545848.11364102</v>
      </c>
      <c r="Z419" s="254">
        <f t="shared" si="101"/>
        <v>-5918952.4263579845</v>
      </c>
      <c r="AA419" s="254" t="e">
        <f t="shared" si="102"/>
        <v>#VALUE!</v>
      </c>
      <c r="AB419" s="91" t="str" cm="1">
        <f t="array" ref="AB419">_xll.BDP(P419&amp;" Govt","PX_DIRTY_MID")</f>
        <v>#N/A Field Not Applicable Govt</v>
      </c>
      <c r="AC419" s="256" t="e">
        <f t="shared" si="103"/>
        <v>#VALUE!</v>
      </c>
      <c r="AD419" s="255" t="e">
        <f t="shared" si="104"/>
        <v>#VALUE!</v>
      </c>
      <c r="AE419" s="249" t="str">
        <f t="shared" si="105"/>
        <v>{cash} RUB</v>
      </c>
      <c r="AG419" s="254">
        <f t="shared" si="106"/>
        <v>-5918952.4263579845</v>
      </c>
      <c r="AH419" s="254" t="e">
        <f t="shared" si="107"/>
        <v>#VALUE!</v>
      </c>
      <c r="AI419" s="256" t="e">
        <f t="shared" si="108"/>
        <v>#VALUE!</v>
      </c>
      <c r="AJ419" t="b">
        <f t="shared" si="109"/>
        <v>1</v>
      </c>
      <c r="AK419" t="s">
        <v>1012</v>
      </c>
      <c r="AL419" t="str">
        <f t="shared" si="110"/>
        <v>SPOT</v>
      </c>
      <c r="AM419">
        <f t="shared" si="111"/>
        <v>0</v>
      </c>
    </row>
    <row r="420" spans="8:39" x14ac:dyDescent="0.35">
      <c r="H420" s="287">
        <f t="shared" si="112"/>
        <v>0</v>
      </c>
      <c r="I420" s="249" t="s">
        <v>882</v>
      </c>
      <c r="J420" t="s">
        <v>883</v>
      </c>
      <c r="L420">
        <v>1305.9400000013411</v>
      </c>
      <c r="M420" s="89">
        <v>131.76629747301237</v>
      </c>
      <c r="N420" s="251">
        <v>1</v>
      </c>
      <c r="O420" t="str" cm="1">
        <f t="array" ref="O420">_xll.BDP(I420,"SECURITY_TYP")</f>
        <v>SPOT</v>
      </c>
      <c r="P420" t="str" cm="1">
        <f t="array" ref="P420">_xll.BDP(I420,"ID_ISIN")</f>
        <v>#N/A Field Not Applicable</v>
      </c>
      <c r="Q420" t="str" cm="1">
        <f t="array" ref="Q420">_xll.BDP(P420&amp;" Govt","MATURITY")</f>
        <v>#N/A Field Not Applicable Govt</v>
      </c>
      <c r="R420" t="str" cm="1">
        <f t="array" ref="R420">_xll.BDP(I420,"CRNCY")</f>
        <v>HKD</v>
      </c>
      <c r="S420" s="91" t="str" cm="1">
        <f t="array" ref="S420">_xll.BDP(P420&amp;" Govt","RISK_MID")</f>
        <v>#N/A Field Not Applicable Govt</v>
      </c>
      <c r="T420" s="175" t="e">
        <f t="shared" si="97"/>
        <v>#VALUE!</v>
      </c>
      <c r="U420" cm="1">
        <f t="array" ref="U420">IF(R420="GBP",1,_xll.BDP("GBP"&amp;R420&amp;" CURNCY","PX_LAST"))</f>
        <v>10.078200000000001</v>
      </c>
      <c r="V420" s="107" t="e">
        <f t="shared" si="98"/>
        <v>#VALUE!</v>
      </c>
      <c r="X420" s="249" t="str">
        <f t="shared" si="99"/>
        <v>HKD Curncy</v>
      </c>
      <c r="Y420" s="250">
        <f t="shared" si="100"/>
        <v>1293.1097122820295</v>
      </c>
      <c r="Z420" s="254">
        <f t="shared" si="101"/>
        <v>-12.830287719311627</v>
      </c>
      <c r="AA420" s="254" t="e">
        <f t="shared" si="102"/>
        <v>#VALUE!</v>
      </c>
      <c r="AB420" s="91" t="str" cm="1">
        <f t="array" ref="AB420">_xll.BDP(P420&amp;" Govt","PX_DIRTY_MID")</f>
        <v>#N/A Field Not Applicable Govt</v>
      </c>
      <c r="AC420" s="256" t="e">
        <f t="shared" si="103"/>
        <v>#VALUE!</v>
      </c>
      <c r="AD420" s="255" t="e">
        <f t="shared" si="104"/>
        <v>#VALUE!</v>
      </c>
      <c r="AE420" s="249" t="str">
        <f t="shared" si="105"/>
        <v>{cash} HKD</v>
      </c>
      <c r="AG420" s="254">
        <f t="shared" si="106"/>
        <v>-12.830287719311627</v>
      </c>
      <c r="AH420" s="254" t="e">
        <f t="shared" si="107"/>
        <v>#VALUE!</v>
      </c>
      <c r="AI420" s="256" t="e">
        <f t="shared" si="108"/>
        <v>#VALUE!</v>
      </c>
      <c r="AJ420" t="b">
        <f t="shared" si="109"/>
        <v>1</v>
      </c>
      <c r="AK420" t="s">
        <v>1012</v>
      </c>
      <c r="AL420" t="str">
        <f t="shared" si="110"/>
        <v>SPOT</v>
      </c>
      <c r="AM420">
        <f t="shared" si="111"/>
        <v>0</v>
      </c>
    </row>
    <row r="421" spans="8:39" x14ac:dyDescent="0.35">
      <c r="H421" s="287" t="e">
        <f t="shared" si="112"/>
        <v>#N/A</v>
      </c>
      <c r="I421" s="249" t="s">
        <v>683</v>
      </c>
      <c r="J421" t="s">
        <v>684</v>
      </c>
      <c r="L421">
        <v>13627</v>
      </c>
      <c r="M421">
        <v>10460504.572163681</v>
      </c>
      <c r="N421" s="251">
        <v>96.28125</v>
      </c>
      <c r="O421" t="str" cm="1">
        <f t="array" ref="O421">_xll.BDP(I421,"SECURITY_TYP")</f>
        <v>US GOVERNMENT</v>
      </c>
      <c r="P421" t="str" cm="1">
        <f t="array" ref="P421">_xll.BDP(I421,"ID_ISIN")</f>
        <v>US91282CJZ59</v>
      </c>
      <c r="Q421" t="str" cm="1">
        <f t="array" ref="Q421">_xll.BDP(P421&amp;" Govt","MATURITY")</f>
        <v>15/02/2034</v>
      </c>
      <c r="R421" t="str" cm="1">
        <f t="array" ref="R421">_xll.BDP(I421,"CRNCY")</f>
        <v>USD</v>
      </c>
      <c r="S421" s="91" cm="1">
        <f t="array" ref="S421">_xll.BDP(P421&amp;" Govt","RISK_MID")</f>
        <v>7.7441474617160111</v>
      </c>
      <c r="T421" s="175">
        <f t="shared" si="97"/>
        <v>8173.6114523122978</v>
      </c>
      <c r="U421" cm="1">
        <f t="array" ref="U421">IF(R421="GBP",1,_xll.BDP("GBP"&amp;R421&amp;" CURNCY","PX_LAST"))</f>
        <v>1.2910999999999999</v>
      </c>
      <c r="V421" s="107">
        <f t="shared" si="98"/>
        <v>0.14339669214582978</v>
      </c>
      <c r="X421" s="249" t="str">
        <f t="shared" si="99"/>
        <v>91282CJZ Govt</v>
      </c>
      <c r="Y421" s="250">
        <f t="shared" si="100"/>
        <v>13493.120701754386</v>
      </c>
      <c r="Z421" s="254">
        <f t="shared" si="101"/>
        <v>-133.87929824561434</v>
      </c>
      <c r="AA421" s="254">
        <f t="shared" si="102"/>
        <v>-80.302147601664871</v>
      </c>
      <c r="AB421" s="91" cm="1">
        <f t="array" ref="AB421">_xll.BDP(P421&amp;" Govt","PX_DIRTY_MID")</f>
        <v>100.00309065934066</v>
      </c>
      <c r="AC421" s="256">
        <f t="shared" si="103"/>
        <v>-103697.18534478411</v>
      </c>
      <c r="AD421" s="255">
        <f t="shared" si="104"/>
        <v>-9.9132106514949019E-3</v>
      </c>
      <c r="AE421" s="249" t="str">
        <f t="shared" si="105"/>
        <v>T 4 02/15/34</v>
      </c>
      <c r="AG421" s="254">
        <f t="shared" si="106"/>
        <v>-133.87929824561434</v>
      </c>
      <c r="AH421" s="254">
        <f t="shared" si="107"/>
        <v>-80.302147601664871</v>
      </c>
      <c r="AI421" s="256">
        <f t="shared" si="108"/>
        <v>-103697.18534478411</v>
      </c>
      <c r="AJ421" t="b">
        <f t="shared" si="109"/>
        <v>1</v>
      </c>
      <c r="AK421" t="s">
        <v>1012</v>
      </c>
      <c r="AL421" t="str">
        <f t="shared" si="110"/>
        <v>US GOVERNMENT</v>
      </c>
      <c r="AM421">
        <f t="shared" si="111"/>
        <v>0</v>
      </c>
    </row>
    <row r="422" spans="8:39" x14ac:dyDescent="0.35">
      <c r="H422" s="287" t="e">
        <f t="shared" si="112"/>
        <v>#N/A</v>
      </c>
      <c r="I422" s="249" t="s">
        <v>1074</v>
      </c>
      <c r="J422" t="s">
        <v>461</v>
      </c>
      <c r="L422">
        <v>-15000000</v>
      </c>
      <c r="M422" s="89">
        <v>-15000000</v>
      </c>
      <c r="N422" s="251">
        <v>1.2692780119018554</v>
      </c>
      <c r="O422" t="str" cm="1">
        <f t="array" ref="O422">_xll.BDP(I422,"SECURITY_TYP")</f>
        <v>FORWARD</v>
      </c>
      <c r="P422" t="str" cm="1">
        <f t="array" ref="P422">_xll.BDP(I422,"ID_ISIN")</f>
        <v>#N/A Field Not Applicable</v>
      </c>
      <c r="Q422" t="str" cm="1">
        <f t="array" ref="Q422">_xll.BDP(P422&amp;" Govt","MATURITY")</f>
        <v>#N/A Field Not Applicable Govt</v>
      </c>
      <c r="R422" t="str" cm="1">
        <f t="array" ref="R422">_xll.BDP(I422,"CRNCY")</f>
        <v>USD</v>
      </c>
      <c r="S422" s="91" t="str" cm="1">
        <f t="array" ref="S422">_xll.BDP(P422&amp;" Govt","RISK_MID")</f>
        <v>#N/A Field Not Applicable Govt</v>
      </c>
      <c r="T422" s="175" t="e">
        <f t="shared" si="97"/>
        <v>#VALUE!</v>
      </c>
      <c r="U422" cm="1">
        <f t="array" ref="U422">IF(R422="GBP",1,_xll.BDP("GBP"&amp;R422&amp;" CURNCY","PX_LAST"))</f>
        <v>1.2910999999999999</v>
      </c>
      <c r="V422" s="107" t="e">
        <f t="shared" si="98"/>
        <v>#VALUE!</v>
      </c>
      <c r="X422" s="249" t="str">
        <f t="shared" si="99"/>
        <v>GBP/USD R 06/20/24 Curncy</v>
      </c>
      <c r="Y422" s="250">
        <f t="shared" si="100"/>
        <v>-14852631.578947367</v>
      </c>
      <c r="Z422" s="254">
        <f t="shared" si="101"/>
        <v>147368.42105263285</v>
      </c>
      <c r="AA422" s="254" t="e">
        <f t="shared" si="102"/>
        <v>#VALUE!</v>
      </c>
      <c r="AB422" s="91" t="str" cm="1">
        <f t="array" ref="AB422">_xll.BDP(P422&amp;" Govt","PX_DIRTY_MID")</f>
        <v>#N/A Field Not Applicable Govt</v>
      </c>
      <c r="AC422" s="256" t="e">
        <f t="shared" si="103"/>
        <v>#VALUE!</v>
      </c>
      <c r="AD422" s="255" t="e">
        <f t="shared" si="104"/>
        <v>#VALUE!</v>
      </c>
      <c r="AE422" s="249" t="str">
        <f t="shared" si="105"/>
        <v>GBP/USD R 06/20/24 GBP</v>
      </c>
      <c r="AG422" s="254">
        <f t="shared" si="106"/>
        <v>147368.42105263285</v>
      </c>
      <c r="AH422" s="254" t="e">
        <f t="shared" si="107"/>
        <v>#VALUE!</v>
      </c>
      <c r="AI422" s="256" t="e">
        <f t="shared" si="108"/>
        <v>#VALUE!</v>
      </c>
      <c r="AJ422" t="b">
        <f t="shared" si="109"/>
        <v>1</v>
      </c>
      <c r="AK422" t="s">
        <v>1012</v>
      </c>
      <c r="AL422" t="str">
        <f t="shared" si="110"/>
        <v>FORWARD</v>
      </c>
      <c r="AM422">
        <f t="shared" si="111"/>
        <v>0</v>
      </c>
    </row>
    <row r="423" spans="8:39" x14ac:dyDescent="0.35">
      <c r="H423" s="287" t="e">
        <f t="shared" si="112"/>
        <v>#N/A</v>
      </c>
      <c r="I423" s="249" t="s">
        <v>1074</v>
      </c>
      <c r="J423" t="s">
        <v>462</v>
      </c>
      <c r="L423">
        <v>43873480</v>
      </c>
      <c r="M423">
        <v>34572996.02374322</v>
      </c>
      <c r="N423" s="251">
        <v>1.2692780119018554</v>
      </c>
      <c r="O423" t="str" cm="1">
        <f t="array" ref="O423">_xll.BDP(I423,"SECURITY_TYP")</f>
        <v>FORWARD</v>
      </c>
      <c r="P423" t="str" cm="1">
        <f t="array" ref="P423">_xll.BDP(I423,"ID_ISIN")</f>
        <v>#N/A Field Not Applicable</v>
      </c>
      <c r="Q423" t="str" cm="1">
        <f t="array" ref="Q423">_xll.BDP(P423&amp;" Govt","MATURITY")</f>
        <v>#N/A Field Not Applicable Govt</v>
      </c>
      <c r="R423" t="str" cm="1">
        <f t="array" ref="R423">_xll.BDP(I423,"CRNCY")</f>
        <v>USD</v>
      </c>
      <c r="S423" s="91" t="str" cm="1">
        <f t="array" ref="S423">_xll.BDP(P423&amp;" Govt","RISK_MID")</f>
        <v>#N/A Field Not Applicable Govt</v>
      </c>
      <c r="T423" s="175" t="e">
        <f t="shared" si="97"/>
        <v>#VALUE!</v>
      </c>
      <c r="U423" cm="1">
        <f t="array" ref="U423">IF(R423="GBP",1,_xll.BDP("GBP"&amp;R423&amp;" CURNCY","PX_LAST"))</f>
        <v>1.2910999999999999</v>
      </c>
      <c r="V423" s="107" t="e">
        <f t="shared" si="98"/>
        <v>#VALUE!</v>
      </c>
      <c r="X423" s="249" t="str">
        <f t="shared" si="99"/>
        <v>GBP/USD R 06/20/24 Curncy</v>
      </c>
      <c r="Y423" s="250">
        <f t="shared" si="100"/>
        <v>43442442.301754385</v>
      </c>
      <c r="Z423" s="254">
        <f t="shared" si="101"/>
        <v>-431037.69824561477</v>
      </c>
      <c r="AA423" s="254" t="e">
        <f t="shared" si="102"/>
        <v>#VALUE!</v>
      </c>
      <c r="AB423" s="91" t="str" cm="1">
        <f t="array" ref="AB423">_xll.BDP(P423&amp;" Govt","PX_DIRTY_MID")</f>
        <v>#N/A Field Not Applicable Govt</v>
      </c>
      <c r="AC423" s="256" t="e">
        <f t="shared" si="103"/>
        <v>#VALUE!</v>
      </c>
      <c r="AD423" s="255" t="e">
        <f t="shared" si="104"/>
        <v>#VALUE!</v>
      </c>
      <c r="AE423" s="249" t="str">
        <f t="shared" si="105"/>
        <v>GBP/USD R 06/20/24 USD</v>
      </c>
      <c r="AG423" s="254">
        <f t="shared" si="106"/>
        <v>-431037.69824561477</v>
      </c>
      <c r="AH423" s="254" t="e">
        <f t="shared" si="107"/>
        <v>#VALUE!</v>
      </c>
      <c r="AI423" s="256" t="e">
        <f t="shared" si="108"/>
        <v>#VALUE!</v>
      </c>
      <c r="AJ423" t="b">
        <f t="shared" si="109"/>
        <v>1</v>
      </c>
      <c r="AK423" t="s">
        <v>1012</v>
      </c>
      <c r="AL423" t="str">
        <f t="shared" si="110"/>
        <v>FORWARD</v>
      </c>
      <c r="AM423">
        <f t="shared" si="111"/>
        <v>0</v>
      </c>
    </row>
    <row r="424" spans="8:39" x14ac:dyDescent="0.35">
      <c r="H424" s="287" t="e">
        <f t="shared" si="112"/>
        <v>#N/A</v>
      </c>
      <c r="I424" s="249" t="s">
        <v>1074</v>
      </c>
      <c r="J424" t="s">
        <v>461</v>
      </c>
      <c r="L424">
        <v>-35000000</v>
      </c>
      <c r="M424">
        <v>-35000000</v>
      </c>
      <c r="N424" s="251">
        <v>1.2692780119018554</v>
      </c>
      <c r="O424" t="str" cm="1">
        <f t="array" ref="O424">_xll.BDP(I424,"SECURITY_TYP")</f>
        <v>FORWARD</v>
      </c>
      <c r="P424" t="str" cm="1">
        <f t="array" ref="P424">_xll.BDP(I424,"ID_ISIN")</f>
        <v>#N/A Field Not Applicable</v>
      </c>
      <c r="Q424" t="str" cm="1">
        <f t="array" ref="Q424">_xll.BDP(P424&amp;" Govt","MATURITY")</f>
        <v>#N/A Field Not Applicable Govt</v>
      </c>
      <c r="R424" t="str" cm="1">
        <f t="array" ref="R424">_xll.BDP(I424,"CRNCY")</f>
        <v>USD</v>
      </c>
      <c r="S424" s="91" t="str" cm="1">
        <f t="array" ref="S424">_xll.BDP(P424&amp;" Govt","RISK_MID")</f>
        <v>#N/A Field Not Applicable Govt</v>
      </c>
      <c r="T424" s="175" t="e">
        <f t="shared" si="97"/>
        <v>#VALUE!</v>
      </c>
      <c r="U424" cm="1">
        <f t="array" ref="U424">IF(R424="GBP",1,_xll.BDP("GBP"&amp;R424&amp;" CURNCY","PX_LAST"))</f>
        <v>1.2910999999999999</v>
      </c>
      <c r="V424" s="107" t="e">
        <f t="shared" si="98"/>
        <v>#VALUE!</v>
      </c>
      <c r="X424" s="249" t="str">
        <f t="shared" si="99"/>
        <v>GBP/USD R 06/20/24 Curncy</v>
      </c>
      <c r="Y424" s="250">
        <f t="shared" si="100"/>
        <v>-34656140.350877188</v>
      </c>
      <c r="Z424" s="254">
        <f t="shared" si="101"/>
        <v>343859.64912281185</v>
      </c>
      <c r="AA424" s="254" t="e">
        <f t="shared" si="102"/>
        <v>#VALUE!</v>
      </c>
      <c r="AB424" s="91" t="str" cm="1">
        <f t="array" ref="AB424">_xll.BDP(P424&amp;" Govt","PX_DIRTY_MID")</f>
        <v>#N/A Field Not Applicable Govt</v>
      </c>
      <c r="AC424" s="256" t="e">
        <f t="shared" si="103"/>
        <v>#VALUE!</v>
      </c>
      <c r="AD424" s="255" t="e">
        <f t="shared" si="104"/>
        <v>#VALUE!</v>
      </c>
      <c r="AE424" s="249" t="str">
        <f t="shared" si="105"/>
        <v>GBP/USD R 06/20/24 GBP</v>
      </c>
      <c r="AG424" s="254">
        <f t="shared" si="106"/>
        <v>343859.64912281185</v>
      </c>
      <c r="AH424" s="254" t="e">
        <f t="shared" si="107"/>
        <v>#VALUE!</v>
      </c>
      <c r="AI424" s="256" t="e">
        <f t="shared" si="108"/>
        <v>#VALUE!</v>
      </c>
      <c r="AJ424" t="b">
        <f t="shared" si="109"/>
        <v>1</v>
      </c>
      <c r="AK424" t="s">
        <v>1012</v>
      </c>
      <c r="AL424" t="str">
        <f t="shared" si="110"/>
        <v>FORWARD</v>
      </c>
      <c r="AM424">
        <f t="shared" si="111"/>
        <v>0</v>
      </c>
    </row>
    <row r="425" spans="8:39" x14ac:dyDescent="0.35">
      <c r="H425" s="287" t="e">
        <f t="shared" si="112"/>
        <v>#N/A</v>
      </c>
      <c r="I425" s="249" t="s">
        <v>1074</v>
      </c>
      <c r="J425" t="s">
        <v>462</v>
      </c>
      <c r="L425">
        <v>74902146.600000009</v>
      </c>
      <c r="M425" s="250">
        <v>59024075.969620652</v>
      </c>
      <c r="N425" s="251">
        <v>1.2692780119018554</v>
      </c>
      <c r="O425" t="str" cm="1">
        <f t="array" ref="O425">_xll.BDP(I425,"SECURITY_TYP")</f>
        <v>FORWARD</v>
      </c>
      <c r="P425" t="str" cm="1">
        <f t="array" ref="P425">_xll.BDP(I425,"ID_ISIN")</f>
        <v>#N/A Field Not Applicable</v>
      </c>
      <c r="Q425" t="str" cm="1">
        <f t="array" ref="Q425">_xll.BDP(P425&amp;" Govt","MATURITY")</f>
        <v>#N/A Field Not Applicable Govt</v>
      </c>
      <c r="R425" t="str" cm="1">
        <f t="array" ref="R425">_xll.BDP(I425,"CRNCY")</f>
        <v>USD</v>
      </c>
      <c r="S425" s="91" t="str" cm="1">
        <f t="array" ref="S425">_xll.BDP(P425&amp;" Govt","RISK_MID")</f>
        <v>#N/A Field Not Applicable Govt</v>
      </c>
      <c r="T425" s="175" t="e">
        <f t="shared" si="97"/>
        <v>#VALUE!</v>
      </c>
      <c r="U425" cm="1">
        <f t="array" ref="U425">IF(R425="GBP",1,_xll.BDP("GBP"&amp;R425&amp;" CURNCY","PX_LAST"))</f>
        <v>1.2910999999999999</v>
      </c>
      <c r="V425" s="107" t="e">
        <f t="shared" si="98"/>
        <v>#VALUE!</v>
      </c>
      <c r="X425" s="249" t="str">
        <f t="shared" si="99"/>
        <v>GBP/USD R 06/20/24 Curncy</v>
      </c>
      <c r="Y425" s="250">
        <f t="shared" si="100"/>
        <v>74166265.861473694</v>
      </c>
      <c r="Z425" s="254">
        <f t="shared" si="101"/>
        <v>-735880.7385263145</v>
      </c>
      <c r="AA425" s="254" t="e">
        <f t="shared" si="102"/>
        <v>#VALUE!</v>
      </c>
      <c r="AB425" s="91" t="str" cm="1">
        <f t="array" ref="AB425">_xll.BDP(P425&amp;" Govt","PX_DIRTY_MID")</f>
        <v>#N/A Field Not Applicable Govt</v>
      </c>
      <c r="AC425" s="256" t="e">
        <f t="shared" si="103"/>
        <v>#VALUE!</v>
      </c>
      <c r="AD425" s="255" t="e">
        <f t="shared" si="104"/>
        <v>#VALUE!</v>
      </c>
      <c r="AE425" s="249" t="str">
        <f t="shared" si="105"/>
        <v>GBP/USD R 06/20/24 USD</v>
      </c>
      <c r="AG425" s="254">
        <f t="shared" si="106"/>
        <v>-735880.7385263145</v>
      </c>
      <c r="AH425" s="254" t="e">
        <f t="shared" si="107"/>
        <v>#VALUE!</v>
      </c>
      <c r="AI425" s="256" t="e">
        <f t="shared" si="108"/>
        <v>#VALUE!</v>
      </c>
      <c r="AJ425" t="b">
        <f t="shared" si="109"/>
        <v>1</v>
      </c>
      <c r="AK425" t="s">
        <v>1012</v>
      </c>
      <c r="AL425" t="str">
        <f t="shared" si="110"/>
        <v>FORWARD</v>
      </c>
      <c r="AM425">
        <f t="shared" si="111"/>
        <v>0</v>
      </c>
    </row>
    <row r="426" spans="8:39" x14ac:dyDescent="0.35">
      <c r="H426" s="287" t="e">
        <f t="shared" si="112"/>
        <v>#N/A</v>
      </c>
      <c r="I426" s="249" t="s">
        <v>1074</v>
      </c>
      <c r="J426" t="s">
        <v>461</v>
      </c>
      <c r="L426">
        <v>4000000</v>
      </c>
      <c r="M426">
        <v>4000000</v>
      </c>
      <c r="N426" s="251">
        <v>1.2691476173095704</v>
      </c>
      <c r="O426" t="str" cm="1">
        <f t="array" ref="O426">_xll.BDP(I426,"SECURITY_TYP")</f>
        <v>FORWARD</v>
      </c>
      <c r="P426" t="str" cm="1">
        <f t="array" ref="P426">_xll.BDP(I426,"ID_ISIN")</f>
        <v>#N/A Field Not Applicable</v>
      </c>
      <c r="Q426" t="str" cm="1">
        <f t="array" ref="Q426">_xll.BDP(P426&amp;" Govt","MATURITY")</f>
        <v>#N/A Field Not Applicable Govt</v>
      </c>
      <c r="R426" t="str" cm="1">
        <f t="array" ref="R426">_xll.BDP(I426,"CRNCY")</f>
        <v>USD</v>
      </c>
      <c r="S426" s="91" t="str" cm="1">
        <f t="array" ref="S426">_xll.BDP(P426&amp;" Govt","RISK_MID")</f>
        <v>#N/A Field Not Applicable Govt</v>
      </c>
      <c r="T426" s="175" t="e">
        <f t="shared" si="97"/>
        <v>#VALUE!</v>
      </c>
      <c r="U426" cm="1">
        <f t="array" ref="U426">IF(R426="GBP",1,_xll.BDP("GBP"&amp;R426&amp;" CURNCY","PX_LAST"))</f>
        <v>1.2910999999999999</v>
      </c>
      <c r="V426" s="107" t="e">
        <f t="shared" si="98"/>
        <v>#VALUE!</v>
      </c>
      <c r="X426" s="249" t="str">
        <f t="shared" si="99"/>
        <v>GBP/USD R 06/20/24 Curncy</v>
      </c>
      <c r="Y426" s="250">
        <f t="shared" si="100"/>
        <v>3960701.7543859645</v>
      </c>
      <c r="Z426" s="254">
        <f t="shared" si="101"/>
        <v>-39298.245614035521</v>
      </c>
      <c r="AA426" s="254" t="e">
        <f t="shared" si="102"/>
        <v>#VALUE!</v>
      </c>
      <c r="AB426" s="91" t="str" cm="1">
        <f t="array" ref="AB426">_xll.BDP(P426&amp;" Govt","PX_DIRTY_MID")</f>
        <v>#N/A Field Not Applicable Govt</v>
      </c>
      <c r="AC426" s="256" t="e">
        <f t="shared" si="103"/>
        <v>#VALUE!</v>
      </c>
      <c r="AD426" s="255" t="e">
        <f t="shared" si="104"/>
        <v>#VALUE!</v>
      </c>
      <c r="AE426" s="249" t="str">
        <f t="shared" si="105"/>
        <v>GBP/USD R 06/20/24 GBP</v>
      </c>
      <c r="AG426" s="254">
        <f t="shared" si="106"/>
        <v>-39298.245614035521</v>
      </c>
      <c r="AH426" s="254" t="e">
        <f t="shared" si="107"/>
        <v>#VALUE!</v>
      </c>
      <c r="AI426" s="256" t="e">
        <f t="shared" si="108"/>
        <v>#VALUE!</v>
      </c>
      <c r="AJ426" t="b">
        <f t="shared" si="109"/>
        <v>1</v>
      </c>
      <c r="AK426" t="s">
        <v>1012</v>
      </c>
      <c r="AL426" t="str">
        <f t="shared" si="110"/>
        <v>FORWARD</v>
      </c>
      <c r="AM426">
        <f t="shared" si="111"/>
        <v>0</v>
      </c>
    </row>
    <row r="427" spans="8:39" x14ac:dyDescent="0.35">
      <c r="H427" s="287" t="e">
        <f t="shared" si="112"/>
        <v>#N/A</v>
      </c>
      <c r="I427" s="249" t="s">
        <v>1074</v>
      </c>
      <c r="J427" t="s">
        <v>462</v>
      </c>
      <c r="L427">
        <v>37471584</v>
      </c>
      <c r="M427">
        <v>29528200.740751818</v>
      </c>
      <c r="N427" s="251">
        <v>1.2692780119018554</v>
      </c>
      <c r="O427" t="str" cm="1">
        <f t="array" ref="O427">_xll.BDP(I427,"SECURITY_TYP")</f>
        <v>FORWARD</v>
      </c>
      <c r="P427" t="str" cm="1">
        <f t="array" ref="P427">_xll.BDP(I427,"ID_ISIN")</f>
        <v>#N/A Field Not Applicable</v>
      </c>
      <c r="Q427" t="str" cm="1">
        <f t="array" ref="Q427">_xll.BDP(P427&amp;" Govt","MATURITY")</f>
        <v>#N/A Field Not Applicable Govt</v>
      </c>
      <c r="R427" t="str" cm="1">
        <f t="array" ref="R427">_xll.BDP(I427,"CRNCY")</f>
        <v>USD</v>
      </c>
      <c r="S427" s="91" t="str" cm="1">
        <f t="array" ref="S427">_xll.BDP(P427&amp;" Govt","RISK_MID")</f>
        <v>#N/A Field Not Applicable Govt</v>
      </c>
      <c r="T427" s="175" t="e">
        <f t="shared" si="97"/>
        <v>#VALUE!</v>
      </c>
      <c r="U427" cm="1">
        <f t="array" ref="U427">IF(R427="GBP",1,_xll.BDP("GBP"&amp;R427&amp;" CURNCY","PX_LAST"))</f>
        <v>1.2910999999999999</v>
      </c>
      <c r="V427" s="107" t="e">
        <f t="shared" si="98"/>
        <v>#VALUE!</v>
      </c>
      <c r="X427" s="249" t="str">
        <f t="shared" si="99"/>
        <v>GBP/USD R 06/20/24 Curncy</v>
      </c>
      <c r="Y427" s="250">
        <f t="shared" si="100"/>
        <v>37103442.122105263</v>
      </c>
      <c r="Z427" s="254">
        <f t="shared" si="101"/>
        <v>-368141.87789473683</v>
      </c>
      <c r="AA427" s="254" t="e">
        <f t="shared" si="102"/>
        <v>#VALUE!</v>
      </c>
      <c r="AB427" s="91" t="str" cm="1">
        <f t="array" ref="AB427">_xll.BDP(P427&amp;" Govt","PX_DIRTY_MID")</f>
        <v>#N/A Field Not Applicable Govt</v>
      </c>
      <c r="AC427" s="256" t="e">
        <f t="shared" si="103"/>
        <v>#VALUE!</v>
      </c>
      <c r="AD427" s="255" t="e">
        <f t="shared" si="104"/>
        <v>#VALUE!</v>
      </c>
      <c r="AE427" s="249" t="str">
        <f t="shared" si="105"/>
        <v>GBP/USD R 06/20/24 USD</v>
      </c>
      <c r="AG427" s="254">
        <f t="shared" si="106"/>
        <v>-368141.87789473683</v>
      </c>
      <c r="AH427" s="254" t="e">
        <f t="shared" si="107"/>
        <v>#VALUE!</v>
      </c>
      <c r="AI427" s="256" t="e">
        <f t="shared" si="108"/>
        <v>#VALUE!</v>
      </c>
      <c r="AJ427" t="b">
        <f t="shared" si="109"/>
        <v>1</v>
      </c>
      <c r="AK427" t="s">
        <v>1012</v>
      </c>
      <c r="AL427" t="str">
        <f t="shared" si="110"/>
        <v>FORWARD</v>
      </c>
      <c r="AM427">
        <f t="shared" si="111"/>
        <v>0</v>
      </c>
    </row>
    <row r="428" spans="8:39" x14ac:dyDescent="0.35">
      <c r="H428" s="287" t="e">
        <f t="shared" si="112"/>
        <v>#N/A</v>
      </c>
      <c r="I428" s="249" t="s">
        <v>1074</v>
      </c>
      <c r="J428" t="s">
        <v>461</v>
      </c>
      <c r="L428">
        <v>-30000000</v>
      </c>
      <c r="M428" s="250">
        <v>-30000000</v>
      </c>
      <c r="N428" s="251">
        <v>1.2692780119018554</v>
      </c>
      <c r="O428" t="str" cm="1">
        <f t="array" ref="O428">_xll.BDP(I428,"SECURITY_TYP")</f>
        <v>FORWARD</v>
      </c>
      <c r="P428" t="str" cm="1">
        <f t="array" ref="P428">_xll.BDP(I428,"ID_ISIN")</f>
        <v>#N/A Field Not Applicable</v>
      </c>
      <c r="Q428" t="str" cm="1">
        <f t="array" ref="Q428">_xll.BDP(P428&amp;" Govt","MATURITY")</f>
        <v>#N/A Field Not Applicable Govt</v>
      </c>
      <c r="R428" t="str" cm="1">
        <f t="array" ref="R428">_xll.BDP(I428,"CRNCY")</f>
        <v>USD</v>
      </c>
      <c r="S428" s="91" t="str" cm="1">
        <f t="array" ref="S428">_xll.BDP(P428&amp;" Govt","RISK_MID")</f>
        <v>#N/A Field Not Applicable Govt</v>
      </c>
      <c r="T428" s="175" t="e">
        <f t="shared" si="97"/>
        <v>#VALUE!</v>
      </c>
      <c r="U428" cm="1">
        <f t="array" ref="U428">IF(R428="GBP",1,_xll.BDP("GBP"&amp;R428&amp;" CURNCY","PX_LAST"))</f>
        <v>1.2910999999999999</v>
      </c>
      <c r="V428" s="107" t="e">
        <f t="shared" si="98"/>
        <v>#VALUE!</v>
      </c>
      <c r="X428" s="249" t="str">
        <f t="shared" si="99"/>
        <v>GBP/USD R 06/20/24 Curncy</v>
      </c>
      <c r="Y428" s="250">
        <f t="shared" si="100"/>
        <v>-29705263.157894734</v>
      </c>
      <c r="Z428" s="254">
        <f t="shared" si="101"/>
        <v>294736.84210526571</v>
      </c>
      <c r="AA428" s="254" t="e">
        <f t="shared" si="102"/>
        <v>#VALUE!</v>
      </c>
      <c r="AB428" s="91" t="str" cm="1">
        <f t="array" ref="AB428">_xll.BDP(P428&amp;" Govt","PX_DIRTY_MID")</f>
        <v>#N/A Field Not Applicable Govt</v>
      </c>
      <c r="AC428" s="256" t="e">
        <f t="shared" si="103"/>
        <v>#VALUE!</v>
      </c>
      <c r="AD428" s="255" t="e">
        <f t="shared" si="104"/>
        <v>#VALUE!</v>
      </c>
      <c r="AE428" s="249" t="str">
        <f t="shared" si="105"/>
        <v>GBP/USD R 06/20/24 GBP</v>
      </c>
      <c r="AG428" s="254">
        <f t="shared" si="106"/>
        <v>294736.84210526571</v>
      </c>
      <c r="AH428" s="254" t="e">
        <f t="shared" si="107"/>
        <v>#VALUE!</v>
      </c>
      <c r="AI428" s="256" t="e">
        <f t="shared" si="108"/>
        <v>#VALUE!</v>
      </c>
      <c r="AJ428" t="b">
        <f t="shared" si="109"/>
        <v>1</v>
      </c>
      <c r="AK428" t="s">
        <v>1012</v>
      </c>
      <c r="AL428" t="str">
        <f t="shared" si="110"/>
        <v>FORWARD</v>
      </c>
      <c r="AM428">
        <f t="shared" si="111"/>
        <v>0</v>
      </c>
    </row>
    <row r="429" spans="8:39" x14ac:dyDescent="0.35">
      <c r="H429" s="287" t="e">
        <f t="shared" si="112"/>
        <v>#N/A</v>
      </c>
      <c r="I429" s="249" t="s">
        <v>1074</v>
      </c>
      <c r="J429" t="s">
        <v>461</v>
      </c>
      <c r="L429">
        <v>-2374836.9872311349</v>
      </c>
      <c r="M429">
        <v>-2374836.9872311349</v>
      </c>
      <c r="N429" s="251">
        <v>1.2691476173095704</v>
      </c>
      <c r="O429" t="str" cm="1">
        <f t="array" ref="O429">_xll.BDP(I429,"SECURITY_TYP")</f>
        <v>FORWARD</v>
      </c>
      <c r="P429" t="str" cm="1">
        <f t="array" ref="P429">_xll.BDP(I429,"ID_ISIN")</f>
        <v>#N/A Field Not Applicable</v>
      </c>
      <c r="Q429" t="str" cm="1">
        <f t="array" ref="Q429">_xll.BDP(P429&amp;" Govt","MATURITY")</f>
        <v>#N/A Field Not Applicable Govt</v>
      </c>
      <c r="R429" t="str" cm="1">
        <f t="array" ref="R429">_xll.BDP(I429,"CRNCY")</f>
        <v>USD</v>
      </c>
      <c r="S429" s="91" t="str" cm="1">
        <f t="array" ref="S429">_xll.BDP(P429&amp;" Govt","RISK_MID")</f>
        <v>#N/A Field Not Applicable Govt</v>
      </c>
      <c r="T429" s="175" t="e">
        <f t="shared" si="97"/>
        <v>#VALUE!</v>
      </c>
      <c r="U429" cm="1">
        <f t="array" ref="U429">IF(R429="GBP",1,_xll.BDP("GBP"&amp;R429&amp;" CURNCY","PX_LAST"))</f>
        <v>1.2910999999999999</v>
      </c>
      <c r="V429" s="107" t="e">
        <f t="shared" si="98"/>
        <v>#VALUE!</v>
      </c>
      <c r="X429" s="249" t="str">
        <f t="shared" si="99"/>
        <v>GBP/USD R 06/20/24 Curncy</v>
      </c>
      <c r="Y429" s="250">
        <f t="shared" si="100"/>
        <v>-2351505.2554267584</v>
      </c>
      <c r="Z429" s="254">
        <f t="shared" si="101"/>
        <v>23331.731804376468</v>
      </c>
      <c r="AA429" s="254" t="e">
        <f t="shared" si="102"/>
        <v>#VALUE!</v>
      </c>
      <c r="AB429" s="91" t="str" cm="1">
        <f t="array" ref="AB429">_xll.BDP(P429&amp;" Govt","PX_DIRTY_MID")</f>
        <v>#N/A Field Not Applicable Govt</v>
      </c>
      <c r="AC429" s="256" t="e">
        <f t="shared" si="103"/>
        <v>#VALUE!</v>
      </c>
      <c r="AD429" s="255" t="e">
        <f t="shared" si="104"/>
        <v>#VALUE!</v>
      </c>
      <c r="AE429" s="249" t="str">
        <f t="shared" si="105"/>
        <v>GBP/USD R 06/20/24 GBP</v>
      </c>
      <c r="AG429" s="254">
        <f t="shared" si="106"/>
        <v>23331.731804376468</v>
      </c>
      <c r="AH429" s="254" t="e">
        <f t="shared" si="107"/>
        <v>#VALUE!</v>
      </c>
      <c r="AI429" s="256" t="e">
        <f t="shared" si="108"/>
        <v>#VALUE!</v>
      </c>
      <c r="AJ429" t="b">
        <f t="shared" si="109"/>
        <v>1</v>
      </c>
      <c r="AK429" t="s">
        <v>1012</v>
      </c>
      <c r="AL429" t="str">
        <f t="shared" si="110"/>
        <v>FORWARD</v>
      </c>
      <c r="AM429">
        <f t="shared" si="111"/>
        <v>0</v>
      </c>
    </row>
    <row r="430" spans="8:39" x14ac:dyDescent="0.35">
      <c r="H430" s="287" t="e">
        <f t="shared" si="112"/>
        <v>#N/A</v>
      </c>
      <c r="I430" s="249" t="s">
        <v>1074</v>
      </c>
      <c r="J430" t="s">
        <v>461</v>
      </c>
      <c r="L430">
        <v>-65000000</v>
      </c>
      <c r="M430">
        <v>-65000000</v>
      </c>
      <c r="N430" s="251">
        <v>1.2692780119018554</v>
      </c>
      <c r="O430" t="str" cm="1">
        <f t="array" ref="O430">_xll.BDP(I430,"SECURITY_TYP")</f>
        <v>FORWARD</v>
      </c>
      <c r="P430" t="str" cm="1">
        <f t="array" ref="P430">_xll.BDP(I430,"ID_ISIN")</f>
        <v>#N/A Field Not Applicable</v>
      </c>
      <c r="Q430" t="str" cm="1">
        <f t="array" ref="Q430">_xll.BDP(P430&amp;" Govt","MATURITY")</f>
        <v>#N/A Field Not Applicable Govt</v>
      </c>
      <c r="R430" t="str" cm="1">
        <f t="array" ref="R430">_xll.BDP(I430,"CRNCY")</f>
        <v>USD</v>
      </c>
      <c r="S430" s="91" t="str" cm="1">
        <f t="array" ref="S430">_xll.BDP(P430&amp;" Govt","RISK_MID")</f>
        <v>#N/A Field Not Applicable Govt</v>
      </c>
      <c r="T430" s="175" t="e">
        <f t="shared" si="97"/>
        <v>#VALUE!</v>
      </c>
      <c r="U430" cm="1">
        <f t="array" ref="U430">IF(R430="GBP",1,_xll.BDP("GBP"&amp;R430&amp;" CURNCY","PX_LAST"))</f>
        <v>1.2910999999999999</v>
      </c>
      <c r="V430" s="107" t="e">
        <f t="shared" si="98"/>
        <v>#VALUE!</v>
      </c>
      <c r="X430" s="249" t="str">
        <f t="shared" si="99"/>
        <v>GBP/USD R 06/20/24 Curncy</v>
      </c>
      <c r="Y430" s="250">
        <f t="shared" si="100"/>
        <v>-64361403.508771926</v>
      </c>
      <c r="Z430" s="254">
        <f t="shared" si="101"/>
        <v>638596.49122807384</v>
      </c>
      <c r="AA430" s="254" t="e">
        <f t="shared" si="102"/>
        <v>#VALUE!</v>
      </c>
      <c r="AB430" s="91" t="str" cm="1">
        <f t="array" ref="AB430">_xll.BDP(P430&amp;" Govt","PX_DIRTY_MID")</f>
        <v>#N/A Field Not Applicable Govt</v>
      </c>
      <c r="AC430" s="256" t="e">
        <f t="shared" si="103"/>
        <v>#VALUE!</v>
      </c>
      <c r="AD430" s="255" t="e">
        <f t="shared" si="104"/>
        <v>#VALUE!</v>
      </c>
      <c r="AE430" s="249" t="str">
        <f t="shared" si="105"/>
        <v>GBP/USD R 06/20/24 GBP</v>
      </c>
      <c r="AG430" s="254">
        <f t="shared" si="106"/>
        <v>638596.49122807384</v>
      </c>
      <c r="AH430" s="254" t="e">
        <f t="shared" si="107"/>
        <v>#VALUE!</v>
      </c>
      <c r="AI430" s="256" t="e">
        <f t="shared" si="108"/>
        <v>#VALUE!</v>
      </c>
      <c r="AJ430" t="b">
        <f t="shared" si="109"/>
        <v>1</v>
      </c>
      <c r="AK430" t="s">
        <v>1012</v>
      </c>
      <c r="AL430" t="str">
        <f t="shared" si="110"/>
        <v>FORWARD</v>
      </c>
      <c r="AM430">
        <f t="shared" si="111"/>
        <v>0</v>
      </c>
    </row>
    <row r="431" spans="8:39" x14ac:dyDescent="0.35">
      <c r="H431" s="287" t="e">
        <f t="shared" si="112"/>
        <v>#N/A</v>
      </c>
      <c r="I431" s="249" t="s">
        <v>1074</v>
      </c>
      <c r="J431" t="s">
        <v>462</v>
      </c>
      <c r="L431">
        <v>12000000</v>
      </c>
      <c r="M431">
        <v>9456189.7593926601</v>
      </c>
      <c r="N431" s="251">
        <v>1.2691476173095704</v>
      </c>
      <c r="O431" t="str" cm="1">
        <f t="array" ref="O431">_xll.BDP(I431,"SECURITY_TYP")</f>
        <v>FORWARD</v>
      </c>
      <c r="P431" t="str" cm="1">
        <f t="array" ref="P431">_xll.BDP(I431,"ID_ISIN")</f>
        <v>#N/A Field Not Applicable</v>
      </c>
      <c r="Q431" t="str" cm="1">
        <f t="array" ref="Q431">_xll.BDP(P431&amp;" Govt","MATURITY")</f>
        <v>#N/A Field Not Applicable Govt</v>
      </c>
      <c r="R431" t="str" cm="1">
        <f t="array" ref="R431">_xll.BDP(I431,"CRNCY")</f>
        <v>USD</v>
      </c>
      <c r="S431" s="91" t="str" cm="1">
        <f t="array" ref="S431">_xll.BDP(P431&amp;" Govt","RISK_MID")</f>
        <v>#N/A Field Not Applicable Govt</v>
      </c>
      <c r="T431" s="175" t="e">
        <f t="shared" si="97"/>
        <v>#VALUE!</v>
      </c>
      <c r="U431" cm="1">
        <f t="array" ref="U431">IF(R431="GBP",1,_xll.BDP("GBP"&amp;R431&amp;" CURNCY","PX_LAST"))</f>
        <v>1.2910999999999999</v>
      </c>
      <c r="V431" s="107" t="e">
        <f t="shared" si="98"/>
        <v>#VALUE!</v>
      </c>
      <c r="X431" s="249" t="str">
        <f t="shared" si="99"/>
        <v>GBP/USD R 06/20/24 Curncy</v>
      </c>
      <c r="Y431" s="250">
        <f t="shared" si="100"/>
        <v>11882105.263157893</v>
      </c>
      <c r="Z431" s="254">
        <f t="shared" si="101"/>
        <v>-117894.73684210703</v>
      </c>
      <c r="AA431" s="254" t="e">
        <f t="shared" si="102"/>
        <v>#VALUE!</v>
      </c>
      <c r="AB431" s="91" t="str" cm="1">
        <f t="array" ref="AB431">_xll.BDP(P431&amp;" Govt","PX_DIRTY_MID")</f>
        <v>#N/A Field Not Applicable Govt</v>
      </c>
      <c r="AC431" s="256" t="e">
        <f t="shared" si="103"/>
        <v>#VALUE!</v>
      </c>
      <c r="AD431" s="255" t="e">
        <f t="shared" si="104"/>
        <v>#VALUE!</v>
      </c>
      <c r="AE431" s="249" t="str">
        <f t="shared" si="105"/>
        <v>GBP/USD R 06/20/24 USD</v>
      </c>
      <c r="AG431" s="254">
        <f t="shared" si="106"/>
        <v>-117894.73684210703</v>
      </c>
      <c r="AH431" s="254" t="e">
        <f t="shared" si="107"/>
        <v>#VALUE!</v>
      </c>
      <c r="AI431" s="256" t="e">
        <f t="shared" si="108"/>
        <v>#VALUE!</v>
      </c>
      <c r="AJ431" t="b">
        <f t="shared" si="109"/>
        <v>1</v>
      </c>
      <c r="AK431" t="s">
        <v>1012</v>
      </c>
      <c r="AL431" t="str">
        <f t="shared" si="110"/>
        <v>FORWARD</v>
      </c>
      <c r="AM431">
        <f t="shared" si="111"/>
        <v>0</v>
      </c>
    </row>
    <row r="432" spans="8:39" x14ac:dyDescent="0.35">
      <c r="H432" s="287" t="e">
        <f t="shared" si="112"/>
        <v>#N/A</v>
      </c>
      <c r="I432" s="249" t="s">
        <v>1074</v>
      </c>
      <c r="J432" t="s">
        <v>1331</v>
      </c>
      <c r="K432" t="s">
        <v>823</v>
      </c>
      <c r="L432">
        <v>0</v>
      </c>
      <c r="M432">
        <v>0</v>
      </c>
      <c r="N432" s="251">
        <v>0</v>
      </c>
      <c r="O432" t="str" cm="1">
        <f t="array" ref="O432">_xll.BDP(I432,"SECURITY_TYP")</f>
        <v>FORWARD</v>
      </c>
      <c r="P432" t="str" cm="1">
        <f t="array" ref="P432">_xll.BDP(I432,"ID_ISIN")</f>
        <v>#N/A Field Not Applicable</v>
      </c>
      <c r="Q432" t="str" cm="1">
        <f t="array" ref="Q432">_xll.BDP(P432&amp;" Govt","MATURITY")</f>
        <v>#N/A Field Not Applicable Govt</v>
      </c>
      <c r="R432" t="str" cm="1">
        <f t="array" ref="R432">_xll.BDP(I432,"CRNCY")</f>
        <v>USD</v>
      </c>
      <c r="S432" s="91" t="str" cm="1">
        <f t="array" ref="S432">_xll.BDP(P432&amp;" Govt","RISK_MID")</f>
        <v>#N/A Field Not Applicable Govt</v>
      </c>
      <c r="T432" s="175" t="e">
        <f t="shared" si="97"/>
        <v>#VALUE!</v>
      </c>
      <c r="U432" cm="1">
        <f t="array" ref="U432">IF(R432="GBP",1,_xll.BDP("GBP"&amp;R432&amp;" CURNCY","PX_LAST"))</f>
        <v>1.2910999999999999</v>
      </c>
      <c r="V432" s="107" t="e">
        <f t="shared" si="98"/>
        <v>#VALUE!</v>
      </c>
      <c r="X432" s="249" t="str">
        <f t="shared" si="99"/>
        <v>GBP/USD R 06/20/24 Curncy</v>
      </c>
      <c r="Y432" s="250">
        <f t="shared" si="100"/>
        <v>0</v>
      </c>
      <c r="Z432" s="254">
        <f t="shared" si="101"/>
        <v>0</v>
      </c>
      <c r="AA432" s="254" t="e">
        <f t="shared" si="102"/>
        <v>#VALUE!</v>
      </c>
      <c r="AB432" s="91" t="str" cm="1">
        <f t="array" ref="AB432">_xll.BDP(P432&amp;" Govt","PX_DIRTY_MID")</f>
        <v>#N/A Field Not Applicable Govt</v>
      </c>
      <c r="AC432" s="256" t="e">
        <f t="shared" si="103"/>
        <v>#VALUE!</v>
      </c>
      <c r="AD432" s="255" t="e">
        <f t="shared" si="104"/>
        <v>#VALUE!</v>
      </c>
      <c r="AE432" s="249" t="str">
        <f t="shared" si="105"/>
        <v>[GBP/USD R 06/20/24 USD]</v>
      </c>
      <c r="AG432" s="254">
        <f t="shared" si="106"/>
        <v>0</v>
      </c>
      <c r="AH432" s="254" t="e">
        <f t="shared" si="107"/>
        <v>#VALUE!</v>
      </c>
      <c r="AI432" s="256" t="e">
        <f t="shared" si="108"/>
        <v>#VALUE!</v>
      </c>
      <c r="AJ432" t="b">
        <f t="shared" si="109"/>
        <v>1</v>
      </c>
      <c r="AK432" t="s">
        <v>1012</v>
      </c>
      <c r="AL432" t="str">
        <f t="shared" si="110"/>
        <v>FORWARD</v>
      </c>
      <c r="AM432" t="str">
        <f t="shared" si="111"/>
        <v>G10_USDGBP</v>
      </c>
    </row>
    <row r="433" spans="8:39" x14ac:dyDescent="0.35">
      <c r="H433" s="287" t="e">
        <f t="shared" si="112"/>
        <v>#N/A</v>
      </c>
      <c r="I433" s="249" t="s">
        <v>1074</v>
      </c>
      <c r="J433" t="s">
        <v>462</v>
      </c>
      <c r="L433">
        <v>-1065000000</v>
      </c>
      <c r="M433">
        <v>-839236841.14609849</v>
      </c>
      <c r="N433" s="251">
        <v>1.2692780119018554</v>
      </c>
      <c r="O433" t="str" cm="1">
        <f t="array" ref="O433">_xll.BDP(I433,"SECURITY_TYP")</f>
        <v>FORWARD</v>
      </c>
      <c r="P433" t="str" cm="1">
        <f t="array" ref="P433">_xll.BDP(I433,"ID_ISIN")</f>
        <v>#N/A Field Not Applicable</v>
      </c>
      <c r="Q433" t="str" cm="1">
        <f t="array" ref="Q433">_xll.BDP(P433&amp;" Govt","MATURITY")</f>
        <v>#N/A Field Not Applicable Govt</v>
      </c>
      <c r="R433" t="str" cm="1">
        <f t="array" ref="R433">_xll.BDP(I433,"CRNCY")</f>
        <v>USD</v>
      </c>
      <c r="S433" s="91" t="str" cm="1">
        <f t="array" ref="S433">_xll.BDP(P433&amp;" Govt","RISK_MID")</f>
        <v>#N/A Field Not Applicable Govt</v>
      </c>
      <c r="T433" s="175" t="e">
        <f t="shared" si="97"/>
        <v>#VALUE!</v>
      </c>
      <c r="U433" cm="1">
        <f t="array" ref="U433">IF(R433="GBP",1,_xll.BDP("GBP"&amp;R433&amp;" CURNCY","PX_LAST"))</f>
        <v>1.2910999999999999</v>
      </c>
      <c r="V433" s="107" t="e">
        <f t="shared" si="98"/>
        <v>#VALUE!</v>
      </c>
      <c r="X433" s="249" t="str">
        <f t="shared" si="99"/>
        <v>GBP/USD R 06/20/24 Curncy</v>
      </c>
      <c r="Y433" s="250">
        <f t="shared" si="100"/>
        <v>-1054536842.1052631</v>
      </c>
      <c r="Z433" s="254">
        <f t="shared" si="101"/>
        <v>10463157.894736886</v>
      </c>
      <c r="AA433" s="254" t="e">
        <f t="shared" si="102"/>
        <v>#VALUE!</v>
      </c>
      <c r="AB433" s="91" t="str" cm="1">
        <f t="array" ref="AB433">_xll.BDP(P433&amp;" Govt","PX_DIRTY_MID")</f>
        <v>#N/A Field Not Applicable Govt</v>
      </c>
      <c r="AC433" s="256" t="e">
        <f t="shared" si="103"/>
        <v>#VALUE!</v>
      </c>
      <c r="AD433" s="255" t="e">
        <f t="shared" si="104"/>
        <v>#VALUE!</v>
      </c>
      <c r="AE433" s="249" t="str">
        <f t="shared" si="105"/>
        <v>GBP/USD R 06/20/24 USD</v>
      </c>
      <c r="AG433" s="254">
        <f t="shared" si="106"/>
        <v>10463157.894736886</v>
      </c>
      <c r="AH433" s="254" t="e">
        <f t="shared" si="107"/>
        <v>#VALUE!</v>
      </c>
      <c r="AI433" s="256" t="e">
        <f t="shared" si="108"/>
        <v>#VALUE!</v>
      </c>
      <c r="AJ433" t="b">
        <f t="shared" si="109"/>
        <v>1</v>
      </c>
      <c r="AK433" t="s">
        <v>1012</v>
      </c>
      <c r="AL433" t="str">
        <f t="shared" si="110"/>
        <v>FORWARD</v>
      </c>
      <c r="AM433">
        <f t="shared" si="111"/>
        <v>0</v>
      </c>
    </row>
    <row r="434" spans="8:39" x14ac:dyDescent="0.35">
      <c r="H434" s="287" t="e">
        <f t="shared" si="112"/>
        <v>#N/A</v>
      </c>
      <c r="I434" s="249" t="s">
        <v>1074</v>
      </c>
      <c r="J434" t="s">
        <v>461</v>
      </c>
      <c r="L434">
        <v>-60000000</v>
      </c>
      <c r="M434">
        <v>-60000000</v>
      </c>
      <c r="N434" s="251">
        <v>1.2692780119018554</v>
      </c>
      <c r="O434" t="str" cm="1">
        <f t="array" ref="O434">_xll.BDP(I434,"SECURITY_TYP")</f>
        <v>FORWARD</v>
      </c>
      <c r="P434" t="str" cm="1">
        <f t="array" ref="P434">_xll.BDP(I434,"ID_ISIN")</f>
        <v>#N/A Field Not Applicable</v>
      </c>
      <c r="Q434" t="str" cm="1">
        <f t="array" ref="Q434">_xll.BDP(P434&amp;" Govt","MATURITY")</f>
        <v>#N/A Field Not Applicable Govt</v>
      </c>
      <c r="R434" t="str" cm="1">
        <f t="array" ref="R434">_xll.BDP(I434,"CRNCY")</f>
        <v>USD</v>
      </c>
      <c r="S434" s="91" t="str" cm="1">
        <f t="array" ref="S434">_xll.BDP(P434&amp;" Govt","RISK_MID")</f>
        <v>#N/A Field Not Applicable Govt</v>
      </c>
      <c r="T434" s="175" t="e">
        <f t="shared" si="97"/>
        <v>#VALUE!</v>
      </c>
      <c r="U434" cm="1">
        <f t="array" ref="U434">IF(R434="GBP",1,_xll.BDP("GBP"&amp;R434&amp;" CURNCY","PX_LAST"))</f>
        <v>1.2910999999999999</v>
      </c>
      <c r="V434" s="107" t="e">
        <f t="shared" si="98"/>
        <v>#VALUE!</v>
      </c>
      <c r="X434" s="249" t="str">
        <f t="shared" si="99"/>
        <v>GBP/USD R 06/20/24 Curncy</v>
      </c>
      <c r="Y434" s="250">
        <f t="shared" si="100"/>
        <v>-59410526.315789469</v>
      </c>
      <c r="Z434" s="254">
        <f t="shared" si="101"/>
        <v>589473.68421053141</v>
      </c>
      <c r="AA434" s="254" t="e">
        <f t="shared" si="102"/>
        <v>#VALUE!</v>
      </c>
      <c r="AB434" s="91" t="str" cm="1">
        <f t="array" ref="AB434">_xll.BDP(P434&amp;" Govt","PX_DIRTY_MID")</f>
        <v>#N/A Field Not Applicable Govt</v>
      </c>
      <c r="AC434" s="256" t="e">
        <f t="shared" si="103"/>
        <v>#VALUE!</v>
      </c>
      <c r="AD434" s="255" t="e">
        <f t="shared" si="104"/>
        <v>#VALUE!</v>
      </c>
      <c r="AE434" s="249" t="str">
        <f t="shared" si="105"/>
        <v>GBP/USD R 06/20/24 GBP</v>
      </c>
      <c r="AG434" s="254">
        <f t="shared" si="106"/>
        <v>589473.68421053141</v>
      </c>
      <c r="AH434" s="254" t="e">
        <f t="shared" si="107"/>
        <v>#VALUE!</v>
      </c>
      <c r="AI434" s="256" t="e">
        <f t="shared" si="108"/>
        <v>#VALUE!</v>
      </c>
      <c r="AJ434" t="b">
        <f t="shared" si="109"/>
        <v>1</v>
      </c>
      <c r="AK434" t="s">
        <v>1012</v>
      </c>
      <c r="AL434" t="str">
        <f t="shared" si="110"/>
        <v>FORWARD</v>
      </c>
      <c r="AM434">
        <f t="shared" si="111"/>
        <v>0</v>
      </c>
    </row>
    <row r="435" spans="8:39" x14ac:dyDescent="0.35">
      <c r="H435" s="287" t="e">
        <f t="shared" si="112"/>
        <v>#N/A</v>
      </c>
      <c r="I435" s="249" t="s">
        <v>1074</v>
      </c>
      <c r="J435" t="s">
        <v>462</v>
      </c>
      <c r="L435">
        <v>82954365</v>
      </c>
      <c r="M435">
        <v>65369351.400826737</v>
      </c>
      <c r="N435" s="251">
        <v>1.2692780119018554</v>
      </c>
      <c r="O435" t="str" cm="1">
        <f t="array" ref="O435">_xll.BDP(I435,"SECURITY_TYP")</f>
        <v>FORWARD</v>
      </c>
      <c r="P435" t="str" cm="1">
        <f t="array" ref="P435">_xll.BDP(I435,"ID_ISIN")</f>
        <v>#N/A Field Not Applicable</v>
      </c>
      <c r="Q435" t="str" cm="1">
        <f t="array" ref="Q435">_xll.BDP(P435&amp;" Govt","MATURITY")</f>
        <v>#N/A Field Not Applicable Govt</v>
      </c>
      <c r="R435" t="str" cm="1">
        <f t="array" ref="R435">_xll.BDP(I435,"CRNCY")</f>
        <v>USD</v>
      </c>
      <c r="S435" s="91" t="str" cm="1">
        <f t="array" ref="S435">_xll.BDP(P435&amp;" Govt","RISK_MID")</f>
        <v>#N/A Field Not Applicable Govt</v>
      </c>
      <c r="T435" s="175" t="e">
        <f t="shared" si="97"/>
        <v>#VALUE!</v>
      </c>
      <c r="U435" cm="1">
        <f t="array" ref="U435">IF(R435="GBP",1,_xll.BDP("GBP"&amp;R435&amp;" CURNCY","PX_LAST"))</f>
        <v>1.2910999999999999</v>
      </c>
      <c r="V435" s="107" t="e">
        <f t="shared" si="98"/>
        <v>#VALUE!</v>
      </c>
      <c r="X435" s="249" t="str">
        <f t="shared" si="99"/>
        <v>GBP/USD R 06/20/24 Curncy</v>
      </c>
      <c r="Y435" s="250">
        <f t="shared" si="100"/>
        <v>82139374.74736841</v>
      </c>
      <c r="Z435" s="254">
        <f t="shared" si="101"/>
        <v>-814990.25263158977</v>
      </c>
      <c r="AA435" s="254" t="e">
        <f t="shared" si="102"/>
        <v>#VALUE!</v>
      </c>
      <c r="AB435" s="91" t="str" cm="1">
        <f t="array" ref="AB435">_xll.BDP(P435&amp;" Govt","PX_DIRTY_MID")</f>
        <v>#N/A Field Not Applicable Govt</v>
      </c>
      <c r="AC435" s="256" t="e">
        <f t="shared" si="103"/>
        <v>#VALUE!</v>
      </c>
      <c r="AD435" s="255" t="e">
        <f t="shared" si="104"/>
        <v>#VALUE!</v>
      </c>
      <c r="AE435" s="249" t="str">
        <f t="shared" si="105"/>
        <v>GBP/USD R 06/20/24 USD</v>
      </c>
      <c r="AG435" s="254">
        <f t="shared" si="106"/>
        <v>-814990.25263158977</v>
      </c>
      <c r="AH435" s="254" t="e">
        <f t="shared" si="107"/>
        <v>#VALUE!</v>
      </c>
      <c r="AI435" s="256" t="e">
        <f t="shared" si="108"/>
        <v>#VALUE!</v>
      </c>
      <c r="AJ435" t="b">
        <f t="shared" si="109"/>
        <v>1</v>
      </c>
      <c r="AK435" t="s">
        <v>1012</v>
      </c>
      <c r="AL435" t="str">
        <f t="shared" si="110"/>
        <v>FORWARD</v>
      </c>
      <c r="AM435">
        <f t="shared" si="111"/>
        <v>0</v>
      </c>
    </row>
    <row r="436" spans="8:39" x14ac:dyDescent="0.35">
      <c r="H436" s="287" t="e">
        <f t="shared" si="112"/>
        <v>#N/A</v>
      </c>
      <c r="I436" s="249" t="s">
        <v>1074</v>
      </c>
      <c r="J436" t="s">
        <v>462</v>
      </c>
      <c r="L436">
        <v>18825555</v>
      </c>
      <c r="M436">
        <v>14834835.033823607</v>
      </c>
      <c r="N436" s="251">
        <v>1.2692780119018554</v>
      </c>
      <c r="O436" t="str" cm="1">
        <f t="array" ref="O436">_xll.BDP(I436,"SECURITY_TYP")</f>
        <v>FORWARD</v>
      </c>
      <c r="P436" t="str" cm="1">
        <f t="array" ref="P436">_xll.BDP(I436,"ID_ISIN")</f>
        <v>#N/A Field Not Applicable</v>
      </c>
      <c r="Q436" t="str" cm="1">
        <f t="array" ref="Q436">_xll.BDP(P436&amp;" Govt","MATURITY")</f>
        <v>#N/A Field Not Applicable Govt</v>
      </c>
      <c r="R436" t="str" cm="1">
        <f t="array" ref="R436">_xll.BDP(I436,"CRNCY")</f>
        <v>USD</v>
      </c>
      <c r="S436" s="91" t="str" cm="1">
        <f t="array" ref="S436">_xll.BDP(P436&amp;" Govt","RISK_MID")</f>
        <v>#N/A Field Not Applicable Govt</v>
      </c>
      <c r="T436" s="175" t="e">
        <f t="shared" si="97"/>
        <v>#VALUE!</v>
      </c>
      <c r="U436" cm="1">
        <f t="array" ref="U436">IF(R436="GBP",1,_xll.BDP("GBP"&amp;R436&amp;" CURNCY","PX_LAST"))</f>
        <v>1.2910999999999999</v>
      </c>
      <c r="V436" s="107" t="e">
        <f t="shared" si="98"/>
        <v>#VALUE!</v>
      </c>
      <c r="X436" s="249" t="str">
        <f t="shared" si="99"/>
        <v>GBP/USD R 06/20/24 Curncy</v>
      </c>
      <c r="Y436" s="250">
        <f t="shared" si="100"/>
        <v>18640602.178947367</v>
      </c>
      <c r="Z436" s="254">
        <f t="shared" si="101"/>
        <v>-184952.82105263323</v>
      </c>
      <c r="AA436" s="254" t="e">
        <f t="shared" si="102"/>
        <v>#VALUE!</v>
      </c>
      <c r="AB436" s="91" t="str" cm="1">
        <f t="array" ref="AB436">_xll.BDP(P436&amp;" Govt","PX_DIRTY_MID")</f>
        <v>#N/A Field Not Applicable Govt</v>
      </c>
      <c r="AC436" s="256" t="e">
        <f t="shared" si="103"/>
        <v>#VALUE!</v>
      </c>
      <c r="AD436" s="255" t="e">
        <f t="shared" si="104"/>
        <v>#VALUE!</v>
      </c>
      <c r="AE436" s="249" t="str">
        <f t="shared" si="105"/>
        <v>GBP/USD R 06/20/24 USD</v>
      </c>
      <c r="AG436" s="254">
        <f t="shared" si="106"/>
        <v>-184952.82105263323</v>
      </c>
      <c r="AH436" s="254" t="e">
        <f t="shared" si="107"/>
        <v>#VALUE!</v>
      </c>
      <c r="AI436" s="256" t="e">
        <f t="shared" si="108"/>
        <v>#VALUE!</v>
      </c>
      <c r="AJ436" t="b">
        <f t="shared" si="109"/>
        <v>1</v>
      </c>
      <c r="AK436" t="s">
        <v>1012</v>
      </c>
      <c r="AL436" t="str">
        <f t="shared" si="110"/>
        <v>FORWARD</v>
      </c>
      <c r="AM436">
        <f t="shared" si="111"/>
        <v>0</v>
      </c>
    </row>
    <row r="437" spans="8:39" x14ac:dyDescent="0.35">
      <c r="H437" s="287" t="e">
        <f t="shared" si="112"/>
        <v>#N/A</v>
      </c>
      <c r="I437" s="249" t="s">
        <v>1074</v>
      </c>
      <c r="J437" t="s">
        <v>462</v>
      </c>
      <c r="L437">
        <v>-4996132</v>
      </c>
      <c r="M437">
        <v>-3937031.0212478307</v>
      </c>
      <c r="N437" s="251">
        <v>1.2691476173095704</v>
      </c>
      <c r="O437" t="str" cm="1">
        <f t="array" ref="O437">_xll.BDP(I437,"SECURITY_TYP")</f>
        <v>FORWARD</v>
      </c>
      <c r="P437" t="str" cm="1">
        <f t="array" ref="P437">_xll.BDP(I437,"ID_ISIN")</f>
        <v>#N/A Field Not Applicable</v>
      </c>
      <c r="Q437" t="str" cm="1">
        <f t="array" ref="Q437">_xll.BDP(P437&amp;" Govt","MATURITY")</f>
        <v>#N/A Field Not Applicable Govt</v>
      </c>
      <c r="R437" t="str" cm="1">
        <f t="array" ref="R437">_xll.BDP(I437,"CRNCY")</f>
        <v>USD</v>
      </c>
      <c r="S437" s="91" t="str" cm="1">
        <f t="array" ref="S437">_xll.BDP(P437&amp;" Govt","RISK_MID")</f>
        <v>#N/A Field Not Applicable Govt</v>
      </c>
      <c r="T437" s="175" t="e">
        <f t="shared" si="97"/>
        <v>#VALUE!</v>
      </c>
      <c r="U437" cm="1">
        <f t="array" ref="U437">IF(R437="GBP",1,_xll.BDP("GBP"&amp;R437&amp;" CURNCY","PX_LAST"))</f>
        <v>1.2910999999999999</v>
      </c>
      <c r="V437" s="107" t="e">
        <f t="shared" si="98"/>
        <v>#VALUE!</v>
      </c>
      <c r="X437" s="249" t="str">
        <f t="shared" si="99"/>
        <v>GBP/USD R 06/20/24 Curncy</v>
      </c>
      <c r="Y437" s="250">
        <f t="shared" si="100"/>
        <v>-4947047.1943859644</v>
      </c>
      <c r="Z437" s="254">
        <f t="shared" si="101"/>
        <v>49084.805614035577</v>
      </c>
      <c r="AA437" s="254" t="e">
        <f t="shared" si="102"/>
        <v>#VALUE!</v>
      </c>
      <c r="AB437" s="91" t="str" cm="1">
        <f t="array" ref="AB437">_xll.BDP(P437&amp;" Govt","PX_DIRTY_MID")</f>
        <v>#N/A Field Not Applicable Govt</v>
      </c>
      <c r="AC437" s="256" t="e">
        <f t="shared" si="103"/>
        <v>#VALUE!</v>
      </c>
      <c r="AD437" s="255" t="e">
        <f t="shared" si="104"/>
        <v>#VALUE!</v>
      </c>
      <c r="AE437" s="249" t="str">
        <f t="shared" si="105"/>
        <v>GBP/USD R 06/20/24 USD</v>
      </c>
      <c r="AG437" s="254">
        <f t="shared" si="106"/>
        <v>49084.805614035577</v>
      </c>
      <c r="AH437" s="254" t="e">
        <f t="shared" si="107"/>
        <v>#VALUE!</v>
      </c>
      <c r="AI437" s="256" t="e">
        <f t="shared" si="108"/>
        <v>#VALUE!</v>
      </c>
      <c r="AJ437" t="b">
        <f t="shared" si="109"/>
        <v>1</v>
      </c>
      <c r="AK437" t="s">
        <v>1012</v>
      </c>
      <c r="AL437" t="str">
        <f t="shared" si="110"/>
        <v>FORWARD</v>
      </c>
      <c r="AM437">
        <f t="shared" si="111"/>
        <v>0</v>
      </c>
    </row>
    <row r="438" spans="8:39" x14ac:dyDescent="0.35">
      <c r="H438" s="287" t="e">
        <f t="shared" si="112"/>
        <v>#N/A</v>
      </c>
      <c r="I438" s="249" t="s">
        <v>1074</v>
      </c>
      <c r="J438" t="s">
        <v>461</v>
      </c>
      <c r="L438">
        <v>835654005.97229767</v>
      </c>
      <c r="M438">
        <v>835654005.97229767</v>
      </c>
      <c r="N438" s="251">
        <v>1.2692780119018554</v>
      </c>
      <c r="O438" t="str" cm="1">
        <f t="array" ref="O438">_xll.BDP(I438,"SECURITY_TYP")</f>
        <v>FORWARD</v>
      </c>
      <c r="P438" t="str" cm="1">
        <f t="array" ref="P438">_xll.BDP(I438,"ID_ISIN")</f>
        <v>#N/A Field Not Applicable</v>
      </c>
      <c r="Q438" t="str" cm="1">
        <f t="array" ref="Q438">_xll.BDP(P438&amp;" Govt","MATURITY")</f>
        <v>#N/A Field Not Applicable Govt</v>
      </c>
      <c r="R438" t="str" cm="1">
        <f t="array" ref="R438">_xll.BDP(I438,"CRNCY")</f>
        <v>USD</v>
      </c>
      <c r="S438" s="91" t="str" cm="1">
        <f t="array" ref="S438">_xll.BDP(P438&amp;" Govt","RISK_MID")</f>
        <v>#N/A Field Not Applicable Govt</v>
      </c>
      <c r="T438" s="175" t="e">
        <f t="shared" si="97"/>
        <v>#VALUE!</v>
      </c>
      <c r="U438" cm="1">
        <f t="array" ref="U438">IF(R438="GBP",1,_xll.BDP("GBP"&amp;R438&amp;" CURNCY","PX_LAST"))</f>
        <v>1.2910999999999999</v>
      </c>
      <c r="V438" s="107" t="e">
        <f t="shared" si="98"/>
        <v>#VALUE!</v>
      </c>
      <c r="X438" s="249" t="str">
        <f t="shared" si="99"/>
        <v>GBP/USD R 06/20/24 Curncy</v>
      </c>
      <c r="Y438" s="250">
        <f t="shared" si="100"/>
        <v>827444071.87853467</v>
      </c>
      <c r="Z438" s="254">
        <f t="shared" si="101"/>
        <v>-8209934.0937629938</v>
      </c>
      <c r="AA438" s="254" t="e">
        <f t="shared" si="102"/>
        <v>#VALUE!</v>
      </c>
      <c r="AB438" s="91" t="str" cm="1">
        <f t="array" ref="AB438">_xll.BDP(P438&amp;" Govt","PX_DIRTY_MID")</f>
        <v>#N/A Field Not Applicable Govt</v>
      </c>
      <c r="AC438" s="256" t="e">
        <f t="shared" si="103"/>
        <v>#VALUE!</v>
      </c>
      <c r="AD438" s="255" t="e">
        <f t="shared" si="104"/>
        <v>#VALUE!</v>
      </c>
      <c r="AE438" s="249" t="str">
        <f t="shared" si="105"/>
        <v>GBP/USD R 06/20/24 GBP</v>
      </c>
      <c r="AG438" s="254">
        <f t="shared" si="106"/>
        <v>-8209934.0937629938</v>
      </c>
      <c r="AH438" s="254" t="e">
        <f t="shared" si="107"/>
        <v>#VALUE!</v>
      </c>
      <c r="AI438" s="256" t="e">
        <f t="shared" si="108"/>
        <v>#VALUE!</v>
      </c>
      <c r="AJ438" t="b">
        <f t="shared" si="109"/>
        <v>1</v>
      </c>
      <c r="AK438" t="s">
        <v>1012</v>
      </c>
      <c r="AL438" t="str">
        <f t="shared" si="110"/>
        <v>FORWARD</v>
      </c>
      <c r="AM438">
        <f t="shared" si="111"/>
        <v>0</v>
      </c>
    </row>
    <row r="439" spans="8:39" x14ac:dyDescent="0.35">
      <c r="H439" s="287" t="e">
        <f t="shared" si="112"/>
        <v>#N/A</v>
      </c>
      <c r="I439" s="249" t="s">
        <v>1074</v>
      </c>
      <c r="J439" t="s">
        <v>462</v>
      </c>
      <c r="L439">
        <v>3000000</v>
      </c>
      <c r="M439">
        <v>2364047.439848165</v>
      </c>
      <c r="N439" s="251">
        <v>1.2691476173095704</v>
      </c>
      <c r="O439" t="str" cm="1">
        <f t="array" ref="O439">_xll.BDP(I439,"SECURITY_TYP")</f>
        <v>FORWARD</v>
      </c>
      <c r="P439" t="str" cm="1">
        <f t="array" ref="P439">_xll.BDP(I439,"ID_ISIN")</f>
        <v>#N/A Field Not Applicable</v>
      </c>
      <c r="Q439" t="str" cm="1">
        <f t="array" ref="Q439">_xll.BDP(P439&amp;" Govt","MATURITY")</f>
        <v>#N/A Field Not Applicable Govt</v>
      </c>
      <c r="R439" t="str" cm="1">
        <f t="array" ref="R439">_xll.BDP(I439,"CRNCY")</f>
        <v>USD</v>
      </c>
      <c r="S439" s="91" t="str" cm="1">
        <f t="array" ref="S439">_xll.BDP(P439&amp;" Govt","RISK_MID")</f>
        <v>#N/A Field Not Applicable Govt</v>
      </c>
      <c r="T439" s="175" t="e">
        <f t="shared" si="97"/>
        <v>#VALUE!</v>
      </c>
      <c r="U439" cm="1">
        <f t="array" ref="U439">IF(R439="GBP",1,_xll.BDP("GBP"&amp;R439&amp;" CURNCY","PX_LAST"))</f>
        <v>1.2910999999999999</v>
      </c>
      <c r="V439" s="107" t="e">
        <f t="shared" si="98"/>
        <v>#VALUE!</v>
      </c>
      <c r="X439" s="249" t="str">
        <f t="shared" si="99"/>
        <v>GBP/USD R 06/20/24 Curncy</v>
      </c>
      <c r="Y439" s="250">
        <f t="shared" si="100"/>
        <v>2970526.3157894732</v>
      </c>
      <c r="Z439" s="254">
        <f t="shared" si="101"/>
        <v>-29473.684210526757</v>
      </c>
      <c r="AA439" s="254" t="e">
        <f t="shared" si="102"/>
        <v>#VALUE!</v>
      </c>
      <c r="AB439" s="91" t="str" cm="1">
        <f t="array" ref="AB439">_xll.BDP(P439&amp;" Govt","PX_DIRTY_MID")</f>
        <v>#N/A Field Not Applicable Govt</v>
      </c>
      <c r="AC439" s="256" t="e">
        <f t="shared" si="103"/>
        <v>#VALUE!</v>
      </c>
      <c r="AD439" s="255" t="e">
        <f t="shared" si="104"/>
        <v>#VALUE!</v>
      </c>
      <c r="AE439" s="249" t="str">
        <f t="shared" si="105"/>
        <v>GBP/USD R 06/20/24 USD</v>
      </c>
      <c r="AG439" s="254">
        <f t="shared" si="106"/>
        <v>-29473.684210526757</v>
      </c>
      <c r="AH439" s="254" t="e">
        <f t="shared" si="107"/>
        <v>#VALUE!</v>
      </c>
      <c r="AI439" s="256" t="e">
        <f t="shared" si="108"/>
        <v>#VALUE!</v>
      </c>
      <c r="AJ439" t="b">
        <f t="shared" si="109"/>
        <v>1</v>
      </c>
      <c r="AK439" t="s">
        <v>1012</v>
      </c>
      <c r="AL439" t="str">
        <f t="shared" si="110"/>
        <v>FORWARD</v>
      </c>
      <c r="AM439">
        <f t="shared" si="111"/>
        <v>0</v>
      </c>
    </row>
    <row r="440" spans="8:39" x14ac:dyDescent="0.35">
      <c r="H440" s="287" t="e">
        <f t="shared" si="112"/>
        <v>#N/A</v>
      </c>
      <c r="I440" s="249" t="s">
        <v>1074</v>
      </c>
      <c r="J440" t="s">
        <v>461</v>
      </c>
      <c r="L440">
        <v>-9639955.6883370206</v>
      </c>
      <c r="M440">
        <v>-9639955.6883370206</v>
      </c>
      <c r="N440" s="251">
        <v>1.2691476173095704</v>
      </c>
      <c r="O440" t="str" cm="1">
        <f t="array" ref="O440">_xll.BDP(I440,"SECURITY_TYP")</f>
        <v>FORWARD</v>
      </c>
      <c r="P440" t="str" cm="1">
        <f t="array" ref="P440">_xll.BDP(I440,"ID_ISIN")</f>
        <v>#N/A Field Not Applicable</v>
      </c>
      <c r="Q440" t="str" cm="1">
        <f t="array" ref="Q440">_xll.BDP(P440&amp;" Govt","MATURITY")</f>
        <v>#N/A Field Not Applicable Govt</v>
      </c>
      <c r="R440" t="str" cm="1">
        <f t="array" ref="R440">_xll.BDP(I440,"CRNCY")</f>
        <v>USD</v>
      </c>
      <c r="S440" s="91" t="str" cm="1">
        <f t="array" ref="S440">_xll.BDP(P440&amp;" Govt","RISK_MID")</f>
        <v>#N/A Field Not Applicable Govt</v>
      </c>
      <c r="T440" s="175" t="e">
        <f t="shared" si="97"/>
        <v>#VALUE!</v>
      </c>
      <c r="U440" cm="1">
        <f t="array" ref="U440">IF(R440="GBP",1,_xll.BDP("GBP"&amp;R440&amp;" CURNCY","PX_LAST"))</f>
        <v>1.2910999999999999</v>
      </c>
      <c r="V440" s="107" t="e">
        <f t="shared" si="98"/>
        <v>#VALUE!</v>
      </c>
      <c r="X440" s="249" t="str">
        <f t="shared" si="99"/>
        <v>GBP/USD R 06/20/24 Curncy</v>
      </c>
      <c r="Y440" s="250">
        <f t="shared" si="100"/>
        <v>-9545247.3517498486</v>
      </c>
      <c r="Z440" s="254">
        <f t="shared" si="101"/>
        <v>94708.336587172002</v>
      </c>
      <c r="AA440" s="254" t="e">
        <f t="shared" si="102"/>
        <v>#VALUE!</v>
      </c>
      <c r="AB440" s="91" t="str" cm="1">
        <f t="array" ref="AB440">_xll.BDP(P440&amp;" Govt","PX_DIRTY_MID")</f>
        <v>#N/A Field Not Applicable Govt</v>
      </c>
      <c r="AC440" s="256" t="e">
        <f t="shared" si="103"/>
        <v>#VALUE!</v>
      </c>
      <c r="AD440" s="255" t="e">
        <f t="shared" si="104"/>
        <v>#VALUE!</v>
      </c>
      <c r="AE440" s="249" t="str">
        <f t="shared" si="105"/>
        <v>GBP/USD R 06/20/24 GBP</v>
      </c>
      <c r="AG440" s="254">
        <f t="shared" si="106"/>
        <v>94708.336587172002</v>
      </c>
      <c r="AH440" s="254" t="e">
        <f t="shared" si="107"/>
        <v>#VALUE!</v>
      </c>
      <c r="AI440" s="256" t="e">
        <f t="shared" si="108"/>
        <v>#VALUE!</v>
      </c>
      <c r="AJ440" t="b">
        <f t="shared" si="109"/>
        <v>1</v>
      </c>
      <c r="AK440" t="s">
        <v>1012</v>
      </c>
      <c r="AL440" t="str">
        <f t="shared" si="110"/>
        <v>FORWARD</v>
      </c>
      <c r="AM440">
        <f t="shared" si="111"/>
        <v>0</v>
      </c>
    </row>
    <row r="441" spans="8:39" x14ac:dyDescent="0.35">
      <c r="H441" s="287" t="e">
        <f t="shared" si="112"/>
        <v>#N/A</v>
      </c>
      <c r="I441" s="249" t="s">
        <v>1074</v>
      </c>
      <c r="J441" t="s">
        <v>461</v>
      </c>
      <c r="L441" s="250">
        <v>-1438430.3847641456</v>
      </c>
      <c r="M441" s="250">
        <v>-1438430.3847641456</v>
      </c>
      <c r="N441" s="251">
        <v>1.2691476173095704</v>
      </c>
      <c r="O441" t="str" cm="1">
        <f t="array" ref="O441">_xll.BDP(I441,"SECURITY_TYP")</f>
        <v>FORWARD</v>
      </c>
      <c r="P441" t="str" cm="1">
        <f t="array" ref="P441">_xll.BDP(I441,"ID_ISIN")</f>
        <v>#N/A Field Not Applicable</v>
      </c>
      <c r="Q441" t="str" cm="1">
        <f t="array" ref="Q441">_xll.BDP(P441&amp;" Govt","MATURITY")</f>
        <v>#N/A Field Not Applicable Govt</v>
      </c>
      <c r="R441" t="str" cm="1">
        <f t="array" ref="R441">_xll.BDP(I441,"CRNCY")</f>
        <v>USD</v>
      </c>
      <c r="S441" s="91" t="str" cm="1">
        <f t="array" ref="S441">_xll.BDP(P441&amp;" Govt","RISK_MID")</f>
        <v>#N/A Field Not Applicable Govt</v>
      </c>
      <c r="T441" s="175" t="e">
        <f t="shared" si="97"/>
        <v>#VALUE!</v>
      </c>
      <c r="U441" cm="1">
        <f t="array" ref="U441">IF(R441="GBP",1,_xll.BDP("GBP"&amp;R441&amp;" CURNCY","PX_LAST"))</f>
        <v>1.2910999999999999</v>
      </c>
      <c r="V441" s="107" t="e">
        <f t="shared" si="98"/>
        <v>#VALUE!</v>
      </c>
      <c r="X441" s="249" t="str">
        <f t="shared" si="99"/>
        <v>GBP/USD R 06/20/24 Curncy</v>
      </c>
      <c r="Y441" s="250">
        <f t="shared" si="100"/>
        <v>-1424298.4371243573</v>
      </c>
      <c r="Z441" s="254">
        <f t="shared" si="101"/>
        <v>14131.947639788268</v>
      </c>
      <c r="AA441" s="254" t="e">
        <f t="shared" si="102"/>
        <v>#VALUE!</v>
      </c>
      <c r="AB441" s="91" t="str" cm="1">
        <f t="array" ref="AB441">_xll.BDP(P441&amp;" Govt","PX_DIRTY_MID")</f>
        <v>#N/A Field Not Applicable Govt</v>
      </c>
      <c r="AC441" s="256" t="e">
        <f t="shared" si="103"/>
        <v>#VALUE!</v>
      </c>
      <c r="AD441" s="255" t="e">
        <f t="shared" si="104"/>
        <v>#VALUE!</v>
      </c>
      <c r="AE441" s="249" t="str">
        <f t="shared" si="105"/>
        <v>GBP/USD R 06/20/24 GBP</v>
      </c>
      <c r="AG441" s="254">
        <f t="shared" si="106"/>
        <v>14131.947639788268</v>
      </c>
      <c r="AH441" s="254" t="e">
        <f t="shared" si="107"/>
        <v>#VALUE!</v>
      </c>
      <c r="AI441" s="256" t="e">
        <f t="shared" si="108"/>
        <v>#VALUE!</v>
      </c>
      <c r="AJ441" t="b">
        <f t="shared" si="109"/>
        <v>1</v>
      </c>
      <c r="AK441" t="s">
        <v>1012</v>
      </c>
      <c r="AL441" t="str">
        <f t="shared" si="110"/>
        <v>FORWARD</v>
      </c>
      <c r="AM441">
        <f t="shared" si="111"/>
        <v>0</v>
      </c>
    </row>
    <row r="442" spans="8:39" x14ac:dyDescent="0.35">
      <c r="H442" s="287" t="e">
        <f t="shared" si="112"/>
        <v>#N/A</v>
      </c>
      <c r="I442" s="249" t="s">
        <v>1074</v>
      </c>
      <c r="J442" t="s">
        <v>462</v>
      </c>
      <c r="L442">
        <v>1800000</v>
      </c>
      <c r="M442">
        <v>1418428.4639088989</v>
      </c>
      <c r="N442" s="251">
        <v>1.2691476173095704</v>
      </c>
      <c r="O442" t="str" cm="1">
        <f t="array" ref="O442">_xll.BDP(I442,"SECURITY_TYP")</f>
        <v>FORWARD</v>
      </c>
      <c r="P442" t="str" cm="1">
        <f t="array" ref="P442">_xll.BDP(I442,"ID_ISIN")</f>
        <v>#N/A Field Not Applicable</v>
      </c>
      <c r="Q442" t="str" cm="1">
        <f t="array" ref="Q442">_xll.BDP(P442&amp;" Govt","MATURITY")</f>
        <v>#N/A Field Not Applicable Govt</v>
      </c>
      <c r="R442" t="str" cm="1">
        <f t="array" ref="R442">_xll.BDP(I442,"CRNCY")</f>
        <v>USD</v>
      </c>
      <c r="S442" s="91" t="str" cm="1">
        <f t="array" ref="S442">_xll.BDP(P442&amp;" Govt","RISK_MID")</f>
        <v>#N/A Field Not Applicable Govt</v>
      </c>
      <c r="T442" s="175" t="e">
        <f t="shared" si="97"/>
        <v>#VALUE!</v>
      </c>
      <c r="U442" cm="1">
        <f t="array" ref="U442">IF(R442="GBP",1,_xll.BDP("GBP"&amp;R442&amp;" CURNCY","PX_LAST"))</f>
        <v>1.2910999999999999</v>
      </c>
      <c r="V442" s="107" t="e">
        <f t="shared" si="98"/>
        <v>#VALUE!</v>
      </c>
      <c r="X442" s="249" t="str">
        <f t="shared" si="99"/>
        <v>GBP/USD R 06/20/24 Curncy</v>
      </c>
      <c r="Y442" s="250">
        <f t="shared" si="100"/>
        <v>1782315.789473684</v>
      </c>
      <c r="Z442" s="254">
        <f t="shared" si="101"/>
        <v>-17684.210526315961</v>
      </c>
      <c r="AA442" s="254" t="e">
        <f t="shared" si="102"/>
        <v>#VALUE!</v>
      </c>
      <c r="AB442" s="91" t="str" cm="1">
        <f t="array" ref="AB442">_xll.BDP(P442&amp;" Govt","PX_DIRTY_MID")</f>
        <v>#N/A Field Not Applicable Govt</v>
      </c>
      <c r="AC442" s="256" t="e">
        <f t="shared" si="103"/>
        <v>#VALUE!</v>
      </c>
      <c r="AD442" s="255" t="e">
        <f t="shared" si="104"/>
        <v>#VALUE!</v>
      </c>
      <c r="AE442" s="249" t="str">
        <f t="shared" si="105"/>
        <v>GBP/USD R 06/20/24 USD</v>
      </c>
      <c r="AG442" s="254">
        <f t="shared" si="106"/>
        <v>-17684.210526315961</v>
      </c>
      <c r="AH442" s="254" t="e">
        <f t="shared" si="107"/>
        <v>#VALUE!</v>
      </c>
      <c r="AI442" s="256" t="e">
        <f t="shared" si="108"/>
        <v>#VALUE!</v>
      </c>
      <c r="AJ442" t="b">
        <f t="shared" si="109"/>
        <v>1</v>
      </c>
      <c r="AK442" t="s">
        <v>1012</v>
      </c>
      <c r="AL442" t="str">
        <f t="shared" si="110"/>
        <v>FORWARD</v>
      </c>
      <c r="AM442">
        <f t="shared" si="111"/>
        <v>0</v>
      </c>
    </row>
    <row r="443" spans="8:39" x14ac:dyDescent="0.35">
      <c r="H443" s="287" t="e">
        <f t="shared" si="112"/>
        <v>#N/A</v>
      </c>
      <c r="I443" s="249" t="s">
        <v>826</v>
      </c>
      <c r="J443" t="s">
        <v>1143</v>
      </c>
      <c r="K443" t="s">
        <v>695</v>
      </c>
      <c r="L443">
        <v>0</v>
      </c>
      <c r="M443">
        <v>0</v>
      </c>
      <c r="N443" s="251">
        <v>0</v>
      </c>
      <c r="O443" t="str" cm="1">
        <f t="array" ref="O443">_xll.BDP(I443,"SECURITY_TYP")</f>
        <v>OIS Swap</v>
      </c>
      <c r="P443" t="str" cm="1">
        <f t="array" ref="P443">_xll.BDP(I443,"ID_ISIN")</f>
        <v>#N/A Field Not Applicable</v>
      </c>
      <c r="Q443" t="str" cm="1">
        <f t="array" ref="Q443">_xll.BDP(P443&amp;" Govt","MATURITY")</f>
        <v>#N/A Field Not Applicable Govt</v>
      </c>
      <c r="R443" t="str" cm="1">
        <f t="array" ref="R443">_xll.BDP(I443,"CRNCY")</f>
        <v>USD</v>
      </c>
      <c r="S443" s="91" t="str" cm="1">
        <f t="array" ref="S443">_xll.BDP(P443&amp;" Govt","RISK_MID")</f>
        <v>#N/A Field Not Applicable Govt</v>
      </c>
      <c r="T443" s="175" t="e">
        <f t="shared" si="97"/>
        <v>#VALUE!</v>
      </c>
      <c r="U443" cm="1">
        <f t="array" ref="U443">IF(R443="GBP",1,_xll.BDP("GBP"&amp;R443&amp;" CURNCY","PX_LAST"))</f>
        <v>1.2910999999999999</v>
      </c>
      <c r="V443" s="107" t="e">
        <f t="shared" si="98"/>
        <v>#VALUE!</v>
      </c>
      <c r="X443" s="249" t="str">
        <f t="shared" si="99"/>
        <v>SLAL80BM Corp</v>
      </c>
      <c r="Y443" s="250">
        <f t="shared" si="100"/>
        <v>0</v>
      </c>
      <c r="Z443" s="254">
        <f t="shared" si="101"/>
        <v>0</v>
      </c>
      <c r="AA443" s="254" t="e">
        <f t="shared" si="102"/>
        <v>#VALUE!</v>
      </c>
      <c r="AB443" s="91" t="str" cm="1">
        <f t="array" ref="AB443">_xll.BDP(P443&amp;" Govt","PX_DIRTY_MID")</f>
        <v>#N/A Field Not Applicable Govt</v>
      </c>
      <c r="AC443" s="256" t="e">
        <f t="shared" si="103"/>
        <v>#VALUE!</v>
      </c>
      <c r="AD443" s="255" t="e">
        <f t="shared" si="104"/>
        <v>#VALUE!</v>
      </c>
      <c r="AE443" s="249" t="str">
        <f t="shared" si="105"/>
        <v>[/SWAP 2.91314 09/20/28 000O]</v>
      </c>
      <c r="AG443" s="254">
        <f t="shared" si="106"/>
        <v>0</v>
      </c>
      <c r="AH443" s="254" t="e">
        <f t="shared" si="107"/>
        <v>#VALUE!</v>
      </c>
      <c r="AI443" s="256" t="e">
        <f t="shared" si="108"/>
        <v>#VALUE!</v>
      </c>
      <c r="AJ443" t="b">
        <f t="shared" si="109"/>
        <v>1</v>
      </c>
      <c r="AK443" t="s">
        <v>1012</v>
      </c>
      <c r="AL443" t="str">
        <f t="shared" si="110"/>
        <v>OIS Swap</v>
      </c>
      <c r="AM443" t="str">
        <f t="shared" si="111"/>
        <v>USD 5s30s Steepener</v>
      </c>
    </row>
    <row r="444" spans="8:39" x14ac:dyDescent="0.35">
      <c r="H444" s="287" t="e">
        <f t="shared" si="112"/>
        <v>#N/A</v>
      </c>
      <c r="I444" s="249" t="s">
        <v>808</v>
      </c>
      <c r="J444" t="s">
        <v>1089</v>
      </c>
      <c r="L444">
        <v>0</v>
      </c>
      <c r="M444">
        <v>0</v>
      </c>
      <c r="N444" s="251">
        <v>0</v>
      </c>
      <c r="O444" t="str" cm="1">
        <f t="array" ref="O444">_xll.BDP(I444,"SECURITY_TYP")</f>
        <v>DOMESTIC</v>
      </c>
      <c r="P444" t="str" cm="1">
        <f t="array" ref="P444">_xll.BDP(I444,"ID_ISIN")</f>
        <v>KR103502GBC0</v>
      </c>
      <c r="Q444" t="str" cm="1">
        <f t="array" ref="Q444">_xll.BDP(P444&amp;" Govt","MATURITY")</f>
        <v>10/12/2031</v>
      </c>
      <c r="R444" t="str" cm="1">
        <f t="array" ref="R444">_xll.BDP(I444,"CRNCY")</f>
        <v>KRW</v>
      </c>
      <c r="S444" s="91" cm="1">
        <f t="array" ref="S444">_xll.BDP(P444&amp;" Govt","RISK_MID")</f>
        <v>6.3347671689882645</v>
      </c>
      <c r="T444" s="175">
        <f t="shared" si="97"/>
        <v>0</v>
      </c>
      <c r="U444" cm="1">
        <f t="array" ref="U444">IF(R444="GBP",1,_xll.BDP("GBP"&amp;R444&amp;" CURNCY","PX_LAST"))</f>
        <v>1780.0848000000001</v>
      </c>
      <c r="V444" s="107">
        <f t="shared" si="98"/>
        <v>0</v>
      </c>
      <c r="X444" s="249" t="str">
        <f t="shared" si="99"/>
        <v>BR720651 Corp</v>
      </c>
      <c r="Y444" s="250">
        <f t="shared" si="100"/>
        <v>0</v>
      </c>
      <c r="Z444" s="254">
        <f t="shared" si="101"/>
        <v>0</v>
      </c>
      <c r="AA444" s="254">
        <f t="shared" si="102"/>
        <v>0</v>
      </c>
      <c r="AB444" s="91" cm="1">
        <f t="array" ref="AB444">_xll.BDP(P444&amp;" Govt","PX_DIRTY_MID")</f>
        <v>94.68373663944088</v>
      </c>
      <c r="AC444" s="256">
        <f t="shared" si="103"/>
        <v>0</v>
      </c>
      <c r="AD444" s="255" t="e">
        <f t="shared" si="104"/>
        <v>#DIV/0!</v>
      </c>
      <c r="AE444" s="249" t="str">
        <f t="shared" si="105"/>
        <v>[KTB 2 ⅜ 12/10/31 3112]</v>
      </c>
      <c r="AG444" s="254">
        <f t="shared" si="106"/>
        <v>0</v>
      </c>
      <c r="AH444" s="254">
        <f t="shared" si="107"/>
        <v>0</v>
      </c>
      <c r="AI444" s="256">
        <f t="shared" si="108"/>
        <v>0</v>
      </c>
      <c r="AJ444" t="b">
        <f t="shared" si="109"/>
        <v>1</v>
      </c>
      <c r="AK444" t="s">
        <v>1012</v>
      </c>
      <c r="AL444" t="str">
        <f t="shared" si="110"/>
        <v>DOMESTIC</v>
      </c>
      <c r="AM444">
        <f t="shared" si="111"/>
        <v>0</v>
      </c>
    </row>
    <row r="445" spans="8:39" x14ac:dyDescent="0.35">
      <c r="H445" s="287" t="e">
        <f t="shared" si="112"/>
        <v>#N/A</v>
      </c>
      <c r="I445" s="249" t="s">
        <v>807</v>
      </c>
      <c r="J445" t="s">
        <v>1144</v>
      </c>
      <c r="K445" t="s">
        <v>695</v>
      </c>
      <c r="L445" s="250">
        <v>0</v>
      </c>
      <c r="M445" s="250">
        <v>0</v>
      </c>
      <c r="N445" s="251">
        <v>0</v>
      </c>
      <c r="O445" t="str" cm="1">
        <f t="array" ref="O445">_xll.BDP(I445,"SECURITY_TYP")</f>
        <v>OIS Swap</v>
      </c>
      <c r="P445" t="str" cm="1">
        <f t="array" ref="P445">_xll.BDP(I445,"ID_ISIN")</f>
        <v>#N/A Field Not Applicable</v>
      </c>
      <c r="Q445" t="str" cm="1">
        <f t="array" ref="Q445">_xll.BDP(P445&amp;" Govt","MATURITY")</f>
        <v>#N/A Field Not Applicable Govt</v>
      </c>
      <c r="R445" t="str" cm="1">
        <f t="array" ref="R445">_xll.BDP(I445,"CRNCY")</f>
        <v>USD</v>
      </c>
      <c r="S445" s="91" t="str" cm="1">
        <f t="array" ref="S445">_xll.BDP(P445&amp;" Govt","RISK_MID")</f>
        <v>#N/A Field Not Applicable Govt</v>
      </c>
      <c r="T445" s="175" t="e">
        <f t="shared" si="97"/>
        <v>#VALUE!</v>
      </c>
      <c r="U445" cm="1">
        <f t="array" ref="U445">IF(R445="GBP",1,_xll.BDP("GBP"&amp;R445&amp;" CURNCY","PX_LAST"))</f>
        <v>1.2910999999999999</v>
      </c>
      <c r="V445" s="107" t="e">
        <f t="shared" si="98"/>
        <v>#VALUE!</v>
      </c>
      <c r="X445" s="249" t="str">
        <f t="shared" si="99"/>
        <v>SLD42AU3 Corp</v>
      </c>
      <c r="Y445" s="250">
        <f t="shared" si="100"/>
        <v>0</v>
      </c>
      <c r="Z445" s="254">
        <f t="shared" si="101"/>
        <v>0</v>
      </c>
      <c r="AA445" s="254" t="e">
        <f t="shared" si="102"/>
        <v>#VALUE!</v>
      </c>
      <c r="AB445" s="91" t="str" cm="1">
        <f t="array" ref="AB445">_xll.BDP(P445&amp;" Govt","PX_DIRTY_MID")</f>
        <v>#N/A Field Not Applicable Govt</v>
      </c>
      <c r="AC445" s="256" t="e">
        <f t="shared" si="103"/>
        <v>#VALUE!</v>
      </c>
      <c r="AD445" s="255" t="e">
        <f t="shared" si="104"/>
        <v>#VALUE!</v>
      </c>
      <c r="AE445" s="249" t="str">
        <f t="shared" si="105"/>
        <v>[/SWAP 2.93081 09/20/28 000O]</v>
      </c>
      <c r="AG445" s="254">
        <f t="shared" si="106"/>
        <v>0</v>
      </c>
      <c r="AH445" s="254" t="e">
        <f t="shared" si="107"/>
        <v>#VALUE!</v>
      </c>
      <c r="AI445" s="256" t="e">
        <f t="shared" si="108"/>
        <v>#VALUE!</v>
      </c>
      <c r="AJ445" t="b">
        <f t="shared" si="109"/>
        <v>1</v>
      </c>
      <c r="AK445" t="s">
        <v>1012</v>
      </c>
      <c r="AL445" t="str">
        <f t="shared" si="110"/>
        <v>OIS Swap</v>
      </c>
      <c r="AM445" t="str">
        <f t="shared" si="111"/>
        <v>USD 5s30s Steepener</v>
      </c>
    </row>
    <row r="446" spans="8:39" x14ac:dyDescent="0.35">
      <c r="H446" s="287">
        <f t="shared" si="112"/>
        <v>-343</v>
      </c>
      <c r="I446" s="249" t="s">
        <v>681</v>
      </c>
      <c r="J446" t="s">
        <v>682</v>
      </c>
      <c r="L446">
        <v>13627</v>
      </c>
      <c r="M446">
        <v>10697658.142776234</v>
      </c>
      <c r="N446" s="251">
        <v>98.59375</v>
      </c>
      <c r="O446" t="str" cm="1">
        <f t="array" ref="O446">_xll.BDP(I446,"SECURITY_TYP")</f>
        <v>US GOVERNMENT</v>
      </c>
      <c r="P446" t="str" cm="1">
        <f t="array" ref="P446">_xll.BDP(I446,"ID_ISIN")</f>
        <v>US91282CKC46</v>
      </c>
      <c r="Q446" t="str" cm="1">
        <f t="array" ref="Q446">_xll.BDP(P446&amp;" Govt","MATURITY")</f>
        <v>28/02/2031</v>
      </c>
      <c r="R446" t="str" cm="1">
        <f t="array" ref="R446">_xll.BDP(I446,"CRNCY")</f>
        <v>USD</v>
      </c>
      <c r="S446" s="91" cm="1">
        <f t="array" ref="S446">_xll.BDP(P446&amp;" Govt","RISK_MID")</f>
        <v>5.7593362932060188</v>
      </c>
      <c r="T446" s="175">
        <f t="shared" si="97"/>
        <v>6078.7294297512526</v>
      </c>
      <c r="U446" cm="1">
        <f t="array" ref="U446">IF(R446="GBP",1,_xll.BDP("GBP"&amp;R446&amp;" CURNCY","PX_LAST"))</f>
        <v>1.2910999999999999</v>
      </c>
      <c r="V446" s="107">
        <f t="shared" si="98"/>
        <v>0.10664437596054829</v>
      </c>
      <c r="X446" s="249" t="str">
        <f t="shared" si="99"/>
        <v>91282CKC Govt</v>
      </c>
      <c r="Y446" s="250">
        <f t="shared" si="100"/>
        <v>13493.120701754386</v>
      </c>
      <c r="Z446" s="254">
        <f t="shared" si="101"/>
        <v>-133.87929824561434</v>
      </c>
      <c r="AA446" s="254">
        <f t="shared" si="102"/>
        <v>-59.720850537907175</v>
      </c>
      <c r="AB446" s="91" cm="1">
        <f t="array" ref="AB446">_xll.BDP(P446&amp;" Govt","PX_DIRTY_MID")</f>
        <v>102.09782608695652</v>
      </c>
      <c r="AC446" s="256">
        <f t="shared" si="103"/>
        <v>-105869.29989098068</v>
      </c>
      <c r="AD446" s="255">
        <f t="shared" si="104"/>
        <v>-9.8964930901695169E-3</v>
      </c>
      <c r="AE446" s="249" t="str">
        <f t="shared" si="105"/>
        <v>T 4 ¼ 02/28/31</v>
      </c>
      <c r="AG446" s="254">
        <f t="shared" si="106"/>
        <v>-133.87929824561434</v>
      </c>
      <c r="AH446" s="254">
        <f t="shared" si="107"/>
        <v>-59.720850537907175</v>
      </c>
      <c r="AI446" s="256">
        <f t="shared" si="108"/>
        <v>-105869.29989098068</v>
      </c>
      <c r="AJ446" t="b">
        <f t="shared" si="109"/>
        <v>1</v>
      </c>
      <c r="AK446" t="s">
        <v>1012</v>
      </c>
      <c r="AL446" t="str">
        <f t="shared" si="110"/>
        <v>US GOVERNMENT</v>
      </c>
      <c r="AM446">
        <f t="shared" si="111"/>
        <v>0</v>
      </c>
    </row>
    <row r="447" spans="8:39" x14ac:dyDescent="0.35">
      <c r="H447" s="287" t="e">
        <f t="shared" si="112"/>
        <v>#N/A</v>
      </c>
      <c r="I447" s="249" t="s">
        <v>916</v>
      </c>
      <c r="J447" t="s">
        <v>917</v>
      </c>
      <c r="L447">
        <v>180.60000000000582</v>
      </c>
      <c r="M447">
        <v>182709.73233731635</v>
      </c>
      <c r="N447" s="251">
        <v>97.453125</v>
      </c>
      <c r="O447" t="str" cm="1">
        <f t="array" ref="O447">_xll.BDP(I447,"SECURITY_TYP")</f>
        <v>US GOVERNMENT</v>
      </c>
      <c r="P447" t="str" cm="1">
        <f t="array" ref="P447">_xll.BDP(I447,"ID_ISIN")</f>
        <v>US912828XL95</v>
      </c>
      <c r="Q447" t="str" cm="1">
        <f t="array" ref="Q447">_xll.BDP(P447&amp;" Govt","MATURITY")</f>
        <v>15/07/2025</v>
      </c>
      <c r="R447" t="str" cm="1">
        <f t="array" ref="R447">_xll.BDP(I447,"CRNCY")</f>
        <v>USD</v>
      </c>
      <c r="S447" s="91" cm="1">
        <f t="array" ref="S447">_xll.BDP(P447&amp;" Govt","RISK_MID")</f>
        <v>1.2583921670271943</v>
      </c>
      <c r="T447" s="175">
        <f t="shared" si="97"/>
        <v>17.602480471312727</v>
      </c>
      <c r="U447" cm="1">
        <f t="array" ref="U447">IF(R447="GBP",1,_xll.BDP("GBP"&amp;R447&amp;" CURNCY","PX_LAST"))</f>
        <v>1.2910999999999999</v>
      </c>
      <c r="V447" s="107">
        <f t="shared" si="98"/>
        <v>3.0881544686513554E-4</v>
      </c>
      <c r="X447" s="249" t="str">
        <f t="shared" si="99"/>
        <v>912828XL Govt</v>
      </c>
      <c r="Y447" s="250">
        <f t="shared" si="100"/>
        <v>178.82568421053207</v>
      </c>
      <c r="Z447" s="254">
        <f t="shared" si="101"/>
        <v>-1.7743157894737465</v>
      </c>
      <c r="AA447" s="254">
        <f t="shared" si="102"/>
        <v>-0.17293665024447638</v>
      </c>
      <c r="AB447" s="91" cm="1">
        <f t="array" ref="AB447">_xll.BDP(P447&amp;" Govt","PX_DIRTY_MID")</f>
        <v>128.968700625</v>
      </c>
      <c r="AC447" s="256">
        <f t="shared" si="103"/>
        <v>-1772.3739591576962</v>
      </c>
      <c r="AD447" s="255">
        <f t="shared" si="104"/>
        <v>-9.7004901516989928E-3</v>
      </c>
      <c r="AE447" s="249" t="str">
        <f t="shared" si="105"/>
        <v>TII 0 ⅜ 07/15/25</v>
      </c>
      <c r="AG447" s="254">
        <f t="shared" si="106"/>
        <v>-1.7743157894737465</v>
      </c>
      <c r="AH447" s="254">
        <f t="shared" si="107"/>
        <v>-0.17293665024447638</v>
      </c>
      <c r="AI447" s="256">
        <f t="shared" si="108"/>
        <v>-1772.3739591576962</v>
      </c>
      <c r="AJ447" t="b">
        <f t="shared" si="109"/>
        <v>1</v>
      </c>
      <c r="AK447" t="s">
        <v>1012</v>
      </c>
      <c r="AL447" t="str">
        <f t="shared" si="110"/>
        <v>US GOVERNMENT</v>
      </c>
      <c r="AM447">
        <f t="shared" si="111"/>
        <v>0</v>
      </c>
    </row>
    <row r="448" spans="8:39" x14ac:dyDescent="0.35">
      <c r="H448" s="287" t="e">
        <f t="shared" si="112"/>
        <v>#N/A</v>
      </c>
      <c r="I448" s="249" t="s">
        <v>816</v>
      </c>
      <c r="J448" t="s">
        <v>1255</v>
      </c>
      <c r="K448" t="s">
        <v>690</v>
      </c>
      <c r="L448" s="250">
        <v>0</v>
      </c>
      <c r="M448" s="250">
        <v>0</v>
      </c>
      <c r="N448" s="251">
        <v>0</v>
      </c>
      <c r="O448" t="str" cm="1">
        <f t="array" ref="O448">_xll.BDP(I448,"SECURITY_TYP")</f>
        <v>Rec IL/Pay Fix ZC</v>
      </c>
      <c r="P448" t="str" cm="1">
        <f t="array" ref="P448">_xll.BDP(I448,"ID_ISIN")</f>
        <v>#N/A Field Not Applicable</v>
      </c>
      <c r="Q448" t="str" cm="1">
        <f t="array" ref="Q448">_xll.BDP(P448&amp;" Govt","MATURITY")</f>
        <v>#N/A Field Not Applicable Govt</v>
      </c>
      <c r="R448" t="str" cm="1">
        <f t="array" ref="R448">_xll.BDP(I448,"CRNCY")</f>
        <v>USD</v>
      </c>
      <c r="S448" s="91" t="str" cm="1">
        <f t="array" ref="S448">_xll.BDP(P448&amp;" Govt","RISK_MID")</f>
        <v>#N/A Field Not Applicable Govt</v>
      </c>
      <c r="T448" s="175" t="e">
        <f t="shared" si="97"/>
        <v>#VALUE!</v>
      </c>
      <c r="U448" cm="1">
        <f t="array" ref="U448">IF(R448="GBP",1,_xll.BDP("GBP"&amp;R448&amp;" CURNCY","PX_LAST"))</f>
        <v>1.2910999999999999</v>
      </c>
      <c r="V448" s="107" t="e">
        <f t="shared" si="98"/>
        <v>#VALUE!</v>
      </c>
      <c r="X448" s="249" t="str">
        <f t="shared" si="99"/>
        <v>SL7Y0600 Corp</v>
      </c>
      <c r="Y448" s="250">
        <f t="shared" si="100"/>
        <v>0</v>
      </c>
      <c r="Z448" s="254">
        <f t="shared" si="101"/>
        <v>0</v>
      </c>
      <c r="AA448" s="254" t="e">
        <f t="shared" si="102"/>
        <v>#VALUE!</v>
      </c>
      <c r="AB448" s="91" t="str" cm="1">
        <f t="array" ref="AB448">_xll.BDP(P448&amp;" Govt","PX_DIRTY_MID")</f>
        <v>#N/A Field Not Applicable Govt</v>
      </c>
      <c r="AC448" s="256" t="e">
        <f t="shared" si="103"/>
        <v>#VALUE!</v>
      </c>
      <c r="AD448" s="255" t="e">
        <f t="shared" si="104"/>
        <v>#VALUE!</v>
      </c>
      <c r="AE448" s="249" t="str">
        <f t="shared" si="105"/>
        <v>[/ZC 2.18 01/17/26 0003]</v>
      </c>
      <c r="AG448" s="254">
        <f t="shared" si="106"/>
        <v>0</v>
      </c>
      <c r="AH448" s="254" t="e">
        <f t="shared" si="107"/>
        <v>#VALUE!</v>
      </c>
      <c r="AI448" s="256" t="e">
        <f t="shared" si="108"/>
        <v>#VALUE!</v>
      </c>
      <c r="AJ448" t="b">
        <f t="shared" si="109"/>
        <v>1</v>
      </c>
      <c r="AK448" t="s">
        <v>1012</v>
      </c>
      <c r="AL448" t="str">
        <f t="shared" si="110"/>
        <v>Rec IL/Pay Fix ZC</v>
      </c>
      <c r="AM448" t="str">
        <f t="shared" si="111"/>
        <v>Long US Inflation</v>
      </c>
    </row>
    <row r="449" spans="8:39" x14ac:dyDescent="0.35">
      <c r="H449" s="287" t="e">
        <f t="shared" si="112"/>
        <v>#N/A</v>
      </c>
      <c r="I449" s="249" t="s">
        <v>1200</v>
      </c>
      <c r="J449" t="s">
        <v>1201</v>
      </c>
      <c r="L449">
        <v>455</v>
      </c>
      <c r="M449">
        <v>-126051.74825752911</v>
      </c>
      <c r="N449" s="251">
        <v>101.50390625</v>
      </c>
      <c r="O449" t="str" cm="1">
        <f t="array" ref="O449">_xll.BDP(I449,"SECURITY_TYP")</f>
        <v>Financial commodity future.</v>
      </c>
      <c r="P449" t="str" cm="1">
        <f t="array" ref="P449">_xll.BDP(I449,"ID_ISIN")</f>
        <v>#N/A Field Not Applicable</v>
      </c>
      <c r="Q449" t="str" cm="1">
        <f t="array" ref="Q449">_xll.BDP(P449&amp;" Govt","MATURITY")</f>
        <v>#N/A Field Not Applicable Govt</v>
      </c>
      <c r="R449" t="str" cm="1">
        <f t="array" ref="R449">_xll.BDP(I449,"CRNCY")</f>
        <v>USD</v>
      </c>
      <c r="S449" s="91" t="str" cm="1">
        <f t="array" ref="S449">_xll.BDP(P449&amp;" Govt","RISK_MID")</f>
        <v>#N/A Field Not Applicable Govt</v>
      </c>
      <c r="T449" s="175" t="e">
        <f t="shared" si="97"/>
        <v>#VALUE!</v>
      </c>
      <c r="U449" cm="1">
        <f t="array" ref="U449">IF(R449="GBP",1,_xll.BDP("GBP"&amp;R449&amp;" CURNCY","PX_LAST"))</f>
        <v>1.2910999999999999</v>
      </c>
      <c r="V449" s="107" t="e">
        <f t="shared" si="98"/>
        <v>#VALUE!</v>
      </c>
      <c r="X449" s="249" t="str">
        <f t="shared" si="99"/>
        <v>TUM4 Comdty</v>
      </c>
      <c r="Y449" s="250">
        <f t="shared" si="100"/>
        <v>450.52982456140347</v>
      </c>
      <c r="Z449" s="254">
        <f t="shared" si="101"/>
        <v>-4.4701754385965273</v>
      </c>
      <c r="AA449" s="254" t="e">
        <f t="shared" si="102"/>
        <v>#VALUE!</v>
      </c>
      <c r="AB449" s="91" t="str" cm="1">
        <f t="array" ref="AB449">_xll.BDP(P449&amp;" Govt","PX_DIRTY_MID")</f>
        <v>#N/A Field Not Applicable Govt</v>
      </c>
      <c r="AC449" s="256" t="e">
        <f t="shared" si="103"/>
        <v>#VALUE!</v>
      </c>
      <c r="AD449" s="255" t="e">
        <f t="shared" si="104"/>
        <v>#VALUE!</v>
      </c>
      <c r="AE449" s="249" t="str">
        <f t="shared" si="105"/>
        <v>TUM4 CBT</v>
      </c>
      <c r="AG449" s="254">
        <f t="shared" si="106"/>
        <v>-4.4701754385965273</v>
      </c>
      <c r="AH449" s="254" t="e">
        <f t="shared" si="107"/>
        <v>#VALUE!</v>
      </c>
      <c r="AI449" s="256" t="e">
        <f t="shared" si="108"/>
        <v>#VALUE!</v>
      </c>
      <c r="AJ449" t="b">
        <f t="shared" si="109"/>
        <v>1</v>
      </c>
      <c r="AK449" t="s">
        <v>1012</v>
      </c>
      <c r="AL449" t="str">
        <f t="shared" si="110"/>
        <v>Financial commodity future.</v>
      </c>
      <c r="AM449">
        <f t="shared" si="111"/>
        <v>0</v>
      </c>
    </row>
    <row r="450" spans="8:39" x14ac:dyDescent="0.35">
      <c r="H450" s="287">
        <f t="shared" si="112"/>
        <v>0</v>
      </c>
      <c r="I450" s="249" t="s">
        <v>811</v>
      </c>
      <c r="J450" t="s">
        <v>812</v>
      </c>
      <c r="L450">
        <v>937.02999999932945</v>
      </c>
      <c r="M450">
        <v>106.97183115513049</v>
      </c>
      <c r="N450" s="251">
        <v>1</v>
      </c>
      <c r="O450" t="str" cm="1">
        <f t="array" ref="O450">_xll.BDP(I450,"SECURITY_TYP")</f>
        <v>SPOT</v>
      </c>
      <c r="P450" t="str" cm="1">
        <f t="array" ref="P450">_xll.BDP(I450,"ID_ISIN")</f>
        <v>#N/A Field Not Applicable</v>
      </c>
      <c r="Q450" t="str" cm="1">
        <f t="array" ref="Q450">_xll.BDP(P450&amp;" Govt","MATURITY")</f>
        <v>#N/A Field Not Applicable Govt</v>
      </c>
      <c r="R450" t="str" cm="1">
        <f t="array" ref="R450">_xll.BDP(I450,"CRNCY")</f>
        <v>DKK</v>
      </c>
      <c r="S450" s="91" t="str" cm="1">
        <f t="array" ref="S450">_xll.BDP(P450&amp;" Govt","RISK_MID")</f>
        <v>#N/A Field Not Applicable Govt</v>
      </c>
      <c r="T450" s="175" t="e">
        <f t="shared" si="97"/>
        <v>#VALUE!</v>
      </c>
      <c r="U450" cm="1">
        <f t="array" ref="U450">IF(R450="GBP",1,_xll.BDP("GBP"&amp;R450&amp;" CURNCY","PX_LAST"))</f>
        <v>8.8615999999999993</v>
      </c>
      <c r="V450" s="107" t="e">
        <f t="shared" si="98"/>
        <v>#VALUE!</v>
      </c>
      <c r="X450" s="249" t="str">
        <f t="shared" si="99"/>
        <v>DKK Curncy</v>
      </c>
      <c r="Y450" s="250">
        <f t="shared" si="100"/>
        <v>927.82409122740614</v>
      </c>
      <c r="Z450" s="254">
        <f t="shared" si="101"/>
        <v>-9.2059087719233048</v>
      </c>
      <c r="AA450" s="254" t="e">
        <f t="shared" si="102"/>
        <v>#VALUE!</v>
      </c>
      <c r="AB450" s="91" t="str" cm="1">
        <f t="array" ref="AB450">_xll.BDP(P450&amp;" Govt","PX_DIRTY_MID")</f>
        <v>#N/A Field Not Applicable Govt</v>
      </c>
      <c r="AC450" s="256" t="e">
        <f t="shared" si="103"/>
        <v>#VALUE!</v>
      </c>
      <c r="AD450" s="255" t="e">
        <f t="shared" si="104"/>
        <v>#VALUE!</v>
      </c>
      <c r="AE450" s="249" t="str">
        <f t="shared" si="105"/>
        <v>{cash} DKK</v>
      </c>
      <c r="AG450" s="254">
        <f t="shared" si="106"/>
        <v>-9.2059087719233048</v>
      </c>
      <c r="AH450" s="254" t="e">
        <f t="shared" si="107"/>
        <v>#VALUE!</v>
      </c>
      <c r="AI450" s="256" t="e">
        <f t="shared" si="108"/>
        <v>#VALUE!</v>
      </c>
      <c r="AJ450" t="b">
        <f t="shared" si="109"/>
        <v>1</v>
      </c>
      <c r="AK450" t="s">
        <v>1012</v>
      </c>
      <c r="AL450" t="str">
        <f t="shared" si="110"/>
        <v>SPOT</v>
      </c>
      <c r="AM450">
        <f t="shared" si="111"/>
        <v>0</v>
      </c>
    </row>
    <row r="451" spans="8:39" x14ac:dyDescent="0.35">
      <c r="H451" s="287" t="e">
        <f t="shared" si="112"/>
        <v>#N/A</v>
      </c>
      <c r="I451" s="249" t="s">
        <v>813</v>
      </c>
      <c r="J451" t="s">
        <v>1088</v>
      </c>
      <c r="L451">
        <v>0</v>
      </c>
      <c r="M451">
        <v>0</v>
      </c>
      <c r="N451" s="251">
        <v>0</v>
      </c>
      <c r="O451" t="str" cm="1">
        <f t="array" ref="O451">_xll.BDP(I451,"SECURITY_TYP")</f>
        <v>DOMESTIC</v>
      </c>
      <c r="P451" t="str" cm="1">
        <f t="array" ref="P451">_xll.BDP(I451,"ID_ISIN")</f>
        <v>KR103502GB66</v>
      </c>
      <c r="Q451" t="str" cm="1">
        <f t="array" ref="Q451">_xll.BDP(P451&amp;" Govt","MATURITY")</f>
        <v>10/06/2031</v>
      </c>
      <c r="R451" t="str" cm="1">
        <f t="array" ref="R451">_xll.BDP(I451,"CRNCY")</f>
        <v>KRW</v>
      </c>
      <c r="S451" s="91" cm="1">
        <f t="array" ref="S451">_xll.BDP(P451&amp;" Govt","RISK_MID")</f>
        <v>5.8872774965863073</v>
      </c>
      <c r="T451" s="175">
        <f t="shared" si="97"/>
        <v>0</v>
      </c>
      <c r="U451" cm="1">
        <f t="array" ref="U451">IF(R451="GBP",1,_xll.BDP("GBP"&amp;R451&amp;" CURNCY","PX_LAST"))</f>
        <v>1780.0848000000001</v>
      </c>
      <c r="V451" s="107">
        <f t="shared" si="98"/>
        <v>0</v>
      </c>
      <c r="X451" s="249" t="str">
        <f t="shared" si="99"/>
        <v>BO915357 Corp</v>
      </c>
      <c r="Y451" s="250">
        <f t="shared" si="100"/>
        <v>0</v>
      </c>
      <c r="Z451" s="254">
        <f t="shared" si="101"/>
        <v>0</v>
      </c>
      <c r="AA451" s="254">
        <f t="shared" si="102"/>
        <v>0</v>
      </c>
      <c r="AB451" s="91" cm="1">
        <f t="array" ref="AB451">_xll.BDP(P451&amp;" Govt","PX_DIRTY_MID")</f>
        <v>92.733466430648349</v>
      </c>
      <c r="AC451" s="256">
        <f t="shared" si="103"/>
        <v>0</v>
      </c>
      <c r="AD451" s="255" t="e">
        <f t="shared" si="104"/>
        <v>#DIV/0!</v>
      </c>
      <c r="AE451" s="249" t="str">
        <f t="shared" si="105"/>
        <v>[KTB 2 06/10/31 3106]</v>
      </c>
      <c r="AG451" s="254">
        <f t="shared" si="106"/>
        <v>0</v>
      </c>
      <c r="AH451" s="254">
        <f t="shared" si="107"/>
        <v>0</v>
      </c>
      <c r="AI451" s="256">
        <f t="shared" si="108"/>
        <v>0</v>
      </c>
      <c r="AJ451" t="b">
        <f t="shared" si="109"/>
        <v>1</v>
      </c>
      <c r="AK451" t="s">
        <v>1012</v>
      </c>
      <c r="AL451" t="str">
        <f t="shared" si="110"/>
        <v>DOMESTIC</v>
      </c>
      <c r="AM451">
        <f t="shared" si="111"/>
        <v>0</v>
      </c>
    </row>
    <row r="452" spans="8:39" x14ac:dyDescent="0.35">
      <c r="H452" s="287" t="e">
        <f t="shared" si="112"/>
        <v>#N/A</v>
      </c>
      <c r="I452" s="249" t="s">
        <v>450</v>
      </c>
      <c r="J452" t="s">
        <v>451</v>
      </c>
      <c r="K452" t="s">
        <v>695</v>
      </c>
      <c r="L452">
        <v>1863</v>
      </c>
      <c r="M452" s="250">
        <v>968366.60102849163</v>
      </c>
      <c r="N452" s="251">
        <v>108.734375</v>
      </c>
      <c r="O452" t="str" cm="1">
        <f t="array" ref="O452">_xll.BDP(I452,"SECURITY_TYP")</f>
        <v>Financial commodity future.</v>
      </c>
      <c r="P452" t="str" cm="1">
        <f t="array" ref="P452">_xll.BDP(I452,"ID_ISIN")</f>
        <v>#N/A Field Not Applicable</v>
      </c>
      <c r="Q452" t="str" cm="1">
        <f t="array" ref="Q452">_xll.BDP(P452&amp;" Govt","MATURITY")</f>
        <v>#N/A Field Not Applicable Govt</v>
      </c>
      <c r="R452" t="str" cm="1">
        <f t="array" ref="R452">_xll.BDP(I452,"CRNCY")</f>
        <v>USD</v>
      </c>
      <c r="S452" s="91" t="str" cm="1">
        <f t="array" ref="S452">_xll.BDP(P452&amp;" Govt","RISK_MID")</f>
        <v>#N/A Field Not Applicable Govt</v>
      </c>
      <c r="T452" s="175" t="e">
        <f t="shared" ref="T452:T504" si="113">S452*L452/(10*U452)</f>
        <v>#VALUE!</v>
      </c>
      <c r="U452" cm="1">
        <f t="array" ref="U452">IF(R452="GBP",1,_xll.BDP("GBP"&amp;R452&amp;" CURNCY","PX_LAST"))</f>
        <v>1.2910999999999999</v>
      </c>
      <c r="V452" s="107" t="e">
        <f t="shared" ref="V452:V504" si="114">T452/($I$2*100)</f>
        <v>#VALUE!</v>
      </c>
      <c r="X452" s="249" t="str">
        <f t="shared" ref="X452:X504" si="115">I452</f>
        <v>TYM4 Comdty</v>
      </c>
      <c r="Y452" s="250">
        <f t="shared" ref="Y452:Y504" si="116">$Z$2*L452</f>
        <v>1844.6968421052629</v>
      </c>
      <c r="Z452" s="254">
        <f t="shared" ref="Z452:Z504" si="117">Y452-L452</f>
        <v>-18.303157894737069</v>
      </c>
      <c r="AA452" s="254" t="e">
        <f t="shared" ref="AA452:AA504" si="118">Z452*S452/(10*U452)</f>
        <v>#VALUE!</v>
      </c>
      <c r="AB452" s="91" t="str" cm="1">
        <f t="array" ref="AB452">_xll.BDP(P452&amp;" Govt","PX_DIRTY_MID")</f>
        <v>#N/A Field Not Applicable Govt</v>
      </c>
      <c r="AC452" s="256" t="e">
        <f t="shared" ref="AC452:AC504" si="119">AB452*Z452*(10/IF(R452="MXN",10,1)/U452)</f>
        <v>#VALUE!</v>
      </c>
      <c r="AD452" s="255" t="e">
        <f t="shared" ref="AD452:AD504" si="120">AC452/M452</f>
        <v>#VALUE!</v>
      </c>
      <c r="AE452" s="249" t="str">
        <f t="shared" ref="AE452:AE504" si="121">J452</f>
        <v>TYM4 CBT</v>
      </c>
      <c r="AG452" s="254">
        <f t="shared" ref="AG452:AG504" si="122">IF(AF452="",Z452,AF452)</f>
        <v>-18.303157894737069</v>
      </c>
      <c r="AH452" s="254" t="e">
        <f t="shared" ref="AH452:AH504" si="123">AG452*S452/(10*U452)</f>
        <v>#VALUE!</v>
      </c>
      <c r="AI452" s="256" t="e">
        <f t="shared" ref="AI452:AI504" si="124">AB452*AG452*(10/IF(R452="MXN",10,1)/U452)</f>
        <v>#VALUE!</v>
      </c>
      <c r="AJ452" t="b">
        <f t="shared" ref="AJ452:AJ504" si="125">ABS(AG452)&lt;=ABS(L452)</f>
        <v>1</v>
      </c>
      <c r="AK452" t="s">
        <v>1012</v>
      </c>
      <c r="AL452" t="str">
        <f t="shared" ref="AL452:AL504" si="126">O452</f>
        <v>Financial commodity future.</v>
      </c>
      <c r="AM452" t="str">
        <f t="shared" ref="AM452:AM504" si="127">K452</f>
        <v>USD 5s30s Steepener</v>
      </c>
    </row>
    <row r="453" spans="8:39" x14ac:dyDescent="0.35">
      <c r="H453" s="287" t="e">
        <f t="shared" si="112"/>
        <v>#N/A</v>
      </c>
      <c r="I453" s="249" t="s">
        <v>450</v>
      </c>
      <c r="J453" t="s">
        <v>451</v>
      </c>
      <c r="L453">
        <v>157</v>
      </c>
      <c r="M453">
        <v>-208774.93953159105</v>
      </c>
      <c r="N453" s="251">
        <v>108.734375</v>
      </c>
      <c r="O453" t="str" cm="1">
        <f t="array" ref="O453">_xll.BDP(I453,"SECURITY_TYP")</f>
        <v>Financial commodity future.</v>
      </c>
      <c r="P453" t="str" cm="1">
        <f t="array" ref="P453">_xll.BDP(I453,"ID_ISIN")</f>
        <v>#N/A Field Not Applicable</v>
      </c>
      <c r="Q453" t="str" cm="1">
        <f t="array" ref="Q453">_xll.BDP(P453&amp;" Govt","MATURITY")</f>
        <v>#N/A Field Not Applicable Govt</v>
      </c>
      <c r="R453" t="str" cm="1">
        <f t="array" ref="R453">_xll.BDP(I453,"CRNCY")</f>
        <v>USD</v>
      </c>
      <c r="S453" s="91" t="str" cm="1">
        <f t="array" ref="S453">_xll.BDP(P453&amp;" Govt","RISK_MID")</f>
        <v>#N/A Field Not Applicable Govt</v>
      </c>
      <c r="T453" s="175" t="e">
        <f t="shared" si="113"/>
        <v>#VALUE!</v>
      </c>
      <c r="U453" cm="1">
        <f t="array" ref="U453">IF(R453="GBP",1,_xll.BDP("GBP"&amp;R453&amp;" CURNCY","PX_LAST"))</f>
        <v>1.2910999999999999</v>
      </c>
      <c r="V453" s="107" t="e">
        <f t="shared" si="114"/>
        <v>#VALUE!</v>
      </c>
      <c r="X453" s="249" t="str">
        <f t="shared" si="115"/>
        <v>TYM4 Comdty</v>
      </c>
      <c r="Y453" s="250">
        <f t="shared" si="116"/>
        <v>155.45754385964912</v>
      </c>
      <c r="Z453" s="254">
        <f t="shared" si="117"/>
        <v>-1.542456140350879</v>
      </c>
      <c r="AA453" s="254" t="e">
        <f t="shared" si="118"/>
        <v>#VALUE!</v>
      </c>
      <c r="AB453" s="91" t="str" cm="1">
        <f t="array" ref="AB453">_xll.BDP(P453&amp;" Govt","PX_DIRTY_MID")</f>
        <v>#N/A Field Not Applicable Govt</v>
      </c>
      <c r="AC453" s="256" t="e">
        <f t="shared" si="119"/>
        <v>#VALUE!</v>
      </c>
      <c r="AD453" s="255" t="e">
        <f t="shared" si="120"/>
        <v>#VALUE!</v>
      </c>
      <c r="AE453" s="249" t="str">
        <f t="shared" si="121"/>
        <v>TYM4 CBT</v>
      </c>
      <c r="AG453" s="254">
        <f t="shared" si="122"/>
        <v>-1.542456140350879</v>
      </c>
      <c r="AH453" s="254" t="e">
        <f t="shared" si="123"/>
        <v>#VALUE!</v>
      </c>
      <c r="AI453" s="256" t="e">
        <f t="shared" si="124"/>
        <v>#VALUE!</v>
      </c>
      <c r="AJ453" t="b">
        <f t="shared" si="125"/>
        <v>1</v>
      </c>
      <c r="AK453" t="s">
        <v>1012</v>
      </c>
      <c r="AL453" t="str">
        <f t="shared" si="126"/>
        <v>Financial commodity future.</v>
      </c>
      <c r="AM453">
        <f t="shared" si="127"/>
        <v>0</v>
      </c>
    </row>
    <row r="454" spans="8:39" x14ac:dyDescent="0.35">
      <c r="H454" s="287" t="e">
        <f t="shared" ref="H454:H517" si="128">VLOOKUP(I454,$A$4:$D$524,4,0)-L454</f>
        <v>#N/A</v>
      </c>
      <c r="I454" s="249" t="s">
        <v>739</v>
      </c>
      <c r="J454" t="s">
        <v>1332</v>
      </c>
      <c r="K454" t="s">
        <v>741</v>
      </c>
      <c r="L454">
        <v>0</v>
      </c>
      <c r="M454">
        <v>0</v>
      </c>
      <c r="N454" s="251">
        <v>0</v>
      </c>
      <c r="O454" t="str" cm="1">
        <f t="array" ref="O454">_xll.BDP(I454,"SECURITY_TYP")</f>
        <v>Financial commodity future.</v>
      </c>
      <c r="P454" t="str" cm="1">
        <f t="array" ref="P454">_xll.BDP(I454,"ID_ISIN")</f>
        <v>#N/A Field Not Applicable</v>
      </c>
      <c r="Q454" t="str" cm="1">
        <f t="array" ref="Q454">_xll.BDP(P454&amp;" Govt","MATURITY")</f>
        <v>#N/A Field Not Applicable Govt</v>
      </c>
      <c r="R454" t="str" cm="1">
        <f t="array" ref="R454">_xll.BDP(I454,"CRNCY")</f>
        <v>CAD</v>
      </c>
      <c r="S454" s="91" t="str" cm="1">
        <f t="array" ref="S454">_xll.BDP(P454&amp;" Govt","RISK_MID")</f>
        <v>#N/A Field Not Applicable Govt</v>
      </c>
      <c r="T454" s="175" t="e">
        <f t="shared" si="113"/>
        <v>#VALUE!</v>
      </c>
      <c r="U454" cm="1">
        <f t="array" ref="U454">IF(R454="GBP",1,_xll.BDP("GBP"&amp;R454&amp;" CURNCY","PX_LAST"))</f>
        <v>1.7588999999999999</v>
      </c>
      <c r="V454" s="107" t="e">
        <f t="shared" si="114"/>
        <v>#VALUE!</v>
      </c>
      <c r="X454" s="249" t="str">
        <f t="shared" si="115"/>
        <v>CNM4 Comdty</v>
      </c>
      <c r="Y454" s="250">
        <f t="shared" si="116"/>
        <v>0</v>
      </c>
      <c r="Z454" s="254">
        <f t="shared" si="117"/>
        <v>0</v>
      </c>
      <c r="AA454" s="254" t="e">
        <f t="shared" si="118"/>
        <v>#VALUE!</v>
      </c>
      <c r="AB454" s="91" t="str" cm="1">
        <f t="array" ref="AB454">_xll.BDP(P454&amp;" Govt","PX_DIRTY_MID")</f>
        <v>#N/A Field Not Applicable Govt</v>
      </c>
      <c r="AC454" s="256" t="e">
        <f t="shared" si="119"/>
        <v>#VALUE!</v>
      </c>
      <c r="AD454" s="255" t="e">
        <f t="shared" si="120"/>
        <v>#VALUE!</v>
      </c>
      <c r="AE454" s="249" t="str">
        <f t="shared" si="121"/>
        <v>[CNM4 MSE]</v>
      </c>
      <c r="AG454" s="254">
        <f t="shared" si="122"/>
        <v>0</v>
      </c>
      <c r="AH454" s="254" t="e">
        <f t="shared" si="123"/>
        <v>#VALUE!</v>
      </c>
      <c r="AI454" s="256" t="e">
        <f t="shared" si="124"/>
        <v>#VALUE!</v>
      </c>
      <c r="AJ454" t="b">
        <f t="shared" si="125"/>
        <v>1</v>
      </c>
      <c r="AK454" t="s">
        <v>1012</v>
      </c>
      <c r="AL454" t="str">
        <f t="shared" si="126"/>
        <v>Financial commodity future.</v>
      </c>
      <c r="AM454" t="str">
        <f t="shared" si="127"/>
        <v>G8_CAN</v>
      </c>
    </row>
    <row r="455" spans="8:39" x14ac:dyDescent="0.35">
      <c r="H455" s="287" t="e">
        <f t="shared" si="128"/>
        <v>#N/A</v>
      </c>
      <c r="I455" s="249" t="s">
        <v>742</v>
      </c>
      <c r="J455" t="s">
        <v>1233</v>
      </c>
      <c r="L455" s="250">
        <v>0</v>
      </c>
      <c r="M455" s="250">
        <v>0</v>
      </c>
      <c r="N455" s="251">
        <v>0</v>
      </c>
      <c r="O455" t="str" cm="1">
        <f t="array" ref="O455">_xll.BDP(I455,"SECURITY_TYP")</f>
        <v>EURO-DOLLAR</v>
      </c>
      <c r="P455" t="str" cm="1">
        <f t="array" ref="P455">_xll.BDP(I455,"ID_ISIN")</f>
        <v>USP17625AA59</v>
      </c>
      <c r="Q455" t="str" cm="1">
        <f t="array" ref="Q455">_xll.BDP(P455&amp;" Govt","MATURITY")</f>
        <v>07/05/2023</v>
      </c>
      <c r="R455" t="str" cm="1">
        <f t="array" ref="R455">_xll.BDP(I455,"CRNCY")</f>
        <v>USD</v>
      </c>
      <c r="S455" s="91" cm="1">
        <f t="array" ref="S455">_xll.BDP(P455&amp;" Govt","RISK_MID")</f>
        <v>0</v>
      </c>
      <c r="T455" s="175">
        <f t="shared" si="113"/>
        <v>0</v>
      </c>
      <c r="U455" cm="1">
        <f t="array" ref="U455">IF(R455="GBP",1,_xll.BDP("GBP"&amp;R455&amp;" CURNCY","PX_LAST"))</f>
        <v>1.2910999999999999</v>
      </c>
      <c r="V455" s="107">
        <f t="shared" si="114"/>
        <v>0</v>
      </c>
      <c r="X455" s="249" t="str">
        <f t="shared" si="115"/>
        <v>EH334478 Corp</v>
      </c>
      <c r="Y455" s="250">
        <f t="shared" si="116"/>
        <v>0</v>
      </c>
      <c r="Z455" s="254">
        <f t="shared" si="117"/>
        <v>0</v>
      </c>
      <c r="AA455" s="254">
        <f t="shared" si="118"/>
        <v>0</v>
      </c>
      <c r="AB455" s="91" cm="1">
        <f t="array" ref="AB455">_xll.BDP(P455&amp;" Govt","PX_DIRTY_MID")</f>
        <v>18.715</v>
      </c>
      <c r="AC455" s="256">
        <f t="shared" si="119"/>
        <v>0</v>
      </c>
      <c r="AD455" s="255" t="e">
        <f t="shared" si="120"/>
        <v>#DIV/0!</v>
      </c>
      <c r="AE455" s="249" t="str">
        <f t="shared" si="121"/>
        <v>[VENZ 9 05/07/23]</v>
      </c>
      <c r="AG455" s="254">
        <f t="shared" si="122"/>
        <v>0</v>
      </c>
      <c r="AH455" s="254">
        <f t="shared" si="123"/>
        <v>0</v>
      </c>
      <c r="AI455" s="256">
        <f t="shared" si="124"/>
        <v>0</v>
      </c>
      <c r="AJ455" t="b">
        <f t="shared" si="125"/>
        <v>1</v>
      </c>
      <c r="AK455" t="s">
        <v>1012</v>
      </c>
      <c r="AL455" t="str">
        <f t="shared" si="126"/>
        <v>EURO-DOLLAR</v>
      </c>
      <c r="AM455">
        <f t="shared" si="127"/>
        <v>0</v>
      </c>
    </row>
    <row r="456" spans="8:39" x14ac:dyDescent="0.35">
      <c r="H456" s="287" t="e">
        <f t="shared" si="128"/>
        <v>#N/A</v>
      </c>
      <c r="I456" s="249" t="s">
        <v>760</v>
      </c>
      <c r="J456" t="s">
        <v>761</v>
      </c>
      <c r="K456" t="s">
        <v>762</v>
      </c>
      <c r="L456" s="250">
        <v>-298</v>
      </c>
      <c r="M456" s="250">
        <v>1109201.2577596251</v>
      </c>
      <c r="N456" s="251">
        <v>128.33999633789063</v>
      </c>
      <c r="O456" t="str" cm="1">
        <f t="array" ref="O456">_xll.BDP(I456,"SECURITY_TYP")</f>
        <v>Financial commodity future.</v>
      </c>
      <c r="P456" t="str" cm="1">
        <f t="array" ref="P456">_xll.BDP(I456,"ID_ISIN")</f>
        <v>DE000C75XMX2</v>
      </c>
      <c r="Q456" t="str" cm="1">
        <f t="array" ref="Q456">_xll.BDP(P456&amp;" Govt","MATURITY")</f>
        <v>#N/A Invalid Security</v>
      </c>
      <c r="R456" t="str" cm="1">
        <f t="array" ref="R456">_xll.BDP(I456,"CRNCY")</f>
        <v>EUR</v>
      </c>
      <c r="S456" s="91" t="str" cm="1">
        <f t="array" ref="S456">_xll.BDP(P456&amp;" Govt","RISK_MID")</f>
        <v>#N/A Invalid Security</v>
      </c>
      <c r="T456" s="175" t="e">
        <f t="shared" si="113"/>
        <v>#VALUE!</v>
      </c>
      <c r="U456" cm="1">
        <f t="array" ref="U456">IF(R456="GBP",1,_xll.BDP("GBP"&amp;R456&amp;" CURNCY","PX_LAST"))</f>
        <v>1.1878</v>
      </c>
      <c r="V456" s="107" t="e">
        <f t="shared" si="114"/>
        <v>#VALUE!</v>
      </c>
      <c r="X456" s="249" t="str">
        <f t="shared" si="115"/>
        <v>UBM4 Comdty</v>
      </c>
      <c r="Y456" s="250">
        <f t="shared" si="116"/>
        <v>-295.07228070175438</v>
      </c>
      <c r="Z456" s="254">
        <f t="shared" si="117"/>
        <v>2.9277192982456199</v>
      </c>
      <c r="AA456" s="254" t="e">
        <f t="shared" si="118"/>
        <v>#VALUE!</v>
      </c>
      <c r="AB456" s="91" t="str" cm="1">
        <f t="array" ref="AB456">_xll.BDP(P456&amp;" Govt","PX_DIRTY_MID")</f>
        <v>#N/A Invalid Security</v>
      </c>
      <c r="AC456" s="256" t="e">
        <f t="shared" si="119"/>
        <v>#VALUE!</v>
      </c>
      <c r="AD456" s="255" t="e">
        <f t="shared" si="120"/>
        <v>#VALUE!</v>
      </c>
      <c r="AE456" s="249" t="str">
        <f t="shared" si="121"/>
        <v>UBM4 EUX</v>
      </c>
      <c r="AG456" s="254">
        <f t="shared" si="122"/>
        <v>2.9277192982456199</v>
      </c>
      <c r="AH456" s="254" t="e">
        <f t="shared" si="123"/>
        <v>#VALUE!</v>
      </c>
      <c r="AI456" s="256" t="e">
        <f t="shared" si="124"/>
        <v>#VALUE!</v>
      </c>
      <c r="AJ456" t="b">
        <f t="shared" si="125"/>
        <v>1</v>
      </c>
      <c r="AK456" t="s">
        <v>1012</v>
      </c>
      <c r="AL456" t="str">
        <f t="shared" si="126"/>
        <v>Financial commodity future.</v>
      </c>
      <c r="AM456" t="str">
        <f t="shared" si="127"/>
        <v>EUR 5s30s Steepener</v>
      </c>
    </row>
    <row r="457" spans="8:39" x14ac:dyDescent="0.35">
      <c r="H457" s="287" t="e">
        <f t="shared" si="128"/>
        <v>#N/A</v>
      </c>
      <c r="I457" s="249" t="s">
        <v>1224</v>
      </c>
      <c r="J457" t="s">
        <v>1250</v>
      </c>
      <c r="L457">
        <v>0</v>
      </c>
      <c r="M457">
        <v>0</v>
      </c>
      <c r="N457" s="251">
        <v>0</v>
      </c>
      <c r="O457" t="str" cm="1">
        <f t="array" ref="O457">_xll.BDP(I457,"SECURITY_TYP")</f>
        <v>FORWARD</v>
      </c>
      <c r="P457" t="str" cm="1">
        <f t="array" ref="P457">_xll.BDP(I457,"ID_ISIN")</f>
        <v>#N/A Field Not Applicable</v>
      </c>
      <c r="Q457" t="str" cm="1">
        <f t="array" ref="Q457">_xll.BDP(P457&amp;" Govt","MATURITY")</f>
        <v>#N/A Field Not Applicable Govt</v>
      </c>
      <c r="R457" t="str" cm="1">
        <f t="array" ref="R457">_xll.BDP(I457,"CRNCY")</f>
        <v>USD</v>
      </c>
      <c r="S457" s="91" t="str" cm="1">
        <f t="array" ref="S457">_xll.BDP(P457&amp;" Govt","RISK_MID")</f>
        <v>#N/A Field Not Applicable Govt</v>
      </c>
      <c r="T457" s="175" t="e">
        <f t="shared" si="113"/>
        <v>#VALUE!</v>
      </c>
      <c r="U457" cm="1">
        <f t="array" ref="U457">IF(R457="GBP",1,_xll.BDP("GBP"&amp;R457&amp;" CURNCY","PX_LAST"))</f>
        <v>1.2910999999999999</v>
      </c>
      <c r="V457" s="107" t="e">
        <f t="shared" si="114"/>
        <v>#VALUE!</v>
      </c>
      <c r="X457" s="249" t="str">
        <f t="shared" si="115"/>
        <v>AUD/USD R 05/17/24 Curncy</v>
      </c>
      <c r="Y457" s="250">
        <f t="shared" si="116"/>
        <v>0</v>
      </c>
      <c r="Z457" s="254">
        <f t="shared" si="117"/>
        <v>0</v>
      </c>
      <c r="AA457" s="254" t="e">
        <f t="shared" si="118"/>
        <v>#VALUE!</v>
      </c>
      <c r="AB457" s="91" t="str" cm="1">
        <f t="array" ref="AB457">_xll.BDP(P457&amp;" Govt","PX_DIRTY_MID")</f>
        <v>#N/A Field Not Applicable Govt</v>
      </c>
      <c r="AC457" s="256" t="e">
        <f t="shared" si="119"/>
        <v>#VALUE!</v>
      </c>
      <c r="AD457" s="255" t="e">
        <f t="shared" si="120"/>
        <v>#VALUE!</v>
      </c>
      <c r="AE457" s="249" t="str">
        <f t="shared" si="121"/>
        <v>[AUD/USD R 05/17/24 USD]</v>
      </c>
      <c r="AG457" s="254">
        <f t="shared" si="122"/>
        <v>0</v>
      </c>
      <c r="AH457" s="254" t="e">
        <f t="shared" si="123"/>
        <v>#VALUE!</v>
      </c>
      <c r="AI457" s="256" t="e">
        <f t="shared" si="124"/>
        <v>#VALUE!</v>
      </c>
      <c r="AJ457" t="b">
        <f t="shared" si="125"/>
        <v>1</v>
      </c>
      <c r="AK457" t="s">
        <v>1012</v>
      </c>
      <c r="AL457" t="str">
        <f t="shared" si="126"/>
        <v>FORWARD</v>
      </c>
      <c r="AM457">
        <f t="shared" si="127"/>
        <v>0</v>
      </c>
    </row>
    <row r="458" spans="8:39" x14ac:dyDescent="0.35">
      <c r="H458" s="287">
        <f t="shared" si="128"/>
        <v>0</v>
      </c>
      <c r="I458" s="249" t="s">
        <v>946</v>
      </c>
      <c r="J458" t="s">
        <v>947</v>
      </c>
      <c r="L458">
        <v>4072.6149999999998</v>
      </c>
      <c r="M458">
        <v>2907323.3937477171</v>
      </c>
      <c r="N458" s="251">
        <v>905.91</v>
      </c>
      <c r="O458" t="str" cm="1">
        <f t="array" ref="O458">_xll.BDP(I458,"SECURITY_TYP")</f>
        <v>Open-End Fund</v>
      </c>
      <c r="P458" t="str" cm="1">
        <f t="array" ref="P458">_xll.BDP(I458,"ID_ISIN")</f>
        <v>LU2280532289</v>
      </c>
      <c r="Q458" t="str" cm="1">
        <f t="array" ref="Q458">_xll.BDP(P458&amp;" Govt","MATURITY")</f>
        <v>#N/A Invalid Security</v>
      </c>
      <c r="R458" t="str" cm="1">
        <f t="array" ref="R458">_xll.BDP(I458,"CRNCY")</f>
        <v>USD</v>
      </c>
      <c r="S458" s="91" t="str" cm="1">
        <f t="array" ref="S458">_xll.BDP(P458&amp;" Govt","RISK_MID")</f>
        <v>#N/A Invalid Security</v>
      </c>
      <c r="T458" s="175" t="e">
        <f t="shared" si="113"/>
        <v>#VALUE!</v>
      </c>
      <c r="U458" cm="1">
        <f t="array" ref="U458">IF(R458="GBP",1,_xll.BDP("GBP"&amp;R458&amp;" CURNCY","PX_LAST"))</f>
        <v>1.2910999999999999</v>
      </c>
      <c r="V458" s="107" t="e">
        <f t="shared" si="114"/>
        <v>#VALUE!</v>
      </c>
      <c r="X458" s="249" t="str">
        <f t="shared" si="115"/>
        <v>ALGGWTH LX Equity</v>
      </c>
      <c r="Y458" s="250">
        <f t="shared" si="116"/>
        <v>4032.6033438596487</v>
      </c>
      <c r="Z458" s="254">
        <f t="shared" si="117"/>
        <v>-40.011656140351079</v>
      </c>
      <c r="AA458" s="254" t="e">
        <f t="shared" si="118"/>
        <v>#VALUE!</v>
      </c>
      <c r="AB458" s="91" t="str" cm="1">
        <f t="array" ref="AB458">_xll.BDP(P458&amp;" Govt","PX_DIRTY_MID")</f>
        <v>#N/A Invalid Security</v>
      </c>
      <c r="AC458" s="256" t="e">
        <f t="shared" si="119"/>
        <v>#VALUE!</v>
      </c>
      <c r="AD458" s="255" t="e">
        <f t="shared" si="120"/>
        <v>#VALUE!</v>
      </c>
      <c r="AE458" s="249" t="str">
        <f t="shared" si="121"/>
        <v>ALGGWTH LX</v>
      </c>
      <c r="AG458" s="254">
        <f t="shared" si="122"/>
        <v>-40.011656140351079</v>
      </c>
      <c r="AH458" s="254" t="e">
        <f t="shared" si="123"/>
        <v>#VALUE!</v>
      </c>
      <c r="AI458" s="256" t="e">
        <f t="shared" si="124"/>
        <v>#VALUE!</v>
      </c>
      <c r="AJ458" t="b">
        <f t="shared" si="125"/>
        <v>1</v>
      </c>
      <c r="AK458" t="s">
        <v>1012</v>
      </c>
      <c r="AL458" t="str">
        <f t="shared" si="126"/>
        <v>Open-End Fund</v>
      </c>
      <c r="AM458">
        <f t="shared" si="127"/>
        <v>0</v>
      </c>
    </row>
    <row r="459" spans="8:39" x14ac:dyDescent="0.35">
      <c r="H459" s="287">
        <f t="shared" si="128"/>
        <v>1.7462298274040222E-10</v>
      </c>
      <c r="I459" s="249" t="s">
        <v>950</v>
      </c>
      <c r="J459" t="s">
        <v>951</v>
      </c>
      <c r="L459">
        <v>95.370000021997839</v>
      </c>
      <c r="M459">
        <v>82.112065943071769</v>
      </c>
      <c r="N459" s="251">
        <v>1</v>
      </c>
      <c r="O459" t="str" cm="1">
        <f t="array" ref="O459">_xll.BDP(I459,"SECURITY_TYP")</f>
        <v>SPOT</v>
      </c>
      <c r="P459" t="str" cm="1">
        <f t="array" ref="P459">_xll.BDP(I459,"ID_ISIN")</f>
        <v>#N/A Field Not Applicable</v>
      </c>
      <c r="Q459" t="str" cm="1">
        <f t="array" ref="Q459">_xll.BDP(P459&amp;" Govt","MATURITY")</f>
        <v>#N/A Field Not Applicable Govt</v>
      </c>
      <c r="R459" t="str" cm="1">
        <f t="array" ref="R459">_xll.BDP(I459,"CRNCY")</f>
        <v>CHF</v>
      </c>
      <c r="S459" s="91" t="str" cm="1">
        <f t="array" ref="S459">_xll.BDP(P459&amp;" Govt","RISK_MID")</f>
        <v>#N/A Field Not Applicable Govt</v>
      </c>
      <c r="T459" s="175" t="e">
        <f t="shared" si="113"/>
        <v>#VALUE!</v>
      </c>
      <c r="U459" cm="1">
        <f t="array" ref="U459">IF(R459="GBP",1,_xll.BDP("GBP"&amp;R459&amp;" CURNCY","PX_LAST"))</f>
        <v>1.1568000000000001</v>
      </c>
      <c r="V459" s="107" t="e">
        <f t="shared" si="114"/>
        <v>#VALUE!</v>
      </c>
      <c r="X459" s="249" t="str">
        <f t="shared" si="115"/>
        <v>CHF Curncy</v>
      </c>
      <c r="Y459" s="250">
        <f t="shared" si="116"/>
        <v>94.43303160072908</v>
      </c>
      <c r="Z459" s="254">
        <f t="shared" si="117"/>
        <v>-0.93696842126875879</v>
      </c>
      <c r="AA459" s="254" t="e">
        <f t="shared" si="118"/>
        <v>#VALUE!</v>
      </c>
      <c r="AB459" s="91" t="str" cm="1">
        <f t="array" ref="AB459">_xll.BDP(P459&amp;" Govt","PX_DIRTY_MID")</f>
        <v>#N/A Field Not Applicable Govt</v>
      </c>
      <c r="AC459" s="256" t="e">
        <f t="shared" si="119"/>
        <v>#VALUE!</v>
      </c>
      <c r="AD459" s="255" t="e">
        <f t="shared" si="120"/>
        <v>#VALUE!</v>
      </c>
      <c r="AE459" s="249" t="str">
        <f t="shared" si="121"/>
        <v>{cash} CHF</v>
      </c>
      <c r="AG459" s="254">
        <f t="shared" si="122"/>
        <v>-0.93696842126875879</v>
      </c>
      <c r="AH459" s="254" t="e">
        <f t="shared" si="123"/>
        <v>#VALUE!</v>
      </c>
      <c r="AI459" s="256" t="e">
        <f t="shared" si="124"/>
        <v>#VALUE!</v>
      </c>
      <c r="AJ459" t="b">
        <f t="shared" si="125"/>
        <v>1</v>
      </c>
      <c r="AK459" t="s">
        <v>1012</v>
      </c>
      <c r="AL459" t="str">
        <f t="shared" si="126"/>
        <v>SPOT</v>
      </c>
      <c r="AM459">
        <f t="shared" si="127"/>
        <v>0</v>
      </c>
    </row>
    <row r="460" spans="8:39" x14ac:dyDescent="0.35">
      <c r="H460" s="287">
        <f t="shared" si="128"/>
        <v>-8096</v>
      </c>
      <c r="I460" s="249" t="s">
        <v>638</v>
      </c>
      <c r="J460" t="s">
        <v>335</v>
      </c>
      <c r="L460" s="250">
        <v>13752</v>
      </c>
      <c r="M460" s="250">
        <v>7057916.4157377053</v>
      </c>
      <c r="N460" s="251">
        <v>51.162999999999997</v>
      </c>
      <c r="O460" t="str" cm="1">
        <f t="array" ref="O460">_xll.BDP(I460,"SECURITY_TYP")</f>
        <v>UK GILT STOCK</v>
      </c>
      <c r="P460" t="str" cm="1">
        <f t="array" ref="P460">_xll.BDP(I460,"ID_ISIN")</f>
        <v>GB00BJLR0J16</v>
      </c>
      <c r="Q460" t="str" cm="1">
        <f t="array" ref="Q460">_xll.BDP(P460&amp;" Govt","MATURITY")</f>
        <v>22/10/2054</v>
      </c>
      <c r="R460" t="str" cm="1">
        <f t="array" ref="R460">_xll.BDP(I460,"CRNCY")</f>
        <v>GBP</v>
      </c>
      <c r="S460" s="91" cm="1">
        <f t="array" ref="S460">_xll.BDP(P460&amp;" Govt","RISK_MID")</f>
        <v>10.790145651683858</v>
      </c>
      <c r="T460" s="175">
        <f t="shared" si="113"/>
        <v>14838.608300195639</v>
      </c>
      <c r="U460" cm="1">
        <f t="array" ref="U460">IF(R460="GBP",1,_xll.BDP("GBP"&amp;R460&amp;" CURNCY","PX_LAST"))</f>
        <v>1</v>
      </c>
      <c r="V460" s="107">
        <f t="shared" si="114"/>
        <v>0.26032646140694105</v>
      </c>
      <c r="X460" s="249" t="str">
        <f t="shared" si="115"/>
        <v>ZS535571 Corp</v>
      </c>
      <c r="Y460" s="250">
        <f t="shared" si="116"/>
        <v>13616.892631578947</v>
      </c>
      <c r="Z460" s="254">
        <f t="shared" si="117"/>
        <v>-135.10736842105325</v>
      </c>
      <c r="AA460" s="254">
        <f t="shared" si="118"/>
        <v>-145.78281838788766</v>
      </c>
      <c r="AB460" s="91" cm="1">
        <f t="array" ref="AB460">_xll.BDP(P460&amp;" Govt","PX_DIRTY_MID")</f>
        <v>52.843450819672135</v>
      </c>
      <c r="AC460" s="256">
        <f t="shared" si="119"/>
        <v>-71395.395785332512</v>
      </c>
      <c r="AD460" s="255">
        <f t="shared" si="120"/>
        <v>-1.0115647675585308E-2</v>
      </c>
      <c r="AE460" s="249" t="str">
        <f t="shared" si="121"/>
        <v>UKT 1 ⅝ 10/22/54</v>
      </c>
      <c r="AG460" s="254">
        <f t="shared" si="122"/>
        <v>-135.10736842105325</v>
      </c>
      <c r="AH460" s="254">
        <f t="shared" si="123"/>
        <v>-145.78281838788766</v>
      </c>
      <c r="AI460" s="256">
        <f t="shared" si="124"/>
        <v>-71395.395785332512</v>
      </c>
      <c r="AJ460" t="b">
        <f t="shared" si="125"/>
        <v>1</v>
      </c>
      <c r="AK460" t="s">
        <v>1012</v>
      </c>
      <c r="AL460" t="str">
        <f t="shared" si="126"/>
        <v>UK GILT STOCK</v>
      </c>
      <c r="AM460">
        <f t="shared" si="127"/>
        <v>0</v>
      </c>
    </row>
    <row r="461" spans="8:39" x14ac:dyDescent="0.35">
      <c r="H461" s="287">
        <f t="shared" si="128"/>
        <v>-27</v>
      </c>
      <c r="I461" s="249" t="s">
        <v>180</v>
      </c>
      <c r="J461" t="s">
        <v>181</v>
      </c>
      <c r="L461" s="250">
        <v>1059</v>
      </c>
      <c r="M461" s="250">
        <v>995102.73296703305</v>
      </c>
      <c r="N461" s="251">
        <v>92.73</v>
      </c>
      <c r="O461" t="str" cm="1">
        <f t="array" ref="O461">_xll.BDP(I461,"SECURITY_TYP")</f>
        <v>UK GILT STOCK</v>
      </c>
      <c r="P461" t="str" cm="1">
        <f t="array" ref="P461">_xll.BDP(I461,"ID_ISIN")</f>
        <v>GB00BQC4R999</v>
      </c>
      <c r="Q461" t="str" cm="1">
        <f t="array" ref="Q461">_xll.BDP(P461&amp;" Govt","MATURITY")</f>
        <v>29/01/2038</v>
      </c>
      <c r="R461" t="str" cm="1">
        <f t="array" ref="R461">_xll.BDP(I461,"CRNCY")</f>
        <v>GBP</v>
      </c>
      <c r="S461" s="91" cm="1">
        <f t="array" ref="S461">_xll.BDP(P461&amp;" Govt","RISK_MID")</f>
        <v>9.8461114432595309</v>
      </c>
      <c r="T461" s="175">
        <f t="shared" si="113"/>
        <v>1042.7032018411842</v>
      </c>
      <c r="U461" cm="1">
        <f t="array" ref="U461">IF(R461="GBP",1,_xll.BDP("GBP"&amp;R461&amp;" CURNCY","PX_LAST"))</f>
        <v>1</v>
      </c>
      <c r="V461" s="107">
        <f t="shared" si="114"/>
        <v>1.8293038628792706E-2</v>
      </c>
      <c r="X461" s="249" t="str">
        <f t="shared" si="115"/>
        <v>BZ691391 Corp</v>
      </c>
      <c r="Y461" s="250">
        <f t="shared" si="116"/>
        <v>1048.5957894736841</v>
      </c>
      <c r="Z461" s="254">
        <f t="shared" si="117"/>
        <v>-10.404210526315865</v>
      </c>
      <c r="AA461" s="254">
        <f t="shared" si="118"/>
        <v>-10.244101632123989</v>
      </c>
      <c r="AB461" s="91" cm="1">
        <f t="array" ref="AB461">_xll.BDP(P461&amp;" Govt","PX_DIRTY_MID")</f>
        <v>96.229769230769222</v>
      </c>
      <c r="AC461" s="256">
        <f t="shared" si="119"/>
        <v>-10011.947779757156</v>
      </c>
      <c r="AD461" s="255">
        <f t="shared" si="120"/>
        <v>-1.0061220262057951E-2</v>
      </c>
      <c r="AE461" s="249" t="str">
        <f t="shared" si="121"/>
        <v>UKT 3 ¾ 01/29/38</v>
      </c>
      <c r="AG461" s="254">
        <f t="shared" si="122"/>
        <v>-10.404210526315865</v>
      </c>
      <c r="AH461" s="254">
        <f t="shared" si="123"/>
        <v>-10.244101632123989</v>
      </c>
      <c r="AI461" s="256">
        <f t="shared" si="124"/>
        <v>-10011.947779757156</v>
      </c>
      <c r="AJ461" t="b">
        <f t="shared" si="125"/>
        <v>1</v>
      </c>
      <c r="AK461" t="s">
        <v>1012</v>
      </c>
      <c r="AL461" t="str">
        <f t="shared" si="126"/>
        <v>UK GILT STOCK</v>
      </c>
      <c r="AM461">
        <f t="shared" si="127"/>
        <v>0</v>
      </c>
    </row>
    <row r="462" spans="8:39" x14ac:dyDescent="0.35">
      <c r="H462" s="287" t="e">
        <f t="shared" si="128"/>
        <v>#N/A</v>
      </c>
      <c r="I462" s="249" t="s">
        <v>864</v>
      </c>
      <c r="J462" t="s">
        <v>1082</v>
      </c>
      <c r="L462">
        <v>0</v>
      </c>
      <c r="M462">
        <v>0</v>
      </c>
      <c r="N462" s="251">
        <v>0</v>
      </c>
      <c r="O462" t="str" cm="1">
        <f t="array" ref="O462">_xll.BDP(I462,"SECURITY_TYP")</f>
        <v>GLOBAL</v>
      </c>
      <c r="P462" t="str" cm="1">
        <f t="array" ref="P462">_xll.BDP(I462,"ID_ISIN")</f>
        <v>US922646AS37</v>
      </c>
      <c r="Q462" t="str" cm="1">
        <f t="array" ref="Q462">_xll.BDP(P462&amp;" Govt","MATURITY")</f>
        <v>15/09/2027</v>
      </c>
      <c r="R462" t="str" cm="1">
        <f t="array" ref="R462">_xll.BDP(I462,"CRNCY")</f>
        <v>USD</v>
      </c>
      <c r="S462" s="91" cm="1">
        <f t="array" ref="S462">_xll.BDP(P462&amp;" Govt","RISK_MID")</f>
        <v>0.36589946535467988</v>
      </c>
      <c r="T462" s="175">
        <f t="shared" si="113"/>
        <v>0</v>
      </c>
      <c r="U462" cm="1">
        <f t="array" ref="U462">IF(R462="GBP",1,_xll.BDP("GBP"&amp;R462&amp;" CURNCY","PX_LAST"))</f>
        <v>1.2910999999999999</v>
      </c>
      <c r="V462" s="107">
        <f t="shared" si="114"/>
        <v>0</v>
      </c>
      <c r="X462" s="249" t="str">
        <f t="shared" si="115"/>
        <v>TT335947 Corp</v>
      </c>
      <c r="Y462" s="250">
        <f t="shared" si="116"/>
        <v>0</v>
      </c>
      <c r="Z462" s="254">
        <f t="shared" si="117"/>
        <v>0</v>
      </c>
      <c r="AA462" s="254">
        <f t="shared" si="118"/>
        <v>0</v>
      </c>
      <c r="AB462" s="91" cm="1">
        <f t="array" ref="AB462">_xll.BDP(P462&amp;" Govt","PX_DIRTY_MID")</f>
        <v>21.006</v>
      </c>
      <c r="AC462" s="256">
        <f t="shared" si="119"/>
        <v>0</v>
      </c>
      <c r="AD462" s="255" t="e">
        <f t="shared" si="120"/>
        <v>#DIV/0!</v>
      </c>
      <c r="AE462" s="249" t="str">
        <f t="shared" si="121"/>
        <v>[VENZ 9 ¼ 09/15/27]</v>
      </c>
      <c r="AG462" s="254">
        <f t="shared" si="122"/>
        <v>0</v>
      </c>
      <c r="AH462" s="254">
        <f t="shared" si="123"/>
        <v>0</v>
      </c>
      <c r="AI462" s="256">
        <f t="shared" si="124"/>
        <v>0</v>
      </c>
      <c r="AJ462" t="b">
        <f t="shared" si="125"/>
        <v>1</v>
      </c>
      <c r="AK462" t="s">
        <v>1012</v>
      </c>
      <c r="AL462" t="str">
        <f t="shared" si="126"/>
        <v>GLOBAL</v>
      </c>
      <c r="AM462">
        <f t="shared" si="127"/>
        <v>0</v>
      </c>
    </row>
    <row r="463" spans="8:39" x14ac:dyDescent="0.35">
      <c r="H463" s="287">
        <f t="shared" si="128"/>
        <v>-19731</v>
      </c>
      <c r="I463" s="249" t="s">
        <v>496</v>
      </c>
      <c r="J463" t="s">
        <v>497</v>
      </c>
      <c r="L463">
        <v>21681</v>
      </c>
      <c r="M463">
        <v>21538018.336981602</v>
      </c>
      <c r="N463" s="251">
        <v>97.927999999999997</v>
      </c>
      <c r="O463" t="str" cm="1">
        <f t="array" ref="O463">_xll.BDP(I463,"SECURITY_TYP")</f>
        <v>UK GILT STOCK</v>
      </c>
      <c r="P463" t="str" cm="1">
        <f t="array" ref="P463">_xll.BDP(I463,"ID_ISIN")</f>
        <v>GB00BPSNB460</v>
      </c>
      <c r="Q463" t="str" cm="1">
        <f t="array" ref="Q463">_xll.BDP(P463&amp;" Govt","MATURITY")</f>
        <v>07/03/2027</v>
      </c>
      <c r="R463" t="str" cm="1">
        <f t="array" ref="R463">_xll.BDP(I463,"CRNCY")</f>
        <v>GBP</v>
      </c>
      <c r="S463" s="91" cm="1">
        <f t="array" ref="S463">_xll.BDP(P463&amp;" Govt","RISK_MID")</f>
        <v>2.4573965236371009</v>
      </c>
      <c r="T463" s="175">
        <f t="shared" si="113"/>
        <v>5327.8814028975985</v>
      </c>
      <c r="U463" cm="1">
        <f t="array" ref="U463">IF(R463="GBP",1,_xll.BDP("GBP"&amp;R463&amp;" CURNCY","PX_LAST"))</f>
        <v>1</v>
      </c>
      <c r="V463" s="107">
        <f t="shared" si="114"/>
        <v>9.3471603559606986E-2</v>
      </c>
      <c r="X463" s="249" t="str">
        <f t="shared" si="115"/>
        <v>ZF128076 Corp</v>
      </c>
      <c r="Y463" s="250">
        <f t="shared" si="116"/>
        <v>21467.993684210523</v>
      </c>
      <c r="Z463" s="254">
        <f t="shared" si="117"/>
        <v>-213.0063157894765</v>
      </c>
      <c r="AA463" s="254">
        <f t="shared" si="118"/>
        <v>-52.344097993380601</v>
      </c>
      <c r="AB463" s="91" cm="1">
        <f t="array" ref="AB463">_xll.BDP(P463&amp;" Govt","PX_DIRTY_MID")</f>
        <v>100.52015133779265</v>
      </c>
      <c r="AC463" s="256">
        <f t="shared" si="119"/>
        <v>-214114.27099063832</v>
      </c>
      <c r="AD463" s="255">
        <f t="shared" si="120"/>
        <v>-9.9412242872407592E-3</v>
      </c>
      <c r="AE463" s="249" t="str">
        <f t="shared" si="121"/>
        <v>UKT 3 ¾ 03/07/27</v>
      </c>
      <c r="AG463" s="254">
        <f t="shared" si="122"/>
        <v>-213.0063157894765</v>
      </c>
      <c r="AH463" s="254">
        <f t="shared" si="123"/>
        <v>-52.344097993380601</v>
      </c>
      <c r="AI463" s="256">
        <f t="shared" si="124"/>
        <v>-214114.27099063832</v>
      </c>
      <c r="AJ463" t="b">
        <f t="shared" si="125"/>
        <v>1</v>
      </c>
      <c r="AK463" t="s">
        <v>1012</v>
      </c>
      <c r="AL463" t="str">
        <f t="shared" si="126"/>
        <v>UK GILT STOCK</v>
      </c>
      <c r="AM463">
        <f t="shared" si="127"/>
        <v>0</v>
      </c>
    </row>
    <row r="464" spans="8:39" x14ac:dyDescent="0.35">
      <c r="H464" s="287" t="e">
        <f t="shared" si="128"/>
        <v>#N/A</v>
      </c>
      <c r="I464" s="249" t="s">
        <v>1266</v>
      </c>
      <c r="J464" t="s">
        <v>1268</v>
      </c>
      <c r="L464">
        <v>3574451916</v>
      </c>
      <c r="M464">
        <v>17934638.416360874</v>
      </c>
      <c r="N464" s="251">
        <v>198.663301953125</v>
      </c>
      <c r="O464" t="str" cm="1">
        <f t="array" ref="O464">_xll.BDP(I464,"SECURITY_TYP")</f>
        <v>FORWARD</v>
      </c>
      <c r="P464" t="str" cm="1">
        <f t="array" ref="P464">_xll.BDP(I464,"ID_ISIN")</f>
        <v>#N/A Field Not Applicable</v>
      </c>
      <c r="Q464" t="str" cm="1">
        <f t="array" ref="Q464">_xll.BDP(P464&amp;" Govt","MATURITY")</f>
        <v>#N/A Field Not Applicable Govt</v>
      </c>
      <c r="R464" t="str" cm="1">
        <f t="array" ref="R464">_xll.BDP(I464,"CRNCY")</f>
        <v>JPY</v>
      </c>
      <c r="S464" s="91" t="str" cm="1">
        <f t="array" ref="S464">_xll.BDP(P464&amp;" Govt","RISK_MID")</f>
        <v>#N/A Field Not Applicable Govt</v>
      </c>
      <c r="T464" s="175" t="e">
        <f t="shared" si="113"/>
        <v>#VALUE!</v>
      </c>
      <c r="U464" cm="1">
        <f t="array" ref="U464">IF(R464="GBP",1,_xll.BDP("GBP"&amp;R464&amp;" CURNCY","PX_LAST"))</f>
        <v>205.36699999999999</v>
      </c>
      <c r="V464" s="107" t="e">
        <f t="shared" si="114"/>
        <v>#VALUE!</v>
      </c>
      <c r="X464" s="249" t="str">
        <f t="shared" si="115"/>
        <v>GBP/JPY R 06/20/24 Curncy</v>
      </c>
      <c r="Y464" s="250">
        <f t="shared" si="116"/>
        <v>3539334493.6673679</v>
      </c>
      <c r="Z464" s="254">
        <f t="shared" si="117"/>
        <v>-35117422.332632065</v>
      </c>
      <c r="AA464" s="254" t="e">
        <f t="shared" si="118"/>
        <v>#VALUE!</v>
      </c>
      <c r="AB464" s="91" t="str" cm="1">
        <f t="array" ref="AB464">_xll.BDP(P464&amp;" Govt","PX_DIRTY_MID")</f>
        <v>#N/A Field Not Applicable Govt</v>
      </c>
      <c r="AC464" s="256" t="e">
        <f t="shared" si="119"/>
        <v>#VALUE!</v>
      </c>
      <c r="AD464" s="255" t="e">
        <f t="shared" si="120"/>
        <v>#VALUE!</v>
      </c>
      <c r="AE464" s="249" t="str">
        <f t="shared" si="121"/>
        <v>GBP/JPY R 06/20/24 JPY</v>
      </c>
      <c r="AG464" s="254">
        <f t="shared" si="122"/>
        <v>-35117422.332632065</v>
      </c>
      <c r="AH464" s="254" t="e">
        <f t="shared" si="123"/>
        <v>#VALUE!</v>
      </c>
      <c r="AI464" s="256" t="e">
        <f t="shared" si="124"/>
        <v>#VALUE!</v>
      </c>
      <c r="AJ464" t="b">
        <f t="shared" si="125"/>
        <v>1</v>
      </c>
      <c r="AK464" t="s">
        <v>1012</v>
      </c>
      <c r="AL464" t="str">
        <f t="shared" si="126"/>
        <v>FORWARD</v>
      </c>
      <c r="AM464">
        <f t="shared" si="127"/>
        <v>0</v>
      </c>
    </row>
    <row r="465" spans="8:39" x14ac:dyDescent="0.35">
      <c r="H465" s="287" t="e">
        <f t="shared" si="128"/>
        <v>#N/A</v>
      </c>
      <c r="I465" s="249" t="s">
        <v>1266</v>
      </c>
      <c r="J465" t="s">
        <v>1268</v>
      </c>
      <c r="L465">
        <v>-6890859500</v>
      </c>
      <c r="M465">
        <v>-34574551.963407993</v>
      </c>
      <c r="N465" s="251">
        <v>198.63110207519532</v>
      </c>
      <c r="O465" t="str" cm="1">
        <f t="array" ref="O465">_xll.BDP(I465,"SECURITY_TYP")</f>
        <v>FORWARD</v>
      </c>
      <c r="P465" t="str" cm="1">
        <f t="array" ref="P465">_xll.BDP(I465,"ID_ISIN")</f>
        <v>#N/A Field Not Applicable</v>
      </c>
      <c r="Q465" t="str" cm="1">
        <f t="array" ref="Q465">_xll.BDP(P465&amp;" Govt","MATURITY")</f>
        <v>#N/A Field Not Applicable Govt</v>
      </c>
      <c r="R465" t="str" cm="1">
        <f t="array" ref="R465">_xll.BDP(I465,"CRNCY")</f>
        <v>JPY</v>
      </c>
      <c r="S465" s="91" t="str" cm="1">
        <f t="array" ref="S465">_xll.BDP(P465&amp;" Govt","RISK_MID")</f>
        <v>#N/A Field Not Applicable Govt</v>
      </c>
      <c r="T465" s="175" t="e">
        <f t="shared" si="113"/>
        <v>#VALUE!</v>
      </c>
      <c r="U465" cm="1">
        <f t="array" ref="U465">IF(R465="GBP",1,_xll.BDP("GBP"&amp;R465&amp;" CURNCY","PX_LAST"))</f>
        <v>205.36699999999999</v>
      </c>
      <c r="V465" s="107" t="e">
        <f t="shared" si="114"/>
        <v>#VALUE!</v>
      </c>
      <c r="X465" s="249" t="str">
        <f t="shared" si="115"/>
        <v>GBP/JPY R 06/20/24 Curncy</v>
      </c>
      <c r="Y465" s="250">
        <f t="shared" si="116"/>
        <v>-6823159827.7192974</v>
      </c>
      <c r="Z465" s="254">
        <f t="shared" si="117"/>
        <v>67699672.280702591</v>
      </c>
      <c r="AA465" s="254" t="e">
        <f t="shared" si="118"/>
        <v>#VALUE!</v>
      </c>
      <c r="AB465" s="91" t="str" cm="1">
        <f t="array" ref="AB465">_xll.BDP(P465&amp;" Govt","PX_DIRTY_MID")</f>
        <v>#N/A Field Not Applicable Govt</v>
      </c>
      <c r="AC465" s="256" t="e">
        <f t="shared" si="119"/>
        <v>#VALUE!</v>
      </c>
      <c r="AD465" s="255" t="e">
        <f t="shared" si="120"/>
        <v>#VALUE!</v>
      </c>
      <c r="AE465" s="249" t="str">
        <f t="shared" si="121"/>
        <v>GBP/JPY R 06/20/24 JPY</v>
      </c>
      <c r="AG465" s="254">
        <f t="shared" si="122"/>
        <v>67699672.280702591</v>
      </c>
      <c r="AH465" s="254" t="e">
        <f t="shared" si="123"/>
        <v>#VALUE!</v>
      </c>
      <c r="AI465" s="256" t="e">
        <f t="shared" si="124"/>
        <v>#VALUE!</v>
      </c>
      <c r="AJ465" t="b">
        <f t="shared" si="125"/>
        <v>1</v>
      </c>
      <c r="AK465" t="s">
        <v>1012</v>
      </c>
      <c r="AL465" t="str">
        <f t="shared" si="126"/>
        <v>FORWARD</v>
      </c>
      <c r="AM465">
        <f t="shared" si="127"/>
        <v>0</v>
      </c>
    </row>
    <row r="466" spans="8:39" x14ac:dyDescent="0.35">
      <c r="H466" s="287" t="e">
        <f t="shared" si="128"/>
        <v>#N/A</v>
      </c>
      <c r="I466" s="249" t="s">
        <v>1266</v>
      </c>
      <c r="J466" t="s">
        <v>1267</v>
      </c>
      <c r="L466">
        <v>-18000000</v>
      </c>
      <c r="M466">
        <v>-18000000</v>
      </c>
      <c r="N466" s="251">
        <v>198.663301953125</v>
      </c>
      <c r="O466" t="str" cm="1">
        <f t="array" ref="O466">_xll.BDP(I466,"SECURITY_TYP")</f>
        <v>FORWARD</v>
      </c>
      <c r="P466" t="str" cm="1">
        <f t="array" ref="P466">_xll.BDP(I466,"ID_ISIN")</f>
        <v>#N/A Field Not Applicable</v>
      </c>
      <c r="Q466" t="str" cm="1">
        <f t="array" ref="Q466">_xll.BDP(P466&amp;" Govt","MATURITY")</f>
        <v>#N/A Field Not Applicable Govt</v>
      </c>
      <c r="R466" t="str" cm="1">
        <f t="array" ref="R466">_xll.BDP(I466,"CRNCY")</f>
        <v>JPY</v>
      </c>
      <c r="S466" s="91" t="str" cm="1">
        <f t="array" ref="S466">_xll.BDP(P466&amp;" Govt","RISK_MID")</f>
        <v>#N/A Field Not Applicable Govt</v>
      </c>
      <c r="T466" s="175" t="e">
        <f t="shared" si="113"/>
        <v>#VALUE!</v>
      </c>
      <c r="U466" cm="1">
        <f t="array" ref="U466">IF(R466="GBP",1,_xll.BDP("GBP"&amp;R466&amp;" CURNCY","PX_LAST"))</f>
        <v>205.36699999999999</v>
      </c>
      <c r="V466" s="107" t="e">
        <f t="shared" si="114"/>
        <v>#VALUE!</v>
      </c>
      <c r="X466" s="249" t="str">
        <f t="shared" si="115"/>
        <v>GBP/JPY R 06/20/24 Curncy</v>
      </c>
      <c r="Y466" s="250">
        <f t="shared" si="116"/>
        <v>-17823157.894736841</v>
      </c>
      <c r="Z466" s="254">
        <f t="shared" si="117"/>
        <v>176842.10526315868</v>
      </c>
      <c r="AA466" s="254" t="e">
        <f t="shared" si="118"/>
        <v>#VALUE!</v>
      </c>
      <c r="AB466" s="91" t="str" cm="1">
        <f t="array" ref="AB466">_xll.BDP(P466&amp;" Govt","PX_DIRTY_MID")</f>
        <v>#N/A Field Not Applicable Govt</v>
      </c>
      <c r="AC466" s="256" t="e">
        <f t="shared" si="119"/>
        <v>#VALUE!</v>
      </c>
      <c r="AD466" s="255" t="e">
        <f t="shared" si="120"/>
        <v>#VALUE!</v>
      </c>
      <c r="AE466" s="249" t="str">
        <f t="shared" si="121"/>
        <v>GBP/JPY R 06/20/24 GBP</v>
      </c>
      <c r="AG466" s="254">
        <f t="shared" si="122"/>
        <v>176842.10526315868</v>
      </c>
      <c r="AH466" s="254" t="e">
        <f t="shared" si="123"/>
        <v>#VALUE!</v>
      </c>
      <c r="AI466" s="256" t="e">
        <f t="shared" si="124"/>
        <v>#VALUE!</v>
      </c>
      <c r="AJ466" t="b">
        <f t="shared" si="125"/>
        <v>1</v>
      </c>
      <c r="AK466" t="s">
        <v>1012</v>
      </c>
      <c r="AL466" t="str">
        <f t="shared" si="126"/>
        <v>FORWARD</v>
      </c>
      <c r="AM466">
        <f t="shared" si="127"/>
        <v>0</v>
      </c>
    </row>
    <row r="467" spans="8:39" x14ac:dyDescent="0.35">
      <c r="H467" s="287" t="e">
        <f t="shared" si="128"/>
        <v>#N/A</v>
      </c>
      <c r="I467" s="249" t="s">
        <v>1266</v>
      </c>
      <c r="J467" t="s">
        <v>1267</v>
      </c>
      <c r="L467">
        <v>35000000</v>
      </c>
      <c r="M467">
        <v>35000000</v>
      </c>
      <c r="N467" s="251">
        <v>198.63110207519532</v>
      </c>
      <c r="O467" t="str" cm="1">
        <f t="array" ref="O467">_xll.BDP(I467,"SECURITY_TYP")</f>
        <v>FORWARD</v>
      </c>
      <c r="P467" t="str" cm="1">
        <f t="array" ref="P467">_xll.BDP(I467,"ID_ISIN")</f>
        <v>#N/A Field Not Applicable</v>
      </c>
      <c r="Q467" t="str" cm="1">
        <f t="array" ref="Q467">_xll.BDP(P467&amp;" Govt","MATURITY")</f>
        <v>#N/A Field Not Applicable Govt</v>
      </c>
      <c r="R467" t="str" cm="1">
        <f t="array" ref="R467">_xll.BDP(I467,"CRNCY")</f>
        <v>JPY</v>
      </c>
      <c r="S467" s="91" t="str" cm="1">
        <f t="array" ref="S467">_xll.BDP(P467&amp;" Govt","RISK_MID")</f>
        <v>#N/A Field Not Applicable Govt</v>
      </c>
      <c r="T467" s="175" t="e">
        <f t="shared" si="113"/>
        <v>#VALUE!</v>
      </c>
      <c r="U467" cm="1">
        <f t="array" ref="U467">IF(R467="GBP",1,_xll.BDP("GBP"&amp;R467&amp;" CURNCY","PX_LAST"))</f>
        <v>205.36699999999999</v>
      </c>
      <c r="V467" s="107" t="e">
        <f t="shared" si="114"/>
        <v>#VALUE!</v>
      </c>
      <c r="X467" s="249" t="str">
        <f t="shared" si="115"/>
        <v>GBP/JPY R 06/20/24 Curncy</v>
      </c>
      <c r="Y467" s="250">
        <f t="shared" si="116"/>
        <v>34656140.350877188</v>
      </c>
      <c r="Z467" s="254">
        <f t="shared" si="117"/>
        <v>-343859.64912281185</v>
      </c>
      <c r="AA467" s="254" t="e">
        <f t="shared" si="118"/>
        <v>#VALUE!</v>
      </c>
      <c r="AB467" s="91" t="str" cm="1">
        <f t="array" ref="AB467">_xll.BDP(P467&amp;" Govt","PX_DIRTY_MID")</f>
        <v>#N/A Field Not Applicable Govt</v>
      </c>
      <c r="AC467" s="256" t="e">
        <f t="shared" si="119"/>
        <v>#VALUE!</v>
      </c>
      <c r="AD467" s="255" t="e">
        <f t="shared" si="120"/>
        <v>#VALUE!</v>
      </c>
      <c r="AE467" s="249" t="str">
        <f t="shared" si="121"/>
        <v>GBP/JPY R 06/20/24 GBP</v>
      </c>
      <c r="AG467" s="254">
        <f t="shared" si="122"/>
        <v>-343859.64912281185</v>
      </c>
      <c r="AH467" s="254" t="e">
        <f t="shared" si="123"/>
        <v>#VALUE!</v>
      </c>
      <c r="AI467" s="256" t="e">
        <f t="shared" si="124"/>
        <v>#VALUE!</v>
      </c>
      <c r="AJ467" t="b">
        <f t="shared" si="125"/>
        <v>1</v>
      </c>
      <c r="AK467" t="s">
        <v>1012</v>
      </c>
      <c r="AL467" t="str">
        <f t="shared" si="126"/>
        <v>FORWARD</v>
      </c>
      <c r="AM467">
        <f t="shared" si="127"/>
        <v>0</v>
      </c>
    </row>
    <row r="468" spans="8:39" x14ac:dyDescent="0.35">
      <c r="H468" s="287">
        <f t="shared" si="128"/>
        <v>8380715.3500000071</v>
      </c>
      <c r="I468" s="249" t="s">
        <v>955</v>
      </c>
      <c r="J468" t="s">
        <v>956</v>
      </c>
      <c r="L468">
        <v>859760.39999955893</v>
      </c>
      <c r="M468">
        <v>93327.289412171711</v>
      </c>
      <c r="N468" s="251">
        <v>1</v>
      </c>
      <c r="O468" t="str" cm="1">
        <f t="array" ref="O468">_xll.BDP(I468,"SECURITY_TYP")</f>
        <v>SPOT</v>
      </c>
      <c r="P468" t="str" cm="1">
        <f t="array" ref="P468">_xll.BDP(I468,"ID_ISIN")</f>
        <v>#N/A Field Not Applicable</v>
      </c>
      <c r="Q468" t="str" cm="1">
        <f t="array" ref="Q468">_xll.BDP(P468&amp;" Govt","MATURITY")</f>
        <v>#N/A Field Not Applicable Govt</v>
      </c>
      <c r="R468" t="str" cm="1">
        <f t="array" ref="R468">_xll.BDP(I468,"CRNCY")</f>
        <v>CNH</v>
      </c>
      <c r="S468" s="91" t="str" cm="1">
        <f t="array" ref="S468">_xll.BDP(P468&amp;" Govt","RISK_MID")</f>
        <v>#N/A Field Not Applicable Govt</v>
      </c>
      <c r="T468" s="175" t="e">
        <f t="shared" si="113"/>
        <v>#VALUE!</v>
      </c>
      <c r="U468" cm="1">
        <f t="array" ref="U468">IF(R468="GBP",1,_xll.BDP("GBP"&amp;R468&amp;" CURNCY","PX_LAST"))</f>
        <v>9.3933</v>
      </c>
      <c r="V468" s="107" t="e">
        <f t="shared" si="114"/>
        <v>#VALUE!</v>
      </c>
      <c r="X468" s="249" t="str">
        <f t="shared" si="115"/>
        <v>CNH Curncy</v>
      </c>
      <c r="Y468" s="250">
        <f t="shared" si="116"/>
        <v>851313.63115745794</v>
      </c>
      <c r="Z468" s="254">
        <f t="shared" si="117"/>
        <v>-8446.7688421009807</v>
      </c>
      <c r="AA468" s="254" t="e">
        <f t="shared" si="118"/>
        <v>#VALUE!</v>
      </c>
      <c r="AB468" s="91" t="str" cm="1">
        <f t="array" ref="AB468">_xll.BDP(P468&amp;" Govt","PX_DIRTY_MID")</f>
        <v>#N/A Field Not Applicable Govt</v>
      </c>
      <c r="AC468" s="256" t="e">
        <f t="shared" si="119"/>
        <v>#VALUE!</v>
      </c>
      <c r="AD468" s="255" t="e">
        <f t="shared" si="120"/>
        <v>#VALUE!</v>
      </c>
      <c r="AE468" s="249" t="str">
        <f t="shared" si="121"/>
        <v>{cash} CNH</v>
      </c>
      <c r="AG468" s="254">
        <f t="shared" si="122"/>
        <v>-8446.7688421009807</v>
      </c>
      <c r="AH468" s="254" t="e">
        <f t="shared" si="123"/>
        <v>#VALUE!</v>
      </c>
      <c r="AI468" s="256" t="e">
        <f t="shared" si="124"/>
        <v>#VALUE!</v>
      </c>
      <c r="AJ468" t="b">
        <f t="shared" si="125"/>
        <v>1</v>
      </c>
      <c r="AK468" t="s">
        <v>1012</v>
      </c>
      <c r="AL468" t="str">
        <f t="shared" si="126"/>
        <v>SPOT</v>
      </c>
      <c r="AM468">
        <f t="shared" si="127"/>
        <v>0</v>
      </c>
    </row>
    <row r="469" spans="8:39" x14ac:dyDescent="0.35">
      <c r="H469" s="287">
        <f t="shared" si="128"/>
        <v>-78</v>
      </c>
      <c r="I469" s="249" t="s">
        <v>582</v>
      </c>
      <c r="J469" t="s">
        <v>583</v>
      </c>
      <c r="L469">
        <v>3098</v>
      </c>
      <c r="M469">
        <v>3096358.3967391304</v>
      </c>
      <c r="N469" s="251">
        <v>99</v>
      </c>
      <c r="O469" t="str" cm="1">
        <f t="array" ref="O469">_xll.BDP(I469,"SECURITY_TYP")</f>
        <v>UK GILT STOCK</v>
      </c>
      <c r="P469" t="str" cm="1">
        <f t="array" ref="P469">_xll.BDP(I469,"ID_ISIN")</f>
        <v>GB0032452392</v>
      </c>
      <c r="Q469" t="str" cm="1">
        <f t="array" ref="Q469">_xll.BDP(P469&amp;" Govt","MATURITY")</f>
        <v>07/03/2036</v>
      </c>
      <c r="R469" t="str" cm="1">
        <f t="array" ref="R469">_xll.BDP(I469,"CRNCY")</f>
        <v>GBP</v>
      </c>
      <c r="S469" s="91" cm="1">
        <f t="array" ref="S469">_xll.BDP(P469&amp;" Govt","RISK_MID")</f>
        <v>9.1871144740061084</v>
      </c>
      <c r="T469" s="175">
        <f t="shared" si="113"/>
        <v>2846.1680640470922</v>
      </c>
      <c r="U469" cm="1">
        <f t="array" ref="U469">IF(R469="GBP",1,_xll.BDP("GBP"&amp;R469&amp;" CURNCY","PX_LAST"))</f>
        <v>1</v>
      </c>
      <c r="V469" s="107">
        <f t="shared" si="114"/>
        <v>4.9932773053457759E-2</v>
      </c>
      <c r="X469" s="249" t="str">
        <f t="shared" si="115"/>
        <v>EC867711 Corp</v>
      </c>
      <c r="Y469" s="250">
        <f t="shared" si="116"/>
        <v>3067.5635087719297</v>
      </c>
      <c r="Z469" s="254">
        <f t="shared" si="117"/>
        <v>-30.436491228070281</v>
      </c>
      <c r="AA469" s="254">
        <f t="shared" si="118"/>
        <v>-27.962352909936442</v>
      </c>
      <c r="AB469" s="91" cm="1">
        <f t="array" ref="AB469">_xll.BDP(P469&amp;" Govt","PX_DIRTY_MID")</f>
        <v>102.17335869565217</v>
      </c>
      <c r="AC469" s="256">
        <f t="shared" si="119"/>
        <v>-31097.985356826957</v>
      </c>
      <c r="AD469" s="255">
        <f t="shared" si="120"/>
        <v>-1.0043406276733726E-2</v>
      </c>
      <c r="AE469" s="249" t="str">
        <f t="shared" si="121"/>
        <v>UKT 4 ¼ 03/07/36</v>
      </c>
      <c r="AG469" s="254">
        <f t="shared" si="122"/>
        <v>-30.436491228070281</v>
      </c>
      <c r="AH469" s="254">
        <f t="shared" si="123"/>
        <v>-27.962352909936442</v>
      </c>
      <c r="AI469" s="256">
        <f t="shared" si="124"/>
        <v>-31097.985356826957</v>
      </c>
      <c r="AJ469" t="b">
        <f t="shared" si="125"/>
        <v>1</v>
      </c>
      <c r="AK469" t="s">
        <v>1012</v>
      </c>
      <c r="AL469" t="str">
        <f t="shared" si="126"/>
        <v>UK GILT STOCK</v>
      </c>
      <c r="AM469">
        <f t="shared" si="127"/>
        <v>0</v>
      </c>
    </row>
    <row r="470" spans="8:39" x14ac:dyDescent="0.35">
      <c r="H470" s="287" t="e">
        <f t="shared" si="128"/>
        <v>#N/A</v>
      </c>
      <c r="I470" s="249" t="s">
        <v>957</v>
      </c>
      <c r="J470" t="s">
        <v>959</v>
      </c>
      <c r="K470" t="s">
        <v>695</v>
      </c>
      <c r="L470">
        <v>0</v>
      </c>
      <c r="M470">
        <v>0</v>
      </c>
      <c r="N470" s="251">
        <v>0</v>
      </c>
      <c r="O470" t="str" cm="1">
        <f t="array" ref="O470">_xll.BDP(I470,"SECURITY_TYP")</f>
        <v>Financial commodity future.</v>
      </c>
      <c r="P470" t="str" cm="1">
        <f t="array" ref="P470">_xll.BDP(I470,"ID_ISIN")</f>
        <v>#N/A Field Not Applicable</v>
      </c>
      <c r="Q470" t="str" cm="1">
        <f t="array" ref="Q470">_xll.BDP(P470&amp;" Govt","MATURITY")</f>
        <v>#N/A Field Not Applicable Govt</v>
      </c>
      <c r="R470" t="str" cm="1">
        <f t="array" ref="R470">_xll.BDP(I470,"CRNCY")</f>
        <v>USD</v>
      </c>
      <c r="S470" s="91" t="str" cm="1">
        <f t="array" ref="S470">_xll.BDP(P470&amp;" Govt","RISK_MID")</f>
        <v>#N/A Field Not Applicable Govt</v>
      </c>
      <c r="T470" s="175" t="e">
        <f t="shared" si="113"/>
        <v>#VALUE!</v>
      </c>
      <c r="U470" cm="1">
        <f t="array" ref="U470">IF(R470="GBP",1,_xll.BDP("GBP"&amp;R470&amp;" CURNCY","PX_LAST"))</f>
        <v>1.2910999999999999</v>
      </c>
      <c r="V470" s="107" t="e">
        <f t="shared" si="114"/>
        <v>#VALUE!</v>
      </c>
      <c r="X470" s="249" t="str">
        <f t="shared" si="115"/>
        <v>FVM4 Comdty</v>
      </c>
      <c r="Y470" s="250">
        <f t="shared" si="116"/>
        <v>0</v>
      </c>
      <c r="Z470" s="254">
        <f t="shared" si="117"/>
        <v>0</v>
      </c>
      <c r="AA470" s="254" t="e">
        <f t="shared" si="118"/>
        <v>#VALUE!</v>
      </c>
      <c r="AB470" s="91" t="str" cm="1">
        <f t="array" ref="AB470">_xll.BDP(P470&amp;" Govt","PX_DIRTY_MID")</f>
        <v>#N/A Field Not Applicable Govt</v>
      </c>
      <c r="AC470" s="256" t="e">
        <f t="shared" si="119"/>
        <v>#VALUE!</v>
      </c>
      <c r="AD470" s="255" t="e">
        <f t="shared" si="120"/>
        <v>#VALUE!</v>
      </c>
      <c r="AE470" s="249" t="str">
        <f t="shared" si="121"/>
        <v>[FVM4 CBT]</v>
      </c>
      <c r="AG470" s="254">
        <f t="shared" si="122"/>
        <v>0</v>
      </c>
      <c r="AH470" s="254" t="e">
        <f t="shared" si="123"/>
        <v>#VALUE!</v>
      </c>
      <c r="AI470" s="256" t="e">
        <f t="shared" si="124"/>
        <v>#VALUE!</v>
      </c>
      <c r="AJ470" t="b">
        <f t="shared" si="125"/>
        <v>1</v>
      </c>
      <c r="AK470" t="s">
        <v>1012</v>
      </c>
      <c r="AL470" t="str">
        <f t="shared" si="126"/>
        <v>Financial commodity future.</v>
      </c>
      <c r="AM470" t="str">
        <f t="shared" si="127"/>
        <v>USD 5s30s Steepener</v>
      </c>
    </row>
    <row r="471" spans="8:39" x14ac:dyDescent="0.35">
      <c r="H471" s="287" t="e">
        <f t="shared" si="128"/>
        <v>#N/A</v>
      </c>
      <c r="I471" s="249" t="s">
        <v>1260</v>
      </c>
      <c r="J471" t="s">
        <v>1321</v>
      </c>
      <c r="L471">
        <v>0</v>
      </c>
      <c r="M471" s="250">
        <v>0</v>
      </c>
      <c r="N471" s="251">
        <v>0</v>
      </c>
      <c r="O471" t="str" cm="1">
        <f t="array" ref="O471">_xll.BDP(I471,"SECURITY_TYP")</f>
        <v>FORWARD</v>
      </c>
      <c r="P471" t="str" cm="1">
        <f t="array" ref="P471">_xll.BDP(I471,"ID_ISIN")</f>
        <v>#N/A Field Not Applicable</v>
      </c>
      <c r="Q471" t="str" cm="1">
        <f t="array" ref="Q471">_xll.BDP(P471&amp;" Govt","MATURITY")</f>
        <v>#N/A Field Not Applicable Govt</v>
      </c>
      <c r="R471" t="str" cm="1">
        <f t="array" ref="R471">_xll.BDP(I471,"CRNCY")</f>
        <v>CAD</v>
      </c>
      <c r="S471" s="91" t="str" cm="1">
        <f t="array" ref="S471">_xll.BDP(P471&amp;" Govt","RISK_MID")</f>
        <v>#N/A Field Not Applicable Govt</v>
      </c>
      <c r="T471" s="175" t="e">
        <f t="shared" si="113"/>
        <v>#VALUE!</v>
      </c>
      <c r="U471" cm="1">
        <f t="array" ref="U471">IF(R471="GBP",1,_xll.BDP("GBP"&amp;R471&amp;" CURNCY","PX_LAST"))</f>
        <v>1.7588999999999999</v>
      </c>
      <c r="V471" s="107" t="e">
        <f t="shared" si="114"/>
        <v>#VALUE!</v>
      </c>
      <c r="X471" s="249" t="str">
        <f t="shared" si="115"/>
        <v>GBP/CAD R 05/23/24 Curncy</v>
      </c>
      <c r="Y471" s="250">
        <f t="shared" si="116"/>
        <v>0</v>
      </c>
      <c r="Z471" s="254">
        <f t="shared" si="117"/>
        <v>0</v>
      </c>
      <c r="AA471" s="254" t="e">
        <f t="shared" si="118"/>
        <v>#VALUE!</v>
      </c>
      <c r="AB471" s="91" t="str" cm="1">
        <f t="array" ref="AB471">_xll.BDP(P471&amp;" Govt","PX_DIRTY_MID")</f>
        <v>#N/A Field Not Applicable Govt</v>
      </c>
      <c r="AC471" s="256" t="e">
        <f t="shared" si="119"/>
        <v>#VALUE!</v>
      </c>
      <c r="AD471" s="255" t="e">
        <f t="shared" si="120"/>
        <v>#VALUE!</v>
      </c>
      <c r="AE471" s="249" t="str">
        <f t="shared" si="121"/>
        <v>[GBP/CAD R 05/23/24 CAD]</v>
      </c>
      <c r="AG471" s="254">
        <f t="shared" si="122"/>
        <v>0</v>
      </c>
      <c r="AH471" s="254" t="e">
        <f t="shared" si="123"/>
        <v>#VALUE!</v>
      </c>
      <c r="AI471" s="256" t="e">
        <f t="shared" si="124"/>
        <v>#VALUE!</v>
      </c>
      <c r="AJ471" t="b">
        <f t="shared" si="125"/>
        <v>1</v>
      </c>
      <c r="AK471" t="s">
        <v>1012</v>
      </c>
      <c r="AL471" t="str">
        <f t="shared" si="126"/>
        <v>FORWARD</v>
      </c>
      <c r="AM471">
        <f t="shared" si="127"/>
        <v>0</v>
      </c>
    </row>
    <row r="472" spans="8:39" x14ac:dyDescent="0.35">
      <c r="H472" s="287">
        <f t="shared" si="128"/>
        <v>-11510</v>
      </c>
      <c r="I472" s="249" t="s">
        <v>271</v>
      </c>
      <c r="J472" t="s">
        <v>272</v>
      </c>
      <c r="L472">
        <v>34140</v>
      </c>
      <c r="M472">
        <v>32910410.120493315</v>
      </c>
      <c r="N472" s="251">
        <v>94.896900000000002</v>
      </c>
      <c r="O472" t="str" cm="1">
        <f t="array" ref="O472">_xll.BDP(I472,"SECURITY_TYP")</f>
        <v>UK GILT STOCK</v>
      </c>
      <c r="P472" t="str" cm="1">
        <f t="array" ref="P472">_xll.BDP(I472,"ID_ISIN")</f>
        <v>GB00BPSNBB36</v>
      </c>
      <c r="Q472" t="str" cm="1">
        <f t="array" ref="Q472">_xll.BDP(P472&amp;" Govt","MATURITY")</f>
        <v>31/07/2054</v>
      </c>
      <c r="R472" t="str" cm="1">
        <f t="array" ref="R472">_xll.BDP(I472,"CRNCY")</f>
        <v>GBP</v>
      </c>
      <c r="S472" s="91" cm="1">
        <f t="array" ref="S472">_xll.BDP(P472&amp;" Govt","RISK_MID")</f>
        <v>15.814953291549472</v>
      </c>
      <c r="T472" s="175">
        <f t="shared" si="113"/>
        <v>53992.250537349901</v>
      </c>
      <c r="U472" cm="1">
        <f t="array" ref="U472">IF(R472="GBP",1,_xll.BDP("GBP"&amp;R472&amp;" CURNCY","PX_LAST"))</f>
        <v>1</v>
      </c>
      <c r="V472" s="107">
        <f t="shared" si="114"/>
        <v>0.94723246556754215</v>
      </c>
      <c r="X472" s="249" t="str">
        <f t="shared" si="115"/>
        <v>ZF268086 Corp</v>
      </c>
      <c r="Y472" s="250">
        <f t="shared" si="116"/>
        <v>33804.589473684209</v>
      </c>
      <c r="Z472" s="254">
        <f t="shared" si="117"/>
        <v>-335.41052631579078</v>
      </c>
      <c r="AA472" s="254">
        <f t="shared" si="118"/>
        <v>-530.45018071782556</v>
      </c>
      <c r="AB472" s="91" cm="1">
        <f t="array" ref="AB472">_xll.BDP(P472&amp;" Govt","PX_DIRTY_MID")</f>
        <v>98.624912416387971</v>
      </c>
      <c r="AC472" s="256">
        <f t="shared" si="119"/>
        <v>-330798.33781429456</v>
      </c>
      <c r="AD472" s="255">
        <f t="shared" si="120"/>
        <v>-1.0051480264243393E-2</v>
      </c>
      <c r="AE472" s="249" t="str">
        <f t="shared" si="121"/>
        <v>UKT 4 ⅜ 07/31/54</v>
      </c>
      <c r="AG472" s="254">
        <f t="shared" si="122"/>
        <v>-335.41052631579078</v>
      </c>
      <c r="AH472" s="254">
        <f t="shared" si="123"/>
        <v>-530.45018071782556</v>
      </c>
      <c r="AI472" s="256">
        <f t="shared" si="124"/>
        <v>-330798.33781429456</v>
      </c>
      <c r="AJ472" t="b">
        <f t="shared" si="125"/>
        <v>1</v>
      </c>
      <c r="AK472" t="s">
        <v>1012</v>
      </c>
      <c r="AL472" t="str">
        <f t="shared" si="126"/>
        <v>UK GILT STOCK</v>
      </c>
      <c r="AM472">
        <f t="shared" si="127"/>
        <v>0</v>
      </c>
    </row>
    <row r="473" spans="8:39" x14ac:dyDescent="0.35">
      <c r="H473" s="287" t="e">
        <f t="shared" si="128"/>
        <v>#N/A</v>
      </c>
      <c r="I473" s="249" t="s">
        <v>960</v>
      </c>
      <c r="J473" t="s">
        <v>963</v>
      </c>
      <c r="K473" t="s">
        <v>962</v>
      </c>
      <c r="L473">
        <v>0</v>
      </c>
      <c r="M473">
        <v>0</v>
      </c>
      <c r="N473" s="251">
        <v>0</v>
      </c>
      <c r="O473" t="str" cm="1">
        <f t="array" ref="O473">_xll.BDP(I473,"SECURITY_TYP")</f>
        <v>Financial commodity future.</v>
      </c>
      <c r="P473" t="str" cm="1">
        <f t="array" ref="P473">_xll.BDP(I473,"ID_ISIN")</f>
        <v>DE000C75XMS2</v>
      </c>
      <c r="Q473" t="str" cm="1">
        <f t="array" ref="Q473">_xll.BDP(P473&amp;" Govt","MATURITY")</f>
        <v>#N/A Invalid Security</v>
      </c>
      <c r="R473" t="str" cm="1">
        <f t="array" ref="R473">_xll.BDP(I473,"CRNCY")</f>
        <v>EUR</v>
      </c>
      <c r="S473" s="91" t="str" cm="1">
        <f t="array" ref="S473">_xll.BDP(P473&amp;" Govt","RISK_MID")</f>
        <v>#N/A Invalid Security</v>
      </c>
      <c r="T473" s="175" t="e">
        <f t="shared" si="113"/>
        <v>#VALUE!</v>
      </c>
      <c r="U473" cm="1">
        <f t="array" ref="U473">IF(R473="GBP",1,_xll.BDP("GBP"&amp;R473&amp;" CURNCY","PX_LAST"))</f>
        <v>1.1878</v>
      </c>
      <c r="V473" s="107" t="e">
        <f t="shared" si="114"/>
        <v>#VALUE!</v>
      </c>
      <c r="X473" s="249" t="str">
        <f t="shared" si="115"/>
        <v>IKM4 Comdty</v>
      </c>
      <c r="Y473" s="250">
        <f t="shared" si="116"/>
        <v>0</v>
      </c>
      <c r="Z473" s="254">
        <f t="shared" si="117"/>
        <v>0</v>
      </c>
      <c r="AA473" s="254" t="e">
        <f t="shared" si="118"/>
        <v>#VALUE!</v>
      </c>
      <c r="AB473" s="91" t="str" cm="1">
        <f t="array" ref="AB473">_xll.BDP(P473&amp;" Govt","PX_DIRTY_MID")</f>
        <v>#N/A Invalid Security</v>
      </c>
      <c r="AC473" s="256" t="e">
        <f t="shared" si="119"/>
        <v>#VALUE!</v>
      </c>
      <c r="AD473" s="255" t="e">
        <f t="shared" si="120"/>
        <v>#VALUE!</v>
      </c>
      <c r="AE473" s="249" t="str">
        <f t="shared" si="121"/>
        <v>[IKM4 EUX]</v>
      </c>
      <c r="AG473" s="254">
        <f t="shared" si="122"/>
        <v>0</v>
      </c>
      <c r="AH473" s="254" t="e">
        <f t="shared" si="123"/>
        <v>#VALUE!</v>
      </c>
      <c r="AI473" s="256" t="e">
        <f t="shared" si="124"/>
        <v>#VALUE!</v>
      </c>
      <c r="AJ473" t="b">
        <f t="shared" si="125"/>
        <v>1</v>
      </c>
      <c r="AK473" t="s">
        <v>1012</v>
      </c>
      <c r="AL473" t="str">
        <f t="shared" si="126"/>
        <v>Financial commodity future.</v>
      </c>
      <c r="AM473" t="str">
        <f t="shared" si="127"/>
        <v>G8_ITL</v>
      </c>
    </row>
    <row r="474" spans="8:39" x14ac:dyDescent="0.35">
      <c r="H474" s="287" t="e">
        <f t="shared" si="128"/>
        <v>#N/A</v>
      </c>
      <c r="I474" s="249" t="s">
        <v>960</v>
      </c>
      <c r="J474" t="s">
        <v>963</v>
      </c>
      <c r="L474">
        <v>0</v>
      </c>
      <c r="M474">
        <v>0</v>
      </c>
      <c r="N474" s="251">
        <v>0</v>
      </c>
      <c r="O474" t="str" cm="1">
        <f t="array" ref="O474">_xll.BDP(I474,"SECURITY_TYP")</f>
        <v>Financial commodity future.</v>
      </c>
      <c r="P474" t="str" cm="1">
        <f t="array" ref="P474">_xll.BDP(I474,"ID_ISIN")</f>
        <v>DE000C75XMS2</v>
      </c>
      <c r="Q474" t="str" cm="1">
        <f t="array" ref="Q474">_xll.BDP(P474&amp;" Govt","MATURITY")</f>
        <v>#N/A Invalid Security</v>
      </c>
      <c r="R474" t="str" cm="1">
        <f t="array" ref="R474">_xll.BDP(I474,"CRNCY")</f>
        <v>EUR</v>
      </c>
      <c r="S474" s="91" t="str" cm="1">
        <f t="array" ref="S474">_xll.BDP(P474&amp;" Govt","RISK_MID")</f>
        <v>#N/A Invalid Security</v>
      </c>
      <c r="T474" s="175" t="e">
        <f t="shared" si="113"/>
        <v>#VALUE!</v>
      </c>
      <c r="U474" cm="1">
        <f t="array" ref="U474">IF(R474="GBP",1,_xll.BDP("GBP"&amp;R474&amp;" CURNCY","PX_LAST"))</f>
        <v>1.1878</v>
      </c>
      <c r="V474" s="107" t="e">
        <f t="shared" si="114"/>
        <v>#VALUE!</v>
      </c>
      <c r="X474" s="249" t="str">
        <f t="shared" si="115"/>
        <v>IKM4 Comdty</v>
      </c>
      <c r="Y474" s="250">
        <f t="shared" si="116"/>
        <v>0</v>
      </c>
      <c r="Z474" s="254">
        <f t="shared" si="117"/>
        <v>0</v>
      </c>
      <c r="AA474" s="254" t="e">
        <f t="shared" si="118"/>
        <v>#VALUE!</v>
      </c>
      <c r="AB474" s="91" t="str" cm="1">
        <f t="array" ref="AB474">_xll.BDP(P474&amp;" Govt","PX_DIRTY_MID")</f>
        <v>#N/A Invalid Security</v>
      </c>
      <c r="AC474" s="256" t="e">
        <f t="shared" si="119"/>
        <v>#VALUE!</v>
      </c>
      <c r="AD474" s="255" t="e">
        <f t="shared" si="120"/>
        <v>#VALUE!</v>
      </c>
      <c r="AE474" s="249" t="str">
        <f t="shared" si="121"/>
        <v>[IKM4 EUX]</v>
      </c>
      <c r="AG474" s="254">
        <f t="shared" si="122"/>
        <v>0</v>
      </c>
      <c r="AH474" s="254" t="e">
        <f t="shared" si="123"/>
        <v>#VALUE!</v>
      </c>
      <c r="AI474" s="256" t="e">
        <f t="shared" si="124"/>
        <v>#VALUE!</v>
      </c>
      <c r="AJ474" t="b">
        <f t="shared" si="125"/>
        <v>1</v>
      </c>
      <c r="AK474" t="s">
        <v>1012</v>
      </c>
      <c r="AL474" t="str">
        <f t="shared" si="126"/>
        <v>Financial commodity future.</v>
      </c>
      <c r="AM474">
        <f t="shared" si="127"/>
        <v>0</v>
      </c>
    </row>
    <row r="475" spans="8:39" x14ac:dyDescent="0.35">
      <c r="H475" s="287">
        <f t="shared" si="128"/>
        <v>-296</v>
      </c>
      <c r="I475" s="249" t="s">
        <v>630</v>
      </c>
      <c r="J475" t="s">
        <v>341</v>
      </c>
      <c r="L475">
        <v>11752</v>
      </c>
      <c r="M475">
        <v>10485186.417049179</v>
      </c>
      <c r="N475" s="251">
        <v>88.826999999999998</v>
      </c>
      <c r="O475" t="str" cm="1">
        <f t="array" ref="O475">_xll.BDP(I475,"SECURITY_TYP")</f>
        <v>UK GILT STOCK</v>
      </c>
      <c r="P475" t="str" cm="1">
        <f t="array" ref="P475">_xll.BDP(I475,"ID_ISIN")</f>
        <v>GB00BMF9LF76</v>
      </c>
      <c r="Q475" t="str" cm="1">
        <f t="array" ref="Q475">_xll.BDP(P475&amp;" Govt","MATURITY")</f>
        <v>22/10/2063</v>
      </c>
      <c r="R475" t="str" cm="1">
        <f t="array" ref="R475">_xll.BDP(I475,"CRNCY")</f>
        <v>GBP</v>
      </c>
      <c r="S475" s="91" cm="1">
        <f t="array" ref="S475">_xll.BDP(P475&amp;" Govt","RISK_MID")</f>
        <v>16.963172348732769</v>
      </c>
      <c r="T475" s="175">
        <f t="shared" si="113"/>
        <v>19935.12014423075</v>
      </c>
      <c r="U475" cm="1">
        <f t="array" ref="U475">IF(R475="GBP",1,_xll.BDP("GBP"&amp;R475&amp;" CURNCY","PX_LAST"))</f>
        <v>1</v>
      </c>
      <c r="V475" s="107">
        <f t="shared" si="114"/>
        <v>0.34973894989878507</v>
      </c>
      <c r="X475" s="249" t="str">
        <f t="shared" si="115"/>
        <v>ZK165791 Corp</v>
      </c>
      <c r="Y475" s="250">
        <f t="shared" si="116"/>
        <v>11636.541754385964</v>
      </c>
      <c r="Z475" s="254">
        <f t="shared" si="117"/>
        <v>-115.45824561403606</v>
      </c>
      <c r="AA475" s="254">
        <f t="shared" si="118"/>
        <v>-195.85381194332132</v>
      </c>
      <c r="AB475" s="91" cm="1">
        <f t="array" ref="AB475">_xll.BDP(P475&amp;" Govt","PX_DIRTY_MID")</f>
        <v>91.410532786885256</v>
      </c>
      <c r="AC475" s="256">
        <f t="shared" si="119"/>
        <v>-105540.99746218094</v>
      </c>
      <c r="AD475" s="255">
        <f t="shared" si="120"/>
        <v>-1.0065724467289261E-2</v>
      </c>
      <c r="AE475" s="249" t="str">
        <f t="shared" si="121"/>
        <v>UKT 4 10/22/63</v>
      </c>
      <c r="AG475" s="254">
        <f t="shared" si="122"/>
        <v>-115.45824561403606</v>
      </c>
      <c r="AH475" s="254">
        <f t="shared" si="123"/>
        <v>-195.85381194332132</v>
      </c>
      <c r="AI475" s="256">
        <f t="shared" si="124"/>
        <v>-105540.99746218094</v>
      </c>
      <c r="AJ475" t="b">
        <f t="shared" si="125"/>
        <v>1</v>
      </c>
      <c r="AK475" t="s">
        <v>1012</v>
      </c>
      <c r="AL475" t="str">
        <f t="shared" si="126"/>
        <v>UK GILT STOCK</v>
      </c>
      <c r="AM475">
        <f t="shared" si="127"/>
        <v>0</v>
      </c>
    </row>
    <row r="476" spans="8:39" x14ac:dyDescent="0.35">
      <c r="H476" s="287" t="e">
        <f t="shared" si="128"/>
        <v>#N/A</v>
      </c>
      <c r="I476" s="249" t="s">
        <v>867</v>
      </c>
      <c r="J476" t="s">
        <v>1165</v>
      </c>
      <c r="K476" t="s">
        <v>690</v>
      </c>
      <c r="L476">
        <v>0</v>
      </c>
      <c r="M476">
        <v>0</v>
      </c>
      <c r="N476" s="251">
        <v>0</v>
      </c>
      <c r="O476" t="str" cm="1">
        <f t="array" ref="O476">_xll.BDP(I476,"SECURITY_TYP")</f>
        <v>Rec IL/Pay Fix ZC</v>
      </c>
      <c r="P476" t="str" cm="1">
        <f t="array" ref="P476">_xll.BDP(I476,"ID_ISIN")</f>
        <v>#N/A Field Not Applicable</v>
      </c>
      <c r="Q476" t="str" cm="1">
        <f t="array" ref="Q476">_xll.BDP(P476&amp;" Govt","MATURITY")</f>
        <v>#N/A Field Not Applicable Govt</v>
      </c>
      <c r="R476" t="str" cm="1">
        <f t="array" ref="R476">_xll.BDP(I476,"CRNCY")</f>
        <v>USD</v>
      </c>
      <c r="S476" s="91" t="str" cm="1">
        <f t="array" ref="S476">_xll.BDP(P476&amp;" Govt","RISK_MID")</f>
        <v>#N/A Field Not Applicable Govt</v>
      </c>
      <c r="T476" s="175" t="e">
        <f t="shared" si="113"/>
        <v>#VALUE!</v>
      </c>
      <c r="U476" cm="1">
        <f t="array" ref="U476">IF(R476="GBP",1,_xll.BDP("GBP"&amp;R476&amp;" CURNCY","PX_LAST"))</f>
        <v>1.2910999999999999</v>
      </c>
      <c r="V476" s="107" t="e">
        <f t="shared" si="114"/>
        <v>#VALUE!</v>
      </c>
      <c r="X476" s="249" t="str">
        <f t="shared" si="115"/>
        <v>SL7Y0535 Corp</v>
      </c>
      <c r="Y476" s="250">
        <f t="shared" si="116"/>
        <v>0</v>
      </c>
      <c r="Z476" s="254">
        <f t="shared" si="117"/>
        <v>0</v>
      </c>
      <c r="AA476" s="254" t="e">
        <f t="shared" si="118"/>
        <v>#VALUE!</v>
      </c>
      <c r="AB476" s="91" t="str" cm="1">
        <f t="array" ref="AB476">_xll.BDP(P476&amp;" Govt","PX_DIRTY_MID")</f>
        <v>#N/A Field Not Applicable Govt</v>
      </c>
      <c r="AC476" s="256" t="e">
        <f t="shared" si="119"/>
        <v>#VALUE!</v>
      </c>
      <c r="AD476" s="255" t="e">
        <f t="shared" si="120"/>
        <v>#VALUE!</v>
      </c>
      <c r="AE476" s="249" t="str">
        <f t="shared" si="121"/>
        <v>[/ZC 2.65 09/20/25]</v>
      </c>
      <c r="AG476" s="254">
        <f t="shared" si="122"/>
        <v>0</v>
      </c>
      <c r="AH476" s="254" t="e">
        <f t="shared" si="123"/>
        <v>#VALUE!</v>
      </c>
      <c r="AI476" s="256" t="e">
        <f t="shared" si="124"/>
        <v>#VALUE!</v>
      </c>
      <c r="AJ476" t="b">
        <f t="shared" si="125"/>
        <v>1</v>
      </c>
      <c r="AK476" t="s">
        <v>1012</v>
      </c>
      <c r="AL476" t="str">
        <f t="shared" si="126"/>
        <v>Rec IL/Pay Fix ZC</v>
      </c>
      <c r="AM476" t="str">
        <f t="shared" si="127"/>
        <v>Long US Inflation</v>
      </c>
    </row>
    <row r="477" spans="8:39" x14ac:dyDescent="0.35">
      <c r="H477" s="287">
        <f t="shared" si="128"/>
        <v>-3555927581</v>
      </c>
      <c r="I477" s="249" t="s">
        <v>918</v>
      </c>
      <c r="J477" t="s">
        <v>919</v>
      </c>
      <c r="L477" s="250">
        <v>4109556920</v>
      </c>
      <c r="M477" s="250">
        <v>20619501.714861974</v>
      </c>
      <c r="N477" s="251">
        <v>1</v>
      </c>
      <c r="O477" t="str" cm="1">
        <f t="array" ref="O477">_xll.BDP(I477,"SECURITY_TYP")</f>
        <v>SPOT</v>
      </c>
      <c r="P477" t="str" cm="1">
        <f t="array" ref="P477">_xll.BDP(I477,"ID_ISIN")</f>
        <v>#N/A Field Not Applicable</v>
      </c>
      <c r="Q477" t="str" cm="1">
        <f t="array" ref="Q477">_xll.BDP(P477&amp;" Govt","MATURITY")</f>
        <v>#N/A Field Not Applicable Govt</v>
      </c>
      <c r="R477" t="str" cm="1">
        <f t="array" ref="R477">_xll.BDP(I477,"CRNCY")</f>
        <v>JPY</v>
      </c>
      <c r="S477" s="91" t="str" cm="1">
        <f t="array" ref="S477">_xll.BDP(P477&amp;" Govt","RISK_MID")</f>
        <v>#N/A Field Not Applicable Govt</v>
      </c>
      <c r="T477" s="175" t="e">
        <f t="shared" si="113"/>
        <v>#VALUE!</v>
      </c>
      <c r="U477" cm="1">
        <f t="array" ref="U477">IF(R477="GBP",1,_xll.BDP("GBP"&amp;R477&amp;" CURNCY","PX_LAST"))</f>
        <v>205.36699999999999</v>
      </c>
      <c r="V477" s="107" t="e">
        <f t="shared" si="114"/>
        <v>#VALUE!</v>
      </c>
      <c r="X477" s="249" t="str">
        <f t="shared" si="115"/>
        <v>JPY Curncy</v>
      </c>
      <c r="Y477" s="250">
        <f t="shared" si="116"/>
        <v>4069182325.6982455</v>
      </c>
      <c r="Z477" s="254">
        <f t="shared" si="117"/>
        <v>-40374594.301754475</v>
      </c>
      <c r="AA477" s="254" t="e">
        <f t="shared" si="118"/>
        <v>#VALUE!</v>
      </c>
      <c r="AB477" s="91" t="str" cm="1">
        <f t="array" ref="AB477">_xll.BDP(P477&amp;" Govt","PX_DIRTY_MID")</f>
        <v>#N/A Field Not Applicable Govt</v>
      </c>
      <c r="AC477" s="256" t="e">
        <f t="shared" si="119"/>
        <v>#VALUE!</v>
      </c>
      <c r="AD477" s="255" t="e">
        <f t="shared" si="120"/>
        <v>#VALUE!</v>
      </c>
      <c r="AE477" s="249" t="str">
        <f t="shared" si="121"/>
        <v>{cash} JPY</v>
      </c>
      <c r="AG477" s="254">
        <f t="shared" si="122"/>
        <v>-40374594.301754475</v>
      </c>
      <c r="AH477" s="254" t="e">
        <f t="shared" si="123"/>
        <v>#VALUE!</v>
      </c>
      <c r="AI477" s="256" t="e">
        <f t="shared" si="124"/>
        <v>#VALUE!</v>
      </c>
      <c r="AJ477" t="b">
        <f t="shared" si="125"/>
        <v>1</v>
      </c>
      <c r="AK477" t="s">
        <v>1012</v>
      </c>
      <c r="AL477" t="str">
        <f t="shared" si="126"/>
        <v>SPOT</v>
      </c>
      <c r="AM477">
        <f t="shared" si="127"/>
        <v>0</v>
      </c>
    </row>
    <row r="478" spans="8:39" x14ac:dyDescent="0.35">
      <c r="H478" s="287" t="e">
        <f t="shared" si="128"/>
        <v>#N/A</v>
      </c>
      <c r="I478" s="249" t="s">
        <v>920</v>
      </c>
      <c r="J478" t="s">
        <v>1084</v>
      </c>
      <c r="L478">
        <v>0</v>
      </c>
      <c r="M478">
        <v>0</v>
      </c>
      <c r="N478" s="251">
        <v>0</v>
      </c>
      <c r="O478" t="str" cm="1">
        <f t="array" ref="O478">_xll.BDP(I478,"SECURITY_TYP")</f>
        <v>EURO-DOLLAR</v>
      </c>
      <c r="P478" t="str" cm="1">
        <f t="array" ref="P478">_xll.BDP(I478,"ID_ISIN")</f>
        <v>USP17625AE71</v>
      </c>
      <c r="Q478" t="str" cm="1">
        <f t="array" ref="Q478">_xll.BDP(P478&amp;" Govt","MATURITY")</f>
        <v>21/10/2026</v>
      </c>
      <c r="R478" t="str" cm="1">
        <f t="array" ref="R478">_xll.BDP(I478,"CRNCY")</f>
        <v>USD</v>
      </c>
      <c r="S478" s="91" cm="1">
        <f t="array" ref="S478">_xll.BDP(P478&amp;" Govt","RISK_MID")</f>
        <v>0.26423142895772855</v>
      </c>
      <c r="T478" s="175">
        <f t="shared" si="113"/>
        <v>0</v>
      </c>
      <c r="U478" cm="1">
        <f t="array" ref="U478">IF(R478="GBP",1,_xll.BDP("GBP"&amp;R478&amp;" CURNCY","PX_LAST"))</f>
        <v>1.2910999999999999</v>
      </c>
      <c r="V478" s="107">
        <f t="shared" si="114"/>
        <v>0</v>
      </c>
      <c r="X478" s="249" t="str">
        <f t="shared" si="115"/>
        <v>EI841055 Corp</v>
      </c>
      <c r="Y478" s="250">
        <f t="shared" si="116"/>
        <v>0</v>
      </c>
      <c r="Z478" s="254">
        <f t="shared" si="117"/>
        <v>0</v>
      </c>
      <c r="AA478" s="254">
        <f t="shared" si="118"/>
        <v>0</v>
      </c>
      <c r="AB478" s="91" cm="1">
        <f t="array" ref="AB478">_xll.BDP(P478&amp;" Govt","PX_DIRTY_MID")</f>
        <v>21.122500000000002</v>
      </c>
      <c r="AC478" s="256">
        <f t="shared" si="119"/>
        <v>0</v>
      </c>
      <c r="AD478" s="255" t="e">
        <f t="shared" si="120"/>
        <v>#DIV/0!</v>
      </c>
      <c r="AE478" s="249" t="str">
        <f t="shared" si="121"/>
        <v>[VENZ 11 ¾ 10/21/26]</v>
      </c>
      <c r="AG478" s="254">
        <f t="shared" si="122"/>
        <v>0</v>
      </c>
      <c r="AH478" s="254">
        <f t="shared" si="123"/>
        <v>0</v>
      </c>
      <c r="AI478" s="256">
        <f t="shared" si="124"/>
        <v>0</v>
      </c>
      <c r="AJ478" t="b">
        <f t="shared" si="125"/>
        <v>1</v>
      </c>
      <c r="AK478" t="s">
        <v>1012</v>
      </c>
      <c r="AL478" t="str">
        <f t="shared" si="126"/>
        <v>EURO-DOLLAR</v>
      </c>
      <c r="AM478">
        <f t="shared" si="127"/>
        <v>0</v>
      </c>
    </row>
    <row r="479" spans="8:39" x14ac:dyDescent="0.35">
      <c r="H479" s="287" t="e">
        <f t="shared" si="128"/>
        <v>#N/A</v>
      </c>
      <c r="I479" s="249" t="s">
        <v>871</v>
      </c>
      <c r="J479" t="s">
        <v>872</v>
      </c>
      <c r="K479" t="s">
        <v>870</v>
      </c>
      <c r="L479">
        <v>-800</v>
      </c>
      <c r="M479">
        <v>-9850.1989136587781</v>
      </c>
      <c r="N479" s="251">
        <v>6.2500007916241884E-3</v>
      </c>
      <c r="O479" t="str" cm="1">
        <f t="array" ref="O479">_xll.BDP(I479,"SECURITY_TYP")</f>
        <v>Financial commodity option.</v>
      </c>
      <c r="P479" t="str" cm="1">
        <f t="array" ref="P479">_xll.BDP(I479,"ID_ISIN")</f>
        <v>#N/A Field Not Applicable</v>
      </c>
      <c r="Q479" t="str" cm="1">
        <f t="array" ref="Q479">_xll.BDP(P479&amp;" Govt","MATURITY")</f>
        <v>#N/A Field Not Applicable Govt</v>
      </c>
      <c r="R479" t="str" cm="1">
        <f t="array" ref="R479">_xll.BDP(I479,"CRNCY")</f>
        <v>USD</v>
      </c>
      <c r="S479" s="91" t="str" cm="1">
        <f t="array" ref="S479">_xll.BDP(P479&amp;" Govt","RISK_MID")</f>
        <v>#N/A Field Not Applicable Govt</v>
      </c>
      <c r="T479" s="175" t="e">
        <f t="shared" si="113"/>
        <v>#VALUE!</v>
      </c>
      <c r="U479" cm="1">
        <f t="array" ref="U479">IF(R479="GBP",1,_xll.BDP("GBP"&amp;R479&amp;" CURNCY","PX_LAST"))</f>
        <v>1.2910999999999999</v>
      </c>
      <c r="V479" s="107" t="e">
        <f t="shared" si="114"/>
        <v>#VALUE!</v>
      </c>
      <c r="X479" s="249" t="str">
        <f t="shared" si="115"/>
        <v>SFRM4C 97.5000 Comdty</v>
      </c>
      <c r="Y479" s="250">
        <f t="shared" si="116"/>
        <v>-792.14035087719287</v>
      </c>
      <c r="Z479" s="254">
        <f t="shared" si="117"/>
        <v>7.8596491228071272</v>
      </c>
      <c r="AA479" s="254" t="e">
        <f t="shared" si="118"/>
        <v>#VALUE!</v>
      </c>
      <c r="AB479" s="91" t="str" cm="1">
        <f t="array" ref="AB479">_xll.BDP(P479&amp;" Govt","PX_DIRTY_MID")</f>
        <v>#N/A Field Not Applicable Govt</v>
      </c>
      <c r="AC479" s="256" t="e">
        <f t="shared" si="119"/>
        <v>#VALUE!</v>
      </c>
      <c r="AD479" s="255" t="e">
        <f t="shared" si="120"/>
        <v>#VALUE!</v>
      </c>
      <c r="AE479" s="249" t="str">
        <f t="shared" si="121"/>
        <v>SFRM4C 97.5000 CME</v>
      </c>
      <c r="AG479" s="254">
        <f t="shared" si="122"/>
        <v>7.8596491228071272</v>
      </c>
      <c r="AH479" s="254" t="e">
        <f t="shared" si="123"/>
        <v>#VALUE!</v>
      </c>
      <c r="AI479" s="256" t="e">
        <f t="shared" si="124"/>
        <v>#VALUE!</v>
      </c>
      <c r="AJ479" t="b">
        <f t="shared" si="125"/>
        <v>1</v>
      </c>
      <c r="AK479" t="s">
        <v>1012</v>
      </c>
      <c r="AL479" t="str">
        <f t="shared" si="126"/>
        <v>Financial commodity option.</v>
      </c>
      <c r="AM479" t="str">
        <f t="shared" si="127"/>
        <v>RATES: US Front-End</v>
      </c>
    </row>
    <row r="480" spans="8:39" x14ac:dyDescent="0.35">
      <c r="H480" s="287" t="e">
        <f t="shared" si="128"/>
        <v>#N/A</v>
      </c>
      <c r="I480" s="249" t="s">
        <v>874</v>
      </c>
      <c r="J480" t="s">
        <v>876</v>
      </c>
      <c r="L480">
        <v>44666302.259999998</v>
      </c>
      <c r="M480">
        <v>4848542.5916251754</v>
      </c>
      <c r="N480" s="251">
        <v>7.2455726951904298</v>
      </c>
      <c r="O480" t="str" cm="1">
        <f t="array" ref="O480">_xll.BDP(I480,"SECURITY_TYP")</f>
        <v>FORWARD</v>
      </c>
      <c r="P480" t="str" cm="1">
        <f t="array" ref="P480">_xll.BDP(I480,"ID_ISIN")</f>
        <v>#N/A Field Not Applicable</v>
      </c>
      <c r="Q480" t="str" cm="1">
        <f t="array" ref="Q480">_xll.BDP(P480&amp;" Govt","MATURITY")</f>
        <v>#N/A Field Not Applicable Govt</v>
      </c>
      <c r="R480" t="str" cm="1">
        <f t="array" ref="R480">_xll.BDP(I480,"CRNCY")</f>
        <v>CNH</v>
      </c>
      <c r="S480" s="91" t="str" cm="1">
        <f t="array" ref="S480">_xll.BDP(P480&amp;" Govt","RISK_MID")</f>
        <v>#N/A Field Not Applicable Govt</v>
      </c>
      <c r="T480" s="175" t="e">
        <f t="shared" si="113"/>
        <v>#VALUE!</v>
      </c>
      <c r="U480" cm="1">
        <f t="array" ref="U480">IF(R480="GBP",1,_xll.BDP("GBP"&amp;R480&amp;" CURNCY","PX_LAST"))</f>
        <v>9.3933</v>
      </c>
      <c r="V480" s="107" t="e">
        <f t="shared" si="114"/>
        <v>#VALUE!</v>
      </c>
      <c r="X480" s="249" t="str">
        <f t="shared" si="115"/>
        <v>USD/CNH R 06/20/24 Curncy</v>
      </c>
      <c r="Y480" s="250">
        <f t="shared" si="116"/>
        <v>44227475.430778943</v>
      </c>
      <c r="Z480" s="254">
        <f t="shared" si="117"/>
        <v>-438826.82922105491</v>
      </c>
      <c r="AA480" s="254" t="e">
        <f t="shared" si="118"/>
        <v>#VALUE!</v>
      </c>
      <c r="AB480" s="91" t="str" cm="1">
        <f t="array" ref="AB480">_xll.BDP(P480&amp;" Govt","PX_DIRTY_MID")</f>
        <v>#N/A Field Not Applicable Govt</v>
      </c>
      <c r="AC480" s="256" t="e">
        <f t="shared" si="119"/>
        <v>#VALUE!</v>
      </c>
      <c r="AD480" s="255" t="e">
        <f t="shared" si="120"/>
        <v>#VALUE!</v>
      </c>
      <c r="AE480" s="249" t="str">
        <f t="shared" si="121"/>
        <v>USD/CNH R 06/20/24 CNH</v>
      </c>
      <c r="AG480" s="254">
        <f t="shared" si="122"/>
        <v>-438826.82922105491</v>
      </c>
      <c r="AH480" s="254" t="e">
        <f t="shared" si="123"/>
        <v>#VALUE!</v>
      </c>
      <c r="AI480" s="256" t="e">
        <f t="shared" si="124"/>
        <v>#VALUE!</v>
      </c>
      <c r="AJ480" t="b">
        <f t="shared" si="125"/>
        <v>1</v>
      </c>
      <c r="AK480" t="s">
        <v>1012</v>
      </c>
      <c r="AL480" t="str">
        <f t="shared" si="126"/>
        <v>FORWARD</v>
      </c>
      <c r="AM480">
        <f t="shared" si="127"/>
        <v>0</v>
      </c>
    </row>
    <row r="481" spans="8:39" x14ac:dyDescent="0.35">
      <c r="H481" s="287" t="e">
        <f t="shared" si="128"/>
        <v>#N/A</v>
      </c>
      <c r="I481" s="249" t="s">
        <v>874</v>
      </c>
      <c r="J481" t="s">
        <v>875</v>
      </c>
      <c r="L481">
        <v>-6180000</v>
      </c>
      <c r="M481">
        <v>-4869937.72608722</v>
      </c>
      <c r="N481" s="251">
        <v>7.2455726951904298</v>
      </c>
      <c r="O481" t="str" cm="1">
        <f t="array" ref="O481">_xll.BDP(I481,"SECURITY_TYP")</f>
        <v>FORWARD</v>
      </c>
      <c r="P481" t="str" cm="1">
        <f t="array" ref="P481">_xll.BDP(I481,"ID_ISIN")</f>
        <v>#N/A Field Not Applicable</v>
      </c>
      <c r="Q481" t="str" cm="1">
        <f t="array" ref="Q481">_xll.BDP(P481&amp;" Govt","MATURITY")</f>
        <v>#N/A Field Not Applicable Govt</v>
      </c>
      <c r="R481" t="str" cm="1">
        <f t="array" ref="R481">_xll.BDP(I481,"CRNCY")</f>
        <v>CNH</v>
      </c>
      <c r="S481" s="91" t="str" cm="1">
        <f t="array" ref="S481">_xll.BDP(P481&amp;" Govt","RISK_MID")</f>
        <v>#N/A Field Not Applicable Govt</v>
      </c>
      <c r="T481" s="175" t="e">
        <f t="shared" si="113"/>
        <v>#VALUE!</v>
      </c>
      <c r="U481" cm="1">
        <f t="array" ref="U481">IF(R481="GBP",1,_xll.BDP("GBP"&amp;R481&amp;" CURNCY","PX_LAST"))</f>
        <v>9.3933</v>
      </c>
      <c r="V481" s="107" t="e">
        <f t="shared" si="114"/>
        <v>#VALUE!</v>
      </c>
      <c r="X481" s="249" t="str">
        <f t="shared" si="115"/>
        <v>USD/CNH R 06/20/24 Curncy</v>
      </c>
      <c r="Y481" s="250">
        <f t="shared" si="116"/>
        <v>-6119284.2105263155</v>
      </c>
      <c r="Z481" s="254">
        <f t="shared" si="117"/>
        <v>60715.789473684505</v>
      </c>
      <c r="AA481" s="254" t="e">
        <f t="shared" si="118"/>
        <v>#VALUE!</v>
      </c>
      <c r="AB481" s="91" t="str" cm="1">
        <f t="array" ref="AB481">_xll.BDP(P481&amp;" Govt","PX_DIRTY_MID")</f>
        <v>#N/A Field Not Applicable Govt</v>
      </c>
      <c r="AC481" s="256" t="e">
        <f t="shared" si="119"/>
        <v>#VALUE!</v>
      </c>
      <c r="AD481" s="255" t="e">
        <f t="shared" si="120"/>
        <v>#VALUE!</v>
      </c>
      <c r="AE481" s="249" t="str">
        <f t="shared" si="121"/>
        <v>USD/CNH R 06/20/24 USD</v>
      </c>
      <c r="AG481" s="254">
        <f t="shared" si="122"/>
        <v>60715.789473684505</v>
      </c>
      <c r="AH481" s="254" t="e">
        <f t="shared" si="123"/>
        <v>#VALUE!</v>
      </c>
      <c r="AI481" s="256" t="e">
        <f t="shared" si="124"/>
        <v>#VALUE!</v>
      </c>
      <c r="AJ481" t="b">
        <f t="shared" si="125"/>
        <v>1</v>
      </c>
      <c r="AK481" t="s">
        <v>1012</v>
      </c>
      <c r="AL481" t="str">
        <f t="shared" si="126"/>
        <v>FORWARD</v>
      </c>
      <c r="AM481">
        <f t="shared" si="127"/>
        <v>0</v>
      </c>
    </row>
    <row r="482" spans="8:39" x14ac:dyDescent="0.35">
      <c r="H482" s="287" t="e">
        <f t="shared" si="128"/>
        <v>#N/A</v>
      </c>
      <c r="I482" s="249" t="s">
        <v>874</v>
      </c>
      <c r="J482" t="s">
        <v>875</v>
      </c>
      <c r="L482">
        <v>-6000000</v>
      </c>
      <c r="M482">
        <v>-4728094.8796963301</v>
      </c>
      <c r="N482" s="251">
        <v>7.2455726951904298</v>
      </c>
      <c r="O482" t="str" cm="1">
        <f t="array" ref="O482">_xll.BDP(I482,"SECURITY_TYP")</f>
        <v>FORWARD</v>
      </c>
      <c r="P482" t="str" cm="1">
        <f t="array" ref="P482">_xll.BDP(I482,"ID_ISIN")</f>
        <v>#N/A Field Not Applicable</v>
      </c>
      <c r="Q482" t="str" cm="1">
        <f t="array" ref="Q482">_xll.BDP(P482&amp;" Govt","MATURITY")</f>
        <v>#N/A Field Not Applicable Govt</v>
      </c>
      <c r="R482" t="str" cm="1">
        <f t="array" ref="R482">_xll.BDP(I482,"CRNCY")</f>
        <v>CNH</v>
      </c>
      <c r="S482" s="91" t="str" cm="1">
        <f t="array" ref="S482">_xll.BDP(P482&amp;" Govt","RISK_MID")</f>
        <v>#N/A Field Not Applicable Govt</v>
      </c>
      <c r="T482" s="175" t="e">
        <f t="shared" si="113"/>
        <v>#VALUE!</v>
      </c>
      <c r="U482" cm="1">
        <f t="array" ref="U482">IF(R482="GBP",1,_xll.BDP("GBP"&amp;R482&amp;" CURNCY","PX_LAST"))</f>
        <v>9.3933</v>
      </c>
      <c r="V482" s="107" t="e">
        <f t="shared" si="114"/>
        <v>#VALUE!</v>
      </c>
      <c r="X482" s="249" t="str">
        <f t="shared" si="115"/>
        <v>USD/CNH R 06/20/24 Curncy</v>
      </c>
      <c r="Y482" s="250">
        <f t="shared" si="116"/>
        <v>-5941052.6315789465</v>
      </c>
      <c r="Z482" s="254">
        <f t="shared" si="117"/>
        <v>58947.368421053514</v>
      </c>
      <c r="AA482" s="254" t="e">
        <f t="shared" si="118"/>
        <v>#VALUE!</v>
      </c>
      <c r="AB482" s="91" t="str" cm="1">
        <f t="array" ref="AB482">_xll.BDP(P482&amp;" Govt","PX_DIRTY_MID")</f>
        <v>#N/A Field Not Applicable Govt</v>
      </c>
      <c r="AC482" s="256" t="e">
        <f t="shared" si="119"/>
        <v>#VALUE!</v>
      </c>
      <c r="AD482" s="255" t="e">
        <f t="shared" si="120"/>
        <v>#VALUE!</v>
      </c>
      <c r="AE482" s="249" t="str">
        <f t="shared" si="121"/>
        <v>USD/CNH R 06/20/24 USD</v>
      </c>
      <c r="AG482" s="254">
        <f t="shared" si="122"/>
        <v>58947.368421053514</v>
      </c>
      <c r="AH482" s="254" t="e">
        <f t="shared" si="123"/>
        <v>#VALUE!</v>
      </c>
      <c r="AI482" s="256" t="e">
        <f t="shared" si="124"/>
        <v>#VALUE!</v>
      </c>
      <c r="AJ482" t="b">
        <f t="shared" si="125"/>
        <v>1</v>
      </c>
      <c r="AK482" t="s">
        <v>1012</v>
      </c>
      <c r="AL482" t="str">
        <f t="shared" si="126"/>
        <v>FORWARD</v>
      </c>
      <c r="AM482">
        <f t="shared" si="127"/>
        <v>0</v>
      </c>
    </row>
    <row r="483" spans="8:39" x14ac:dyDescent="0.35">
      <c r="H483" s="287" t="e">
        <f t="shared" si="128"/>
        <v>#N/A</v>
      </c>
      <c r="I483" s="249" t="s">
        <v>874</v>
      </c>
      <c r="J483" t="s">
        <v>875</v>
      </c>
      <c r="L483">
        <v>-12500000</v>
      </c>
      <c r="M483">
        <v>-9850197.6660340205</v>
      </c>
      <c r="N483" s="251">
        <v>7.2455726951904298</v>
      </c>
      <c r="O483" t="str" cm="1">
        <f t="array" ref="O483">_xll.BDP(I483,"SECURITY_TYP")</f>
        <v>FORWARD</v>
      </c>
      <c r="P483" t="str" cm="1">
        <f t="array" ref="P483">_xll.BDP(I483,"ID_ISIN")</f>
        <v>#N/A Field Not Applicable</v>
      </c>
      <c r="Q483" t="str" cm="1">
        <f t="array" ref="Q483">_xll.BDP(P483&amp;" Govt","MATURITY")</f>
        <v>#N/A Field Not Applicable Govt</v>
      </c>
      <c r="R483" t="str" cm="1">
        <f t="array" ref="R483">_xll.BDP(I483,"CRNCY")</f>
        <v>CNH</v>
      </c>
      <c r="S483" s="91" t="str" cm="1">
        <f t="array" ref="S483">_xll.BDP(P483&amp;" Govt","RISK_MID")</f>
        <v>#N/A Field Not Applicable Govt</v>
      </c>
      <c r="T483" s="175" t="e">
        <f t="shared" si="113"/>
        <v>#VALUE!</v>
      </c>
      <c r="U483" cm="1">
        <f t="array" ref="U483">IF(R483="GBP",1,_xll.BDP("GBP"&amp;R483&amp;" CURNCY","PX_LAST"))</f>
        <v>9.3933</v>
      </c>
      <c r="V483" s="107" t="e">
        <f t="shared" si="114"/>
        <v>#VALUE!</v>
      </c>
      <c r="X483" s="249" t="str">
        <f t="shared" si="115"/>
        <v>USD/CNH R 06/20/24 Curncy</v>
      </c>
      <c r="Y483" s="250">
        <f t="shared" si="116"/>
        <v>-12377192.98245614</v>
      </c>
      <c r="Z483" s="254">
        <f t="shared" si="117"/>
        <v>122807.01754385978</v>
      </c>
      <c r="AA483" s="254" t="e">
        <f t="shared" si="118"/>
        <v>#VALUE!</v>
      </c>
      <c r="AB483" s="91" t="str" cm="1">
        <f t="array" ref="AB483">_xll.BDP(P483&amp;" Govt","PX_DIRTY_MID")</f>
        <v>#N/A Field Not Applicable Govt</v>
      </c>
      <c r="AC483" s="256" t="e">
        <f t="shared" si="119"/>
        <v>#VALUE!</v>
      </c>
      <c r="AD483" s="255" t="e">
        <f t="shared" si="120"/>
        <v>#VALUE!</v>
      </c>
      <c r="AE483" s="249" t="str">
        <f t="shared" si="121"/>
        <v>USD/CNH R 06/20/24 USD</v>
      </c>
      <c r="AG483" s="254">
        <f t="shared" si="122"/>
        <v>122807.01754385978</v>
      </c>
      <c r="AH483" s="254" t="e">
        <f t="shared" si="123"/>
        <v>#VALUE!</v>
      </c>
      <c r="AI483" s="256" t="e">
        <f t="shared" si="124"/>
        <v>#VALUE!</v>
      </c>
      <c r="AJ483" t="b">
        <f t="shared" si="125"/>
        <v>1</v>
      </c>
      <c r="AK483" t="s">
        <v>1012</v>
      </c>
      <c r="AL483" t="str">
        <f t="shared" si="126"/>
        <v>FORWARD</v>
      </c>
      <c r="AM483">
        <f t="shared" si="127"/>
        <v>0</v>
      </c>
    </row>
    <row r="484" spans="8:39" x14ac:dyDescent="0.35">
      <c r="H484" s="287" t="e">
        <f t="shared" si="128"/>
        <v>#N/A</v>
      </c>
      <c r="I484" s="249" t="s">
        <v>874</v>
      </c>
      <c r="J484" t="s">
        <v>875</v>
      </c>
      <c r="L484">
        <v>-12400000</v>
      </c>
      <c r="M484">
        <v>-9771396.0847057477</v>
      </c>
      <c r="N484" s="251">
        <v>7.2455726951904298</v>
      </c>
      <c r="O484" t="str" cm="1">
        <f t="array" ref="O484">_xll.BDP(I484,"SECURITY_TYP")</f>
        <v>FORWARD</v>
      </c>
      <c r="P484" t="str" cm="1">
        <f t="array" ref="P484">_xll.BDP(I484,"ID_ISIN")</f>
        <v>#N/A Field Not Applicable</v>
      </c>
      <c r="Q484" t="str" cm="1">
        <f t="array" ref="Q484">_xll.BDP(P484&amp;" Govt","MATURITY")</f>
        <v>#N/A Field Not Applicable Govt</v>
      </c>
      <c r="R484" t="str" cm="1">
        <f t="array" ref="R484">_xll.BDP(I484,"CRNCY")</f>
        <v>CNH</v>
      </c>
      <c r="S484" s="91" t="str" cm="1">
        <f t="array" ref="S484">_xll.BDP(P484&amp;" Govt","RISK_MID")</f>
        <v>#N/A Field Not Applicable Govt</v>
      </c>
      <c r="T484" s="175" t="e">
        <f t="shared" si="113"/>
        <v>#VALUE!</v>
      </c>
      <c r="U484" cm="1">
        <f t="array" ref="U484">IF(R484="GBP",1,_xll.BDP("GBP"&amp;R484&amp;" CURNCY","PX_LAST"))</f>
        <v>9.3933</v>
      </c>
      <c r="V484" s="107" t="e">
        <f t="shared" si="114"/>
        <v>#VALUE!</v>
      </c>
      <c r="X484" s="249" t="str">
        <f t="shared" si="115"/>
        <v>USD/CNH R 06/20/24 Curncy</v>
      </c>
      <c r="Y484" s="250">
        <f t="shared" si="116"/>
        <v>-12278175.438596491</v>
      </c>
      <c r="Z484" s="254">
        <f t="shared" si="117"/>
        <v>121824.56140350923</v>
      </c>
      <c r="AA484" s="254" t="e">
        <f t="shared" si="118"/>
        <v>#VALUE!</v>
      </c>
      <c r="AB484" s="91" t="str" cm="1">
        <f t="array" ref="AB484">_xll.BDP(P484&amp;" Govt","PX_DIRTY_MID")</f>
        <v>#N/A Field Not Applicable Govt</v>
      </c>
      <c r="AC484" s="256" t="e">
        <f t="shared" si="119"/>
        <v>#VALUE!</v>
      </c>
      <c r="AD484" s="255" t="e">
        <f t="shared" si="120"/>
        <v>#VALUE!</v>
      </c>
      <c r="AE484" s="249" t="str">
        <f t="shared" si="121"/>
        <v>USD/CNH R 06/20/24 USD</v>
      </c>
      <c r="AG484" s="254">
        <f t="shared" si="122"/>
        <v>121824.56140350923</v>
      </c>
      <c r="AH484" s="254" t="e">
        <f t="shared" si="123"/>
        <v>#VALUE!</v>
      </c>
      <c r="AI484" s="256" t="e">
        <f t="shared" si="124"/>
        <v>#VALUE!</v>
      </c>
      <c r="AJ484" t="b">
        <f t="shared" si="125"/>
        <v>1</v>
      </c>
      <c r="AK484" t="s">
        <v>1012</v>
      </c>
      <c r="AL484" t="str">
        <f t="shared" si="126"/>
        <v>FORWARD</v>
      </c>
      <c r="AM484">
        <f t="shared" si="127"/>
        <v>0</v>
      </c>
    </row>
    <row r="485" spans="8:39" x14ac:dyDescent="0.35">
      <c r="H485" s="287" t="e">
        <f t="shared" si="128"/>
        <v>#N/A</v>
      </c>
      <c r="I485" s="249" t="s">
        <v>874</v>
      </c>
      <c r="J485" t="s">
        <v>876</v>
      </c>
      <c r="L485">
        <v>89736406.799999997</v>
      </c>
      <c r="M485">
        <v>9740918.0607018769</v>
      </c>
      <c r="N485" s="251">
        <v>7.2455726951904298</v>
      </c>
      <c r="O485" t="str" cm="1">
        <f t="array" ref="O485">_xll.BDP(I485,"SECURITY_TYP")</f>
        <v>FORWARD</v>
      </c>
      <c r="P485" t="str" cm="1">
        <f t="array" ref="P485">_xll.BDP(I485,"ID_ISIN")</f>
        <v>#N/A Field Not Applicable</v>
      </c>
      <c r="Q485" t="str" cm="1">
        <f t="array" ref="Q485">_xll.BDP(P485&amp;" Govt","MATURITY")</f>
        <v>#N/A Field Not Applicable Govt</v>
      </c>
      <c r="R485" t="str" cm="1">
        <f t="array" ref="R485">_xll.BDP(I485,"CRNCY")</f>
        <v>CNH</v>
      </c>
      <c r="S485" s="91" t="str" cm="1">
        <f t="array" ref="S485">_xll.BDP(P485&amp;" Govt","RISK_MID")</f>
        <v>#N/A Field Not Applicable Govt</v>
      </c>
      <c r="T485" s="175" t="e">
        <f t="shared" si="113"/>
        <v>#VALUE!</v>
      </c>
      <c r="U485" cm="1">
        <f t="array" ref="U485">IF(R485="GBP",1,_xll.BDP("GBP"&amp;R485&amp;" CURNCY","PX_LAST"))</f>
        <v>9.3933</v>
      </c>
      <c r="V485" s="107" t="e">
        <f t="shared" si="114"/>
        <v>#VALUE!</v>
      </c>
      <c r="X485" s="249" t="str">
        <f t="shared" si="115"/>
        <v>USD/CNH R 06/20/24 Curncy</v>
      </c>
      <c r="Y485" s="250">
        <f t="shared" si="116"/>
        <v>88854785.96126315</v>
      </c>
      <c r="Z485" s="254">
        <f t="shared" si="117"/>
        <v>-881620.83873684704</v>
      </c>
      <c r="AA485" s="254" t="e">
        <f t="shared" si="118"/>
        <v>#VALUE!</v>
      </c>
      <c r="AB485" s="91" t="str" cm="1">
        <f t="array" ref="AB485">_xll.BDP(P485&amp;" Govt","PX_DIRTY_MID")</f>
        <v>#N/A Field Not Applicable Govt</v>
      </c>
      <c r="AC485" s="256" t="e">
        <f t="shared" si="119"/>
        <v>#VALUE!</v>
      </c>
      <c r="AD485" s="255" t="e">
        <f t="shared" si="120"/>
        <v>#VALUE!</v>
      </c>
      <c r="AE485" s="249" t="str">
        <f t="shared" si="121"/>
        <v>USD/CNH R 06/20/24 CNH</v>
      </c>
      <c r="AG485" s="254">
        <f t="shared" si="122"/>
        <v>-881620.83873684704</v>
      </c>
      <c r="AH485" s="254" t="e">
        <f t="shared" si="123"/>
        <v>#VALUE!</v>
      </c>
      <c r="AI485" s="256" t="e">
        <f t="shared" si="124"/>
        <v>#VALUE!</v>
      </c>
      <c r="AJ485" t="b">
        <f t="shared" si="125"/>
        <v>1</v>
      </c>
      <c r="AK485" t="s">
        <v>1012</v>
      </c>
      <c r="AL485" t="str">
        <f t="shared" si="126"/>
        <v>FORWARD</v>
      </c>
      <c r="AM485">
        <f t="shared" si="127"/>
        <v>0</v>
      </c>
    </row>
    <row r="486" spans="8:39" x14ac:dyDescent="0.35">
      <c r="H486" s="287" t="e">
        <f t="shared" si="128"/>
        <v>#N/A</v>
      </c>
      <c r="I486" s="249" t="s">
        <v>874</v>
      </c>
      <c r="J486" t="s">
        <v>875</v>
      </c>
      <c r="L486">
        <v>12000000</v>
      </c>
      <c r="M486">
        <v>9456189.7593926601</v>
      </c>
      <c r="N486" s="251">
        <v>7.2437317973632815</v>
      </c>
      <c r="O486" t="str" cm="1">
        <f t="array" ref="O486">_xll.BDP(I486,"SECURITY_TYP")</f>
        <v>FORWARD</v>
      </c>
      <c r="P486" t="str" cm="1">
        <f t="array" ref="P486">_xll.BDP(I486,"ID_ISIN")</f>
        <v>#N/A Field Not Applicable</v>
      </c>
      <c r="Q486" t="str" cm="1">
        <f t="array" ref="Q486">_xll.BDP(P486&amp;" Govt","MATURITY")</f>
        <v>#N/A Field Not Applicable Govt</v>
      </c>
      <c r="R486" t="str" cm="1">
        <f t="array" ref="R486">_xll.BDP(I486,"CRNCY")</f>
        <v>CNH</v>
      </c>
      <c r="S486" s="91" t="str" cm="1">
        <f t="array" ref="S486">_xll.BDP(P486&amp;" Govt","RISK_MID")</f>
        <v>#N/A Field Not Applicable Govt</v>
      </c>
      <c r="T486" s="175" t="e">
        <f t="shared" si="113"/>
        <v>#VALUE!</v>
      </c>
      <c r="U486" cm="1">
        <f t="array" ref="U486">IF(R486="GBP",1,_xll.BDP("GBP"&amp;R486&amp;" CURNCY","PX_LAST"))</f>
        <v>9.3933</v>
      </c>
      <c r="V486" s="107" t="e">
        <f t="shared" si="114"/>
        <v>#VALUE!</v>
      </c>
      <c r="X486" s="249" t="str">
        <f t="shared" si="115"/>
        <v>USD/CNH R 06/20/24 Curncy</v>
      </c>
      <c r="Y486" s="250">
        <f t="shared" si="116"/>
        <v>11882105.263157893</v>
      </c>
      <c r="Z486" s="254">
        <f t="shared" si="117"/>
        <v>-117894.73684210703</v>
      </c>
      <c r="AA486" s="254" t="e">
        <f t="shared" si="118"/>
        <v>#VALUE!</v>
      </c>
      <c r="AB486" s="91" t="str" cm="1">
        <f t="array" ref="AB486">_xll.BDP(P486&amp;" Govt","PX_DIRTY_MID")</f>
        <v>#N/A Field Not Applicable Govt</v>
      </c>
      <c r="AC486" s="256" t="e">
        <f t="shared" si="119"/>
        <v>#VALUE!</v>
      </c>
      <c r="AD486" s="255" t="e">
        <f t="shared" si="120"/>
        <v>#VALUE!</v>
      </c>
      <c r="AE486" s="249" t="str">
        <f t="shared" si="121"/>
        <v>USD/CNH R 06/20/24 USD</v>
      </c>
      <c r="AG486" s="254">
        <f t="shared" si="122"/>
        <v>-117894.73684210703</v>
      </c>
      <c r="AH486" s="254" t="e">
        <f t="shared" si="123"/>
        <v>#VALUE!</v>
      </c>
      <c r="AI486" s="256" t="e">
        <f t="shared" si="124"/>
        <v>#VALUE!</v>
      </c>
      <c r="AJ486" t="b">
        <f t="shared" si="125"/>
        <v>1</v>
      </c>
      <c r="AK486" t="s">
        <v>1012</v>
      </c>
      <c r="AL486" t="str">
        <f t="shared" si="126"/>
        <v>FORWARD</v>
      </c>
      <c r="AM486">
        <f t="shared" si="127"/>
        <v>0</v>
      </c>
    </row>
    <row r="487" spans="8:39" x14ac:dyDescent="0.35">
      <c r="H487" s="287" t="e">
        <f t="shared" si="128"/>
        <v>#N/A</v>
      </c>
      <c r="I487" s="249" t="s">
        <v>874</v>
      </c>
      <c r="J487" t="s">
        <v>875</v>
      </c>
      <c r="L487">
        <v>42514823</v>
      </c>
      <c r="M487">
        <v>33502352.82291596</v>
      </c>
      <c r="N487" s="251">
        <v>7.2437317973632815</v>
      </c>
      <c r="O487" t="str" cm="1">
        <f t="array" ref="O487">_xll.BDP(I487,"SECURITY_TYP")</f>
        <v>FORWARD</v>
      </c>
      <c r="P487" t="str" cm="1">
        <f t="array" ref="P487">_xll.BDP(I487,"ID_ISIN")</f>
        <v>#N/A Field Not Applicable</v>
      </c>
      <c r="Q487" t="str" cm="1">
        <f t="array" ref="Q487">_xll.BDP(P487&amp;" Govt","MATURITY")</f>
        <v>#N/A Field Not Applicable Govt</v>
      </c>
      <c r="R487" t="str" cm="1">
        <f t="array" ref="R487">_xll.BDP(I487,"CRNCY")</f>
        <v>CNH</v>
      </c>
      <c r="S487" s="91" t="str" cm="1">
        <f t="array" ref="S487">_xll.BDP(P487&amp;" Govt","RISK_MID")</f>
        <v>#N/A Field Not Applicable Govt</v>
      </c>
      <c r="T487" s="175" t="e">
        <f t="shared" si="113"/>
        <v>#VALUE!</v>
      </c>
      <c r="U487" cm="1">
        <f t="array" ref="U487">IF(R487="GBP",1,_xll.BDP("GBP"&amp;R487&amp;" CURNCY","PX_LAST"))</f>
        <v>9.3933</v>
      </c>
      <c r="V487" s="107" t="e">
        <f t="shared" si="114"/>
        <v>#VALUE!</v>
      </c>
      <c r="X487" s="249" t="str">
        <f t="shared" si="115"/>
        <v>USD/CNH R 06/20/24 Curncy</v>
      </c>
      <c r="Y487" s="250">
        <f t="shared" si="116"/>
        <v>42097133.510877192</v>
      </c>
      <c r="Z487" s="254">
        <f t="shared" si="117"/>
        <v>-417689.48912280798</v>
      </c>
      <c r="AA487" s="254" t="e">
        <f t="shared" si="118"/>
        <v>#VALUE!</v>
      </c>
      <c r="AB487" s="91" t="str" cm="1">
        <f t="array" ref="AB487">_xll.BDP(P487&amp;" Govt","PX_DIRTY_MID")</f>
        <v>#N/A Field Not Applicable Govt</v>
      </c>
      <c r="AC487" s="256" t="e">
        <f t="shared" si="119"/>
        <v>#VALUE!</v>
      </c>
      <c r="AD487" s="255" t="e">
        <f t="shared" si="120"/>
        <v>#VALUE!</v>
      </c>
      <c r="AE487" s="249" t="str">
        <f t="shared" si="121"/>
        <v>USD/CNH R 06/20/24 USD</v>
      </c>
      <c r="AG487" s="254">
        <f t="shared" si="122"/>
        <v>-417689.48912280798</v>
      </c>
      <c r="AH487" s="254" t="e">
        <f t="shared" si="123"/>
        <v>#VALUE!</v>
      </c>
      <c r="AI487" s="256" t="e">
        <f t="shared" si="124"/>
        <v>#VALUE!</v>
      </c>
      <c r="AJ487" t="b">
        <f t="shared" si="125"/>
        <v>1</v>
      </c>
      <c r="AK487" t="s">
        <v>1012</v>
      </c>
      <c r="AL487" t="str">
        <f t="shared" si="126"/>
        <v>FORWARD</v>
      </c>
      <c r="AM487">
        <f t="shared" si="127"/>
        <v>0</v>
      </c>
    </row>
    <row r="488" spans="8:39" x14ac:dyDescent="0.35">
      <c r="H488" s="287" t="e">
        <f t="shared" si="128"/>
        <v>#N/A</v>
      </c>
      <c r="I488" s="249" t="s">
        <v>874</v>
      </c>
      <c r="J488" t="s">
        <v>876</v>
      </c>
      <c r="L488">
        <v>-304213532.02884537</v>
      </c>
      <c r="M488">
        <v>-33022484.341881279</v>
      </c>
      <c r="N488" s="251">
        <v>7.2437317973632815</v>
      </c>
      <c r="O488" t="str" cm="1">
        <f t="array" ref="O488">_xll.BDP(I488,"SECURITY_TYP")</f>
        <v>FORWARD</v>
      </c>
      <c r="P488" t="str" cm="1">
        <f t="array" ref="P488">_xll.BDP(I488,"ID_ISIN")</f>
        <v>#N/A Field Not Applicable</v>
      </c>
      <c r="Q488" t="str" cm="1">
        <f t="array" ref="Q488">_xll.BDP(P488&amp;" Govt","MATURITY")</f>
        <v>#N/A Field Not Applicable Govt</v>
      </c>
      <c r="R488" t="str" cm="1">
        <f t="array" ref="R488">_xll.BDP(I488,"CRNCY")</f>
        <v>CNH</v>
      </c>
      <c r="S488" s="91" t="str" cm="1">
        <f t="array" ref="S488">_xll.BDP(P488&amp;" Govt","RISK_MID")</f>
        <v>#N/A Field Not Applicable Govt</v>
      </c>
      <c r="T488" s="175" t="e">
        <f t="shared" si="113"/>
        <v>#VALUE!</v>
      </c>
      <c r="U488" cm="1">
        <f t="array" ref="U488">IF(R488="GBP",1,_xll.BDP("GBP"&amp;R488&amp;" CURNCY","PX_LAST"))</f>
        <v>9.3933</v>
      </c>
      <c r="V488" s="107" t="e">
        <f t="shared" si="114"/>
        <v>#VALUE!</v>
      </c>
      <c r="X488" s="249" t="str">
        <f t="shared" si="115"/>
        <v>USD/CNH R 06/20/24 Curncy</v>
      </c>
      <c r="Y488" s="250">
        <f t="shared" si="116"/>
        <v>-301224767.50364965</v>
      </c>
      <c r="Z488" s="254">
        <f t="shared" si="117"/>
        <v>2988764.5251957178</v>
      </c>
      <c r="AA488" s="254" t="e">
        <f t="shared" si="118"/>
        <v>#VALUE!</v>
      </c>
      <c r="AB488" s="91" t="str" cm="1">
        <f t="array" ref="AB488">_xll.BDP(P488&amp;" Govt","PX_DIRTY_MID")</f>
        <v>#N/A Field Not Applicable Govt</v>
      </c>
      <c r="AC488" s="256" t="e">
        <f t="shared" si="119"/>
        <v>#VALUE!</v>
      </c>
      <c r="AD488" s="255" t="e">
        <f t="shared" si="120"/>
        <v>#VALUE!</v>
      </c>
      <c r="AE488" s="249" t="str">
        <f t="shared" si="121"/>
        <v>USD/CNH R 06/20/24 CNH</v>
      </c>
      <c r="AG488" s="254">
        <f t="shared" si="122"/>
        <v>2988764.5251957178</v>
      </c>
      <c r="AH488" s="254" t="e">
        <f t="shared" si="123"/>
        <v>#VALUE!</v>
      </c>
      <c r="AI488" s="256" t="e">
        <f t="shared" si="124"/>
        <v>#VALUE!</v>
      </c>
      <c r="AJ488" t="b">
        <f t="shared" si="125"/>
        <v>1</v>
      </c>
      <c r="AK488" t="s">
        <v>1012</v>
      </c>
      <c r="AL488" t="str">
        <f t="shared" si="126"/>
        <v>FORWARD</v>
      </c>
      <c r="AM488">
        <f t="shared" si="127"/>
        <v>0</v>
      </c>
    </row>
    <row r="489" spans="8:39" x14ac:dyDescent="0.35">
      <c r="H489" s="287" t="e">
        <f t="shared" si="128"/>
        <v>#N/A</v>
      </c>
      <c r="I489" s="249" t="s">
        <v>874</v>
      </c>
      <c r="J489" t="s">
        <v>876</v>
      </c>
      <c r="L489">
        <v>90181625</v>
      </c>
      <c r="M489">
        <v>9789246.6506241243</v>
      </c>
      <c r="N489" s="251">
        <v>7.2455726951904298</v>
      </c>
      <c r="O489" t="str" cm="1">
        <f t="array" ref="O489">_xll.BDP(I489,"SECURITY_TYP")</f>
        <v>FORWARD</v>
      </c>
      <c r="P489" t="str" cm="1">
        <f t="array" ref="P489">_xll.BDP(I489,"ID_ISIN")</f>
        <v>#N/A Field Not Applicable</v>
      </c>
      <c r="Q489" t="str" cm="1">
        <f t="array" ref="Q489">_xll.BDP(P489&amp;" Govt","MATURITY")</f>
        <v>#N/A Field Not Applicable Govt</v>
      </c>
      <c r="R489" t="str" cm="1">
        <f t="array" ref="R489">_xll.BDP(I489,"CRNCY")</f>
        <v>CNH</v>
      </c>
      <c r="S489" s="91" t="str" cm="1">
        <f t="array" ref="S489">_xll.BDP(P489&amp;" Govt","RISK_MID")</f>
        <v>#N/A Field Not Applicable Govt</v>
      </c>
      <c r="T489" s="175" t="e">
        <f t="shared" si="113"/>
        <v>#VALUE!</v>
      </c>
      <c r="U489" cm="1">
        <f t="array" ref="U489">IF(R489="GBP",1,_xll.BDP("GBP"&amp;R489&amp;" CURNCY","PX_LAST"))</f>
        <v>9.3933</v>
      </c>
      <c r="V489" s="107" t="e">
        <f t="shared" si="114"/>
        <v>#VALUE!</v>
      </c>
      <c r="X489" s="249" t="str">
        <f t="shared" si="115"/>
        <v>USD/CNH R 06/20/24 Curncy</v>
      </c>
      <c r="Y489" s="250">
        <f t="shared" si="116"/>
        <v>89295630.087719291</v>
      </c>
      <c r="Z489" s="254">
        <f t="shared" si="117"/>
        <v>-885994.91228070855</v>
      </c>
      <c r="AA489" s="254" t="e">
        <f t="shared" si="118"/>
        <v>#VALUE!</v>
      </c>
      <c r="AB489" s="91" t="str" cm="1">
        <f t="array" ref="AB489">_xll.BDP(P489&amp;" Govt","PX_DIRTY_MID")</f>
        <v>#N/A Field Not Applicable Govt</v>
      </c>
      <c r="AC489" s="256" t="e">
        <f t="shared" si="119"/>
        <v>#VALUE!</v>
      </c>
      <c r="AD489" s="255" t="e">
        <f t="shared" si="120"/>
        <v>#VALUE!</v>
      </c>
      <c r="AE489" s="249" t="str">
        <f t="shared" si="121"/>
        <v>USD/CNH R 06/20/24 CNH</v>
      </c>
      <c r="AG489" s="254">
        <f t="shared" si="122"/>
        <v>-885994.91228070855</v>
      </c>
      <c r="AH489" s="254" t="e">
        <f t="shared" si="123"/>
        <v>#VALUE!</v>
      </c>
      <c r="AI489" s="256" t="e">
        <f t="shared" si="124"/>
        <v>#VALUE!</v>
      </c>
      <c r="AJ489" t="b">
        <f t="shared" si="125"/>
        <v>1</v>
      </c>
      <c r="AK489" t="s">
        <v>1012</v>
      </c>
      <c r="AL489" t="str">
        <f t="shared" si="126"/>
        <v>FORWARD</v>
      </c>
      <c r="AM489">
        <f t="shared" si="127"/>
        <v>0</v>
      </c>
    </row>
    <row r="490" spans="8:39" x14ac:dyDescent="0.35">
      <c r="H490" s="287" t="e">
        <f t="shared" si="128"/>
        <v>#N/A</v>
      </c>
      <c r="I490" s="249" t="s">
        <v>874</v>
      </c>
      <c r="J490" t="s">
        <v>876</v>
      </c>
      <c r="L490">
        <v>123084760</v>
      </c>
      <c r="M490">
        <v>13360893.359072585</v>
      </c>
      <c r="N490" s="251">
        <v>7.2455726951904298</v>
      </c>
      <c r="O490" t="str" cm="1">
        <f t="array" ref="O490">_xll.BDP(I490,"SECURITY_TYP")</f>
        <v>FORWARD</v>
      </c>
      <c r="P490" t="str" cm="1">
        <f t="array" ref="P490">_xll.BDP(I490,"ID_ISIN")</f>
        <v>#N/A Field Not Applicable</v>
      </c>
      <c r="Q490" t="str" cm="1">
        <f t="array" ref="Q490">_xll.BDP(P490&amp;" Govt","MATURITY")</f>
        <v>#N/A Field Not Applicable Govt</v>
      </c>
      <c r="R490" t="str" cm="1">
        <f t="array" ref="R490">_xll.BDP(I490,"CRNCY")</f>
        <v>CNH</v>
      </c>
      <c r="S490" s="91" t="str" cm="1">
        <f t="array" ref="S490">_xll.BDP(P490&amp;" Govt","RISK_MID")</f>
        <v>#N/A Field Not Applicable Govt</v>
      </c>
      <c r="T490" s="175" t="e">
        <f t="shared" si="113"/>
        <v>#VALUE!</v>
      </c>
      <c r="U490" cm="1">
        <f t="array" ref="U490">IF(R490="GBP",1,_xll.BDP("GBP"&amp;R490&amp;" CURNCY","PX_LAST"))</f>
        <v>9.3933</v>
      </c>
      <c r="V490" s="107" t="e">
        <f t="shared" si="114"/>
        <v>#VALUE!</v>
      </c>
      <c r="X490" s="249" t="str">
        <f t="shared" si="115"/>
        <v>USD/CNH R 06/20/24 Curncy</v>
      </c>
      <c r="Y490" s="250">
        <f t="shared" si="116"/>
        <v>121875506.21754386</v>
      </c>
      <c r="Z490" s="254">
        <f t="shared" si="117"/>
        <v>-1209253.7824561447</v>
      </c>
      <c r="AA490" s="254" t="e">
        <f t="shared" si="118"/>
        <v>#VALUE!</v>
      </c>
      <c r="AB490" s="91" t="str" cm="1">
        <f t="array" ref="AB490">_xll.BDP(P490&amp;" Govt","PX_DIRTY_MID")</f>
        <v>#N/A Field Not Applicable Govt</v>
      </c>
      <c r="AC490" s="256" t="e">
        <f t="shared" si="119"/>
        <v>#VALUE!</v>
      </c>
      <c r="AD490" s="255" t="e">
        <f t="shared" si="120"/>
        <v>#VALUE!</v>
      </c>
      <c r="AE490" s="249" t="str">
        <f t="shared" si="121"/>
        <v>USD/CNH R 06/20/24 CNH</v>
      </c>
      <c r="AG490" s="254">
        <f t="shared" si="122"/>
        <v>-1209253.7824561447</v>
      </c>
      <c r="AH490" s="254" t="e">
        <f t="shared" si="123"/>
        <v>#VALUE!</v>
      </c>
      <c r="AI490" s="256" t="e">
        <f t="shared" si="124"/>
        <v>#VALUE!</v>
      </c>
      <c r="AJ490" t="b">
        <f t="shared" si="125"/>
        <v>1</v>
      </c>
      <c r="AK490" t="s">
        <v>1012</v>
      </c>
      <c r="AL490" t="str">
        <f t="shared" si="126"/>
        <v>FORWARD</v>
      </c>
      <c r="AM490">
        <f t="shared" si="127"/>
        <v>0</v>
      </c>
    </row>
    <row r="491" spans="8:39" x14ac:dyDescent="0.35">
      <c r="H491" s="287" t="e">
        <f t="shared" si="128"/>
        <v>#N/A</v>
      </c>
      <c r="I491" s="249" t="s">
        <v>874</v>
      </c>
      <c r="J491" t="s">
        <v>875</v>
      </c>
      <c r="L491">
        <v>-17000000</v>
      </c>
      <c r="M491">
        <v>-13396268.825806268</v>
      </c>
      <c r="N491" s="251">
        <v>7.2455726951904298</v>
      </c>
      <c r="O491" t="str" cm="1">
        <f t="array" ref="O491">_xll.BDP(I491,"SECURITY_TYP")</f>
        <v>FORWARD</v>
      </c>
      <c r="P491" t="str" cm="1">
        <f t="array" ref="P491">_xll.BDP(I491,"ID_ISIN")</f>
        <v>#N/A Field Not Applicable</v>
      </c>
      <c r="Q491" t="str" cm="1">
        <f t="array" ref="Q491">_xll.BDP(P491&amp;" Govt","MATURITY")</f>
        <v>#N/A Field Not Applicable Govt</v>
      </c>
      <c r="R491" t="str" cm="1">
        <f t="array" ref="R491">_xll.BDP(I491,"CRNCY")</f>
        <v>CNH</v>
      </c>
      <c r="S491" s="91" t="str" cm="1">
        <f t="array" ref="S491">_xll.BDP(P491&amp;" Govt","RISK_MID")</f>
        <v>#N/A Field Not Applicable Govt</v>
      </c>
      <c r="T491" s="175" t="e">
        <f t="shared" si="113"/>
        <v>#VALUE!</v>
      </c>
      <c r="U491" cm="1">
        <f t="array" ref="U491">IF(R491="GBP",1,_xll.BDP("GBP"&amp;R491&amp;" CURNCY","PX_LAST"))</f>
        <v>9.3933</v>
      </c>
      <c r="V491" s="107" t="e">
        <f t="shared" si="114"/>
        <v>#VALUE!</v>
      </c>
      <c r="X491" s="249" t="str">
        <f t="shared" si="115"/>
        <v>USD/CNH R 06/20/24 Curncy</v>
      </c>
      <c r="Y491" s="250">
        <f t="shared" si="116"/>
        <v>-16832982.456140351</v>
      </c>
      <c r="Z491" s="254">
        <f t="shared" si="117"/>
        <v>167017.54385964945</v>
      </c>
      <c r="AA491" s="254" t="e">
        <f t="shared" si="118"/>
        <v>#VALUE!</v>
      </c>
      <c r="AB491" s="91" t="str" cm="1">
        <f t="array" ref="AB491">_xll.BDP(P491&amp;" Govt","PX_DIRTY_MID")</f>
        <v>#N/A Field Not Applicable Govt</v>
      </c>
      <c r="AC491" s="256" t="e">
        <f t="shared" si="119"/>
        <v>#VALUE!</v>
      </c>
      <c r="AD491" s="255" t="e">
        <f t="shared" si="120"/>
        <v>#VALUE!</v>
      </c>
      <c r="AE491" s="249" t="str">
        <f t="shared" si="121"/>
        <v>USD/CNH R 06/20/24 USD</v>
      </c>
      <c r="AG491" s="254">
        <f t="shared" si="122"/>
        <v>167017.54385964945</v>
      </c>
      <c r="AH491" s="254" t="e">
        <f t="shared" si="123"/>
        <v>#VALUE!</v>
      </c>
      <c r="AI491" s="256" t="e">
        <f t="shared" si="124"/>
        <v>#VALUE!</v>
      </c>
      <c r="AJ491" t="b">
        <f t="shared" si="125"/>
        <v>1</v>
      </c>
      <c r="AK491" t="s">
        <v>1012</v>
      </c>
      <c r="AL491" t="str">
        <f t="shared" si="126"/>
        <v>FORWARD</v>
      </c>
      <c r="AM491">
        <f t="shared" si="127"/>
        <v>0</v>
      </c>
    </row>
    <row r="492" spans="8:39" x14ac:dyDescent="0.35">
      <c r="H492" s="287" t="e">
        <f t="shared" si="128"/>
        <v>#N/A</v>
      </c>
      <c r="I492" s="249" t="s">
        <v>874</v>
      </c>
      <c r="J492" t="s">
        <v>876</v>
      </c>
      <c r="L492">
        <v>43567692</v>
      </c>
      <c r="M492">
        <v>4729288.0671247989</v>
      </c>
      <c r="N492" s="251">
        <v>7.2455726951904298</v>
      </c>
      <c r="O492" t="str" cm="1">
        <f t="array" ref="O492">_xll.BDP(I492,"SECURITY_TYP")</f>
        <v>FORWARD</v>
      </c>
      <c r="P492" t="str" cm="1">
        <f t="array" ref="P492">_xll.BDP(I492,"ID_ISIN")</f>
        <v>#N/A Field Not Applicable</v>
      </c>
      <c r="Q492" t="str" cm="1">
        <f t="array" ref="Q492">_xll.BDP(P492&amp;" Govt","MATURITY")</f>
        <v>#N/A Field Not Applicable Govt</v>
      </c>
      <c r="R492" t="str" cm="1">
        <f t="array" ref="R492">_xll.BDP(I492,"CRNCY")</f>
        <v>CNH</v>
      </c>
      <c r="S492" s="91" t="str" cm="1">
        <f t="array" ref="S492">_xll.BDP(P492&amp;" Govt","RISK_MID")</f>
        <v>#N/A Field Not Applicable Govt</v>
      </c>
      <c r="T492" s="175" t="e">
        <f t="shared" si="113"/>
        <v>#VALUE!</v>
      </c>
      <c r="U492" cm="1">
        <f t="array" ref="U492">IF(R492="GBP",1,_xll.BDP("GBP"&amp;R492&amp;" CURNCY","PX_LAST"))</f>
        <v>9.3933</v>
      </c>
      <c r="V492" s="107" t="e">
        <f t="shared" si="114"/>
        <v>#VALUE!</v>
      </c>
      <c r="X492" s="249" t="str">
        <f t="shared" si="115"/>
        <v>USD/CNH R 06/20/24 Curncy</v>
      </c>
      <c r="Y492" s="250">
        <f t="shared" si="116"/>
        <v>43139658.534736842</v>
      </c>
      <c r="Z492" s="254">
        <f t="shared" si="117"/>
        <v>-428033.46526315808</v>
      </c>
      <c r="AA492" s="254" t="e">
        <f t="shared" si="118"/>
        <v>#VALUE!</v>
      </c>
      <c r="AB492" s="91" t="str" cm="1">
        <f t="array" ref="AB492">_xll.BDP(P492&amp;" Govt","PX_DIRTY_MID")</f>
        <v>#N/A Field Not Applicable Govt</v>
      </c>
      <c r="AC492" s="256" t="e">
        <f t="shared" si="119"/>
        <v>#VALUE!</v>
      </c>
      <c r="AD492" s="255" t="e">
        <f t="shared" si="120"/>
        <v>#VALUE!</v>
      </c>
      <c r="AE492" s="249" t="str">
        <f t="shared" si="121"/>
        <v>USD/CNH R 06/20/24 CNH</v>
      </c>
      <c r="AG492" s="254">
        <f t="shared" si="122"/>
        <v>-428033.46526315808</v>
      </c>
      <c r="AH492" s="254" t="e">
        <f t="shared" si="123"/>
        <v>#VALUE!</v>
      </c>
      <c r="AI492" s="256" t="e">
        <f t="shared" si="124"/>
        <v>#VALUE!</v>
      </c>
      <c r="AJ492" t="b">
        <f t="shared" si="125"/>
        <v>1</v>
      </c>
      <c r="AK492" t="s">
        <v>1012</v>
      </c>
      <c r="AL492" t="str">
        <f t="shared" si="126"/>
        <v>FORWARD</v>
      </c>
      <c r="AM492">
        <f t="shared" si="127"/>
        <v>0</v>
      </c>
    </row>
    <row r="493" spans="8:39" x14ac:dyDescent="0.35">
      <c r="H493" s="287" t="e">
        <f t="shared" si="128"/>
        <v>#N/A</v>
      </c>
      <c r="I493" s="249" t="s">
        <v>874</v>
      </c>
      <c r="J493" t="s">
        <v>876</v>
      </c>
      <c r="L493">
        <v>-86729076</v>
      </c>
      <c r="M493">
        <v>-9414471.260023592</v>
      </c>
      <c r="N493" s="251">
        <v>7.2437317973632815</v>
      </c>
      <c r="O493" t="str" cm="1">
        <f t="array" ref="O493">_xll.BDP(I493,"SECURITY_TYP")</f>
        <v>FORWARD</v>
      </c>
      <c r="P493" t="str" cm="1">
        <f t="array" ref="P493">_xll.BDP(I493,"ID_ISIN")</f>
        <v>#N/A Field Not Applicable</v>
      </c>
      <c r="Q493" t="str" cm="1">
        <f t="array" ref="Q493">_xll.BDP(P493&amp;" Govt","MATURITY")</f>
        <v>#N/A Field Not Applicable Govt</v>
      </c>
      <c r="R493" t="str" cm="1">
        <f t="array" ref="R493">_xll.BDP(I493,"CRNCY")</f>
        <v>CNH</v>
      </c>
      <c r="S493" s="91" t="str" cm="1">
        <f t="array" ref="S493">_xll.BDP(P493&amp;" Govt","RISK_MID")</f>
        <v>#N/A Field Not Applicable Govt</v>
      </c>
      <c r="T493" s="175" t="e">
        <f t="shared" si="113"/>
        <v>#VALUE!</v>
      </c>
      <c r="U493" cm="1">
        <f t="array" ref="U493">IF(R493="GBP",1,_xll.BDP("GBP"&amp;R493&amp;" CURNCY","PX_LAST"))</f>
        <v>9.3933</v>
      </c>
      <c r="V493" s="107" t="e">
        <f t="shared" si="114"/>
        <v>#VALUE!</v>
      </c>
      <c r="X493" s="249" t="str">
        <f t="shared" si="115"/>
        <v>USD/CNH R 06/20/24 Curncy</v>
      </c>
      <c r="Y493" s="250">
        <f t="shared" si="116"/>
        <v>-85877000.867368415</v>
      </c>
      <c r="Z493" s="254">
        <f t="shared" si="117"/>
        <v>852075.132631585</v>
      </c>
      <c r="AA493" s="254" t="e">
        <f t="shared" si="118"/>
        <v>#VALUE!</v>
      </c>
      <c r="AB493" s="91" t="str" cm="1">
        <f t="array" ref="AB493">_xll.BDP(P493&amp;" Govt","PX_DIRTY_MID")</f>
        <v>#N/A Field Not Applicable Govt</v>
      </c>
      <c r="AC493" s="256" t="e">
        <f t="shared" si="119"/>
        <v>#VALUE!</v>
      </c>
      <c r="AD493" s="255" t="e">
        <f t="shared" si="120"/>
        <v>#VALUE!</v>
      </c>
      <c r="AE493" s="249" t="str">
        <f t="shared" si="121"/>
        <v>USD/CNH R 06/20/24 CNH</v>
      </c>
      <c r="AG493" s="254">
        <f t="shared" si="122"/>
        <v>852075.132631585</v>
      </c>
      <c r="AH493" s="254" t="e">
        <f t="shared" si="123"/>
        <v>#VALUE!</v>
      </c>
      <c r="AI493" s="256" t="e">
        <f t="shared" si="124"/>
        <v>#VALUE!</v>
      </c>
      <c r="AJ493" t="b">
        <f t="shared" si="125"/>
        <v>1</v>
      </c>
      <c r="AK493" t="s">
        <v>1012</v>
      </c>
      <c r="AL493" t="str">
        <f t="shared" si="126"/>
        <v>FORWARD</v>
      </c>
      <c r="AM493">
        <f t="shared" si="127"/>
        <v>0</v>
      </c>
    </row>
    <row r="494" spans="8:39" x14ac:dyDescent="0.35">
      <c r="H494" s="287" t="e">
        <f t="shared" si="128"/>
        <v>#N/A</v>
      </c>
      <c r="I494" s="249" t="s">
        <v>873</v>
      </c>
      <c r="J494" t="s">
        <v>1146</v>
      </c>
      <c r="K494" t="s">
        <v>705</v>
      </c>
      <c r="L494">
        <v>0</v>
      </c>
      <c r="M494">
        <v>0</v>
      </c>
      <c r="N494" s="251">
        <v>0</v>
      </c>
      <c r="O494" t="str" cm="1">
        <f t="array" ref="O494">_xll.BDP(I494,"SECURITY_TYP")</f>
        <v>OIS Swap</v>
      </c>
      <c r="P494" t="str" cm="1">
        <f t="array" ref="P494">_xll.BDP(I494,"ID_ISIN")</f>
        <v>#N/A Field Not Applicable</v>
      </c>
      <c r="Q494" t="str" cm="1">
        <f t="array" ref="Q494">_xll.BDP(P494&amp;" Govt","MATURITY")</f>
        <v>#N/A Field Not Applicable Govt</v>
      </c>
      <c r="R494" t="str" cm="1">
        <f t="array" ref="R494">_xll.BDP(I494,"CRNCY")</f>
        <v>USD</v>
      </c>
      <c r="S494" s="91" t="str" cm="1">
        <f t="array" ref="S494">_xll.BDP(P494&amp;" Govt","RISK_MID")</f>
        <v>#N/A Field Not Applicable Govt</v>
      </c>
      <c r="T494" s="175" t="e">
        <f t="shared" si="113"/>
        <v>#VALUE!</v>
      </c>
      <c r="U494" cm="1">
        <f t="array" ref="U494">IF(R494="GBP",1,_xll.BDP("GBP"&amp;R494&amp;" CURNCY","PX_LAST"))</f>
        <v>1.2910999999999999</v>
      </c>
      <c r="V494" s="107" t="e">
        <f t="shared" si="114"/>
        <v>#VALUE!</v>
      </c>
      <c r="X494" s="249" t="str">
        <f t="shared" si="115"/>
        <v>SLCV21BK Corp</v>
      </c>
      <c r="Y494" s="250">
        <f t="shared" si="116"/>
        <v>0</v>
      </c>
      <c r="Z494" s="254">
        <f t="shared" si="117"/>
        <v>0</v>
      </c>
      <c r="AA494" s="254" t="e">
        <f t="shared" si="118"/>
        <v>#VALUE!</v>
      </c>
      <c r="AB494" s="91" t="str" cm="1">
        <f t="array" ref="AB494">_xll.BDP(P494&amp;" Govt","PX_DIRTY_MID")</f>
        <v>#N/A Field Not Applicable Govt</v>
      </c>
      <c r="AC494" s="256" t="e">
        <f t="shared" si="119"/>
        <v>#VALUE!</v>
      </c>
      <c r="AD494" s="255" t="e">
        <f t="shared" si="120"/>
        <v>#VALUE!</v>
      </c>
      <c r="AE494" s="249" t="str">
        <f t="shared" si="121"/>
        <v>[/SWAP 3.16 06/21/33 000j]</v>
      </c>
      <c r="AG494" s="254">
        <f t="shared" si="122"/>
        <v>0</v>
      </c>
      <c r="AH494" s="254" t="e">
        <f t="shared" si="123"/>
        <v>#VALUE!</v>
      </c>
      <c r="AI494" s="256" t="e">
        <f t="shared" si="124"/>
        <v>#VALUE!</v>
      </c>
      <c r="AJ494" t="b">
        <f t="shared" si="125"/>
        <v>1</v>
      </c>
      <c r="AK494" t="s">
        <v>1012</v>
      </c>
      <c r="AL494" t="str">
        <f t="shared" si="126"/>
        <v>OIS Swap</v>
      </c>
      <c r="AM494" t="str">
        <f t="shared" si="127"/>
        <v>USD 2y2y 5y5y Steepener</v>
      </c>
    </row>
    <row r="495" spans="8:39" x14ac:dyDescent="0.35">
      <c r="H495" s="287">
        <f t="shared" si="128"/>
        <v>-132</v>
      </c>
      <c r="I495" s="249" t="s">
        <v>182</v>
      </c>
      <c r="J495" t="s">
        <v>183</v>
      </c>
      <c r="L495">
        <v>5228</v>
      </c>
      <c r="M495">
        <v>4883106.8878648002</v>
      </c>
      <c r="N495" s="251">
        <v>88.700999999999993</v>
      </c>
      <c r="O495" t="str" cm="1">
        <f t="array" ref="O495">_xll.BDP(I495,"SECURITY_TYP")</f>
        <v>UK GILT STOCK</v>
      </c>
      <c r="P495" t="str" cm="1">
        <f t="array" ref="P495">_xll.BDP(I495,"ID_ISIN")</f>
        <v>GB00BMF9LH90</v>
      </c>
      <c r="Q495" t="str" cm="1">
        <f t="array" ref="Q495">_xll.BDP(P495&amp;" Govt","MATURITY")</f>
        <v>22/03/2045</v>
      </c>
      <c r="R495" t="str" cm="1">
        <f t="array" ref="R495">_xll.BDP(I495,"CRNCY")</f>
        <v>GBP</v>
      </c>
      <c r="S495" s="91" cm="1">
        <f t="array" ref="S495">_xll.BDP(P495&amp;" Govt","RISK_MID")</f>
        <v>17.970051918814004</v>
      </c>
      <c r="T495" s="175">
        <f t="shared" si="113"/>
        <v>9394.7431431559617</v>
      </c>
      <c r="U495" cm="1">
        <f t="array" ref="U495">IF(R495="GBP",1,_xll.BDP("GBP"&amp;R495&amp;" CURNCY","PX_LAST"))</f>
        <v>1</v>
      </c>
      <c r="V495" s="107">
        <f t="shared" si="114"/>
        <v>0.16482005514308704</v>
      </c>
      <c r="X495" s="249" t="str">
        <f t="shared" si="115"/>
        <v>ZK165790 Corp</v>
      </c>
      <c r="Y495" s="250">
        <f t="shared" si="116"/>
        <v>5176.6371929824554</v>
      </c>
      <c r="Z495" s="254">
        <f t="shared" si="117"/>
        <v>-51.362807017544583</v>
      </c>
      <c r="AA495" s="254">
        <f t="shared" si="118"/>
        <v>-92.29923088013004</v>
      </c>
      <c r="AB495" s="91" cm="1">
        <f t="array" ref="AB495">_xll.BDP(P495&amp;" Govt","PX_DIRTY_MID")</f>
        <v>93.758507325000011</v>
      </c>
      <c r="AC495" s="256">
        <f t="shared" si="119"/>
        <v>-48157.00117987016</v>
      </c>
      <c r="AD495" s="255">
        <f t="shared" si="120"/>
        <v>-9.8619592578542588E-3</v>
      </c>
      <c r="AE495" s="249" t="str">
        <f t="shared" si="121"/>
        <v>UKTI 0 ⅝ 03/22/45 3MO</v>
      </c>
      <c r="AG495" s="254">
        <f t="shared" si="122"/>
        <v>-51.362807017544583</v>
      </c>
      <c r="AH495" s="254">
        <f t="shared" si="123"/>
        <v>-92.29923088013004</v>
      </c>
      <c r="AI495" s="256">
        <f t="shared" si="124"/>
        <v>-48157.00117987016</v>
      </c>
      <c r="AJ495" t="b">
        <f t="shared" si="125"/>
        <v>1</v>
      </c>
      <c r="AK495" t="s">
        <v>1012</v>
      </c>
      <c r="AL495" t="str">
        <f t="shared" si="126"/>
        <v>UK GILT STOCK</v>
      </c>
      <c r="AM495">
        <f t="shared" si="127"/>
        <v>0</v>
      </c>
    </row>
    <row r="496" spans="8:39" x14ac:dyDescent="0.35">
      <c r="H496" s="287" t="e">
        <f t="shared" si="128"/>
        <v>#N/A</v>
      </c>
      <c r="I496" s="249" t="s">
        <v>693</v>
      </c>
      <c r="J496" t="s">
        <v>694</v>
      </c>
      <c r="K496" t="s">
        <v>695</v>
      </c>
      <c r="L496">
        <v>-612</v>
      </c>
      <c r="M496" s="250">
        <v>2094317.3950035553</v>
      </c>
      <c r="N496" s="251">
        <v>123.71875</v>
      </c>
      <c r="O496" t="str" cm="1">
        <f t="array" ref="O496">_xll.BDP(I496,"SECURITY_TYP")</f>
        <v>Financial commodity future.</v>
      </c>
      <c r="P496" t="str" cm="1">
        <f t="array" ref="P496">_xll.BDP(I496,"ID_ISIN")</f>
        <v>#N/A Field Not Applicable</v>
      </c>
      <c r="Q496" t="str" cm="1">
        <f t="array" ref="Q496">_xll.BDP(P496&amp;" Govt","MATURITY")</f>
        <v>#N/A Field Not Applicable Govt</v>
      </c>
      <c r="R496" t="str" cm="1">
        <f t="array" ref="R496">_xll.BDP(I496,"CRNCY")</f>
        <v>USD</v>
      </c>
      <c r="S496" s="91" t="str" cm="1">
        <f t="array" ref="S496">_xll.BDP(P496&amp;" Govt","RISK_MID")</f>
        <v>#N/A Field Not Applicable Govt</v>
      </c>
      <c r="T496" s="175" t="e">
        <f t="shared" si="113"/>
        <v>#VALUE!</v>
      </c>
      <c r="U496" cm="1">
        <f t="array" ref="U496">IF(R496="GBP",1,_xll.BDP("GBP"&amp;R496&amp;" CURNCY","PX_LAST"))</f>
        <v>1.2910999999999999</v>
      </c>
      <c r="V496" s="107" t="e">
        <f t="shared" si="114"/>
        <v>#VALUE!</v>
      </c>
      <c r="X496" s="249" t="str">
        <f t="shared" si="115"/>
        <v>WNM4 Comdty</v>
      </c>
      <c r="Y496" s="250">
        <f t="shared" si="116"/>
        <v>-605.98736842105257</v>
      </c>
      <c r="Z496" s="254">
        <f t="shared" si="117"/>
        <v>6.0126315789474347</v>
      </c>
      <c r="AA496" s="254" t="e">
        <f t="shared" si="118"/>
        <v>#VALUE!</v>
      </c>
      <c r="AB496" s="91" t="str" cm="1">
        <f t="array" ref="AB496">_xll.BDP(P496&amp;" Govt","PX_DIRTY_MID")</f>
        <v>#N/A Field Not Applicable Govt</v>
      </c>
      <c r="AC496" s="256" t="e">
        <f t="shared" si="119"/>
        <v>#VALUE!</v>
      </c>
      <c r="AD496" s="255" t="e">
        <f t="shared" si="120"/>
        <v>#VALUE!</v>
      </c>
      <c r="AE496" s="249" t="str">
        <f t="shared" si="121"/>
        <v>WNM4 CBT</v>
      </c>
      <c r="AG496" s="254">
        <f t="shared" si="122"/>
        <v>6.0126315789474347</v>
      </c>
      <c r="AH496" s="254" t="e">
        <f t="shared" si="123"/>
        <v>#VALUE!</v>
      </c>
      <c r="AI496" s="256" t="e">
        <f t="shared" si="124"/>
        <v>#VALUE!</v>
      </c>
      <c r="AJ496" t="b">
        <f t="shared" si="125"/>
        <v>1</v>
      </c>
      <c r="AK496" t="s">
        <v>1012</v>
      </c>
      <c r="AL496" t="str">
        <f t="shared" si="126"/>
        <v>Financial commodity future.</v>
      </c>
      <c r="AM496" t="str">
        <f t="shared" si="127"/>
        <v>USD 5s30s Steepener</v>
      </c>
    </row>
    <row r="497" spans="8:39" x14ac:dyDescent="0.35">
      <c r="H497" s="287" t="e">
        <f t="shared" si="128"/>
        <v>#N/A</v>
      </c>
      <c r="O497" t="str" cm="1">
        <f t="array" ref="O497">_xll.BDP(I497,"SECURITY_TYP")</f>
        <v>#N/A Mandatory parameter [SECURITY] cannot be empty</v>
      </c>
      <c r="P497" t="str" cm="1">
        <f t="array" ref="P497">_xll.BDP(I497,"ID_ISIN")</f>
        <v>#N/A Mandatory parameter [SECURITY] cannot be empty</v>
      </c>
      <c r="Q497" t="str" cm="1">
        <f t="array" ref="Q497">_xll.BDP(P497&amp;" Govt","MATURITY")</f>
        <v>#N/A Mandatory parameter [SECURITY] cannot be empty Govt</v>
      </c>
      <c r="R497" t="str" cm="1">
        <f t="array" ref="R497">_xll.BDP(I497,"CRNCY")</f>
        <v>#N/A Mandatory parameter [SECURITY] cannot be empty</v>
      </c>
      <c r="S497" s="91" t="str" cm="1">
        <f t="array" ref="S497">_xll.BDP(P497&amp;" Govt","RISK_MID")</f>
        <v>#N/A Mandatory parameter [SECURITY] cannot be empty Govt</v>
      </c>
      <c r="T497" s="175" t="e">
        <f t="shared" si="113"/>
        <v>#VALUE!</v>
      </c>
      <c r="U497" t="str" cm="1">
        <f t="array" ref="U497">IF(R497="GBP",1,_xll.BDP("GBP"&amp;R497&amp;" CURNCY","PX_LAST"))</f>
        <v>#N/A Invalid Security</v>
      </c>
      <c r="V497" s="107" t="e">
        <f t="shared" si="114"/>
        <v>#VALUE!</v>
      </c>
      <c r="X497" s="249">
        <f t="shared" si="115"/>
        <v>0</v>
      </c>
      <c r="Y497" s="250">
        <f t="shared" si="116"/>
        <v>0</v>
      </c>
      <c r="Z497" s="254">
        <f t="shared" si="117"/>
        <v>0</v>
      </c>
      <c r="AA497" s="254" t="e">
        <f t="shared" si="118"/>
        <v>#VALUE!</v>
      </c>
      <c r="AB497" s="91" t="str" cm="1">
        <f t="array" ref="AB497">_xll.BDP(P497&amp;" Govt","PX_DIRTY_MID")</f>
        <v>#N/A Mandatory parameter [SECURITY] cannot be empty Govt</v>
      </c>
      <c r="AC497" s="256" t="e">
        <f t="shared" si="119"/>
        <v>#VALUE!</v>
      </c>
      <c r="AD497" s="255" t="e">
        <f t="shared" si="120"/>
        <v>#VALUE!</v>
      </c>
      <c r="AE497" s="249">
        <f t="shared" si="121"/>
        <v>0</v>
      </c>
      <c r="AG497" s="254">
        <f t="shared" si="122"/>
        <v>0</v>
      </c>
      <c r="AH497" s="254" t="e">
        <f t="shared" si="123"/>
        <v>#VALUE!</v>
      </c>
      <c r="AI497" s="256" t="e">
        <f t="shared" si="124"/>
        <v>#VALUE!</v>
      </c>
      <c r="AJ497" t="b">
        <f t="shared" si="125"/>
        <v>1</v>
      </c>
      <c r="AK497" t="s">
        <v>1012</v>
      </c>
      <c r="AL497" t="str">
        <f t="shared" si="126"/>
        <v>#N/A Mandatory parameter [SECURITY] cannot be empty</v>
      </c>
      <c r="AM497">
        <f t="shared" si="127"/>
        <v>0</v>
      </c>
    </row>
    <row r="498" spans="8:39" x14ac:dyDescent="0.35">
      <c r="H498" s="287" t="e">
        <f t="shared" si="128"/>
        <v>#N/A</v>
      </c>
      <c r="O498" t="str" cm="1">
        <f t="array" ref="O498">_xll.BDP(I498,"SECURITY_TYP")</f>
        <v>#N/A Mandatory parameter [SECURITY] cannot be empty</v>
      </c>
      <c r="P498" t="str" cm="1">
        <f t="array" ref="P498">_xll.BDP(I498,"ID_ISIN")</f>
        <v>#N/A Mandatory parameter [SECURITY] cannot be empty</v>
      </c>
      <c r="Q498" t="str" cm="1">
        <f t="array" ref="Q498">_xll.BDP(P498&amp;" Govt","MATURITY")</f>
        <v>#N/A Mandatory parameter [SECURITY] cannot be empty Govt</v>
      </c>
      <c r="R498" t="str" cm="1">
        <f t="array" ref="R498">_xll.BDP(I498,"CRNCY")</f>
        <v>#N/A Mandatory parameter [SECURITY] cannot be empty</v>
      </c>
      <c r="S498" s="91" t="str" cm="1">
        <f t="array" ref="S498">_xll.BDP(P498&amp;" Govt","RISK_MID")</f>
        <v>#N/A Mandatory parameter [SECURITY] cannot be empty Govt</v>
      </c>
      <c r="T498" s="175" t="e">
        <f t="shared" si="113"/>
        <v>#VALUE!</v>
      </c>
      <c r="U498" t="str" cm="1">
        <f t="array" ref="U498">IF(R498="GBP",1,_xll.BDP("GBP"&amp;R498&amp;" CURNCY","PX_LAST"))</f>
        <v>#N/A Invalid Security</v>
      </c>
      <c r="V498" s="107" t="e">
        <f t="shared" si="114"/>
        <v>#VALUE!</v>
      </c>
      <c r="X498" s="249">
        <f t="shared" si="115"/>
        <v>0</v>
      </c>
      <c r="Y498" s="250">
        <f t="shared" si="116"/>
        <v>0</v>
      </c>
      <c r="Z498" s="254">
        <f t="shared" si="117"/>
        <v>0</v>
      </c>
      <c r="AA498" s="254" t="e">
        <f t="shared" si="118"/>
        <v>#VALUE!</v>
      </c>
      <c r="AB498" s="91" t="str" cm="1">
        <f t="array" ref="AB498">_xll.BDP(P498&amp;" Govt","PX_DIRTY_MID")</f>
        <v>#N/A Mandatory parameter [SECURITY] cannot be empty Govt</v>
      </c>
      <c r="AC498" s="256" t="e">
        <f t="shared" si="119"/>
        <v>#VALUE!</v>
      </c>
      <c r="AD498" s="255" t="e">
        <f t="shared" si="120"/>
        <v>#VALUE!</v>
      </c>
      <c r="AE498" s="249">
        <f t="shared" si="121"/>
        <v>0</v>
      </c>
      <c r="AG498" s="254">
        <f t="shared" si="122"/>
        <v>0</v>
      </c>
      <c r="AH498" s="254" t="e">
        <f t="shared" si="123"/>
        <v>#VALUE!</v>
      </c>
      <c r="AI498" s="256" t="e">
        <f t="shared" si="124"/>
        <v>#VALUE!</v>
      </c>
      <c r="AJ498" t="b">
        <f t="shared" si="125"/>
        <v>1</v>
      </c>
      <c r="AK498" t="s">
        <v>1012</v>
      </c>
      <c r="AL498" t="str">
        <f t="shared" si="126"/>
        <v>#N/A Mandatory parameter [SECURITY] cannot be empty</v>
      </c>
      <c r="AM498">
        <f t="shared" si="127"/>
        <v>0</v>
      </c>
    </row>
    <row r="499" spans="8:39" x14ac:dyDescent="0.35">
      <c r="H499" s="287" t="e">
        <f t="shared" si="128"/>
        <v>#N/A</v>
      </c>
      <c r="O499" t="str" cm="1">
        <f t="array" ref="O499">_xll.BDP(I499,"SECURITY_TYP")</f>
        <v>#N/A Mandatory parameter [SECURITY] cannot be empty</v>
      </c>
      <c r="P499" t="str" cm="1">
        <f t="array" ref="P499">_xll.BDP(I499,"ID_ISIN")</f>
        <v>#N/A Mandatory parameter [SECURITY] cannot be empty</v>
      </c>
      <c r="Q499" t="str" cm="1">
        <f t="array" ref="Q499">_xll.BDP(P499&amp;" Govt","MATURITY")</f>
        <v>#N/A Mandatory parameter [SECURITY] cannot be empty Govt</v>
      </c>
      <c r="R499" t="str" cm="1">
        <f t="array" ref="R499">_xll.BDP(I499,"CRNCY")</f>
        <v>#N/A Mandatory parameter [SECURITY] cannot be empty</v>
      </c>
      <c r="S499" s="91" t="str" cm="1">
        <f t="array" ref="S499">_xll.BDP(P499&amp;" Govt","RISK_MID")</f>
        <v>#N/A Mandatory parameter [SECURITY] cannot be empty Govt</v>
      </c>
      <c r="T499" s="175" t="e">
        <f t="shared" si="113"/>
        <v>#VALUE!</v>
      </c>
      <c r="U499" t="str" cm="1">
        <f t="array" ref="U499">IF(R499="GBP",1,_xll.BDP("GBP"&amp;R499&amp;" CURNCY","PX_LAST"))</f>
        <v>#N/A Invalid Security</v>
      </c>
      <c r="V499" s="107" t="e">
        <f t="shared" si="114"/>
        <v>#VALUE!</v>
      </c>
      <c r="X499" s="249">
        <f t="shared" si="115"/>
        <v>0</v>
      </c>
      <c r="Y499" s="250">
        <f t="shared" si="116"/>
        <v>0</v>
      </c>
      <c r="Z499" s="254">
        <f t="shared" si="117"/>
        <v>0</v>
      </c>
      <c r="AA499" s="254" t="e">
        <f t="shared" si="118"/>
        <v>#VALUE!</v>
      </c>
      <c r="AB499" s="91" t="str" cm="1">
        <f t="array" ref="AB499">_xll.BDP(P499&amp;" Govt","PX_DIRTY_MID")</f>
        <v>#N/A Mandatory parameter [SECURITY] cannot be empty Govt</v>
      </c>
      <c r="AC499" s="256" t="e">
        <f t="shared" si="119"/>
        <v>#VALUE!</v>
      </c>
      <c r="AD499" s="255" t="e">
        <f t="shared" si="120"/>
        <v>#VALUE!</v>
      </c>
      <c r="AE499" s="249">
        <f t="shared" si="121"/>
        <v>0</v>
      </c>
      <c r="AG499" s="254">
        <f t="shared" si="122"/>
        <v>0</v>
      </c>
      <c r="AH499" s="254" t="e">
        <f t="shared" si="123"/>
        <v>#VALUE!</v>
      </c>
      <c r="AI499" s="256" t="e">
        <f t="shared" si="124"/>
        <v>#VALUE!</v>
      </c>
      <c r="AJ499" t="b">
        <f t="shared" si="125"/>
        <v>1</v>
      </c>
      <c r="AK499" t="s">
        <v>1012</v>
      </c>
      <c r="AL499" t="str">
        <f t="shared" si="126"/>
        <v>#N/A Mandatory parameter [SECURITY] cannot be empty</v>
      </c>
      <c r="AM499">
        <f t="shared" si="127"/>
        <v>0</v>
      </c>
    </row>
    <row r="500" spans="8:39" x14ac:dyDescent="0.35">
      <c r="H500" s="287" t="e">
        <f t="shared" si="128"/>
        <v>#N/A</v>
      </c>
      <c r="O500" t="str" cm="1">
        <f t="array" ref="O500">_xll.BDP(I500,"SECURITY_TYP")</f>
        <v>#N/A Mandatory parameter [SECURITY] cannot be empty</v>
      </c>
      <c r="P500" t="str" cm="1">
        <f t="array" ref="P500">_xll.BDP(I500,"ID_ISIN")</f>
        <v>#N/A Mandatory parameter [SECURITY] cannot be empty</v>
      </c>
      <c r="Q500" t="str" cm="1">
        <f t="array" ref="Q500">_xll.BDP(P500&amp;" Govt","MATURITY")</f>
        <v>#N/A Mandatory parameter [SECURITY] cannot be empty Govt</v>
      </c>
      <c r="R500" t="str" cm="1">
        <f t="array" ref="R500">_xll.BDP(I500,"CRNCY")</f>
        <v>#N/A Mandatory parameter [SECURITY] cannot be empty</v>
      </c>
      <c r="S500" s="91" t="str" cm="1">
        <f t="array" ref="S500">_xll.BDP(P500&amp;" Govt","RISK_MID")</f>
        <v>#N/A Mandatory parameter [SECURITY] cannot be empty Govt</v>
      </c>
      <c r="T500" s="175" t="e">
        <f t="shared" si="113"/>
        <v>#VALUE!</v>
      </c>
      <c r="U500" t="str" cm="1">
        <f t="array" ref="U500">IF(R500="GBP",1,_xll.BDP("GBP"&amp;R500&amp;" CURNCY","PX_LAST"))</f>
        <v>#N/A Invalid Security</v>
      </c>
      <c r="V500" s="107" t="e">
        <f t="shared" si="114"/>
        <v>#VALUE!</v>
      </c>
      <c r="X500" s="249">
        <f t="shared" si="115"/>
        <v>0</v>
      </c>
      <c r="Y500" s="250">
        <f t="shared" si="116"/>
        <v>0</v>
      </c>
      <c r="Z500" s="254">
        <f t="shared" si="117"/>
        <v>0</v>
      </c>
      <c r="AA500" s="254" t="e">
        <f t="shared" si="118"/>
        <v>#VALUE!</v>
      </c>
      <c r="AB500" s="91" t="str" cm="1">
        <f t="array" ref="AB500">_xll.BDP(P500&amp;" Govt","PX_DIRTY_MID")</f>
        <v>#N/A Mandatory parameter [SECURITY] cannot be empty Govt</v>
      </c>
      <c r="AC500" s="256" t="e">
        <f t="shared" si="119"/>
        <v>#VALUE!</v>
      </c>
      <c r="AD500" s="255" t="e">
        <f t="shared" si="120"/>
        <v>#VALUE!</v>
      </c>
      <c r="AE500" s="249">
        <f t="shared" si="121"/>
        <v>0</v>
      </c>
      <c r="AG500" s="254">
        <f t="shared" si="122"/>
        <v>0</v>
      </c>
      <c r="AH500" s="254" t="e">
        <f t="shared" si="123"/>
        <v>#VALUE!</v>
      </c>
      <c r="AI500" s="256" t="e">
        <f t="shared" si="124"/>
        <v>#VALUE!</v>
      </c>
      <c r="AJ500" t="b">
        <f t="shared" si="125"/>
        <v>1</v>
      </c>
      <c r="AK500" t="s">
        <v>1012</v>
      </c>
      <c r="AL500" t="str">
        <f t="shared" si="126"/>
        <v>#N/A Mandatory parameter [SECURITY] cannot be empty</v>
      </c>
      <c r="AM500">
        <f t="shared" si="127"/>
        <v>0</v>
      </c>
    </row>
    <row r="501" spans="8:39" x14ac:dyDescent="0.35">
      <c r="H501" s="287" t="e">
        <f t="shared" si="128"/>
        <v>#N/A</v>
      </c>
      <c r="O501" t="str" cm="1">
        <f t="array" ref="O501">_xll.BDP(I501,"SECURITY_TYP")</f>
        <v>#N/A Mandatory parameter [SECURITY] cannot be empty</v>
      </c>
      <c r="P501" t="str" cm="1">
        <f t="array" ref="P501">_xll.BDP(I501,"ID_ISIN")</f>
        <v>#N/A Mandatory parameter [SECURITY] cannot be empty</v>
      </c>
      <c r="Q501" t="str" cm="1">
        <f t="array" ref="Q501">_xll.BDP(P501&amp;" Govt","MATURITY")</f>
        <v>#N/A Mandatory parameter [SECURITY] cannot be empty Govt</v>
      </c>
      <c r="R501" t="str" cm="1">
        <f t="array" ref="R501">_xll.BDP(I501,"CRNCY")</f>
        <v>#N/A Mandatory parameter [SECURITY] cannot be empty</v>
      </c>
      <c r="S501" s="91" t="str" cm="1">
        <f t="array" ref="S501">_xll.BDP(P501&amp;" Govt","RISK_MID")</f>
        <v>#N/A Mandatory parameter [SECURITY] cannot be empty Govt</v>
      </c>
      <c r="T501" s="175" t="e">
        <f t="shared" si="113"/>
        <v>#VALUE!</v>
      </c>
      <c r="U501" t="str" cm="1">
        <f t="array" ref="U501">IF(R501="GBP",1,_xll.BDP("GBP"&amp;R501&amp;" CURNCY","PX_LAST"))</f>
        <v>#N/A Invalid Security</v>
      </c>
      <c r="V501" s="107" t="e">
        <f t="shared" si="114"/>
        <v>#VALUE!</v>
      </c>
      <c r="X501" s="249">
        <f t="shared" si="115"/>
        <v>0</v>
      </c>
      <c r="Y501" s="250">
        <f t="shared" si="116"/>
        <v>0</v>
      </c>
      <c r="Z501" s="254">
        <f t="shared" si="117"/>
        <v>0</v>
      </c>
      <c r="AA501" s="254" t="e">
        <f t="shared" si="118"/>
        <v>#VALUE!</v>
      </c>
      <c r="AB501" s="91" t="str" cm="1">
        <f t="array" ref="AB501">_xll.BDP(P501&amp;" Govt","PX_DIRTY_MID")</f>
        <v>#N/A Mandatory parameter [SECURITY] cannot be empty Govt</v>
      </c>
      <c r="AC501" s="256" t="e">
        <f t="shared" si="119"/>
        <v>#VALUE!</v>
      </c>
      <c r="AD501" s="255" t="e">
        <f t="shared" si="120"/>
        <v>#VALUE!</v>
      </c>
      <c r="AE501" s="249">
        <f t="shared" si="121"/>
        <v>0</v>
      </c>
      <c r="AG501" s="254">
        <f t="shared" si="122"/>
        <v>0</v>
      </c>
      <c r="AH501" s="254" t="e">
        <f t="shared" si="123"/>
        <v>#VALUE!</v>
      </c>
      <c r="AI501" s="256" t="e">
        <f t="shared" si="124"/>
        <v>#VALUE!</v>
      </c>
      <c r="AJ501" t="b">
        <f t="shared" si="125"/>
        <v>1</v>
      </c>
      <c r="AK501" t="s">
        <v>1012</v>
      </c>
      <c r="AL501" t="str">
        <f t="shared" si="126"/>
        <v>#N/A Mandatory parameter [SECURITY] cannot be empty</v>
      </c>
      <c r="AM501">
        <f t="shared" si="127"/>
        <v>0</v>
      </c>
    </row>
    <row r="502" spans="8:39" x14ac:dyDescent="0.35">
      <c r="H502" s="287" t="e">
        <f t="shared" si="128"/>
        <v>#N/A</v>
      </c>
      <c r="O502" t="str" cm="1">
        <f t="array" ref="O502">_xll.BDP(I502,"SECURITY_TYP")</f>
        <v>#N/A Mandatory parameter [SECURITY] cannot be empty</v>
      </c>
      <c r="P502" t="str" cm="1">
        <f t="array" ref="P502">_xll.BDP(I502,"ID_ISIN")</f>
        <v>#N/A Mandatory parameter [SECURITY] cannot be empty</v>
      </c>
      <c r="Q502" t="str" cm="1">
        <f t="array" ref="Q502">_xll.BDP(P502&amp;" Govt","MATURITY")</f>
        <v>#N/A Mandatory parameter [SECURITY] cannot be empty Govt</v>
      </c>
      <c r="R502" t="str" cm="1">
        <f t="array" ref="R502">_xll.BDP(I502,"CRNCY")</f>
        <v>#N/A Mandatory parameter [SECURITY] cannot be empty</v>
      </c>
      <c r="S502" s="91" t="str" cm="1">
        <f t="array" ref="S502">_xll.BDP(P502&amp;" Govt","RISK_MID")</f>
        <v>#N/A Mandatory parameter [SECURITY] cannot be empty Govt</v>
      </c>
      <c r="T502" s="175" t="e">
        <f t="shared" si="113"/>
        <v>#VALUE!</v>
      </c>
      <c r="U502" t="str" cm="1">
        <f t="array" ref="U502">IF(R502="GBP",1,_xll.BDP("GBP"&amp;R502&amp;" CURNCY","PX_LAST"))</f>
        <v>#N/A Invalid Security</v>
      </c>
      <c r="V502" s="107" t="e">
        <f t="shared" si="114"/>
        <v>#VALUE!</v>
      </c>
      <c r="X502" s="249">
        <f t="shared" si="115"/>
        <v>0</v>
      </c>
      <c r="Y502" s="250">
        <f t="shared" si="116"/>
        <v>0</v>
      </c>
      <c r="Z502" s="254">
        <f t="shared" si="117"/>
        <v>0</v>
      </c>
      <c r="AA502" s="254" t="e">
        <f t="shared" si="118"/>
        <v>#VALUE!</v>
      </c>
      <c r="AB502" s="91" t="str" cm="1">
        <f t="array" ref="AB502">_xll.BDP(P502&amp;" Govt","PX_DIRTY_MID")</f>
        <v>#N/A Mandatory parameter [SECURITY] cannot be empty Govt</v>
      </c>
      <c r="AC502" s="256" t="e">
        <f t="shared" si="119"/>
        <v>#VALUE!</v>
      </c>
      <c r="AD502" s="255" t="e">
        <f t="shared" si="120"/>
        <v>#VALUE!</v>
      </c>
      <c r="AE502" s="249">
        <f t="shared" si="121"/>
        <v>0</v>
      </c>
      <c r="AG502" s="254">
        <f t="shared" si="122"/>
        <v>0</v>
      </c>
      <c r="AH502" s="254" t="e">
        <f t="shared" si="123"/>
        <v>#VALUE!</v>
      </c>
      <c r="AI502" s="256" t="e">
        <f t="shared" si="124"/>
        <v>#VALUE!</v>
      </c>
      <c r="AJ502" t="b">
        <f t="shared" si="125"/>
        <v>1</v>
      </c>
      <c r="AK502" t="s">
        <v>1012</v>
      </c>
      <c r="AL502" t="str">
        <f t="shared" si="126"/>
        <v>#N/A Mandatory parameter [SECURITY] cannot be empty</v>
      </c>
      <c r="AM502">
        <f t="shared" si="127"/>
        <v>0</v>
      </c>
    </row>
    <row r="503" spans="8:39" x14ac:dyDescent="0.35">
      <c r="H503" s="287" t="e">
        <f t="shared" si="128"/>
        <v>#N/A</v>
      </c>
      <c r="L503" s="250"/>
      <c r="M503" s="250"/>
      <c r="O503" t="str" cm="1">
        <f t="array" ref="O503">_xll.BDP(I503,"SECURITY_TYP")</f>
        <v>#N/A Mandatory parameter [SECURITY] cannot be empty</v>
      </c>
      <c r="P503" t="str" cm="1">
        <f t="array" ref="P503">_xll.BDP(I503,"ID_ISIN")</f>
        <v>#N/A Mandatory parameter [SECURITY] cannot be empty</v>
      </c>
      <c r="Q503" t="str" cm="1">
        <f t="array" ref="Q503">_xll.BDP(P503&amp;" Govt","MATURITY")</f>
        <v>#N/A Mandatory parameter [SECURITY] cannot be empty Govt</v>
      </c>
      <c r="R503" t="str" cm="1">
        <f t="array" ref="R503">_xll.BDP(I503,"CRNCY")</f>
        <v>#N/A Mandatory parameter [SECURITY] cannot be empty</v>
      </c>
      <c r="S503" s="91" t="str" cm="1">
        <f t="array" ref="S503">_xll.BDP(P503&amp;" Govt","RISK_MID")</f>
        <v>#N/A Mandatory parameter [SECURITY] cannot be empty Govt</v>
      </c>
      <c r="T503" s="175" t="e">
        <f t="shared" si="113"/>
        <v>#VALUE!</v>
      </c>
      <c r="U503" t="str" cm="1">
        <f t="array" ref="U503">IF(R503="GBP",1,_xll.BDP("GBP"&amp;R503&amp;" CURNCY","PX_LAST"))</f>
        <v>#N/A Invalid Security</v>
      </c>
      <c r="V503" s="107" t="e">
        <f t="shared" si="114"/>
        <v>#VALUE!</v>
      </c>
      <c r="X503" s="249">
        <f t="shared" si="115"/>
        <v>0</v>
      </c>
      <c r="Y503" s="250">
        <f t="shared" si="116"/>
        <v>0</v>
      </c>
      <c r="Z503" s="254">
        <f t="shared" si="117"/>
        <v>0</v>
      </c>
      <c r="AA503" s="254" t="e">
        <f t="shared" si="118"/>
        <v>#VALUE!</v>
      </c>
      <c r="AB503" s="91" t="str" cm="1">
        <f t="array" ref="AB503">_xll.BDP(P503&amp;" Govt","PX_DIRTY_MID")</f>
        <v>#N/A Mandatory parameter [SECURITY] cannot be empty Govt</v>
      </c>
      <c r="AC503" s="256" t="e">
        <f t="shared" si="119"/>
        <v>#VALUE!</v>
      </c>
      <c r="AD503" s="255" t="e">
        <f t="shared" si="120"/>
        <v>#VALUE!</v>
      </c>
      <c r="AE503" s="249">
        <f t="shared" si="121"/>
        <v>0</v>
      </c>
      <c r="AG503" s="254">
        <f t="shared" si="122"/>
        <v>0</v>
      </c>
      <c r="AH503" s="254" t="e">
        <f t="shared" si="123"/>
        <v>#VALUE!</v>
      </c>
      <c r="AI503" s="256" t="e">
        <f t="shared" si="124"/>
        <v>#VALUE!</v>
      </c>
      <c r="AJ503" t="b">
        <f t="shared" si="125"/>
        <v>1</v>
      </c>
      <c r="AK503" t="s">
        <v>1012</v>
      </c>
      <c r="AL503" t="str">
        <f t="shared" si="126"/>
        <v>#N/A Mandatory parameter [SECURITY] cannot be empty</v>
      </c>
      <c r="AM503">
        <f t="shared" si="127"/>
        <v>0</v>
      </c>
    </row>
    <row r="504" spans="8:39" x14ac:dyDescent="0.35">
      <c r="H504" s="287" t="e">
        <f t="shared" si="128"/>
        <v>#N/A</v>
      </c>
      <c r="O504" t="str" cm="1">
        <f t="array" ref="O504">_xll.BDP(I504,"SECURITY_TYP")</f>
        <v>#N/A Mandatory parameter [SECURITY] cannot be empty</v>
      </c>
      <c r="P504" t="str" cm="1">
        <f t="array" ref="P504">_xll.BDP(I504,"ID_ISIN")</f>
        <v>#N/A Mandatory parameter [SECURITY] cannot be empty</v>
      </c>
      <c r="Q504" t="str" cm="1">
        <f t="array" ref="Q504">_xll.BDP(P504&amp;" Govt","MATURITY")</f>
        <v>#N/A Mandatory parameter [SECURITY] cannot be empty Govt</v>
      </c>
      <c r="R504" t="str" cm="1">
        <f t="array" ref="R504">_xll.BDP(I504,"CRNCY")</f>
        <v>#N/A Mandatory parameter [SECURITY] cannot be empty</v>
      </c>
      <c r="S504" s="91" t="str" cm="1">
        <f t="array" ref="S504">_xll.BDP(P504&amp;" Govt","RISK_MID")</f>
        <v>#N/A Mandatory parameter [SECURITY] cannot be empty Govt</v>
      </c>
      <c r="T504" s="175" t="e">
        <f t="shared" si="113"/>
        <v>#VALUE!</v>
      </c>
      <c r="U504" t="str" cm="1">
        <f t="array" ref="U504">IF(R504="GBP",1,_xll.BDP("GBP"&amp;R504&amp;" CURNCY","PX_LAST"))</f>
        <v>#N/A Invalid Security</v>
      </c>
      <c r="V504" s="107" t="e">
        <f t="shared" si="114"/>
        <v>#VALUE!</v>
      </c>
      <c r="X504" s="249">
        <f t="shared" si="115"/>
        <v>0</v>
      </c>
      <c r="Y504" s="250">
        <f t="shared" si="116"/>
        <v>0</v>
      </c>
      <c r="Z504" s="254">
        <f t="shared" si="117"/>
        <v>0</v>
      </c>
      <c r="AA504" s="254" t="e">
        <f t="shared" si="118"/>
        <v>#VALUE!</v>
      </c>
      <c r="AB504" s="91" t="str" cm="1">
        <f t="array" ref="AB504">_xll.BDP(P504&amp;" Govt","PX_DIRTY_MID")</f>
        <v>#N/A Mandatory parameter [SECURITY] cannot be empty Govt</v>
      </c>
      <c r="AC504" s="256" t="e">
        <f t="shared" si="119"/>
        <v>#VALUE!</v>
      </c>
      <c r="AD504" s="255" t="e">
        <f t="shared" si="120"/>
        <v>#VALUE!</v>
      </c>
      <c r="AE504" s="249">
        <f t="shared" si="121"/>
        <v>0</v>
      </c>
      <c r="AG504" s="254">
        <f t="shared" si="122"/>
        <v>0</v>
      </c>
      <c r="AH504" s="254" t="e">
        <f t="shared" si="123"/>
        <v>#VALUE!</v>
      </c>
      <c r="AI504" s="256" t="e">
        <f t="shared" si="124"/>
        <v>#VALUE!</v>
      </c>
      <c r="AJ504" t="b">
        <f t="shared" si="125"/>
        <v>1</v>
      </c>
      <c r="AK504" t="s">
        <v>1012</v>
      </c>
      <c r="AL504" t="str">
        <f t="shared" si="126"/>
        <v>#N/A Mandatory parameter [SECURITY] cannot be empty</v>
      </c>
      <c r="AM504">
        <f t="shared" si="127"/>
        <v>0</v>
      </c>
    </row>
    <row r="505" spans="8:39" x14ac:dyDescent="0.35">
      <c r="H505" s="287" t="e">
        <f t="shared" si="128"/>
        <v>#N/A</v>
      </c>
      <c r="O505" t="str" cm="1">
        <f t="array" ref="O505">_xll.BDP(I505,"SECURITY_TYP")</f>
        <v>#N/A Mandatory parameter [SECURITY] cannot be empty</v>
      </c>
      <c r="P505" t="str" cm="1">
        <f t="array" ref="P505">_xll.BDP(I505,"ID_ISIN")</f>
        <v>#N/A Mandatory parameter [SECURITY] cannot be empty</v>
      </c>
      <c r="Q505" t="str" cm="1">
        <f t="array" ref="Q505">_xll.BDP(P505&amp;" Govt","MATURITY")</f>
        <v>#N/A Mandatory parameter [SECURITY] cannot be empty Govt</v>
      </c>
      <c r="R505" t="str" cm="1">
        <f t="array" ref="R505">_xll.BDP(I505,"CRNCY")</f>
        <v>#N/A Mandatory parameter [SECURITY] cannot be empty</v>
      </c>
      <c r="S505" s="91" t="str" cm="1">
        <f t="array" ref="S505">_xll.BDP(P505&amp;" Govt","RISK_MID")</f>
        <v>#N/A Mandatory parameter [SECURITY] cannot be empty Govt</v>
      </c>
      <c r="T505" s="175" t="e">
        <f t="shared" ref="T505:T563" si="129">S505*L505/(10*U505)</f>
        <v>#VALUE!</v>
      </c>
      <c r="U505" t="str" cm="1">
        <f t="array" ref="U505">IF(R505="GBP",1,_xll.BDP("GBP"&amp;R505&amp;" CURNCY","PX_LAST"))</f>
        <v>#N/A Invalid Security</v>
      </c>
      <c r="V505" s="107" t="e">
        <f t="shared" ref="V505:V563" si="130">T505/($I$2*100)</f>
        <v>#VALUE!</v>
      </c>
      <c r="X505" s="249">
        <f t="shared" ref="X505:X563" si="131">I505</f>
        <v>0</v>
      </c>
      <c r="Y505" s="250">
        <f t="shared" ref="Y505:Y563" si="132">$Z$2*L505</f>
        <v>0</v>
      </c>
      <c r="Z505" s="254">
        <f t="shared" ref="Z505:Z563" si="133">Y505-L505</f>
        <v>0</v>
      </c>
      <c r="AA505" s="254" t="e">
        <f t="shared" ref="AA505:AA563" si="134">Z505*S505/(10*U505)</f>
        <v>#VALUE!</v>
      </c>
      <c r="AB505" s="91" t="str" cm="1">
        <f t="array" ref="AB505">_xll.BDP(P505&amp;" Govt","PX_DIRTY_MID")</f>
        <v>#N/A Mandatory parameter [SECURITY] cannot be empty Govt</v>
      </c>
      <c r="AC505" s="256" t="e">
        <f t="shared" ref="AC505:AC563" si="135">AB505*Z505*(10/IF(R505="MXN",10,1)/U505)</f>
        <v>#VALUE!</v>
      </c>
      <c r="AD505" s="255" t="e">
        <f t="shared" ref="AD505:AD563" si="136">AC505/M505</f>
        <v>#VALUE!</v>
      </c>
      <c r="AE505" s="249">
        <f t="shared" ref="AE505:AE563" si="137">J505</f>
        <v>0</v>
      </c>
      <c r="AG505" s="254">
        <f t="shared" ref="AG505:AG563" si="138">IF(AF505="",Z505,AF505)</f>
        <v>0</v>
      </c>
      <c r="AH505" s="254" t="e">
        <f t="shared" ref="AH505:AH563" si="139">AG505*S505/(10*U505)</f>
        <v>#VALUE!</v>
      </c>
      <c r="AI505" s="256" t="e">
        <f t="shared" ref="AI505:AI563" si="140">AB505*AG505*(10/IF(R505="MXN",10,1)/U505)</f>
        <v>#VALUE!</v>
      </c>
      <c r="AJ505" t="b">
        <f t="shared" ref="AJ505:AJ563" si="141">ABS(AG505)&lt;=ABS(L505)</f>
        <v>1</v>
      </c>
      <c r="AK505" t="s">
        <v>1012</v>
      </c>
      <c r="AL505" t="str">
        <f t="shared" ref="AL505:AL563" si="142">O505</f>
        <v>#N/A Mandatory parameter [SECURITY] cannot be empty</v>
      </c>
      <c r="AM505">
        <f t="shared" ref="AM505:AM563" si="143">K505</f>
        <v>0</v>
      </c>
    </row>
    <row r="506" spans="8:39" x14ac:dyDescent="0.35">
      <c r="H506" s="287" t="e">
        <f t="shared" si="128"/>
        <v>#N/A</v>
      </c>
      <c r="O506" t="str" cm="1">
        <f t="array" ref="O506">_xll.BDP(I506,"SECURITY_TYP")</f>
        <v>#N/A Mandatory parameter [SECURITY] cannot be empty</v>
      </c>
      <c r="P506" t="str" cm="1">
        <f t="array" ref="P506">_xll.BDP(I506,"ID_ISIN")</f>
        <v>#N/A Mandatory parameter [SECURITY] cannot be empty</v>
      </c>
      <c r="Q506" t="str" cm="1">
        <f t="array" ref="Q506">_xll.BDP(P506&amp;" Govt","MATURITY")</f>
        <v>#N/A Mandatory parameter [SECURITY] cannot be empty Govt</v>
      </c>
      <c r="R506" t="str" cm="1">
        <f t="array" ref="R506">_xll.BDP(I506,"CRNCY")</f>
        <v>#N/A Mandatory parameter [SECURITY] cannot be empty</v>
      </c>
      <c r="S506" s="91" t="str" cm="1">
        <f t="array" ref="S506">_xll.BDP(P506&amp;" Govt","RISK_MID")</f>
        <v>#N/A Mandatory parameter [SECURITY] cannot be empty Govt</v>
      </c>
      <c r="T506" s="175" t="e">
        <f t="shared" si="129"/>
        <v>#VALUE!</v>
      </c>
      <c r="U506" t="str" cm="1">
        <f t="array" ref="U506">IF(R506="GBP",1,_xll.BDP("GBP"&amp;R506&amp;" CURNCY","PX_LAST"))</f>
        <v>#N/A Invalid Security</v>
      </c>
      <c r="V506" s="107" t="e">
        <f t="shared" si="130"/>
        <v>#VALUE!</v>
      </c>
      <c r="X506" s="249">
        <f t="shared" si="131"/>
        <v>0</v>
      </c>
      <c r="Y506" s="250">
        <f t="shared" si="132"/>
        <v>0</v>
      </c>
      <c r="Z506" s="254">
        <f t="shared" si="133"/>
        <v>0</v>
      </c>
      <c r="AA506" s="254" t="e">
        <f t="shared" si="134"/>
        <v>#VALUE!</v>
      </c>
      <c r="AB506" s="91" t="str" cm="1">
        <f t="array" ref="AB506">_xll.BDP(P506&amp;" Govt","PX_DIRTY_MID")</f>
        <v>#N/A Mandatory parameter [SECURITY] cannot be empty Govt</v>
      </c>
      <c r="AC506" s="256" t="e">
        <f t="shared" si="135"/>
        <v>#VALUE!</v>
      </c>
      <c r="AD506" s="255" t="e">
        <f t="shared" si="136"/>
        <v>#VALUE!</v>
      </c>
      <c r="AE506" s="249">
        <f t="shared" si="137"/>
        <v>0</v>
      </c>
      <c r="AG506" s="254">
        <f t="shared" si="138"/>
        <v>0</v>
      </c>
      <c r="AH506" s="254" t="e">
        <f t="shared" si="139"/>
        <v>#VALUE!</v>
      </c>
      <c r="AI506" s="256" t="e">
        <f t="shared" si="140"/>
        <v>#VALUE!</v>
      </c>
      <c r="AJ506" t="b">
        <f t="shared" si="141"/>
        <v>1</v>
      </c>
      <c r="AK506" t="s">
        <v>1012</v>
      </c>
      <c r="AL506" t="str">
        <f t="shared" si="142"/>
        <v>#N/A Mandatory parameter [SECURITY] cannot be empty</v>
      </c>
      <c r="AM506">
        <f t="shared" si="143"/>
        <v>0</v>
      </c>
    </row>
    <row r="507" spans="8:39" x14ac:dyDescent="0.35">
      <c r="H507" s="287" t="e">
        <f t="shared" si="128"/>
        <v>#N/A</v>
      </c>
      <c r="O507" t="str" cm="1">
        <f t="array" ref="O507">_xll.BDP(I507,"SECURITY_TYP")</f>
        <v>#N/A Mandatory parameter [SECURITY] cannot be empty</v>
      </c>
      <c r="P507" t="str" cm="1">
        <f t="array" ref="P507">_xll.BDP(I507,"ID_ISIN")</f>
        <v>#N/A Mandatory parameter [SECURITY] cannot be empty</v>
      </c>
      <c r="Q507" t="str" cm="1">
        <f t="array" ref="Q507">_xll.BDP(P507&amp;" Govt","MATURITY")</f>
        <v>#N/A Mandatory parameter [SECURITY] cannot be empty Govt</v>
      </c>
      <c r="R507" t="str" cm="1">
        <f t="array" ref="R507">_xll.BDP(I507,"CRNCY")</f>
        <v>#N/A Mandatory parameter [SECURITY] cannot be empty</v>
      </c>
      <c r="S507" s="91" t="str" cm="1">
        <f t="array" ref="S507">_xll.BDP(P507&amp;" Govt","RISK_MID")</f>
        <v>#N/A Mandatory parameter [SECURITY] cannot be empty Govt</v>
      </c>
      <c r="T507" s="175" t="e">
        <f t="shared" si="129"/>
        <v>#VALUE!</v>
      </c>
      <c r="U507" t="str" cm="1">
        <f t="array" ref="U507">IF(R507="GBP",1,_xll.BDP("GBP"&amp;R507&amp;" CURNCY","PX_LAST"))</f>
        <v>#N/A Invalid Security</v>
      </c>
      <c r="V507" s="107" t="e">
        <f t="shared" si="130"/>
        <v>#VALUE!</v>
      </c>
      <c r="X507" s="249">
        <f t="shared" si="131"/>
        <v>0</v>
      </c>
      <c r="Y507" s="250">
        <f t="shared" si="132"/>
        <v>0</v>
      </c>
      <c r="Z507" s="254">
        <f t="shared" si="133"/>
        <v>0</v>
      </c>
      <c r="AA507" s="254" t="e">
        <f t="shared" si="134"/>
        <v>#VALUE!</v>
      </c>
      <c r="AB507" s="91" t="str" cm="1">
        <f t="array" ref="AB507">_xll.BDP(P507&amp;" Govt","PX_DIRTY_MID")</f>
        <v>#N/A Mandatory parameter [SECURITY] cannot be empty Govt</v>
      </c>
      <c r="AC507" s="256" t="e">
        <f t="shared" si="135"/>
        <v>#VALUE!</v>
      </c>
      <c r="AD507" s="255" t="e">
        <f t="shared" si="136"/>
        <v>#VALUE!</v>
      </c>
      <c r="AE507" s="249">
        <f t="shared" si="137"/>
        <v>0</v>
      </c>
      <c r="AG507" s="254">
        <f t="shared" si="138"/>
        <v>0</v>
      </c>
      <c r="AH507" s="254" t="e">
        <f t="shared" si="139"/>
        <v>#VALUE!</v>
      </c>
      <c r="AI507" s="256" t="e">
        <f t="shared" si="140"/>
        <v>#VALUE!</v>
      </c>
      <c r="AJ507" t="b">
        <f t="shared" si="141"/>
        <v>1</v>
      </c>
      <c r="AK507" t="s">
        <v>1012</v>
      </c>
      <c r="AL507" t="str">
        <f t="shared" si="142"/>
        <v>#N/A Mandatory parameter [SECURITY] cannot be empty</v>
      </c>
      <c r="AM507">
        <f t="shared" si="143"/>
        <v>0</v>
      </c>
    </row>
    <row r="508" spans="8:39" x14ac:dyDescent="0.35">
      <c r="H508" s="287" t="e">
        <f t="shared" si="128"/>
        <v>#N/A</v>
      </c>
      <c r="O508" t="str" cm="1">
        <f t="array" ref="O508">_xll.BDP(I508,"SECURITY_TYP")</f>
        <v>#N/A Mandatory parameter [SECURITY] cannot be empty</v>
      </c>
      <c r="P508" t="str" cm="1">
        <f t="array" ref="P508">_xll.BDP(I508,"ID_ISIN")</f>
        <v>#N/A Mandatory parameter [SECURITY] cannot be empty</v>
      </c>
      <c r="Q508" t="str" cm="1">
        <f t="array" ref="Q508">_xll.BDP(P508&amp;" Govt","MATURITY")</f>
        <v>#N/A Mandatory parameter [SECURITY] cannot be empty Govt</v>
      </c>
      <c r="R508" t="str" cm="1">
        <f t="array" ref="R508">_xll.BDP(I508,"CRNCY")</f>
        <v>#N/A Mandatory parameter [SECURITY] cannot be empty</v>
      </c>
      <c r="S508" s="91" t="str" cm="1">
        <f t="array" ref="S508">_xll.BDP(P508&amp;" Govt","RISK_MID")</f>
        <v>#N/A Mandatory parameter [SECURITY] cannot be empty Govt</v>
      </c>
      <c r="T508" s="175" t="e">
        <f t="shared" si="129"/>
        <v>#VALUE!</v>
      </c>
      <c r="U508" t="str" cm="1">
        <f t="array" ref="U508">IF(R508="GBP",1,_xll.BDP("GBP"&amp;R508&amp;" CURNCY","PX_LAST"))</f>
        <v>#N/A Invalid Security</v>
      </c>
      <c r="V508" s="107" t="e">
        <f t="shared" si="130"/>
        <v>#VALUE!</v>
      </c>
      <c r="X508" s="249">
        <f t="shared" si="131"/>
        <v>0</v>
      </c>
      <c r="Y508" s="250">
        <f t="shared" si="132"/>
        <v>0</v>
      </c>
      <c r="Z508" s="254">
        <f t="shared" si="133"/>
        <v>0</v>
      </c>
      <c r="AA508" s="254" t="e">
        <f t="shared" si="134"/>
        <v>#VALUE!</v>
      </c>
      <c r="AB508" s="91" t="str" cm="1">
        <f t="array" ref="AB508">_xll.BDP(P508&amp;" Govt","PX_DIRTY_MID")</f>
        <v>#N/A Mandatory parameter [SECURITY] cannot be empty Govt</v>
      </c>
      <c r="AC508" s="256" t="e">
        <f t="shared" si="135"/>
        <v>#VALUE!</v>
      </c>
      <c r="AD508" s="255" t="e">
        <f t="shared" si="136"/>
        <v>#VALUE!</v>
      </c>
      <c r="AE508" s="249">
        <f t="shared" si="137"/>
        <v>0</v>
      </c>
      <c r="AG508" s="254">
        <f t="shared" si="138"/>
        <v>0</v>
      </c>
      <c r="AH508" s="254" t="e">
        <f t="shared" si="139"/>
        <v>#VALUE!</v>
      </c>
      <c r="AI508" s="256" t="e">
        <f t="shared" si="140"/>
        <v>#VALUE!</v>
      </c>
      <c r="AJ508" t="b">
        <f t="shared" si="141"/>
        <v>1</v>
      </c>
      <c r="AK508" t="s">
        <v>1012</v>
      </c>
      <c r="AL508" t="str">
        <f t="shared" si="142"/>
        <v>#N/A Mandatory parameter [SECURITY] cannot be empty</v>
      </c>
      <c r="AM508">
        <f t="shared" si="143"/>
        <v>0</v>
      </c>
    </row>
    <row r="509" spans="8:39" x14ac:dyDescent="0.35">
      <c r="H509" s="287" t="e">
        <f t="shared" si="128"/>
        <v>#N/A</v>
      </c>
      <c r="O509" t="str" cm="1">
        <f t="array" ref="O509">_xll.BDP(I509,"SECURITY_TYP")</f>
        <v>#N/A Mandatory parameter [SECURITY] cannot be empty</v>
      </c>
      <c r="P509" t="str" cm="1">
        <f t="array" ref="P509">_xll.BDP(I509,"ID_ISIN")</f>
        <v>#N/A Mandatory parameter [SECURITY] cannot be empty</v>
      </c>
      <c r="Q509" t="str" cm="1">
        <f t="array" ref="Q509">_xll.BDP(P509&amp;" Govt","MATURITY")</f>
        <v>#N/A Mandatory parameter [SECURITY] cannot be empty Govt</v>
      </c>
      <c r="R509" t="str" cm="1">
        <f t="array" ref="R509">_xll.BDP(I509,"CRNCY")</f>
        <v>#N/A Mandatory parameter [SECURITY] cannot be empty</v>
      </c>
      <c r="S509" s="91" t="str" cm="1">
        <f t="array" ref="S509">_xll.BDP(P509&amp;" Govt","RISK_MID")</f>
        <v>#N/A Mandatory parameter [SECURITY] cannot be empty Govt</v>
      </c>
      <c r="T509" s="175" t="e">
        <f t="shared" si="129"/>
        <v>#VALUE!</v>
      </c>
      <c r="U509" t="str" cm="1">
        <f t="array" ref="U509">IF(R509="GBP",1,_xll.BDP("GBP"&amp;R509&amp;" CURNCY","PX_LAST"))</f>
        <v>#N/A Invalid Security</v>
      </c>
      <c r="V509" s="107" t="e">
        <f t="shared" si="130"/>
        <v>#VALUE!</v>
      </c>
      <c r="X509" s="249">
        <f t="shared" si="131"/>
        <v>0</v>
      </c>
      <c r="Y509" s="250">
        <f t="shared" si="132"/>
        <v>0</v>
      </c>
      <c r="Z509" s="254">
        <f t="shared" si="133"/>
        <v>0</v>
      </c>
      <c r="AA509" s="254" t="e">
        <f t="shared" si="134"/>
        <v>#VALUE!</v>
      </c>
      <c r="AB509" s="91" t="str" cm="1">
        <f t="array" ref="AB509">_xll.BDP(P509&amp;" Govt","PX_DIRTY_MID")</f>
        <v>#N/A Mandatory parameter [SECURITY] cannot be empty Govt</v>
      </c>
      <c r="AC509" s="256" t="e">
        <f t="shared" si="135"/>
        <v>#VALUE!</v>
      </c>
      <c r="AD509" s="255" t="e">
        <f t="shared" si="136"/>
        <v>#VALUE!</v>
      </c>
      <c r="AE509" s="249">
        <f t="shared" si="137"/>
        <v>0</v>
      </c>
      <c r="AG509" s="254">
        <f t="shared" si="138"/>
        <v>0</v>
      </c>
      <c r="AH509" s="254" t="e">
        <f t="shared" si="139"/>
        <v>#VALUE!</v>
      </c>
      <c r="AI509" s="256" t="e">
        <f t="shared" si="140"/>
        <v>#VALUE!</v>
      </c>
      <c r="AJ509" t="b">
        <f t="shared" si="141"/>
        <v>1</v>
      </c>
      <c r="AK509" t="s">
        <v>1012</v>
      </c>
      <c r="AL509" t="str">
        <f t="shared" si="142"/>
        <v>#N/A Mandatory parameter [SECURITY] cannot be empty</v>
      </c>
      <c r="AM509">
        <f t="shared" si="143"/>
        <v>0</v>
      </c>
    </row>
    <row r="510" spans="8:39" x14ac:dyDescent="0.35">
      <c r="H510" s="287" t="e">
        <f t="shared" si="128"/>
        <v>#N/A</v>
      </c>
      <c r="O510" t="str" cm="1">
        <f t="array" ref="O510">_xll.BDP(I510,"SECURITY_TYP")</f>
        <v>#N/A Mandatory parameter [SECURITY] cannot be empty</v>
      </c>
      <c r="P510" t="str" cm="1">
        <f t="array" ref="P510">_xll.BDP(I510,"ID_ISIN")</f>
        <v>#N/A Mandatory parameter [SECURITY] cannot be empty</v>
      </c>
      <c r="Q510" t="str" cm="1">
        <f t="array" ref="Q510">_xll.BDP(P510&amp;" Govt","MATURITY")</f>
        <v>#N/A Mandatory parameter [SECURITY] cannot be empty Govt</v>
      </c>
      <c r="R510" t="str" cm="1">
        <f t="array" ref="R510">_xll.BDP(I510,"CRNCY")</f>
        <v>#N/A Mandatory parameter [SECURITY] cannot be empty</v>
      </c>
      <c r="S510" s="91" t="str" cm="1">
        <f t="array" ref="S510">_xll.BDP(P510&amp;" Govt","RISK_MID")</f>
        <v>#N/A Mandatory parameter [SECURITY] cannot be empty Govt</v>
      </c>
      <c r="T510" s="175" t="e">
        <f t="shared" si="129"/>
        <v>#VALUE!</v>
      </c>
      <c r="U510" t="str" cm="1">
        <f t="array" ref="U510">IF(R510="GBP",1,_xll.BDP("GBP"&amp;R510&amp;" CURNCY","PX_LAST"))</f>
        <v>#N/A Invalid Security</v>
      </c>
      <c r="V510" s="107" t="e">
        <f t="shared" si="130"/>
        <v>#VALUE!</v>
      </c>
      <c r="X510" s="249">
        <f t="shared" si="131"/>
        <v>0</v>
      </c>
      <c r="Y510" s="250">
        <f t="shared" si="132"/>
        <v>0</v>
      </c>
      <c r="Z510" s="254">
        <f t="shared" si="133"/>
        <v>0</v>
      </c>
      <c r="AA510" s="254" t="e">
        <f t="shared" si="134"/>
        <v>#VALUE!</v>
      </c>
      <c r="AB510" s="91" t="str" cm="1">
        <f t="array" ref="AB510">_xll.BDP(P510&amp;" Govt","PX_DIRTY_MID")</f>
        <v>#N/A Mandatory parameter [SECURITY] cannot be empty Govt</v>
      </c>
      <c r="AC510" s="256" t="e">
        <f t="shared" si="135"/>
        <v>#VALUE!</v>
      </c>
      <c r="AD510" s="255" t="e">
        <f t="shared" si="136"/>
        <v>#VALUE!</v>
      </c>
      <c r="AE510" s="249">
        <f t="shared" si="137"/>
        <v>0</v>
      </c>
      <c r="AG510" s="254">
        <f t="shared" si="138"/>
        <v>0</v>
      </c>
      <c r="AH510" s="254" t="e">
        <f t="shared" si="139"/>
        <v>#VALUE!</v>
      </c>
      <c r="AI510" s="256" t="e">
        <f t="shared" si="140"/>
        <v>#VALUE!</v>
      </c>
      <c r="AJ510" t="b">
        <f t="shared" si="141"/>
        <v>1</v>
      </c>
      <c r="AK510" t="s">
        <v>1012</v>
      </c>
      <c r="AL510" t="str">
        <f t="shared" si="142"/>
        <v>#N/A Mandatory parameter [SECURITY] cannot be empty</v>
      </c>
      <c r="AM510">
        <f t="shared" si="143"/>
        <v>0</v>
      </c>
    </row>
    <row r="511" spans="8:39" x14ac:dyDescent="0.35">
      <c r="H511" s="287" t="e">
        <f t="shared" si="128"/>
        <v>#N/A</v>
      </c>
      <c r="O511" t="str" cm="1">
        <f t="array" ref="O511">_xll.BDP(I511,"SECURITY_TYP")</f>
        <v>#N/A Mandatory parameter [SECURITY] cannot be empty</v>
      </c>
      <c r="P511" t="str" cm="1">
        <f t="array" ref="P511">_xll.BDP(I511,"ID_ISIN")</f>
        <v>#N/A Mandatory parameter [SECURITY] cannot be empty</v>
      </c>
      <c r="Q511" t="str" cm="1">
        <f t="array" ref="Q511">_xll.BDP(P511&amp;" Govt","MATURITY")</f>
        <v>#N/A Mandatory parameter [SECURITY] cannot be empty Govt</v>
      </c>
      <c r="R511" t="str" cm="1">
        <f t="array" ref="R511">_xll.BDP(I511,"CRNCY")</f>
        <v>#N/A Mandatory parameter [SECURITY] cannot be empty</v>
      </c>
      <c r="S511" s="91" t="str" cm="1">
        <f t="array" ref="S511">_xll.BDP(P511&amp;" Govt","RISK_MID")</f>
        <v>#N/A Mandatory parameter [SECURITY] cannot be empty Govt</v>
      </c>
      <c r="T511" s="175" t="e">
        <f t="shared" si="129"/>
        <v>#VALUE!</v>
      </c>
      <c r="U511" t="str" cm="1">
        <f t="array" ref="U511">IF(R511="GBP",1,_xll.BDP("GBP"&amp;R511&amp;" CURNCY","PX_LAST"))</f>
        <v>#N/A Invalid Security</v>
      </c>
      <c r="V511" s="107" t="e">
        <f t="shared" si="130"/>
        <v>#VALUE!</v>
      </c>
      <c r="X511" s="249">
        <f t="shared" si="131"/>
        <v>0</v>
      </c>
      <c r="Y511" s="250">
        <f t="shared" si="132"/>
        <v>0</v>
      </c>
      <c r="Z511" s="254">
        <f t="shared" si="133"/>
        <v>0</v>
      </c>
      <c r="AA511" s="254" t="e">
        <f t="shared" si="134"/>
        <v>#VALUE!</v>
      </c>
      <c r="AB511" s="91" t="str" cm="1">
        <f t="array" ref="AB511">_xll.BDP(P511&amp;" Govt","PX_DIRTY_MID")</f>
        <v>#N/A Mandatory parameter [SECURITY] cannot be empty Govt</v>
      </c>
      <c r="AC511" s="256" t="e">
        <f t="shared" si="135"/>
        <v>#VALUE!</v>
      </c>
      <c r="AD511" s="255" t="e">
        <f t="shared" si="136"/>
        <v>#VALUE!</v>
      </c>
      <c r="AE511" s="249">
        <f t="shared" si="137"/>
        <v>0</v>
      </c>
      <c r="AG511" s="254">
        <f t="shared" si="138"/>
        <v>0</v>
      </c>
      <c r="AH511" s="254" t="e">
        <f t="shared" si="139"/>
        <v>#VALUE!</v>
      </c>
      <c r="AI511" s="256" t="e">
        <f t="shared" si="140"/>
        <v>#VALUE!</v>
      </c>
      <c r="AJ511" t="b">
        <f t="shared" si="141"/>
        <v>1</v>
      </c>
      <c r="AK511" t="s">
        <v>1012</v>
      </c>
      <c r="AL511" t="str">
        <f t="shared" si="142"/>
        <v>#N/A Mandatory parameter [SECURITY] cannot be empty</v>
      </c>
      <c r="AM511">
        <f t="shared" si="143"/>
        <v>0</v>
      </c>
    </row>
    <row r="512" spans="8:39" x14ac:dyDescent="0.35">
      <c r="H512" s="287" t="e">
        <f t="shared" si="128"/>
        <v>#N/A</v>
      </c>
      <c r="O512" t="str" cm="1">
        <f t="array" ref="O512">_xll.BDP(I512,"SECURITY_TYP")</f>
        <v>#N/A Mandatory parameter [SECURITY] cannot be empty</v>
      </c>
      <c r="P512" t="str" cm="1">
        <f t="array" ref="P512">_xll.BDP(I512,"ID_ISIN")</f>
        <v>#N/A Mandatory parameter [SECURITY] cannot be empty</v>
      </c>
      <c r="Q512" t="str" cm="1">
        <f t="array" ref="Q512">_xll.BDP(P512&amp;" Govt","MATURITY")</f>
        <v>#N/A Mandatory parameter [SECURITY] cannot be empty Govt</v>
      </c>
      <c r="R512" t="str" cm="1">
        <f t="array" ref="R512">_xll.BDP(I512,"CRNCY")</f>
        <v>#N/A Mandatory parameter [SECURITY] cannot be empty</v>
      </c>
      <c r="S512" s="91" t="str" cm="1">
        <f t="array" ref="S512">_xll.BDP(P512&amp;" Govt","RISK_MID")</f>
        <v>#N/A Mandatory parameter [SECURITY] cannot be empty Govt</v>
      </c>
      <c r="T512" s="175" t="e">
        <f t="shared" si="129"/>
        <v>#VALUE!</v>
      </c>
      <c r="U512" t="str" cm="1">
        <f t="array" ref="U512">IF(R512="GBP",1,_xll.BDP("GBP"&amp;R512&amp;" CURNCY","PX_LAST"))</f>
        <v>#N/A Invalid Security</v>
      </c>
      <c r="V512" s="107" t="e">
        <f t="shared" si="130"/>
        <v>#VALUE!</v>
      </c>
      <c r="X512" s="249">
        <f t="shared" si="131"/>
        <v>0</v>
      </c>
      <c r="Y512" s="250">
        <f t="shared" si="132"/>
        <v>0</v>
      </c>
      <c r="Z512" s="254">
        <f t="shared" si="133"/>
        <v>0</v>
      </c>
      <c r="AA512" s="254" t="e">
        <f t="shared" si="134"/>
        <v>#VALUE!</v>
      </c>
      <c r="AB512" s="91" t="str" cm="1">
        <f t="array" ref="AB512">_xll.BDP(P512&amp;" Govt","PX_DIRTY_MID")</f>
        <v>#N/A Mandatory parameter [SECURITY] cannot be empty Govt</v>
      </c>
      <c r="AC512" s="256" t="e">
        <f t="shared" si="135"/>
        <v>#VALUE!</v>
      </c>
      <c r="AD512" s="255" t="e">
        <f t="shared" si="136"/>
        <v>#VALUE!</v>
      </c>
      <c r="AE512" s="249">
        <f t="shared" si="137"/>
        <v>0</v>
      </c>
      <c r="AG512" s="254">
        <f t="shared" si="138"/>
        <v>0</v>
      </c>
      <c r="AH512" s="254" t="e">
        <f t="shared" si="139"/>
        <v>#VALUE!</v>
      </c>
      <c r="AI512" s="256" t="e">
        <f t="shared" si="140"/>
        <v>#VALUE!</v>
      </c>
      <c r="AJ512" t="b">
        <f t="shared" si="141"/>
        <v>1</v>
      </c>
      <c r="AK512" t="s">
        <v>1012</v>
      </c>
      <c r="AL512" t="str">
        <f t="shared" si="142"/>
        <v>#N/A Mandatory parameter [SECURITY] cannot be empty</v>
      </c>
      <c r="AM512">
        <f t="shared" si="143"/>
        <v>0</v>
      </c>
    </row>
    <row r="513" spans="8:39" x14ac:dyDescent="0.35">
      <c r="H513" s="287" t="e">
        <f t="shared" si="128"/>
        <v>#N/A</v>
      </c>
      <c r="O513" t="str" cm="1">
        <f t="array" ref="O513">_xll.BDP(I513,"SECURITY_TYP")</f>
        <v>#N/A Mandatory parameter [SECURITY] cannot be empty</v>
      </c>
      <c r="P513" t="str" cm="1">
        <f t="array" ref="P513">_xll.BDP(I513,"ID_ISIN")</f>
        <v>#N/A Mandatory parameter [SECURITY] cannot be empty</v>
      </c>
      <c r="Q513" t="str" cm="1">
        <f t="array" ref="Q513">_xll.BDP(P513&amp;" Govt","MATURITY")</f>
        <v>#N/A Mandatory parameter [SECURITY] cannot be empty Govt</v>
      </c>
      <c r="R513" t="str" cm="1">
        <f t="array" ref="R513">_xll.BDP(I513,"CRNCY")</f>
        <v>#N/A Mandatory parameter [SECURITY] cannot be empty</v>
      </c>
      <c r="S513" s="91" t="str" cm="1">
        <f t="array" ref="S513">_xll.BDP(P513&amp;" Govt","RISK_MID")</f>
        <v>#N/A Mandatory parameter [SECURITY] cannot be empty Govt</v>
      </c>
      <c r="T513" s="175" t="e">
        <f t="shared" si="129"/>
        <v>#VALUE!</v>
      </c>
      <c r="U513" t="str" cm="1">
        <f t="array" ref="U513">IF(R513="GBP",1,_xll.BDP("GBP"&amp;R513&amp;" CURNCY","PX_LAST"))</f>
        <v>#N/A Invalid Security</v>
      </c>
      <c r="V513" s="107" t="e">
        <f t="shared" si="130"/>
        <v>#VALUE!</v>
      </c>
      <c r="X513" s="249">
        <f t="shared" si="131"/>
        <v>0</v>
      </c>
      <c r="Y513" s="250">
        <f t="shared" si="132"/>
        <v>0</v>
      </c>
      <c r="Z513" s="254">
        <f t="shared" si="133"/>
        <v>0</v>
      </c>
      <c r="AA513" s="254" t="e">
        <f t="shared" si="134"/>
        <v>#VALUE!</v>
      </c>
      <c r="AB513" s="91" t="str" cm="1">
        <f t="array" ref="AB513">_xll.BDP(P513&amp;" Govt","PX_DIRTY_MID")</f>
        <v>#N/A Mandatory parameter [SECURITY] cannot be empty Govt</v>
      </c>
      <c r="AC513" s="256" t="e">
        <f t="shared" si="135"/>
        <v>#VALUE!</v>
      </c>
      <c r="AD513" s="255" t="e">
        <f t="shared" si="136"/>
        <v>#VALUE!</v>
      </c>
      <c r="AE513" s="249">
        <f t="shared" si="137"/>
        <v>0</v>
      </c>
      <c r="AG513" s="254">
        <f t="shared" si="138"/>
        <v>0</v>
      </c>
      <c r="AH513" s="254" t="e">
        <f t="shared" si="139"/>
        <v>#VALUE!</v>
      </c>
      <c r="AI513" s="256" t="e">
        <f t="shared" si="140"/>
        <v>#VALUE!</v>
      </c>
      <c r="AJ513" t="b">
        <f t="shared" si="141"/>
        <v>1</v>
      </c>
      <c r="AK513" t="s">
        <v>1012</v>
      </c>
      <c r="AL513" t="str">
        <f t="shared" si="142"/>
        <v>#N/A Mandatory parameter [SECURITY] cannot be empty</v>
      </c>
      <c r="AM513">
        <f t="shared" si="143"/>
        <v>0</v>
      </c>
    </row>
    <row r="514" spans="8:39" x14ac:dyDescent="0.35">
      <c r="H514" s="287" t="e">
        <f t="shared" si="128"/>
        <v>#N/A</v>
      </c>
      <c r="O514" t="str" cm="1">
        <f t="array" ref="O514">_xll.BDP(I514,"SECURITY_TYP")</f>
        <v>#N/A Mandatory parameter [SECURITY] cannot be empty</v>
      </c>
      <c r="P514" t="str" cm="1">
        <f t="array" ref="P514">_xll.BDP(I514,"ID_ISIN")</f>
        <v>#N/A Mandatory parameter [SECURITY] cannot be empty</v>
      </c>
      <c r="Q514" t="str" cm="1">
        <f t="array" ref="Q514">_xll.BDP(P514&amp;" Govt","MATURITY")</f>
        <v>#N/A Mandatory parameter [SECURITY] cannot be empty Govt</v>
      </c>
      <c r="R514" t="str" cm="1">
        <f t="array" ref="R514">_xll.BDP(I514,"CRNCY")</f>
        <v>#N/A Mandatory parameter [SECURITY] cannot be empty</v>
      </c>
      <c r="S514" s="91" t="str" cm="1">
        <f t="array" ref="S514">_xll.BDP(P514&amp;" Govt","RISK_MID")</f>
        <v>#N/A Mandatory parameter [SECURITY] cannot be empty Govt</v>
      </c>
      <c r="T514" s="175" t="e">
        <f t="shared" si="129"/>
        <v>#VALUE!</v>
      </c>
      <c r="U514" t="str" cm="1">
        <f t="array" ref="U514">IF(R514="GBP",1,_xll.BDP("GBP"&amp;R514&amp;" CURNCY","PX_LAST"))</f>
        <v>#N/A Invalid Security</v>
      </c>
      <c r="V514" s="107" t="e">
        <f t="shared" si="130"/>
        <v>#VALUE!</v>
      </c>
      <c r="X514" s="249">
        <f t="shared" si="131"/>
        <v>0</v>
      </c>
      <c r="Y514" s="250">
        <f t="shared" si="132"/>
        <v>0</v>
      </c>
      <c r="Z514" s="254">
        <f t="shared" si="133"/>
        <v>0</v>
      </c>
      <c r="AA514" s="254" t="e">
        <f t="shared" si="134"/>
        <v>#VALUE!</v>
      </c>
      <c r="AB514" s="91" t="str" cm="1">
        <f t="array" ref="AB514">_xll.BDP(P514&amp;" Govt","PX_DIRTY_MID")</f>
        <v>#N/A Mandatory parameter [SECURITY] cannot be empty Govt</v>
      </c>
      <c r="AC514" s="256" t="e">
        <f t="shared" si="135"/>
        <v>#VALUE!</v>
      </c>
      <c r="AD514" s="255" t="e">
        <f t="shared" si="136"/>
        <v>#VALUE!</v>
      </c>
      <c r="AE514" s="249">
        <f t="shared" si="137"/>
        <v>0</v>
      </c>
      <c r="AG514" s="254">
        <f t="shared" si="138"/>
        <v>0</v>
      </c>
      <c r="AH514" s="254" t="e">
        <f t="shared" si="139"/>
        <v>#VALUE!</v>
      </c>
      <c r="AI514" s="256" t="e">
        <f t="shared" si="140"/>
        <v>#VALUE!</v>
      </c>
      <c r="AJ514" t="b">
        <f t="shared" si="141"/>
        <v>1</v>
      </c>
      <c r="AK514" t="s">
        <v>1012</v>
      </c>
      <c r="AL514" t="str">
        <f t="shared" si="142"/>
        <v>#N/A Mandatory parameter [SECURITY] cannot be empty</v>
      </c>
      <c r="AM514">
        <f t="shared" si="143"/>
        <v>0</v>
      </c>
    </row>
    <row r="515" spans="8:39" x14ac:dyDescent="0.35">
      <c r="H515" s="287" t="e">
        <f t="shared" si="128"/>
        <v>#N/A</v>
      </c>
      <c r="O515" t="str" cm="1">
        <f t="array" ref="O515">_xll.BDP(I515,"SECURITY_TYP")</f>
        <v>#N/A Mandatory parameter [SECURITY] cannot be empty</v>
      </c>
      <c r="P515" t="str" cm="1">
        <f t="array" ref="P515">_xll.BDP(I515,"ID_ISIN")</f>
        <v>#N/A Mandatory parameter [SECURITY] cannot be empty</v>
      </c>
      <c r="Q515" t="str" cm="1">
        <f t="array" ref="Q515">_xll.BDP(P515&amp;" Govt","MATURITY")</f>
        <v>#N/A Mandatory parameter [SECURITY] cannot be empty Govt</v>
      </c>
      <c r="R515" t="str" cm="1">
        <f t="array" ref="R515">_xll.BDP(I515,"CRNCY")</f>
        <v>#N/A Mandatory parameter [SECURITY] cannot be empty</v>
      </c>
      <c r="S515" s="91" t="str" cm="1">
        <f t="array" ref="S515">_xll.BDP(P515&amp;" Govt","RISK_MID")</f>
        <v>#N/A Mandatory parameter [SECURITY] cannot be empty Govt</v>
      </c>
      <c r="T515" s="175" t="e">
        <f t="shared" si="129"/>
        <v>#VALUE!</v>
      </c>
      <c r="U515" t="str" cm="1">
        <f t="array" ref="U515">IF(R515="GBP",1,_xll.BDP("GBP"&amp;R515&amp;" CURNCY","PX_LAST"))</f>
        <v>#N/A Invalid Security</v>
      </c>
      <c r="V515" s="107" t="e">
        <f t="shared" si="130"/>
        <v>#VALUE!</v>
      </c>
      <c r="X515" s="249">
        <f t="shared" si="131"/>
        <v>0</v>
      </c>
      <c r="Y515" s="250">
        <f t="shared" si="132"/>
        <v>0</v>
      </c>
      <c r="Z515" s="254">
        <f t="shared" si="133"/>
        <v>0</v>
      </c>
      <c r="AA515" s="254" t="e">
        <f t="shared" si="134"/>
        <v>#VALUE!</v>
      </c>
      <c r="AB515" s="91" t="str" cm="1">
        <f t="array" ref="AB515">_xll.BDP(P515&amp;" Govt","PX_DIRTY_MID")</f>
        <v>#N/A Mandatory parameter [SECURITY] cannot be empty Govt</v>
      </c>
      <c r="AC515" s="256" t="e">
        <f t="shared" si="135"/>
        <v>#VALUE!</v>
      </c>
      <c r="AD515" s="255" t="e">
        <f t="shared" si="136"/>
        <v>#VALUE!</v>
      </c>
      <c r="AE515" s="249">
        <f t="shared" si="137"/>
        <v>0</v>
      </c>
      <c r="AG515" s="254">
        <f t="shared" si="138"/>
        <v>0</v>
      </c>
      <c r="AH515" s="254" t="e">
        <f t="shared" si="139"/>
        <v>#VALUE!</v>
      </c>
      <c r="AI515" s="256" t="e">
        <f t="shared" si="140"/>
        <v>#VALUE!</v>
      </c>
      <c r="AJ515" t="b">
        <f t="shared" si="141"/>
        <v>1</v>
      </c>
      <c r="AK515" t="s">
        <v>1012</v>
      </c>
      <c r="AL515" t="str">
        <f t="shared" si="142"/>
        <v>#N/A Mandatory parameter [SECURITY] cannot be empty</v>
      </c>
      <c r="AM515">
        <f t="shared" si="143"/>
        <v>0</v>
      </c>
    </row>
    <row r="516" spans="8:39" x14ac:dyDescent="0.35">
      <c r="H516" s="287" t="e">
        <f t="shared" si="128"/>
        <v>#N/A</v>
      </c>
      <c r="O516" t="str" cm="1">
        <f t="array" ref="O516">_xll.BDP(I516,"SECURITY_TYP")</f>
        <v>#N/A Mandatory parameter [SECURITY] cannot be empty</v>
      </c>
      <c r="P516" t="str" cm="1">
        <f t="array" ref="P516">_xll.BDP(I516,"ID_ISIN")</f>
        <v>#N/A Mandatory parameter [SECURITY] cannot be empty</v>
      </c>
      <c r="Q516" t="str" cm="1">
        <f t="array" ref="Q516">_xll.BDP(P516&amp;" Govt","MATURITY")</f>
        <v>#N/A Mandatory parameter [SECURITY] cannot be empty Govt</v>
      </c>
      <c r="R516" t="str" cm="1">
        <f t="array" ref="R516">_xll.BDP(I516,"CRNCY")</f>
        <v>#N/A Mandatory parameter [SECURITY] cannot be empty</v>
      </c>
      <c r="S516" s="91" t="str" cm="1">
        <f t="array" ref="S516">_xll.BDP(P516&amp;" Govt","RISK_MID")</f>
        <v>#N/A Mandatory parameter [SECURITY] cannot be empty Govt</v>
      </c>
      <c r="T516" s="175" t="e">
        <f t="shared" si="129"/>
        <v>#VALUE!</v>
      </c>
      <c r="U516" t="str" cm="1">
        <f t="array" ref="U516">IF(R516="GBP",1,_xll.BDP("GBP"&amp;R516&amp;" CURNCY","PX_LAST"))</f>
        <v>#N/A Invalid Security</v>
      </c>
      <c r="V516" s="107" t="e">
        <f t="shared" si="130"/>
        <v>#VALUE!</v>
      </c>
      <c r="X516" s="249">
        <f t="shared" si="131"/>
        <v>0</v>
      </c>
      <c r="Y516" s="250">
        <f t="shared" si="132"/>
        <v>0</v>
      </c>
      <c r="Z516" s="254">
        <f t="shared" si="133"/>
        <v>0</v>
      </c>
      <c r="AA516" s="254" t="e">
        <f t="shared" si="134"/>
        <v>#VALUE!</v>
      </c>
      <c r="AB516" s="91" t="str" cm="1">
        <f t="array" ref="AB516">_xll.BDP(P516&amp;" Govt","PX_DIRTY_MID")</f>
        <v>#N/A Mandatory parameter [SECURITY] cannot be empty Govt</v>
      </c>
      <c r="AC516" s="256" t="e">
        <f t="shared" si="135"/>
        <v>#VALUE!</v>
      </c>
      <c r="AD516" s="255" t="e">
        <f t="shared" si="136"/>
        <v>#VALUE!</v>
      </c>
      <c r="AE516" s="249">
        <f t="shared" si="137"/>
        <v>0</v>
      </c>
      <c r="AG516" s="254">
        <f t="shared" si="138"/>
        <v>0</v>
      </c>
      <c r="AH516" s="254" t="e">
        <f t="shared" si="139"/>
        <v>#VALUE!</v>
      </c>
      <c r="AI516" s="256" t="e">
        <f t="shared" si="140"/>
        <v>#VALUE!</v>
      </c>
      <c r="AJ516" t="b">
        <f t="shared" si="141"/>
        <v>1</v>
      </c>
      <c r="AK516" t="s">
        <v>1012</v>
      </c>
      <c r="AL516" t="str">
        <f t="shared" si="142"/>
        <v>#N/A Mandatory parameter [SECURITY] cannot be empty</v>
      </c>
      <c r="AM516">
        <f t="shared" si="143"/>
        <v>0</v>
      </c>
    </row>
    <row r="517" spans="8:39" x14ac:dyDescent="0.35">
      <c r="H517" s="287" t="e">
        <f t="shared" si="128"/>
        <v>#N/A</v>
      </c>
      <c r="O517" t="str" cm="1">
        <f t="array" ref="O517">_xll.BDP(I517,"SECURITY_TYP")</f>
        <v>#N/A Mandatory parameter [SECURITY] cannot be empty</v>
      </c>
      <c r="P517" t="str" cm="1">
        <f t="array" ref="P517">_xll.BDP(I517,"ID_ISIN")</f>
        <v>#N/A Mandatory parameter [SECURITY] cannot be empty</v>
      </c>
      <c r="Q517" t="str" cm="1">
        <f t="array" ref="Q517">_xll.BDP(P517&amp;" Govt","MATURITY")</f>
        <v>#N/A Mandatory parameter [SECURITY] cannot be empty Govt</v>
      </c>
      <c r="R517" t="str" cm="1">
        <f t="array" ref="R517">_xll.BDP(I517,"CRNCY")</f>
        <v>#N/A Mandatory parameter [SECURITY] cannot be empty</v>
      </c>
      <c r="S517" s="91" t="str" cm="1">
        <f t="array" ref="S517">_xll.BDP(P517&amp;" Govt","RISK_MID")</f>
        <v>#N/A Mandatory parameter [SECURITY] cannot be empty Govt</v>
      </c>
      <c r="T517" s="175" t="e">
        <f t="shared" si="129"/>
        <v>#VALUE!</v>
      </c>
      <c r="U517" t="str" cm="1">
        <f t="array" ref="U517">IF(R517="GBP",1,_xll.BDP("GBP"&amp;R517&amp;" CURNCY","PX_LAST"))</f>
        <v>#N/A Invalid Security</v>
      </c>
      <c r="V517" s="107" t="e">
        <f t="shared" si="130"/>
        <v>#VALUE!</v>
      </c>
      <c r="X517" s="249">
        <f t="shared" si="131"/>
        <v>0</v>
      </c>
      <c r="Y517" s="250">
        <f t="shared" si="132"/>
        <v>0</v>
      </c>
      <c r="Z517" s="254">
        <f t="shared" si="133"/>
        <v>0</v>
      </c>
      <c r="AA517" s="254" t="e">
        <f t="shared" si="134"/>
        <v>#VALUE!</v>
      </c>
      <c r="AB517" s="91" t="str" cm="1">
        <f t="array" ref="AB517">_xll.BDP(P517&amp;" Govt","PX_DIRTY_MID")</f>
        <v>#N/A Mandatory parameter [SECURITY] cannot be empty Govt</v>
      </c>
      <c r="AC517" s="256" t="e">
        <f t="shared" si="135"/>
        <v>#VALUE!</v>
      </c>
      <c r="AD517" s="255" t="e">
        <f t="shared" si="136"/>
        <v>#VALUE!</v>
      </c>
      <c r="AE517" s="249">
        <f t="shared" si="137"/>
        <v>0</v>
      </c>
      <c r="AG517" s="254">
        <f t="shared" si="138"/>
        <v>0</v>
      </c>
      <c r="AH517" s="254" t="e">
        <f t="shared" si="139"/>
        <v>#VALUE!</v>
      </c>
      <c r="AI517" s="256" t="e">
        <f t="shared" si="140"/>
        <v>#VALUE!</v>
      </c>
      <c r="AJ517" t="b">
        <f t="shared" si="141"/>
        <v>1</v>
      </c>
      <c r="AK517" t="s">
        <v>1012</v>
      </c>
      <c r="AL517" t="str">
        <f t="shared" si="142"/>
        <v>#N/A Mandatory parameter [SECURITY] cannot be empty</v>
      </c>
      <c r="AM517">
        <f t="shared" si="143"/>
        <v>0</v>
      </c>
    </row>
    <row r="518" spans="8:39" x14ac:dyDescent="0.35">
      <c r="H518" s="287" t="e">
        <f t="shared" ref="H518:H581" si="144">VLOOKUP(I518,$A$4:$D$524,4,0)-L518</f>
        <v>#N/A</v>
      </c>
      <c r="O518" t="str" cm="1">
        <f t="array" ref="O518">_xll.BDP(I518,"SECURITY_TYP")</f>
        <v>#N/A Mandatory parameter [SECURITY] cannot be empty</v>
      </c>
      <c r="P518" t="str" cm="1">
        <f t="array" ref="P518">_xll.BDP(I518,"ID_ISIN")</f>
        <v>#N/A Mandatory parameter [SECURITY] cannot be empty</v>
      </c>
      <c r="Q518" t="str" cm="1">
        <f t="array" ref="Q518">_xll.BDP(P518&amp;" Govt","MATURITY")</f>
        <v>#N/A Mandatory parameter [SECURITY] cannot be empty Govt</v>
      </c>
      <c r="R518" t="str" cm="1">
        <f t="array" ref="R518">_xll.BDP(I518,"CRNCY")</f>
        <v>#N/A Mandatory parameter [SECURITY] cannot be empty</v>
      </c>
      <c r="S518" s="91" t="str" cm="1">
        <f t="array" ref="S518">_xll.BDP(P518&amp;" Govt","RISK_MID")</f>
        <v>#N/A Mandatory parameter [SECURITY] cannot be empty Govt</v>
      </c>
      <c r="T518" s="175" t="e">
        <f t="shared" si="129"/>
        <v>#VALUE!</v>
      </c>
      <c r="U518" t="str" cm="1">
        <f t="array" ref="U518">IF(R518="GBP",1,_xll.BDP("GBP"&amp;R518&amp;" CURNCY","PX_LAST"))</f>
        <v>#N/A Invalid Security</v>
      </c>
      <c r="V518" s="107" t="e">
        <f t="shared" si="130"/>
        <v>#VALUE!</v>
      </c>
      <c r="X518" s="249">
        <f t="shared" si="131"/>
        <v>0</v>
      </c>
      <c r="Y518" s="250">
        <f t="shared" si="132"/>
        <v>0</v>
      </c>
      <c r="Z518" s="254">
        <f t="shared" si="133"/>
        <v>0</v>
      </c>
      <c r="AA518" s="254" t="e">
        <f t="shared" si="134"/>
        <v>#VALUE!</v>
      </c>
      <c r="AB518" s="91" t="str" cm="1">
        <f t="array" ref="AB518">_xll.BDP(P518&amp;" Govt","PX_DIRTY_MID")</f>
        <v>#N/A Mandatory parameter [SECURITY] cannot be empty Govt</v>
      </c>
      <c r="AC518" s="256" t="e">
        <f t="shared" si="135"/>
        <v>#VALUE!</v>
      </c>
      <c r="AD518" s="255" t="e">
        <f t="shared" si="136"/>
        <v>#VALUE!</v>
      </c>
      <c r="AE518" s="249">
        <f t="shared" si="137"/>
        <v>0</v>
      </c>
      <c r="AG518" s="254">
        <f t="shared" si="138"/>
        <v>0</v>
      </c>
      <c r="AH518" s="254" t="e">
        <f t="shared" si="139"/>
        <v>#VALUE!</v>
      </c>
      <c r="AI518" s="256" t="e">
        <f t="shared" si="140"/>
        <v>#VALUE!</v>
      </c>
      <c r="AJ518" t="b">
        <f t="shared" si="141"/>
        <v>1</v>
      </c>
      <c r="AK518" t="s">
        <v>1012</v>
      </c>
      <c r="AL518" t="str">
        <f t="shared" si="142"/>
        <v>#N/A Mandatory parameter [SECURITY] cannot be empty</v>
      </c>
      <c r="AM518">
        <f t="shared" si="143"/>
        <v>0</v>
      </c>
    </row>
    <row r="519" spans="8:39" x14ac:dyDescent="0.35">
      <c r="H519" s="287" t="e">
        <f t="shared" si="144"/>
        <v>#N/A</v>
      </c>
      <c r="O519" t="str" cm="1">
        <f t="array" ref="O519">_xll.BDP(I519,"SECURITY_TYP")</f>
        <v>#N/A Mandatory parameter [SECURITY] cannot be empty</v>
      </c>
      <c r="P519" t="str" cm="1">
        <f t="array" ref="P519">_xll.BDP(I519,"ID_ISIN")</f>
        <v>#N/A Mandatory parameter [SECURITY] cannot be empty</v>
      </c>
      <c r="Q519" t="str" cm="1">
        <f t="array" ref="Q519">_xll.BDP(P519&amp;" Govt","MATURITY")</f>
        <v>#N/A Mandatory parameter [SECURITY] cannot be empty Govt</v>
      </c>
      <c r="R519" t="str" cm="1">
        <f t="array" ref="R519">_xll.BDP(I519,"CRNCY")</f>
        <v>#N/A Mandatory parameter [SECURITY] cannot be empty</v>
      </c>
      <c r="S519" s="91" t="str" cm="1">
        <f t="array" ref="S519">_xll.BDP(P519&amp;" Govt","RISK_MID")</f>
        <v>#N/A Mandatory parameter [SECURITY] cannot be empty Govt</v>
      </c>
      <c r="T519" s="175" t="e">
        <f t="shared" si="129"/>
        <v>#VALUE!</v>
      </c>
      <c r="U519" t="str" cm="1">
        <f t="array" ref="U519">IF(R519="GBP",1,_xll.BDP("GBP"&amp;R519&amp;" CURNCY","PX_LAST"))</f>
        <v>#N/A Invalid Security</v>
      </c>
      <c r="V519" s="107" t="e">
        <f t="shared" si="130"/>
        <v>#VALUE!</v>
      </c>
      <c r="X519" s="249">
        <f t="shared" si="131"/>
        <v>0</v>
      </c>
      <c r="Y519" s="250">
        <f t="shared" si="132"/>
        <v>0</v>
      </c>
      <c r="Z519" s="254">
        <f t="shared" si="133"/>
        <v>0</v>
      </c>
      <c r="AA519" s="254" t="e">
        <f t="shared" si="134"/>
        <v>#VALUE!</v>
      </c>
      <c r="AB519" s="91" t="str" cm="1">
        <f t="array" ref="AB519">_xll.BDP(P519&amp;" Govt","PX_DIRTY_MID")</f>
        <v>#N/A Mandatory parameter [SECURITY] cannot be empty Govt</v>
      </c>
      <c r="AC519" s="256" t="e">
        <f t="shared" si="135"/>
        <v>#VALUE!</v>
      </c>
      <c r="AD519" s="255" t="e">
        <f t="shared" si="136"/>
        <v>#VALUE!</v>
      </c>
      <c r="AE519" s="249">
        <f t="shared" si="137"/>
        <v>0</v>
      </c>
      <c r="AG519" s="254">
        <f t="shared" si="138"/>
        <v>0</v>
      </c>
      <c r="AH519" s="254" t="e">
        <f t="shared" si="139"/>
        <v>#VALUE!</v>
      </c>
      <c r="AI519" s="256" t="e">
        <f t="shared" si="140"/>
        <v>#VALUE!</v>
      </c>
      <c r="AJ519" t="b">
        <f t="shared" si="141"/>
        <v>1</v>
      </c>
      <c r="AK519" t="s">
        <v>1012</v>
      </c>
      <c r="AL519" t="str">
        <f t="shared" si="142"/>
        <v>#N/A Mandatory parameter [SECURITY] cannot be empty</v>
      </c>
      <c r="AM519">
        <f t="shared" si="143"/>
        <v>0</v>
      </c>
    </row>
    <row r="520" spans="8:39" x14ac:dyDescent="0.35">
      <c r="H520" s="287" t="e">
        <f t="shared" si="144"/>
        <v>#N/A</v>
      </c>
      <c r="O520" t="str" cm="1">
        <f t="array" ref="O520">_xll.BDP(I520,"SECURITY_TYP")</f>
        <v>#N/A Mandatory parameter [SECURITY] cannot be empty</v>
      </c>
      <c r="P520" t="str" cm="1">
        <f t="array" ref="P520">_xll.BDP(I520,"ID_ISIN")</f>
        <v>#N/A Mandatory parameter [SECURITY] cannot be empty</v>
      </c>
      <c r="Q520" t="str" cm="1">
        <f t="array" ref="Q520">_xll.BDP(P520&amp;" Govt","MATURITY")</f>
        <v>#N/A Mandatory parameter [SECURITY] cannot be empty Govt</v>
      </c>
      <c r="R520" t="str" cm="1">
        <f t="array" ref="R520">_xll.BDP(I520,"CRNCY")</f>
        <v>#N/A Mandatory parameter [SECURITY] cannot be empty</v>
      </c>
      <c r="S520" s="91" t="str" cm="1">
        <f t="array" ref="S520">_xll.BDP(P520&amp;" Govt","RISK_MID")</f>
        <v>#N/A Mandatory parameter [SECURITY] cannot be empty Govt</v>
      </c>
      <c r="T520" s="175" t="e">
        <f t="shared" si="129"/>
        <v>#VALUE!</v>
      </c>
      <c r="U520" t="str" cm="1">
        <f t="array" ref="U520">IF(R520="GBP",1,_xll.BDP("GBP"&amp;R520&amp;" CURNCY","PX_LAST"))</f>
        <v>#N/A Invalid Security</v>
      </c>
      <c r="V520" s="107" t="e">
        <f t="shared" si="130"/>
        <v>#VALUE!</v>
      </c>
      <c r="X520" s="249">
        <f t="shared" si="131"/>
        <v>0</v>
      </c>
      <c r="Y520" s="250">
        <f t="shared" si="132"/>
        <v>0</v>
      </c>
      <c r="Z520" s="254">
        <f t="shared" si="133"/>
        <v>0</v>
      </c>
      <c r="AA520" s="254" t="e">
        <f t="shared" si="134"/>
        <v>#VALUE!</v>
      </c>
      <c r="AB520" s="91" t="str" cm="1">
        <f t="array" ref="AB520">_xll.BDP(P520&amp;" Govt","PX_DIRTY_MID")</f>
        <v>#N/A Mandatory parameter [SECURITY] cannot be empty Govt</v>
      </c>
      <c r="AC520" s="256" t="e">
        <f t="shared" si="135"/>
        <v>#VALUE!</v>
      </c>
      <c r="AD520" s="255" t="e">
        <f t="shared" si="136"/>
        <v>#VALUE!</v>
      </c>
      <c r="AE520" s="249">
        <f t="shared" si="137"/>
        <v>0</v>
      </c>
      <c r="AG520" s="254">
        <f t="shared" si="138"/>
        <v>0</v>
      </c>
      <c r="AH520" s="254" t="e">
        <f t="shared" si="139"/>
        <v>#VALUE!</v>
      </c>
      <c r="AI520" s="256" t="e">
        <f t="shared" si="140"/>
        <v>#VALUE!</v>
      </c>
      <c r="AJ520" t="b">
        <f t="shared" si="141"/>
        <v>1</v>
      </c>
      <c r="AK520" t="s">
        <v>1012</v>
      </c>
      <c r="AL520" t="str">
        <f t="shared" si="142"/>
        <v>#N/A Mandatory parameter [SECURITY] cannot be empty</v>
      </c>
      <c r="AM520">
        <f t="shared" si="143"/>
        <v>0</v>
      </c>
    </row>
    <row r="521" spans="8:39" x14ac:dyDescent="0.35">
      <c r="H521" s="287" t="e">
        <f t="shared" si="144"/>
        <v>#N/A</v>
      </c>
      <c r="O521" t="str" cm="1">
        <f t="array" ref="O521">_xll.BDP(I521,"SECURITY_TYP")</f>
        <v>#N/A Mandatory parameter [SECURITY] cannot be empty</v>
      </c>
      <c r="P521" t="str" cm="1">
        <f t="array" ref="P521">_xll.BDP(I521,"ID_ISIN")</f>
        <v>#N/A Mandatory parameter [SECURITY] cannot be empty</v>
      </c>
      <c r="Q521" t="str" cm="1">
        <f t="array" ref="Q521">_xll.BDP(P521&amp;" Govt","MATURITY")</f>
        <v>#N/A Mandatory parameter [SECURITY] cannot be empty Govt</v>
      </c>
      <c r="R521" t="str" cm="1">
        <f t="array" ref="R521">_xll.BDP(I521,"CRNCY")</f>
        <v>#N/A Mandatory parameter [SECURITY] cannot be empty</v>
      </c>
      <c r="S521" s="91" t="str" cm="1">
        <f t="array" ref="S521">_xll.BDP(P521&amp;" Govt","RISK_MID")</f>
        <v>#N/A Mandatory parameter [SECURITY] cannot be empty Govt</v>
      </c>
      <c r="T521" s="175" t="e">
        <f t="shared" si="129"/>
        <v>#VALUE!</v>
      </c>
      <c r="U521" t="str" cm="1">
        <f t="array" ref="U521">IF(R521="GBP",1,_xll.BDP("GBP"&amp;R521&amp;" CURNCY","PX_LAST"))</f>
        <v>#N/A Invalid Security</v>
      </c>
      <c r="V521" s="107" t="e">
        <f t="shared" si="130"/>
        <v>#VALUE!</v>
      </c>
      <c r="X521" s="249">
        <f t="shared" si="131"/>
        <v>0</v>
      </c>
      <c r="Y521" s="250">
        <f t="shared" si="132"/>
        <v>0</v>
      </c>
      <c r="Z521" s="254">
        <f t="shared" si="133"/>
        <v>0</v>
      </c>
      <c r="AA521" s="254" t="e">
        <f t="shared" si="134"/>
        <v>#VALUE!</v>
      </c>
      <c r="AB521" s="91" t="str" cm="1">
        <f t="array" ref="AB521">_xll.BDP(P521&amp;" Govt","PX_DIRTY_MID")</f>
        <v>#N/A Mandatory parameter [SECURITY] cannot be empty Govt</v>
      </c>
      <c r="AC521" s="256" t="e">
        <f t="shared" si="135"/>
        <v>#VALUE!</v>
      </c>
      <c r="AD521" s="255" t="e">
        <f t="shared" si="136"/>
        <v>#VALUE!</v>
      </c>
      <c r="AE521" s="249">
        <f t="shared" si="137"/>
        <v>0</v>
      </c>
      <c r="AG521" s="254">
        <f t="shared" si="138"/>
        <v>0</v>
      </c>
      <c r="AH521" s="254" t="e">
        <f t="shared" si="139"/>
        <v>#VALUE!</v>
      </c>
      <c r="AI521" s="256" t="e">
        <f t="shared" si="140"/>
        <v>#VALUE!</v>
      </c>
      <c r="AJ521" t="b">
        <f t="shared" si="141"/>
        <v>1</v>
      </c>
      <c r="AK521" t="s">
        <v>1012</v>
      </c>
      <c r="AL521" t="str">
        <f t="shared" si="142"/>
        <v>#N/A Mandatory parameter [SECURITY] cannot be empty</v>
      </c>
      <c r="AM521">
        <f t="shared" si="143"/>
        <v>0</v>
      </c>
    </row>
    <row r="522" spans="8:39" x14ac:dyDescent="0.35">
      <c r="H522" s="287" t="e">
        <f t="shared" si="144"/>
        <v>#N/A</v>
      </c>
      <c r="O522" t="str" cm="1">
        <f t="array" ref="O522">_xll.BDP(I522,"SECURITY_TYP")</f>
        <v>#N/A Mandatory parameter [SECURITY] cannot be empty</v>
      </c>
      <c r="P522" t="str" cm="1">
        <f t="array" ref="P522">_xll.BDP(I522,"ID_ISIN")</f>
        <v>#N/A Mandatory parameter [SECURITY] cannot be empty</v>
      </c>
      <c r="Q522" t="str" cm="1">
        <f t="array" ref="Q522">_xll.BDP(P522&amp;" Govt","MATURITY")</f>
        <v>#N/A Mandatory parameter [SECURITY] cannot be empty Govt</v>
      </c>
      <c r="R522" t="str" cm="1">
        <f t="array" ref="R522">_xll.BDP(I522,"CRNCY")</f>
        <v>#N/A Mandatory parameter [SECURITY] cannot be empty</v>
      </c>
      <c r="S522" s="91" t="str" cm="1">
        <f t="array" ref="S522">_xll.BDP(P522&amp;" Govt","RISK_MID")</f>
        <v>#N/A Mandatory parameter [SECURITY] cannot be empty Govt</v>
      </c>
      <c r="T522" s="175" t="e">
        <f t="shared" si="129"/>
        <v>#VALUE!</v>
      </c>
      <c r="U522" t="str" cm="1">
        <f t="array" ref="U522">IF(R522="GBP",1,_xll.BDP("GBP"&amp;R522&amp;" CURNCY","PX_LAST"))</f>
        <v>#N/A Invalid Security</v>
      </c>
      <c r="V522" s="107" t="e">
        <f t="shared" si="130"/>
        <v>#VALUE!</v>
      </c>
      <c r="X522" s="249">
        <f t="shared" si="131"/>
        <v>0</v>
      </c>
      <c r="Y522" s="250">
        <f t="shared" si="132"/>
        <v>0</v>
      </c>
      <c r="Z522" s="254">
        <f t="shared" si="133"/>
        <v>0</v>
      </c>
      <c r="AA522" s="254" t="e">
        <f t="shared" si="134"/>
        <v>#VALUE!</v>
      </c>
      <c r="AB522" s="91" t="str" cm="1">
        <f t="array" ref="AB522">_xll.BDP(P522&amp;" Govt","PX_DIRTY_MID")</f>
        <v>#N/A Mandatory parameter [SECURITY] cannot be empty Govt</v>
      </c>
      <c r="AC522" s="256" t="e">
        <f t="shared" si="135"/>
        <v>#VALUE!</v>
      </c>
      <c r="AD522" s="255" t="e">
        <f t="shared" si="136"/>
        <v>#VALUE!</v>
      </c>
      <c r="AE522" s="249">
        <f t="shared" si="137"/>
        <v>0</v>
      </c>
      <c r="AG522" s="254">
        <f t="shared" si="138"/>
        <v>0</v>
      </c>
      <c r="AH522" s="254" t="e">
        <f t="shared" si="139"/>
        <v>#VALUE!</v>
      </c>
      <c r="AI522" s="256" t="e">
        <f t="shared" si="140"/>
        <v>#VALUE!</v>
      </c>
      <c r="AJ522" t="b">
        <f t="shared" si="141"/>
        <v>1</v>
      </c>
      <c r="AK522" t="s">
        <v>1012</v>
      </c>
      <c r="AL522" t="str">
        <f t="shared" si="142"/>
        <v>#N/A Mandatory parameter [SECURITY] cannot be empty</v>
      </c>
      <c r="AM522">
        <f t="shared" si="143"/>
        <v>0</v>
      </c>
    </row>
    <row r="523" spans="8:39" x14ac:dyDescent="0.35">
      <c r="H523" s="287" t="e">
        <f t="shared" si="144"/>
        <v>#N/A</v>
      </c>
      <c r="O523" t="str" cm="1">
        <f t="array" ref="O523">_xll.BDP(I523,"SECURITY_TYP")</f>
        <v>#N/A Mandatory parameter [SECURITY] cannot be empty</v>
      </c>
      <c r="P523" t="str" cm="1">
        <f t="array" ref="P523">_xll.BDP(I523,"ID_ISIN")</f>
        <v>#N/A Mandatory parameter [SECURITY] cannot be empty</v>
      </c>
      <c r="Q523" t="str" cm="1">
        <f t="array" ref="Q523">_xll.BDP(P523&amp;" Govt","MATURITY")</f>
        <v>#N/A Mandatory parameter [SECURITY] cannot be empty Govt</v>
      </c>
      <c r="R523" t="str" cm="1">
        <f t="array" ref="R523">_xll.BDP(I523,"CRNCY")</f>
        <v>#N/A Mandatory parameter [SECURITY] cannot be empty</v>
      </c>
      <c r="S523" s="91" t="str" cm="1">
        <f t="array" ref="S523">_xll.BDP(P523&amp;" Govt","RISK_MID")</f>
        <v>#N/A Mandatory parameter [SECURITY] cannot be empty Govt</v>
      </c>
      <c r="T523" s="175" t="e">
        <f t="shared" si="129"/>
        <v>#VALUE!</v>
      </c>
      <c r="U523" t="str" cm="1">
        <f t="array" ref="U523">IF(R523="GBP",1,_xll.BDP("GBP"&amp;R523&amp;" CURNCY","PX_LAST"))</f>
        <v>#N/A Invalid Security</v>
      </c>
      <c r="V523" s="107" t="e">
        <f t="shared" si="130"/>
        <v>#VALUE!</v>
      </c>
      <c r="X523" s="249">
        <f t="shared" si="131"/>
        <v>0</v>
      </c>
      <c r="Y523" s="250">
        <f t="shared" si="132"/>
        <v>0</v>
      </c>
      <c r="Z523" s="254">
        <f t="shared" si="133"/>
        <v>0</v>
      </c>
      <c r="AA523" s="254" t="e">
        <f t="shared" si="134"/>
        <v>#VALUE!</v>
      </c>
      <c r="AB523" s="91" t="str" cm="1">
        <f t="array" ref="AB523">_xll.BDP(P523&amp;" Govt","PX_DIRTY_MID")</f>
        <v>#N/A Mandatory parameter [SECURITY] cannot be empty Govt</v>
      </c>
      <c r="AC523" s="256" t="e">
        <f t="shared" si="135"/>
        <v>#VALUE!</v>
      </c>
      <c r="AD523" s="255" t="e">
        <f t="shared" si="136"/>
        <v>#VALUE!</v>
      </c>
      <c r="AE523" s="249">
        <f t="shared" si="137"/>
        <v>0</v>
      </c>
      <c r="AG523" s="254">
        <f t="shared" si="138"/>
        <v>0</v>
      </c>
      <c r="AH523" s="254" t="e">
        <f t="shared" si="139"/>
        <v>#VALUE!</v>
      </c>
      <c r="AI523" s="256" t="e">
        <f t="shared" si="140"/>
        <v>#VALUE!</v>
      </c>
      <c r="AJ523" t="b">
        <f t="shared" si="141"/>
        <v>1</v>
      </c>
      <c r="AK523" t="s">
        <v>1012</v>
      </c>
      <c r="AL523" t="str">
        <f t="shared" si="142"/>
        <v>#N/A Mandatory parameter [SECURITY] cannot be empty</v>
      </c>
      <c r="AM523">
        <f t="shared" si="143"/>
        <v>0</v>
      </c>
    </row>
    <row r="524" spans="8:39" x14ac:dyDescent="0.35">
      <c r="H524" s="287" t="e">
        <f t="shared" si="144"/>
        <v>#N/A</v>
      </c>
      <c r="O524" t="str" cm="1">
        <f t="array" ref="O524">_xll.BDP(I524,"SECURITY_TYP")</f>
        <v>#N/A Mandatory parameter [SECURITY] cannot be empty</v>
      </c>
      <c r="P524" t="str" cm="1">
        <f t="array" ref="P524">_xll.BDP(I524,"ID_ISIN")</f>
        <v>#N/A Mandatory parameter [SECURITY] cannot be empty</v>
      </c>
      <c r="Q524" t="str" cm="1">
        <f t="array" ref="Q524">_xll.BDP(P524&amp;" Govt","MATURITY")</f>
        <v>#N/A Mandatory parameter [SECURITY] cannot be empty Govt</v>
      </c>
      <c r="R524" t="str" cm="1">
        <f t="array" ref="R524">_xll.BDP(I524,"CRNCY")</f>
        <v>#N/A Mandatory parameter [SECURITY] cannot be empty</v>
      </c>
      <c r="S524" s="91" t="str" cm="1">
        <f t="array" ref="S524">_xll.BDP(P524&amp;" Govt","RISK_MID")</f>
        <v>#N/A Mandatory parameter [SECURITY] cannot be empty Govt</v>
      </c>
      <c r="T524" s="175" t="e">
        <f t="shared" si="129"/>
        <v>#VALUE!</v>
      </c>
      <c r="U524" t="str" cm="1">
        <f t="array" ref="U524">IF(R524="GBP",1,_xll.BDP("GBP"&amp;R524&amp;" CURNCY","PX_LAST"))</f>
        <v>#N/A Invalid Security</v>
      </c>
      <c r="V524" s="107" t="e">
        <f t="shared" si="130"/>
        <v>#VALUE!</v>
      </c>
      <c r="X524" s="249">
        <f t="shared" si="131"/>
        <v>0</v>
      </c>
      <c r="Y524" s="250">
        <f t="shared" si="132"/>
        <v>0</v>
      </c>
      <c r="Z524" s="254">
        <f t="shared" si="133"/>
        <v>0</v>
      </c>
      <c r="AA524" s="254" t="e">
        <f t="shared" si="134"/>
        <v>#VALUE!</v>
      </c>
      <c r="AB524" s="91" t="str" cm="1">
        <f t="array" ref="AB524">_xll.BDP(P524&amp;" Govt","PX_DIRTY_MID")</f>
        <v>#N/A Mandatory parameter [SECURITY] cannot be empty Govt</v>
      </c>
      <c r="AC524" s="256" t="e">
        <f t="shared" si="135"/>
        <v>#VALUE!</v>
      </c>
      <c r="AD524" s="255" t="e">
        <f t="shared" si="136"/>
        <v>#VALUE!</v>
      </c>
      <c r="AE524" s="249">
        <f t="shared" si="137"/>
        <v>0</v>
      </c>
      <c r="AG524" s="254">
        <f t="shared" si="138"/>
        <v>0</v>
      </c>
      <c r="AH524" s="254" t="e">
        <f t="shared" si="139"/>
        <v>#VALUE!</v>
      </c>
      <c r="AI524" s="256" t="e">
        <f t="shared" si="140"/>
        <v>#VALUE!</v>
      </c>
      <c r="AJ524" t="b">
        <f t="shared" si="141"/>
        <v>1</v>
      </c>
      <c r="AK524" t="s">
        <v>1012</v>
      </c>
      <c r="AL524" t="str">
        <f t="shared" si="142"/>
        <v>#N/A Mandatory parameter [SECURITY] cannot be empty</v>
      </c>
      <c r="AM524">
        <f t="shared" si="143"/>
        <v>0</v>
      </c>
    </row>
    <row r="525" spans="8:39" x14ac:dyDescent="0.35">
      <c r="H525" s="287" t="e">
        <f t="shared" si="144"/>
        <v>#N/A</v>
      </c>
      <c r="O525" t="str" cm="1">
        <f t="array" ref="O525">_xll.BDP(I525,"SECURITY_TYP")</f>
        <v>#N/A Mandatory parameter [SECURITY] cannot be empty</v>
      </c>
      <c r="P525" t="str" cm="1">
        <f t="array" ref="P525">_xll.BDP(I525,"ID_ISIN")</f>
        <v>#N/A Mandatory parameter [SECURITY] cannot be empty</v>
      </c>
      <c r="Q525" t="str" cm="1">
        <f t="array" ref="Q525">_xll.BDP(P525&amp;" Govt","MATURITY")</f>
        <v>#N/A Mandatory parameter [SECURITY] cannot be empty Govt</v>
      </c>
      <c r="R525" t="str" cm="1">
        <f t="array" ref="R525">_xll.BDP(I525,"CRNCY")</f>
        <v>#N/A Mandatory parameter [SECURITY] cannot be empty</v>
      </c>
      <c r="S525" s="91" t="str" cm="1">
        <f t="array" ref="S525">_xll.BDP(P525&amp;" Govt","RISK_MID")</f>
        <v>#N/A Mandatory parameter [SECURITY] cannot be empty Govt</v>
      </c>
      <c r="T525" s="175" t="e">
        <f t="shared" si="129"/>
        <v>#VALUE!</v>
      </c>
      <c r="U525" t="str" cm="1">
        <f t="array" ref="U525">IF(R525="GBP",1,_xll.BDP("GBP"&amp;R525&amp;" CURNCY","PX_LAST"))</f>
        <v>#N/A Invalid Security</v>
      </c>
      <c r="V525" s="107" t="e">
        <f t="shared" si="130"/>
        <v>#VALUE!</v>
      </c>
      <c r="X525" s="249">
        <f t="shared" si="131"/>
        <v>0</v>
      </c>
      <c r="Y525" s="250">
        <f t="shared" si="132"/>
        <v>0</v>
      </c>
      <c r="Z525" s="254">
        <f t="shared" si="133"/>
        <v>0</v>
      </c>
      <c r="AA525" s="254" t="e">
        <f t="shared" si="134"/>
        <v>#VALUE!</v>
      </c>
      <c r="AB525" s="91" t="str" cm="1">
        <f t="array" ref="AB525">_xll.BDP(P525&amp;" Govt","PX_DIRTY_MID")</f>
        <v>#N/A Mandatory parameter [SECURITY] cannot be empty Govt</v>
      </c>
      <c r="AC525" s="256" t="e">
        <f t="shared" si="135"/>
        <v>#VALUE!</v>
      </c>
      <c r="AD525" s="255" t="e">
        <f t="shared" si="136"/>
        <v>#VALUE!</v>
      </c>
      <c r="AE525" s="249">
        <f t="shared" si="137"/>
        <v>0</v>
      </c>
      <c r="AG525" s="254">
        <f t="shared" si="138"/>
        <v>0</v>
      </c>
      <c r="AH525" s="254" t="e">
        <f t="shared" si="139"/>
        <v>#VALUE!</v>
      </c>
      <c r="AI525" s="256" t="e">
        <f t="shared" si="140"/>
        <v>#VALUE!</v>
      </c>
      <c r="AJ525" t="b">
        <f t="shared" si="141"/>
        <v>1</v>
      </c>
      <c r="AK525" t="s">
        <v>1012</v>
      </c>
      <c r="AL525" t="str">
        <f t="shared" si="142"/>
        <v>#N/A Mandatory parameter [SECURITY] cannot be empty</v>
      </c>
      <c r="AM525">
        <f t="shared" si="143"/>
        <v>0</v>
      </c>
    </row>
    <row r="526" spans="8:39" x14ac:dyDescent="0.35">
      <c r="H526" s="287" t="e">
        <f t="shared" si="144"/>
        <v>#N/A</v>
      </c>
      <c r="O526" t="str" cm="1">
        <f t="array" ref="O526">_xll.BDP(I526,"SECURITY_TYP")</f>
        <v>#N/A Mandatory parameter [SECURITY] cannot be empty</v>
      </c>
      <c r="P526" t="str" cm="1">
        <f t="array" ref="P526">_xll.BDP(I526,"ID_ISIN")</f>
        <v>#N/A Mandatory parameter [SECURITY] cannot be empty</v>
      </c>
      <c r="Q526" t="str" cm="1">
        <f t="array" ref="Q526">_xll.BDP(P526&amp;" Govt","MATURITY")</f>
        <v>#N/A Mandatory parameter [SECURITY] cannot be empty Govt</v>
      </c>
      <c r="R526" t="str" cm="1">
        <f t="array" ref="R526">_xll.BDP(I526,"CRNCY")</f>
        <v>#N/A Mandatory parameter [SECURITY] cannot be empty</v>
      </c>
      <c r="S526" s="91" t="str" cm="1">
        <f t="array" ref="S526">_xll.BDP(P526&amp;" Govt","RISK_MID")</f>
        <v>#N/A Mandatory parameter [SECURITY] cannot be empty Govt</v>
      </c>
      <c r="T526" s="175" t="e">
        <f t="shared" si="129"/>
        <v>#VALUE!</v>
      </c>
      <c r="U526" t="str" cm="1">
        <f t="array" ref="U526">IF(R526="GBP",1,_xll.BDP("GBP"&amp;R526&amp;" CURNCY","PX_LAST"))</f>
        <v>#N/A Invalid Security</v>
      </c>
      <c r="V526" s="107" t="e">
        <f t="shared" si="130"/>
        <v>#VALUE!</v>
      </c>
      <c r="X526" s="249">
        <f t="shared" si="131"/>
        <v>0</v>
      </c>
      <c r="Y526" s="250">
        <f t="shared" si="132"/>
        <v>0</v>
      </c>
      <c r="Z526" s="254">
        <f t="shared" si="133"/>
        <v>0</v>
      </c>
      <c r="AA526" s="254" t="e">
        <f t="shared" si="134"/>
        <v>#VALUE!</v>
      </c>
      <c r="AB526" s="91" t="str" cm="1">
        <f t="array" ref="AB526">_xll.BDP(P526&amp;" Govt","PX_DIRTY_MID")</f>
        <v>#N/A Mandatory parameter [SECURITY] cannot be empty Govt</v>
      </c>
      <c r="AC526" s="256" t="e">
        <f t="shared" si="135"/>
        <v>#VALUE!</v>
      </c>
      <c r="AD526" s="255" t="e">
        <f t="shared" si="136"/>
        <v>#VALUE!</v>
      </c>
      <c r="AE526" s="249">
        <f t="shared" si="137"/>
        <v>0</v>
      </c>
      <c r="AG526" s="254">
        <f t="shared" si="138"/>
        <v>0</v>
      </c>
      <c r="AH526" s="254" t="e">
        <f t="shared" si="139"/>
        <v>#VALUE!</v>
      </c>
      <c r="AI526" s="256" t="e">
        <f t="shared" si="140"/>
        <v>#VALUE!</v>
      </c>
      <c r="AJ526" t="b">
        <f t="shared" si="141"/>
        <v>1</v>
      </c>
      <c r="AK526" t="s">
        <v>1012</v>
      </c>
      <c r="AL526" t="str">
        <f t="shared" si="142"/>
        <v>#N/A Mandatory parameter [SECURITY] cannot be empty</v>
      </c>
      <c r="AM526">
        <f t="shared" si="143"/>
        <v>0</v>
      </c>
    </row>
    <row r="527" spans="8:39" x14ac:dyDescent="0.35">
      <c r="H527" s="287" t="e">
        <f t="shared" si="144"/>
        <v>#N/A</v>
      </c>
      <c r="O527" t="str" cm="1">
        <f t="array" ref="O527">_xll.BDP(I527,"SECURITY_TYP")</f>
        <v>#N/A Mandatory parameter [SECURITY] cannot be empty</v>
      </c>
      <c r="P527" t="str" cm="1">
        <f t="array" ref="P527">_xll.BDP(I527,"ID_ISIN")</f>
        <v>#N/A Mandatory parameter [SECURITY] cannot be empty</v>
      </c>
      <c r="Q527" t="str" cm="1">
        <f t="array" ref="Q527">_xll.BDP(P527&amp;" Govt","MATURITY")</f>
        <v>#N/A Mandatory parameter [SECURITY] cannot be empty Govt</v>
      </c>
      <c r="R527" t="str" cm="1">
        <f t="array" ref="R527">_xll.BDP(I527,"CRNCY")</f>
        <v>#N/A Mandatory parameter [SECURITY] cannot be empty</v>
      </c>
      <c r="S527" s="91" t="str" cm="1">
        <f t="array" ref="S527">_xll.BDP(P527&amp;" Govt","RISK_MID")</f>
        <v>#N/A Mandatory parameter [SECURITY] cannot be empty Govt</v>
      </c>
      <c r="T527" s="175" t="e">
        <f t="shared" si="129"/>
        <v>#VALUE!</v>
      </c>
      <c r="U527" t="str" cm="1">
        <f t="array" ref="U527">IF(R527="GBP",1,_xll.BDP("GBP"&amp;R527&amp;" CURNCY","PX_LAST"))</f>
        <v>#N/A Invalid Security</v>
      </c>
      <c r="V527" s="107" t="e">
        <f t="shared" si="130"/>
        <v>#VALUE!</v>
      </c>
      <c r="X527" s="249">
        <f t="shared" si="131"/>
        <v>0</v>
      </c>
      <c r="Y527" s="250">
        <f t="shared" si="132"/>
        <v>0</v>
      </c>
      <c r="Z527" s="254">
        <f t="shared" si="133"/>
        <v>0</v>
      </c>
      <c r="AA527" s="254" t="e">
        <f t="shared" si="134"/>
        <v>#VALUE!</v>
      </c>
      <c r="AB527" s="91" t="str" cm="1">
        <f t="array" ref="AB527">_xll.BDP(P527&amp;" Govt","PX_DIRTY_MID")</f>
        <v>#N/A Mandatory parameter [SECURITY] cannot be empty Govt</v>
      </c>
      <c r="AC527" s="256" t="e">
        <f t="shared" si="135"/>
        <v>#VALUE!</v>
      </c>
      <c r="AD527" s="255" t="e">
        <f t="shared" si="136"/>
        <v>#VALUE!</v>
      </c>
      <c r="AE527" s="249">
        <f t="shared" si="137"/>
        <v>0</v>
      </c>
      <c r="AG527" s="254">
        <f t="shared" si="138"/>
        <v>0</v>
      </c>
      <c r="AH527" s="254" t="e">
        <f t="shared" si="139"/>
        <v>#VALUE!</v>
      </c>
      <c r="AI527" s="256" t="e">
        <f t="shared" si="140"/>
        <v>#VALUE!</v>
      </c>
      <c r="AJ527" t="b">
        <f t="shared" si="141"/>
        <v>1</v>
      </c>
      <c r="AK527" t="s">
        <v>1012</v>
      </c>
      <c r="AL527" t="str">
        <f t="shared" si="142"/>
        <v>#N/A Mandatory parameter [SECURITY] cannot be empty</v>
      </c>
      <c r="AM527">
        <f t="shared" si="143"/>
        <v>0</v>
      </c>
    </row>
    <row r="528" spans="8:39" x14ac:dyDescent="0.35">
      <c r="H528" s="287" t="e">
        <f t="shared" si="144"/>
        <v>#N/A</v>
      </c>
      <c r="O528" t="str" cm="1">
        <f t="array" ref="O528">_xll.BDP(I528,"SECURITY_TYP")</f>
        <v>#N/A Mandatory parameter [SECURITY] cannot be empty</v>
      </c>
      <c r="P528" t="str" cm="1">
        <f t="array" ref="P528">_xll.BDP(I528,"ID_ISIN")</f>
        <v>#N/A Mandatory parameter [SECURITY] cannot be empty</v>
      </c>
      <c r="Q528" t="str" cm="1">
        <f t="array" ref="Q528">_xll.BDP(P528&amp;" Govt","MATURITY")</f>
        <v>#N/A Mandatory parameter [SECURITY] cannot be empty Govt</v>
      </c>
      <c r="R528" t="str" cm="1">
        <f t="array" ref="R528">_xll.BDP(I528,"CRNCY")</f>
        <v>#N/A Mandatory parameter [SECURITY] cannot be empty</v>
      </c>
      <c r="S528" s="91" t="str" cm="1">
        <f t="array" ref="S528">_xll.BDP(P528&amp;" Govt","RISK_MID")</f>
        <v>#N/A Mandatory parameter [SECURITY] cannot be empty Govt</v>
      </c>
      <c r="T528" s="175" t="e">
        <f t="shared" si="129"/>
        <v>#VALUE!</v>
      </c>
      <c r="U528" t="str" cm="1">
        <f t="array" ref="U528">IF(R528="GBP",1,_xll.BDP("GBP"&amp;R528&amp;" CURNCY","PX_LAST"))</f>
        <v>#N/A Invalid Security</v>
      </c>
      <c r="V528" s="107" t="e">
        <f t="shared" si="130"/>
        <v>#VALUE!</v>
      </c>
      <c r="X528" s="249">
        <f t="shared" si="131"/>
        <v>0</v>
      </c>
      <c r="Y528" s="250">
        <f t="shared" si="132"/>
        <v>0</v>
      </c>
      <c r="Z528" s="254">
        <f t="shared" si="133"/>
        <v>0</v>
      </c>
      <c r="AA528" s="254" t="e">
        <f t="shared" si="134"/>
        <v>#VALUE!</v>
      </c>
      <c r="AB528" s="91" t="str" cm="1">
        <f t="array" ref="AB528">_xll.BDP(P528&amp;" Govt","PX_DIRTY_MID")</f>
        <v>#N/A Mandatory parameter [SECURITY] cannot be empty Govt</v>
      </c>
      <c r="AC528" s="256" t="e">
        <f t="shared" si="135"/>
        <v>#VALUE!</v>
      </c>
      <c r="AD528" s="255" t="e">
        <f t="shared" si="136"/>
        <v>#VALUE!</v>
      </c>
      <c r="AE528" s="249">
        <f t="shared" si="137"/>
        <v>0</v>
      </c>
      <c r="AG528" s="254">
        <f t="shared" si="138"/>
        <v>0</v>
      </c>
      <c r="AH528" s="254" t="e">
        <f t="shared" si="139"/>
        <v>#VALUE!</v>
      </c>
      <c r="AI528" s="256" t="e">
        <f t="shared" si="140"/>
        <v>#VALUE!</v>
      </c>
      <c r="AJ528" t="b">
        <f t="shared" si="141"/>
        <v>1</v>
      </c>
      <c r="AK528" t="s">
        <v>1012</v>
      </c>
      <c r="AL528" t="str">
        <f t="shared" si="142"/>
        <v>#N/A Mandatory parameter [SECURITY] cannot be empty</v>
      </c>
      <c r="AM528">
        <f t="shared" si="143"/>
        <v>0</v>
      </c>
    </row>
    <row r="529" spans="8:39" x14ac:dyDescent="0.35">
      <c r="H529" s="287" t="e">
        <f t="shared" si="144"/>
        <v>#N/A</v>
      </c>
      <c r="O529" t="str" cm="1">
        <f t="array" ref="O529">_xll.BDP(I529,"SECURITY_TYP")</f>
        <v>#N/A Mandatory parameter [SECURITY] cannot be empty</v>
      </c>
      <c r="P529" t="str" cm="1">
        <f t="array" ref="P529">_xll.BDP(I529,"ID_ISIN")</f>
        <v>#N/A Mandatory parameter [SECURITY] cannot be empty</v>
      </c>
      <c r="Q529" t="str" cm="1">
        <f t="array" ref="Q529">_xll.BDP(P529&amp;" Govt","MATURITY")</f>
        <v>#N/A Mandatory parameter [SECURITY] cannot be empty Govt</v>
      </c>
      <c r="R529" t="str" cm="1">
        <f t="array" ref="R529">_xll.BDP(I529,"CRNCY")</f>
        <v>#N/A Mandatory parameter [SECURITY] cannot be empty</v>
      </c>
      <c r="S529" s="91" t="str" cm="1">
        <f t="array" ref="S529">_xll.BDP(P529&amp;" Govt","RISK_MID")</f>
        <v>#N/A Mandatory parameter [SECURITY] cannot be empty Govt</v>
      </c>
      <c r="T529" s="175" t="e">
        <f t="shared" si="129"/>
        <v>#VALUE!</v>
      </c>
      <c r="U529" t="str" cm="1">
        <f t="array" ref="U529">IF(R529="GBP",1,_xll.BDP("GBP"&amp;R529&amp;" CURNCY","PX_LAST"))</f>
        <v>#N/A Invalid Security</v>
      </c>
      <c r="V529" s="107" t="e">
        <f t="shared" si="130"/>
        <v>#VALUE!</v>
      </c>
      <c r="X529" s="249">
        <f t="shared" si="131"/>
        <v>0</v>
      </c>
      <c r="Y529" s="250">
        <f t="shared" si="132"/>
        <v>0</v>
      </c>
      <c r="Z529" s="254">
        <f t="shared" si="133"/>
        <v>0</v>
      </c>
      <c r="AA529" s="254" t="e">
        <f t="shared" si="134"/>
        <v>#VALUE!</v>
      </c>
      <c r="AB529" s="91" t="str" cm="1">
        <f t="array" ref="AB529">_xll.BDP(P529&amp;" Govt","PX_DIRTY_MID")</f>
        <v>#N/A Mandatory parameter [SECURITY] cannot be empty Govt</v>
      </c>
      <c r="AC529" s="256" t="e">
        <f t="shared" si="135"/>
        <v>#VALUE!</v>
      </c>
      <c r="AD529" s="255" t="e">
        <f t="shared" si="136"/>
        <v>#VALUE!</v>
      </c>
      <c r="AE529" s="249">
        <f t="shared" si="137"/>
        <v>0</v>
      </c>
      <c r="AG529" s="254">
        <f t="shared" si="138"/>
        <v>0</v>
      </c>
      <c r="AH529" s="254" t="e">
        <f t="shared" si="139"/>
        <v>#VALUE!</v>
      </c>
      <c r="AI529" s="256" t="e">
        <f t="shared" si="140"/>
        <v>#VALUE!</v>
      </c>
      <c r="AJ529" t="b">
        <f t="shared" si="141"/>
        <v>1</v>
      </c>
      <c r="AK529" t="s">
        <v>1012</v>
      </c>
      <c r="AL529" t="str">
        <f t="shared" si="142"/>
        <v>#N/A Mandatory parameter [SECURITY] cannot be empty</v>
      </c>
      <c r="AM529">
        <f t="shared" si="143"/>
        <v>0</v>
      </c>
    </row>
    <row r="530" spans="8:39" x14ac:dyDescent="0.35">
      <c r="H530" s="287" t="e">
        <f t="shared" si="144"/>
        <v>#N/A</v>
      </c>
      <c r="O530" t="str" cm="1">
        <f t="array" ref="O530">_xll.BDP(I530,"SECURITY_TYP")</f>
        <v>#N/A Mandatory parameter [SECURITY] cannot be empty</v>
      </c>
      <c r="P530" t="str" cm="1">
        <f t="array" ref="P530">_xll.BDP(I530,"ID_ISIN")</f>
        <v>#N/A Mandatory parameter [SECURITY] cannot be empty</v>
      </c>
      <c r="Q530" t="str" cm="1">
        <f t="array" ref="Q530">_xll.BDP(P530&amp;" Govt","MATURITY")</f>
        <v>#N/A Mandatory parameter [SECURITY] cannot be empty Govt</v>
      </c>
      <c r="R530" t="str" cm="1">
        <f t="array" ref="R530">_xll.BDP(I530,"CRNCY")</f>
        <v>#N/A Mandatory parameter [SECURITY] cannot be empty</v>
      </c>
      <c r="S530" s="91" t="str" cm="1">
        <f t="array" ref="S530">_xll.BDP(P530&amp;" Govt","RISK_MID")</f>
        <v>#N/A Mandatory parameter [SECURITY] cannot be empty Govt</v>
      </c>
      <c r="T530" s="175" t="e">
        <f t="shared" si="129"/>
        <v>#VALUE!</v>
      </c>
      <c r="U530" t="str" cm="1">
        <f t="array" ref="U530">IF(R530="GBP",1,_xll.BDP("GBP"&amp;R530&amp;" CURNCY","PX_LAST"))</f>
        <v>#N/A Invalid Security</v>
      </c>
      <c r="V530" s="107" t="e">
        <f t="shared" si="130"/>
        <v>#VALUE!</v>
      </c>
      <c r="X530" s="249">
        <f t="shared" si="131"/>
        <v>0</v>
      </c>
      <c r="Y530" s="250">
        <f t="shared" si="132"/>
        <v>0</v>
      </c>
      <c r="Z530" s="254">
        <f t="shared" si="133"/>
        <v>0</v>
      </c>
      <c r="AA530" s="254" t="e">
        <f t="shared" si="134"/>
        <v>#VALUE!</v>
      </c>
      <c r="AB530" s="91" t="str" cm="1">
        <f t="array" ref="AB530">_xll.BDP(P530&amp;" Govt","PX_DIRTY_MID")</f>
        <v>#N/A Mandatory parameter [SECURITY] cannot be empty Govt</v>
      </c>
      <c r="AC530" s="256" t="e">
        <f t="shared" si="135"/>
        <v>#VALUE!</v>
      </c>
      <c r="AD530" s="255" t="e">
        <f t="shared" si="136"/>
        <v>#VALUE!</v>
      </c>
      <c r="AE530" s="249">
        <f t="shared" si="137"/>
        <v>0</v>
      </c>
      <c r="AG530" s="254">
        <f t="shared" si="138"/>
        <v>0</v>
      </c>
      <c r="AH530" s="254" t="e">
        <f t="shared" si="139"/>
        <v>#VALUE!</v>
      </c>
      <c r="AI530" s="256" t="e">
        <f t="shared" si="140"/>
        <v>#VALUE!</v>
      </c>
      <c r="AJ530" t="b">
        <f t="shared" si="141"/>
        <v>1</v>
      </c>
      <c r="AK530" t="s">
        <v>1012</v>
      </c>
      <c r="AL530" t="str">
        <f t="shared" si="142"/>
        <v>#N/A Mandatory parameter [SECURITY] cannot be empty</v>
      </c>
      <c r="AM530">
        <f t="shared" si="143"/>
        <v>0</v>
      </c>
    </row>
    <row r="531" spans="8:39" x14ac:dyDescent="0.35">
      <c r="H531" s="287" t="e">
        <f t="shared" si="144"/>
        <v>#N/A</v>
      </c>
      <c r="O531" t="str" cm="1">
        <f t="array" ref="O531">_xll.BDP(I531,"SECURITY_TYP")</f>
        <v>#N/A Mandatory parameter [SECURITY] cannot be empty</v>
      </c>
      <c r="P531" t="str" cm="1">
        <f t="array" ref="P531">_xll.BDP(I531,"ID_ISIN")</f>
        <v>#N/A Mandatory parameter [SECURITY] cannot be empty</v>
      </c>
      <c r="Q531" t="str" cm="1">
        <f t="array" ref="Q531">_xll.BDP(P531&amp;" Govt","MATURITY")</f>
        <v>#N/A Mandatory parameter [SECURITY] cannot be empty Govt</v>
      </c>
      <c r="R531" t="str" cm="1">
        <f t="array" ref="R531">_xll.BDP(I531,"CRNCY")</f>
        <v>#N/A Mandatory parameter [SECURITY] cannot be empty</v>
      </c>
      <c r="S531" s="91" t="str" cm="1">
        <f t="array" ref="S531">_xll.BDP(P531&amp;" Govt","RISK_MID")</f>
        <v>#N/A Mandatory parameter [SECURITY] cannot be empty Govt</v>
      </c>
      <c r="T531" s="175" t="e">
        <f t="shared" si="129"/>
        <v>#VALUE!</v>
      </c>
      <c r="U531" t="str" cm="1">
        <f t="array" ref="U531">IF(R531="GBP",1,_xll.BDP("GBP"&amp;R531&amp;" CURNCY","PX_LAST"))</f>
        <v>#N/A Invalid Security</v>
      </c>
      <c r="V531" s="107" t="e">
        <f t="shared" si="130"/>
        <v>#VALUE!</v>
      </c>
      <c r="X531" s="249">
        <f t="shared" si="131"/>
        <v>0</v>
      </c>
      <c r="Y531" s="250">
        <f t="shared" si="132"/>
        <v>0</v>
      </c>
      <c r="Z531" s="254">
        <f t="shared" si="133"/>
        <v>0</v>
      </c>
      <c r="AA531" s="254" t="e">
        <f t="shared" si="134"/>
        <v>#VALUE!</v>
      </c>
      <c r="AB531" s="91" t="str" cm="1">
        <f t="array" ref="AB531">_xll.BDP(P531&amp;" Govt","PX_DIRTY_MID")</f>
        <v>#N/A Mandatory parameter [SECURITY] cannot be empty Govt</v>
      </c>
      <c r="AC531" s="256" t="e">
        <f t="shared" si="135"/>
        <v>#VALUE!</v>
      </c>
      <c r="AD531" s="255" t="e">
        <f t="shared" si="136"/>
        <v>#VALUE!</v>
      </c>
      <c r="AE531" s="249">
        <f t="shared" si="137"/>
        <v>0</v>
      </c>
      <c r="AG531" s="254">
        <f t="shared" si="138"/>
        <v>0</v>
      </c>
      <c r="AH531" s="254" t="e">
        <f t="shared" si="139"/>
        <v>#VALUE!</v>
      </c>
      <c r="AI531" s="256" t="e">
        <f t="shared" si="140"/>
        <v>#VALUE!</v>
      </c>
      <c r="AJ531" t="b">
        <f t="shared" si="141"/>
        <v>1</v>
      </c>
      <c r="AK531" t="s">
        <v>1012</v>
      </c>
      <c r="AL531" t="str">
        <f t="shared" si="142"/>
        <v>#N/A Mandatory parameter [SECURITY] cannot be empty</v>
      </c>
      <c r="AM531">
        <f t="shared" si="143"/>
        <v>0</v>
      </c>
    </row>
    <row r="532" spans="8:39" x14ac:dyDescent="0.35">
      <c r="H532" s="287" t="e">
        <f t="shared" si="144"/>
        <v>#N/A</v>
      </c>
      <c r="O532" t="str" cm="1">
        <f t="array" ref="O532">_xll.BDP(I532,"SECURITY_TYP")</f>
        <v>#N/A Mandatory parameter [SECURITY] cannot be empty</v>
      </c>
      <c r="P532" t="str" cm="1">
        <f t="array" ref="P532">_xll.BDP(I532,"ID_ISIN")</f>
        <v>#N/A Mandatory parameter [SECURITY] cannot be empty</v>
      </c>
      <c r="Q532" t="str" cm="1">
        <f t="array" ref="Q532">_xll.BDP(P532&amp;" Govt","MATURITY")</f>
        <v>#N/A Mandatory parameter [SECURITY] cannot be empty Govt</v>
      </c>
      <c r="R532" t="str" cm="1">
        <f t="array" ref="R532">_xll.BDP(I532,"CRNCY")</f>
        <v>#N/A Mandatory parameter [SECURITY] cannot be empty</v>
      </c>
      <c r="S532" s="91" t="str" cm="1">
        <f t="array" ref="S532">_xll.BDP(P532&amp;" Govt","RISK_MID")</f>
        <v>#N/A Mandatory parameter [SECURITY] cannot be empty Govt</v>
      </c>
      <c r="T532" s="175" t="e">
        <f t="shared" si="129"/>
        <v>#VALUE!</v>
      </c>
      <c r="U532" t="str" cm="1">
        <f t="array" ref="U532">IF(R532="GBP",1,_xll.BDP("GBP"&amp;R532&amp;" CURNCY","PX_LAST"))</f>
        <v>#N/A Invalid Security</v>
      </c>
      <c r="V532" s="107" t="e">
        <f t="shared" si="130"/>
        <v>#VALUE!</v>
      </c>
      <c r="X532" s="249">
        <f t="shared" si="131"/>
        <v>0</v>
      </c>
      <c r="Y532" s="250">
        <f t="shared" si="132"/>
        <v>0</v>
      </c>
      <c r="Z532" s="254">
        <f t="shared" si="133"/>
        <v>0</v>
      </c>
      <c r="AA532" s="254" t="e">
        <f t="shared" si="134"/>
        <v>#VALUE!</v>
      </c>
      <c r="AB532" s="91" t="str" cm="1">
        <f t="array" ref="AB532">_xll.BDP(P532&amp;" Govt","PX_DIRTY_MID")</f>
        <v>#N/A Mandatory parameter [SECURITY] cannot be empty Govt</v>
      </c>
      <c r="AC532" s="256" t="e">
        <f t="shared" si="135"/>
        <v>#VALUE!</v>
      </c>
      <c r="AD532" s="255" t="e">
        <f t="shared" si="136"/>
        <v>#VALUE!</v>
      </c>
      <c r="AE532" s="249">
        <f t="shared" si="137"/>
        <v>0</v>
      </c>
      <c r="AG532" s="254">
        <f t="shared" si="138"/>
        <v>0</v>
      </c>
      <c r="AH532" s="254" t="e">
        <f t="shared" si="139"/>
        <v>#VALUE!</v>
      </c>
      <c r="AI532" s="256" t="e">
        <f t="shared" si="140"/>
        <v>#VALUE!</v>
      </c>
      <c r="AJ532" t="b">
        <f t="shared" si="141"/>
        <v>1</v>
      </c>
      <c r="AK532" t="s">
        <v>1012</v>
      </c>
      <c r="AL532" t="str">
        <f t="shared" si="142"/>
        <v>#N/A Mandatory parameter [SECURITY] cannot be empty</v>
      </c>
      <c r="AM532">
        <f t="shared" si="143"/>
        <v>0</v>
      </c>
    </row>
    <row r="533" spans="8:39" x14ac:dyDescent="0.35">
      <c r="H533" s="287" t="e">
        <f t="shared" si="144"/>
        <v>#N/A</v>
      </c>
      <c r="O533" t="str" cm="1">
        <f t="array" ref="O533">_xll.BDP(I533,"SECURITY_TYP")</f>
        <v>#N/A Mandatory parameter [SECURITY] cannot be empty</v>
      </c>
      <c r="P533" t="str" cm="1">
        <f t="array" ref="P533">_xll.BDP(I533,"ID_ISIN")</f>
        <v>#N/A Mandatory parameter [SECURITY] cannot be empty</v>
      </c>
      <c r="Q533" t="str" cm="1">
        <f t="array" ref="Q533">_xll.BDP(P533&amp;" Govt","MATURITY")</f>
        <v>#N/A Mandatory parameter [SECURITY] cannot be empty Govt</v>
      </c>
      <c r="R533" t="str" cm="1">
        <f t="array" ref="R533">_xll.BDP(I533,"CRNCY")</f>
        <v>#N/A Mandatory parameter [SECURITY] cannot be empty</v>
      </c>
      <c r="S533" s="91" t="str" cm="1">
        <f t="array" ref="S533">_xll.BDP(P533&amp;" Govt","RISK_MID")</f>
        <v>#N/A Mandatory parameter [SECURITY] cannot be empty Govt</v>
      </c>
      <c r="T533" s="175" t="e">
        <f t="shared" si="129"/>
        <v>#VALUE!</v>
      </c>
      <c r="U533" t="str" cm="1">
        <f t="array" ref="U533">IF(R533="GBP",1,_xll.BDP("GBP"&amp;R533&amp;" CURNCY","PX_LAST"))</f>
        <v>#N/A Invalid Security</v>
      </c>
      <c r="V533" s="107" t="e">
        <f t="shared" si="130"/>
        <v>#VALUE!</v>
      </c>
      <c r="X533" s="249">
        <f t="shared" si="131"/>
        <v>0</v>
      </c>
      <c r="Y533" s="250">
        <f t="shared" si="132"/>
        <v>0</v>
      </c>
      <c r="Z533" s="254">
        <f t="shared" si="133"/>
        <v>0</v>
      </c>
      <c r="AA533" s="254" t="e">
        <f t="shared" si="134"/>
        <v>#VALUE!</v>
      </c>
      <c r="AB533" s="91" t="str" cm="1">
        <f t="array" ref="AB533">_xll.BDP(P533&amp;" Govt","PX_DIRTY_MID")</f>
        <v>#N/A Mandatory parameter [SECURITY] cannot be empty Govt</v>
      </c>
      <c r="AC533" s="256" t="e">
        <f t="shared" si="135"/>
        <v>#VALUE!</v>
      </c>
      <c r="AD533" s="255" t="e">
        <f t="shared" si="136"/>
        <v>#VALUE!</v>
      </c>
      <c r="AE533" s="249">
        <f t="shared" si="137"/>
        <v>0</v>
      </c>
      <c r="AG533" s="254">
        <f t="shared" si="138"/>
        <v>0</v>
      </c>
      <c r="AH533" s="254" t="e">
        <f t="shared" si="139"/>
        <v>#VALUE!</v>
      </c>
      <c r="AI533" s="256" t="e">
        <f t="shared" si="140"/>
        <v>#VALUE!</v>
      </c>
      <c r="AJ533" t="b">
        <f t="shared" si="141"/>
        <v>1</v>
      </c>
      <c r="AK533" t="s">
        <v>1012</v>
      </c>
      <c r="AL533" t="str">
        <f t="shared" si="142"/>
        <v>#N/A Mandatory parameter [SECURITY] cannot be empty</v>
      </c>
      <c r="AM533">
        <f t="shared" si="143"/>
        <v>0</v>
      </c>
    </row>
    <row r="534" spans="8:39" x14ac:dyDescent="0.35">
      <c r="H534" s="287" t="e">
        <f t="shared" si="144"/>
        <v>#N/A</v>
      </c>
      <c r="O534" t="str" cm="1">
        <f t="array" ref="O534">_xll.BDP(I534,"SECURITY_TYP")</f>
        <v>#N/A Mandatory parameter [SECURITY] cannot be empty</v>
      </c>
      <c r="P534" t="str" cm="1">
        <f t="array" ref="P534">_xll.BDP(I534,"ID_ISIN")</f>
        <v>#N/A Mandatory parameter [SECURITY] cannot be empty</v>
      </c>
      <c r="Q534" t="str" cm="1">
        <f t="array" ref="Q534">_xll.BDP(P534&amp;" Govt","MATURITY")</f>
        <v>#N/A Mandatory parameter [SECURITY] cannot be empty Govt</v>
      </c>
      <c r="R534" t="str" cm="1">
        <f t="array" ref="R534">_xll.BDP(I534,"CRNCY")</f>
        <v>#N/A Mandatory parameter [SECURITY] cannot be empty</v>
      </c>
      <c r="S534" s="91" t="str" cm="1">
        <f t="array" ref="S534">_xll.BDP(P534&amp;" Govt","RISK_MID")</f>
        <v>#N/A Mandatory parameter [SECURITY] cannot be empty Govt</v>
      </c>
      <c r="T534" s="175" t="e">
        <f t="shared" si="129"/>
        <v>#VALUE!</v>
      </c>
      <c r="U534" t="str" cm="1">
        <f t="array" ref="U534">IF(R534="GBP",1,_xll.BDP("GBP"&amp;R534&amp;" CURNCY","PX_LAST"))</f>
        <v>#N/A Invalid Security</v>
      </c>
      <c r="V534" s="107" t="e">
        <f t="shared" si="130"/>
        <v>#VALUE!</v>
      </c>
      <c r="X534" s="249">
        <f t="shared" si="131"/>
        <v>0</v>
      </c>
      <c r="Y534" s="250">
        <f t="shared" si="132"/>
        <v>0</v>
      </c>
      <c r="Z534" s="254">
        <f t="shared" si="133"/>
        <v>0</v>
      </c>
      <c r="AA534" s="254" t="e">
        <f t="shared" si="134"/>
        <v>#VALUE!</v>
      </c>
      <c r="AB534" s="91" t="str" cm="1">
        <f t="array" ref="AB534">_xll.BDP(P534&amp;" Govt","PX_DIRTY_MID")</f>
        <v>#N/A Mandatory parameter [SECURITY] cannot be empty Govt</v>
      </c>
      <c r="AC534" s="256" t="e">
        <f t="shared" si="135"/>
        <v>#VALUE!</v>
      </c>
      <c r="AD534" s="255" t="e">
        <f t="shared" si="136"/>
        <v>#VALUE!</v>
      </c>
      <c r="AE534" s="249">
        <f t="shared" si="137"/>
        <v>0</v>
      </c>
      <c r="AG534" s="254">
        <f t="shared" si="138"/>
        <v>0</v>
      </c>
      <c r="AH534" s="254" t="e">
        <f t="shared" si="139"/>
        <v>#VALUE!</v>
      </c>
      <c r="AI534" s="256" t="e">
        <f t="shared" si="140"/>
        <v>#VALUE!</v>
      </c>
      <c r="AJ534" t="b">
        <f t="shared" si="141"/>
        <v>1</v>
      </c>
      <c r="AK534" t="s">
        <v>1012</v>
      </c>
      <c r="AL534" t="str">
        <f t="shared" si="142"/>
        <v>#N/A Mandatory parameter [SECURITY] cannot be empty</v>
      </c>
      <c r="AM534">
        <f t="shared" si="143"/>
        <v>0</v>
      </c>
    </row>
    <row r="535" spans="8:39" x14ac:dyDescent="0.35">
      <c r="H535" s="287" t="e">
        <f t="shared" si="144"/>
        <v>#N/A</v>
      </c>
      <c r="O535" t="str" cm="1">
        <f t="array" ref="O535">_xll.BDP(I535,"SECURITY_TYP")</f>
        <v>#N/A Mandatory parameter [SECURITY] cannot be empty</v>
      </c>
      <c r="P535" t="str" cm="1">
        <f t="array" ref="P535">_xll.BDP(I535,"ID_ISIN")</f>
        <v>#N/A Mandatory parameter [SECURITY] cannot be empty</v>
      </c>
      <c r="Q535" t="str" cm="1">
        <f t="array" ref="Q535">_xll.BDP(P535&amp;" Govt","MATURITY")</f>
        <v>#N/A Mandatory parameter [SECURITY] cannot be empty Govt</v>
      </c>
      <c r="R535" t="str" cm="1">
        <f t="array" ref="R535">_xll.BDP(I535,"CRNCY")</f>
        <v>#N/A Mandatory parameter [SECURITY] cannot be empty</v>
      </c>
      <c r="S535" s="91" t="str" cm="1">
        <f t="array" ref="S535">_xll.BDP(P535&amp;" Govt","RISK_MID")</f>
        <v>#N/A Mandatory parameter [SECURITY] cannot be empty Govt</v>
      </c>
      <c r="T535" s="175" t="e">
        <f t="shared" si="129"/>
        <v>#VALUE!</v>
      </c>
      <c r="U535" t="str" cm="1">
        <f t="array" ref="U535">IF(R535="GBP",1,_xll.BDP("GBP"&amp;R535&amp;" CURNCY","PX_LAST"))</f>
        <v>#N/A Invalid Security</v>
      </c>
      <c r="V535" s="107" t="e">
        <f t="shared" si="130"/>
        <v>#VALUE!</v>
      </c>
      <c r="X535" s="249">
        <f t="shared" si="131"/>
        <v>0</v>
      </c>
      <c r="Y535" s="250">
        <f t="shared" si="132"/>
        <v>0</v>
      </c>
      <c r="Z535" s="254">
        <f t="shared" si="133"/>
        <v>0</v>
      </c>
      <c r="AA535" s="254" t="e">
        <f t="shared" si="134"/>
        <v>#VALUE!</v>
      </c>
      <c r="AB535" s="91" t="str" cm="1">
        <f t="array" ref="AB535">_xll.BDP(P535&amp;" Govt","PX_DIRTY_MID")</f>
        <v>#N/A Mandatory parameter [SECURITY] cannot be empty Govt</v>
      </c>
      <c r="AC535" s="256" t="e">
        <f t="shared" si="135"/>
        <v>#VALUE!</v>
      </c>
      <c r="AD535" s="255" t="e">
        <f t="shared" si="136"/>
        <v>#VALUE!</v>
      </c>
      <c r="AE535" s="249">
        <f t="shared" si="137"/>
        <v>0</v>
      </c>
      <c r="AG535" s="254">
        <f t="shared" si="138"/>
        <v>0</v>
      </c>
      <c r="AH535" s="254" t="e">
        <f t="shared" si="139"/>
        <v>#VALUE!</v>
      </c>
      <c r="AI535" s="256" t="e">
        <f t="shared" si="140"/>
        <v>#VALUE!</v>
      </c>
      <c r="AJ535" t="b">
        <f t="shared" si="141"/>
        <v>1</v>
      </c>
      <c r="AK535" t="s">
        <v>1012</v>
      </c>
      <c r="AL535" t="str">
        <f t="shared" si="142"/>
        <v>#N/A Mandatory parameter [SECURITY] cannot be empty</v>
      </c>
      <c r="AM535">
        <f t="shared" si="143"/>
        <v>0</v>
      </c>
    </row>
    <row r="536" spans="8:39" x14ac:dyDescent="0.35">
      <c r="H536" s="287" t="e">
        <f t="shared" si="144"/>
        <v>#N/A</v>
      </c>
      <c r="O536" t="str" cm="1">
        <f t="array" ref="O536">_xll.BDP(I536,"SECURITY_TYP")</f>
        <v>#N/A Mandatory parameter [SECURITY] cannot be empty</v>
      </c>
      <c r="P536" t="str" cm="1">
        <f t="array" ref="P536">_xll.BDP(I536,"ID_ISIN")</f>
        <v>#N/A Mandatory parameter [SECURITY] cannot be empty</v>
      </c>
      <c r="Q536" t="str" cm="1">
        <f t="array" ref="Q536">_xll.BDP(P536&amp;" Govt","MATURITY")</f>
        <v>#N/A Mandatory parameter [SECURITY] cannot be empty Govt</v>
      </c>
      <c r="R536" t="str" cm="1">
        <f t="array" ref="R536">_xll.BDP(I536,"CRNCY")</f>
        <v>#N/A Mandatory parameter [SECURITY] cannot be empty</v>
      </c>
      <c r="S536" s="91" t="str" cm="1">
        <f t="array" ref="S536">_xll.BDP(P536&amp;" Govt","RISK_MID")</f>
        <v>#N/A Mandatory parameter [SECURITY] cannot be empty Govt</v>
      </c>
      <c r="T536" s="175" t="e">
        <f t="shared" si="129"/>
        <v>#VALUE!</v>
      </c>
      <c r="U536" t="str" cm="1">
        <f t="array" ref="U536">IF(R536="GBP",1,_xll.BDP("GBP"&amp;R536&amp;" CURNCY","PX_LAST"))</f>
        <v>#N/A Invalid Security</v>
      </c>
      <c r="V536" s="107" t="e">
        <f t="shared" si="130"/>
        <v>#VALUE!</v>
      </c>
      <c r="X536" s="249">
        <f t="shared" si="131"/>
        <v>0</v>
      </c>
      <c r="Y536" s="250">
        <f t="shared" si="132"/>
        <v>0</v>
      </c>
      <c r="Z536" s="254">
        <f t="shared" si="133"/>
        <v>0</v>
      </c>
      <c r="AA536" s="254" t="e">
        <f t="shared" si="134"/>
        <v>#VALUE!</v>
      </c>
      <c r="AB536" s="91" t="str" cm="1">
        <f t="array" ref="AB536">_xll.BDP(P536&amp;" Govt","PX_DIRTY_MID")</f>
        <v>#N/A Mandatory parameter [SECURITY] cannot be empty Govt</v>
      </c>
      <c r="AC536" s="256" t="e">
        <f t="shared" si="135"/>
        <v>#VALUE!</v>
      </c>
      <c r="AD536" s="255" t="e">
        <f t="shared" si="136"/>
        <v>#VALUE!</v>
      </c>
      <c r="AE536" s="249">
        <f t="shared" si="137"/>
        <v>0</v>
      </c>
      <c r="AG536" s="254">
        <f t="shared" si="138"/>
        <v>0</v>
      </c>
      <c r="AH536" s="254" t="e">
        <f t="shared" si="139"/>
        <v>#VALUE!</v>
      </c>
      <c r="AI536" s="256" t="e">
        <f t="shared" si="140"/>
        <v>#VALUE!</v>
      </c>
      <c r="AJ536" t="b">
        <f t="shared" si="141"/>
        <v>1</v>
      </c>
      <c r="AK536" t="s">
        <v>1012</v>
      </c>
      <c r="AL536" t="str">
        <f t="shared" si="142"/>
        <v>#N/A Mandatory parameter [SECURITY] cannot be empty</v>
      </c>
      <c r="AM536">
        <f t="shared" si="143"/>
        <v>0</v>
      </c>
    </row>
    <row r="537" spans="8:39" x14ac:dyDescent="0.35">
      <c r="H537" s="287" t="e">
        <f t="shared" si="144"/>
        <v>#N/A</v>
      </c>
      <c r="O537" t="str" cm="1">
        <f t="array" ref="O537">_xll.BDP(I537,"SECURITY_TYP")</f>
        <v>#N/A Mandatory parameter [SECURITY] cannot be empty</v>
      </c>
      <c r="P537" t="str" cm="1">
        <f t="array" ref="P537">_xll.BDP(I537,"ID_ISIN")</f>
        <v>#N/A Mandatory parameter [SECURITY] cannot be empty</v>
      </c>
      <c r="Q537" t="str" cm="1">
        <f t="array" ref="Q537">_xll.BDP(P537&amp;" Govt","MATURITY")</f>
        <v>#N/A Mandatory parameter [SECURITY] cannot be empty Govt</v>
      </c>
      <c r="R537" t="str" cm="1">
        <f t="array" ref="R537">_xll.BDP(I537,"CRNCY")</f>
        <v>#N/A Mandatory parameter [SECURITY] cannot be empty</v>
      </c>
      <c r="S537" s="91" t="str" cm="1">
        <f t="array" ref="S537">_xll.BDP(P537&amp;" Govt","RISK_MID")</f>
        <v>#N/A Mandatory parameter [SECURITY] cannot be empty Govt</v>
      </c>
      <c r="T537" s="175" t="e">
        <f t="shared" si="129"/>
        <v>#VALUE!</v>
      </c>
      <c r="U537" t="str" cm="1">
        <f t="array" ref="U537">IF(R537="GBP",1,_xll.BDP("GBP"&amp;R537&amp;" CURNCY","PX_LAST"))</f>
        <v>#N/A Invalid Security</v>
      </c>
      <c r="V537" s="107" t="e">
        <f t="shared" si="130"/>
        <v>#VALUE!</v>
      </c>
      <c r="X537" s="249">
        <f t="shared" si="131"/>
        <v>0</v>
      </c>
      <c r="Y537" s="250">
        <f t="shared" si="132"/>
        <v>0</v>
      </c>
      <c r="Z537" s="254">
        <f t="shared" si="133"/>
        <v>0</v>
      </c>
      <c r="AA537" s="254" t="e">
        <f t="shared" si="134"/>
        <v>#VALUE!</v>
      </c>
      <c r="AB537" s="91" t="str" cm="1">
        <f t="array" ref="AB537">_xll.BDP(P537&amp;" Govt","PX_DIRTY_MID")</f>
        <v>#N/A Mandatory parameter [SECURITY] cannot be empty Govt</v>
      </c>
      <c r="AC537" s="256" t="e">
        <f t="shared" si="135"/>
        <v>#VALUE!</v>
      </c>
      <c r="AD537" s="255" t="e">
        <f t="shared" si="136"/>
        <v>#VALUE!</v>
      </c>
      <c r="AE537" s="249">
        <f t="shared" si="137"/>
        <v>0</v>
      </c>
      <c r="AG537" s="254">
        <f t="shared" si="138"/>
        <v>0</v>
      </c>
      <c r="AH537" s="254" t="e">
        <f t="shared" si="139"/>
        <v>#VALUE!</v>
      </c>
      <c r="AI537" s="256" t="e">
        <f t="shared" si="140"/>
        <v>#VALUE!</v>
      </c>
      <c r="AJ537" t="b">
        <f t="shared" si="141"/>
        <v>1</v>
      </c>
      <c r="AK537" t="s">
        <v>1012</v>
      </c>
      <c r="AL537" t="str">
        <f t="shared" si="142"/>
        <v>#N/A Mandatory parameter [SECURITY] cannot be empty</v>
      </c>
      <c r="AM537">
        <f t="shared" si="143"/>
        <v>0</v>
      </c>
    </row>
    <row r="538" spans="8:39" x14ac:dyDescent="0.35">
      <c r="H538" s="287" t="e">
        <f t="shared" si="144"/>
        <v>#N/A</v>
      </c>
      <c r="O538" t="str" cm="1">
        <f t="array" ref="O538">_xll.BDP(I538,"SECURITY_TYP")</f>
        <v>#N/A Mandatory parameter [SECURITY] cannot be empty</v>
      </c>
      <c r="P538" t="str" cm="1">
        <f t="array" ref="P538">_xll.BDP(I538,"ID_ISIN")</f>
        <v>#N/A Mandatory parameter [SECURITY] cannot be empty</v>
      </c>
      <c r="Q538" t="str" cm="1">
        <f t="array" ref="Q538">_xll.BDP(P538&amp;" Govt","MATURITY")</f>
        <v>#N/A Mandatory parameter [SECURITY] cannot be empty Govt</v>
      </c>
      <c r="R538" t="str" cm="1">
        <f t="array" ref="R538">_xll.BDP(I538,"CRNCY")</f>
        <v>#N/A Mandatory parameter [SECURITY] cannot be empty</v>
      </c>
      <c r="S538" s="91" t="str" cm="1">
        <f t="array" ref="S538">_xll.BDP(P538&amp;" Govt","RISK_MID")</f>
        <v>#N/A Mandatory parameter [SECURITY] cannot be empty Govt</v>
      </c>
      <c r="T538" s="175" t="e">
        <f t="shared" si="129"/>
        <v>#VALUE!</v>
      </c>
      <c r="U538" t="str" cm="1">
        <f t="array" ref="U538">IF(R538="GBP",1,_xll.BDP("GBP"&amp;R538&amp;" CURNCY","PX_LAST"))</f>
        <v>#N/A Invalid Security</v>
      </c>
      <c r="V538" s="107" t="e">
        <f t="shared" si="130"/>
        <v>#VALUE!</v>
      </c>
      <c r="X538" s="249">
        <f t="shared" si="131"/>
        <v>0</v>
      </c>
      <c r="Y538" s="250">
        <f t="shared" si="132"/>
        <v>0</v>
      </c>
      <c r="Z538" s="254">
        <f t="shared" si="133"/>
        <v>0</v>
      </c>
      <c r="AA538" s="254" t="e">
        <f t="shared" si="134"/>
        <v>#VALUE!</v>
      </c>
      <c r="AB538" s="91" t="str" cm="1">
        <f t="array" ref="AB538">_xll.BDP(P538&amp;" Govt","PX_DIRTY_MID")</f>
        <v>#N/A Mandatory parameter [SECURITY] cannot be empty Govt</v>
      </c>
      <c r="AC538" s="256" t="e">
        <f t="shared" si="135"/>
        <v>#VALUE!</v>
      </c>
      <c r="AD538" s="255" t="e">
        <f t="shared" si="136"/>
        <v>#VALUE!</v>
      </c>
      <c r="AE538" s="249">
        <f t="shared" si="137"/>
        <v>0</v>
      </c>
      <c r="AG538" s="254">
        <f t="shared" si="138"/>
        <v>0</v>
      </c>
      <c r="AH538" s="254" t="e">
        <f t="shared" si="139"/>
        <v>#VALUE!</v>
      </c>
      <c r="AI538" s="256" t="e">
        <f t="shared" si="140"/>
        <v>#VALUE!</v>
      </c>
      <c r="AJ538" t="b">
        <f t="shared" si="141"/>
        <v>1</v>
      </c>
      <c r="AK538" t="s">
        <v>1012</v>
      </c>
      <c r="AL538" t="str">
        <f t="shared" si="142"/>
        <v>#N/A Mandatory parameter [SECURITY] cannot be empty</v>
      </c>
      <c r="AM538">
        <f t="shared" si="143"/>
        <v>0</v>
      </c>
    </row>
    <row r="539" spans="8:39" x14ac:dyDescent="0.35">
      <c r="H539" s="287" t="e">
        <f t="shared" si="144"/>
        <v>#N/A</v>
      </c>
      <c r="O539" t="str" cm="1">
        <f t="array" ref="O539">_xll.BDP(I539,"SECURITY_TYP")</f>
        <v>#N/A Mandatory parameter [SECURITY] cannot be empty</v>
      </c>
      <c r="P539" t="str" cm="1">
        <f t="array" ref="P539">_xll.BDP(I539,"ID_ISIN")</f>
        <v>#N/A Mandatory parameter [SECURITY] cannot be empty</v>
      </c>
      <c r="Q539" t="str" cm="1">
        <f t="array" ref="Q539">_xll.BDP(P539&amp;" Govt","MATURITY")</f>
        <v>#N/A Mandatory parameter [SECURITY] cannot be empty Govt</v>
      </c>
      <c r="R539" t="str" cm="1">
        <f t="array" ref="R539">_xll.BDP(I539,"CRNCY")</f>
        <v>#N/A Mandatory parameter [SECURITY] cannot be empty</v>
      </c>
      <c r="S539" s="91" t="str" cm="1">
        <f t="array" ref="S539">_xll.BDP(P539&amp;" Govt","RISK_MID")</f>
        <v>#N/A Mandatory parameter [SECURITY] cannot be empty Govt</v>
      </c>
      <c r="T539" s="175" t="e">
        <f t="shared" si="129"/>
        <v>#VALUE!</v>
      </c>
      <c r="U539" t="str" cm="1">
        <f t="array" ref="U539">IF(R539="GBP",1,_xll.BDP("GBP"&amp;R539&amp;" CURNCY","PX_LAST"))</f>
        <v>#N/A Invalid Security</v>
      </c>
      <c r="V539" s="107" t="e">
        <f t="shared" si="130"/>
        <v>#VALUE!</v>
      </c>
      <c r="X539" s="249">
        <f t="shared" si="131"/>
        <v>0</v>
      </c>
      <c r="Y539" s="250">
        <f t="shared" si="132"/>
        <v>0</v>
      </c>
      <c r="Z539" s="254">
        <f t="shared" si="133"/>
        <v>0</v>
      </c>
      <c r="AA539" s="254" t="e">
        <f t="shared" si="134"/>
        <v>#VALUE!</v>
      </c>
      <c r="AB539" s="91" t="str" cm="1">
        <f t="array" ref="AB539">_xll.BDP(P539&amp;" Govt","PX_DIRTY_MID")</f>
        <v>#N/A Mandatory parameter [SECURITY] cannot be empty Govt</v>
      </c>
      <c r="AC539" s="256" t="e">
        <f t="shared" si="135"/>
        <v>#VALUE!</v>
      </c>
      <c r="AD539" s="255" t="e">
        <f t="shared" si="136"/>
        <v>#VALUE!</v>
      </c>
      <c r="AE539" s="249">
        <f t="shared" si="137"/>
        <v>0</v>
      </c>
      <c r="AG539" s="254">
        <f t="shared" si="138"/>
        <v>0</v>
      </c>
      <c r="AH539" s="254" t="e">
        <f t="shared" si="139"/>
        <v>#VALUE!</v>
      </c>
      <c r="AI539" s="256" t="e">
        <f t="shared" si="140"/>
        <v>#VALUE!</v>
      </c>
      <c r="AJ539" t="b">
        <f t="shared" si="141"/>
        <v>1</v>
      </c>
      <c r="AK539" t="s">
        <v>1012</v>
      </c>
      <c r="AL539" t="str">
        <f t="shared" si="142"/>
        <v>#N/A Mandatory parameter [SECURITY] cannot be empty</v>
      </c>
      <c r="AM539">
        <f t="shared" si="143"/>
        <v>0</v>
      </c>
    </row>
    <row r="540" spans="8:39" x14ac:dyDescent="0.35">
      <c r="H540" s="287" t="e">
        <f t="shared" si="144"/>
        <v>#N/A</v>
      </c>
      <c r="O540" t="str" cm="1">
        <f t="array" ref="O540">_xll.BDP(I540,"SECURITY_TYP")</f>
        <v>#N/A Mandatory parameter [SECURITY] cannot be empty</v>
      </c>
      <c r="P540" t="str" cm="1">
        <f t="array" ref="P540">_xll.BDP(I540,"ID_ISIN")</f>
        <v>#N/A Mandatory parameter [SECURITY] cannot be empty</v>
      </c>
      <c r="Q540" t="str" cm="1">
        <f t="array" ref="Q540">_xll.BDP(P540&amp;" Govt","MATURITY")</f>
        <v>#N/A Mandatory parameter [SECURITY] cannot be empty Govt</v>
      </c>
      <c r="R540" t="str" cm="1">
        <f t="array" ref="R540">_xll.BDP(I540,"CRNCY")</f>
        <v>#N/A Mandatory parameter [SECURITY] cannot be empty</v>
      </c>
      <c r="S540" s="91" t="str" cm="1">
        <f t="array" ref="S540">_xll.BDP(P540&amp;" Govt","RISK_MID")</f>
        <v>#N/A Mandatory parameter [SECURITY] cannot be empty Govt</v>
      </c>
      <c r="T540" s="175" t="e">
        <f t="shared" si="129"/>
        <v>#VALUE!</v>
      </c>
      <c r="U540" t="str" cm="1">
        <f t="array" ref="U540">IF(R540="GBP",1,_xll.BDP("GBP"&amp;R540&amp;" CURNCY","PX_LAST"))</f>
        <v>#N/A Invalid Security</v>
      </c>
      <c r="V540" s="107" t="e">
        <f t="shared" si="130"/>
        <v>#VALUE!</v>
      </c>
      <c r="X540" s="249">
        <f t="shared" si="131"/>
        <v>0</v>
      </c>
      <c r="Y540" s="250">
        <f t="shared" si="132"/>
        <v>0</v>
      </c>
      <c r="Z540" s="254">
        <f t="shared" si="133"/>
        <v>0</v>
      </c>
      <c r="AA540" s="254" t="e">
        <f t="shared" si="134"/>
        <v>#VALUE!</v>
      </c>
      <c r="AB540" s="91" t="str" cm="1">
        <f t="array" ref="AB540">_xll.BDP(P540&amp;" Govt","PX_DIRTY_MID")</f>
        <v>#N/A Mandatory parameter [SECURITY] cannot be empty Govt</v>
      </c>
      <c r="AC540" s="256" t="e">
        <f t="shared" si="135"/>
        <v>#VALUE!</v>
      </c>
      <c r="AD540" s="255" t="e">
        <f t="shared" si="136"/>
        <v>#VALUE!</v>
      </c>
      <c r="AE540" s="249">
        <f t="shared" si="137"/>
        <v>0</v>
      </c>
      <c r="AG540" s="254">
        <f t="shared" si="138"/>
        <v>0</v>
      </c>
      <c r="AH540" s="254" t="e">
        <f t="shared" si="139"/>
        <v>#VALUE!</v>
      </c>
      <c r="AI540" s="256" t="e">
        <f t="shared" si="140"/>
        <v>#VALUE!</v>
      </c>
      <c r="AJ540" t="b">
        <f t="shared" si="141"/>
        <v>1</v>
      </c>
      <c r="AK540" t="s">
        <v>1012</v>
      </c>
      <c r="AL540" t="str">
        <f t="shared" si="142"/>
        <v>#N/A Mandatory parameter [SECURITY] cannot be empty</v>
      </c>
      <c r="AM540">
        <f t="shared" si="143"/>
        <v>0</v>
      </c>
    </row>
    <row r="541" spans="8:39" x14ac:dyDescent="0.35">
      <c r="H541" s="287" t="e">
        <f t="shared" si="144"/>
        <v>#N/A</v>
      </c>
      <c r="O541" t="str" cm="1">
        <f t="array" ref="O541">_xll.BDP(I541,"SECURITY_TYP")</f>
        <v>#N/A Mandatory parameter [SECURITY] cannot be empty</v>
      </c>
      <c r="P541" t="str" cm="1">
        <f t="array" ref="P541">_xll.BDP(I541,"ID_ISIN")</f>
        <v>#N/A Mandatory parameter [SECURITY] cannot be empty</v>
      </c>
      <c r="Q541" t="str" cm="1">
        <f t="array" ref="Q541">_xll.BDP(P541&amp;" Govt","MATURITY")</f>
        <v>#N/A Mandatory parameter [SECURITY] cannot be empty Govt</v>
      </c>
      <c r="R541" t="str" cm="1">
        <f t="array" ref="R541">_xll.BDP(I541,"CRNCY")</f>
        <v>#N/A Mandatory parameter [SECURITY] cannot be empty</v>
      </c>
      <c r="S541" s="91" t="str" cm="1">
        <f t="array" ref="S541">_xll.BDP(P541&amp;" Govt","RISK_MID")</f>
        <v>#N/A Mandatory parameter [SECURITY] cannot be empty Govt</v>
      </c>
      <c r="T541" s="175" t="e">
        <f t="shared" si="129"/>
        <v>#VALUE!</v>
      </c>
      <c r="U541" t="str" cm="1">
        <f t="array" ref="U541">IF(R541="GBP",1,_xll.BDP("GBP"&amp;R541&amp;" CURNCY","PX_LAST"))</f>
        <v>#N/A Invalid Security</v>
      </c>
      <c r="V541" s="107" t="e">
        <f t="shared" si="130"/>
        <v>#VALUE!</v>
      </c>
      <c r="X541" s="249">
        <f t="shared" si="131"/>
        <v>0</v>
      </c>
      <c r="Y541" s="250">
        <f t="shared" si="132"/>
        <v>0</v>
      </c>
      <c r="Z541" s="254">
        <f t="shared" si="133"/>
        <v>0</v>
      </c>
      <c r="AA541" s="254" t="e">
        <f t="shared" si="134"/>
        <v>#VALUE!</v>
      </c>
      <c r="AB541" s="91" t="str" cm="1">
        <f t="array" ref="AB541">_xll.BDP(P541&amp;" Govt","PX_DIRTY_MID")</f>
        <v>#N/A Mandatory parameter [SECURITY] cannot be empty Govt</v>
      </c>
      <c r="AC541" s="256" t="e">
        <f t="shared" si="135"/>
        <v>#VALUE!</v>
      </c>
      <c r="AD541" s="255" t="e">
        <f t="shared" si="136"/>
        <v>#VALUE!</v>
      </c>
      <c r="AE541" s="249">
        <f t="shared" si="137"/>
        <v>0</v>
      </c>
      <c r="AG541" s="254">
        <f t="shared" si="138"/>
        <v>0</v>
      </c>
      <c r="AH541" s="254" t="e">
        <f t="shared" si="139"/>
        <v>#VALUE!</v>
      </c>
      <c r="AI541" s="256" t="e">
        <f t="shared" si="140"/>
        <v>#VALUE!</v>
      </c>
      <c r="AJ541" t="b">
        <f t="shared" si="141"/>
        <v>1</v>
      </c>
      <c r="AK541" t="s">
        <v>1012</v>
      </c>
      <c r="AL541" t="str">
        <f t="shared" si="142"/>
        <v>#N/A Mandatory parameter [SECURITY] cannot be empty</v>
      </c>
      <c r="AM541">
        <f t="shared" si="143"/>
        <v>0</v>
      </c>
    </row>
    <row r="542" spans="8:39" x14ac:dyDescent="0.35">
      <c r="H542" s="287" t="e">
        <f t="shared" si="144"/>
        <v>#N/A</v>
      </c>
      <c r="O542" t="str" cm="1">
        <f t="array" ref="O542">_xll.BDP(I542,"SECURITY_TYP")</f>
        <v>#N/A Mandatory parameter [SECURITY] cannot be empty</v>
      </c>
      <c r="P542" t="str" cm="1">
        <f t="array" ref="P542">_xll.BDP(I542,"ID_ISIN")</f>
        <v>#N/A Mandatory parameter [SECURITY] cannot be empty</v>
      </c>
      <c r="Q542" t="str" cm="1">
        <f t="array" ref="Q542">_xll.BDP(P542&amp;" Govt","MATURITY")</f>
        <v>#N/A Mandatory parameter [SECURITY] cannot be empty Govt</v>
      </c>
      <c r="R542" t="str" cm="1">
        <f t="array" ref="R542">_xll.BDP(I542,"CRNCY")</f>
        <v>#N/A Mandatory parameter [SECURITY] cannot be empty</v>
      </c>
      <c r="S542" s="91" t="str" cm="1">
        <f t="array" ref="S542">_xll.BDP(P542&amp;" Govt","RISK_MID")</f>
        <v>#N/A Mandatory parameter [SECURITY] cannot be empty Govt</v>
      </c>
      <c r="T542" s="175" t="e">
        <f t="shared" si="129"/>
        <v>#VALUE!</v>
      </c>
      <c r="U542" t="str" cm="1">
        <f t="array" ref="U542">IF(R542="GBP",1,_xll.BDP("GBP"&amp;R542&amp;" CURNCY","PX_LAST"))</f>
        <v>#N/A Invalid Security</v>
      </c>
      <c r="V542" s="107" t="e">
        <f t="shared" si="130"/>
        <v>#VALUE!</v>
      </c>
      <c r="X542" s="249">
        <f t="shared" si="131"/>
        <v>0</v>
      </c>
      <c r="Y542" s="250">
        <f t="shared" si="132"/>
        <v>0</v>
      </c>
      <c r="Z542" s="254">
        <f t="shared" si="133"/>
        <v>0</v>
      </c>
      <c r="AA542" s="254" t="e">
        <f t="shared" si="134"/>
        <v>#VALUE!</v>
      </c>
      <c r="AB542" s="91" t="str" cm="1">
        <f t="array" ref="AB542">_xll.BDP(P542&amp;" Govt","PX_DIRTY_MID")</f>
        <v>#N/A Mandatory parameter [SECURITY] cannot be empty Govt</v>
      </c>
      <c r="AC542" s="256" t="e">
        <f t="shared" si="135"/>
        <v>#VALUE!</v>
      </c>
      <c r="AD542" s="255" t="e">
        <f t="shared" si="136"/>
        <v>#VALUE!</v>
      </c>
      <c r="AE542" s="249">
        <f t="shared" si="137"/>
        <v>0</v>
      </c>
      <c r="AG542" s="254">
        <f t="shared" si="138"/>
        <v>0</v>
      </c>
      <c r="AH542" s="254" t="e">
        <f t="shared" si="139"/>
        <v>#VALUE!</v>
      </c>
      <c r="AI542" s="256" t="e">
        <f t="shared" si="140"/>
        <v>#VALUE!</v>
      </c>
      <c r="AJ542" t="b">
        <f t="shared" si="141"/>
        <v>1</v>
      </c>
      <c r="AK542" t="s">
        <v>1012</v>
      </c>
      <c r="AL542" t="str">
        <f t="shared" si="142"/>
        <v>#N/A Mandatory parameter [SECURITY] cannot be empty</v>
      </c>
      <c r="AM542">
        <f t="shared" si="143"/>
        <v>0</v>
      </c>
    </row>
    <row r="543" spans="8:39" x14ac:dyDescent="0.35">
      <c r="H543" s="287" t="e">
        <f t="shared" si="144"/>
        <v>#N/A</v>
      </c>
      <c r="O543" t="str" cm="1">
        <f t="array" ref="O543">_xll.BDP(I543,"SECURITY_TYP")</f>
        <v>#N/A Mandatory parameter [SECURITY] cannot be empty</v>
      </c>
      <c r="P543" t="str" cm="1">
        <f t="array" ref="P543">_xll.BDP(I543,"ID_ISIN")</f>
        <v>#N/A Mandatory parameter [SECURITY] cannot be empty</v>
      </c>
      <c r="Q543" t="str" cm="1">
        <f t="array" ref="Q543">_xll.BDP(P543&amp;" Govt","MATURITY")</f>
        <v>#N/A Mandatory parameter [SECURITY] cannot be empty Govt</v>
      </c>
      <c r="R543" t="str" cm="1">
        <f t="array" ref="R543">_xll.BDP(I543,"CRNCY")</f>
        <v>#N/A Mandatory parameter [SECURITY] cannot be empty</v>
      </c>
      <c r="S543" s="91" t="str" cm="1">
        <f t="array" ref="S543">_xll.BDP(P543&amp;" Govt","RISK_MID")</f>
        <v>#N/A Mandatory parameter [SECURITY] cannot be empty Govt</v>
      </c>
      <c r="T543" s="175" t="e">
        <f t="shared" si="129"/>
        <v>#VALUE!</v>
      </c>
      <c r="U543" t="str" cm="1">
        <f t="array" ref="U543">IF(R543="GBP",1,_xll.BDP("GBP"&amp;R543&amp;" CURNCY","PX_LAST"))</f>
        <v>#N/A Invalid Security</v>
      </c>
      <c r="V543" s="107" t="e">
        <f t="shared" si="130"/>
        <v>#VALUE!</v>
      </c>
      <c r="X543" s="249">
        <f t="shared" si="131"/>
        <v>0</v>
      </c>
      <c r="Y543" s="250">
        <f t="shared" si="132"/>
        <v>0</v>
      </c>
      <c r="Z543" s="254">
        <f t="shared" si="133"/>
        <v>0</v>
      </c>
      <c r="AA543" s="254" t="e">
        <f t="shared" si="134"/>
        <v>#VALUE!</v>
      </c>
      <c r="AB543" s="91" t="str" cm="1">
        <f t="array" ref="AB543">_xll.BDP(P543&amp;" Govt","PX_DIRTY_MID")</f>
        <v>#N/A Mandatory parameter [SECURITY] cannot be empty Govt</v>
      </c>
      <c r="AC543" s="256" t="e">
        <f t="shared" si="135"/>
        <v>#VALUE!</v>
      </c>
      <c r="AD543" s="255" t="e">
        <f t="shared" si="136"/>
        <v>#VALUE!</v>
      </c>
      <c r="AE543" s="249">
        <f t="shared" si="137"/>
        <v>0</v>
      </c>
      <c r="AG543" s="254">
        <f t="shared" si="138"/>
        <v>0</v>
      </c>
      <c r="AH543" s="254" t="e">
        <f t="shared" si="139"/>
        <v>#VALUE!</v>
      </c>
      <c r="AI543" s="256" t="e">
        <f t="shared" si="140"/>
        <v>#VALUE!</v>
      </c>
      <c r="AJ543" t="b">
        <f t="shared" si="141"/>
        <v>1</v>
      </c>
      <c r="AK543" t="s">
        <v>1012</v>
      </c>
      <c r="AL543" t="str">
        <f t="shared" si="142"/>
        <v>#N/A Mandatory parameter [SECURITY] cannot be empty</v>
      </c>
      <c r="AM543">
        <f t="shared" si="143"/>
        <v>0</v>
      </c>
    </row>
    <row r="544" spans="8:39" x14ac:dyDescent="0.35">
      <c r="H544" s="287" t="e">
        <f t="shared" si="144"/>
        <v>#N/A</v>
      </c>
      <c r="O544" t="str" cm="1">
        <f t="array" ref="O544">_xll.BDP(I544,"SECURITY_TYP")</f>
        <v>#N/A Mandatory parameter [SECURITY] cannot be empty</v>
      </c>
      <c r="P544" t="str" cm="1">
        <f t="array" ref="P544">_xll.BDP(I544,"ID_ISIN")</f>
        <v>#N/A Mandatory parameter [SECURITY] cannot be empty</v>
      </c>
      <c r="Q544" t="str" cm="1">
        <f t="array" ref="Q544">_xll.BDP(P544&amp;" Govt","MATURITY")</f>
        <v>#N/A Mandatory parameter [SECURITY] cannot be empty Govt</v>
      </c>
      <c r="R544" t="str" cm="1">
        <f t="array" ref="R544">_xll.BDP(I544,"CRNCY")</f>
        <v>#N/A Mandatory parameter [SECURITY] cannot be empty</v>
      </c>
      <c r="S544" s="91" t="str" cm="1">
        <f t="array" ref="S544">_xll.BDP(P544&amp;" Govt","RISK_MID")</f>
        <v>#N/A Mandatory parameter [SECURITY] cannot be empty Govt</v>
      </c>
      <c r="T544" s="175" t="e">
        <f t="shared" si="129"/>
        <v>#VALUE!</v>
      </c>
      <c r="U544" t="str" cm="1">
        <f t="array" ref="U544">IF(R544="GBP",1,_xll.BDP("GBP"&amp;R544&amp;" CURNCY","PX_LAST"))</f>
        <v>#N/A Invalid Security</v>
      </c>
      <c r="V544" s="107" t="e">
        <f t="shared" si="130"/>
        <v>#VALUE!</v>
      </c>
      <c r="X544" s="249">
        <f t="shared" si="131"/>
        <v>0</v>
      </c>
      <c r="Y544" s="250">
        <f t="shared" si="132"/>
        <v>0</v>
      </c>
      <c r="Z544" s="254">
        <f t="shared" si="133"/>
        <v>0</v>
      </c>
      <c r="AA544" s="254" t="e">
        <f t="shared" si="134"/>
        <v>#VALUE!</v>
      </c>
      <c r="AB544" s="91" t="str" cm="1">
        <f t="array" ref="AB544">_xll.BDP(P544&amp;" Govt","PX_DIRTY_MID")</f>
        <v>#N/A Mandatory parameter [SECURITY] cannot be empty Govt</v>
      </c>
      <c r="AC544" s="256" t="e">
        <f t="shared" si="135"/>
        <v>#VALUE!</v>
      </c>
      <c r="AD544" s="255" t="e">
        <f t="shared" si="136"/>
        <v>#VALUE!</v>
      </c>
      <c r="AE544" s="249">
        <f t="shared" si="137"/>
        <v>0</v>
      </c>
      <c r="AG544" s="254">
        <f t="shared" si="138"/>
        <v>0</v>
      </c>
      <c r="AH544" s="254" t="e">
        <f t="shared" si="139"/>
        <v>#VALUE!</v>
      </c>
      <c r="AI544" s="256" t="e">
        <f t="shared" si="140"/>
        <v>#VALUE!</v>
      </c>
      <c r="AJ544" t="b">
        <f t="shared" si="141"/>
        <v>1</v>
      </c>
      <c r="AK544" t="s">
        <v>1012</v>
      </c>
      <c r="AL544" t="str">
        <f t="shared" si="142"/>
        <v>#N/A Mandatory parameter [SECURITY] cannot be empty</v>
      </c>
      <c r="AM544">
        <f t="shared" si="143"/>
        <v>0</v>
      </c>
    </row>
    <row r="545" spans="8:39" x14ac:dyDescent="0.35">
      <c r="H545" s="287" t="e">
        <f t="shared" si="144"/>
        <v>#N/A</v>
      </c>
      <c r="O545" t="str" cm="1">
        <f t="array" ref="O545">_xll.BDP(I545,"SECURITY_TYP")</f>
        <v>#N/A Mandatory parameter [SECURITY] cannot be empty</v>
      </c>
      <c r="P545" t="str" cm="1">
        <f t="array" ref="P545">_xll.BDP(I545,"ID_ISIN")</f>
        <v>#N/A Mandatory parameter [SECURITY] cannot be empty</v>
      </c>
      <c r="Q545" t="str" cm="1">
        <f t="array" ref="Q545">_xll.BDP(P545&amp;" Govt","MATURITY")</f>
        <v>#N/A Mandatory parameter [SECURITY] cannot be empty Govt</v>
      </c>
      <c r="R545" t="str" cm="1">
        <f t="array" ref="R545">_xll.BDP(I545,"CRNCY")</f>
        <v>#N/A Mandatory parameter [SECURITY] cannot be empty</v>
      </c>
      <c r="S545" s="91" t="str" cm="1">
        <f t="array" ref="S545">_xll.BDP(P545&amp;" Govt","RISK_MID")</f>
        <v>#N/A Mandatory parameter [SECURITY] cannot be empty Govt</v>
      </c>
      <c r="T545" s="175" t="e">
        <f t="shared" si="129"/>
        <v>#VALUE!</v>
      </c>
      <c r="U545" t="str" cm="1">
        <f t="array" ref="U545">IF(R545="GBP",1,_xll.BDP("GBP"&amp;R545&amp;" CURNCY","PX_LAST"))</f>
        <v>#N/A Invalid Security</v>
      </c>
      <c r="V545" s="107" t="e">
        <f t="shared" si="130"/>
        <v>#VALUE!</v>
      </c>
      <c r="X545" s="249">
        <f t="shared" si="131"/>
        <v>0</v>
      </c>
      <c r="Y545" s="250">
        <f t="shared" si="132"/>
        <v>0</v>
      </c>
      <c r="Z545" s="254">
        <f t="shared" si="133"/>
        <v>0</v>
      </c>
      <c r="AA545" s="254" t="e">
        <f t="shared" si="134"/>
        <v>#VALUE!</v>
      </c>
      <c r="AB545" s="91" t="str" cm="1">
        <f t="array" ref="AB545">_xll.BDP(P545&amp;" Govt","PX_DIRTY_MID")</f>
        <v>#N/A Mandatory parameter [SECURITY] cannot be empty Govt</v>
      </c>
      <c r="AC545" s="256" t="e">
        <f t="shared" si="135"/>
        <v>#VALUE!</v>
      </c>
      <c r="AD545" s="255" t="e">
        <f t="shared" si="136"/>
        <v>#VALUE!</v>
      </c>
      <c r="AE545" s="249">
        <f t="shared" si="137"/>
        <v>0</v>
      </c>
      <c r="AG545" s="254">
        <f t="shared" si="138"/>
        <v>0</v>
      </c>
      <c r="AH545" s="254" t="e">
        <f t="shared" si="139"/>
        <v>#VALUE!</v>
      </c>
      <c r="AI545" s="256" t="e">
        <f t="shared" si="140"/>
        <v>#VALUE!</v>
      </c>
      <c r="AJ545" t="b">
        <f t="shared" si="141"/>
        <v>1</v>
      </c>
      <c r="AK545" t="s">
        <v>1012</v>
      </c>
      <c r="AL545" t="str">
        <f t="shared" si="142"/>
        <v>#N/A Mandatory parameter [SECURITY] cannot be empty</v>
      </c>
      <c r="AM545">
        <f t="shared" si="143"/>
        <v>0</v>
      </c>
    </row>
    <row r="546" spans="8:39" x14ac:dyDescent="0.35">
      <c r="H546" s="287" t="e">
        <f t="shared" si="144"/>
        <v>#N/A</v>
      </c>
      <c r="O546" t="str" cm="1">
        <f t="array" ref="O546">_xll.BDP(I546,"SECURITY_TYP")</f>
        <v>#N/A Mandatory parameter [SECURITY] cannot be empty</v>
      </c>
      <c r="P546" t="str" cm="1">
        <f t="array" ref="P546">_xll.BDP(I546,"ID_ISIN")</f>
        <v>#N/A Mandatory parameter [SECURITY] cannot be empty</v>
      </c>
      <c r="Q546" t="str" cm="1">
        <f t="array" ref="Q546">_xll.BDP(P546&amp;" Govt","MATURITY")</f>
        <v>#N/A Mandatory parameter [SECURITY] cannot be empty Govt</v>
      </c>
      <c r="R546" t="str" cm="1">
        <f t="array" ref="R546">_xll.BDP(I546,"CRNCY")</f>
        <v>#N/A Mandatory parameter [SECURITY] cannot be empty</v>
      </c>
      <c r="S546" s="91" t="str" cm="1">
        <f t="array" ref="S546">_xll.BDP(P546&amp;" Govt","RISK_MID")</f>
        <v>#N/A Mandatory parameter [SECURITY] cannot be empty Govt</v>
      </c>
      <c r="T546" s="175" t="e">
        <f t="shared" si="129"/>
        <v>#VALUE!</v>
      </c>
      <c r="U546" t="str" cm="1">
        <f t="array" ref="U546">IF(R546="GBP",1,_xll.BDP("GBP"&amp;R546&amp;" CURNCY","PX_LAST"))</f>
        <v>#N/A Invalid Security</v>
      </c>
      <c r="V546" s="107" t="e">
        <f t="shared" si="130"/>
        <v>#VALUE!</v>
      </c>
      <c r="X546" s="249">
        <f t="shared" si="131"/>
        <v>0</v>
      </c>
      <c r="Y546" s="250">
        <f t="shared" si="132"/>
        <v>0</v>
      </c>
      <c r="Z546" s="254">
        <f t="shared" si="133"/>
        <v>0</v>
      </c>
      <c r="AA546" s="254" t="e">
        <f t="shared" si="134"/>
        <v>#VALUE!</v>
      </c>
      <c r="AB546" s="91" t="str" cm="1">
        <f t="array" ref="AB546">_xll.BDP(P546&amp;" Govt","PX_DIRTY_MID")</f>
        <v>#N/A Mandatory parameter [SECURITY] cannot be empty Govt</v>
      </c>
      <c r="AC546" s="256" t="e">
        <f t="shared" si="135"/>
        <v>#VALUE!</v>
      </c>
      <c r="AD546" s="255" t="e">
        <f t="shared" si="136"/>
        <v>#VALUE!</v>
      </c>
      <c r="AE546" s="249">
        <f t="shared" si="137"/>
        <v>0</v>
      </c>
      <c r="AG546" s="254">
        <f t="shared" si="138"/>
        <v>0</v>
      </c>
      <c r="AH546" s="254" t="e">
        <f t="shared" si="139"/>
        <v>#VALUE!</v>
      </c>
      <c r="AI546" s="256" t="e">
        <f t="shared" si="140"/>
        <v>#VALUE!</v>
      </c>
      <c r="AJ546" t="b">
        <f t="shared" si="141"/>
        <v>1</v>
      </c>
      <c r="AK546" t="s">
        <v>1012</v>
      </c>
      <c r="AL546" t="str">
        <f t="shared" si="142"/>
        <v>#N/A Mandatory parameter [SECURITY] cannot be empty</v>
      </c>
      <c r="AM546">
        <f t="shared" si="143"/>
        <v>0</v>
      </c>
    </row>
    <row r="547" spans="8:39" x14ac:dyDescent="0.35">
      <c r="H547" s="287" t="e">
        <f t="shared" si="144"/>
        <v>#N/A</v>
      </c>
      <c r="O547" t="str" cm="1">
        <f t="array" ref="O547">_xll.BDP(I547,"SECURITY_TYP")</f>
        <v>#N/A Mandatory parameter [SECURITY] cannot be empty</v>
      </c>
      <c r="P547" t="str" cm="1">
        <f t="array" ref="P547">_xll.BDP(I547,"ID_ISIN")</f>
        <v>#N/A Mandatory parameter [SECURITY] cannot be empty</v>
      </c>
      <c r="Q547" t="str" cm="1">
        <f t="array" ref="Q547">_xll.BDP(P547&amp;" Govt","MATURITY")</f>
        <v>#N/A Mandatory parameter [SECURITY] cannot be empty Govt</v>
      </c>
      <c r="R547" t="str" cm="1">
        <f t="array" ref="R547">_xll.BDP(I547,"CRNCY")</f>
        <v>#N/A Mandatory parameter [SECURITY] cannot be empty</v>
      </c>
      <c r="S547" s="91" t="str" cm="1">
        <f t="array" ref="S547">_xll.BDP(P547&amp;" Govt","RISK_MID")</f>
        <v>#N/A Mandatory parameter [SECURITY] cannot be empty Govt</v>
      </c>
      <c r="T547" s="175" t="e">
        <f t="shared" si="129"/>
        <v>#VALUE!</v>
      </c>
      <c r="U547" t="str" cm="1">
        <f t="array" ref="U547">IF(R547="GBP",1,_xll.BDP("GBP"&amp;R547&amp;" CURNCY","PX_LAST"))</f>
        <v>#N/A Invalid Security</v>
      </c>
      <c r="V547" s="107" t="e">
        <f t="shared" si="130"/>
        <v>#VALUE!</v>
      </c>
      <c r="X547" s="249">
        <f t="shared" si="131"/>
        <v>0</v>
      </c>
      <c r="Y547" s="250">
        <f t="shared" si="132"/>
        <v>0</v>
      </c>
      <c r="Z547" s="254">
        <f t="shared" si="133"/>
        <v>0</v>
      </c>
      <c r="AA547" s="254" t="e">
        <f t="shared" si="134"/>
        <v>#VALUE!</v>
      </c>
      <c r="AB547" s="91" t="str" cm="1">
        <f t="array" ref="AB547">_xll.BDP(P547&amp;" Govt","PX_DIRTY_MID")</f>
        <v>#N/A Mandatory parameter [SECURITY] cannot be empty Govt</v>
      </c>
      <c r="AC547" s="256" t="e">
        <f t="shared" si="135"/>
        <v>#VALUE!</v>
      </c>
      <c r="AD547" s="255" t="e">
        <f t="shared" si="136"/>
        <v>#VALUE!</v>
      </c>
      <c r="AE547" s="249">
        <f t="shared" si="137"/>
        <v>0</v>
      </c>
      <c r="AG547" s="254">
        <f t="shared" si="138"/>
        <v>0</v>
      </c>
      <c r="AH547" s="254" t="e">
        <f t="shared" si="139"/>
        <v>#VALUE!</v>
      </c>
      <c r="AI547" s="256" t="e">
        <f t="shared" si="140"/>
        <v>#VALUE!</v>
      </c>
      <c r="AJ547" t="b">
        <f t="shared" si="141"/>
        <v>1</v>
      </c>
      <c r="AK547" t="s">
        <v>1012</v>
      </c>
      <c r="AL547" t="str">
        <f t="shared" si="142"/>
        <v>#N/A Mandatory parameter [SECURITY] cannot be empty</v>
      </c>
      <c r="AM547">
        <f t="shared" si="143"/>
        <v>0</v>
      </c>
    </row>
    <row r="548" spans="8:39" x14ac:dyDescent="0.35">
      <c r="H548" s="287" t="e">
        <f t="shared" si="144"/>
        <v>#N/A</v>
      </c>
      <c r="O548" t="str" cm="1">
        <f t="array" ref="O548">_xll.BDP(I548,"SECURITY_TYP")</f>
        <v>#N/A Mandatory parameter [SECURITY] cannot be empty</v>
      </c>
      <c r="P548" t="str" cm="1">
        <f t="array" ref="P548">_xll.BDP(I548,"ID_ISIN")</f>
        <v>#N/A Mandatory parameter [SECURITY] cannot be empty</v>
      </c>
      <c r="Q548" t="str" cm="1">
        <f t="array" ref="Q548">_xll.BDP(P548&amp;" Govt","MATURITY")</f>
        <v>#N/A Mandatory parameter [SECURITY] cannot be empty Govt</v>
      </c>
      <c r="R548" t="str" cm="1">
        <f t="array" ref="R548">_xll.BDP(I548,"CRNCY")</f>
        <v>#N/A Mandatory parameter [SECURITY] cannot be empty</v>
      </c>
      <c r="S548" s="91" t="str" cm="1">
        <f t="array" ref="S548">_xll.BDP(P548&amp;" Govt","RISK_MID")</f>
        <v>#N/A Mandatory parameter [SECURITY] cannot be empty Govt</v>
      </c>
      <c r="T548" s="175" t="e">
        <f t="shared" si="129"/>
        <v>#VALUE!</v>
      </c>
      <c r="U548" t="str" cm="1">
        <f t="array" ref="U548">IF(R548="GBP",1,_xll.BDP("GBP"&amp;R548&amp;" CURNCY","PX_LAST"))</f>
        <v>#N/A Invalid Security</v>
      </c>
      <c r="V548" s="107" t="e">
        <f t="shared" si="130"/>
        <v>#VALUE!</v>
      </c>
      <c r="X548" s="249">
        <f t="shared" si="131"/>
        <v>0</v>
      </c>
      <c r="Y548" s="250">
        <f t="shared" si="132"/>
        <v>0</v>
      </c>
      <c r="Z548" s="254">
        <f t="shared" si="133"/>
        <v>0</v>
      </c>
      <c r="AA548" s="254" t="e">
        <f t="shared" si="134"/>
        <v>#VALUE!</v>
      </c>
      <c r="AB548" s="91" t="str" cm="1">
        <f t="array" ref="AB548">_xll.BDP(P548&amp;" Govt","PX_DIRTY_MID")</f>
        <v>#N/A Mandatory parameter [SECURITY] cannot be empty Govt</v>
      </c>
      <c r="AC548" s="256" t="e">
        <f t="shared" si="135"/>
        <v>#VALUE!</v>
      </c>
      <c r="AD548" s="255" t="e">
        <f t="shared" si="136"/>
        <v>#VALUE!</v>
      </c>
      <c r="AE548" s="249">
        <f t="shared" si="137"/>
        <v>0</v>
      </c>
      <c r="AG548" s="254">
        <f t="shared" si="138"/>
        <v>0</v>
      </c>
      <c r="AH548" s="254" t="e">
        <f t="shared" si="139"/>
        <v>#VALUE!</v>
      </c>
      <c r="AI548" s="256" t="e">
        <f t="shared" si="140"/>
        <v>#VALUE!</v>
      </c>
      <c r="AJ548" t="b">
        <f t="shared" si="141"/>
        <v>1</v>
      </c>
      <c r="AK548" t="s">
        <v>1012</v>
      </c>
      <c r="AL548" t="str">
        <f t="shared" si="142"/>
        <v>#N/A Mandatory parameter [SECURITY] cannot be empty</v>
      </c>
      <c r="AM548">
        <f t="shared" si="143"/>
        <v>0</v>
      </c>
    </row>
    <row r="549" spans="8:39" x14ac:dyDescent="0.35">
      <c r="H549" s="287" t="e">
        <f t="shared" si="144"/>
        <v>#N/A</v>
      </c>
      <c r="O549" t="str" cm="1">
        <f t="array" ref="O549">_xll.BDP(I549,"SECURITY_TYP")</f>
        <v>#N/A Mandatory parameter [SECURITY] cannot be empty</v>
      </c>
      <c r="P549" t="str" cm="1">
        <f t="array" ref="P549">_xll.BDP(I549,"ID_ISIN")</f>
        <v>#N/A Mandatory parameter [SECURITY] cannot be empty</v>
      </c>
      <c r="Q549" t="str" cm="1">
        <f t="array" ref="Q549">_xll.BDP(P549&amp;" Govt","MATURITY")</f>
        <v>#N/A Mandatory parameter [SECURITY] cannot be empty Govt</v>
      </c>
      <c r="R549" t="str" cm="1">
        <f t="array" ref="R549">_xll.BDP(I549,"CRNCY")</f>
        <v>#N/A Mandatory parameter [SECURITY] cannot be empty</v>
      </c>
      <c r="S549" s="91" t="str" cm="1">
        <f t="array" ref="S549">_xll.BDP(P549&amp;" Govt","RISK_MID")</f>
        <v>#N/A Mandatory parameter [SECURITY] cannot be empty Govt</v>
      </c>
      <c r="T549" s="175" t="e">
        <f t="shared" si="129"/>
        <v>#VALUE!</v>
      </c>
      <c r="U549" t="str" cm="1">
        <f t="array" ref="U549">IF(R549="GBP",1,_xll.BDP("GBP"&amp;R549&amp;" CURNCY","PX_LAST"))</f>
        <v>#N/A Invalid Security</v>
      </c>
      <c r="V549" s="107" t="e">
        <f t="shared" si="130"/>
        <v>#VALUE!</v>
      </c>
      <c r="X549" s="249">
        <f t="shared" si="131"/>
        <v>0</v>
      </c>
      <c r="Y549" s="250">
        <f t="shared" si="132"/>
        <v>0</v>
      </c>
      <c r="Z549" s="254">
        <f t="shared" si="133"/>
        <v>0</v>
      </c>
      <c r="AA549" s="254" t="e">
        <f t="shared" si="134"/>
        <v>#VALUE!</v>
      </c>
      <c r="AB549" s="91" t="str" cm="1">
        <f t="array" ref="AB549">_xll.BDP(P549&amp;" Govt","PX_DIRTY_MID")</f>
        <v>#N/A Mandatory parameter [SECURITY] cannot be empty Govt</v>
      </c>
      <c r="AC549" s="256" t="e">
        <f t="shared" si="135"/>
        <v>#VALUE!</v>
      </c>
      <c r="AD549" s="255" t="e">
        <f t="shared" si="136"/>
        <v>#VALUE!</v>
      </c>
      <c r="AE549" s="249">
        <f t="shared" si="137"/>
        <v>0</v>
      </c>
      <c r="AG549" s="254">
        <f t="shared" si="138"/>
        <v>0</v>
      </c>
      <c r="AH549" s="254" t="e">
        <f t="shared" si="139"/>
        <v>#VALUE!</v>
      </c>
      <c r="AI549" s="256" t="e">
        <f t="shared" si="140"/>
        <v>#VALUE!</v>
      </c>
      <c r="AJ549" t="b">
        <f t="shared" si="141"/>
        <v>1</v>
      </c>
      <c r="AK549" t="s">
        <v>1012</v>
      </c>
      <c r="AL549" t="str">
        <f t="shared" si="142"/>
        <v>#N/A Mandatory parameter [SECURITY] cannot be empty</v>
      </c>
      <c r="AM549">
        <f t="shared" si="143"/>
        <v>0</v>
      </c>
    </row>
    <row r="550" spans="8:39" x14ac:dyDescent="0.35">
      <c r="H550" s="287" t="e">
        <f t="shared" si="144"/>
        <v>#N/A</v>
      </c>
      <c r="O550" t="str" cm="1">
        <f t="array" ref="O550">_xll.BDP(I550,"SECURITY_TYP")</f>
        <v>#N/A Mandatory parameter [SECURITY] cannot be empty</v>
      </c>
      <c r="P550" t="str" cm="1">
        <f t="array" ref="P550">_xll.BDP(I550,"ID_ISIN")</f>
        <v>#N/A Mandatory parameter [SECURITY] cannot be empty</v>
      </c>
      <c r="Q550" t="str" cm="1">
        <f t="array" ref="Q550">_xll.BDP(P550&amp;" Govt","MATURITY")</f>
        <v>#N/A Mandatory parameter [SECURITY] cannot be empty Govt</v>
      </c>
      <c r="R550" t="str" cm="1">
        <f t="array" ref="R550">_xll.BDP(I550,"CRNCY")</f>
        <v>#N/A Mandatory parameter [SECURITY] cannot be empty</v>
      </c>
      <c r="S550" s="91" t="str" cm="1">
        <f t="array" ref="S550">_xll.BDP(P550&amp;" Govt","RISK_MID")</f>
        <v>#N/A Mandatory parameter [SECURITY] cannot be empty Govt</v>
      </c>
      <c r="T550" s="175" t="e">
        <f t="shared" si="129"/>
        <v>#VALUE!</v>
      </c>
      <c r="U550" t="str" cm="1">
        <f t="array" ref="U550">IF(R550="GBP",1,_xll.BDP("GBP"&amp;R550&amp;" CURNCY","PX_LAST"))</f>
        <v>#N/A Invalid Security</v>
      </c>
      <c r="V550" s="107" t="e">
        <f t="shared" si="130"/>
        <v>#VALUE!</v>
      </c>
      <c r="X550" s="249">
        <f t="shared" si="131"/>
        <v>0</v>
      </c>
      <c r="Y550" s="250">
        <f t="shared" si="132"/>
        <v>0</v>
      </c>
      <c r="Z550" s="254">
        <f t="shared" si="133"/>
        <v>0</v>
      </c>
      <c r="AA550" s="254" t="e">
        <f t="shared" si="134"/>
        <v>#VALUE!</v>
      </c>
      <c r="AB550" s="91" t="str" cm="1">
        <f t="array" ref="AB550">_xll.BDP(P550&amp;" Govt","PX_DIRTY_MID")</f>
        <v>#N/A Mandatory parameter [SECURITY] cannot be empty Govt</v>
      </c>
      <c r="AC550" s="256" t="e">
        <f t="shared" si="135"/>
        <v>#VALUE!</v>
      </c>
      <c r="AD550" s="255" t="e">
        <f t="shared" si="136"/>
        <v>#VALUE!</v>
      </c>
      <c r="AE550" s="249">
        <f t="shared" si="137"/>
        <v>0</v>
      </c>
      <c r="AG550" s="254">
        <f t="shared" si="138"/>
        <v>0</v>
      </c>
      <c r="AH550" s="254" t="e">
        <f t="shared" si="139"/>
        <v>#VALUE!</v>
      </c>
      <c r="AI550" s="256" t="e">
        <f t="shared" si="140"/>
        <v>#VALUE!</v>
      </c>
      <c r="AJ550" t="b">
        <f t="shared" si="141"/>
        <v>1</v>
      </c>
      <c r="AK550" t="s">
        <v>1012</v>
      </c>
      <c r="AL550" t="str">
        <f t="shared" si="142"/>
        <v>#N/A Mandatory parameter [SECURITY] cannot be empty</v>
      </c>
      <c r="AM550">
        <f t="shared" si="143"/>
        <v>0</v>
      </c>
    </row>
    <row r="551" spans="8:39" x14ac:dyDescent="0.35">
      <c r="H551" s="287" t="e">
        <f t="shared" si="144"/>
        <v>#N/A</v>
      </c>
      <c r="O551" t="str" cm="1">
        <f t="array" ref="O551">_xll.BDP(I551,"SECURITY_TYP")</f>
        <v>#N/A Mandatory parameter [SECURITY] cannot be empty</v>
      </c>
      <c r="P551" t="str" cm="1">
        <f t="array" ref="P551">_xll.BDP(I551,"ID_ISIN")</f>
        <v>#N/A Mandatory parameter [SECURITY] cannot be empty</v>
      </c>
      <c r="Q551" t="str" cm="1">
        <f t="array" ref="Q551">_xll.BDP(P551&amp;" Govt","MATURITY")</f>
        <v>#N/A Mandatory parameter [SECURITY] cannot be empty Govt</v>
      </c>
      <c r="R551" t="str" cm="1">
        <f t="array" ref="R551">_xll.BDP(I551,"CRNCY")</f>
        <v>#N/A Mandatory parameter [SECURITY] cannot be empty</v>
      </c>
      <c r="S551" s="91" t="str" cm="1">
        <f t="array" ref="S551">_xll.BDP(P551&amp;" Govt","RISK_MID")</f>
        <v>#N/A Mandatory parameter [SECURITY] cannot be empty Govt</v>
      </c>
      <c r="T551" s="175" t="e">
        <f t="shared" si="129"/>
        <v>#VALUE!</v>
      </c>
      <c r="U551" t="str" cm="1">
        <f t="array" ref="U551">IF(R551="GBP",1,_xll.BDP("GBP"&amp;R551&amp;" CURNCY","PX_LAST"))</f>
        <v>#N/A Invalid Security</v>
      </c>
      <c r="V551" s="107" t="e">
        <f t="shared" si="130"/>
        <v>#VALUE!</v>
      </c>
      <c r="X551" s="249">
        <f t="shared" si="131"/>
        <v>0</v>
      </c>
      <c r="Y551" s="250">
        <f t="shared" si="132"/>
        <v>0</v>
      </c>
      <c r="Z551" s="254">
        <f t="shared" si="133"/>
        <v>0</v>
      </c>
      <c r="AA551" s="254" t="e">
        <f t="shared" si="134"/>
        <v>#VALUE!</v>
      </c>
      <c r="AB551" s="91" t="str" cm="1">
        <f t="array" ref="AB551">_xll.BDP(P551&amp;" Govt","PX_DIRTY_MID")</f>
        <v>#N/A Mandatory parameter [SECURITY] cannot be empty Govt</v>
      </c>
      <c r="AC551" s="256" t="e">
        <f t="shared" si="135"/>
        <v>#VALUE!</v>
      </c>
      <c r="AD551" s="255" t="e">
        <f t="shared" si="136"/>
        <v>#VALUE!</v>
      </c>
      <c r="AE551" s="249">
        <f t="shared" si="137"/>
        <v>0</v>
      </c>
      <c r="AG551" s="254">
        <f t="shared" si="138"/>
        <v>0</v>
      </c>
      <c r="AH551" s="254" t="e">
        <f t="shared" si="139"/>
        <v>#VALUE!</v>
      </c>
      <c r="AI551" s="256" t="e">
        <f t="shared" si="140"/>
        <v>#VALUE!</v>
      </c>
      <c r="AJ551" t="b">
        <f t="shared" si="141"/>
        <v>1</v>
      </c>
      <c r="AK551" t="s">
        <v>1012</v>
      </c>
      <c r="AL551" t="str">
        <f t="shared" si="142"/>
        <v>#N/A Mandatory parameter [SECURITY] cannot be empty</v>
      </c>
      <c r="AM551">
        <f t="shared" si="143"/>
        <v>0</v>
      </c>
    </row>
    <row r="552" spans="8:39" x14ac:dyDescent="0.35">
      <c r="H552" s="287" t="e">
        <f t="shared" si="144"/>
        <v>#N/A</v>
      </c>
      <c r="O552" t="str" cm="1">
        <f t="array" ref="O552">_xll.BDP(I552,"SECURITY_TYP")</f>
        <v>#N/A Mandatory parameter [SECURITY] cannot be empty</v>
      </c>
      <c r="P552" t="str" cm="1">
        <f t="array" ref="P552">_xll.BDP(I552,"ID_ISIN")</f>
        <v>#N/A Mandatory parameter [SECURITY] cannot be empty</v>
      </c>
      <c r="Q552" t="str" cm="1">
        <f t="array" ref="Q552">_xll.BDP(P552&amp;" Govt","MATURITY")</f>
        <v>#N/A Mandatory parameter [SECURITY] cannot be empty Govt</v>
      </c>
      <c r="R552" t="str" cm="1">
        <f t="array" ref="R552">_xll.BDP(I552,"CRNCY")</f>
        <v>#N/A Mandatory parameter [SECURITY] cannot be empty</v>
      </c>
      <c r="S552" s="91" t="str" cm="1">
        <f t="array" ref="S552">_xll.BDP(P552&amp;" Govt","RISK_MID")</f>
        <v>#N/A Mandatory parameter [SECURITY] cannot be empty Govt</v>
      </c>
      <c r="T552" s="175" t="e">
        <f t="shared" si="129"/>
        <v>#VALUE!</v>
      </c>
      <c r="U552" t="str" cm="1">
        <f t="array" ref="U552">IF(R552="GBP",1,_xll.BDP("GBP"&amp;R552&amp;" CURNCY","PX_LAST"))</f>
        <v>#N/A Invalid Security</v>
      </c>
      <c r="V552" s="107" t="e">
        <f t="shared" si="130"/>
        <v>#VALUE!</v>
      </c>
      <c r="X552" s="249">
        <f t="shared" si="131"/>
        <v>0</v>
      </c>
      <c r="Y552" s="250">
        <f t="shared" si="132"/>
        <v>0</v>
      </c>
      <c r="Z552" s="254">
        <f t="shared" si="133"/>
        <v>0</v>
      </c>
      <c r="AA552" s="254" t="e">
        <f t="shared" si="134"/>
        <v>#VALUE!</v>
      </c>
      <c r="AB552" s="91" t="str" cm="1">
        <f t="array" ref="AB552">_xll.BDP(P552&amp;" Govt","PX_DIRTY_MID")</f>
        <v>#N/A Mandatory parameter [SECURITY] cannot be empty Govt</v>
      </c>
      <c r="AC552" s="256" t="e">
        <f t="shared" si="135"/>
        <v>#VALUE!</v>
      </c>
      <c r="AD552" s="255" t="e">
        <f t="shared" si="136"/>
        <v>#VALUE!</v>
      </c>
      <c r="AE552" s="249">
        <f t="shared" si="137"/>
        <v>0</v>
      </c>
      <c r="AG552" s="254">
        <f t="shared" si="138"/>
        <v>0</v>
      </c>
      <c r="AH552" s="254" t="e">
        <f t="shared" si="139"/>
        <v>#VALUE!</v>
      </c>
      <c r="AI552" s="256" t="e">
        <f t="shared" si="140"/>
        <v>#VALUE!</v>
      </c>
      <c r="AJ552" t="b">
        <f t="shared" si="141"/>
        <v>1</v>
      </c>
      <c r="AK552" t="s">
        <v>1012</v>
      </c>
      <c r="AL552" t="str">
        <f t="shared" si="142"/>
        <v>#N/A Mandatory parameter [SECURITY] cannot be empty</v>
      </c>
      <c r="AM552">
        <f t="shared" si="143"/>
        <v>0</v>
      </c>
    </row>
    <row r="553" spans="8:39" x14ac:dyDescent="0.35">
      <c r="H553" s="287" t="e">
        <f t="shared" si="144"/>
        <v>#N/A</v>
      </c>
      <c r="O553" t="str" cm="1">
        <f t="array" ref="O553">_xll.BDP(I553,"SECURITY_TYP")</f>
        <v>#N/A Mandatory parameter [SECURITY] cannot be empty</v>
      </c>
      <c r="P553" t="str" cm="1">
        <f t="array" ref="P553">_xll.BDP(I553,"ID_ISIN")</f>
        <v>#N/A Mandatory parameter [SECURITY] cannot be empty</v>
      </c>
      <c r="Q553" t="str" cm="1">
        <f t="array" ref="Q553">_xll.BDP(P553&amp;" Govt","MATURITY")</f>
        <v>#N/A Mandatory parameter [SECURITY] cannot be empty Govt</v>
      </c>
      <c r="R553" t="str" cm="1">
        <f t="array" ref="R553">_xll.BDP(I553,"CRNCY")</f>
        <v>#N/A Mandatory parameter [SECURITY] cannot be empty</v>
      </c>
      <c r="S553" s="91" t="str" cm="1">
        <f t="array" ref="S553">_xll.BDP(P553&amp;" Govt","RISK_MID")</f>
        <v>#N/A Mandatory parameter [SECURITY] cannot be empty Govt</v>
      </c>
      <c r="T553" s="175" t="e">
        <f t="shared" si="129"/>
        <v>#VALUE!</v>
      </c>
      <c r="U553" t="str" cm="1">
        <f t="array" ref="U553">IF(R553="GBP",1,_xll.BDP("GBP"&amp;R553&amp;" CURNCY","PX_LAST"))</f>
        <v>#N/A Invalid Security</v>
      </c>
      <c r="V553" s="107" t="e">
        <f t="shared" si="130"/>
        <v>#VALUE!</v>
      </c>
      <c r="X553" s="249">
        <f t="shared" si="131"/>
        <v>0</v>
      </c>
      <c r="Y553" s="250">
        <f t="shared" si="132"/>
        <v>0</v>
      </c>
      <c r="Z553" s="254">
        <f t="shared" si="133"/>
        <v>0</v>
      </c>
      <c r="AA553" s="254" t="e">
        <f t="shared" si="134"/>
        <v>#VALUE!</v>
      </c>
      <c r="AB553" s="91" t="str" cm="1">
        <f t="array" ref="AB553">_xll.BDP(P553&amp;" Govt","PX_DIRTY_MID")</f>
        <v>#N/A Mandatory parameter [SECURITY] cannot be empty Govt</v>
      </c>
      <c r="AC553" s="256" t="e">
        <f t="shared" si="135"/>
        <v>#VALUE!</v>
      </c>
      <c r="AD553" s="255" t="e">
        <f t="shared" si="136"/>
        <v>#VALUE!</v>
      </c>
      <c r="AE553" s="249">
        <f t="shared" si="137"/>
        <v>0</v>
      </c>
      <c r="AG553" s="254">
        <f t="shared" si="138"/>
        <v>0</v>
      </c>
      <c r="AH553" s="254" t="e">
        <f t="shared" si="139"/>
        <v>#VALUE!</v>
      </c>
      <c r="AI553" s="256" t="e">
        <f t="shared" si="140"/>
        <v>#VALUE!</v>
      </c>
      <c r="AJ553" t="b">
        <f t="shared" si="141"/>
        <v>1</v>
      </c>
      <c r="AK553" t="s">
        <v>1012</v>
      </c>
      <c r="AL553" t="str">
        <f t="shared" si="142"/>
        <v>#N/A Mandatory parameter [SECURITY] cannot be empty</v>
      </c>
      <c r="AM553">
        <f t="shared" si="143"/>
        <v>0</v>
      </c>
    </row>
    <row r="554" spans="8:39" x14ac:dyDescent="0.35">
      <c r="H554" s="287" t="e">
        <f t="shared" si="144"/>
        <v>#N/A</v>
      </c>
      <c r="O554" t="str" cm="1">
        <f t="array" ref="O554">_xll.BDP(I554,"SECURITY_TYP")</f>
        <v>#N/A Mandatory parameter [SECURITY] cannot be empty</v>
      </c>
      <c r="P554" t="str" cm="1">
        <f t="array" ref="P554">_xll.BDP(I554,"ID_ISIN")</f>
        <v>#N/A Mandatory parameter [SECURITY] cannot be empty</v>
      </c>
      <c r="Q554" t="str" cm="1">
        <f t="array" ref="Q554">_xll.BDP(P554&amp;" Govt","MATURITY")</f>
        <v>#N/A Mandatory parameter [SECURITY] cannot be empty Govt</v>
      </c>
      <c r="R554" t="str" cm="1">
        <f t="array" ref="R554">_xll.BDP(I554,"CRNCY")</f>
        <v>#N/A Mandatory parameter [SECURITY] cannot be empty</v>
      </c>
      <c r="S554" s="91" t="str" cm="1">
        <f t="array" ref="S554">_xll.BDP(P554&amp;" Govt","RISK_MID")</f>
        <v>#N/A Mandatory parameter [SECURITY] cannot be empty Govt</v>
      </c>
      <c r="T554" s="175" t="e">
        <f t="shared" si="129"/>
        <v>#VALUE!</v>
      </c>
      <c r="U554" t="str" cm="1">
        <f t="array" ref="U554">IF(R554="GBP",1,_xll.BDP("GBP"&amp;R554&amp;" CURNCY","PX_LAST"))</f>
        <v>#N/A Invalid Security</v>
      </c>
      <c r="V554" s="107" t="e">
        <f t="shared" si="130"/>
        <v>#VALUE!</v>
      </c>
      <c r="X554" s="249">
        <f t="shared" si="131"/>
        <v>0</v>
      </c>
      <c r="Y554" s="250">
        <f t="shared" si="132"/>
        <v>0</v>
      </c>
      <c r="Z554" s="254">
        <f t="shared" si="133"/>
        <v>0</v>
      </c>
      <c r="AA554" s="254" t="e">
        <f t="shared" si="134"/>
        <v>#VALUE!</v>
      </c>
      <c r="AB554" s="91" t="str" cm="1">
        <f t="array" ref="AB554">_xll.BDP(P554&amp;" Govt","PX_DIRTY_MID")</f>
        <v>#N/A Mandatory parameter [SECURITY] cannot be empty Govt</v>
      </c>
      <c r="AC554" s="256" t="e">
        <f t="shared" si="135"/>
        <v>#VALUE!</v>
      </c>
      <c r="AD554" s="255" t="e">
        <f t="shared" si="136"/>
        <v>#VALUE!</v>
      </c>
      <c r="AE554" s="249">
        <f t="shared" si="137"/>
        <v>0</v>
      </c>
      <c r="AG554" s="254">
        <f t="shared" si="138"/>
        <v>0</v>
      </c>
      <c r="AH554" s="254" t="e">
        <f t="shared" si="139"/>
        <v>#VALUE!</v>
      </c>
      <c r="AI554" s="256" t="e">
        <f t="shared" si="140"/>
        <v>#VALUE!</v>
      </c>
      <c r="AJ554" t="b">
        <f t="shared" si="141"/>
        <v>1</v>
      </c>
      <c r="AK554" t="s">
        <v>1012</v>
      </c>
      <c r="AL554" t="str">
        <f t="shared" si="142"/>
        <v>#N/A Mandatory parameter [SECURITY] cannot be empty</v>
      </c>
      <c r="AM554">
        <f t="shared" si="143"/>
        <v>0</v>
      </c>
    </row>
    <row r="555" spans="8:39" x14ac:dyDescent="0.35">
      <c r="H555" s="287" t="e">
        <f t="shared" si="144"/>
        <v>#N/A</v>
      </c>
      <c r="O555" t="str" cm="1">
        <f t="array" ref="O555">_xll.BDP(I555,"SECURITY_TYP")</f>
        <v>#N/A Mandatory parameter [SECURITY] cannot be empty</v>
      </c>
      <c r="P555" t="str" cm="1">
        <f t="array" ref="P555">_xll.BDP(I555,"ID_ISIN")</f>
        <v>#N/A Mandatory parameter [SECURITY] cannot be empty</v>
      </c>
      <c r="Q555" t="str" cm="1">
        <f t="array" ref="Q555">_xll.BDP(P555&amp;" Govt","MATURITY")</f>
        <v>#N/A Mandatory parameter [SECURITY] cannot be empty Govt</v>
      </c>
      <c r="R555" t="str" cm="1">
        <f t="array" ref="R555">_xll.BDP(I555,"CRNCY")</f>
        <v>#N/A Mandatory parameter [SECURITY] cannot be empty</v>
      </c>
      <c r="S555" s="91" t="str" cm="1">
        <f t="array" ref="S555">_xll.BDP(P555&amp;" Govt","RISK_MID")</f>
        <v>#N/A Mandatory parameter [SECURITY] cannot be empty Govt</v>
      </c>
      <c r="T555" s="175" t="e">
        <f t="shared" si="129"/>
        <v>#VALUE!</v>
      </c>
      <c r="U555" t="str" cm="1">
        <f t="array" ref="U555">IF(R555="GBP",1,_xll.BDP("GBP"&amp;R555&amp;" CURNCY","PX_LAST"))</f>
        <v>#N/A Invalid Security</v>
      </c>
      <c r="V555" s="107" t="e">
        <f t="shared" si="130"/>
        <v>#VALUE!</v>
      </c>
      <c r="X555" s="249">
        <f t="shared" si="131"/>
        <v>0</v>
      </c>
      <c r="Y555" s="250">
        <f t="shared" si="132"/>
        <v>0</v>
      </c>
      <c r="Z555" s="254">
        <f t="shared" si="133"/>
        <v>0</v>
      </c>
      <c r="AA555" s="254" t="e">
        <f t="shared" si="134"/>
        <v>#VALUE!</v>
      </c>
      <c r="AB555" s="91" t="str" cm="1">
        <f t="array" ref="AB555">_xll.BDP(P555&amp;" Govt","PX_DIRTY_MID")</f>
        <v>#N/A Mandatory parameter [SECURITY] cannot be empty Govt</v>
      </c>
      <c r="AC555" s="256" t="e">
        <f t="shared" si="135"/>
        <v>#VALUE!</v>
      </c>
      <c r="AD555" s="255" t="e">
        <f t="shared" si="136"/>
        <v>#VALUE!</v>
      </c>
      <c r="AE555" s="249">
        <f t="shared" si="137"/>
        <v>0</v>
      </c>
      <c r="AG555" s="254">
        <f t="shared" si="138"/>
        <v>0</v>
      </c>
      <c r="AH555" s="254" t="e">
        <f t="shared" si="139"/>
        <v>#VALUE!</v>
      </c>
      <c r="AI555" s="256" t="e">
        <f t="shared" si="140"/>
        <v>#VALUE!</v>
      </c>
      <c r="AJ555" t="b">
        <f t="shared" si="141"/>
        <v>1</v>
      </c>
      <c r="AK555" t="s">
        <v>1012</v>
      </c>
      <c r="AL555" t="str">
        <f t="shared" si="142"/>
        <v>#N/A Mandatory parameter [SECURITY] cannot be empty</v>
      </c>
      <c r="AM555">
        <f t="shared" si="143"/>
        <v>0</v>
      </c>
    </row>
    <row r="556" spans="8:39" x14ac:dyDescent="0.35">
      <c r="H556" s="287" t="e">
        <f t="shared" si="144"/>
        <v>#N/A</v>
      </c>
      <c r="O556" t="str" cm="1">
        <f t="array" ref="O556">_xll.BDP(I556,"SECURITY_TYP")</f>
        <v>#N/A Mandatory parameter [SECURITY] cannot be empty</v>
      </c>
      <c r="P556" t="str" cm="1">
        <f t="array" ref="P556">_xll.BDP(I556,"ID_ISIN")</f>
        <v>#N/A Mandatory parameter [SECURITY] cannot be empty</v>
      </c>
      <c r="Q556" t="str" cm="1">
        <f t="array" ref="Q556">_xll.BDP(P556&amp;" Govt","MATURITY")</f>
        <v>#N/A Mandatory parameter [SECURITY] cannot be empty Govt</v>
      </c>
      <c r="R556" t="str" cm="1">
        <f t="array" ref="R556">_xll.BDP(I556,"CRNCY")</f>
        <v>#N/A Mandatory parameter [SECURITY] cannot be empty</v>
      </c>
      <c r="S556" s="91" t="str" cm="1">
        <f t="array" ref="S556">_xll.BDP(P556&amp;" Govt","RISK_MID")</f>
        <v>#N/A Mandatory parameter [SECURITY] cannot be empty Govt</v>
      </c>
      <c r="T556" s="175" t="e">
        <f t="shared" si="129"/>
        <v>#VALUE!</v>
      </c>
      <c r="U556" t="str" cm="1">
        <f t="array" ref="U556">IF(R556="GBP",1,_xll.BDP("GBP"&amp;R556&amp;" CURNCY","PX_LAST"))</f>
        <v>#N/A Invalid Security</v>
      </c>
      <c r="V556" s="107" t="e">
        <f t="shared" si="130"/>
        <v>#VALUE!</v>
      </c>
      <c r="X556" s="249">
        <f t="shared" si="131"/>
        <v>0</v>
      </c>
      <c r="Y556" s="250">
        <f t="shared" si="132"/>
        <v>0</v>
      </c>
      <c r="Z556" s="254">
        <f t="shared" si="133"/>
        <v>0</v>
      </c>
      <c r="AA556" s="254" t="e">
        <f t="shared" si="134"/>
        <v>#VALUE!</v>
      </c>
      <c r="AB556" s="91" t="str" cm="1">
        <f t="array" ref="AB556">_xll.BDP(P556&amp;" Govt","PX_DIRTY_MID")</f>
        <v>#N/A Mandatory parameter [SECURITY] cannot be empty Govt</v>
      </c>
      <c r="AC556" s="256" t="e">
        <f t="shared" si="135"/>
        <v>#VALUE!</v>
      </c>
      <c r="AD556" s="255" t="e">
        <f t="shared" si="136"/>
        <v>#VALUE!</v>
      </c>
      <c r="AE556" s="249">
        <f t="shared" si="137"/>
        <v>0</v>
      </c>
      <c r="AG556" s="254">
        <f t="shared" si="138"/>
        <v>0</v>
      </c>
      <c r="AH556" s="254" t="e">
        <f t="shared" si="139"/>
        <v>#VALUE!</v>
      </c>
      <c r="AI556" s="256" t="e">
        <f t="shared" si="140"/>
        <v>#VALUE!</v>
      </c>
      <c r="AJ556" t="b">
        <f t="shared" si="141"/>
        <v>1</v>
      </c>
      <c r="AK556" t="s">
        <v>1012</v>
      </c>
      <c r="AL556" t="str">
        <f t="shared" si="142"/>
        <v>#N/A Mandatory parameter [SECURITY] cannot be empty</v>
      </c>
      <c r="AM556">
        <f t="shared" si="143"/>
        <v>0</v>
      </c>
    </row>
    <row r="557" spans="8:39" x14ac:dyDescent="0.35">
      <c r="H557" s="287" t="e">
        <f t="shared" si="144"/>
        <v>#N/A</v>
      </c>
      <c r="O557" t="str" cm="1">
        <f t="array" ref="O557">_xll.BDP(I557,"SECURITY_TYP")</f>
        <v>#N/A Mandatory parameter [SECURITY] cannot be empty</v>
      </c>
      <c r="P557" t="str" cm="1">
        <f t="array" ref="P557">_xll.BDP(I557,"ID_ISIN")</f>
        <v>#N/A Mandatory parameter [SECURITY] cannot be empty</v>
      </c>
      <c r="Q557" t="str" cm="1">
        <f t="array" ref="Q557">_xll.BDP(P557&amp;" Govt","MATURITY")</f>
        <v>#N/A Mandatory parameter [SECURITY] cannot be empty Govt</v>
      </c>
      <c r="R557" t="str" cm="1">
        <f t="array" ref="R557">_xll.BDP(I557,"CRNCY")</f>
        <v>#N/A Mandatory parameter [SECURITY] cannot be empty</v>
      </c>
      <c r="S557" s="91" t="str" cm="1">
        <f t="array" ref="S557">_xll.BDP(P557&amp;" Govt","RISK_MID")</f>
        <v>#N/A Mandatory parameter [SECURITY] cannot be empty Govt</v>
      </c>
      <c r="T557" s="175" t="e">
        <f t="shared" si="129"/>
        <v>#VALUE!</v>
      </c>
      <c r="U557" t="str" cm="1">
        <f t="array" ref="U557">IF(R557="GBP",1,_xll.BDP("GBP"&amp;R557&amp;" CURNCY","PX_LAST"))</f>
        <v>#N/A Invalid Security</v>
      </c>
      <c r="V557" s="107" t="e">
        <f t="shared" si="130"/>
        <v>#VALUE!</v>
      </c>
      <c r="X557" s="249">
        <f t="shared" si="131"/>
        <v>0</v>
      </c>
      <c r="Y557" s="250">
        <f t="shared" si="132"/>
        <v>0</v>
      </c>
      <c r="Z557" s="254">
        <f t="shared" si="133"/>
        <v>0</v>
      </c>
      <c r="AA557" s="254" t="e">
        <f t="shared" si="134"/>
        <v>#VALUE!</v>
      </c>
      <c r="AB557" s="91" t="str" cm="1">
        <f t="array" ref="AB557">_xll.BDP(P557&amp;" Govt","PX_DIRTY_MID")</f>
        <v>#N/A Mandatory parameter [SECURITY] cannot be empty Govt</v>
      </c>
      <c r="AC557" s="256" t="e">
        <f t="shared" si="135"/>
        <v>#VALUE!</v>
      </c>
      <c r="AD557" s="255" t="e">
        <f t="shared" si="136"/>
        <v>#VALUE!</v>
      </c>
      <c r="AE557" s="249">
        <f t="shared" si="137"/>
        <v>0</v>
      </c>
      <c r="AG557" s="254">
        <f t="shared" si="138"/>
        <v>0</v>
      </c>
      <c r="AH557" s="254" t="e">
        <f t="shared" si="139"/>
        <v>#VALUE!</v>
      </c>
      <c r="AI557" s="256" t="e">
        <f t="shared" si="140"/>
        <v>#VALUE!</v>
      </c>
      <c r="AJ557" t="b">
        <f t="shared" si="141"/>
        <v>1</v>
      </c>
      <c r="AK557" t="s">
        <v>1012</v>
      </c>
      <c r="AL557" t="str">
        <f t="shared" si="142"/>
        <v>#N/A Mandatory parameter [SECURITY] cannot be empty</v>
      </c>
      <c r="AM557">
        <f t="shared" si="143"/>
        <v>0</v>
      </c>
    </row>
    <row r="558" spans="8:39" x14ac:dyDescent="0.35">
      <c r="H558" s="287" t="e">
        <f t="shared" si="144"/>
        <v>#N/A</v>
      </c>
      <c r="O558" t="str" cm="1">
        <f t="array" ref="O558">_xll.BDP(I558,"SECURITY_TYP")</f>
        <v>#N/A Mandatory parameter [SECURITY] cannot be empty</v>
      </c>
      <c r="P558" t="str" cm="1">
        <f t="array" ref="P558">_xll.BDP(I558,"ID_ISIN")</f>
        <v>#N/A Mandatory parameter [SECURITY] cannot be empty</v>
      </c>
      <c r="Q558" t="str" cm="1">
        <f t="array" ref="Q558">_xll.BDP(P558&amp;" Govt","MATURITY")</f>
        <v>#N/A Mandatory parameter [SECURITY] cannot be empty Govt</v>
      </c>
      <c r="R558" t="str" cm="1">
        <f t="array" ref="R558">_xll.BDP(I558,"CRNCY")</f>
        <v>#N/A Mandatory parameter [SECURITY] cannot be empty</v>
      </c>
      <c r="S558" s="91" t="str" cm="1">
        <f t="array" ref="S558">_xll.BDP(P558&amp;" Govt","RISK_MID")</f>
        <v>#N/A Mandatory parameter [SECURITY] cannot be empty Govt</v>
      </c>
      <c r="T558" s="175" t="e">
        <f t="shared" si="129"/>
        <v>#VALUE!</v>
      </c>
      <c r="U558" t="str" cm="1">
        <f t="array" ref="U558">IF(R558="GBP",1,_xll.BDP("GBP"&amp;R558&amp;" CURNCY","PX_LAST"))</f>
        <v>#N/A Invalid Security</v>
      </c>
      <c r="V558" s="107" t="e">
        <f t="shared" si="130"/>
        <v>#VALUE!</v>
      </c>
      <c r="X558" s="249">
        <f t="shared" si="131"/>
        <v>0</v>
      </c>
      <c r="Y558" s="250">
        <f t="shared" si="132"/>
        <v>0</v>
      </c>
      <c r="Z558" s="254">
        <f t="shared" si="133"/>
        <v>0</v>
      </c>
      <c r="AA558" s="254" t="e">
        <f t="shared" si="134"/>
        <v>#VALUE!</v>
      </c>
      <c r="AB558" s="91" t="str" cm="1">
        <f t="array" ref="AB558">_xll.BDP(P558&amp;" Govt","PX_DIRTY_MID")</f>
        <v>#N/A Mandatory parameter [SECURITY] cannot be empty Govt</v>
      </c>
      <c r="AC558" s="256" t="e">
        <f t="shared" si="135"/>
        <v>#VALUE!</v>
      </c>
      <c r="AD558" s="255" t="e">
        <f t="shared" si="136"/>
        <v>#VALUE!</v>
      </c>
      <c r="AE558" s="249">
        <f t="shared" si="137"/>
        <v>0</v>
      </c>
      <c r="AG558" s="254">
        <f t="shared" si="138"/>
        <v>0</v>
      </c>
      <c r="AH558" s="254" t="e">
        <f t="shared" si="139"/>
        <v>#VALUE!</v>
      </c>
      <c r="AI558" s="256" t="e">
        <f t="shared" si="140"/>
        <v>#VALUE!</v>
      </c>
      <c r="AJ558" t="b">
        <f t="shared" si="141"/>
        <v>1</v>
      </c>
      <c r="AK558" t="s">
        <v>1012</v>
      </c>
      <c r="AL558" t="str">
        <f t="shared" si="142"/>
        <v>#N/A Mandatory parameter [SECURITY] cannot be empty</v>
      </c>
      <c r="AM558">
        <f t="shared" si="143"/>
        <v>0</v>
      </c>
    </row>
    <row r="559" spans="8:39" x14ac:dyDescent="0.35">
      <c r="H559" s="287" t="e">
        <f t="shared" si="144"/>
        <v>#N/A</v>
      </c>
      <c r="O559" t="str" cm="1">
        <f t="array" ref="O559">_xll.BDP(I559,"SECURITY_TYP")</f>
        <v>#N/A Mandatory parameter [SECURITY] cannot be empty</v>
      </c>
      <c r="P559" t="str" cm="1">
        <f t="array" ref="P559">_xll.BDP(I559,"ID_ISIN")</f>
        <v>#N/A Mandatory parameter [SECURITY] cannot be empty</v>
      </c>
      <c r="Q559" t="str" cm="1">
        <f t="array" ref="Q559">_xll.BDP(P559&amp;" Govt","MATURITY")</f>
        <v>#N/A Mandatory parameter [SECURITY] cannot be empty Govt</v>
      </c>
      <c r="R559" t="str" cm="1">
        <f t="array" ref="R559">_xll.BDP(I559,"CRNCY")</f>
        <v>#N/A Mandatory parameter [SECURITY] cannot be empty</v>
      </c>
      <c r="S559" s="91" t="str" cm="1">
        <f t="array" ref="S559">_xll.BDP(P559&amp;" Govt","RISK_MID")</f>
        <v>#N/A Mandatory parameter [SECURITY] cannot be empty Govt</v>
      </c>
      <c r="T559" s="175" t="e">
        <f t="shared" si="129"/>
        <v>#VALUE!</v>
      </c>
      <c r="U559" t="str" cm="1">
        <f t="array" ref="U559">IF(R559="GBP",1,_xll.BDP("GBP"&amp;R559&amp;" CURNCY","PX_LAST"))</f>
        <v>#N/A Invalid Security</v>
      </c>
      <c r="V559" s="107" t="e">
        <f t="shared" si="130"/>
        <v>#VALUE!</v>
      </c>
      <c r="X559" s="249">
        <f t="shared" si="131"/>
        <v>0</v>
      </c>
      <c r="Y559" s="250">
        <f t="shared" si="132"/>
        <v>0</v>
      </c>
      <c r="Z559" s="254">
        <f t="shared" si="133"/>
        <v>0</v>
      </c>
      <c r="AA559" s="254" t="e">
        <f t="shared" si="134"/>
        <v>#VALUE!</v>
      </c>
      <c r="AB559" s="91" t="str" cm="1">
        <f t="array" ref="AB559">_xll.BDP(P559&amp;" Govt","PX_DIRTY_MID")</f>
        <v>#N/A Mandatory parameter [SECURITY] cannot be empty Govt</v>
      </c>
      <c r="AC559" s="256" t="e">
        <f t="shared" si="135"/>
        <v>#VALUE!</v>
      </c>
      <c r="AD559" s="255" t="e">
        <f t="shared" si="136"/>
        <v>#VALUE!</v>
      </c>
      <c r="AE559" s="249">
        <f t="shared" si="137"/>
        <v>0</v>
      </c>
      <c r="AG559" s="254">
        <f t="shared" si="138"/>
        <v>0</v>
      </c>
      <c r="AH559" s="254" t="e">
        <f t="shared" si="139"/>
        <v>#VALUE!</v>
      </c>
      <c r="AI559" s="256" t="e">
        <f t="shared" si="140"/>
        <v>#VALUE!</v>
      </c>
      <c r="AJ559" t="b">
        <f t="shared" si="141"/>
        <v>1</v>
      </c>
      <c r="AK559" t="s">
        <v>1012</v>
      </c>
      <c r="AL559" t="str">
        <f t="shared" si="142"/>
        <v>#N/A Mandatory parameter [SECURITY] cannot be empty</v>
      </c>
      <c r="AM559">
        <f t="shared" si="143"/>
        <v>0</v>
      </c>
    </row>
    <row r="560" spans="8:39" x14ac:dyDescent="0.35">
      <c r="H560" s="287" t="e">
        <f t="shared" si="144"/>
        <v>#N/A</v>
      </c>
      <c r="O560" t="str" cm="1">
        <f t="array" ref="O560">_xll.BDP(I560,"SECURITY_TYP")</f>
        <v>#N/A Mandatory parameter [SECURITY] cannot be empty</v>
      </c>
      <c r="P560" t="str" cm="1">
        <f t="array" ref="P560">_xll.BDP(I560,"ID_ISIN")</f>
        <v>#N/A Mandatory parameter [SECURITY] cannot be empty</v>
      </c>
      <c r="Q560" t="str" cm="1">
        <f t="array" ref="Q560">_xll.BDP(P560&amp;" Govt","MATURITY")</f>
        <v>#N/A Mandatory parameter [SECURITY] cannot be empty Govt</v>
      </c>
      <c r="R560" t="str" cm="1">
        <f t="array" ref="R560">_xll.BDP(I560,"CRNCY")</f>
        <v>#N/A Mandatory parameter [SECURITY] cannot be empty</v>
      </c>
      <c r="S560" s="91" t="str" cm="1">
        <f t="array" ref="S560">_xll.BDP(P560&amp;" Govt","RISK_MID")</f>
        <v>#N/A Mandatory parameter [SECURITY] cannot be empty Govt</v>
      </c>
      <c r="T560" s="175" t="e">
        <f t="shared" si="129"/>
        <v>#VALUE!</v>
      </c>
      <c r="U560" t="str" cm="1">
        <f t="array" ref="U560">IF(R560="GBP",1,_xll.BDP("GBP"&amp;R560&amp;" CURNCY","PX_LAST"))</f>
        <v>#N/A Invalid Security</v>
      </c>
      <c r="V560" s="107" t="e">
        <f t="shared" si="130"/>
        <v>#VALUE!</v>
      </c>
      <c r="X560" s="249">
        <f t="shared" si="131"/>
        <v>0</v>
      </c>
      <c r="Y560" s="250">
        <f t="shared" si="132"/>
        <v>0</v>
      </c>
      <c r="Z560" s="254">
        <f t="shared" si="133"/>
        <v>0</v>
      </c>
      <c r="AA560" s="254" t="e">
        <f t="shared" si="134"/>
        <v>#VALUE!</v>
      </c>
      <c r="AB560" s="91" t="str" cm="1">
        <f t="array" ref="AB560">_xll.BDP(P560&amp;" Govt","PX_DIRTY_MID")</f>
        <v>#N/A Mandatory parameter [SECURITY] cannot be empty Govt</v>
      </c>
      <c r="AC560" s="256" t="e">
        <f t="shared" si="135"/>
        <v>#VALUE!</v>
      </c>
      <c r="AD560" s="255" t="e">
        <f t="shared" si="136"/>
        <v>#VALUE!</v>
      </c>
      <c r="AE560" s="249">
        <f t="shared" si="137"/>
        <v>0</v>
      </c>
      <c r="AG560" s="254">
        <f t="shared" si="138"/>
        <v>0</v>
      </c>
      <c r="AH560" s="254" t="e">
        <f t="shared" si="139"/>
        <v>#VALUE!</v>
      </c>
      <c r="AI560" s="256" t="e">
        <f t="shared" si="140"/>
        <v>#VALUE!</v>
      </c>
      <c r="AJ560" t="b">
        <f t="shared" si="141"/>
        <v>1</v>
      </c>
      <c r="AK560" t="s">
        <v>1012</v>
      </c>
      <c r="AL560" t="str">
        <f t="shared" si="142"/>
        <v>#N/A Mandatory parameter [SECURITY] cannot be empty</v>
      </c>
      <c r="AM560">
        <f t="shared" si="143"/>
        <v>0</v>
      </c>
    </row>
    <row r="561" spans="8:39" x14ac:dyDescent="0.35">
      <c r="H561" s="287" t="e">
        <f t="shared" si="144"/>
        <v>#N/A</v>
      </c>
      <c r="O561" t="str" cm="1">
        <f t="array" ref="O561">_xll.BDP(I561,"SECURITY_TYP")</f>
        <v>#N/A Mandatory parameter [SECURITY] cannot be empty</v>
      </c>
      <c r="P561" t="str" cm="1">
        <f t="array" ref="P561">_xll.BDP(I561,"ID_ISIN")</f>
        <v>#N/A Mandatory parameter [SECURITY] cannot be empty</v>
      </c>
      <c r="Q561" t="str" cm="1">
        <f t="array" ref="Q561">_xll.BDP(P561&amp;" Govt","MATURITY")</f>
        <v>#N/A Mandatory parameter [SECURITY] cannot be empty Govt</v>
      </c>
      <c r="R561" t="str" cm="1">
        <f t="array" ref="R561">_xll.BDP(I561,"CRNCY")</f>
        <v>#N/A Mandatory parameter [SECURITY] cannot be empty</v>
      </c>
      <c r="S561" s="91" t="str" cm="1">
        <f t="array" ref="S561">_xll.BDP(P561&amp;" Govt","RISK_MID")</f>
        <v>#N/A Mandatory parameter [SECURITY] cannot be empty Govt</v>
      </c>
      <c r="T561" s="175" t="e">
        <f t="shared" si="129"/>
        <v>#VALUE!</v>
      </c>
      <c r="U561" t="str" cm="1">
        <f t="array" ref="U561">IF(R561="GBP",1,_xll.BDP("GBP"&amp;R561&amp;" CURNCY","PX_LAST"))</f>
        <v>#N/A Invalid Security</v>
      </c>
      <c r="V561" s="107" t="e">
        <f t="shared" si="130"/>
        <v>#VALUE!</v>
      </c>
      <c r="X561" s="249">
        <f t="shared" si="131"/>
        <v>0</v>
      </c>
      <c r="Y561" s="250">
        <f t="shared" si="132"/>
        <v>0</v>
      </c>
      <c r="Z561" s="254">
        <f t="shared" si="133"/>
        <v>0</v>
      </c>
      <c r="AA561" s="254" t="e">
        <f t="shared" si="134"/>
        <v>#VALUE!</v>
      </c>
      <c r="AB561" s="91" t="str" cm="1">
        <f t="array" ref="AB561">_xll.BDP(P561&amp;" Govt","PX_DIRTY_MID")</f>
        <v>#N/A Mandatory parameter [SECURITY] cannot be empty Govt</v>
      </c>
      <c r="AC561" s="256" t="e">
        <f t="shared" si="135"/>
        <v>#VALUE!</v>
      </c>
      <c r="AD561" s="255" t="e">
        <f t="shared" si="136"/>
        <v>#VALUE!</v>
      </c>
      <c r="AE561" s="249">
        <f t="shared" si="137"/>
        <v>0</v>
      </c>
      <c r="AG561" s="254">
        <f t="shared" si="138"/>
        <v>0</v>
      </c>
      <c r="AH561" s="254" t="e">
        <f t="shared" si="139"/>
        <v>#VALUE!</v>
      </c>
      <c r="AI561" s="256" t="e">
        <f t="shared" si="140"/>
        <v>#VALUE!</v>
      </c>
      <c r="AJ561" t="b">
        <f t="shared" si="141"/>
        <v>1</v>
      </c>
      <c r="AK561" t="s">
        <v>1012</v>
      </c>
      <c r="AL561" t="str">
        <f t="shared" si="142"/>
        <v>#N/A Mandatory parameter [SECURITY] cannot be empty</v>
      </c>
      <c r="AM561">
        <f t="shared" si="143"/>
        <v>0</v>
      </c>
    </row>
    <row r="562" spans="8:39" x14ac:dyDescent="0.35">
      <c r="H562" s="287" t="e">
        <f t="shared" si="144"/>
        <v>#N/A</v>
      </c>
      <c r="O562" t="str" cm="1">
        <f t="array" ref="O562">_xll.BDP(I562,"SECURITY_TYP")</f>
        <v>#N/A Mandatory parameter [SECURITY] cannot be empty</v>
      </c>
      <c r="P562" t="str" cm="1">
        <f t="array" ref="P562">_xll.BDP(I562,"ID_ISIN")</f>
        <v>#N/A Mandatory parameter [SECURITY] cannot be empty</v>
      </c>
      <c r="Q562" t="str" cm="1">
        <f t="array" ref="Q562">_xll.BDP(P562&amp;" Govt","MATURITY")</f>
        <v>#N/A Mandatory parameter [SECURITY] cannot be empty Govt</v>
      </c>
      <c r="R562" t="str" cm="1">
        <f t="array" ref="R562">_xll.BDP(I562,"CRNCY")</f>
        <v>#N/A Mandatory parameter [SECURITY] cannot be empty</v>
      </c>
      <c r="S562" s="91" t="str" cm="1">
        <f t="array" ref="S562">_xll.BDP(P562&amp;" Govt","RISK_MID")</f>
        <v>#N/A Mandatory parameter [SECURITY] cannot be empty Govt</v>
      </c>
      <c r="T562" s="175" t="e">
        <f t="shared" si="129"/>
        <v>#VALUE!</v>
      </c>
      <c r="U562" t="str" cm="1">
        <f t="array" ref="U562">IF(R562="GBP",1,_xll.BDP("GBP"&amp;R562&amp;" CURNCY","PX_LAST"))</f>
        <v>#N/A Invalid Security</v>
      </c>
      <c r="V562" s="107" t="e">
        <f t="shared" si="130"/>
        <v>#VALUE!</v>
      </c>
      <c r="X562" s="249">
        <f t="shared" si="131"/>
        <v>0</v>
      </c>
      <c r="Y562" s="250">
        <f t="shared" si="132"/>
        <v>0</v>
      </c>
      <c r="Z562" s="254">
        <f t="shared" si="133"/>
        <v>0</v>
      </c>
      <c r="AA562" s="254" t="e">
        <f t="shared" si="134"/>
        <v>#VALUE!</v>
      </c>
      <c r="AB562" s="91" t="str" cm="1">
        <f t="array" ref="AB562">_xll.BDP(P562&amp;" Govt","PX_DIRTY_MID")</f>
        <v>#N/A Mandatory parameter [SECURITY] cannot be empty Govt</v>
      </c>
      <c r="AC562" s="256" t="e">
        <f t="shared" si="135"/>
        <v>#VALUE!</v>
      </c>
      <c r="AD562" s="255" t="e">
        <f t="shared" si="136"/>
        <v>#VALUE!</v>
      </c>
      <c r="AE562" s="249">
        <f t="shared" si="137"/>
        <v>0</v>
      </c>
      <c r="AG562" s="254">
        <f t="shared" si="138"/>
        <v>0</v>
      </c>
      <c r="AH562" s="254" t="e">
        <f t="shared" si="139"/>
        <v>#VALUE!</v>
      </c>
      <c r="AI562" s="256" t="e">
        <f t="shared" si="140"/>
        <v>#VALUE!</v>
      </c>
      <c r="AJ562" t="b">
        <f t="shared" si="141"/>
        <v>1</v>
      </c>
      <c r="AK562" t="s">
        <v>1012</v>
      </c>
      <c r="AL562" t="str">
        <f t="shared" si="142"/>
        <v>#N/A Mandatory parameter [SECURITY] cannot be empty</v>
      </c>
      <c r="AM562">
        <f t="shared" si="143"/>
        <v>0</v>
      </c>
    </row>
    <row r="563" spans="8:39" x14ac:dyDescent="0.35">
      <c r="H563" s="287" t="e">
        <f t="shared" si="144"/>
        <v>#N/A</v>
      </c>
      <c r="O563" t="str" cm="1">
        <f t="array" ref="O563">_xll.BDP(I563,"SECURITY_TYP")</f>
        <v>#N/A Mandatory parameter [SECURITY] cannot be empty</v>
      </c>
      <c r="P563" t="str" cm="1">
        <f t="array" ref="P563">_xll.BDP(I563,"ID_ISIN")</f>
        <v>#N/A Mandatory parameter [SECURITY] cannot be empty</v>
      </c>
      <c r="Q563" t="str" cm="1">
        <f t="array" ref="Q563">_xll.BDP(P563&amp;" Govt","MATURITY")</f>
        <v>#N/A Mandatory parameter [SECURITY] cannot be empty Govt</v>
      </c>
      <c r="R563" t="str" cm="1">
        <f t="array" ref="R563">_xll.BDP(I563,"CRNCY")</f>
        <v>#N/A Mandatory parameter [SECURITY] cannot be empty</v>
      </c>
      <c r="S563" s="91" t="str" cm="1">
        <f t="array" ref="S563">_xll.BDP(P563&amp;" Govt","RISK_MID")</f>
        <v>#N/A Mandatory parameter [SECURITY] cannot be empty Govt</v>
      </c>
      <c r="T563" s="175" t="e">
        <f t="shared" si="129"/>
        <v>#VALUE!</v>
      </c>
      <c r="U563" t="str" cm="1">
        <f t="array" ref="U563">IF(R563="GBP",1,_xll.BDP("GBP"&amp;R563&amp;" CURNCY","PX_LAST"))</f>
        <v>#N/A Invalid Security</v>
      </c>
      <c r="V563" s="107" t="e">
        <f t="shared" si="130"/>
        <v>#VALUE!</v>
      </c>
      <c r="X563" s="249">
        <f t="shared" si="131"/>
        <v>0</v>
      </c>
      <c r="Y563" s="250">
        <f t="shared" si="132"/>
        <v>0</v>
      </c>
      <c r="Z563" s="254">
        <f t="shared" si="133"/>
        <v>0</v>
      </c>
      <c r="AA563" s="254" t="e">
        <f t="shared" si="134"/>
        <v>#VALUE!</v>
      </c>
      <c r="AB563" s="91" t="str" cm="1">
        <f t="array" ref="AB563">_xll.BDP(P563&amp;" Govt","PX_DIRTY_MID")</f>
        <v>#N/A Mandatory parameter [SECURITY] cannot be empty Govt</v>
      </c>
      <c r="AC563" s="256" t="e">
        <f t="shared" si="135"/>
        <v>#VALUE!</v>
      </c>
      <c r="AD563" s="255" t="e">
        <f t="shared" si="136"/>
        <v>#VALUE!</v>
      </c>
      <c r="AE563" s="249">
        <f t="shared" si="137"/>
        <v>0</v>
      </c>
      <c r="AG563" s="254">
        <f t="shared" si="138"/>
        <v>0</v>
      </c>
      <c r="AH563" s="254" t="e">
        <f t="shared" si="139"/>
        <v>#VALUE!</v>
      </c>
      <c r="AI563" s="256" t="e">
        <f t="shared" si="140"/>
        <v>#VALUE!</v>
      </c>
      <c r="AJ563" t="b">
        <f t="shared" si="141"/>
        <v>1</v>
      </c>
      <c r="AK563" t="s">
        <v>1012</v>
      </c>
      <c r="AL563" t="str">
        <f t="shared" si="142"/>
        <v>#N/A Mandatory parameter [SECURITY] cannot be empty</v>
      </c>
      <c r="AM563">
        <f t="shared" si="143"/>
        <v>0</v>
      </c>
    </row>
    <row r="564" spans="8:39" x14ac:dyDescent="0.35">
      <c r="H564" s="287" t="e">
        <f t="shared" si="144"/>
        <v>#N/A</v>
      </c>
      <c r="O564" t="str" cm="1">
        <f t="array" ref="O564">_xll.BDP(I564,"SECURITY_TYP")</f>
        <v>#N/A Mandatory parameter [SECURITY] cannot be empty</v>
      </c>
      <c r="P564" t="str" cm="1">
        <f t="array" ref="P564">_xll.BDP(I564,"ID_ISIN")</f>
        <v>#N/A Mandatory parameter [SECURITY] cannot be empty</v>
      </c>
      <c r="Q564" t="str" cm="1">
        <f t="array" ref="Q564">_xll.BDP(P564&amp;" Govt","MATURITY")</f>
        <v>#N/A Mandatory parameter [SECURITY] cannot be empty Govt</v>
      </c>
      <c r="R564" t="str" cm="1">
        <f t="array" ref="R564">_xll.BDP(I564,"CRNCY")</f>
        <v>#N/A Mandatory parameter [SECURITY] cannot be empty</v>
      </c>
      <c r="S564" s="91" t="str" cm="1">
        <f t="array" ref="S564">_xll.BDP(P564&amp;" Govt","RISK_MID")</f>
        <v>#N/A Mandatory parameter [SECURITY] cannot be empty Govt</v>
      </c>
      <c r="T564" s="175" t="e">
        <f t="shared" ref="T564:T627" si="145">S564*L564/(10*U564)</f>
        <v>#VALUE!</v>
      </c>
      <c r="U564" t="str" cm="1">
        <f t="array" ref="U564">IF(R564="GBP",1,_xll.BDP("GBP"&amp;R564&amp;" CURNCY","PX_LAST"))</f>
        <v>#N/A Invalid Security</v>
      </c>
      <c r="V564" s="107" t="e">
        <f t="shared" ref="V564:V627" si="146">T564/($I$2*100)</f>
        <v>#VALUE!</v>
      </c>
      <c r="X564" s="249">
        <f t="shared" ref="X564:X627" si="147">I564</f>
        <v>0</v>
      </c>
      <c r="Y564" s="250">
        <f t="shared" ref="Y564:Y627" si="148">$Z$2*L564</f>
        <v>0</v>
      </c>
      <c r="Z564" s="254">
        <f t="shared" ref="Z564:Z627" si="149">Y564-L564</f>
        <v>0</v>
      </c>
      <c r="AA564" s="254" t="e">
        <f t="shared" ref="AA564:AA627" si="150">Z564*S564/(10*U564)</f>
        <v>#VALUE!</v>
      </c>
      <c r="AB564" s="91" t="str" cm="1">
        <f t="array" ref="AB564">_xll.BDP(P564&amp;" Govt","PX_DIRTY_MID")</f>
        <v>#N/A Mandatory parameter [SECURITY] cannot be empty Govt</v>
      </c>
      <c r="AC564" s="256" t="e">
        <f t="shared" ref="AC564:AC627" si="151">AB564*Z564*(10/IF(R564="MXN",10,1)/U564)</f>
        <v>#VALUE!</v>
      </c>
      <c r="AD564" s="255" t="e">
        <f t="shared" ref="AD564:AD627" si="152">AC564/M564</f>
        <v>#VALUE!</v>
      </c>
      <c r="AE564" s="249">
        <f t="shared" ref="AE564:AE627" si="153">J564</f>
        <v>0</v>
      </c>
      <c r="AG564" s="254">
        <f t="shared" ref="AG564:AG627" si="154">IF(AF564="",Z564,AF564)</f>
        <v>0</v>
      </c>
      <c r="AH564" s="254" t="e">
        <f t="shared" ref="AH564:AH627" si="155">AG564*S564/(10*U564)</f>
        <v>#VALUE!</v>
      </c>
      <c r="AI564" s="256" t="e">
        <f t="shared" ref="AI564:AI627" si="156">AB564*AG564*(10/IF(R564="MXN",10,1)/U564)</f>
        <v>#VALUE!</v>
      </c>
      <c r="AJ564" t="b">
        <f t="shared" ref="AJ564:AJ627" si="157">ABS(AG564)&lt;=ABS(L564)</f>
        <v>1</v>
      </c>
      <c r="AK564" t="s">
        <v>1012</v>
      </c>
      <c r="AL564" t="str">
        <f t="shared" ref="AL564:AL627" si="158">O564</f>
        <v>#N/A Mandatory parameter [SECURITY] cannot be empty</v>
      </c>
      <c r="AM564">
        <f t="shared" ref="AM564:AM627" si="159">K564</f>
        <v>0</v>
      </c>
    </row>
    <row r="565" spans="8:39" x14ac:dyDescent="0.35">
      <c r="H565" s="287" t="e">
        <f t="shared" si="144"/>
        <v>#N/A</v>
      </c>
      <c r="O565" t="str" cm="1">
        <f t="array" ref="O565">_xll.BDP(I565,"SECURITY_TYP")</f>
        <v>#N/A Mandatory parameter [SECURITY] cannot be empty</v>
      </c>
      <c r="P565" t="str" cm="1">
        <f t="array" ref="P565">_xll.BDP(I565,"ID_ISIN")</f>
        <v>#N/A Mandatory parameter [SECURITY] cannot be empty</v>
      </c>
      <c r="Q565" t="str" cm="1">
        <f t="array" ref="Q565">_xll.BDP(P565&amp;" Govt","MATURITY")</f>
        <v>#N/A Mandatory parameter [SECURITY] cannot be empty Govt</v>
      </c>
      <c r="R565" t="str" cm="1">
        <f t="array" ref="R565">_xll.BDP(I565,"CRNCY")</f>
        <v>#N/A Mandatory parameter [SECURITY] cannot be empty</v>
      </c>
      <c r="S565" s="91" t="str" cm="1">
        <f t="array" ref="S565">_xll.BDP(P565&amp;" Govt","RISK_MID")</f>
        <v>#N/A Mandatory parameter [SECURITY] cannot be empty Govt</v>
      </c>
      <c r="T565" s="175" t="e">
        <f t="shared" si="145"/>
        <v>#VALUE!</v>
      </c>
      <c r="U565" t="str" cm="1">
        <f t="array" ref="U565">IF(R565="GBP",1,_xll.BDP("GBP"&amp;R565&amp;" CURNCY","PX_LAST"))</f>
        <v>#N/A Invalid Security</v>
      </c>
      <c r="V565" s="107" t="e">
        <f t="shared" si="146"/>
        <v>#VALUE!</v>
      </c>
      <c r="X565" s="249">
        <f t="shared" si="147"/>
        <v>0</v>
      </c>
      <c r="Y565" s="250">
        <f t="shared" si="148"/>
        <v>0</v>
      </c>
      <c r="Z565" s="254">
        <f t="shared" si="149"/>
        <v>0</v>
      </c>
      <c r="AA565" s="254" t="e">
        <f t="shared" si="150"/>
        <v>#VALUE!</v>
      </c>
      <c r="AB565" s="91" t="str" cm="1">
        <f t="array" ref="AB565">_xll.BDP(P565&amp;" Govt","PX_DIRTY_MID")</f>
        <v>#N/A Mandatory parameter [SECURITY] cannot be empty Govt</v>
      </c>
      <c r="AC565" s="256" t="e">
        <f t="shared" si="151"/>
        <v>#VALUE!</v>
      </c>
      <c r="AD565" s="255" t="e">
        <f t="shared" si="152"/>
        <v>#VALUE!</v>
      </c>
      <c r="AE565" s="249">
        <f t="shared" si="153"/>
        <v>0</v>
      </c>
      <c r="AG565" s="254">
        <f t="shared" si="154"/>
        <v>0</v>
      </c>
      <c r="AH565" s="254" t="e">
        <f t="shared" si="155"/>
        <v>#VALUE!</v>
      </c>
      <c r="AI565" s="256" t="e">
        <f t="shared" si="156"/>
        <v>#VALUE!</v>
      </c>
      <c r="AJ565" t="b">
        <f t="shared" si="157"/>
        <v>1</v>
      </c>
      <c r="AK565" t="s">
        <v>1012</v>
      </c>
      <c r="AL565" t="str">
        <f t="shared" si="158"/>
        <v>#N/A Mandatory parameter [SECURITY] cannot be empty</v>
      </c>
      <c r="AM565">
        <f t="shared" si="159"/>
        <v>0</v>
      </c>
    </row>
    <row r="566" spans="8:39" x14ac:dyDescent="0.35">
      <c r="H566" s="287" t="e">
        <f t="shared" si="144"/>
        <v>#N/A</v>
      </c>
      <c r="O566" t="str" cm="1">
        <f t="array" ref="O566">_xll.BDP(I566,"SECURITY_TYP")</f>
        <v>#N/A Mandatory parameter [SECURITY] cannot be empty</v>
      </c>
      <c r="P566" t="str" cm="1">
        <f t="array" ref="P566">_xll.BDP(I566,"ID_ISIN")</f>
        <v>#N/A Mandatory parameter [SECURITY] cannot be empty</v>
      </c>
      <c r="Q566" t="str" cm="1">
        <f t="array" ref="Q566">_xll.BDP(P566&amp;" Govt","MATURITY")</f>
        <v>#N/A Mandatory parameter [SECURITY] cannot be empty Govt</v>
      </c>
      <c r="R566" t="str" cm="1">
        <f t="array" ref="R566">_xll.BDP(I566,"CRNCY")</f>
        <v>#N/A Mandatory parameter [SECURITY] cannot be empty</v>
      </c>
      <c r="S566" s="91" t="str" cm="1">
        <f t="array" ref="S566">_xll.BDP(P566&amp;" Govt","RISK_MID")</f>
        <v>#N/A Mandatory parameter [SECURITY] cannot be empty Govt</v>
      </c>
      <c r="T566" s="175" t="e">
        <f t="shared" si="145"/>
        <v>#VALUE!</v>
      </c>
      <c r="U566" t="str" cm="1">
        <f t="array" ref="U566">IF(R566="GBP",1,_xll.BDP("GBP"&amp;R566&amp;" CURNCY","PX_LAST"))</f>
        <v>#N/A Invalid Security</v>
      </c>
      <c r="V566" s="107" t="e">
        <f t="shared" si="146"/>
        <v>#VALUE!</v>
      </c>
      <c r="X566" s="249">
        <f t="shared" si="147"/>
        <v>0</v>
      </c>
      <c r="Y566" s="250">
        <f t="shared" si="148"/>
        <v>0</v>
      </c>
      <c r="Z566" s="254">
        <f t="shared" si="149"/>
        <v>0</v>
      </c>
      <c r="AA566" s="254" t="e">
        <f t="shared" si="150"/>
        <v>#VALUE!</v>
      </c>
      <c r="AB566" s="91" t="str" cm="1">
        <f t="array" ref="AB566">_xll.BDP(P566&amp;" Govt","PX_DIRTY_MID")</f>
        <v>#N/A Mandatory parameter [SECURITY] cannot be empty Govt</v>
      </c>
      <c r="AC566" s="256" t="e">
        <f t="shared" si="151"/>
        <v>#VALUE!</v>
      </c>
      <c r="AD566" s="255" t="e">
        <f t="shared" si="152"/>
        <v>#VALUE!</v>
      </c>
      <c r="AE566" s="249">
        <f t="shared" si="153"/>
        <v>0</v>
      </c>
      <c r="AG566" s="254">
        <f t="shared" si="154"/>
        <v>0</v>
      </c>
      <c r="AH566" s="254" t="e">
        <f t="shared" si="155"/>
        <v>#VALUE!</v>
      </c>
      <c r="AI566" s="256" t="e">
        <f t="shared" si="156"/>
        <v>#VALUE!</v>
      </c>
      <c r="AJ566" t="b">
        <f t="shared" si="157"/>
        <v>1</v>
      </c>
      <c r="AK566" t="s">
        <v>1012</v>
      </c>
      <c r="AL566" t="str">
        <f t="shared" si="158"/>
        <v>#N/A Mandatory parameter [SECURITY] cannot be empty</v>
      </c>
      <c r="AM566">
        <f t="shared" si="159"/>
        <v>0</v>
      </c>
    </row>
    <row r="567" spans="8:39" x14ac:dyDescent="0.35">
      <c r="H567" s="287" t="e">
        <f t="shared" si="144"/>
        <v>#N/A</v>
      </c>
      <c r="O567" t="str" cm="1">
        <f t="array" ref="O567">_xll.BDP(I567,"SECURITY_TYP")</f>
        <v>#N/A Mandatory parameter [SECURITY] cannot be empty</v>
      </c>
      <c r="P567" t="str" cm="1">
        <f t="array" ref="P567">_xll.BDP(I567,"ID_ISIN")</f>
        <v>#N/A Mandatory parameter [SECURITY] cannot be empty</v>
      </c>
      <c r="Q567" t="str" cm="1">
        <f t="array" ref="Q567">_xll.BDP(P567&amp;" Govt","MATURITY")</f>
        <v>#N/A Mandatory parameter [SECURITY] cannot be empty Govt</v>
      </c>
      <c r="R567" t="str" cm="1">
        <f t="array" ref="R567">_xll.BDP(I567,"CRNCY")</f>
        <v>#N/A Mandatory parameter [SECURITY] cannot be empty</v>
      </c>
      <c r="S567" s="91" t="str" cm="1">
        <f t="array" ref="S567">_xll.BDP(P567&amp;" Govt","RISK_MID")</f>
        <v>#N/A Mandatory parameter [SECURITY] cannot be empty Govt</v>
      </c>
      <c r="T567" s="175" t="e">
        <f t="shared" si="145"/>
        <v>#VALUE!</v>
      </c>
      <c r="U567" t="str" cm="1">
        <f t="array" ref="U567">IF(R567="GBP",1,_xll.BDP("GBP"&amp;R567&amp;" CURNCY","PX_LAST"))</f>
        <v>#N/A Invalid Security</v>
      </c>
      <c r="V567" s="107" t="e">
        <f t="shared" si="146"/>
        <v>#VALUE!</v>
      </c>
      <c r="X567" s="249">
        <f t="shared" si="147"/>
        <v>0</v>
      </c>
      <c r="Y567" s="250">
        <f t="shared" si="148"/>
        <v>0</v>
      </c>
      <c r="Z567" s="254">
        <f t="shared" si="149"/>
        <v>0</v>
      </c>
      <c r="AA567" s="254" t="e">
        <f t="shared" si="150"/>
        <v>#VALUE!</v>
      </c>
      <c r="AB567" s="91" t="str" cm="1">
        <f t="array" ref="AB567">_xll.BDP(P567&amp;" Govt","PX_DIRTY_MID")</f>
        <v>#N/A Mandatory parameter [SECURITY] cannot be empty Govt</v>
      </c>
      <c r="AC567" s="256" t="e">
        <f t="shared" si="151"/>
        <v>#VALUE!</v>
      </c>
      <c r="AD567" s="255" t="e">
        <f t="shared" si="152"/>
        <v>#VALUE!</v>
      </c>
      <c r="AE567" s="249">
        <f t="shared" si="153"/>
        <v>0</v>
      </c>
      <c r="AG567" s="254">
        <f t="shared" si="154"/>
        <v>0</v>
      </c>
      <c r="AH567" s="254" t="e">
        <f t="shared" si="155"/>
        <v>#VALUE!</v>
      </c>
      <c r="AI567" s="256" t="e">
        <f t="shared" si="156"/>
        <v>#VALUE!</v>
      </c>
      <c r="AJ567" t="b">
        <f t="shared" si="157"/>
        <v>1</v>
      </c>
      <c r="AK567" t="s">
        <v>1012</v>
      </c>
      <c r="AL567" t="str">
        <f t="shared" si="158"/>
        <v>#N/A Mandatory parameter [SECURITY] cannot be empty</v>
      </c>
      <c r="AM567">
        <f t="shared" si="159"/>
        <v>0</v>
      </c>
    </row>
    <row r="568" spans="8:39" x14ac:dyDescent="0.35">
      <c r="H568" s="287" t="e">
        <f t="shared" si="144"/>
        <v>#N/A</v>
      </c>
      <c r="O568" t="str" cm="1">
        <f t="array" ref="O568">_xll.BDP(I568,"SECURITY_TYP")</f>
        <v>#N/A Mandatory parameter [SECURITY] cannot be empty</v>
      </c>
      <c r="P568" t="str" cm="1">
        <f t="array" ref="P568">_xll.BDP(I568,"ID_ISIN")</f>
        <v>#N/A Mandatory parameter [SECURITY] cannot be empty</v>
      </c>
      <c r="Q568" t="str" cm="1">
        <f t="array" ref="Q568">_xll.BDP(P568&amp;" Govt","MATURITY")</f>
        <v>#N/A Mandatory parameter [SECURITY] cannot be empty Govt</v>
      </c>
      <c r="R568" t="str" cm="1">
        <f t="array" ref="R568">_xll.BDP(I568,"CRNCY")</f>
        <v>#N/A Mandatory parameter [SECURITY] cannot be empty</v>
      </c>
      <c r="S568" s="91" t="str" cm="1">
        <f t="array" ref="S568">_xll.BDP(P568&amp;" Govt","RISK_MID")</f>
        <v>#N/A Mandatory parameter [SECURITY] cannot be empty Govt</v>
      </c>
      <c r="T568" s="175" t="e">
        <f t="shared" si="145"/>
        <v>#VALUE!</v>
      </c>
      <c r="U568" t="str" cm="1">
        <f t="array" ref="U568">IF(R568="GBP",1,_xll.BDP("GBP"&amp;R568&amp;" CURNCY","PX_LAST"))</f>
        <v>#N/A Invalid Security</v>
      </c>
      <c r="V568" s="107" t="e">
        <f t="shared" si="146"/>
        <v>#VALUE!</v>
      </c>
      <c r="X568" s="249">
        <f t="shared" si="147"/>
        <v>0</v>
      </c>
      <c r="Y568" s="250">
        <f t="shared" si="148"/>
        <v>0</v>
      </c>
      <c r="Z568" s="254">
        <f t="shared" si="149"/>
        <v>0</v>
      </c>
      <c r="AA568" s="254" t="e">
        <f t="shared" si="150"/>
        <v>#VALUE!</v>
      </c>
      <c r="AB568" s="91" t="str" cm="1">
        <f t="array" ref="AB568">_xll.BDP(P568&amp;" Govt","PX_DIRTY_MID")</f>
        <v>#N/A Mandatory parameter [SECURITY] cannot be empty Govt</v>
      </c>
      <c r="AC568" s="256" t="e">
        <f t="shared" si="151"/>
        <v>#VALUE!</v>
      </c>
      <c r="AD568" s="255" t="e">
        <f t="shared" si="152"/>
        <v>#VALUE!</v>
      </c>
      <c r="AE568" s="249">
        <f t="shared" si="153"/>
        <v>0</v>
      </c>
      <c r="AG568" s="254">
        <f t="shared" si="154"/>
        <v>0</v>
      </c>
      <c r="AH568" s="254" t="e">
        <f t="shared" si="155"/>
        <v>#VALUE!</v>
      </c>
      <c r="AI568" s="256" t="e">
        <f t="shared" si="156"/>
        <v>#VALUE!</v>
      </c>
      <c r="AJ568" t="b">
        <f t="shared" si="157"/>
        <v>1</v>
      </c>
      <c r="AK568" t="s">
        <v>1012</v>
      </c>
      <c r="AL568" t="str">
        <f t="shared" si="158"/>
        <v>#N/A Mandatory parameter [SECURITY] cannot be empty</v>
      </c>
      <c r="AM568">
        <f t="shared" si="159"/>
        <v>0</v>
      </c>
    </row>
    <row r="569" spans="8:39" x14ac:dyDescent="0.35">
      <c r="H569" s="287" t="e">
        <f t="shared" si="144"/>
        <v>#N/A</v>
      </c>
      <c r="O569" t="str" cm="1">
        <f t="array" ref="O569">_xll.BDP(I569,"SECURITY_TYP")</f>
        <v>#N/A Mandatory parameter [SECURITY] cannot be empty</v>
      </c>
      <c r="P569" t="str" cm="1">
        <f t="array" ref="P569">_xll.BDP(I569,"ID_ISIN")</f>
        <v>#N/A Mandatory parameter [SECURITY] cannot be empty</v>
      </c>
      <c r="Q569" t="str" cm="1">
        <f t="array" ref="Q569">_xll.BDP(P569&amp;" Govt","MATURITY")</f>
        <v>#N/A Mandatory parameter [SECURITY] cannot be empty Govt</v>
      </c>
      <c r="R569" t="str" cm="1">
        <f t="array" ref="R569">_xll.BDP(I569,"CRNCY")</f>
        <v>#N/A Mandatory parameter [SECURITY] cannot be empty</v>
      </c>
      <c r="S569" s="91" t="str" cm="1">
        <f t="array" ref="S569">_xll.BDP(P569&amp;" Govt","RISK_MID")</f>
        <v>#N/A Mandatory parameter [SECURITY] cannot be empty Govt</v>
      </c>
      <c r="T569" s="175" t="e">
        <f t="shared" si="145"/>
        <v>#VALUE!</v>
      </c>
      <c r="U569" t="str" cm="1">
        <f t="array" ref="U569">IF(R569="GBP",1,_xll.BDP("GBP"&amp;R569&amp;" CURNCY","PX_LAST"))</f>
        <v>#N/A Invalid Security</v>
      </c>
      <c r="V569" s="107" t="e">
        <f t="shared" si="146"/>
        <v>#VALUE!</v>
      </c>
      <c r="X569" s="249">
        <f t="shared" si="147"/>
        <v>0</v>
      </c>
      <c r="Y569" s="250">
        <f t="shared" si="148"/>
        <v>0</v>
      </c>
      <c r="Z569" s="254">
        <f t="shared" si="149"/>
        <v>0</v>
      </c>
      <c r="AA569" s="254" t="e">
        <f t="shared" si="150"/>
        <v>#VALUE!</v>
      </c>
      <c r="AB569" s="91" t="str" cm="1">
        <f t="array" ref="AB569">_xll.BDP(P569&amp;" Govt","PX_DIRTY_MID")</f>
        <v>#N/A Mandatory parameter [SECURITY] cannot be empty Govt</v>
      </c>
      <c r="AC569" s="256" t="e">
        <f t="shared" si="151"/>
        <v>#VALUE!</v>
      </c>
      <c r="AD569" s="255" t="e">
        <f t="shared" si="152"/>
        <v>#VALUE!</v>
      </c>
      <c r="AE569" s="249">
        <f t="shared" si="153"/>
        <v>0</v>
      </c>
      <c r="AG569" s="254">
        <f t="shared" si="154"/>
        <v>0</v>
      </c>
      <c r="AH569" s="254" t="e">
        <f t="shared" si="155"/>
        <v>#VALUE!</v>
      </c>
      <c r="AI569" s="256" t="e">
        <f t="shared" si="156"/>
        <v>#VALUE!</v>
      </c>
      <c r="AJ569" t="b">
        <f t="shared" si="157"/>
        <v>1</v>
      </c>
      <c r="AK569" t="s">
        <v>1012</v>
      </c>
      <c r="AL569" t="str">
        <f t="shared" si="158"/>
        <v>#N/A Mandatory parameter [SECURITY] cannot be empty</v>
      </c>
      <c r="AM569">
        <f t="shared" si="159"/>
        <v>0</v>
      </c>
    </row>
    <row r="570" spans="8:39" x14ac:dyDescent="0.35">
      <c r="H570" s="287" t="e">
        <f t="shared" si="144"/>
        <v>#N/A</v>
      </c>
      <c r="O570" t="str" cm="1">
        <f t="array" ref="O570">_xll.BDP(I570,"SECURITY_TYP")</f>
        <v>#N/A Mandatory parameter [SECURITY] cannot be empty</v>
      </c>
      <c r="P570" t="str" cm="1">
        <f t="array" ref="P570">_xll.BDP(I570,"ID_ISIN")</f>
        <v>#N/A Mandatory parameter [SECURITY] cannot be empty</v>
      </c>
      <c r="Q570" t="str" cm="1">
        <f t="array" ref="Q570">_xll.BDP(P570&amp;" Govt","MATURITY")</f>
        <v>#N/A Mandatory parameter [SECURITY] cannot be empty Govt</v>
      </c>
      <c r="R570" t="str" cm="1">
        <f t="array" ref="R570">_xll.BDP(I570,"CRNCY")</f>
        <v>#N/A Mandatory parameter [SECURITY] cannot be empty</v>
      </c>
      <c r="S570" s="91" t="str" cm="1">
        <f t="array" ref="S570">_xll.BDP(P570&amp;" Govt","RISK_MID")</f>
        <v>#N/A Mandatory parameter [SECURITY] cannot be empty Govt</v>
      </c>
      <c r="T570" s="175" t="e">
        <f t="shared" si="145"/>
        <v>#VALUE!</v>
      </c>
      <c r="U570" t="str" cm="1">
        <f t="array" ref="U570">IF(R570="GBP",1,_xll.BDP("GBP"&amp;R570&amp;" CURNCY","PX_LAST"))</f>
        <v>#N/A Invalid Security</v>
      </c>
      <c r="V570" s="107" t="e">
        <f t="shared" si="146"/>
        <v>#VALUE!</v>
      </c>
      <c r="X570" s="249">
        <f t="shared" si="147"/>
        <v>0</v>
      </c>
      <c r="Y570" s="250">
        <f t="shared" si="148"/>
        <v>0</v>
      </c>
      <c r="Z570" s="254">
        <f t="shared" si="149"/>
        <v>0</v>
      </c>
      <c r="AA570" s="254" t="e">
        <f t="shared" si="150"/>
        <v>#VALUE!</v>
      </c>
      <c r="AB570" s="91" t="str" cm="1">
        <f t="array" ref="AB570">_xll.BDP(P570&amp;" Govt","PX_DIRTY_MID")</f>
        <v>#N/A Mandatory parameter [SECURITY] cannot be empty Govt</v>
      </c>
      <c r="AC570" s="256" t="e">
        <f t="shared" si="151"/>
        <v>#VALUE!</v>
      </c>
      <c r="AD570" s="255" t="e">
        <f t="shared" si="152"/>
        <v>#VALUE!</v>
      </c>
      <c r="AE570" s="249">
        <f t="shared" si="153"/>
        <v>0</v>
      </c>
      <c r="AG570" s="254">
        <f t="shared" si="154"/>
        <v>0</v>
      </c>
      <c r="AH570" s="254" t="e">
        <f t="shared" si="155"/>
        <v>#VALUE!</v>
      </c>
      <c r="AI570" s="256" t="e">
        <f t="shared" si="156"/>
        <v>#VALUE!</v>
      </c>
      <c r="AJ570" t="b">
        <f t="shared" si="157"/>
        <v>1</v>
      </c>
      <c r="AK570" t="s">
        <v>1012</v>
      </c>
      <c r="AL570" t="str">
        <f t="shared" si="158"/>
        <v>#N/A Mandatory parameter [SECURITY] cannot be empty</v>
      </c>
      <c r="AM570">
        <f t="shared" si="159"/>
        <v>0</v>
      </c>
    </row>
    <row r="571" spans="8:39" x14ac:dyDescent="0.35">
      <c r="H571" s="287" t="e">
        <f t="shared" si="144"/>
        <v>#N/A</v>
      </c>
      <c r="O571" t="str" cm="1">
        <f t="array" ref="O571">_xll.BDP(I571,"SECURITY_TYP")</f>
        <v>#N/A Mandatory parameter [SECURITY] cannot be empty</v>
      </c>
      <c r="P571" t="str" cm="1">
        <f t="array" ref="P571">_xll.BDP(I571,"ID_ISIN")</f>
        <v>#N/A Mandatory parameter [SECURITY] cannot be empty</v>
      </c>
      <c r="Q571" t="str" cm="1">
        <f t="array" ref="Q571">_xll.BDP(P571&amp;" Govt","MATURITY")</f>
        <v>#N/A Mandatory parameter [SECURITY] cannot be empty Govt</v>
      </c>
      <c r="R571" t="str" cm="1">
        <f t="array" ref="R571">_xll.BDP(I571,"CRNCY")</f>
        <v>#N/A Mandatory parameter [SECURITY] cannot be empty</v>
      </c>
      <c r="S571" s="91" t="str" cm="1">
        <f t="array" ref="S571">_xll.BDP(P571&amp;" Govt","RISK_MID")</f>
        <v>#N/A Mandatory parameter [SECURITY] cannot be empty Govt</v>
      </c>
      <c r="T571" s="175" t="e">
        <f t="shared" si="145"/>
        <v>#VALUE!</v>
      </c>
      <c r="U571" t="str" cm="1">
        <f t="array" ref="U571">IF(R571="GBP",1,_xll.BDP("GBP"&amp;R571&amp;" CURNCY","PX_LAST"))</f>
        <v>#N/A Invalid Security</v>
      </c>
      <c r="V571" s="107" t="e">
        <f t="shared" si="146"/>
        <v>#VALUE!</v>
      </c>
      <c r="X571" s="249">
        <f t="shared" si="147"/>
        <v>0</v>
      </c>
      <c r="Y571" s="250">
        <f t="shared" si="148"/>
        <v>0</v>
      </c>
      <c r="Z571" s="254">
        <f t="shared" si="149"/>
        <v>0</v>
      </c>
      <c r="AA571" s="254" t="e">
        <f t="shared" si="150"/>
        <v>#VALUE!</v>
      </c>
      <c r="AB571" s="91" t="str" cm="1">
        <f t="array" ref="AB571">_xll.BDP(P571&amp;" Govt","PX_DIRTY_MID")</f>
        <v>#N/A Mandatory parameter [SECURITY] cannot be empty Govt</v>
      </c>
      <c r="AC571" s="256" t="e">
        <f t="shared" si="151"/>
        <v>#VALUE!</v>
      </c>
      <c r="AD571" s="255" t="e">
        <f t="shared" si="152"/>
        <v>#VALUE!</v>
      </c>
      <c r="AE571" s="249">
        <f t="shared" si="153"/>
        <v>0</v>
      </c>
      <c r="AG571" s="254">
        <f t="shared" si="154"/>
        <v>0</v>
      </c>
      <c r="AH571" s="254" t="e">
        <f t="shared" si="155"/>
        <v>#VALUE!</v>
      </c>
      <c r="AI571" s="256" t="e">
        <f t="shared" si="156"/>
        <v>#VALUE!</v>
      </c>
      <c r="AJ571" t="b">
        <f t="shared" si="157"/>
        <v>1</v>
      </c>
      <c r="AK571" t="s">
        <v>1012</v>
      </c>
      <c r="AL571" t="str">
        <f t="shared" si="158"/>
        <v>#N/A Mandatory parameter [SECURITY] cannot be empty</v>
      </c>
      <c r="AM571">
        <f t="shared" si="159"/>
        <v>0</v>
      </c>
    </row>
    <row r="572" spans="8:39" x14ac:dyDescent="0.35">
      <c r="H572" s="287" t="e">
        <f t="shared" si="144"/>
        <v>#N/A</v>
      </c>
      <c r="O572" t="str" cm="1">
        <f t="array" ref="O572">_xll.BDP(I572,"SECURITY_TYP")</f>
        <v>#N/A Mandatory parameter [SECURITY] cannot be empty</v>
      </c>
      <c r="P572" t="str" cm="1">
        <f t="array" ref="P572">_xll.BDP(I572,"ID_ISIN")</f>
        <v>#N/A Mandatory parameter [SECURITY] cannot be empty</v>
      </c>
      <c r="Q572" t="str" cm="1">
        <f t="array" ref="Q572">_xll.BDP(P572&amp;" Govt","MATURITY")</f>
        <v>#N/A Mandatory parameter [SECURITY] cannot be empty Govt</v>
      </c>
      <c r="R572" t="str" cm="1">
        <f t="array" ref="R572">_xll.BDP(I572,"CRNCY")</f>
        <v>#N/A Mandatory parameter [SECURITY] cannot be empty</v>
      </c>
      <c r="S572" s="91" t="str" cm="1">
        <f t="array" ref="S572">_xll.BDP(P572&amp;" Govt","RISK_MID")</f>
        <v>#N/A Mandatory parameter [SECURITY] cannot be empty Govt</v>
      </c>
      <c r="T572" s="175" t="e">
        <f t="shared" si="145"/>
        <v>#VALUE!</v>
      </c>
      <c r="U572" t="str" cm="1">
        <f t="array" ref="U572">IF(R572="GBP",1,_xll.BDP("GBP"&amp;R572&amp;" CURNCY","PX_LAST"))</f>
        <v>#N/A Invalid Security</v>
      </c>
      <c r="V572" s="107" t="e">
        <f t="shared" si="146"/>
        <v>#VALUE!</v>
      </c>
      <c r="X572" s="249">
        <f t="shared" si="147"/>
        <v>0</v>
      </c>
      <c r="Y572" s="250">
        <f t="shared" si="148"/>
        <v>0</v>
      </c>
      <c r="Z572" s="254">
        <f t="shared" si="149"/>
        <v>0</v>
      </c>
      <c r="AA572" s="254" t="e">
        <f t="shared" si="150"/>
        <v>#VALUE!</v>
      </c>
      <c r="AB572" s="91" t="str" cm="1">
        <f t="array" ref="AB572">_xll.BDP(P572&amp;" Govt","PX_DIRTY_MID")</f>
        <v>#N/A Mandatory parameter [SECURITY] cannot be empty Govt</v>
      </c>
      <c r="AC572" s="256" t="e">
        <f t="shared" si="151"/>
        <v>#VALUE!</v>
      </c>
      <c r="AD572" s="255" t="e">
        <f t="shared" si="152"/>
        <v>#VALUE!</v>
      </c>
      <c r="AE572" s="249">
        <f t="shared" si="153"/>
        <v>0</v>
      </c>
      <c r="AG572" s="254">
        <f t="shared" si="154"/>
        <v>0</v>
      </c>
      <c r="AH572" s="254" t="e">
        <f t="shared" si="155"/>
        <v>#VALUE!</v>
      </c>
      <c r="AI572" s="256" t="e">
        <f t="shared" si="156"/>
        <v>#VALUE!</v>
      </c>
      <c r="AJ572" t="b">
        <f t="shared" si="157"/>
        <v>1</v>
      </c>
      <c r="AK572" t="s">
        <v>1012</v>
      </c>
      <c r="AL572" t="str">
        <f t="shared" si="158"/>
        <v>#N/A Mandatory parameter [SECURITY] cannot be empty</v>
      </c>
      <c r="AM572">
        <f t="shared" si="159"/>
        <v>0</v>
      </c>
    </row>
    <row r="573" spans="8:39" x14ac:dyDescent="0.35">
      <c r="H573" s="287" t="e">
        <f t="shared" si="144"/>
        <v>#N/A</v>
      </c>
      <c r="O573" t="str" cm="1">
        <f t="array" ref="O573">_xll.BDP(I573,"SECURITY_TYP")</f>
        <v>#N/A Mandatory parameter [SECURITY] cannot be empty</v>
      </c>
      <c r="P573" t="str" cm="1">
        <f t="array" ref="P573">_xll.BDP(I573,"ID_ISIN")</f>
        <v>#N/A Mandatory parameter [SECURITY] cannot be empty</v>
      </c>
      <c r="Q573" t="str" cm="1">
        <f t="array" ref="Q573">_xll.BDP(P573&amp;" Govt","MATURITY")</f>
        <v>#N/A Mandatory parameter [SECURITY] cannot be empty Govt</v>
      </c>
      <c r="R573" t="str" cm="1">
        <f t="array" ref="R573">_xll.BDP(I573,"CRNCY")</f>
        <v>#N/A Mandatory parameter [SECURITY] cannot be empty</v>
      </c>
      <c r="S573" s="91" t="str" cm="1">
        <f t="array" ref="S573">_xll.BDP(P573&amp;" Govt","RISK_MID")</f>
        <v>#N/A Mandatory parameter [SECURITY] cannot be empty Govt</v>
      </c>
      <c r="T573" s="175" t="e">
        <f t="shared" si="145"/>
        <v>#VALUE!</v>
      </c>
      <c r="U573" t="str" cm="1">
        <f t="array" ref="U573">IF(R573="GBP",1,_xll.BDP("GBP"&amp;R573&amp;" CURNCY","PX_LAST"))</f>
        <v>#N/A Invalid Security</v>
      </c>
      <c r="V573" s="107" t="e">
        <f t="shared" si="146"/>
        <v>#VALUE!</v>
      </c>
      <c r="X573" s="249">
        <f t="shared" si="147"/>
        <v>0</v>
      </c>
      <c r="Y573" s="250">
        <f t="shared" si="148"/>
        <v>0</v>
      </c>
      <c r="Z573" s="254">
        <f t="shared" si="149"/>
        <v>0</v>
      </c>
      <c r="AA573" s="254" t="e">
        <f t="shared" si="150"/>
        <v>#VALUE!</v>
      </c>
      <c r="AB573" s="91" t="str" cm="1">
        <f t="array" ref="AB573">_xll.BDP(P573&amp;" Govt","PX_DIRTY_MID")</f>
        <v>#N/A Mandatory parameter [SECURITY] cannot be empty Govt</v>
      </c>
      <c r="AC573" s="256" t="e">
        <f t="shared" si="151"/>
        <v>#VALUE!</v>
      </c>
      <c r="AD573" s="255" t="e">
        <f t="shared" si="152"/>
        <v>#VALUE!</v>
      </c>
      <c r="AE573" s="249">
        <f t="shared" si="153"/>
        <v>0</v>
      </c>
      <c r="AG573" s="254">
        <f t="shared" si="154"/>
        <v>0</v>
      </c>
      <c r="AH573" s="254" t="e">
        <f t="shared" si="155"/>
        <v>#VALUE!</v>
      </c>
      <c r="AI573" s="256" t="e">
        <f t="shared" si="156"/>
        <v>#VALUE!</v>
      </c>
      <c r="AJ573" t="b">
        <f t="shared" si="157"/>
        <v>1</v>
      </c>
      <c r="AK573" t="s">
        <v>1012</v>
      </c>
      <c r="AL573" t="str">
        <f t="shared" si="158"/>
        <v>#N/A Mandatory parameter [SECURITY] cannot be empty</v>
      </c>
      <c r="AM573">
        <f t="shared" si="159"/>
        <v>0</v>
      </c>
    </row>
    <row r="574" spans="8:39" x14ac:dyDescent="0.35">
      <c r="H574" s="287" t="e">
        <f t="shared" si="144"/>
        <v>#N/A</v>
      </c>
      <c r="O574" t="str" cm="1">
        <f t="array" ref="O574">_xll.BDP(I574,"SECURITY_TYP")</f>
        <v>#N/A Mandatory parameter [SECURITY] cannot be empty</v>
      </c>
      <c r="P574" t="str" cm="1">
        <f t="array" ref="P574">_xll.BDP(I574,"ID_ISIN")</f>
        <v>#N/A Mandatory parameter [SECURITY] cannot be empty</v>
      </c>
      <c r="Q574" t="str" cm="1">
        <f t="array" ref="Q574">_xll.BDP(P574&amp;" Govt","MATURITY")</f>
        <v>#N/A Mandatory parameter [SECURITY] cannot be empty Govt</v>
      </c>
      <c r="R574" t="str" cm="1">
        <f t="array" ref="R574">_xll.BDP(I574,"CRNCY")</f>
        <v>#N/A Mandatory parameter [SECURITY] cannot be empty</v>
      </c>
      <c r="S574" s="91" t="str" cm="1">
        <f t="array" ref="S574">_xll.BDP(P574&amp;" Govt","RISK_MID")</f>
        <v>#N/A Mandatory parameter [SECURITY] cannot be empty Govt</v>
      </c>
      <c r="T574" s="175" t="e">
        <f t="shared" si="145"/>
        <v>#VALUE!</v>
      </c>
      <c r="U574" t="str" cm="1">
        <f t="array" ref="U574">IF(R574="GBP",1,_xll.BDP("GBP"&amp;R574&amp;" CURNCY","PX_LAST"))</f>
        <v>#N/A Invalid Security</v>
      </c>
      <c r="V574" s="107" t="e">
        <f t="shared" si="146"/>
        <v>#VALUE!</v>
      </c>
      <c r="X574" s="249">
        <f t="shared" si="147"/>
        <v>0</v>
      </c>
      <c r="Y574" s="250">
        <f t="shared" si="148"/>
        <v>0</v>
      </c>
      <c r="Z574" s="254">
        <f t="shared" si="149"/>
        <v>0</v>
      </c>
      <c r="AA574" s="254" t="e">
        <f t="shared" si="150"/>
        <v>#VALUE!</v>
      </c>
      <c r="AB574" s="91" t="str" cm="1">
        <f t="array" ref="AB574">_xll.BDP(P574&amp;" Govt","PX_DIRTY_MID")</f>
        <v>#N/A Mandatory parameter [SECURITY] cannot be empty Govt</v>
      </c>
      <c r="AC574" s="256" t="e">
        <f t="shared" si="151"/>
        <v>#VALUE!</v>
      </c>
      <c r="AD574" s="255" t="e">
        <f t="shared" si="152"/>
        <v>#VALUE!</v>
      </c>
      <c r="AE574" s="249">
        <f t="shared" si="153"/>
        <v>0</v>
      </c>
      <c r="AG574" s="254">
        <f t="shared" si="154"/>
        <v>0</v>
      </c>
      <c r="AH574" s="254" t="e">
        <f t="shared" si="155"/>
        <v>#VALUE!</v>
      </c>
      <c r="AI574" s="256" t="e">
        <f t="shared" si="156"/>
        <v>#VALUE!</v>
      </c>
      <c r="AJ574" t="b">
        <f t="shared" si="157"/>
        <v>1</v>
      </c>
      <c r="AK574" t="s">
        <v>1012</v>
      </c>
      <c r="AL574" t="str">
        <f t="shared" si="158"/>
        <v>#N/A Mandatory parameter [SECURITY] cannot be empty</v>
      </c>
      <c r="AM574">
        <f t="shared" si="159"/>
        <v>0</v>
      </c>
    </row>
    <row r="575" spans="8:39" x14ac:dyDescent="0.35">
      <c r="H575" s="287" t="e">
        <f t="shared" si="144"/>
        <v>#N/A</v>
      </c>
      <c r="O575" t="str" cm="1">
        <f t="array" ref="O575">_xll.BDP(I575,"SECURITY_TYP")</f>
        <v>#N/A Mandatory parameter [SECURITY] cannot be empty</v>
      </c>
      <c r="P575" t="str" cm="1">
        <f t="array" ref="P575">_xll.BDP(I575,"ID_ISIN")</f>
        <v>#N/A Mandatory parameter [SECURITY] cannot be empty</v>
      </c>
      <c r="Q575" t="str" cm="1">
        <f t="array" ref="Q575">_xll.BDP(P575&amp;" Govt","MATURITY")</f>
        <v>#N/A Mandatory parameter [SECURITY] cannot be empty Govt</v>
      </c>
      <c r="R575" t="str" cm="1">
        <f t="array" ref="R575">_xll.BDP(I575,"CRNCY")</f>
        <v>#N/A Mandatory parameter [SECURITY] cannot be empty</v>
      </c>
      <c r="S575" s="91" t="str" cm="1">
        <f t="array" ref="S575">_xll.BDP(P575&amp;" Govt","RISK_MID")</f>
        <v>#N/A Mandatory parameter [SECURITY] cannot be empty Govt</v>
      </c>
      <c r="T575" s="175" t="e">
        <f t="shared" si="145"/>
        <v>#VALUE!</v>
      </c>
      <c r="U575" t="str" cm="1">
        <f t="array" ref="U575">IF(R575="GBP",1,_xll.BDP("GBP"&amp;R575&amp;" CURNCY","PX_LAST"))</f>
        <v>#N/A Invalid Security</v>
      </c>
      <c r="V575" s="107" t="e">
        <f t="shared" si="146"/>
        <v>#VALUE!</v>
      </c>
      <c r="X575" s="249">
        <f t="shared" si="147"/>
        <v>0</v>
      </c>
      <c r="Y575" s="250">
        <f t="shared" si="148"/>
        <v>0</v>
      </c>
      <c r="Z575" s="254">
        <f t="shared" si="149"/>
        <v>0</v>
      </c>
      <c r="AA575" s="254" t="e">
        <f t="shared" si="150"/>
        <v>#VALUE!</v>
      </c>
      <c r="AB575" s="91" t="str" cm="1">
        <f t="array" ref="AB575">_xll.BDP(P575&amp;" Govt","PX_DIRTY_MID")</f>
        <v>#N/A Mandatory parameter [SECURITY] cannot be empty Govt</v>
      </c>
      <c r="AC575" s="256" t="e">
        <f t="shared" si="151"/>
        <v>#VALUE!</v>
      </c>
      <c r="AD575" s="255" t="e">
        <f t="shared" si="152"/>
        <v>#VALUE!</v>
      </c>
      <c r="AE575" s="249">
        <f t="shared" si="153"/>
        <v>0</v>
      </c>
      <c r="AG575" s="254">
        <f t="shared" si="154"/>
        <v>0</v>
      </c>
      <c r="AH575" s="254" t="e">
        <f t="shared" si="155"/>
        <v>#VALUE!</v>
      </c>
      <c r="AI575" s="256" t="e">
        <f t="shared" si="156"/>
        <v>#VALUE!</v>
      </c>
      <c r="AJ575" t="b">
        <f t="shared" si="157"/>
        <v>1</v>
      </c>
      <c r="AK575" t="s">
        <v>1012</v>
      </c>
      <c r="AL575" t="str">
        <f t="shared" si="158"/>
        <v>#N/A Mandatory parameter [SECURITY] cannot be empty</v>
      </c>
      <c r="AM575">
        <f t="shared" si="159"/>
        <v>0</v>
      </c>
    </row>
    <row r="576" spans="8:39" x14ac:dyDescent="0.35">
      <c r="H576" s="287" t="e">
        <f t="shared" si="144"/>
        <v>#N/A</v>
      </c>
      <c r="O576" t="str" cm="1">
        <f t="array" ref="O576">_xll.BDP(I576,"SECURITY_TYP")</f>
        <v>#N/A Mandatory parameter [SECURITY] cannot be empty</v>
      </c>
      <c r="P576" t="str" cm="1">
        <f t="array" ref="P576">_xll.BDP(I576,"ID_ISIN")</f>
        <v>#N/A Mandatory parameter [SECURITY] cannot be empty</v>
      </c>
      <c r="Q576" t="str" cm="1">
        <f t="array" ref="Q576">_xll.BDP(P576&amp;" Govt","MATURITY")</f>
        <v>#N/A Mandatory parameter [SECURITY] cannot be empty Govt</v>
      </c>
      <c r="R576" t="str" cm="1">
        <f t="array" ref="R576">_xll.BDP(I576,"CRNCY")</f>
        <v>#N/A Mandatory parameter [SECURITY] cannot be empty</v>
      </c>
      <c r="S576" s="91" t="str" cm="1">
        <f t="array" ref="S576">_xll.BDP(P576&amp;" Govt","RISK_MID")</f>
        <v>#N/A Mandatory parameter [SECURITY] cannot be empty Govt</v>
      </c>
      <c r="T576" s="175" t="e">
        <f t="shared" si="145"/>
        <v>#VALUE!</v>
      </c>
      <c r="U576" t="str" cm="1">
        <f t="array" ref="U576">IF(R576="GBP",1,_xll.BDP("GBP"&amp;R576&amp;" CURNCY","PX_LAST"))</f>
        <v>#N/A Invalid Security</v>
      </c>
      <c r="V576" s="107" t="e">
        <f t="shared" si="146"/>
        <v>#VALUE!</v>
      </c>
      <c r="X576" s="249">
        <f t="shared" si="147"/>
        <v>0</v>
      </c>
      <c r="Y576" s="250">
        <f t="shared" si="148"/>
        <v>0</v>
      </c>
      <c r="Z576" s="254">
        <f t="shared" si="149"/>
        <v>0</v>
      </c>
      <c r="AA576" s="254" t="e">
        <f t="shared" si="150"/>
        <v>#VALUE!</v>
      </c>
      <c r="AB576" s="91" t="str" cm="1">
        <f t="array" ref="AB576">_xll.BDP(P576&amp;" Govt","PX_DIRTY_MID")</f>
        <v>#N/A Mandatory parameter [SECURITY] cannot be empty Govt</v>
      </c>
      <c r="AC576" s="256" t="e">
        <f t="shared" si="151"/>
        <v>#VALUE!</v>
      </c>
      <c r="AD576" s="255" t="e">
        <f t="shared" si="152"/>
        <v>#VALUE!</v>
      </c>
      <c r="AE576" s="249">
        <f t="shared" si="153"/>
        <v>0</v>
      </c>
      <c r="AG576" s="254">
        <f t="shared" si="154"/>
        <v>0</v>
      </c>
      <c r="AH576" s="254" t="e">
        <f t="shared" si="155"/>
        <v>#VALUE!</v>
      </c>
      <c r="AI576" s="256" t="e">
        <f t="shared" si="156"/>
        <v>#VALUE!</v>
      </c>
      <c r="AJ576" t="b">
        <f t="shared" si="157"/>
        <v>1</v>
      </c>
      <c r="AK576" t="s">
        <v>1012</v>
      </c>
      <c r="AL576" t="str">
        <f t="shared" si="158"/>
        <v>#N/A Mandatory parameter [SECURITY] cannot be empty</v>
      </c>
      <c r="AM576">
        <f t="shared" si="159"/>
        <v>0</v>
      </c>
    </row>
    <row r="577" spans="8:39" x14ac:dyDescent="0.35">
      <c r="H577" s="287" t="e">
        <f t="shared" si="144"/>
        <v>#N/A</v>
      </c>
      <c r="O577" t="str" cm="1">
        <f t="array" ref="O577">_xll.BDP(I577,"SECURITY_TYP")</f>
        <v>#N/A Mandatory parameter [SECURITY] cannot be empty</v>
      </c>
      <c r="P577" t="str" cm="1">
        <f t="array" ref="P577">_xll.BDP(I577,"ID_ISIN")</f>
        <v>#N/A Mandatory parameter [SECURITY] cannot be empty</v>
      </c>
      <c r="Q577" t="str" cm="1">
        <f t="array" ref="Q577">_xll.BDP(P577&amp;" Govt","MATURITY")</f>
        <v>#N/A Mandatory parameter [SECURITY] cannot be empty Govt</v>
      </c>
      <c r="R577" t="str" cm="1">
        <f t="array" ref="R577">_xll.BDP(I577,"CRNCY")</f>
        <v>#N/A Mandatory parameter [SECURITY] cannot be empty</v>
      </c>
      <c r="S577" s="91" t="str" cm="1">
        <f t="array" ref="S577">_xll.BDP(P577&amp;" Govt","RISK_MID")</f>
        <v>#N/A Mandatory parameter [SECURITY] cannot be empty Govt</v>
      </c>
      <c r="T577" s="175" t="e">
        <f t="shared" si="145"/>
        <v>#VALUE!</v>
      </c>
      <c r="U577" t="str" cm="1">
        <f t="array" ref="U577">IF(R577="GBP",1,_xll.BDP("GBP"&amp;R577&amp;" CURNCY","PX_LAST"))</f>
        <v>#N/A Invalid Security</v>
      </c>
      <c r="V577" s="107" t="e">
        <f t="shared" si="146"/>
        <v>#VALUE!</v>
      </c>
      <c r="X577" s="249">
        <f t="shared" si="147"/>
        <v>0</v>
      </c>
      <c r="Y577" s="250">
        <f t="shared" si="148"/>
        <v>0</v>
      </c>
      <c r="Z577" s="254">
        <f t="shared" si="149"/>
        <v>0</v>
      </c>
      <c r="AA577" s="254" t="e">
        <f t="shared" si="150"/>
        <v>#VALUE!</v>
      </c>
      <c r="AB577" s="91" t="str" cm="1">
        <f t="array" ref="AB577">_xll.BDP(P577&amp;" Govt","PX_DIRTY_MID")</f>
        <v>#N/A Mandatory parameter [SECURITY] cannot be empty Govt</v>
      </c>
      <c r="AC577" s="256" t="e">
        <f t="shared" si="151"/>
        <v>#VALUE!</v>
      </c>
      <c r="AD577" s="255" t="e">
        <f t="shared" si="152"/>
        <v>#VALUE!</v>
      </c>
      <c r="AE577" s="249">
        <f t="shared" si="153"/>
        <v>0</v>
      </c>
      <c r="AG577" s="254">
        <f t="shared" si="154"/>
        <v>0</v>
      </c>
      <c r="AH577" s="254" t="e">
        <f t="shared" si="155"/>
        <v>#VALUE!</v>
      </c>
      <c r="AI577" s="256" t="e">
        <f t="shared" si="156"/>
        <v>#VALUE!</v>
      </c>
      <c r="AJ577" t="b">
        <f t="shared" si="157"/>
        <v>1</v>
      </c>
      <c r="AK577" t="s">
        <v>1012</v>
      </c>
      <c r="AL577" t="str">
        <f t="shared" si="158"/>
        <v>#N/A Mandatory parameter [SECURITY] cannot be empty</v>
      </c>
      <c r="AM577">
        <f t="shared" si="159"/>
        <v>0</v>
      </c>
    </row>
    <row r="578" spans="8:39" x14ac:dyDescent="0.35">
      <c r="H578" s="287" t="e">
        <f t="shared" si="144"/>
        <v>#N/A</v>
      </c>
      <c r="O578" t="str" cm="1">
        <f t="array" ref="O578">_xll.BDP(I578,"SECURITY_TYP")</f>
        <v>#N/A Mandatory parameter [SECURITY] cannot be empty</v>
      </c>
      <c r="P578" t="str" cm="1">
        <f t="array" ref="P578">_xll.BDP(I578,"ID_ISIN")</f>
        <v>#N/A Mandatory parameter [SECURITY] cannot be empty</v>
      </c>
      <c r="Q578" t="str" cm="1">
        <f t="array" ref="Q578">_xll.BDP(P578&amp;" Govt","MATURITY")</f>
        <v>#N/A Mandatory parameter [SECURITY] cannot be empty Govt</v>
      </c>
      <c r="R578" t="str" cm="1">
        <f t="array" ref="R578">_xll.BDP(I578,"CRNCY")</f>
        <v>#N/A Mandatory parameter [SECURITY] cannot be empty</v>
      </c>
      <c r="S578" s="91" t="str" cm="1">
        <f t="array" ref="S578">_xll.BDP(P578&amp;" Govt","RISK_MID")</f>
        <v>#N/A Mandatory parameter [SECURITY] cannot be empty Govt</v>
      </c>
      <c r="T578" s="175" t="e">
        <f t="shared" si="145"/>
        <v>#VALUE!</v>
      </c>
      <c r="U578" t="str" cm="1">
        <f t="array" ref="U578">IF(R578="GBP",1,_xll.BDP("GBP"&amp;R578&amp;" CURNCY","PX_LAST"))</f>
        <v>#N/A Invalid Security</v>
      </c>
      <c r="V578" s="107" t="e">
        <f t="shared" si="146"/>
        <v>#VALUE!</v>
      </c>
      <c r="X578" s="249">
        <f t="shared" si="147"/>
        <v>0</v>
      </c>
      <c r="Y578" s="250">
        <f t="shared" si="148"/>
        <v>0</v>
      </c>
      <c r="Z578" s="254">
        <f t="shared" si="149"/>
        <v>0</v>
      </c>
      <c r="AA578" s="254" t="e">
        <f t="shared" si="150"/>
        <v>#VALUE!</v>
      </c>
      <c r="AB578" s="91" t="str" cm="1">
        <f t="array" ref="AB578">_xll.BDP(P578&amp;" Govt","PX_DIRTY_MID")</f>
        <v>#N/A Mandatory parameter [SECURITY] cannot be empty Govt</v>
      </c>
      <c r="AC578" s="256" t="e">
        <f t="shared" si="151"/>
        <v>#VALUE!</v>
      </c>
      <c r="AD578" s="255" t="e">
        <f t="shared" si="152"/>
        <v>#VALUE!</v>
      </c>
      <c r="AE578" s="249">
        <f t="shared" si="153"/>
        <v>0</v>
      </c>
      <c r="AG578" s="254">
        <f t="shared" si="154"/>
        <v>0</v>
      </c>
      <c r="AH578" s="254" t="e">
        <f t="shared" si="155"/>
        <v>#VALUE!</v>
      </c>
      <c r="AI578" s="256" t="e">
        <f t="shared" si="156"/>
        <v>#VALUE!</v>
      </c>
      <c r="AJ578" t="b">
        <f t="shared" si="157"/>
        <v>1</v>
      </c>
      <c r="AK578" t="s">
        <v>1012</v>
      </c>
      <c r="AL578" t="str">
        <f t="shared" si="158"/>
        <v>#N/A Mandatory parameter [SECURITY] cannot be empty</v>
      </c>
      <c r="AM578">
        <f t="shared" si="159"/>
        <v>0</v>
      </c>
    </row>
    <row r="579" spans="8:39" x14ac:dyDescent="0.35">
      <c r="H579" s="287" t="e">
        <f t="shared" si="144"/>
        <v>#N/A</v>
      </c>
      <c r="O579" t="str" cm="1">
        <f t="array" ref="O579">_xll.BDP(I579,"SECURITY_TYP")</f>
        <v>#N/A Mandatory parameter [SECURITY] cannot be empty</v>
      </c>
      <c r="P579" t="str" cm="1">
        <f t="array" ref="P579">_xll.BDP(I579,"ID_ISIN")</f>
        <v>#N/A Mandatory parameter [SECURITY] cannot be empty</v>
      </c>
      <c r="Q579" t="str" cm="1">
        <f t="array" ref="Q579">_xll.BDP(P579&amp;" Govt","MATURITY")</f>
        <v>#N/A Mandatory parameter [SECURITY] cannot be empty Govt</v>
      </c>
      <c r="R579" t="str" cm="1">
        <f t="array" ref="R579">_xll.BDP(I579,"CRNCY")</f>
        <v>#N/A Mandatory parameter [SECURITY] cannot be empty</v>
      </c>
      <c r="S579" s="91" t="str" cm="1">
        <f t="array" ref="S579">_xll.BDP(P579&amp;" Govt","RISK_MID")</f>
        <v>#N/A Mandatory parameter [SECURITY] cannot be empty Govt</v>
      </c>
      <c r="T579" s="175" t="e">
        <f t="shared" si="145"/>
        <v>#VALUE!</v>
      </c>
      <c r="U579" t="str" cm="1">
        <f t="array" ref="U579">IF(R579="GBP",1,_xll.BDP("GBP"&amp;R579&amp;" CURNCY","PX_LAST"))</f>
        <v>#N/A Invalid Security</v>
      </c>
      <c r="V579" s="107" t="e">
        <f t="shared" si="146"/>
        <v>#VALUE!</v>
      </c>
      <c r="X579" s="249">
        <f t="shared" si="147"/>
        <v>0</v>
      </c>
      <c r="Y579" s="250">
        <f t="shared" si="148"/>
        <v>0</v>
      </c>
      <c r="Z579" s="254">
        <f t="shared" si="149"/>
        <v>0</v>
      </c>
      <c r="AA579" s="254" t="e">
        <f t="shared" si="150"/>
        <v>#VALUE!</v>
      </c>
      <c r="AB579" s="91" t="str" cm="1">
        <f t="array" ref="AB579">_xll.BDP(P579&amp;" Govt","PX_DIRTY_MID")</f>
        <v>#N/A Mandatory parameter [SECURITY] cannot be empty Govt</v>
      </c>
      <c r="AC579" s="256" t="e">
        <f t="shared" si="151"/>
        <v>#VALUE!</v>
      </c>
      <c r="AD579" s="255" t="e">
        <f t="shared" si="152"/>
        <v>#VALUE!</v>
      </c>
      <c r="AE579" s="249">
        <f t="shared" si="153"/>
        <v>0</v>
      </c>
      <c r="AG579" s="254">
        <f t="shared" si="154"/>
        <v>0</v>
      </c>
      <c r="AH579" s="254" t="e">
        <f t="shared" si="155"/>
        <v>#VALUE!</v>
      </c>
      <c r="AI579" s="256" t="e">
        <f t="shared" si="156"/>
        <v>#VALUE!</v>
      </c>
      <c r="AJ579" t="b">
        <f t="shared" si="157"/>
        <v>1</v>
      </c>
      <c r="AK579" t="s">
        <v>1012</v>
      </c>
      <c r="AL579" t="str">
        <f t="shared" si="158"/>
        <v>#N/A Mandatory parameter [SECURITY] cannot be empty</v>
      </c>
      <c r="AM579">
        <f t="shared" si="159"/>
        <v>0</v>
      </c>
    </row>
    <row r="580" spans="8:39" x14ac:dyDescent="0.35">
      <c r="H580" s="287" t="e">
        <f t="shared" si="144"/>
        <v>#N/A</v>
      </c>
      <c r="O580" t="str" cm="1">
        <f t="array" ref="O580">_xll.BDP(I580,"SECURITY_TYP")</f>
        <v>#N/A Mandatory parameter [SECURITY] cannot be empty</v>
      </c>
      <c r="P580" t="str" cm="1">
        <f t="array" ref="P580">_xll.BDP(I580,"ID_ISIN")</f>
        <v>#N/A Mandatory parameter [SECURITY] cannot be empty</v>
      </c>
      <c r="Q580" t="str" cm="1">
        <f t="array" ref="Q580">_xll.BDP(P580&amp;" Govt","MATURITY")</f>
        <v>#N/A Mandatory parameter [SECURITY] cannot be empty Govt</v>
      </c>
      <c r="R580" t="str" cm="1">
        <f t="array" ref="R580">_xll.BDP(I580,"CRNCY")</f>
        <v>#N/A Mandatory parameter [SECURITY] cannot be empty</v>
      </c>
      <c r="S580" s="91" t="str" cm="1">
        <f t="array" ref="S580">_xll.BDP(P580&amp;" Govt","RISK_MID")</f>
        <v>#N/A Mandatory parameter [SECURITY] cannot be empty Govt</v>
      </c>
      <c r="T580" s="175" t="e">
        <f t="shared" si="145"/>
        <v>#VALUE!</v>
      </c>
      <c r="U580" t="str" cm="1">
        <f t="array" ref="U580">IF(R580="GBP",1,_xll.BDP("GBP"&amp;R580&amp;" CURNCY","PX_LAST"))</f>
        <v>#N/A Invalid Security</v>
      </c>
      <c r="V580" s="107" t="e">
        <f t="shared" si="146"/>
        <v>#VALUE!</v>
      </c>
      <c r="X580" s="249">
        <f t="shared" si="147"/>
        <v>0</v>
      </c>
      <c r="Y580" s="250">
        <f t="shared" si="148"/>
        <v>0</v>
      </c>
      <c r="Z580" s="254">
        <f t="shared" si="149"/>
        <v>0</v>
      </c>
      <c r="AA580" s="254" t="e">
        <f t="shared" si="150"/>
        <v>#VALUE!</v>
      </c>
      <c r="AB580" s="91" t="str" cm="1">
        <f t="array" ref="AB580">_xll.BDP(P580&amp;" Govt","PX_DIRTY_MID")</f>
        <v>#N/A Mandatory parameter [SECURITY] cannot be empty Govt</v>
      </c>
      <c r="AC580" s="256" t="e">
        <f t="shared" si="151"/>
        <v>#VALUE!</v>
      </c>
      <c r="AD580" s="255" t="e">
        <f t="shared" si="152"/>
        <v>#VALUE!</v>
      </c>
      <c r="AE580" s="249">
        <f t="shared" si="153"/>
        <v>0</v>
      </c>
      <c r="AG580" s="254">
        <f t="shared" si="154"/>
        <v>0</v>
      </c>
      <c r="AH580" s="254" t="e">
        <f t="shared" si="155"/>
        <v>#VALUE!</v>
      </c>
      <c r="AI580" s="256" t="e">
        <f t="shared" si="156"/>
        <v>#VALUE!</v>
      </c>
      <c r="AJ580" t="b">
        <f t="shared" si="157"/>
        <v>1</v>
      </c>
      <c r="AK580" t="s">
        <v>1012</v>
      </c>
      <c r="AL580" t="str">
        <f t="shared" si="158"/>
        <v>#N/A Mandatory parameter [SECURITY] cannot be empty</v>
      </c>
      <c r="AM580">
        <f t="shared" si="159"/>
        <v>0</v>
      </c>
    </row>
    <row r="581" spans="8:39" x14ac:dyDescent="0.35">
      <c r="H581" s="287" t="e">
        <f t="shared" si="144"/>
        <v>#N/A</v>
      </c>
      <c r="O581" t="str" cm="1">
        <f t="array" ref="O581">_xll.BDP(I581,"SECURITY_TYP")</f>
        <v>#N/A Mandatory parameter [SECURITY] cannot be empty</v>
      </c>
      <c r="P581" t="str" cm="1">
        <f t="array" ref="P581">_xll.BDP(I581,"ID_ISIN")</f>
        <v>#N/A Mandatory parameter [SECURITY] cannot be empty</v>
      </c>
      <c r="Q581" t="str" cm="1">
        <f t="array" ref="Q581">_xll.BDP(P581&amp;" Govt","MATURITY")</f>
        <v>#N/A Mandatory parameter [SECURITY] cannot be empty Govt</v>
      </c>
      <c r="R581" t="str" cm="1">
        <f t="array" ref="R581">_xll.BDP(I581,"CRNCY")</f>
        <v>#N/A Mandatory parameter [SECURITY] cannot be empty</v>
      </c>
      <c r="S581" s="91" t="str" cm="1">
        <f t="array" ref="S581">_xll.BDP(P581&amp;" Govt","RISK_MID")</f>
        <v>#N/A Mandatory parameter [SECURITY] cannot be empty Govt</v>
      </c>
      <c r="T581" s="175" t="e">
        <f t="shared" si="145"/>
        <v>#VALUE!</v>
      </c>
      <c r="U581" t="str" cm="1">
        <f t="array" ref="U581">IF(R581="GBP",1,_xll.BDP("GBP"&amp;R581&amp;" CURNCY","PX_LAST"))</f>
        <v>#N/A Invalid Security</v>
      </c>
      <c r="V581" s="107" t="e">
        <f t="shared" si="146"/>
        <v>#VALUE!</v>
      </c>
      <c r="X581" s="249">
        <f t="shared" si="147"/>
        <v>0</v>
      </c>
      <c r="Y581" s="250">
        <f t="shared" si="148"/>
        <v>0</v>
      </c>
      <c r="Z581" s="254">
        <f t="shared" si="149"/>
        <v>0</v>
      </c>
      <c r="AA581" s="254" t="e">
        <f t="shared" si="150"/>
        <v>#VALUE!</v>
      </c>
      <c r="AB581" s="91" t="str" cm="1">
        <f t="array" ref="AB581">_xll.BDP(P581&amp;" Govt","PX_DIRTY_MID")</f>
        <v>#N/A Mandatory parameter [SECURITY] cannot be empty Govt</v>
      </c>
      <c r="AC581" s="256" t="e">
        <f t="shared" si="151"/>
        <v>#VALUE!</v>
      </c>
      <c r="AD581" s="255" t="e">
        <f t="shared" si="152"/>
        <v>#VALUE!</v>
      </c>
      <c r="AE581" s="249">
        <f t="shared" si="153"/>
        <v>0</v>
      </c>
      <c r="AG581" s="254">
        <f t="shared" si="154"/>
        <v>0</v>
      </c>
      <c r="AH581" s="254" t="e">
        <f t="shared" si="155"/>
        <v>#VALUE!</v>
      </c>
      <c r="AI581" s="256" t="e">
        <f t="shared" si="156"/>
        <v>#VALUE!</v>
      </c>
      <c r="AJ581" t="b">
        <f t="shared" si="157"/>
        <v>1</v>
      </c>
      <c r="AK581" t="s">
        <v>1012</v>
      </c>
      <c r="AL581" t="str">
        <f t="shared" si="158"/>
        <v>#N/A Mandatory parameter [SECURITY] cannot be empty</v>
      </c>
      <c r="AM581">
        <f t="shared" si="159"/>
        <v>0</v>
      </c>
    </row>
    <row r="582" spans="8:39" x14ac:dyDescent="0.35">
      <c r="H582" s="287" t="e">
        <f t="shared" ref="H582:H645" si="160">VLOOKUP(I582,$A$4:$D$524,4,0)-L582</f>
        <v>#N/A</v>
      </c>
      <c r="O582" t="str" cm="1">
        <f t="array" ref="O582">_xll.BDP(I582,"SECURITY_TYP")</f>
        <v>#N/A Mandatory parameter [SECURITY] cannot be empty</v>
      </c>
      <c r="P582" t="str" cm="1">
        <f t="array" ref="P582">_xll.BDP(I582,"ID_ISIN")</f>
        <v>#N/A Mandatory parameter [SECURITY] cannot be empty</v>
      </c>
      <c r="Q582" t="str" cm="1">
        <f t="array" ref="Q582">_xll.BDP(P582&amp;" Govt","MATURITY")</f>
        <v>#N/A Mandatory parameter [SECURITY] cannot be empty Govt</v>
      </c>
      <c r="R582" t="str" cm="1">
        <f t="array" ref="R582">_xll.BDP(I582,"CRNCY")</f>
        <v>#N/A Mandatory parameter [SECURITY] cannot be empty</v>
      </c>
      <c r="S582" s="91" t="str" cm="1">
        <f t="array" ref="S582">_xll.BDP(P582&amp;" Govt","RISK_MID")</f>
        <v>#N/A Mandatory parameter [SECURITY] cannot be empty Govt</v>
      </c>
      <c r="T582" s="175" t="e">
        <f t="shared" si="145"/>
        <v>#VALUE!</v>
      </c>
      <c r="U582" t="str" cm="1">
        <f t="array" ref="U582">IF(R582="GBP",1,_xll.BDP("GBP"&amp;R582&amp;" CURNCY","PX_LAST"))</f>
        <v>#N/A Invalid Security</v>
      </c>
      <c r="V582" s="107" t="e">
        <f t="shared" si="146"/>
        <v>#VALUE!</v>
      </c>
      <c r="X582" s="249">
        <f t="shared" si="147"/>
        <v>0</v>
      </c>
      <c r="Y582" s="250">
        <f t="shared" si="148"/>
        <v>0</v>
      </c>
      <c r="Z582" s="254">
        <f t="shared" si="149"/>
        <v>0</v>
      </c>
      <c r="AA582" s="254" t="e">
        <f t="shared" si="150"/>
        <v>#VALUE!</v>
      </c>
      <c r="AB582" s="91" t="str" cm="1">
        <f t="array" ref="AB582">_xll.BDP(P582&amp;" Govt","PX_DIRTY_MID")</f>
        <v>#N/A Mandatory parameter [SECURITY] cannot be empty Govt</v>
      </c>
      <c r="AC582" s="256" t="e">
        <f t="shared" si="151"/>
        <v>#VALUE!</v>
      </c>
      <c r="AD582" s="255" t="e">
        <f t="shared" si="152"/>
        <v>#VALUE!</v>
      </c>
      <c r="AE582" s="249">
        <f t="shared" si="153"/>
        <v>0</v>
      </c>
      <c r="AG582" s="254">
        <f t="shared" si="154"/>
        <v>0</v>
      </c>
      <c r="AH582" s="254" t="e">
        <f t="shared" si="155"/>
        <v>#VALUE!</v>
      </c>
      <c r="AI582" s="256" t="e">
        <f t="shared" si="156"/>
        <v>#VALUE!</v>
      </c>
      <c r="AJ582" t="b">
        <f t="shared" si="157"/>
        <v>1</v>
      </c>
      <c r="AK582" t="s">
        <v>1012</v>
      </c>
      <c r="AL582" t="str">
        <f t="shared" si="158"/>
        <v>#N/A Mandatory parameter [SECURITY] cannot be empty</v>
      </c>
      <c r="AM582">
        <f t="shared" si="159"/>
        <v>0</v>
      </c>
    </row>
    <row r="583" spans="8:39" x14ac:dyDescent="0.35">
      <c r="H583" s="287" t="e">
        <f t="shared" si="160"/>
        <v>#N/A</v>
      </c>
      <c r="O583" t="str" cm="1">
        <f t="array" ref="O583">_xll.BDP(I583,"SECURITY_TYP")</f>
        <v>#N/A Mandatory parameter [SECURITY] cannot be empty</v>
      </c>
      <c r="P583" t="str" cm="1">
        <f t="array" ref="P583">_xll.BDP(I583,"ID_ISIN")</f>
        <v>#N/A Mandatory parameter [SECURITY] cannot be empty</v>
      </c>
      <c r="Q583" t="str" cm="1">
        <f t="array" ref="Q583">_xll.BDP(P583&amp;" Govt","MATURITY")</f>
        <v>#N/A Mandatory parameter [SECURITY] cannot be empty Govt</v>
      </c>
      <c r="R583" t="str" cm="1">
        <f t="array" ref="R583">_xll.BDP(I583,"CRNCY")</f>
        <v>#N/A Mandatory parameter [SECURITY] cannot be empty</v>
      </c>
      <c r="S583" s="91" t="str" cm="1">
        <f t="array" ref="S583">_xll.BDP(P583&amp;" Govt","RISK_MID")</f>
        <v>#N/A Mandatory parameter [SECURITY] cannot be empty Govt</v>
      </c>
      <c r="T583" s="175" t="e">
        <f t="shared" si="145"/>
        <v>#VALUE!</v>
      </c>
      <c r="U583" t="str" cm="1">
        <f t="array" ref="U583">IF(R583="GBP",1,_xll.BDP("GBP"&amp;R583&amp;" CURNCY","PX_LAST"))</f>
        <v>#N/A Invalid Security</v>
      </c>
      <c r="V583" s="107" t="e">
        <f t="shared" si="146"/>
        <v>#VALUE!</v>
      </c>
      <c r="X583" s="249">
        <f t="shared" si="147"/>
        <v>0</v>
      </c>
      <c r="Y583" s="250">
        <f t="shared" si="148"/>
        <v>0</v>
      </c>
      <c r="Z583" s="254">
        <f t="shared" si="149"/>
        <v>0</v>
      </c>
      <c r="AA583" s="254" t="e">
        <f t="shared" si="150"/>
        <v>#VALUE!</v>
      </c>
      <c r="AB583" s="91" t="str" cm="1">
        <f t="array" ref="AB583">_xll.BDP(P583&amp;" Govt","PX_DIRTY_MID")</f>
        <v>#N/A Mandatory parameter [SECURITY] cannot be empty Govt</v>
      </c>
      <c r="AC583" s="256" t="e">
        <f t="shared" si="151"/>
        <v>#VALUE!</v>
      </c>
      <c r="AD583" s="255" t="e">
        <f t="shared" si="152"/>
        <v>#VALUE!</v>
      </c>
      <c r="AE583" s="249">
        <f t="shared" si="153"/>
        <v>0</v>
      </c>
      <c r="AG583" s="254">
        <f t="shared" si="154"/>
        <v>0</v>
      </c>
      <c r="AH583" s="254" t="e">
        <f t="shared" si="155"/>
        <v>#VALUE!</v>
      </c>
      <c r="AI583" s="256" t="e">
        <f t="shared" si="156"/>
        <v>#VALUE!</v>
      </c>
      <c r="AJ583" t="b">
        <f t="shared" si="157"/>
        <v>1</v>
      </c>
      <c r="AK583" t="s">
        <v>1012</v>
      </c>
      <c r="AL583" t="str">
        <f t="shared" si="158"/>
        <v>#N/A Mandatory parameter [SECURITY] cannot be empty</v>
      </c>
      <c r="AM583">
        <f t="shared" si="159"/>
        <v>0</v>
      </c>
    </row>
    <row r="584" spans="8:39" x14ac:dyDescent="0.35">
      <c r="H584" s="287" t="e">
        <f t="shared" si="160"/>
        <v>#N/A</v>
      </c>
      <c r="O584" t="str" cm="1">
        <f t="array" ref="O584">_xll.BDP(I584,"SECURITY_TYP")</f>
        <v>#N/A Mandatory parameter [SECURITY] cannot be empty</v>
      </c>
      <c r="P584" t="str" cm="1">
        <f t="array" ref="P584">_xll.BDP(I584,"ID_ISIN")</f>
        <v>#N/A Mandatory parameter [SECURITY] cannot be empty</v>
      </c>
      <c r="Q584" t="str" cm="1">
        <f t="array" ref="Q584">_xll.BDP(P584&amp;" Govt","MATURITY")</f>
        <v>#N/A Mandatory parameter [SECURITY] cannot be empty Govt</v>
      </c>
      <c r="R584" t="str" cm="1">
        <f t="array" ref="R584">_xll.BDP(I584,"CRNCY")</f>
        <v>#N/A Mandatory parameter [SECURITY] cannot be empty</v>
      </c>
      <c r="S584" s="91" t="str" cm="1">
        <f t="array" ref="S584">_xll.BDP(P584&amp;" Govt","RISK_MID")</f>
        <v>#N/A Mandatory parameter [SECURITY] cannot be empty Govt</v>
      </c>
      <c r="T584" s="175" t="e">
        <f t="shared" si="145"/>
        <v>#VALUE!</v>
      </c>
      <c r="U584" t="str" cm="1">
        <f t="array" ref="U584">IF(R584="GBP",1,_xll.BDP("GBP"&amp;R584&amp;" CURNCY","PX_LAST"))</f>
        <v>#N/A Invalid Security</v>
      </c>
      <c r="V584" s="107" t="e">
        <f t="shared" si="146"/>
        <v>#VALUE!</v>
      </c>
      <c r="X584" s="249">
        <f t="shared" si="147"/>
        <v>0</v>
      </c>
      <c r="Y584" s="250">
        <f t="shared" si="148"/>
        <v>0</v>
      </c>
      <c r="Z584" s="254">
        <f t="shared" si="149"/>
        <v>0</v>
      </c>
      <c r="AA584" s="254" t="e">
        <f t="shared" si="150"/>
        <v>#VALUE!</v>
      </c>
      <c r="AB584" s="91" t="str" cm="1">
        <f t="array" ref="AB584">_xll.BDP(P584&amp;" Govt","PX_DIRTY_MID")</f>
        <v>#N/A Mandatory parameter [SECURITY] cannot be empty Govt</v>
      </c>
      <c r="AC584" s="256" t="e">
        <f t="shared" si="151"/>
        <v>#VALUE!</v>
      </c>
      <c r="AD584" s="255" t="e">
        <f t="shared" si="152"/>
        <v>#VALUE!</v>
      </c>
      <c r="AE584" s="249">
        <f t="shared" si="153"/>
        <v>0</v>
      </c>
      <c r="AG584" s="254">
        <f t="shared" si="154"/>
        <v>0</v>
      </c>
      <c r="AH584" s="254" t="e">
        <f t="shared" si="155"/>
        <v>#VALUE!</v>
      </c>
      <c r="AI584" s="256" t="e">
        <f t="shared" si="156"/>
        <v>#VALUE!</v>
      </c>
      <c r="AJ584" t="b">
        <f t="shared" si="157"/>
        <v>1</v>
      </c>
      <c r="AK584" t="s">
        <v>1012</v>
      </c>
      <c r="AL584" t="str">
        <f t="shared" si="158"/>
        <v>#N/A Mandatory parameter [SECURITY] cannot be empty</v>
      </c>
      <c r="AM584">
        <f t="shared" si="159"/>
        <v>0</v>
      </c>
    </row>
    <row r="585" spans="8:39" x14ac:dyDescent="0.35">
      <c r="H585" s="287" t="e">
        <f t="shared" si="160"/>
        <v>#N/A</v>
      </c>
      <c r="O585" t="str" cm="1">
        <f t="array" ref="O585">_xll.BDP(I585,"SECURITY_TYP")</f>
        <v>#N/A Mandatory parameter [SECURITY] cannot be empty</v>
      </c>
      <c r="P585" t="str" cm="1">
        <f t="array" ref="P585">_xll.BDP(I585,"ID_ISIN")</f>
        <v>#N/A Mandatory parameter [SECURITY] cannot be empty</v>
      </c>
      <c r="Q585" t="str" cm="1">
        <f t="array" ref="Q585">_xll.BDP(P585&amp;" Govt","MATURITY")</f>
        <v>#N/A Mandatory parameter [SECURITY] cannot be empty Govt</v>
      </c>
      <c r="R585" t="str" cm="1">
        <f t="array" ref="R585">_xll.BDP(I585,"CRNCY")</f>
        <v>#N/A Mandatory parameter [SECURITY] cannot be empty</v>
      </c>
      <c r="S585" s="91" t="str" cm="1">
        <f t="array" ref="S585">_xll.BDP(P585&amp;" Govt","RISK_MID")</f>
        <v>#N/A Mandatory parameter [SECURITY] cannot be empty Govt</v>
      </c>
      <c r="T585" s="175" t="e">
        <f t="shared" si="145"/>
        <v>#VALUE!</v>
      </c>
      <c r="U585" t="str" cm="1">
        <f t="array" ref="U585">IF(R585="GBP",1,_xll.BDP("GBP"&amp;R585&amp;" CURNCY","PX_LAST"))</f>
        <v>#N/A Invalid Security</v>
      </c>
      <c r="V585" s="107" t="e">
        <f t="shared" si="146"/>
        <v>#VALUE!</v>
      </c>
      <c r="X585" s="249">
        <f t="shared" si="147"/>
        <v>0</v>
      </c>
      <c r="Y585" s="250">
        <f t="shared" si="148"/>
        <v>0</v>
      </c>
      <c r="Z585" s="254">
        <f t="shared" si="149"/>
        <v>0</v>
      </c>
      <c r="AA585" s="254" t="e">
        <f t="shared" si="150"/>
        <v>#VALUE!</v>
      </c>
      <c r="AB585" s="91" t="str" cm="1">
        <f t="array" ref="AB585">_xll.BDP(P585&amp;" Govt","PX_DIRTY_MID")</f>
        <v>#N/A Mandatory parameter [SECURITY] cannot be empty Govt</v>
      </c>
      <c r="AC585" s="256" t="e">
        <f t="shared" si="151"/>
        <v>#VALUE!</v>
      </c>
      <c r="AD585" s="255" t="e">
        <f t="shared" si="152"/>
        <v>#VALUE!</v>
      </c>
      <c r="AE585" s="249">
        <f t="shared" si="153"/>
        <v>0</v>
      </c>
      <c r="AG585" s="254">
        <f t="shared" si="154"/>
        <v>0</v>
      </c>
      <c r="AH585" s="254" t="e">
        <f t="shared" si="155"/>
        <v>#VALUE!</v>
      </c>
      <c r="AI585" s="256" t="e">
        <f t="shared" si="156"/>
        <v>#VALUE!</v>
      </c>
      <c r="AJ585" t="b">
        <f t="shared" si="157"/>
        <v>1</v>
      </c>
      <c r="AK585" t="s">
        <v>1012</v>
      </c>
      <c r="AL585" t="str">
        <f t="shared" si="158"/>
        <v>#N/A Mandatory parameter [SECURITY] cannot be empty</v>
      </c>
      <c r="AM585">
        <f t="shared" si="159"/>
        <v>0</v>
      </c>
    </row>
    <row r="586" spans="8:39" x14ac:dyDescent="0.35">
      <c r="H586" s="287" t="e">
        <f t="shared" si="160"/>
        <v>#N/A</v>
      </c>
      <c r="O586" t="str" cm="1">
        <f t="array" ref="O586">_xll.BDP(I586,"SECURITY_TYP")</f>
        <v>#N/A Mandatory parameter [SECURITY] cannot be empty</v>
      </c>
      <c r="P586" t="str" cm="1">
        <f t="array" ref="P586">_xll.BDP(I586,"ID_ISIN")</f>
        <v>#N/A Mandatory parameter [SECURITY] cannot be empty</v>
      </c>
      <c r="Q586" t="str" cm="1">
        <f t="array" ref="Q586">_xll.BDP(P586&amp;" Govt","MATURITY")</f>
        <v>#N/A Mandatory parameter [SECURITY] cannot be empty Govt</v>
      </c>
      <c r="R586" t="str" cm="1">
        <f t="array" ref="R586">_xll.BDP(I586,"CRNCY")</f>
        <v>#N/A Mandatory parameter [SECURITY] cannot be empty</v>
      </c>
      <c r="S586" s="91" t="str" cm="1">
        <f t="array" ref="S586">_xll.BDP(P586&amp;" Govt","RISK_MID")</f>
        <v>#N/A Mandatory parameter [SECURITY] cannot be empty Govt</v>
      </c>
      <c r="T586" s="175" t="e">
        <f t="shared" si="145"/>
        <v>#VALUE!</v>
      </c>
      <c r="U586" t="str" cm="1">
        <f t="array" ref="U586">IF(R586="GBP",1,_xll.BDP("GBP"&amp;R586&amp;" CURNCY","PX_LAST"))</f>
        <v>#N/A Invalid Security</v>
      </c>
      <c r="V586" s="107" t="e">
        <f t="shared" si="146"/>
        <v>#VALUE!</v>
      </c>
      <c r="X586" s="249">
        <f t="shared" si="147"/>
        <v>0</v>
      </c>
      <c r="Y586" s="250">
        <f t="shared" si="148"/>
        <v>0</v>
      </c>
      <c r="Z586" s="254">
        <f t="shared" si="149"/>
        <v>0</v>
      </c>
      <c r="AA586" s="254" t="e">
        <f t="shared" si="150"/>
        <v>#VALUE!</v>
      </c>
      <c r="AB586" s="91" t="str" cm="1">
        <f t="array" ref="AB586">_xll.BDP(P586&amp;" Govt","PX_DIRTY_MID")</f>
        <v>#N/A Mandatory parameter [SECURITY] cannot be empty Govt</v>
      </c>
      <c r="AC586" s="256" t="e">
        <f t="shared" si="151"/>
        <v>#VALUE!</v>
      </c>
      <c r="AD586" s="255" t="e">
        <f t="shared" si="152"/>
        <v>#VALUE!</v>
      </c>
      <c r="AE586" s="249">
        <f t="shared" si="153"/>
        <v>0</v>
      </c>
      <c r="AG586" s="254">
        <f t="shared" si="154"/>
        <v>0</v>
      </c>
      <c r="AH586" s="254" t="e">
        <f t="shared" si="155"/>
        <v>#VALUE!</v>
      </c>
      <c r="AI586" s="256" t="e">
        <f t="shared" si="156"/>
        <v>#VALUE!</v>
      </c>
      <c r="AJ586" t="b">
        <f t="shared" si="157"/>
        <v>1</v>
      </c>
      <c r="AK586" t="s">
        <v>1012</v>
      </c>
      <c r="AL586" t="str">
        <f t="shared" si="158"/>
        <v>#N/A Mandatory parameter [SECURITY] cannot be empty</v>
      </c>
      <c r="AM586">
        <f t="shared" si="159"/>
        <v>0</v>
      </c>
    </row>
    <row r="587" spans="8:39" x14ac:dyDescent="0.35">
      <c r="H587" s="287" t="e">
        <f t="shared" si="160"/>
        <v>#N/A</v>
      </c>
      <c r="O587" t="str" cm="1">
        <f t="array" ref="O587">_xll.BDP(I587,"SECURITY_TYP")</f>
        <v>#N/A Mandatory parameter [SECURITY] cannot be empty</v>
      </c>
      <c r="P587" t="str" cm="1">
        <f t="array" ref="P587">_xll.BDP(I587,"ID_ISIN")</f>
        <v>#N/A Mandatory parameter [SECURITY] cannot be empty</v>
      </c>
      <c r="Q587" t="str" cm="1">
        <f t="array" ref="Q587">_xll.BDP(P587&amp;" Govt","MATURITY")</f>
        <v>#N/A Mandatory parameter [SECURITY] cannot be empty Govt</v>
      </c>
      <c r="R587" t="str" cm="1">
        <f t="array" ref="R587">_xll.BDP(I587,"CRNCY")</f>
        <v>#N/A Mandatory parameter [SECURITY] cannot be empty</v>
      </c>
      <c r="S587" s="91" t="str" cm="1">
        <f t="array" ref="S587">_xll.BDP(P587&amp;" Govt","RISK_MID")</f>
        <v>#N/A Mandatory parameter [SECURITY] cannot be empty Govt</v>
      </c>
      <c r="T587" s="175" t="e">
        <f t="shared" si="145"/>
        <v>#VALUE!</v>
      </c>
      <c r="U587" t="str" cm="1">
        <f t="array" ref="U587">IF(R587="GBP",1,_xll.BDP("GBP"&amp;R587&amp;" CURNCY","PX_LAST"))</f>
        <v>#N/A Invalid Security</v>
      </c>
      <c r="V587" s="107" t="e">
        <f t="shared" si="146"/>
        <v>#VALUE!</v>
      </c>
      <c r="X587" s="249">
        <f t="shared" si="147"/>
        <v>0</v>
      </c>
      <c r="Y587" s="250">
        <f t="shared" si="148"/>
        <v>0</v>
      </c>
      <c r="Z587" s="254">
        <f t="shared" si="149"/>
        <v>0</v>
      </c>
      <c r="AA587" s="254" t="e">
        <f t="shared" si="150"/>
        <v>#VALUE!</v>
      </c>
      <c r="AB587" s="91" t="str" cm="1">
        <f t="array" ref="AB587">_xll.BDP(P587&amp;" Govt","PX_DIRTY_MID")</f>
        <v>#N/A Mandatory parameter [SECURITY] cannot be empty Govt</v>
      </c>
      <c r="AC587" s="256" t="e">
        <f t="shared" si="151"/>
        <v>#VALUE!</v>
      </c>
      <c r="AD587" s="255" t="e">
        <f t="shared" si="152"/>
        <v>#VALUE!</v>
      </c>
      <c r="AE587" s="249">
        <f t="shared" si="153"/>
        <v>0</v>
      </c>
      <c r="AG587" s="254">
        <f t="shared" si="154"/>
        <v>0</v>
      </c>
      <c r="AH587" s="254" t="e">
        <f t="shared" si="155"/>
        <v>#VALUE!</v>
      </c>
      <c r="AI587" s="256" t="e">
        <f t="shared" si="156"/>
        <v>#VALUE!</v>
      </c>
      <c r="AJ587" t="b">
        <f t="shared" si="157"/>
        <v>1</v>
      </c>
      <c r="AK587" t="s">
        <v>1012</v>
      </c>
      <c r="AL587" t="str">
        <f t="shared" si="158"/>
        <v>#N/A Mandatory parameter [SECURITY] cannot be empty</v>
      </c>
      <c r="AM587">
        <f t="shared" si="159"/>
        <v>0</v>
      </c>
    </row>
    <row r="588" spans="8:39" x14ac:dyDescent="0.35">
      <c r="H588" s="287" t="e">
        <f t="shared" si="160"/>
        <v>#N/A</v>
      </c>
      <c r="O588" t="str" cm="1">
        <f t="array" ref="O588">_xll.BDP(I588,"SECURITY_TYP")</f>
        <v>#N/A Mandatory parameter [SECURITY] cannot be empty</v>
      </c>
      <c r="P588" t="str" cm="1">
        <f t="array" ref="P588">_xll.BDP(I588,"ID_ISIN")</f>
        <v>#N/A Mandatory parameter [SECURITY] cannot be empty</v>
      </c>
      <c r="Q588" t="str" cm="1">
        <f t="array" ref="Q588">_xll.BDP(P588&amp;" Govt","MATURITY")</f>
        <v>#N/A Mandatory parameter [SECURITY] cannot be empty Govt</v>
      </c>
      <c r="R588" t="str" cm="1">
        <f t="array" ref="R588">_xll.BDP(I588,"CRNCY")</f>
        <v>#N/A Mandatory parameter [SECURITY] cannot be empty</v>
      </c>
      <c r="S588" s="91" t="str" cm="1">
        <f t="array" ref="S588">_xll.BDP(P588&amp;" Govt","RISK_MID")</f>
        <v>#N/A Mandatory parameter [SECURITY] cannot be empty Govt</v>
      </c>
      <c r="T588" s="175" t="e">
        <f t="shared" si="145"/>
        <v>#VALUE!</v>
      </c>
      <c r="U588" t="str" cm="1">
        <f t="array" ref="U588">IF(R588="GBP",1,_xll.BDP("GBP"&amp;R588&amp;" CURNCY","PX_LAST"))</f>
        <v>#N/A Invalid Security</v>
      </c>
      <c r="V588" s="107" t="e">
        <f t="shared" si="146"/>
        <v>#VALUE!</v>
      </c>
      <c r="X588" s="249">
        <f t="shared" si="147"/>
        <v>0</v>
      </c>
      <c r="Y588" s="250">
        <f t="shared" si="148"/>
        <v>0</v>
      </c>
      <c r="Z588" s="254">
        <f t="shared" si="149"/>
        <v>0</v>
      </c>
      <c r="AA588" s="254" t="e">
        <f t="shared" si="150"/>
        <v>#VALUE!</v>
      </c>
      <c r="AB588" s="91" t="str" cm="1">
        <f t="array" ref="AB588">_xll.BDP(P588&amp;" Govt","PX_DIRTY_MID")</f>
        <v>#N/A Mandatory parameter [SECURITY] cannot be empty Govt</v>
      </c>
      <c r="AC588" s="256" t="e">
        <f t="shared" si="151"/>
        <v>#VALUE!</v>
      </c>
      <c r="AD588" s="255" t="e">
        <f t="shared" si="152"/>
        <v>#VALUE!</v>
      </c>
      <c r="AE588" s="249">
        <f t="shared" si="153"/>
        <v>0</v>
      </c>
      <c r="AG588" s="254">
        <f t="shared" si="154"/>
        <v>0</v>
      </c>
      <c r="AH588" s="254" t="e">
        <f t="shared" si="155"/>
        <v>#VALUE!</v>
      </c>
      <c r="AI588" s="256" t="e">
        <f t="shared" si="156"/>
        <v>#VALUE!</v>
      </c>
      <c r="AJ588" t="b">
        <f t="shared" si="157"/>
        <v>1</v>
      </c>
      <c r="AK588" t="s">
        <v>1012</v>
      </c>
      <c r="AL588" t="str">
        <f t="shared" si="158"/>
        <v>#N/A Mandatory parameter [SECURITY] cannot be empty</v>
      </c>
      <c r="AM588">
        <f t="shared" si="159"/>
        <v>0</v>
      </c>
    </row>
    <row r="589" spans="8:39" x14ac:dyDescent="0.35">
      <c r="H589" s="287" t="e">
        <f t="shared" si="160"/>
        <v>#N/A</v>
      </c>
      <c r="O589" t="str" cm="1">
        <f t="array" ref="O589">_xll.BDP(I589,"SECURITY_TYP")</f>
        <v>#N/A Mandatory parameter [SECURITY] cannot be empty</v>
      </c>
      <c r="P589" t="str" cm="1">
        <f t="array" ref="P589">_xll.BDP(I589,"ID_ISIN")</f>
        <v>#N/A Mandatory parameter [SECURITY] cannot be empty</v>
      </c>
      <c r="Q589" t="str" cm="1">
        <f t="array" ref="Q589">_xll.BDP(P589&amp;" Govt","MATURITY")</f>
        <v>#N/A Mandatory parameter [SECURITY] cannot be empty Govt</v>
      </c>
      <c r="R589" t="str" cm="1">
        <f t="array" ref="R589">_xll.BDP(I589,"CRNCY")</f>
        <v>#N/A Mandatory parameter [SECURITY] cannot be empty</v>
      </c>
      <c r="S589" s="91" t="str" cm="1">
        <f t="array" ref="S589">_xll.BDP(P589&amp;" Govt","RISK_MID")</f>
        <v>#N/A Mandatory parameter [SECURITY] cannot be empty Govt</v>
      </c>
      <c r="T589" s="175" t="e">
        <f t="shared" si="145"/>
        <v>#VALUE!</v>
      </c>
      <c r="U589" t="str" cm="1">
        <f t="array" ref="U589">IF(R589="GBP",1,_xll.BDP("GBP"&amp;R589&amp;" CURNCY","PX_LAST"))</f>
        <v>#N/A Invalid Security</v>
      </c>
      <c r="V589" s="107" t="e">
        <f t="shared" si="146"/>
        <v>#VALUE!</v>
      </c>
      <c r="X589" s="249">
        <f t="shared" si="147"/>
        <v>0</v>
      </c>
      <c r="Y589" s="250">
        <f t="shared" si="148"/>
        <v>0</v>
      </c>
      <c r="Z589" s="254">
        <f t="shared" si="149"/>
        <v>0</v>
      </c>
      <c r="AA589" s="254" t="e">
        <f t="shared" si="150"/>
        <v>#VALUE!</v>
      </c>
      <c r="AB589" s="91" t="str" cm="1">
        <f t="array" ref="AB589">_xll.BDP(P589&amp;" Govt","PX_DIRTY_MID")</f>
        <v>#N/A Mandatory parameter [SECURITY] cannot be empty Govt</v>
      </c>
      <c r="AC589" s="256" t="e">
        <f t="shared" si="151"/>
        <v>#VALUE!</v>
      </c>
      <c r="AD589" s="255" t="e">
        <f t="shared" si="152"/>
        <v>#VALUE!</v>
      </c>
      <c r="AE589" s="249">
        <f t="shared" si="153"/>
        <v>0</v>
      </c>
      <c r="AG589" s="254">
        <f t="shared" si="154"/>
        <v>0</v>
      </c>
      <c r="AH589" s="254" t="e">
        <f t="shared" si="155"/>
        <v>#VALUE!</v>
      </c>
      <c r="AI589" s="256" t="e">
        <f t="shared" si="156"/>
        <v>#VALUE!</v>
      </c>
      <c r="AJ589" t="b">
        <f t="shared" si="157"/>
        <v>1</v>
      </c>
      <c r="AK589" t="s">
        <v>1012</v>
      </c>
      <c r="AL589" t="str">
        <f t="shared" si="158"/>
        <v>#N/A Mandatory parameter [SECURITY] cannot be empty</v>
      </c>
      <c r="AM589">
        <f t="shared" si="159"/>
        <v>0</v>
      </c>
    </row>
    <row r="590" spans="8:39" x14ac:dyDescent="0.35">
      <c r="H590" s="287" t="e">
        <f t="shared" si="160"/>
        <v>#N/A</v>
      </c>
      <c r="O590" t="str" cm="1">
        <f t="array" ref="O590">_xll.BDP(I590,"SECURITY_TYP")</f>
        <v>#N/A Mandatory parameter [SECURITY] cannot be empty</v>
      </c>
      <c r="P590" t="str" cm="1">
        <f t="array" ref="P590">_xll.BDP(I590,"ID_ISIN")</f>
        <v>#N/A Mandatory parameter [SECURITY] cannot be empty</v>
      </c>
      <c r="Q590" t="str" cm="1">
        <f t="array" ref="Q590">_xll.BDP(P590&amp;" Govt","MATURITY")</f>
        <v>#N/A Mandatory parameter [SECURITY] cannot be empty Govt</v>
      </c>
      <c r="R590" t="str" cm="1">
        <f t="array" ref="R590">_xll.BDP(I590,"CRNCY")</f>
        <v>#N/A Mandatory parameter [SECURITY] cannot be empty</v>
      </c>
      <c r="S590" s="91" t="str" cm="1">
        <f t="array" ref="S590">_xll.BDP(P590&amp;" Govt","RISK_MID")</f>
        <v>#N/A Mandatory parameter [SECURITY] cannot be empty Govt</v>
      </c>
      <c r="T590" s="175" t="e">
        <f t="shared" si="145"/>
        <v>#VALUE!</v>
      </c>
      <c r="U590" t="str" cm="1">
        <f t="array" ref="U590">IF(R590="GBP",1,_xll.BDP("GBP"&amp;R590&amp;" CURNCY","PX_LAST"))</f>
        <v>#N/A Invalid Security</v>
      </c>
      <c r="V590" s="107" t="e">
        <f t="shared" si="146"/>
        <v>#VALUE!</v>
      </c>
      <c r="X590" s="249">
        <f t="shared" si="147"/>
        <v>0</v>
      </c>
      <c r="Y590" s="250">
        <f t="shared" si="148"/>
        <v>0</v>
      </c>
      <c r="Z590" s="254">
        <f t="shared" si="149"/>
        <v>0</v>
      </c>
      <c r="AA590" s="254" t="e">
        <f t="shared" si="150"/>
        <v>#VALUE!</v>
      </c>
      <c r="AB590" s="91" t="str" cm="1">
        <f t="array" ref="AB590">_xll.BDP(P590&amp;" Govt","PX_DIRTY_MID")</f>
        <v>#N/A Mandatory parameter [SECURITY] cannot be empty Govt</v>
      </c>
      <c r="AC590" s="256" t="e">
        <f t="shared" si="151"/>
        <v>#VALUE!</v>
      </c>
      <c r="AD590" s="255" t="e">
        <f t="shared" si="152"/>
        <v>#VALUE!</v>
      </c>
      <c r="AE590" s="249">
        <f t="shared" si="153"/>
        <v>0</v>
      </c>
      <c r="AG590" s="254">
        <f t="shared" si="154"/>
        <v>0</v>
      </c>
      <c r="AH590" s="254" t="e">
        <f t="shared" si="155"/>
        <v>#VALUE!</v>
      </c>
      <c r="AI590" s="256" t="e">
        <f t="shared" si="156"/>
        <v>#VALUE!</v>
      </c>
      <c r="AJ590" t="b">
        <f t="shared" si="157"/>
        <v>1</v>
      </c>
      <c r="AK590" t="s">
        <v>1012</v>
      </c>
      <c r="AL590" t="str">
        <f t="shared" si="158"/>
        <v>#N/A Mandatory parameter [SECURITY] cannot be empty</v>
      </c>
      <c r="AM590">
        <f t="shared" si="159"/>
        <v>0</v>
      </c>
    </row>
    <row r="591" spans="8:39" x14ac:dyDescent="0.35">
      <c r="H591" s="287" t="e">
        <f t="shared" si="160"/>
        <v>#N/A</v>
      </c>
      <c r="O591" t="str" cm="1">
        <f t="array" ref="O591">_xll.BDP(I591,"SECURITY_TYP")</f>
        <v>#N/A Mandatory parameter [SECURITY] cannot be empty</v>
      </c>
      <c r="P591" t="str" cm="1">
        <f t="array" ref="P591">_xll.BDP(I591,"ID_ISIN")</f>
        <v>#N/A Mandatory parameter [SECURITY] cannot be empty</v>
      </c>
      <c r="Q591" t="str" cm="1">
        <f t="array" ref="Q591">_xll.BDP(P591&amp;" Govt","MATURITY")</f>
        <v>#N/A Mandatory parameter [SECURITY] cannot be empty Govt</v>
      </c>
      <c r="R591" t="str" cm="1">
        <f t="array" ref="R591">_xll.BDP(I591,"CRNCY")</f>
        <v>#N/A Mandatory parameter [SECURITY] cannot be empty</v>
      </c>
      <c r="S591" s="91" t="str" cm="1">
        <f t="array" ref="S591">_xll.BDP(P591&amp;" Govt","RISK_MID")</f>
        <v>#N/A Mandatory parameter [SECURITY] cannot be empty Govt</v>
      </c>
      <c r="T591" s="175" t="e">
        <f t="shared" si="145"/>
        <v>#VALUE!</v>
      </c>
      <c r="U591" t="str" cm="1">
        <f t="array" ref="U591">IF(R591="GBP",1,_xll.BDP("GBP"&amp;R591&amp;" CURNCY","PX_LAST"))</f>
        <v>#N/A Invalid Security</v>
      </c>
      <c r="V591" s="107" t="e">
        <f t="shared" si="146"/>
        <v>#VALUE!</v>
      </c>
      <c r="X591" s="249">
        <f t="shared" si="147"/>
        <v>0</v>
      </c>
      <c r="Y591" s="250">
        <f t="shared" si="148"/>
        <v>0</v>
      </c>
      <c r="Z591" s="254">
        <f t="shared" si="149"/>
        <v>0</v>
      </c>
      <c r="AA591" s="254" t="e">
        <f t="shared" si="150"/>
        <v>#VALUE!</v>
      </c>
      <c r="AB591" s="91" t="str" cm="1">
        <f t="array" ref="AB591">_xll.BDP(P591&amp;" Govt","PX_DIRTY_MID")</f>
        <v>#N/A Mandatory parameter [SECURITY] cannot be empty Govt</v>
      </c>
      <c r="AC591" s="256" t="e">
        <f t="shared" si="151"/>
        <v>#VALUE!</v>
      </c>
      <c r="AD591" s="255" t="e">
        <f t="shared" si="152"/>
        <v>#VALUE!</v>
      </c>
      <c r="AE591" s="249">
        <f t="shared" si="153"/>
        <v>0</v>
      </c>
      <c r="AG591" s="254">
        <f t="shared" si="154"/>
        <v>0</v>
      </c>
      <c r="AH591" s="254" t="e">
        <f t="shared" si="155"/>
        <v>#VALUE!</v>
      </c>
      <c r="AI591" s="256" t="e">
        <f t="shared" si="156"/>
        <v>#VALUE!</v>
      </c>
      <c r="AJ591" t="b">
        <f t="shared" si="157"/>
        <v>1</v>
      </c>
      <c r="AK591" t="s">
        <v>1012</v>
      </c>
      <c r="AL591" t="str">
        <f t="shared" si="158"/>
        <v>#N/A Mandatory parameter [SECURITY] cannot be empty</v>
      </c>
      <c r="AM591">
        <f t="shared" si="159"/>
        <v>0</v>
      </c>
    </row>
    <row r="592" spans="8:39" x14ac:dyDescent="0.35">
      <c r="H592" s="287" t="e">
        <f t="shared" si="160"/>
        <v>#N/A</v>
      </c>
      <c r="O592" t="str" cm="1">
        <f t="array" ref="O592">_xll.BDP(I592,"SECURITY_TYP")</f>
        <v>#N/A Mandatory parameter [SECURITY] cannot be empty</v>
      </c>
      <c r="P592" t="str" cm="1">
        <f t="array" ref="P592">_xll.BDP(I592,"ID_ISIN")</f>
        <v>#N/A Mandatory parameter [SECURITY] cannot be empty</v>
      </c>
      <c r="Q592" t="str" cm="1">
        <f t="array" ref="Q592">_xll.BDP(P592&amp;" Govt","MATURITY")</f>
        <v>#N/A Mandatory parameter [SECURITY] cannot be empty Govt</v>
      </c>
      <c r="R592" t="str" cm="1">
        <f t="array" ref="R592">_xll.BDP(I592,"CRNCY")</f>
        <v>#N/A Mandatory parameter [SECURITY] cannot be empty</v>
      </c>
      <c r="S592" s="91" t="str" cm="1">
        <f t="array" ref="S592">_xll.BDP(P592&amp;" Govt","RISK_MID")</f>
        <v>#N/A Mandatory parameter [SECURITY] cannot be empty Govt</v>
      </c>
      <c r="T592" s="175" t="e">
        <f t="shared" si="145"/>
        <v>#VALUE!</v>
      </c>
      <c r="U592" t="str" cm="1">
        <f t="array" ref="U592">IF(R592="GBP",1,_xll.BDP("GBP"&amp;R592&amp;" CURNCY","PX_LAST"))</f>
        <v>#N/A Invalid Security</v>
      </c>
      <c r="V592" s="107" t="e">
        <f t="shared" si="146"/>
        <v>#VALUE!</v>
      </c>
      <c r="X592" s="249">
        <f t="shared" si="147"/>
        <v>0</v>
      </c>
      <c r="Y592" s="250">
        <f t="shared" si="148"/>
        <v>0</v>
      </c>
      <c r="Z592" s="254">
        <f t="shared" si="149"/>
        <v>0</v>
      </c>
      <c r="AA592" s="254" t="e">
        <f t="shared" si="150"/>
        <v>#VALUE!</v>
      </c>
      <c r="AB592" s="91" t="str" cm="1">
        <f t="array" ref="AB592">_xll.BDP(P592&amp;" Govt","PX_DIRTY_MID")</f>
        <v>#N/A Mandatory parameter [SECURITY] cannot be empty Govt</v>
      </c>
      <c r="AC592" s="256" t="e">
        <f t="shared" si="151"/>
        <v>#VALUE!</v>
      </c>
      <c r="AD592" s="255" t="e">
        <f t="shared" si="152"/>
        <v>#VALUE!</v>
      </c>
      <c r="AE592" s="249">
        <f t="shared" si="153"/>
        <v>0</v>
      </c>
      <c r="AG592" s="254">
        <f t="shared" si="154"/>
        <v>0</v>
      </c>
      <c r="AH592" s="254" t="e">
        <f t="shared" si="155"/>
        <v>#VALUE!</v>
      </c>
      <c r="AI592" s="256" t="e">
        <f t="shared" si="156"/>
        <v>#VALUE!</v>
      </c>
      <c r="AJ592" t="b">
        <f t="shared" si="157"/>
        <v>1</v>
      </c>
      <c r="AK592" t="s">
        <v>1012</v>
      </c>
      <c r="AL592" t="str">
        <f t="shared" si="158"/>
        <v>#N/A Mandatory parameter [SECURITY] cannot be empty</v>
      </c>
      <c r="AM592">
        <f t="shared" si="159"/>
        <v>0</v>
      </c>
    </row>
    <row r="593" spans="8:39" x14ac:dyDescent="0.35">
      <c r="H593" s="287" t="e">
        <f t="shared" si="160"/>
        <v>#N/A</v>
      </c>
      <c r="O593" t="str" cm="1">
        <f t="array" ref="O593">_xll.BDP(I593,"SECURITY_TYP")</f>
        <v>#N/A Mandatory parameter [SECURITY] cannot be empty</v>
      </c>
      <c r="P593" t="str" cm="1">
        <f t="array" ref="P593">_xll.BDP(I593,"ID_ISIN")</f>
        <v>#N/A Mandatory parameter [SECURITY] cannot be empty</v>
      </c>
      <c r="Q593" t="str" cm="1">
        <f t="array" ref="Q593">_xll.BDP(P593&amp;" Govt","MATURITY")</f>
        <v>#N/A Mandatory parameter [SECURITY] cannot be empty Govt</v>
      </c>
      <c r="R593" t="str" cm="1">
        <f t="array" ref="R593">_xll.BDP(I593,"CRNCY")</f>
        <v>#N/A Mandatory parameter [SECURITY] cannot be empty</v>
      </c>
      <c r="S593" s="91" t="str" cm="1">
        <f t="array" ref="S593">_xll.BDP(P593&amp;" Govt","RISK_MID")</f>
        <v>#N/A Mandatory parameter [SECURITY] cannot be empty Govt</v>
      </c>
      <c r="T593" s="175" t="e">
        <f t="shared" si="145"/>
        <v>#VALUE!</v>
      </c>
      <c r="U593" t="str" cm="1">
        <f t="array" ref="U593">IF(R593="GBP",1,_xll.BDP("GBP"&amp;R593&amp;" CURNCY","PX_LAST"))</f>
        <v>#N/A Invalid Security</v>
      </c>
      <c r="V593" s="107" t="e">
        <f t="shared" si="146"/>
        <v>#VALUE!</v>
      </c>
      <c r="X593" s="249">
        <f t="shared" si="147"/>
        <v>0</v>
      </c>
      <c r="Y593" s="250">
        <f t="shared" si="148"/>
        <v>0</v>
      </c>
      <c r="Z593" s="254">
        <f t="shared" si="149"/>
        <v>0</v>
      </c>
      <c r="AA593" s="254" t="e">
        <f t="shared" si="150"/>
        <v>#VALUE!</v>
      </c>
      <c r="AB593" s="91" t="str" cm="1">
        <f t="array" ref="AB593">_xll.BDP(P593&amp;" Govt","PX_DIRTY_MID")</f>
        <v>#N/A Mandatory parameter [SECURITY] cannot be empty Govt</v>
      </c>
      <c r="AC593" s="256" t="e">
        <f t="shared" si="151"/>
        <v>#VALUE!</v>
      </c>
      <c r="AD593" s="255" t="e">
        <f t="shared" si="152"/>
        <v>#VALUE!</v>
      </c>
      <c r="AE593" s="249">
        <f t="shared" si="153"/>
        <v>0</v>
      </c>
      <c r="AG593" s="254">
        <f t="shared" si="154"/>
        <v>0</v>
      </c>
      <c r="AH593" s="254" t="e">
        <f t="shared" si="155"/>
        <v>#VALUE!</v>
      </c>
      <c r="AI593" s="256" t="e">
        <f t="shared" si="156"/>
        <v>#VALUE!</v>
      </c>
      <c r="AJ593" t="b">
        <f t="shared" si="157"/>
        <v>1</v>
      </c>
      <c r="AK593" t="s">
        <v>1012</v>
      </c>
      <c r="AL593" t="str">
        <f t="shared" si="158"/>
        <v>#N/A Mandatory parameter [SECURITY] cannot be empty</v>
      </c>
      <c r="AM593">
        <f t="shared" si="159"/>
        <v>0</v>
      </c>
    </row>
    <row r="594" spans="8:39" x14ac:dyDescent="0.35">
      <c r="H594" s="287" t="e">
        <f t="shared" si="160"/>
        <v>#N/A</v>
      </c>
      <c r="O594" t="str" cm="1">
        <f t="array" ref="O594">_xll.BDP(I594,"SECURITY_TYP")</f>
        <v>#N/A Mandatory parameter [SECURITY] cannot be empty</v>
      </c>
      <c r="P594" t="str" cm="1">
        <f t="array" ref="P594">_xll.BDP(I594,"ID_ISIN")</f>
        <v>#N/A Mandatory parameter [SECURITY] cannot be empty</v>
      </c>
      <c r="Q594" t="str" cm="1">
        <f t="array" ref="Q594">_xll.BDP(P594&amp;" Govt","MATURITY")</f>
        <v>#N/A Mandatory parameter [SECURITY] cannot be empty Govt</v>
      </c>
      <c r="R594" t="str" cm="1">
        <f t="array" ref="R594">_xll.BDP(I594,"CRNCY")</f>
        <v>#N/A Mandatory parameter [SECURITY] cannot be empty</v>
      </c>
      <c r="S594" s="91" t="str" cm="1">
        <f t="array" ref="S594">_xll.BDP(P594&amp;" Govt","RISK_MID")</f>
        <v>#N/A Mandatory parameter [SECURITY] cannot be empty Govt</v>
      </c>
      <c r="T594" s="175" t="e">
        <f t="shared" si="145"/>
        <v>#VALUE!</v>
      </c>
      <c r="U594" t="str" cm="1">
        <f t="array" ref="U594">IF(R594="GBP",1,_xll.BDP("GBP"&amp;R594&amp;" CURNCY","PX_LAST"))</f>
        <v>#N/A Invalid Security</v>
      </c>
      <c r="V594" s="107" t="e">
        <f t="shared" si="146"/>
        <v>#VALUE!</v>
      </c>
      <c r="X594" s="249">
        <f t="shared" si="147"/>
        <v>0</v>
      </c>
      <c r="Y594" s="250">
        <f t="shared" si="148"/>
        <v>0</v>
      </c>
      <c r="Z594" s="254">
        <f t="shared" si="149"/>
        <v>0</v>
      </c>
      <c r="AA594" s="254" t="e">
        <f t="shared" si="150"/>
        <v>#VALUE!</v>
      </c>
      <c r="AB594" s="91" t="str" cm="1">
        <f t="array" ref="AB594">_xll.BDP(P594&amp;" Govt","PX_DIRTY_MID")</f>
        <v>#N/A Mandatory parameter [SECURITY] cannot be empty Govt</v>
      </c>
      <c r="AC594" s="256" t="e">
        <f t="shared" si="151"/>
        <v>#VALUE!</v>
      </c>
      <c r="AD594" s="255" t="e">
        <f t="shared" si="152"/>
        <v>#VALUE!</v>
      </c>
      <c r="AE594" s="249">
        <f t="shared" si="153"/>
        <v>0</v>
      </c>
      <c r="AG594" s="254">
        <f t="shared" si="154"/>
        <v>0</v>
      </c>
      <c r="AH594" s="254" t="e">
        <f t="shared" si="155"/>
        <v>#VALUE!</v>
      </c>
      <c r="AI594" s="256" t="e">
        <f t="shared" si="156"/>
        <v>#VALUE!</v>
      </c>
      <c r="AJ594" t="b">
        <f t="shared" si="157"/>
        <v>1</v>
      </c>
      <c r="AK594" t="s">
        <v>1012</v>
      </c>
      <c r="AL594" t="str">
        <f t="shared" si="158"/>
        <v>#N/A Mandatory parameter [SECURITY] cannot be empty</v>
      </c>
      <c r="AM594">
        <f t="shared" si="159"/>
        <v>0</v>
      </c>
    </row>
    <row r="595" spans="8:39" x14ac:dyDescent="0.35">
      <c r="H595" s="287" t="e">
        <f t="shared" si="160"/>
        <v>#N/A</v>
      </c>
      <c r="O595" t="str" cm="1">
        <f t="array" ref="O595">_xll.BDP(I595,"SECURITY_TYP")</f>
        <v>#N/A Mandatory parameter [SECURITY] cannot be empty</v>
      </c>
      <c r="P595" t="str" cm="1">
        <f t="array" ref="P595">_xll.BDP(I595,"ID_ISIN")</f>
        <v>#N/A Mandatory parameter [SECURITY] cannot be empty</v>
      </c>
      <c r="Q595" t="str" cm="1">
        <f t="array" ref="Q595">_xll.BDP(P595&amp;" Govt","MATURITY")</f>
        <v>#N/A Mandatory parameter [SECURITY] cannot be empty Govt</v>
      </c>
      <c r="R595" t="str" cm="1">
        <f t="array" ref="R595">_xll.BDP(I595,"CRNCY")</f>
        <v>#N/A Mandatory parameter [SECURITY] cannot be empty</v>
      </c>
      <c r="S595" s="91" t="str" cm="1">
        <f t="array" ref="S595">_xll.BDP(P595&amp;" Govt","RISK_MID")</f>
        <v>#N/A Mandatory parameter [SECURITY] cannot be empty Govt</v>
      </c>
      <c r="T595" s="175" t="e">
        <f t="shared" si="145"/>
        <v>#VALUE!</v>
      </c>
      <c r="U595" t="str" cm="1">
        <f t="array" ref="U595">IF(R595="GBP",1,_xll.BDP("GBP"&amp;R595&amp;" CURNCY","PX_LAST"))</f>
        <v>#N/A Invalid Security</v>
      </c>
      <c r="V595" s="107" t="e">
        <f t="shared" si="146"/>
        <v>#VALUE!</v>
      </c>
      <c r="X595" s="249">
        <f t="shared" si="147"/>
        <v>0</v>
      </c>
      <c r="Y595" s="250">
        <f t="shared" si="148"/>
        <v>0</v>
      </c>
      <c r="Z595" s="254">
        <f t="shared" si="149"/>
        <v>0</v>
      </c>
      <c r="AA595" s="254" t="e">
        <f t="shared" si="150"/>
        <v>#VALUE!</v>
      </c>
      <c r="AB595" s="91" t="str" cm="1">
        <f t="array" ref="AB595">_xll.BDP(P595&amp;" Govt","PX_DIRTY_MID")</f>
        <v>#N/A Mandatory parameter [SECURITY] cannot be empty Govt</v>
      </c>
      <c r="AC595" s="256" t="e">
        <f t="shared" si="151"/>
        <v>#VALUE!</v>
      </c>
      <c r="AD595" s="255" t="e">
        <f t="shared" si="152"/>
        <v>#VALUE!</v>
      </c>
      <c r="AE595" s="249">
        <f t="shared" si="153"/>
        <v>0</v>
      </c>
      <c r="AG595" s="254">
        <f t="shared" si="154"/>
        <v>0</v>
      </c>
      <c r="AH595" s="254" t="e">
        <f t="shared" si="155"/>
        <v>#VALUE!</v>
      </c>
      <c r="AI595" s="256" t="e">
        <f t="shared" si="156"/>
        <v>#VALUE!</v>
      </c>
      <c r="AJ595" t="b">
        <f t="shared" si="157"/>
        <v>1</v>
      </c>
      <c r="AK595" t="s">
        <v>1012</v>
      </c>
      <c r="AL595" t="str">
        <f t="shared" si="158"/>
        <v>#N/A Mandatory parameter [SECURITY] cannot be empty</v>
      </c>
      <c r="AM595">
        <f t="shared" si="159"/>
        <v>0</v>
      </c>
    </row>
    <row r="596" spans="8:39" x14ac:dyDescent="0.35">
      <c r="H596" s="287" t="e">
        <f t="shared" si="160"/>
        <v>#N/A</v>
      </c>
      <c r="O596" t="str" cm="1">
        <f t="array" ref="O596">_xll.BDP(I596,"SECURITY_TYP")</f>
        <v>#N/A Mandatory parameter [SECURITY] cannot be empty</v>
      </c>
      <c r="P596" t="str" cm="1">
        <f t="array" ref="P596">_xll.BDP(I596,"ID_ISIN")</f>
        <v>#N/A Mandatory parameter [SECURITY] cannot be empty</v>
      </c>
      <c r="Q596" t="str" cm="1">
        <f t="array" ref="Q596">_xll.BDP(P596&amp;" Govt","MATURITY")</f>
        <v>#N/A Mandatory parameter [SECURITY] cannot be empty Govt</v>
      </c>
      <c r="R596" t="str" cm="1">
        <f t="array" ref="R596">_xll.BDP(I596,"CRNCY")</f>
        <v>#N/A Mandatory parameter [SECURITY] cannot be empty</v>
      </c>
      <c r="S596" s="91" t="str" cm="1">
        <f t="array" ref="S596">_xll.BDP(P596&amp;" Govt","RISK_MID")</f>
        <v>#N/A Mandatory parameter [SECURITY] cannot be empty Govt</v>
      </c>
      <c r="T596" s="175" t="e">
        <f t="shared" si="145"/>
        <v>#VALUE!</v>
      </c>
      <c r="U596" t="str" cm="1">
        <f t="array" ref="U596">IF(R596="GBP",1,_xll.BDP("GBP"&amp;R596&amp;" CURNCY","PX_LAST"))</f>
        <v>#N/A Invalid Security</v>
      </c>
      <c r="V596" s="107" t="e">
        <f t="shared" si="146"/>
        <v>#VALUE!</v>
      </c>
      <c r="X596" s="249">
        <f t="shared" si="147"/>
        <v>0</v>
      </c>
      <c r="Y596" s="250">
        <f t="shared" si="148"/>
        <v>0</v>
      </c>
      <c r="Z596" s="254">
        <f t="shared" si="149"/>
        <v>0</v>
      </c>
      <c r="AA596" s="254" t="e">
        <f t="shared" si="150"/>
        <v>#VALUE!</v>
      </c>
      <c r="AB596" s="91" t="str" cm="1">
        <f t="array" ref="AB596">_xll.BDP(P596&amp;" Govt","PX_DIRTY_MID")</f>
        <v>#N/A Mandatory parameter [SECURITY] cannot be empty Govt</v>
      </c>
      <c r="AC596" s="256" t="e">
        <f t="shared" si="151"/>
        <v>#VALUE!</v>
      </c>
      <c r="AD596" s="255" t="e">
        <f t="shared" si="152"/>
        <v>#VALUE!</v>
      </c>
      <c r="AE596" s="249">
        <f t="shared" si="153"/>
        <v>0</v>
      </c>
      <c r="AG596" s="254">
        <f t="shared" si="154"/>
        <v>0</v>
      </c>
      <c r="AH596" s="254" t="e">
        <f t="shared" si="155"/>
        <v>#VALUE!</v>
      </c>
      <c r="AI596" s="256" t="e">
        <f t="shared" si="156"/>
        <v>#VALUE!</v>
      </c>
      <c r="AJ596" t="b">
        <f t="shared" si="157"/>
        <v>1</v>
      </c>
      <c r="AK596" t="s">
        <v>1012</v>
      </c>
      <c r="AL596" t="str">
        <f t="shared" si="158"/>
        <v>#N/A Mandatory parameter [SECURITY] cannot be empty</v>
      </c>
      <c r="AM596">
        <f t="shared" si="159"/>
        <v>0</v>
      </c>
    </row>
    <row r="597" spans="8:39" x14ac:dyDescent="0.35">
      <c r="H597" s="287" t="e">
        <f t="shared" si="160"/>
        <v>#N/A</v>
      </c>
      <c r="O597" t="str" cm="1">
        <f t="array" ref="O597">_xll.BDP(I597,"SECURITY_TYP")</f>
        <v>#N/A Mandatory parameter [SECURITY] cannot be empty</v>
      </c>
      <c r="P597" t="str" cm="1">
        <f t="array" ref="P597">_xll.BDP(I597,"ID_ISIN")</f>
        <v>#N/A Mandatory parameter [SECURITY] cannot be empty</v>
      </c>
      <c r="Q597" t="str" cm="1">
        <f t="array" ref="Q597">_xll.BDP(P597&amp;" Govt","MATURITY")</f>
        <v>#N/A Mandatory parameter [SECURITY] cannot be empty Govt</v>
      </c>
      <c r="R597" t="str" cm="1">
        <f t="array" ref="R597">_xll.BDP(I597,"CRNCY")</f>
        <v>#N/A Mandatory parameter [SECURITY] cannot be empty</v>
      </c>
      <c r="S597" s="91" t="str" cm="1">
        <f t="array" ref="S597">_xll.BDP(P597&amp;" Govt","RISK_MID")</f>
        <v>#N/A Mandatory parameter [SECURITY] cannot be empty Govt</v>
      </c>
      <c r="T597" s="175" t="e">
        <f t="shared" si="145"/>
        <v>#VALUE!</v>
      </c>
      <c r="U597" t="str" cm="1">
        <f t="array" ref="U597">IF(R597="GBP",1,_xll.BDP("GBP"&amp;R597&amp;" CURNCY","PX_LAST"))</f>
        <v>#N/A Invalid Security</v>
      </c>
      <c r="V597" s="107" t="e">
        <f t="shared" si="146"/>
        <v>#VALUE!</v>
      </c>
      <c r="X597" s="249">
        <f t="shared" si="147"/>
        <v>0</v>
      </c>
      <c r="Y597" s="250">
        <f t="shared" si="148"/>
        <v>0</v>
      </c>
      <c r="Z597" s="254">
        <f t="shared" si="149"/>
        <v>0</v>
      </c>
      <c r="AA597" s="254" t="e">
        <f t="shared" si="150"/>
        <v>#VALUE!</v>
      </c>
      <c r="AB597" s="91" t="str" cm="1">
        <f t="array" ref="AB597">_xll.BDP(P597&amp;" Govt","PX_DIRTY_MID")</f>
        <v>#N/A Mandatory parameter [SECURITY] cannot be empty Govt</v>
      </c>
      <c r="AC597" s="256" t="e">
        <f t="shared" si="151"/>
        <v>#VALUE!</v>
      </c>
      <c r="AD597" s="255" t="e">
        <f t="shared" si="152"/>
        <v>#VALUE!</v>
      </c>
      <c r="AE597" s="249">
        <f t="shared" si="153"/>
        <v>0</v>
      </c>
      <c r="AG597" s="254">
        <f t="shared" si="154"/>
        <v>0</v>
      </c>
      <c r="AH597" s="254" t="e">
        <f t="shared" si="155"/>
        <v>#VALUE!</v>
      </c>
      <c r="AI597" s="256" t="e">
        <f t="shared" si="156"/>
        <v>#VALUE!</v>
      </c>
      <c r="AJ597" t="b">
        <f t="shared" si="157"/>
        <v>1</v>
      </c>
      <c r="AK597" t="s">
        <v>1012</v>
      </c>
      <c r="AL597" t="str">
        <f t="shared" si="158"/>
        <v>#N/A Mandatory parameter [SECURITY] cannot be empty</v>
      </c>
      <c r="AM597">
        <f t="shared" si="159"/>
        <v>0</v>
      </c>
    </row>
    <row r="598" spans="8:39" x14ac:dyDescent="0.35">
      <c r="H598" s="287" t="e">
        <f t="shared" si="160"/>
        <v>#N/A</v>
      </c>
      <c r="O598" t="str" cm="1">
        <f t="array" ref="O598">_xll.BDP(I598,"SECURITY_TYP")</f>
        <v>#N/A Mandatory parameter [SECURITY] cannot be empty</v>
      </c>
      <c r="P598" t="str" cm="1">
        <f t="array" ref="P598">_xll.BDP(I598,"ID_ISIN")</f>
        <v>#N/A Mandatory parameter [SECURITY] cannot be empty</v>
      </c>
      <c r="Q598" t="str" cm="1">
        <f t="array" ref="Q598">_xll.BDP(P598&amp;" Govt","MATURITY")</f>
        <v>#N/A Mandatory parameter [SECURITY] cannot be empty Govt</v>
      </c>
      <c r="R598" t="str" cm="1">
        <f t="array" ref="R598">_xll.BDP(I598,"CRNCY")</f>
        <v>#N/A Mandatory parameter [SECURITY] cannot be empty</v>
      </c>
      <c r="S598" s="91" t="str" cm="1">
        <f t="array" ref="S598">_xll.BDP(P598&amp;" Govt","RISK_MID")</f>
        <v>#N/A Mandatory parameter [SECURITY] cannot be empty Govt</v>
      </c>
      <c r="T598" s="175" t="e">
        <f t="shared" si="145"/>
        <v>#VALUE!</v>
      </c>
      <c r="U598" t="str" cm="1">
        <f t="array" ref="U598">IF(R598="GBP",1,_xll.BDP("GBP"&amp;R598&amp;" CURNCY","PX_LAST"))</f>
        <v>#N/A Invalid Security</v>
      </c>
      <c r="V598" s="107" t="e">
        <f t="shared" si="146"/>
        <v>#VALUE!</v>
      </c>
      <c r="X598" s="249">
        <f t="shared" si="147"/>
        <v>0</v>
      </c>
      <c r="Y598" s="250">
        <f t="shared" si="148"/>
        <v>0</v>
      </c>
      <c r="Z598" s="254">
        <f t="shared" si="149"/>
        <v>0</v>
      </c>
      <c r="AA598" s="254" t="e">
        <f t="shared" si="150"/>
        <v>#VALUE!</v>
      </c>
      <c r="AB598" s="91" t="str" cm="1">
        <f t="array" ref="AB598">_xll.BDP(P598&amp;" Govt","PX_DIRTY_MID")</f>
        <v>#N/A Mandatory parameter [SECURITY] cannot be empty Govt</v>
      </c>
      <c r="AC598" s="256" t="e">
        <f t="shared" si="151"/>
        <v>#VALUE!</v>
      </c>
      <c r="AD598" s="255" t="e">
        <f t="shared" si="152"/>
        <v>#VALUE!</v>
      </c>
      <c r="AE598" s="249">
        <f t="shared" si="153"/>
        <v>0</v>
      </c>
      <c r="AG598" s="254">
        <f t="shared" si="154"/>
        <v>0</v>
      </c>
      <c r="AH598" s="254" t="e">
        <f t="shared" si="155"/>
        <v>#VALUE!</v>
      </c>
      <c r="AI598" s="256" t="e">
        <f t="shared" si="156"/>
        <v>#VALUE!</v>
      </c>
      <c r="AJ598" t="b">
        <f t="shared" si="157"/>
        <v>1</v>
      </c>
      <c r="AK598" t="s">
        <v>1012</v>
      </c>
      <c r="AL598" t="str">
        <f t="shared" si="158"/>
        <v>#N/A Mandatory parameter [SECURITY] cannot be empty</v>
      </c>
      <c r="AM598">
        <f t="shared" si="159"/>
        <v>0</v>
      </c>
    </row>
    <row r="599" spans="8:39" x14ac:dyDescent="0.35">
      <c r="H599" s="287" t="e">
        <f t="shared" si="160"/>
        <v>#N/A</v>
      </c>
      <c r="O599" t="str" cm="1">
        <f t="array" ref="O599">_xll.BDP(I599,"SECURITY_TYP")</f>
        <v>#N/A Mandatory parameter [SECURITY] cannot be empty</v>
      </c>
      <c r="P599" t="str" cm="1">
        <f t="array" ref="P599">_xll.BDP(I599,"ID_ISIN")</f>
        <v>#N/A Mandatory parameter [SECURITY] cannot be empty</v>
      </c>
      <c r="Q599" t="str" cm="1">
        <f t="array" ref="Q599">_xll.BDP(P599&amp;" Govt","MATURITY")</f>
        <v>#N/A Mandatory parameter [SECURITY] cannot be empty Govt</v>
      </c>
      <c r="R599" t="str" cm="1">
        <f t="array" ref="R599">_xll.BDP(I599,"CRNCY")</f>
        <v>#N/A Mandatory parameter [SECURITY] cannot be empty</v>
      </c>
      <c r="S599" s="91" t="str" cm="1">
        <f t="array" ref="S599">_xll.BDP(P599&amp;" Govt","RISK_MID")</f>
        <v>#N/A Mandatory parameter [SECURITY] cannot be empty Govt</v>
      </c>
      <c r="T599" s="175" t="e">
        <f t="shared" si="145"/>
        <v>#VALUE!</v>
      </c>
      <c r="U599" t="str" cm="1">
        <f t="array" ref="U599">IF(R599="GBP",1,_xll.BDP("GBP"&amp;R599&amp;" CURNCY","PX_LAST"))</f>
        <v>#N/A Invalid Security</v>
      </c>
      <c r="V599" s="107" t="e">
        <f t="shared" si="146"/>
        <v>#VALUE!</v>
      </c>
      <c r="X599" s="249">
        <f t="shared" si="147"/>
        <v>0</v>
      </c>
      <c r="Y599" s="250">
        <f t="shared" si="148"/>
        <v>0</v>
      </c>
      <c r="Z599" s="254">
        <f t="shared" si="149"/>
        <v>0</v>
      </c>
      <c r="AA599" s="254" t="e">
        <f t="shared" si="150"/>
        <v>#VALUE!</v>
      </c>
      <c r="AB599" s="91" t="str" cm="1">
        <f t="array" ref="AB599">_xll.BDP(P599&amp;" Govt","PX_DIRTY_MID")</f>
        <v>#N/A Mandatory parameter [SECURITY] cannot be empty Govt</v>
      </c>
      <c r="AC599" s="256" t="e">
        <f t="shared" si="151"/>
        <v>#VALUE!</v>
      </c>
      <c r="AD599" s="255" t="e">
        <f t="shared" si="152"/>
        <v>#VALUE!</v>
      </c>
      <c r="AE599" s="249">
        <f t="shared" si="153"/>
        <v>0</v>
      </c>
      <c r="AG599" s="254">
        <f t="shared" si="154"/>
        <v>0</v>
      </c>
      <c r="AH599" s="254" t="e">
        <f t="shared" si="155"/>
        <v>#VALUE!</v>
      </c>
      <c r="AI599" s="256" t="e">
        <f t="shared" si="156"/>
        <v>#VALUE!</v>
      </c>
      <c r="AJ599" t="b">
        <f t="shared" si="157"/>
        <v>1</v>
      </c>
      <c r="AK599" t="s">
        <v>1012</v>
      </c>
      <c r="AL599" t="str">
        <f t="shared" si="158"/>
        <v>#N/A Mandatory parameter [SECURITY] cannot be empty</v>
      </c>
      <c r="AM599">
        <f t="shared" si="159"/>
        <v>0</v>
      </c>
    </row>
    <row r="600" spans="8:39" x14ac:dyDescent="0.35">
      <c r="H600" s="287" t="e">
        <f t="shared" si="160"/>
        <v>#N/A</v>
      </c>
      <c r="O600" t="str" cm="1">
        <f t="array" ref="O600">_xll.BDP(I600,"SECURITY_TYP")</f>
        <v>#N/A Mandatory parameter [SECURITY] cannot be empty</v>
      </c>
      <c r="P600" t="str" cm="1">
        <f t="array" ref="P600">_xll.BDP(I600,"ID_ISIN")</f>
        <v>#N/A Mandatory parameter [SECURITY] cannot be empty</v>
      </c>
      <c r="Q600" t="str" cm="1">
        <f t="array" ref="Q600">_xll.BDP(P600&amp;" Govt","MATURITY")</f>
        <v>#N/A Mandatory parameter [SECURITY] cannot be empty Govt</v>
      </c>
      <c r="R600" t="str" cm="1">
        <f t="array" ref="R600">_xll.BDP(I600,"CRNCY")</f>
        <v>#N/A Mandatory parameter [SECURITY] cannot be empty</v>
      </c>
      <c r="S600" s="91" t="str" cm="1">
        <f t="array" ref="S600">_xll.BDP(P600&amp;" Govt","RISK_MID")</f>
        <v>#N/A Mandatory parameter [SECURITY] cannot be empty Govt</v>
      </c>
      <c r="T600" s="175" t="e">
        <f t="shared" si="145"/>
        <v>#VALUE!</v>
      </c>
      <c r="U600" t="str" cm="1">
        <f t="array" ref="U600">IF(R600="GBP",1,_xll.BDP("GBP"&amp;R600&amp;" CURNCY","PX_LAST"))</f>
        <v>#N/A Invalid Security</v>
      </c>
      <c r="V600" s="107" t="e">
        <f t="shared" si="146"/>
        <v>#VALUE!</v>
      </c>
      <c r="X600" s="249">
        <f t="shared" si="147"/>
        <v>0</v>
      </c>
      <c r="Y600" s="250">
        <f t="shared" si="148"/>
        <v>0</v>
      </c>
      <c r="Z600" s="254">
        <f t="shared" si="149"/>
        <v>0</v>
      </c>
      <c r="AA600" s="254" t="e">
        <f t="shared" si="150"/>
        <v>#VALUE!</v>
      </c>
      <c r="AB600" s="91" t="str" cm="1">
        <f t="array" ref="AB600">_xll.BDP(P600&amp;" Govt","PX_DIRTY_MID")</f>
        <v>#N/A Mandatory parameter [SECURITY] cannot be empty Govt</v>
      </c>
      <c r="AC600" s="256" t="e">
        <f t="shared" si="151"/>
        <v>#VALUE!</v>
      </c>
      <c r="AD600" s="255" t="e">
        <f t="shared" si="152"/>
        <v>#VALUE!</v>
      </c>
      <c r="AE600" s="249">
        <f t="shared" si="153"/>
        <v>0</v>
      </c>
      <c r="AG600" s="254">
        <f t="shared" si="154"/>
        <v>0</v>
      </c>
      <c r="AH600" s="254" t="e">
        <f t="shared" si="155"/>
        <v>#VALUE!</v>
      </c>
      <c r="AI600" s="256" t="e">
        <f t="shared" si="156"/>
        <v>#VALUE!</v>
      </c>
      <c r="AJ600" t="b">
        <f t="shared" si="157"/>
        <v>1</v>
      </c>
      <c r="AK600" t="s">
        <v>1012</v>
      </c>
      <c r="AL600" t="str">
        <f t="shared" si="158"/>
        <v>#N/A Mandatory parameter [SECURITY] cannot be empty</v>
      </c>
      <c r="AM600">
        <f t="shared" si="159"/>
        <v>0</v>
      </c>
    </row>
    <row r="601" spans="8:39" x14ac:dyDescent="0.35">
      <c r="H601" s="287" t="e">
        <f t="shared" si="160"/>
        <v>#N/A</v>
      </c>
      <c r="O601" t="str" cm="1">
        <f t="array" ref="O601">_xll.BDP(I601,"SECURITY_TYP")</f>
        <v>#N/A Mandatory parameter [SECURITY] cannot be empty</v>
      </c>
      <c r="P601" t="str" cm="1">
        <f t="array" ref="P601">_xll.BDP(I601,"ID_ISIN")</f>
        <v>#N/A Mandatory parameter [SECURITY] cannot be empty</v>
      </c>
      <c r="Q601" t="str" cm="1">
        <f t="array" ref="Q601">_xll.BDP(P601&amp;" Govt","MATURITY")</f>
        <v>#N/A Mandatory parameter [SECURITY] cannot be empty Govt</v>
      </c>
      <c r="R601" t="str" cm="1">
        <f t="array" ref="R601">_xll.BDP(I601,"CRNCY")</f>
        <v>#N/A Mandatory parameter [SECURITY] cannot be empty</v>
      </c>
      <c r="S601" s="91" t="str" cm="1">
        <f t="array" ref="S601">_xll.BDP(P601&amp;" Govt","RISK_MID")</f>
        <v>#N/A Mandatory parameter [SECURITY] cannot be empty Govt</v>
      </c>
      <c r="T601" s="175" t="e">
        <f t="shared" si="145"/>
        <v>#VALUE!</v>
      </c>
      <c r="U601" t="str" cm="1">
        <f t="array" ref="U601">IF(R601="GBP",1,_xll.BDP("GBP"&amp;R601&amp;" CURNCY","PX_LAST"))</f>
        <v>#N/A Invalid Security</v>
      </c>
      <c r="V601" s="107" t="e">
        <f t="shared" si="146"/>
        <v>#VALUE!</v>
      </c>
      <c r="X601" s="249">
        <f t="shared" si="147"/>
        <v>0</v>
      </c>
      <c r="Y601" s="250">
        <f t="shared" si="148"/>
        <v>0</v>
      </c>
      <c r="Z601" s="254">
        <f t="shared" si="149"/>
        <v>0</v>
      </c>
      <c r="AA601" s="254" t="e">
        <f t="shared" si="150"/>
        <v>#VALUE!</v>
      </c>
      <c r="AB601" s="91" t="str" cm="1">
        <f t="array" ref="AB601">_xll.BDP(P601&amp;" Govt","PX_DIRTY_MID")</f>
        <v>#N/A Mandatory parameter [SECURITY] cannot be empty Govt</v>
      </c>
      <c r="AC601" s="256" t="e">
        <f t="shared" si="151"/>
        <v>#VALUE!</v>
      </c>
      <c r="AD601" s="255" t="e">
        <f t="shared" si="152"/>
        <v>#VALUE!</v>
      </c>
      <c r="AE601" s="249">
        <f t="shared" si="153"/>
        <v>0</v>
      </c>
      <c r="AG601" s="254">
        <f t="shared" si="154"/>
        <v>0</v>
      </c>
      <c r="AH601" s="254" t="e">
        <f t="shared" si="155"/>
        <v>#VALUE!</v>
      </c>
      <c r="AI601" s="256" t="e">
        <f t="shared" si="156"/>
        <v>#VALUE!</v>
      </c>
      <c r="AJ601" t="b">
        <f t="shared" si="157"/>
        <v>1</v>
      </c>
      <c r="AK601" t="s">
        <v>1012</v>
      </c>
      <c r="AL601" t="str">
        <f t="shared" si="158"/>
        <v>#N/A Mandatory parameter [SECURITY] cannot be empty</v>
      </c>
      <c r="AM601">
        <f t="shared" si="159"/>
        <v>0</v>
      </c>
    </row>
    <row r="602" spans="8:39" x14ac:dyDescent="0.35">
      <c r="H602" s="287" t="e">
        <f t="shared" si="160"/>
        <v>#N/A</v>
      </c>
      <c r="O602" t="str" cm="1">
        <f t="array" ref="O602">_xll.BDP(I602,"SECURITY_TYP")</f>
        <v>#N/A Mandatory parameter [SECURITY] cannot be empty</v>
      </c>
      <c r="P602" t="str" cm="1">
        <f t="array" ref="P602">_xll.BDP(I602,"ID_ISIN")</f>
        <v>#N/A Mandatory parameter [SECURITY] cannot be empty</v>
      </c>
      <c r="Q602" t="str" cm="1">
        <f t="array" ref="Q602">_xll.BDP(P602&amp;" Govt","MATURITY")</f>
        <v>#N/A Mandatory parameter [SECURITY] cannot be empty Govt</v>
      </c>
      <c r="R602" t="str" cm="1">
        <f t="array" ref="R602">_xll.BDP(I602,"CRNCY")</f>
        <v>#N/A Mandatory parameter [SECURITY] cannot be empty</v>
      </c>
      <c r="S602" s="91" t="str" cm="1">
        <f t="array" ref="S602">_xll.BDP(P602&amp;" Govt","RISK_MID")</f>
        <v>#N/A Mandatory parameter [SECURITY] cannot be empty Govt</v>
      </c>
      <c r="T602" s="175" t="e">
        <f t="shared" si="145"/>
        <v>#VALUE!</v>
      </c>
      <c r="U602" t="str" cm="1">
        <f t="array" ref="U602">IF(R602="GBP",1,_xll.BDP("GBP"&amp;R602&amp;" CURNCY","PX_LAST"))</f>
        <v>#N/A Invalid Security</v>
      </c>
      <c r="V602" s="107" t="e">
        <f t="shared" si="146"/>
        <v>#VALUE!</v>
      </c>
      <c r="X602" s="249">
        <f t="shared" si="147"/>
        <v>0</v>
      </c>
      <c r="Y602" s="250">
        <f t="shared" si="148"/>
        <v>0</v>
      </c>
      <c r="Z602" s="254">
        <f t="shared" si="149"/>
        <v>0</v>
      </c>
      <c r="AA602" s="254" t="e">
        <f t="shared" si="150"/>
        <v>#VALUE!</v>
      </c>
      <c r="AB602" s="91" t="str" cm="1">
        <f t="array" ref="AB602">_xll.BDP(P602&amp;" Govt","PX_DIRTY_MID")</f>
        <v>#N/A Mandatory parameter [SECURITY] cannot be empty Govt</v>
      </c>
      <c r="AC602" s="256" t="e">
        <f t="shared" si="151"/>
        <v>#VALUE!</v>
      </c>
      <c r="AD602" s="255" t="e">
        <f t="shared" si="152"/>
        <v>#VALUE!</v>
      </c>
      <c r="AE602" s="249">
        <f t="shared" si="153"/>
        <v>0</v>
      </c>
      <c r="AG602" s="254">
        <f t="shared" si="154"/>
        <v>0</v>
      </c>
      <c r="AH602" s="254" t="e">
        <f t="shared" si="155"/>
        <v>#VALUE!</v>
      </c>
      <c r="AI602" s="256" t="e">
        <f t="shared" si="156"/>
        <v>#VALUE!</v>
      </c>
      <c r="AJ602" t="b">
        <f t="shared" si="157"/>
        <v>1</v>
      </c>
      <c r="AK602" t="s">
        <v>1012</v>
      </c>
      <c r="AL602" t="str">
        <f t="shared" si="158"/>
        <v>#N/A Mandatory parameter [SECURITY] cannot be empty</v>
      </c>
      <c r="AM602">
        <f t="shared" si="159"/>
        <v>0</v>
      </c>
    </row>
    <row r="603" spans="8:39" x14ac:dyDescent="0.35">
      <c r="H603" s="287" t="e">
        <f t="shared" si="160"/>
        <v>#N/A</v>
      </c>
      <c r="O603" t="str" cm="1">
        <f t="array" ref="O603">_xll.BDP(I603,"SECURITY_TYP")</f>
        <v>#N/A Mandatory parameter [SECURITY] cannot be empty</v>
      </c>
      <c r="P603" t="str" cm="1">
        <f t="array" ref="P603">_xll.BDP(I603,"ID_ISIN")</f>
        <v>#N/A Mandatory parameter [SECURITY] cannot be empty</v>
      </c>
      <c r="Q603" t="str" cm="1">
        <f t="array" ref="Q603">_xll.BDP(P603&amp;" Govt","MATURITY")</f>
        <v>#N/A Mandatory parameter [SECURITY] cannot be empty Govt</v>
      </c>
      <c r="R603" t="str" cm="1">
        <f t="array" ref="R603">_xll.BDP(I603,"CRNCY")</f>
        <v>#N/A Mandatory parameter [SECURITY] cannot be empty</v>
      </c>
      <c r="S603" s="91" t="str" cm="1">
        <f t="array" ref="S603">_xll.BDP(P603&amp;" Govt","RISK_MID")</f>
        <v>#N/A Mandatory parameter [SECURITY] cannot be empty Govt</v>
      </c>
      <c r="T603" s="175" t="e">
        <f t="shared" si="145"/>
        <v>#VALUE!</v>
      </c>
      <c r="U603" t="str" cm="1">
        <f t="array" ref="U603">IF(R603="GBP",1,_xll.BDP("GBP"&amp;R603&amp;" CURNCY","PX_LAST"))</f>
        <v>#N/A Invalid Security</v>
      </c>
      <c r="V603" s="107" t="e">
        <f t="shared" si="146"/>
        <v>#VALUE!</v>
      </c>
      <c r="X603" s="249">
        <f t="shared" si="147"/>
        <v>0</v>
      </c>
      <c r="Y603" s="250">
        <f t="shared" si="148"/>
        <v>0</v>
      </c>
      <c r="Z603" s="254">
        <f t="shared" si="149"/>
        <v>0</v>
      </c>
      <c r="AA603" s="254" t="e">
        <f t="shared" si="150"/>
        <v>#VALUE!</v>
      </c>
      <c r="AB603" s="91" t="str" cm="1">
        <f t="array" ref="AB603">_xll.BDP(P603&amp;" Govt","PX_DIRTY_MID")</f>
        <v>#N/A Mandatory parameter [SECURITY] cannot be empty Govt</v>
      </c>
      <c r="AC603" s="256" t="e">
        <f t="shared" si="151"/>
        <v>#VALUE!</v>
      </c>
      <c r="AD603" s="255" t="e">
        <f t="shared" si="152"/>
        <v>#VALUE!</v>
      </c>
      <c r="AE603" s="249">
        <f t="shared" si="153"/>
        <v>0</v>
      </c>
      <c r="AG603" s="254">
        <f t="shared" si="154"/>
        <v>0</v>
      </c>
      <c r="AH603" s="254" t="e">
        <f t="shared" si="155"/>
        <v>#VALUE!</v>
      </c>
      <c r="AI603" s="256" t="e">
        <f t="shared" si="156"/>
        <v>#VALUE!</v>
      </c>
      <c r="AJ603" t="b">
        <f t="shared" si="157"/>
        <v>1</v>
      </c>
      <c r="AK603" t="s">
        <v>1012</v>
      </c>
      <c r="AL603" t="str">
        <f t="shared" si="158"/>
        <v>#N/A Mandatory parameter [SECURITY] cannot be empty</v>
      </c>
      <c r="AM603">
        <f t="shared" si="159"/>
        <v>0</v>
      </c>
    </row>
    <row r="604" spans="8:39" x14ac:dyDescent="0.35">
      <c r="H604" s="287" t="e">
        <f t="shared" si="160"/>
        <v>#N/A</v>
      </c>
      <c r="O604" t="str" cm="1">
        <f t="array" ref="O604">_xll.BDP(I604,"SECURITY_TYP")</f>
        <v>#N/A Mandatory parameter [SECURITY] cannot be empty</v>
      </c>
      <c r="P604" t="str" cm="1">
        <f t="array" ref="P604">_xll.BDP(I604,"ID_ISIN")</f>
        <v>#N/A Mandatory parameter [SECURITY] cannot be empty</v>
      </c>
      <c r="Q604" t="str" cm="1">
        <f t="array" ref="Q604">_xll.BDP(P604&amp;" Govt","MATURITY")</f>
        <v>#N/A Mandatory parameter [SECURITY] cannot be empty Govt</v>
      </c>
      <c r="R604" t="str" cm="1">
        <f t="array" ref="R604">_xll.BDP(I604,"CRNCY")</f>
        <v>#N/A Mandatory parameter [SECURITY] cannot be empty</v>
      </c>
      <c r="S604" s="91" t="str" cm="1">
        <f t="array" ref="S604">_xll.BDP(P604&amp;" Govt","RISK_MID")</f>
        <v>#N/A Mandatory parameter [SECURITY] cannot be empty Govt</v>
      </c>
      <c r="T604" s="175" t="e">
        <f t="shared" si="145"/>
        <v>#VALUE!</v>
      </c>
      <c r="U604" t="str" cm="1">
        <f t="array" ref="U604">IF(R604="GBP",1,_xll.BDP("GBP"&amp;R604&amp;" CURNCY","PX_LAST"))</f>
        <v>#N/A Invalid Security</v>
      </c>
      <c r="V604" s="107" t="e">
        <f t="shared" si="146"/>
        <v>#VALUE!</v>
      </c>
      <c r="X604" s="249">
        <f t="shared" si="147"/>
        <v>0</v>
      </c>
      <c r="Y604" s="250">
        <f t="shared" si="148"/>
        <v>0</v>
      </c>
      <c r="Z604" s="254">
        <f t="shared" si="149"/>
        <v>0</v>
      </c>
      <c r="AA604" s="254" t="e">
        <f t="shared" si="150"/>
        <v>#VALUE!</v>
      </c>
      <c r="AB604" s="91" t="str" cm="1">
        <f t="array" ref="AB604">_xll.BDP(P604&amp;" Govt","PX_DIRTY_MID")</f>
        <v>#N/A Mandatory parameter [SECURITY] cannot be empty Govt</v>
      </c>
      <c r="AC604" s="256" t="e">
        <f t="shared" si="151"/>
        <v>#VALUE!</v>
      </c>
      <c r="AD604" s="255" t="e">
        <f t="shared" si="152"/>
        <v>#VALUE!</v>
      </c>
      <c r="AE604" s="249">
        <f t="shared" si="153"/>
        <v>0</v>
      </c>
      <c r="AG604" s="254">
        <f t="shared" si="154"/>
        <v>0</v>
      </c>
      <c r="AH604" s="254" t="e">
        <f t="shared" si="155"/>
        <v>#VALUE!</v>
      </c>
      <c r="AI604" s="256" t="e">
        <f t="shared" si="156"/>
        <v>#VALUE!</v>
      </c>
      <c r="AJ604" t="b">
        <f t="shared" si="157"/>
        <v>1</v>
      </c>
      <c r="AK604" t="s">
        <v>1012</v>
      </c>
      <c r="AL604" t="str">
        <f t="shared" si="158"/>
        <v>#N/A Mandatory parameter [SECURITY] cannot be empty</v>
      </c>
      <c r="AM604">
        <f t="shared" si="159"/>
        <v>0</v>
      </c>
    </row>
    <row r="605" spans="8:39" x14ac:dyDescent="0.35">
      <c r="H605" s="287" t="e">
        <f t="shared" si="160"/>
        <v>#N/A</v>
      </c>
      <c r="O605" t="str" cm="1">
        <f t="array" ref="O605">_xll.BDP(I605,"SECURITY_TYP")</f>
        <v>#N/A Mandatory parameter [SECURITY] cannot be empty</v>
      </c>
      <c r="P605" t="str" cm="1">
        <f t="array" ref="P605">_xll.BDP(I605,"ID_ISIN")</f>
        <v>#N/A Mandatory parameter [SECURITY] cannot be empty</v>
      </c>
      <c r="Q605" t="str" cm="1">
        <f t="array" ref="Q605">_xll.BDP(P605&amp;" Govt","MATURITY")</f>
        <v>#N/A Mandatory parameter [SECURITY] cannot be empty Govt</v>
      </c>
      <c r="R605" t="str" cm="1">
        <f t="array" ref="R605">_xll.BDP(I605,"CRNCY")</f>
        <v>#N/A Mandatory parameter [SECURITY] cannot be empty</v>
      </c>
      <c r="S605" s="91" t="str" cm="1">
        <f t="array" ref="S605">_xll.BDP(P605&amp;" Govt","RISK_MID")</f>
        <v>#N/A Mandatory parameter [SECURITY] cannot be empty Govt</v>
      </c>
      <c r="T605" s="175" t="e">
        <f t="shared" si="145"/>
        <v>#VALUE!</v>
      </c>
      <c r="U605" t="str" cm="1">
        <f t="array" ref="U605">IF(R605="GBP",1,_xll.BDP("GBP"&amp;R605&amp;" CURNCY","PX_LAST"))</f>
        <v>#N/A Invalid Security</v>
      </c>
      <c r="V605" s="107" t="e">
        <f t="shared" si="146"/>
        <v>#VALUE!</v>
      </c>
      <c r="X605" s="249">
        <f t="shared" si="147"/>
        <v>0</v>
      </c>
      <c r="Y605" s="250">
        <f t="shared" si="148"/>
        <v>0</v>
      </c>
      <c r="Z605" s="254">
        <f t="shared" si="149"/>
        <v>0</v>
      </c>
      <c r="AA605" s="254" t="e">
        <f t="shared" si="150"/>
        <v>#VALUE!</v>
      </c>
      <c r="AB605" s="91" t="str" cm="1">
        <f t="array" ref="AB605">_xll.BDP(P605&amp;" Govt","PX_DIRTY_MID")</f>
        <v>#N/A Mandatory parameter [SECURITY] cannot be empty Govt</v>
      </c>
      <c r="AC605" s="256" t="e">
        <f t="shared" si="151"/>
        <v>#VALUE!</v>
      </c>
      <c r="AD605" s="255" t="e">
        <f t="shared" si="152"/>
        <v>#VALUE!</v>
      </c>
      <c r="AE605" s="249">
        <f t="shared" si="153"/>
        <v>0</v>
      </c>
      <c r="AG605" s="254">
        <f t="shared" si="154"/>
        <v>0</v>
      </c>
      <c r="AH605" s="254" t="e">
        <f t="shared" si="155"/>
        <v>#VALUE!</v>
      </c>
      <c r="AI605" s="256" t="e">
        <f t="shared" si="156"/>
        <v>#VALUE!</v>
      </c>
      <c r="AJ605" t="b">
        <f t="shared" si="157"/>
        <v>1</v>
      </c>
      <c r="AK605" t="s">
        <v>1012</v>
      </c>
      <c r="AL605" t="str">
        <f t="shared" si="158"/>
        <v>#N/A Mandatory parameter [SECURITY] cannot be empty</v>
      </c>
      <c r="AM605">
        <f t="shared" si="159"/>
        <v>0</v>
      </c>
    </row>
    <row r="606" spans="8:39" x14ac:dyDescent="0.35">
      <c r="H606" s="287" t="e">
        <f t="shared" si="160"/>
        <v>#N/A</v>
      </c>
      <c r="O606" t="str" cm="1">
        <f t="array" ref="O606">_xll.BDP(I606,"SECURITY_TYP")</f>
        <v>#N/A Mandatory parameter [SECURITY] cannot be empty</v>
      </c>
      <c r="P606" t="str" cm="1">
        <f t="array" ref="P606">_xll.BDP(I606,"ID_ISIN")</f>
        <v>#N/A Mandatory parameter [SECURITY] cannot be empty</v>
      </c>
      <c r="Q606" t="str" cm="1">
        <f t="array" ref="Q606">_xll.BDP(P606&amp;" Govt","MATURITY")</f>
        <v>#N/A Mandatory parameter [SECURITY] cannot be empty Govt</v>
      </c>
      <c r="R606" t="str" cm="1">
        <f t="array" ref="R606">_xll.BDP(I606,"CRNCY")</f>
        <v>#N/A Mandatory parameter [SECURITY] cannot be empty</v>
      </c>
      <c r="S606" s="91" t="str" cm="1">
        <f t="array" ref="S606">_xll.BDP(P606&amp;" Govt","RISK_MID")</f>
        <v>#N/A Mandatory parameter [SECURITY] cannot be empty Govt</v>
      </c>
      <c r="T606" s="175" t="e">
        <f t="shared" si="145"/>
        <v>#VALUE!</v>
      </c>
      <c r="U606" t="str" cm="1">
        <f t="array" ref="U606">IF(R606="GBP",1,_xll.BDP("GBP"&amp;R606&amp;" CURNCY","PX_LAST"))</f>
        <v>#N/A Invalid Security</v>
      </c>
      <c r="V606" s="107" t="e">
        <f t="shared" si="146"/>
        <v>#VALUE!</v>
      </c>
      <c r="X606" s="249">
        <f t="shared" si="147"/>
        <v>0</v>
      </c>
      <c r="Y606" s="250">
        <f t="shared" si="148"/>
        <v>0</v>
      </c>
      <c r="Z606" s="254">
        <f t="shared" si="149"/>
        <v>0</v>
      </c>
      <c r="AA606" s="254" t="e">
        <f t="shared" si="150"/>
        <v>#VALUE!</v>
      </c>
      <c r="AB606" s="91" t="str" cm="1">
        <f t="array" ref="AB606">_xll.BDP(P606&amp;" Govt","PX_DIRTY_MID")</f>
        <v>#N/A Mandatory parameter [SECURITY] cannot be empty Govt</v>
      </c>
      <c r="AC606" s="256" t="e">
        <f t="shared" si="151"/>
        <v>#VALUE!</v>
      </c>
      <c r="AD606" s="255" t="e">
        <f t="shared" si="152"/>
        <v>#VALUE!</v>
      </c>
      <c r="AE606" s="249">
        <f t="shared" si="153"/>
        <v>0</v>
      </c>
      <c r="AG606" s="254">
        <f t="shared" si="154"/>
        <v>0</v>
      </c>
      <c r="AH606" s="254" t="e">
        <f t="shared" si="155"/>
        <v>#VALUE!</v>
      </c>
      <c r="AI606" s="256" t="e">
        <f t="shared" si="156"/>
        <v>#VALUE!</v>
      </c>
      <c r="AJ606" t="b">
        <f t="shared" si="157"/>
        <v>1</v>
      </c>
      <c r="AK606" t="s">
        <v>1012</v>
      </c>
      <c r="AL606" t="str">
        <f t="shared" si="158"/>
        <v>#N/A Mandatory parameter [SECURITY] cannot be empty</v>
      </c>
      <c r="AM606">
        <f t="shared" si="159"/>
        <v>0</v>
      </c>
    </row>
    <row r="607" spans="8:39" x14ac:dyDescent="0.35">
      <c r="H607" s="287" t="e">
        <f t="shared" si="160"/>
        <v>#N/A</v>
      </c>
      <c r="O607" t="str" cm="1">
        <f t="array" ref="O607">_xll.BDP(I607,"SECURITY_TYP")</f>
        <v>#N/A Mandatory parameter [SECURITY] cannot be empty</v>
      </c>
      <c r="P607" t="str" cm="1">
        <f t="array" ref="P607">_xll.BDP(I607,"ID_ISIN")</f>
        <v>#N/A Mandatory parameter [SECURITY] cannot be empty</v>
      </c>
      <c r="Q607" t="str" cm="1">
        <f t="array" ref="Q607">_xll.BDP(P607&amp;" Govt","MATURITY")</f>
        <v>#N/A Mandatory parameter [SECURITY] cannot be empty Govt</v>
      </c>
      <c r="R607" t="str" cm="1">
        <f t="array" ref="R607">_xll.BDP(I607,"CRNCY")</f>
        <v>#N/A Mandatory parameter [SECURITY] cannot be empty</v>
      </c>
      <c r="S607" s="91" t="str" cm="1">
        <f t="array" ref="S607">_xll.BDP(P607&amp;" Govt","RISK_MID")</f>
        <v>#N/A Mandatory parameter [SECURITY] cannot be empty Govt</v>
      </c>
      <c r="T607" s="175" t="e">
        <f t="shared" si="145"/>
        <v>#VALUE!</v>
      </c>
      <c r="U607" t="str" cm="1">
        <f t="array" ref="U607">IF(R607="GBP",1,_xll.BDP("GBP"&amp;R607&amp;" CURNCY","PX_LAST"))</f>
        <v>#N/A Invalid Security</v>
      </c>
      <c r="V607" s="107" t="e">
        <f t="shared" si="146"/>
        <v>#VALUE!</v>
      </c>
      <c r="X607" s="249">
        <f t="shared" si="147"/>
        <v>0</v>
      </c>
      <c r="Y607" s="250">
        <f t="shared" si="148"/>
        <v>0</v>
      </c>
      <c r="Z607" s="254">
        <f t="shared" si="149"/>
        <v>0</v>
      </c>
      <c r="AA607" s="254" t="e">
        <f t="shared" si="150"/>
        <v>#VALUE!</v>
      </c>
      <c r="AB607" s="91" t="str" cm="1">
        <f t="array" ref="AB607">_xll.BDP(P607&amp;" Govt","PX_DIRTY_MID")</f>
        <v>#N/A Mandatory parameter [SECURITY] cannot be empty Govt</v>
      </c>
      <c r="AC607" s="256" t="e">
        <f t="shared" si="151"/>
        <v>#VALUE!</v>
      </c>
      <c r="AD607" s="255" t="e">
        <f t="shared" si="152"/>
        <v>#VALUE!</v>
      </c>
      <c r="AE607" s="249">
        <f t="shared" si="153"/>
        <v>0</v>
      </c>
      <c r="AG607" s="254">
        <f t="shared" si="154"/>
        <v>0</v>
      </c>
      <c r="AH607" s="254" t="e">
        <f t="shared" si="155"/>
        <v>#VALUE!</v>
      </c>
      <c r="AI607" s="256" t="e">
        <f t="shared" si="156"/>
        <v>#VALUE!</v>
      </c>
      <c r="AJ607" t="b">
        <f t="shared" si="157"/>
        <v>1</v>
      </c>
      <c r="AK607" t="s">
        <v>1012</v>
      </c>
      <c r="AL607" t="str">
        <f t="shared" si="158"/>
        <v>#N/A Mandatory parameter [SECURITY] cannot be empty</v>
      </c>
      <c r="AM607">
        <f t="shared" si="159"/>
        <v>0</v>
      </c>
    </row>
    <row r="608" spans="8:39" x14ac:dyDescent="0.35">
      <c r="H608" s="287" t="e">
        <f t="shared" si="160"/>
        <v>#N/A</v>
      </c>
      <c r="O608" t="str" cm="1">
        <f t="array" ref="O608">_xll.BDP(I608,"SECURITY_TYP")</f>
        <v>#N/A Mandatory parameter [SECURITY] cannot be empty</v>
      </c>
      <c r="P608" t="str" cm="1">
        <f t="array" ref="P608">_xll.BDP(I608,"ID_ISIN")</f>
        <v>#N/A Mandatory parameter [SECURITY] cannot be empty</v>
      </c>
      <c r="Q608" t="str" cm="1">
        <f t="array" ref="Q608">_xll.BDP(P608&amp;" Govt","MATURITY")</f>
        <v>#N/A Mandatory parameter [SECURITY] cannot be empty Govt</v>
      </c>
      <c r="R608" t="str" cm="1">
        <f t="array" ref="R608">_xll.BDP(I608,"CRNCY")</f>
        <v>#N/A Mandatory parameter [SECURITY] cannot be empty</v>
      </c>
      <c r="S608" s="91" t="str" cm="1">
        <f t="array" ref="S608">_xll.BDP(P608&amp;" Govt","RISK_MID")</f>
        <v>#N/A Mandatory parameter [SECURITY] cannot be empty Govt</v>
      </c>
      <c r="T608" s="175" t="e">
        <f t="shared" si="145"/>
        <v>#VALUE!</v>
      </c>
      <c r="U608" t="str" cm="1">
        <f t="array" ref="U608">IF(R608="GBP",1,_xll.BDP("GBP"&amp;R608&amp;" CURNCY","PX_LAST"))</f>
        <v>#N/A Invalid Security</v>
      </c>
      <c r="V608" s="107" t="e">
        <f t="shared" si="146"/>
        <v>#VALUE!</v>
      </c>
      <c r="X608" s="249">
        <f t="shared" si="147"/>
        <v>0</v>
      </c>
      <c r="Y608" s="250">
        <f t="shared" si="148"/>
        <v>0</v>
      </c>
      <c r="Z608" s="254">
        <f t="shared" si="149"/>
        <v>0</v>
      </c>
      <c r="AA608" s="254" t="e">
        <f t="shared" si="150"/>
        <v>#VALUE!</v>
      </c>
      <c r="AB608" s="91" t="str" cm="1">
        <f t="array" ref="AB608">_xll.BDP(P608&amp;" Govt","PX_DIRTY_MID")</f>
        <v>#N/A Mandatory parameter [SECURITY] cannot be empty Govt</v>
      </c>
      <c r="AC608" s="256" t="e">
        <f t="shared" si="151"/>
        <v>#VALUE!</v>
      </c>
      <c r="AD608" s="255" t="e">
        <f t="shared" si="152"/>
        <v>#VALUE!</v>
      </c>
      <c r="AE608" s="249">
        <f t="shared" si="153"/>
        <v>0</v>
      </c>
      <c r="AG608" s="254">
        <f t="shared" si="154"/>
        <v>0</v>
      </c>
      <c r="AH608" s="254" t="e">
        <f t="shared" si="155"/>
        <v>#VALUE!</v>
      </c>
      <c r="AI608" s="256" t="e">
        <f t="shared" si="156"/>
        <v>#VALUE!</v>
      </c>
      <c r="AJ608" t="b">
        <f t="shared" si="157"/>
        <v>1</v>
      </c>
      <c r="AK608" t="s">
        <v>1012</v>
      </c>
      <c r="AL608" t="str">
        <f t="shared" si="158"/>
        <v>#N/A Mandatory parameter [SECURITY] cannot be empty</v>
      </c>
      <c r="AM608">
        <f t="shared" si="159"/>
        <v>0</v>
      </c>
    </row>
    <row r="609" spans="8:39" x14ac:dyDescent="0.35">
      <c r="H609" s="287" t="e">
        <f t="shared" si="160"/>
        <v>#N/A</v>
      </c>
      <c r="O609" t="str" cm="1">
        <f t="array" ref="O609">_xll.BDP(I609,"SECURITY_TYP")</f>
        <v>#N/A Mandatory parameter [SECURITY] cannot be empty</v>
      </c>
      <c r="P609" t="str" cm="1">
        <f t="array" ref="P609">_xll.BDP(I609,"ID_ISIN")</f>
        <v>#N/A Mandatory parameter [SECURITY] cannot be empty</v>
      </c>
      <c r="Q609" t="str" cm="1">
        <f t="array" ref="Q609">_xll.BDP(P609&amp;" Govt","MATURITY")</f>
        <v>#N/A Mandatory parameter [SECURITY] cannot be empty Govt</v>
      </c>
      <c r="R609" t="str" cm="1">
        <f t="array" ref="R609">_xll.BDP(I609,"CRNCY")</f>
        <v>#N/A Mandatory parameter [SECURITY] cannot be empty</v>
      </c>
      <c r="S609" s="91" t="str" cm="1">
        <f t="array" ref="S609">_xll.BDP(P609&amp;" Govt","RISK_MID")</f>
        <v>#N/A Mandatory parameter [SECURITY] cannot be empty Govt</v>
      </c>
      <c r="T609" s="175" t="e">
        <f t="shared" si="145"/>
        <v>#VALUE!</v>
      </c>
      <c r="U609" t="str" cm="1">
        <f t="array" ref="U609">IF(R609="GBP",1,_xll.BDP("GBP"&amp;R609&amp;" CURNCY","PX_LAST"))</f>
        <v>#N/A Invalid Security</v>
      </c>
      <c r="V609" s="107" t="e">
        <f t="shared" si="146"/>
        <v>#VALUE!</v>
      </c>
      <c r="X609" s="249">
        <f t="shared" si="147"/>
        <v>0</v>
      </c>
      <c r="Y609" s="250">
        <f t="shared" si="148"/>
        <v>0</v>
      </c>
      <c r="Z609" s="254">
        <f t="shared" si="149"/>
        <v>0</v>
      </c>
      <c r="AA609" s="254" t="e">
        <f t="shared" si="150"/>
        <v>#VALUE!</v>
      </c>
      <c r="AB609" s="91" t="str" cm="1">
        <f t="array" ref="AB609">_xll.BDP(P609&amp;" Govt","PX_DIRTY_MID")</f>
        <v>#N/A Mandatory parameter [SECURITY] cannot be empty Govt</v>
      </c>
      <c r="AC609" s="256" t="e">
        <f t="shared" si="151"/>
        <v>#VALUE!</v>
      </c>
      <c r="AD609" s="255" t="e">
        <f t="shared" si="152"/>
        <v>#VALUE!</v>
      </c>
      <c r="AE609" s="249">
        <f t="shared" si="153"/>
        <v>0</v>
      </c>
      <c r="AG609" s="254">
        <f t="shared" si="154"/>
        <v>0</v>
      </c>
      <c r="AH609" s="254" t="e">
        <f t="shared" si="155"/>
        <v>#VALUE!</v>
      </c>
      <c r="AI609" s="256" t="e">
        <f t="shared" si="156"/>
        <v>#VALUE!</v>
      </c>
      <c r="AJ609" t="b">
        <f t="shared" si="157"/>
        <v>1</v>
      </c>
      <c r="AK609" t="s">
        <v>1012</v>
      </c>
      <c r="AL609" t="str">
        <f t="shared" si="158"/>
        <v>#N/A Mandatory parameter [SECURITY] cannot be empty</v>
      </c>
      <c r="AM609">
        <f t="shared" si="159"/>
        <v>0</v>
      </c>
    </row>
    <row r="610" spans="8:39" x14ac:dyDescent="0.35">
      <c r="H610" s="287" t="e">
        <f t="shared" si="160"/>
        <v>#N/A</v>
      </c>
      <c r="O610" t="str" cm="1">
        <f t="array" ref="O610">_xll.BDP(I610,"SECURITY_TYP")</f>
        <v>#N/A Mandatory parameter [SECURITY] cannot be empty</v>
      </c>
      <c r="P610" t="str" cm="1">
        <f t="array" ref="P610">_xll.BDP(I610,"ID_ISIN")</f>
        <v>#N/A Mandatory parameter [SECURITY] cannot be empty</v>
      </c>
      <c r="Q610" t="str" cm="1">
        <f t="array" ref="Q610">_xll.BDP(P610&amp;" Govt","MATURITY")</f>
        <v>#N/A Mandatory parameter [SECURITY] cannot be empty Govt</v>
      </c>
      <c r="R610" t="str" cm="1">
        <f t="array" ref="R610">_xll.BDP(I610,"CRNCY")</f>
        <v>#N/A Mandatory parameter [SECURITY] cannot be empty</v>
      </c>
      <c r="S610" s="91" t="str" cm="1">
        <f t="array" ref="S610">_xll.BDP(P610&amp;" Govt","RISK_MID")</f>
        <v>#N/A Mandatory parameter [SECURITY] cannot be empty Govt</v>
      </c>
      <c r="T610" s="175" t="e">
        <f t="shared" si="145"/>
        <v>#VALUE!</v>
      </c>
      <c r="U610" t="str" cm="1">
        <f t="array" ref="U610">IF(R610="GBP",1,_xll.BDP("GBP"&amp;R610&amp;" CURNCY","PX_LAST"))</f>
        <v>#N/A Invalid Security</v>
      </c>
      <c r="V610" s="107" t="e">
        <f t="shared" si="146"/>
        <v>#VALUE!</v>
      </c>
      <c r="X610" s="249">
        <f t="shared" si="147"/>
        <v>0</v>
      </c>
      <c r="Y610" s="250">
        <f t="shared" si="148"/>
        <v>0</v>
      </c>
      <c r="Z610" s="254">
        <f t="shared" si="149"/>
        <v>0</v>
      </c>
      <c r="AA610" s="254" t="e">
        <f t="shared" si="150"/>
        <v>#VALUE!</v>
      </c>
      <c r="AB610" s="91" t="str" cm="1">
        <f t="array" ref="AB610">_xll.BDP(P610&amp;" Govt","PX_DIRTY_MID")</f>
        <v>#N/A Mandatory parameter [SECURITY] cannot be empty Govt</v>
      </c>
      <c r="AC610" s="256" t="e">
        <f t="shared" si="151"/>
        <v>#VALUE!</v>
      </c>
      <c r="AD610" s="255" t="e">
        <f t="shared" si="152"/>
        <v>#VALUE!</v>
      </c>
      <c r="AE610" s="249">
        <f t="shared" si="153"/>
        <v>0</v>
      </c>
      <c r="AG610" s="254">
        <f t="shared" si="154"/>
        <v>0</v>
      </c>
      <c r="AH610" s="254" t="e">
        <f t="shared" si="155"/>
        <v>#VALUE!</v>
      </c>
      <c r="AI610" s="256" t="e">
        <f t="shared" si="156"/>
        <v>#VALUE!</v>
      </c>
      <c r="AJ610" t="b">
        <f t="shared" si="157"/>
        <v>1</v>
      </c>
      <c r="AK610" t="s">
        <v>1012</v>
      </c>
      <c r="AL610" t="str">
        <f t="shared" si="158"/>
        <v>#N/A Mandatory parameter [SECURITY] cannot be empty</v>
      </c>
      <c r="AM610">
        <f t="shared" si="159"/>
        <v>0</v>
      </c>
    </row>
    <row r="611" spans="8:39" x14ac:dyDescent="0.35">
      <c r="H611" s="287" t="e">
        <f t="shared" si="160"/>
        <v>#N/A</v>
      </c>
      <c r="O611" t="str" cm="1">
        <f t="array" ref="O611">_xll.BDP(I611,"SECURITY_TYP")</f>
        <v>#N/A Mandatory parameter [SECURITY] cannot be empty</v>
      </c>
      <c r="P611" t="str" cm="1">
        <f t="array" ref="P611">_xll.BDP(I611,"ID_ISIN")</f>
        <v>#N/A Mandatory parameter [SECURITY] cannot be empty</v>
      </c>
      <c r="Q611" t="str" cm="1">
        <f t="array" ref="Q611">_xll.BDP(P611&amp;" Govt","MATURITY")</f>
        <v>#N/A Mandatory parameter [SECURITY] cannot be empty Govt</v>
      </c>
      <c r="R611" t="str" cm="1">
        <f t="array" ref="R611">_xll.BDP(I611,"CRNCY")</f>
        <v>#N/A Mandatory parameter [SECURITY] cannot be empty</v>
      </c>
      <c r="S611" s="91" t="str" cm="1">
        <f t="array" ref="S611">_xll.BDP(P611&amp;" Govt","RISK_MID")</f>
        <v>#N/A Mandatory parameter [SECURITY] cannot be empty Govt</v>
      </c>
      <c r="T611" s="175" t="e">
        <f t="shared" si="145"/>
        <v>#VALUE!</v>
      </c>
      <c r="U611" t="str" cm="1">
        <f t="array" ref="U611">IF(R611="GBP",1,_xll.BDP("GBP"&amp;R611&amp;" CURNCY","PX_LAST"))</f>
        <v>#N/A Invalid Security</v>
      </c>
      <c r="V611" s="107" t="e">
        <f t="shared" si="146"/>
        <v>#VALUE!</v>
      </c>
      <c r="X611" s="249">
        <f t="shared" si="147"/>
        <v>0</v>
      </c>
      <c r="Y611" s="250">
        <f t="shared" si="148"/>
        <v>0</v>
      </c>
      <c r="Z611" s="254">
        <f t="shared" si="149"/>
        <v>0</v>
      </c>
      <c r="AA611" s="254" t="e">
        <f t="shared" si="150"/>
        <v>#VALUE!</v>
      </c>
      <c r="AB611" s="91" t="str" cm="1">
        <f t="array" ref="AB611">_xll.BDP(P611&amp;" Govt","PX_DIRTY_MID")</f>
        <v>#N/A Mandatory parameter [SECURITY] cannot be empty Govt</v>
      </c>
      <c r="AC611" s="256" t="e">
        <f t="shared" si="151"/>
        <v>#VALUE!</v>
      </c>
      <c r="AD611" s="255" t="e">
        <f t="shared" si="152"/>
        <v>#VALUE!</v>
      </c>
      <c r="AE611" s="249">
        <f t="shared" si="153"/>
        <v>0</v>
      </c>
      <c r="AG611" s="254">
        <f t="shared" si="154"/>
        <v>0</v>
      </c>
      <c r="AH611" s="254" t="e">
        <f t="shared" si="155"/>
        <v>#VALUE!</v>
      </c>
      <c r="AI611" s="256" t="e">
        <f t="shared" si="156"/>
        <v>#VALUE!</v>
      </c>
      <c r="AJ611" t="b">
        <f t="shared" si="157"/>
        <v>1</v>
      </c>
      <c r="AK611" t="s">
        <v>1012</v>
      </c>
      <c r="AL611" t="str">
        <f t="shared" si="158"/>
        <v>#N/A Mandatory parameter [SECURITY] cannot be empty</v>
      </c>
      <c r="AM611">
        <f t="shared" si="159"/>
        <v>0</v>
      </c>
    </row>
    <row r="612" spans="8:39" x14ac:dyDescent="0.35">
      <c r="H612" s="287" t="e">
        <f t="shared" si="160"/>
        <v>#N/A</v>
      </c>
      <c r="O612" t="str" cm="1">
        <f t="array" ref="O612">_xll.BDP(I612,"SECURITY_TYP")</f>
        <v>#N/A Mandatory parameter [SECURITY] cannot be empty</v>
      </c>
      <c r="P612" t="str" cm="1">
        <f t="array" ref="P612">_xll.BDP(I612,"ID_ISIN")</f>
        <v>#N/A Mandatory parameter [SECURITY] cannot be empty</v>
      </c>
      <c r="Q612" t="str" cm="1">
        <f t="array" ref="Q612">_xll.BDP(P612&amp;" Govt","MATURITY")</f>
        <v>#N/A Mandatory parameter [SECURITY] cannot be empty Govt</v>
      </c>
      <c r="R612" t="str" cm="1">
        <f t="array" ref="R612">_xll.BDP(I612,"CRNCY")</f>
        <v>#N/A Mandatory parameter [SECURITY] cannot be empty</v>
      </c>
      <c r="S612" s="91" t="str" cm="1">
        <f t="array" ref="S612">_xll.BDP(P612&amp;" Govt","RISK_MID")</f>
        <v>#N/A Mandatory parameter [SECURITY] cannot be empty Govt</v>
      </c>
      <c r="T612" s="175" t="e">
        <f t="shared" si="145"/>
        <v>#VALUE!</v>
      </c>
      <c r="U612" t="str" cm="1">
        <f t="array" ref="U612">IF(R612="GBP",1,_xll.BDP("GBP"&amp;R612&amp;" CURNCY","PX_LAST"))</f>
        <v>#N/A Invalid Security</v>
      </c>
      <c r="V612" s="107" t="e">
        <f t="shared" si="146"/>
        <v>#VALUE!</v>
      </c>
      <c r="X612" s="249">
        <f t="shared" si="147"/>
        <v>0</v>
      </c>
      <c r="Y612" s="250">
        <f t="shared" si="148"/>
        <v>0</v>
      </c>
      <c r="Z612" s="254">
        <f t="shared" si="149"/>
        <v>0</v>
      </c>
      <c r="AA612" s="254" t="e">
        <f t="shared" si="150"/>
        <v>#VALUE!</v>
      </c>
      <c r="AB612" s="91" t="str" cm="1">
        <f t="array" ref="AB612">_xll.BDP(P612&amp;" Govt","PX_DIRTY_MID")</f>
        <v>#N/A Mandatory parameter [SECURITY] cannot be empty Govt</v>
      </c>
      <c r="AC612" s="256" t="e">
        <f t="shared" si="151"/>
        <v>#VALUE!</v>
      </c>
      <c r="AD612" s="255" t="e">
        <f t="shared" si="152"/>
        <v>#VALUE!</v>
      </c>
      <c r="AE612" s="249">
        <f t="shared" si="153"/>
        <v>0</v>
      </c>
      <c r="AG612" s="254">
        <f t="shared" si="154"/>
        <v>0</v>
      </c>
      <c r="AH612" s="254" t="e">
        <f t="shared" si="155"/>
        <v>#VALUE!</v>
      </c>
      <c r="AI612" s="256" t="e">
        <f t="shared" si="156"/>
        <v>#VALUE!</v>
      </c>
      <c r="AJ612" t="b">
        <f t="shared" si="157"/>
        <v>1</v>
      </c>
      <c r="AK612" t="s">
        <v>1012</v>
      </c>
      <c r="AL612" t="str">
        <f t="shared" si="158"/>
        <v>#N/A Mandatory parameter [SECURITY] cannot be empty</v>
      </c>
      <c r="AM612">
        <f t="shared" si="159"/>
        <v>0</v>
      </c>
    </row>
    <row r="613" spans="8:39" x14ac:dyDescent="0.35">
      <c r="H613" s="287" t="e">
        <f t="shared" si="160"/>
        <v>#N/A</v>
      </c>
      <c r="O613" t="str" cm="1">
        <f t="array" ref="O613">_xll.BDP(I613,"SECURITY_TYP")</f>
        <v>#N/A Mandatory parameter [SECURITY] cannot be empty</v>
      </c>
      <c r="P613" t="str" cm="1">
        <f t="array" ref="P613">_xll.BDP(I613,"ID_ISIN")</f>
        <v>#N/A Mandatory parameter [SECURITY] cannot be empty</v>
      </c>
      <c r="Q613" t="str" cm="1">
        <f t="array" ref="Q613">_xll.BDP(P613&amp;" Govt","MATURITY")</f>
        <v>#N/A Mandatory parameter [SECURITY] cannot be empty Govt</v>
      </c>
      <c r="R613" t="str" cm="1">
        <f t="array" ref="R613">_xll.BDP(I613,"CRNCY")</f>
        <v>#N/A Mandatory parameter [SECURITY] cannot be empty</v>
      </c>
      <c r="S613" s="91" t="str" cm="1">
        <f t="array" ref="S613">_xll.BDP(P613&amp;" Govt","RISK_MID")</f>
        <v>#N/A Mandatory parameter [SECURITY] cannot be empty Govt</v>
      </c>
      <c r="T613" s="175" t="e">
        <f t="shared" si="145"/>
        <v>#VALUE!</v>
      </c>
      <c r="U613" t="str" cm="1">
        <f t="array" ref="U613">IF(R613="GBP",1,_xll.BDP("GBP"&amp;R613&amp;" CURNCY","PX_LAST"))</f>
        <v>#N/A Invalid Security</v>
      </c>
      <c r="V613" s="107" t="e">
        <f t="shared" si="146"/>
        <v>#VALUE!</v>
      </c>
      <c r="X613" s="249">
        <f t="shared" si="147"/>
        <v>0</v>
      </c>
      <c r="Y613" s="250">
        <f t="shared" si="148"/>
        <v>0</v>
      </c>
      <c r="Z613" s="254">
        <f t="shared" si="149"/>
        <v>0</v>
      </c>
      <c r="AA613" s="254" t="e">
        <f t="shared" si="150"/>
        <v>#VALUE!</v>
      </c>
      <c r="AB613" s="91" t="str" cm="1">
        <f t="array" ref="AB613">_xll.BDP(P613&amp;" Govt","PX_DIRTY_MID")</f>
        <v>#N/A Mandatory parameter [SECURITY] cannot be empty Govt</v>
      </c>
      <c r="AC613" s="256" t="e">
        <f t="shared" si="151"/>
        <v>#VALUE!</v>
      </c>
      <c r="AD613" s="255" t="e">
        <f t="shared" si="152"/>
        <v>#VALUE!</v>
      </c>
      <c r="AE613" s="249">
        <f t="shared" si="153"/>
        <v>0</v>
      </c>
      <c r="AG613" s="254">
        <f t="shared" si="154"/>
        <v>0</v>
      </c>
      <c r="AH613" s="254" t="e">
        <f t="shared" si="155"/>
        <v>#VALUE!</v>
      </c>
      <c r="AI613" s="256" t="e">
        <f t="shared" si="156"/>
        <v>#VALUE!</v>
      </c>
      <c r="AJ613" t="b">
        <f t="shared" si="157"/>
        <v>1</v>
      </c>
      <c r="AK613" t="s">
        <v>1012</v>
      </c>
      <c r="AL613" t="str">
        <f t="shared" si="158"/>
        <v>#N/A Mandatory parameter [SECURITY] cannot be empty</v>
      </c>
      <c r="AM613">
        <f t="shared" si="159"/>
        <v>0</v>
      </c>
    </row>
    <row r="614" spans="8:39" x14ac:dyDescent="0.35">
      <c r="H614" s="287" t="e">
        <f t="shared" si="160"/>
        <v>#N/A</v>
      </c>
      <c r="O614" t="str" cm="1">
        <f t="array" ref="O614">_xll.BDP(I614,"SECURITY_TYP")</f>
        <v>#N/A Mandatory parameter [SECURITY] cannot be empty</v>
      </c>
      <c r="P614" t="str" cm="1">
        <f t="array" ref="P614">_xll.BDP(I614,"ID_ISIN")</f>
        <v>#N/A Mandatory parameter [SECURITY] cannot be empty</v>
      </c>
      <c r="Q614" t="str" cm="1">
        <f t="array" ref="Q614">_xll.BDP(P614&amp;" Govt","MATURITY")</f>
        <v>#N/A Mandatory parameter [SECURITY] cannot be empty Govt</v>
      </c>
      <c r="R614" t="str" cm="1">
        <f t="array" ref="R614">_xll.BDP(I614,"CRNCY")</f>
        <v>#N/A Mandatory parameter [SECURITY] cannot be empty</v>
      </c>
      <c r="S614" s="91" t="str" cm="1">
        <f t="array" ref="S614">_xll.BDP(P614&amp;" Govt","RISK_MID")</f>
        <v>#N/A Mandatory parameter [SECURITY] cannot be empty Govt</v>
      </c>
      <c r="T614" s="175" t="e">
        <f t="shared" si="145"/>
        <v>#VALUE!</v>
      </c>
      <c r="U614" t="str" cm="1">
        <f t="array" ref="U614">IF(R614="GBP",1,_xll.BDP("GBP"&amp;R614&amp;" CURNCY","PX_LAST"))</f>
        <v>#N/A Invalid Security</v>
      </c>
      <c r="V614" s="107" t="e">
        <f t="shared" si="146"/>
        <v>#VALUE!</v>
      </c>
      <c r="X614" s="249">
        <f t="shared" si="147"/>
        <v>0</v>
      </c>
      <c r="Y614" s="250">
        <f t="shared" si="148"/>
        <v>0</v>
      </c>
      <c r="Z614" s="254">
        <f t="shared" si="149"/>
        <v>0</v>
      </c>
      <c r="AA614" s="254" t="e">
        <f t="shared" si="150"/>
        <v>#VALUE!</v>
      </c>
      <c r="AB614" s="91" t="str" cm="1">
        <f t="array" ref="AB614">_xll.BDP(P614&amp;" Govt","PX_DIRTY_MID")</f>
        <v>#N/A Mandatory parameter [SECURITY] cannot be empty Govt</v>
      </c>
      <c r="AC614" s="256" t="e">
        <f t="shared" si="151"/>
        <v>#VALUE!</v>
      </c>
      <c r="AD614" s="255" t="e">
        <f t="shared" si="152"/>
        <v>#VALUE!</v>
      </c>
      <c r="AE614" s="249">
        <f t="shared" si="153"/>
        <v>0</v>
      </c>
      <c r="AG614" s="254">
        <f t="shared" si="154"/>
        <v>0</v>
      </c>
      <c r="AH614" s="254" t="e">
        <f t="shared" si="155"/>
        <v>#VALUE!</v>
      </c>
      <c r="AI614" s="256" t="e">
        <f t="shared" si="156"/>
        <v>#VALUE!</v>
      </c>
      <c r="AJ614" t="b">
        <f t="shared" si="157"/>
        <v>1</v>
      </c>
      <c r="AK614" t="s">
        <v>1012</v>
      </c>
      <c r="AL614" t="str">
        <f t="shared" si="158"/>
        <v>#N/A Mandatory parameter [SECURITY] cannot be empty</v>
      </c>
      <c r="AM614">
        <f t="shared" si="159"/>
        <v>0</v>
      </c>
    </row>
    <row r="615" spans="8:39" x14ac:dyDescent="0.35">
      <c r="H615" s="287" t="e">
        <f t="shared" si="160"/>
        <v>#N/A</v>
      </c>
      <c r="O615" t="str" cm="1">
        <f t="array" ref="O615">_xll.BDP(I615,"SECURITY_TYP")</f>
        <v>#N/A Mandatory parameter [SECURITY] cannot be empty</v>
      </c>
      <c r="P615" t="str" cm="1">
        <f t="array" ref="P615">_xll.BDP(I615,"ID_ISIN")</f>
        <v>#N/A Mandatory parameter [SECURITY] cannot be empty</v>
      </c>
      <c r="Q615" t="str" cm="1">
        <f t="array" ref="Q615">_xll.BDP(P615&amp;" Govt","MATURITY")</f>
        <v>#N/A Mandatory parameter [SECURITY] cannot be empty Govt</v>
      </c>
      <c r="R615" t="str" cm="1">
        <f t="array" ref="R615">_xll.BDP(I615,"CRNCY")</f>
        <v>#N/A Mandatory parameter [SECURITY] cannot be empty</v>
      </c>
      <c r="S615" s="91" t="str" cm="1">
        <f t="array" ref="S615">_xll.BDP(P615&amp;" Govt","RISK_MID")</f>
        <v>#N/A Mandatory parameter [SECURITY] cannot be empty Govt</v>
      </c>
      <c r="T615" s="175" t="e">
        <f t="shared" si="145"/>
        <v>#VALUE!</v>
      </c>
      <c r="U615" t="str" cm="1">
        <f t="array" ref="U615">IF(R615="GBP",1,_xll.BDP("GBP"&amp;R615&amp;" CURNCY","PX_LAST"))</f>
        <v>#N/A Invalid Security</v>
      </c>
      <c r="V615" s="107" t="e">
        <f t="shared" si="146"/>
        <v>#VALUE!</v>
      </c>
      <c r="X615" s="249">
        <f t="shared" si="147"/>
        <v>0</v>
      </c>
      <c r="Y615" s="250">
        <f t="shared" si="148"/>
        <v>0</v>
      </c>
      <c r="Z615" s="254">
        <f t="shared" si="149"/>
        <v>0</v>
      </c>
      <c r="AA615" s="254" t="e">
        <f t="shared" si="150"/>
        <v>#VALUE!</v>
      </c>
      <c r="AB615" s="91" t="str" cm="1">
        <f t="array" ref="AB615">_xll.BDP(P615&amp;" Govt","PX_DIRTY_MID")</f>
        <v>#N/A Mandatory parameter [SECURITY] cannot be empty Govt</v>
      </c>
      <c r="AC615" s="256" t="e">
        <f t="shared" si="151"/>
        <v>#VALUE!</v>
      </c>
      <c r="AD615" s="255" t="e">
        <f t="shared" si="152"/>
        <v>#VALUE!</v>
      </c>
      <c r="AE615" s="249">
        <f t="shared" si="153"/>
        <v>0</v>
      </c>
      <c r="AG615" s="254">
        <f t="shared" si="154"/>
        <v>0</v>
      </c>
      <c r="AH615" s="254" t="e">
        <f t="shared" si="155"/>
        <v>#VALUE!</v>
      </c>
      <c r="AI615" s="256" t="e">
        <f t="shared" si="156"/>
        <v>#VALUE!</v>
      </c>
      <c r="AJ615" t="b">
        <f t="shared" si="157"/>
        <v>1</v>
      </c>
      <c r="AK615" t="s">
        <v>1012</v>
      </c>
      <c r="AL615" t="str">
        <f t="shared" si="158"/>
        <v>#N/A Mandatory parameter [SECURITY] cannot be empty</v>
      </c>
      <c r="AM615">
        <f t="shared" si="159"/>
        <v>0</v>
      </c>
    </row>
    <row r="616" spans="8:39" x14ac:dyDescent="0.35">
      <c r="H616" s="287" t="e">
        <f t="shared" si="160"/>
        <v>#N/A</v>
      </c>
      <c r="O616" t="str" cm="1">
        <f t="array" ref="O616">_xll.BDP(I616,"SECURITY_TYP")</f>
        <v>#N/A Mandatory parameter [SECURITY] cannot be empty</v>
      </c>
      <c r="P616" t="str" cm="1">
        <f t="array" ref="P616">_xll.BDP(I616,"ID_ISIN")</f>
        <v>#N/A Mandatory parameter [SECURITY] cannot be empty</v>
      </c>
      <c r="Q616" t="str" cm="1">
        <f t="array" ref="Q616">_xll.BDP(P616&amp;" Govt","MATURITY")</f>
        <v>#N/A Mandatory parameter [SECURITY] cannot be empty Govt</v>
      </c>
      <c r="R616" t="str" cm="1">
        <f t="array" ref="R616">_xll.BDP(I616,"CRNCY")</f>
        <v>#N/A Mandatory parameter [SECURITY] cannot be empty</v>
      </c>
      <c r="S616" s="91" t="str" cm="1">
        <f t="array" ref="S616">_xll.BDP(P616&amp;" Govt","RISK_MID")</f>
        <v>#N/A Mandatory parameter [SECURITY] cannot be empty Govt</v>
      </c>
      <c r="T616" s="175" t="e">
        <f t="shared" si="145"/>
        <v>#VALUE!</v>
      </c>
      <c r="U616" t="str" cm="1">
        <f t="array" ref="U616">IF(R616="GBP",1,_xll.BDP("GBP"&amp;R616&amp;" CURNCY","PX_LAST"))</f>
        <v>#N/A Invalid Security</v>
      </c>
      <c r="V616" s="107" t="e">
        <f t="shared" si="146"/>
        <v>#VALUE!</v>
      </c>
      <c r="X616" s="249">
        <f t="shared" si="147"/>
        <v>0</v>
      </c>
      <c r="Y616" s="250">
        <f t="shared" si="148"/>
        <v>0</v>
      </c>
      <c r="Z616" s="254">
        <f t="shared" si="149"/>
        <v>0</v>
      </c>
      <c r="AA616" s="254" t="e">
        <f t="shared" si="150"/>
        <v>#VALUE!</v>
      </c>
      <c r="AB616" s="91" t="str" cm="1">
        <f t="array" ref="AB616">_xll.BDP(P616&amp;" Govt","PX_DIRTY_MID")</f>
        <v>#N/A Mandatory parameter [SECURITY] cannot be empty Govt</v>
      </c>
      <c r="AC616" s="256" t="e">
        <f t="shared" si="151"/>
        <v>#VALUE!</v>
      </c>
      <c r="AD616" s="255" t="e">
        <f t="shared" si="152"/>
        <v>#VALUE!</v>
      </c>
      <c r="AE616" s="249">
        <f t="shared" si="153"/>
        <v>0</v>
      </c>
      <c r="AG616" s="254">
        <f t="shared" si="154"/>
        <v>0</v>
      </c>
      <c r="AH616" s="254" t="e">
        <f t="shared" si="155"/>
        <v>#VALUE!</v>
      </c>
      <c r="AI616" s="256" t="e">
        <f t="shared" si="156"/>
        <v>#VALUE!</v>
      </c>
      <c r="AJ616" t="b">
        <f t="shared" si="157"/>
        <v>1</v>
      </c>
      <c r="AK616" t="s">
        <v>1012</v>
      </c>
      <c r="AL616" t="str">
        <f t="shared" si="158"/>
        <v>#N/A Mandatory parameter [SECURITY] cannot be empty</v>
      </c>
      <c r="AM616">
        <f t="shared" si="159"/>
        <v>0</v>
      </c>
    </row>
    <row r="617" spans="8:39" x14ac:dyDescent="0.35">
      <c r="H617" s="287" t="e">
        <f t="shared" si="160"/>
        <v>#N/A</v>
      </c>
      <c r="O617" t="str" cm="1">
        <f t="array" ref="O617">_xll.BDP(I617,"SECURITY_TYP")</f>
        <v>#N/A Mandatory parameter [SECURITY] cannot be empty</v>
      </c>
      <c r="P617" t="str" cm="1">
        <f t="array" ref="P617">_xll.BDP(I617,"ID_ISIN")</f>
        <v>#N/A Mandatory parameter [SECURITY] cannot be empty</v>
      </c>
      <c r="Q617" t="str" cm="1">
        <f t="array" ref="Q617">_xll.BDP(P617&amp;" Govt","MATURITY")</f>
        <v>#N/A Mandatory parameter [SECURITY] cannot be empty Govt</v>
      </c>
      <c r="R617" t="str" cm="1">
        <f t="array" ref="R617">_xll.BDP(I617,"CRNCY")</f>
        <v>#N/A Mandatory parameter [SECURITY] cannot be empty</v>
      </c>
      <c r="S617" s="91" t="str" cm="1">
        <f t="array" ref="S617">_xll.BDP(P617&amp;" Govt","RISK_MID")</f>
        <v>#N/A Mandatory parameter [SECURITY] cannot be empty Govt</v>
      </c>
      <c r="T617" s="175" t="e">
        <f t="shared" si="145"/>
        <v>#VALUE!</v>
      </c>
      <c r="U617" t="str" cm="1">
        <f t="array" ref="U617">IF(R617="GBP",1,_xll.BDP("GBP"&amp;R617&amp;" CURNCY","PX_LAST"))</f>
        <v>#N/A Invalid Security</v>
      </c>
      <c r="V617" s="107" t="e">
        <f t="shared" si="146"/>
        <v>#VALUE!</v>
      </c>
      <c r="X617" s="249">
        <f t="shared" si="147"/>
        <v>0</v>
      </c>
      <c r="Y617" s="250">
        <f t="shared" si="148"/>
        <v>0</v>
      </c>
      <c r="Z617" s="254">
        <f t="shared" si="149"/>
        <v>0</v>
      </c>
      <c r="AA617" s="254" t="e">
        <f t="shared" si="150"/>
        <v>#VALUE!</v>
      </c>
      <c r="AB617" s="91" t="str" cm="1">
        <f t="array" ref="AB617">_xll.BDP(P617&amp;" Govt","PX_DIRTY_MID")</f>
        <v>#N/A Mandatory parameter [SECURITY] cannot be empty Govt</v>
      </c>
      <c r="AC617" s="256" t="e">
        <f t="shared" si="151"/>
        <v>#VALUE!</v>
      </c>
      <c r="AD617" s="255" t="e">
        <f t="shared" si="152"/>
        <v>#VALUE!</v>
      </c>
      <c r="AE617" s="249">
        <f t="shared" si="153"/>
        <v>0</v>
      </c>
      <c r="AG617" s="254">
        <f t="shared" si="154"/>
        <v>0</v>
      </c>
      <c r="AH617" s="254" t="e">
        <f t="shared" si="155"/>
        <v>#VALUE!</v>
      </c>
      <c r="AI617" s="256" t="e">
        <f t="shared" si="156"/>
        <v>#VALUE!</v>
      </c>
      <c r="AJ617" t="b">
        <f t="shared" si="157"/>
        <v>1</v>
      </c>
      <c r="AK617" t="s">
        <v>1012</v>
      </c>
      <c r="AL617" t="str">
        <f t="shared" si="158"/>
        <v>#N/A Mandatory parameter [SECURITY] cannot be empty</v>
      </c>
      <c r="AM617">
        <f t="shared" si="159"/>
        <v>0</v>
      </c>
    </row>
    <row r="618" spans="8:39" x14ac:dyDescent="0.35">
      <c r="H618" s="287" t="e">
        <f t="shared" si="160"/>
        <v>#N/A</v>
      </c>
      <c r="O618" t="str" cm="1">
        <f t="array" ref="O618">_xll.BDP(I618,"SECURITY_TYP")</f>
        <v>#N/A Mandatory parameter [SECURITY] cannot be empty</v>
      </c>
      <c r="P618" t="str" cm="1">
        <f t="array" ref="P618">_xll.BDP(I618,"ID_ISIN")</f>
        <v>#N/A Mandatory parameter [SECURITY] cannot be empty</v>
      </c>
      <c r="Q618" t="str" cm="1">
        <f t="array" ref="Q618">_xll.BDP(P618&amp;" Govt","MATURITY")</f>
        <v>#N/A Mandatory parameter [SECURITY] cannot be empty Govt</v>
      </c>
      <c r="R618" t="str" cm="1">
        <f t="array" ref="R618">_xll.BDP(I618,"CRNCY")</f>
        <v>#N/A Mandatory parameter [SECURITY] cannot be empty</v>
      </c>
      <c r="S618" s="91" t="str" cm="1">
        <f t="array" ref="S618">_xll.BDP(P618&amp;" Govt","RISK_MID")</f>
        <v>#N/A Mandatory parameter [SECURITY] cannot be empty Govt</v>
      </c>
      <c r="T618" s="175" t="e">
        <f t="shared" si="145"/>
        <v>#VALUE!</v>
      </c>
      <c r="U618" t="str" cm="1">
        <f t="array" ref="U618">IF(R618="GBP",1,_xll.BDP("GBP"&amp;R618&amp;" CURNCY","PX_LAST"))</f>
        <v>#N/A Invalid Security</v>
      </c>
      <c r="V618" s="107" t="e">
        <f t="shared" si="146"/>
        <v>#VALUE!</v>
      </c>
      <c r="X618" s="249">
        <f t="shared" si="147"/>
        <v>0</v>
      </c>
      <c r="Y618" s="250">
        <f t="shared" si="148"/>
        <v>0</v>
      </c>
      <c r="Z618" s="254">
        <f t="shared" si="149"/>
        <v>0</v>
      </c>
      <c r="AA618" s="254" t="e">
        <f t="shared" si="150"/>
        <v>#VALUE!</v>
      </c>
      <c r="AB618" s="91" t="str" cm="1">
        <f t="array" ref="AB618">_xll.BDP(P618&amp;" Govt","PX_DIRTY_MID")</f>
        <v>#N/A Mandatory parameter [SECURITY] cannot be empty Govt</v>
      </c>
      <c r="AC618" s="256" t="e">
        <f t="shared" si="151"/>
        <v>#VALUE!</v>
      </c>
      <c r="AD618" s="255" t="e">
        <f t="shared" si="152"/>
        <v>#VALUE!</v>
      </c>
      <c r="AE618" s="249">
        <f t="shared" si="153"/>
        <v>0</v>
      </c>
      <c r="AG618" s="254">
        <f t="shared" si="154"/>
        <v>0</v>
      </c>
      <c r="AH618" s="254" t="e">
        <f t="shared" si="155"/>
        <v>#VALUE!</v>
      </c>
      <c r="AI618" s="256" t="e">
        <f t="shared" si="156"/>
        <v>#VALUE!</v>
      </c>
      <c r="AJ618" t="b">
        <f t="shared" si="157"/>
        <v>1</v>
      </c>
      <c r="AK618" t="s">
        <v>1012</v>
      </c>
      <c r="AL618" t="str">
        <f t="shared" si="158"/>
        <v>#N/A Mandatory parameter [SECURITY] cannot be empty</v>
      </c>
      <c r="AM618">
        <f t="shared" si="159"/>
        <v>0</v>
      </c>
    </row>
    <row r="619" spans="8:39" x14ac:dyDescent="0.35">
      <c r="H619" s="287" t="e">
        <f t="shared" si="160"/>
        <v>#N/A</v>
      </c>
      <c r="O619" t="str" cm="1">
        <f t="array" ref="O619">_xll.BDP(I619,"SECURITY_TYP")</f>
        <v>#N/A Mandatory parameter [SECURITY] cannot be empty</v>
      </c>
      <c r="P619" t="str" cm="1">
        <f t="array" ref="P619">_xll.BDP(I619,"ID_ISIN")</f>
        <v>#N/A Mandatory parameter [SECURITY] cannot be empty</v>
      </c>
      <c r="Q619" t="str" cm="1">
        <f t="array" ref="Q619">_xll.BDP(P619&amp;" Govt","MATURITY")</f>
        <v>#N/A Mandatory parameter [SECURITY] cannot be empty Govt</v>
      </c>
      <c r="R619" t="str" cm="1">
        <f t="array" ref="R619">_xll.BDP(I619,"CRNCY")</f>
        <v>#N/A Mandatory parameter [SECURITY] cannot be empty</v>
      </c>
      <c r="S619" s="91" t="str" cm="1">
        <f t="array" ref="S619">_xll.BDP(P619&amp;" Govt","RISK_MID")</f>
        <v>#N/A Mandatory parameter [SECURITY] cannot be empty Govt</v>
      </c>
      <c r="T619" s="175" t="e">
        <f t="shared" si="145"/>
        <v>#VALUE!</v>
      </c>
      <c r="U619" t="str" cm="1">
        <f t="array" ref="U619">IF(R619="GBP",1,_xll.BDP("GBP"&amp;R619&amp;" CURNCY","PX_LAST"))</f>
        <v>#N/A Invalid Security</v>
      </c>
      <c r="V619" s="107" t="e">
        <f t="shared" si="146"/>
        <v>#VALUE!</v>
      </c>
      <c r="X619" s="249">
        <f t="shared" si="147"/>
        <v>0</v>
      </c>
      <c r="Y619" s="250">
        <f t="shared" si="148"/>
        <v>0</v>
      </c>
      <c r="Z619" s="254">
        <f t="shared" si="149"/>
        <v>0</v>
      </c>
      <c r="AA619" s="254" t="e">
        <f t="shared" si="150"/>
        <v>#VALUE!</v>
      </c>
      <c r="AB619" s="91" t="str" cm="1">
        <f t="array" ref="AB619">_xll.BDP(P619&amp;" Govt","PX_DIRTY_MID")</f>
        <v>#N/A Mandatory parameter [SECURITY] cannot be empty Govt</v>
      </c>
      <c r="AC619" s="256" t="e">
        <f t="shared" si="151"/>
        <v>#VALUE!</v>
      </c>
      <c r="AD619" s="255" t="e">
        <f t="shared" si="152"/>
        <v>#VALUE!</v>
      </c>
      <c r="AE619" s="249">
        <f t="shared" si="153"/>
        <v>0</v>
      </c>
      <c r="AG619" s="254">
        <f t="shared" si="154"/>
        <v>0</v>
      </c>
      <c r="AH619" s="254" t="e">
        <f t="shared" si="155"/>
        <v>#VALUE!</v>
      </c>
      <c r="AI619" s="256" t="e">
        <f t="shared" si="156"/>
        <v>#VALUE!</v>
      </c>
      <c r="AJ619" t="b">
        <f t="shared" si="157"/>
        <v>1</v>
      </c>
      <c r="AK619" t="s">
        <v>1012</v>
      </c>
      <c r="AL619" t="str">
        <f t="shared" si="158"/>
        <v>#N/A Mandatory parameter [SECURITY] cannot be empty</v>
      </c>
      <c r="AM619">
        <f t="shared" si="159"/>
        <v>0</v>
      </c>
    </row>
    <row r="620" spans="8:39" x14ac:dyDescent="0.35">
      <c r="H620" s="287" t="e">
        <f t="shared" si="160"/>
        <v>#N/A</v>
      </c>
      <c r="O620" t="str" cm="1">
        <f t="array" ref="O620">_xll.BDP(I620,"SECURITY_TYP")</f>
        <v>#N/A Mandatory parameter [SECURITY] cannot be empty</v>
      </c>
      <c r="P620" t="str" cm="1">
        <f t="array" ref="P620">_xll.BDP(I620,"ID_ISIN")</f>
        <v>#N/A Mandatory parameter [SECURITY] cannot be empty</v>
      </c>
      <c r="Q620" t="str" cm="1">
        <f t="array" ref="Q620">_xll.BDP(P620&amp;" Govt","MATURITY")</f>
        <v>#N/A Mandatory parameter [SECURITY] cannot be empty Govt</v>
      </c>
      <c r="R620" t="str" cm="1">
        <f t="array" ref="R620">_xll.BDP(I620,"CRNCY")</f>
        <v>#N/A Mandatory parameter [SECURITY] cannot be empty</v>
      </c>
      <c r="S620" s="91" t="str" cm="1">
        <f t="array" ref="S620">_xll.BDP(P620&amp;" Govt","RISK_MID")</f>
        <v>#N/A Mandatory parameter [SECURITY] cannot be empty Govt</v>
      </c>
      <c r="T620" s="175" t="e">
        <f t="shared" si="145"/>
        <v>#VALUE!</v>
      </c>
      <c r="U620" t="str" cm="1">
        <f t="array" ref="U620">IF(R620="GBP",1,_xll.BDP("GBP"&amp;R620&amp;" CURNCY","PX_LAST"))</f>
        <v>#N/A Invalid Security</v>
      </c>
      <c r="V620" s="107" t="e">
        <f t="shared" si="146"/>
        <v>#VALUE!</v>
      </c>
      <c r="X620" s="249">
        <f t="shared" si="147"/>
        <v>0</v>
      </c>
      <c r="Y620" s="250">
        <f t="shared" si="148"/>
        <v>0</v>
      </c>
      <c r="Z620" s="254">
        <f t="shared" si="149"/>
        <v>0</v>
      </c>
      <c r="AA620" s="254" t="e">
        <f t="shared" si="150"/>
        <v>#VALUE!</v>
      </c>
      <c r="AB620" s="91" t="str" cm="1">
        <f t="array" ref="AB620">_xll.BDP(P620&amp;" Govt","PX_DIRTY_MID")</f>
        <v>#N/A Mandatory parameter [SECURITY] cannot be empty Govt</v>
      </c>
      <c r="AC620" s="256" t="e">
        <f t="shared" si="151"/>
        <v>#VALUE!</v>
      </c>
      <c r="AD620" s="255" t="e">
        <f t="shared" si="152"/>
        <v>#VALUE!</v>
      </c>
      <c r="AE620" s="249">
        <f t="shared" si="153"/>
        <v>0</v>
      </c>
      <c r="AG620" s="254">
        <f t="shared" si="154"/>
        <v>0</v>
      </c>
      <c r="AH620" s="254" t="e">
        <f t="shared" si="155"/>
        <v>#VALUE!</v>
      </c>
      <c r="AI620" s="256" t="e">
        <f t="shared" si="156"/>
        <v>#VALUE!</v>
      </c>
      <c r="AJ620" t="b">
        <f t="shared" si="157"/>
        <v>1</v>
      </c>
      <c r="AK620" t="s">
        <v>1012</v>
      </c>
      <c r="AL620" t="str">
        <f t="shared" si="158"/>
        <v>#N/A Mandatory parameter [SECURITY] cannot be empty</v>
      </c>
      <c r="AM620">
        <f t="shared" si="159"/>
        <v>0</v>
      </c>
    </row>
    <row r="621" spans="8:39" x14ac:dyDescent="0.35">
      <c r="H621" s="287" t="e">
        <f t="shared" si="160"/>
        <v>#N/A</v>
      </c>
      <c r="O621" t="str" cm="1">
        <f t="array" ref="O621">_xll.BDP(I621,"SECURITY_TYP")</f>
        <v>#N/A Mandatory parameter [SECURITY] cannot be empty</v>
      </c>
      <c r="P621" t="str" cm="1">
        <f t="array" ref="P621">_xll.BDP(I621,"ID_ISIN")</f>
        <v>#N/A Mandatory parameter [SECURITY] cannot be empty</v>
      </c>
      <c r="Q621" t="str" cm="1">
        <f t="array" ref="Q621">_xll.BDP(P621&amp;" Govt","MATURITY")</f>
        <v>#N/A Mandatory parameter [SECURITY] cannot be empty Govt</v>
      </c>
      <c r="R621" t="str" cm="1">
        <f t="array" ref="R621">_xll.BDP(I621,"CRNCY")</f>
        <v>#N/A Mandatory parameter [SECURITY] cannot be empty</v>
      </c>
      <c r="S621" s="91" t="str" cm="1">
        <f t="array" ref="S621">_xll.BDP(P621&amp;" Govt","RISK_MID")</f>
        <v>#N/A Mandatory parameter [SECURITY] cannot be empty Govt</v>
      </c>
      <c r="T621" s="175" t="e">
        <f t="shared" si="145"/>
        <v>#VALUE!</v>
      </c>
      <c r="U621" t="str" cm="1">
        <f t="array" ref="U621">IF(R621="GBP",1,_xll.BDP("GBP"&amp;R621&amp;" CURNCY","PX_LAST"))</f>
        <v>#N/A Invalid Security</v>
      </c>
      <c r="V621" s="107" t="e">
        <f t="shared" si="146"/>
        <v>#VALUE!</v>
      </c>
      <c r="X621" s="249">
        <f t="shared" si="147"/>
        <v>0</v>
      </c>
      <c r="Y621" s="250">
        <f t="shared" si="148"/>
        <v>0</v>
      </c>
      <c r="Z621" s="254">
        <f t="shared" si="149"/>
        <v>0</v>
      </c>
      <c r="AA621" s="254" t="e">
        <f t="shared" si="150"/>
        <v>#VALUE!</v>
      </c>
      <c r="AB621" s="91" t="str" cm="1">
        <f t="array" ref="AB621">_xll.BDP(P621&amp;" Govt","PX_DIRTY_MID")</f>
        <v>#N/A Mandatory parameter [SECURITY] cannot be empty Govt</v>
      </c>
      <c r="AC621" s="256" t="e">
        <f t="shared" si="151"/>
        <v>#VALUE!</v>
      </c>
      <c r="AD621" s="255" t="e">
        <f t="shared" si="152"/>
        <v>#VALUE!</v>
      </c>
      <c r="AE621" s="249">
        <f t="shared" si="153"/>
        <v>0</v>
      </c>
      <c r="AG621" s="254">
        <f t="shared" si="154"/>
        <v>0</v>
      </c>
      <c r="AH621" s="254" t="e">
        <f t="shared" si="155"/>
        <v>#VALUE!</v>
      </c>
      <c r="AI621" s="256" t="e">
        <f t="shared" si="156"/>
        <v>#VALUE!</v>
      </c>
      <c r="AJ621" t="b">
        <f t="shared" si="157"/>
        <v>1</v>
      </c>
      <c r="AK621" t="s">
        <v>1012</v>
      </c>
      <c r="AL621" t="str">
        <f t="shared" si="158"/>
        <v>#N/A Mandatory parameter [SECURITY] cannot be empty</v>
      </c>
      <c r="AM621">
        <f t="shared" si="159"/>
        <v>0</v>
      </c>
    </row>
    <row r="622" spans="8:39" x14ac:dyDescent="0.35">
      <c r="H622" s="287" t="e">
        <f t="shared" si="160"/>
        <v>#N/A</v>
      </c>
      <c r="O622" t="str" cm="1">
        <f t="array" ref="O622">_xll.BDP(I622,"SECURITY_TYP")</f>
        <v>#N/A Mandatory parameter [SECURITY] cannot be empty</v>
      </c>
      <c r="P622" t="str" cm="1">
        <f t="array" ref="P622">_xll.BDP(I622,"ID_ISIN")</f>
        <v>#N/A Mandatory parameter [SECURITY] cannot be empty</v>
      </c>
      <c r="Q622" t="str" cm="1">
        <f t="array" ref="Q622">_xll.BDP(P622&amp;" Govt","MATURITY")</f>
        <v>#N/A Mandatory parameter [SECURITY] cannot be empty Govt</v>
      </c>
      <c r="R622" t="str" cm="1">
        <f t="array" ref="R622">_xll.BDP(I622,"CRNCY")</f>
        <v>#N/A Mandatory parameter [SECURITY] cannot be empty</v>
      </c>
      <c r="S622" s="91" t="str" cm="1">
        <f t="array" ref="S622">_xll.BDP(P622&amp;" Govt","RISK_MID")</f>
        <v>#N/A Mandatory parameter [SECURITY] cannot be empty Govt</v>
      </c>
      <c r="T622" s="175" t="e">
        <f t="shared" si="145"/>
        <v>#VALUE!</v>
      </c>
      <c r="U622" t="str" cm="1">
        <f t="array" ref="U622">IF(R622="GBP",1,_xll.BDP("GBP"&amp;R622&amp;" CURNCY","PX_LAST"))</f>
        <v>#N/A Invalid Security</v>
      </c>
      <c r="V622" s="107" t="e">
        <f t="shared" si="146"/>
        <v>#VALUE!</v>
      </c>
      <c r="X622" s="249">
        <f t="shared" si="147"/>
        <v>0</v>
      </c>
      <c r="Y622" s="250">
        <f t="shared" si="148"/>
        <v>0</v>
      </c>
      <c r="Z622" s="254">
        <f t="shared" si="149"/>
        <v>0</v>
      </c>
      <c r="AA622" s="254" t="e">
        <f t="shared" si="150"/>
        <v>#VALUE!</v>
      </c>
      <c r="AB622" s="91" t="str" cm="1">
        <f t="array" ref="AB622">_xll.BDP(P622&amp;" Govt","PX_DIRTY_MID")</f>
        <v>#N/A Mandatory parameter [SECURITY] cannot be empty Govt</v>
      </c>
      <c r="AC622" s="256" t="e">
        <f t="shared" si="151"/>
        <v>#VALUE!</v>
      </c>
      <c r="AD622" s="255" t="e">
        <f t="shared" si="152"/>
        <v>#VALUE!</v>
      </c>
      <c r="AE622" s="249">
        <f t="shared" si="153"/>
        <v>0</v>
      </c>
      <c r="AG622" s="254">
        <f t="shared" si="154"/>
        <v>0</v>
      </c>
      <c r="AH622" s="254" t="e">
        <f t="shared" si="155"/>
        <v>#VALUE!</v>
      </c>
      <c r="AI622" s="256" t="e">
        <f t="shared" si="156"/>
        <v>#VALUE!</v>
      </c>
      <c r="AJ622" t="b">
        <f t="shared" si="157"/>
        <v>1</v>
      </c>
      <c r="AK622" t="s">
        <v>1012</v>
      </c>
      <c r="AL622" t="str">
        <f t="shared" si="158"/>
        <v>#N/A Mandatory parameter [SECURITY] cannot be empty</v>
      </c>
      <c r="AM622">
        <f t="shared" si="159"/>
        <v>0</v>
      </c>
    </row>
    <row r="623" spans="8:39" x14ac:dyDescent="0.35">
      <c r="H623" s="287" t="e">
        <f t="shared" si="160"/>
        <v>#N/A</v>
      </c>
      <c r="O623" t="str" cm="1">
        <f t="array" ref="O623">_xll.BDP(I623,"SECURITY_TYP")</f>
        <v>#N/A Mandatory parameter [SECURITY] cannot be empty</v>
      </c>
      <c r="P623" t="str" cm="1">
        <f t="array" ref="P623">_xll.BDP(I623,"ID_ISIN")</f>
        <v>#N/A Mandatory parameter [SECURITY] cannot be empty</v>
      </c>
      <c r="Q623" t="str" cm="1">
        <f t="array" ref="Q623">_xll.BDP(P623&amp;" Govt","MATURITY")</f>
        <v>#N/A Mandatory parameter [SECURITY] cannot be empty Govt</v>
      </c>
      <c r="R623" t="str" cm="1">
        <f t="array" ref="R623">_xll.BDP(I623,"CRNCY")</f>
        <v>#N/A Mandatory parameter [SECURITY] cannot be empty</v>
      </c>
      <c r="S623" s="91" t="str" cm="1">
        <f t="array" ref="S623">_xll.BDP(P623&amp;" Govt","RISK_MID")</f>
        <v>#N/A Mandatory parameter [SECURITY] cannot be empty Govt</v>
      </c>
      <c r="T623" s="175" t="e">
        <f t="shared" si="145"/>
        <v>#VALUE!</v>
      </c>
      <c r="U623" t="str" cm="1">
        <f t="array" ref="U623">IF(R623="GBP",1,_xll.BDP("GBP"&amp;R623&amp;" CURNCY","PX_LAST"))</f>
        <v>#N/A Invalid Security</v>
      </c>
      <c r="V623" s="107" t="e">
        <f t="shared" si="146"/>
        <v>#VALUE!</v>
      </c>
      <c r="X623" s="249">
        <f t="shared" si="147"/>
        <v>0</v>
      </c>
      <c r="Y623" s="250">
        <f t="shared" si="148"/>
        <v>0</v>
      </c>
      <c r="Z623" s="254">
        <f t="shared" si="149"/>
        <v>0</v>
      </c>
      <c r="AA623" s="254" t="e">
        <f t="shared" si="150"/>
        <v>#VALUE!</v>
      </c>
      <c r="AB623" s="91" t="str" cm="1">
        <f t="array" ref="AB623">_xll.BDP(P623&amp;" Govt","PX_DIRTY_MID")</f>
        <v>#N/A Mandatory parameter [SECURITY] cannot be empty Govt</v>
      </c>
      <c r="AC623" s="256" t="e">
        <f t="shared" si="151"/>
        <v>#VALUE!</v>
      </c>
      <c r="AD623" s="255" t="e">
        <f t="shared" si="152"/>
        <v>#VALUE!</v>
      </c>
      <c r="AE623" s="249">
        <f t="shared" si="153"/>
        <v>0</v>
      </c>
      <c r="AG623" s="254">
        <f t="shared" si="154"/>
        <v>0</v>
      </c>
      <c r="AH623" s="254" t="e">
        <f t="shared" si="155"/>
        <v>#VALUE!</v>
      </c>
      <c r="AI623" s="256" t="e">
        <f t="shared" si="156"/>
        <v>#VALUE!</v>
      </c>
      <c r="AJ623" t="b">
        <f t="shared" si="157"/>
        <v>1</v>
      </c>
      <c r="AK623" t="s">
        <v>1012</v>
      </c>
      <c r="AL623" t="str">
        <f t="shared" si="158"/>
        <v>#N/A Mandatory parameter [SECURITY] cannot be empty</v>
      </c>
      <c r="AM623">
        <f t="shared" si="159"/>
        <v>0</v>
      </c>
    </row>
    <row r="624" spans="8:39" x14ac:dyDescent="0.35">
      <c r="H624" s="287" t="e">
        <f t="shared" si="160"/>
        <v>#N/A</v>
      </c>
      <c r="O624" t="str" cm="1">
        <f t="array" ref="O624">_xll.BDP(I624,"SECURITY_TYP")</f>
        <v>#N/A Mandatory parameter [SECURITY] cannot be empty</v>
      </c>
      <c r="P624" t="str" cm="1">
        <f t="array" ref="P624">_xll.BDP(I624,"ID_ISIN")</f>
        <v>#N/A Mandatory parameter [SECURITY] cannot be empty</v>
      </c>
      <c r="Q624" t="str" cm="1">
        <f t="array" ref="Q624">_xll.BDP(P624&amp;" Govt","MATURITY")</f>
        <v>#N/A Mandatory parameter [SECURITY] cannot be empty Govt</v>
      </c>
      <c r="R624" t="str" cm="1">
        <f t="array" ref="R624">_xll.BDP(I624,"CRNCY")</f>
        <v>#N/A Mandatory parameter [SECURITY] cannot be empty</v>
      </c>
      <c r="S624" s="91" t="str" cm="1">
        <f t="array" ref="S624">_xll.BDP(P624&amp;" Govt","RISK_MID")</f>
        <v>#N/A Mandatory parameter [SECURITY] cannot be empty Govt</v>
      </c>
      <c r="T624" s="175" t="e">
        <f t="shared" si="145"/>
        <v>#VALUE!</v>
      </c>
      <c r="U624" t="str" cm="1">
        <f t="array" ref="U624">IF(R624="GBP",1,_xll.BDP("GBP"&amp;R624&amp;" CURNCY","PX_LAST"))</f>
        <v>#N/A Invalid Security</v>
      </c>
      <c r="V624" s="107" t="e">
        <f t="shared" si="146"/>
        <v>#VALUE!</v>
      </c>
      <c r="X624" s="249">
        <f t="shared" si="147"/>
        <v>0</v>
      </c>
      <c r="Y624" s="250">
        <f t="shared" si="148"/>
        <v>0</v>
      </c>
      <c r="Z624" s="254">
        <f t="shared" si="149"/>
        <v>0</v>
      </c>
      <c r="AA624" s="254" t="e">
        <f t="shared" si="150"/>
        <v>#VALUE!</v>
      </c>
      <c r="AB624" s="91" t="str" cm="1">
        <f t="array" ref="AB624">_xll.BDP(P624&amp;" Govt","PX_DIRTY_MID")</f>
        <v>#N/A Mandatory parameter [SECURITY] cannot be empty Govt</v>
      </c>
      <c r="AC624" s="256" t="e">
        <f t="shared" si="151"/>
        <v>#VALUE!</v>
      </c>
      <c r="AD624" s="255" t="e">
        <f t="shared" si="152"/>
        <v>#VALUE!</v>
      </c>
      <c r="AE624" s="249">
        <f t="shared" si="153"/>
        <v>0</v>
      </c>
      <c r="AG624" s="254">
        <f t="shared" si="154"/>
        <v>0</v>
      </c>
      <c r="AH624" s="254" t="e">
        <f t="shared" si="155"/>
        <v>#VALUE!</v>
      </c>
      <c r="AI624" s="256" t="e">
        <f t="shared" si="156"/>
        <v>#VALUE!</v>
      </c>
      <c r="AJ624" t="b">
        <f t="shared" si="157"/>
        <v>1</v>
      </c>
      <c r="AK624" t="s">
        <v>1012</v>
      </c>
      <c r="AL624" t="str">
        <f t="shared" si="158"/>
        <v>#N/A Mandatory parameter [SECURITY] cannot be empty</v>
      </c>
      <c r="AM624">
        <f t="shared" si="159"/>
        <v>0</v>
      </c>
    </row>
    <row r="625" spans="8:39" x14ac:dyDescent="0.35">
      <c r="H625" s="287" t="e">
        <f t="shared" si="160"/>
        <v>#N/A</v>
      </c>
      <c r="O625" t="str" cm="1">
        <f t="array" ref="O625">_xll.BDP(I625,"SECURITY_TYP")</f>
        <v>#N/A Mandatory parameter [SECURITY] cannot be empty</v>
      </c>
      <c r="P625" t="str" cm="1">
        <f t="array" ref="P625">_xll.BDP(I625,"ID_ISIN")</f>
        <v>#N/A Mandatory parameter [SECURITY] cannot be empty</v>
      </c>
      <c r="Q625" t="str" cm="1">
        <f t="array" ref="Q625">_xll.BDP(P625&amp;" Govt","MATURITY")</f>
        <v>#N/A Mandatory parameter [SECURITY] cannot be empty Govt</v>
      </c>
      <c r="R625" t="str" cm="1">
        <f t="array" ref="R625">_xll.BDP(I625,"CRNCY")</f>
        <v>#N/A Mandatory parameter [SECURITY] cannot be empty</v>
      </c>
      <c r="S625" s="91" t="str" cm="1">
        <f t="array" ref="S625">_xll.BDP(P625&amp;" Govt","RISK_MID")</f>
        <v>#N/A Mandatory parameter [SECURITY] cannot be empty Govt</v>
      </c>
      <c r="T625" s="175" t="e">
        <f t="shared" si="145"/>
        <v>#VALUE!</v>
      </c>
      <c r="U625" t="str" cm="1">
        <f t="array" ref="U625">IF(R625="GBP",1,_xll.BDP("GBP"&amp;R625&amp;" CURNCY","PX_LAST"))</f>
        <v>#N/A Invalid Security</v>
      </c>
      <c r="V625" s="107" t="e">
        <f t="shared" si="146"/>
        <v>#VALUE!</v>
      </c>
      <c r="X625" s="249">
        <f t="shared" si="147"/>
        <v>0</v>
      </c>
      <c r="Y625" s="250">
        <f t="shared" si="148"/>
        <v>0</v>
      </c>
      <c r="Z625" s="254">
        <f t="shared" si="149"/>
        <v>0</v>
      </c>
      <c r="AA625" s="254" t="e">
        <f t="shared" si="150"/>
        <v>#VALUE!</v>
      </c>
      <c r="AB625" s="91" t="str" cm="1">
        <f t="array" ref="AB625">_xll.BDP(P625&amp;" Govt","PX_DIRTY_MID")</f>
        <v>#N/A Mandatory parameter [SECURITY] cannot be empty Govt</v>
      </c>
      <c r="AC625" s="256" t="e">
        <f t="shared" si="151"/>
        <v>#VALUE!</v>
      </c>
      <c r="AD625" s="255" t="e">
        <f t="shared" si="152"/>
        <v>#VALUE!</v>
      </c>
      <c r="AE625" s="249">
        <f t="shared" si="153"/>
        <v>0</v>
      </c>
      <c r="AG625" s="254">
        <f t="shared" si="154"/>
        <v>0</v>
      </c>
      <c r="AH625" s="254" t="e">
        <f t="shared" si="155"/>
        <v>#VALUE!</v>
      </c>
      <c r="AI625" s="256" t="e">
        <f t="shared" si="156"/>
        <v>#VALUE!</v>
      </c>
      <c r="AJ625" t="b">
        <f t="shared" si="157"/>
        <v>1</v>
      </c>
      <c r="AK625" t="s">
        <v>1012</v>
      </c>
      <c r="AL625" t="str">
        <f t="shared" si="158"/>
        <v>#N/A Mandatory parameter [SECURITY] cannot be empty</v>
      </c>
      <c r="AM625">
        <f t="shared" si="159"/>
        <v>0</v>
      </c>
    </row>
    <row r="626" spans="8:39" x14ac:dyDescent="0.35">
      <c r="H626" s="287" t="e">
        <f t="shared" si="160"/>
        <v>#N/A</v>
      </c>
      <c r="O626" t="str" cm="1">
        <f t="array" ref="O626">_xll.BDP(I626,"SECURITY_TYP")</f>
        <v>#N/A Mandatory parameter [SECURITY] cannot be empty</v>
      </c>
      <c r="P626" t="str" cm="1">
        <f t="array" ref="P626">_xll.BDP(I626,"ID_ISIN")</f>
        <v>#N/A Mandatory parameter [SECURITY] cannot be empty</v>
      </c>
      <c r="Q626" t="str" cm="1">
        <f t="array" ref="Q626">_xll.BDP(P626&amp;" Govt","MATURITY")</f>
        <v>#N/A Mandatory parameter [SECURITY] cannot be empty Govt</v>
      </c>
      <c r="R626" t="str" cm="1">
        <f t="array" ref="R626">_xll.BDP(I626,"CRNCY")</f>
        <v>#N/A Mandatory parameter [SECURITY] cannot be empty</v>
      </c>
      <c r="S626" s="91" t="str" cm="1">
        <f t="array" ref="S626">_xll.BDP(P626&amp;" Govt","RISK_MID")</f>
        <v>#N/A Mandatory parameter [SECURITY] cannot be empty Govt</v>
      </c>
      <c r="T626" s="175" t="e">
        <f t="shared" si="145"/>
        <v>#VALUE!</v>
      </c>
      <c r="U626" t="str" cm="1">
        <f t="array" ref="U626">IF(R626="GBP",1,_xll.BDP("GBP"&amp;R626&amp;" CURNCY","PX_LAST"))</f>
        <v>#N/A Invalid Security</v>
      </c>
      <c r="V626" s="107" t="e">
        <f t="shared" si="146"/>
        <v>#VALUE!</v>
      </c>
      <c r="X626" s="249">
        <f t="shared" si="147"/>
        <v>0</v>
      </c>
      <c r="Y626" s="250">
        <f t="shared" si="148"/>
        <v>0</v>
      </c>
      <c r="Z626" s="254">
        <f t="shared" si="149"/>
        <v>0</v>
      </c>
      <c r="AA626" s="254" t="e">
        <f t="shared" si="150"/>
        <v>#VALUE!</v>
      </c>
      <c r="AB626" s="91" t="str" cm="1">
        <f t="array" ref="AB626">_xll.BDP(P626&amp;" Govt","PX_DIRTY_MID")</f>
        <v>#N/A Mandatory parameter [SECURITY] cannot be empty Govt</v>
      </c>
      <c r="AC626" s="256" t="e">
        <f t="shared" si="151"/>
        <v>#VALUE!</v>
      </c>
      <c r="AD626" s="255" t="e">
        <f t="shared" si="152"/>
        <v>#VALUE!</v>
      </c>
      <c r="AE626" s="249">
        <f t="shared" si="153"/>
        <v>0</v>
      </c>
      <c r="AG626" s="254">
        <f t="shared" si="154"/>
        <v>0</v>
      </c>
      <c r="AH626" s="254" t="e">
        <f t="shared" si="155"/>
        <v>#VALUE!</v>
      </c>
      <c r="AI626" s="256" t="e">
        <f t="shared" si="156"/>
        <v>#VALUE!</v>
      </c>
      <c r="AJ626" t="b">
        <f t="shared" si="157"/>
        <v>1</v>
      </c>
      <c r="AK626" t="s">
        <v>1012</v>
      </c>
      <c r="AL626" t="str">
        <f t="shared" si="158"/>
        <v>#N/A Mandatory parameter [SECURITY] cannot be empty</v>
      </c>
      <c r="AM626">
        <f t="shared" si="159"/>
        <v>0</v>
      </c>
    </row>
    <row r="627" spans="8:39" x14ac:dyDescent="0.35">
      <c r="H627" s="287" t="e">
        <f t="shared" si="160"/>
        <v>#N/A</v>
      </c>
      <c r="O627" t="str" cm="1">
        <f t="array" ref="O627">_xll.BDP(I627,"SECURITY_TYP")</f>
        <v>#N/A Mandatory parameter [SECURITY] cannot be empty</v>
      </c>
      <c r="P627" t="str" cm="1">
        <f t="array" ref="P627">_xll.BDP(I627,"ID_ISIN")</f>
        <v>#N/A Mandatory parameter [SECURITY] cannot be empty</v>
      </c>
      <c r="Q627" t="str" cm="1">
        <f t="array" ref="Q627">_xll.BDP(P627&amp;" Govt","MATURITY")</f>
        <v>#N/A Mandatory parameter [SECURITY] cannot be empty Govt</v>
      </c>
      <c r="R627" t="str" cm="1">
        <f t="array" ref="R627">_xll.BDP(I627,"CRNCY")</f>
        <v>#N/A Mandatory parameter [SECURITY] cannot be empty</v>
      </c>
      <c r="S627" s="91" t="str" cm="1">
        <f t="array" ref="S627">_xll.BDP(P627&amp;" Govt","RISK_MID")</f>
        <v>#N/A Mandatory parameter [SECURITY] cannot be empty Govt</v>
      </c>
      <c r="T627" s="175" t="e">
        <f t="shared" si="145"/>
        <v>#VALUE!</v>
      </c>
      <c r="U627" t="str" cm="1">
        <f t="array" ref="U627">IF(R627="GBP",1,_xll.BDP("GBP"&amp;R627&amp;" CURNCY","PX_LAST"))</f>
        <v>#N/A Invalid Security</v>
      </c>
      <c r="V627" s="107" t="e">
        <f t="shared" si="146"/>
        <v>#VALUE!</v>
      </c>
      <c r="X627" s="249">
        <f t="shared" si="147"/>
        <v>0</v>
      </c>
      <c r="Y627" s="250">
        <f t="shared" si="148"/>
        <v>0</v>
      </c>
      <c r="Z627" s="254">
        <f t="shared" si="149"/>
        <v>0</v>
      </c>
      <c r="AA627" s="254" t="e">
        <f t="shared" si="150"/>
        <v>#VALUE!</v>
      </c>
      <c r="AB627" s="91" t="str" cm="1">
        <f t="array" ref="AB627">_xll.BDP(P627&amp;" Govt","PX_DIRTY_MID")</f>
        <v>#N/A Mandatory parameter [SECURITY] cannot be empty Govt</v>
      </c>
      <c r="AC627" s="256" t="e">
        <f t="shared" si="151"/>
        <v>#VALUE!</v>
      </c>
      <c r="AD627" s="255" t="e">
        <f t="shared" si="152"/>
        <v>#VALUE!</v>
      </c>
      <c r="AE627" s="249">
        <f t="shared" si="153"/>
        <v>0</v>
      </c>
      <c r="AG627" s="254">
        <f t="shared" si="154"/>
        <v>0</v>
      </c>
      <c r="AH627" s="254" t="e">
        <f t="shared" si="155"/>
        <v>#VALUE!</v>
      </c>
      <c r="AI627" s="256" t="e">
        <f t="shared" si="156"/>
        <v>#VALUE!</v>
      </c>
      <c r="AJ627" t="b">
        <f t="shared" si="157"/>
        <v>1</v>
      </c>
      <c r="AK627" t="s">
        <v>1012</v>
      </c>
      <c r="AL627" t="str">
        <f t="shared" si="158"/>
        <v>#N/A Mandatory parameter [SECURITY] cannot be empty</v>
      </c>
      <c r="AM627">
        <f t="shared" si="159"/>
        <v>0</v>
      </c>
    </row>
    <row r="628" spans="8:39" x14ac:dyDescent="0.35">
      <c r="H628" s="287" t="e">
        <f t="shared" si="160"/>
        <v>#N/A</v>
      </c>
      <c r="O628" t="str" cm="1">
        <f t="array" ref="O628">_xll.BDP(I628,"SECURITY_TYP")</f>
        <v>#N/A Mandatory parameter [SECURITY] cannot be empty</v>
      </c>
      <c r="P628" t="str" cm="1">
        <f t="array" ref="P628">_xll.BDP(I628,"ID_ISIN")</f>
        <v>#N/A Mandatory parameter [SECURITY] cannot be empty</v>
      </c>
      <c r="Q628" t="str" cm="1">
        <f t="array" ref="Q628">_xll.BDP(P628&amp;" Govt","MATURITY")</f>
        <v>#N/A Mandatory parameter [SECURITY] cannot be empty Govt</v>
      </c>
      <c r="R628" t="str" cm="1">
        <f t="array" ref="R628">_xll.BDP(I628,"CRNCY")</f>
        <v>#N/A Mandatory parameter [SECURITY] cannot be empty</v>
      </c>
      <c r="S628" s="91" t="str" cm="1">
        <f t="array" ref="S628">_xll.BDP(P628&amp;" Govt","RISK_MID")</f>
        <v>#N/A Mandatory parameter [SECURITY] cannot be empty Govt</v>
      </c>
      <c r="T628" s="175" t="e">
        <f t="shared" ref="T628:T691" si="161">S628*L628/(10*U628)</f>
        <v>#VALUE!</v>
      </c>
      <c r="U628" t="str" cm="1">
        <f t="array" ref="U628">IF(R628="GBP",1,_xll.BDP("GBP"&amp;R628&amp;" CURNCY","PX_LAST"))</f>
        <v>#N/A Invalid Security</v>
      </c>
      <c r="V628" s="107" t="e">
        <f t="shared" ref="V628:V691" si="162">T628/($I$2*100)</f>
        <v>#VALUE!</v>
      </c>
      <c r="X628" s="249">
        <f t="shared" ref="X628:X691" si="163">I628</f>
        <v>0</v>
      </c>
      <c r="Y628" s="250">
        <f t="shared" ref="Y628:Y691" si="164">$Z$2*L628</f>
        <v>0</v>
      </c>
      <c r="Z628" s="254">
        <f t="shared" ref="Z628:Z691" si="165">Y628-L628</f>
        <v>0</v>
      </c>
      <c r="AA628" s="254" t="e">
        <f t="shared" ref="AA628:AA691" si="166">Z628*S628/(10*U628)</f>
        <v>#VALUE!</v>
      </c>
      <c r="AB628" s="91" t="str" cm="1">
        <f t="array" ref="AB628">_xll.BDP(P628&amp;" Govt","PX_DIRTY_MID")</f>
        <v>#N/A Mandatory parameter [SECURITY] cannot be empty Govt</v>
      </c>
      <c r="AC628" s="256" t="e">
        <f t="shared" ref="AC628:AC691" si="167">AB628*Z628*(10/IF(R628="MXN",10,1)/U628)</f>
        <v>#VALUE!</v>
      </c>
      <c r="AD628" s="255" t="e">
        <f t="shared" ref="AD628:AD691" si="168">AC628/M628</f>
        <v>#VALUE!</v>
      </c>
      <c r="AE628" s="249">
        <f t="shared" ref="AE628:AE691" si="169">J628</f>
        <v>0</v>
      </c>
      <c r="AG628" s="254">
        <f t="shared" ref="AG628:AG691" si="170">IF(AF628="",Z628,AF628)</f>
        <v>0</v>
      </c>
      <c r="AH628" s="254" t="e">
        <f t="shared" ref="AH628:AH691" si="171">AG628*S628/(10*U628)</f>
        <v>#VALUE!</v>
      </c>
      <c r="AI628" s="256" t="e">
        <f t="shared" ref="AI628:AI691" si="172">AB628*AG628*(10/IF(R628="MXN",10,1)/U628)</f>
        <v>#VALUE!</v>
      </c>
      <c r="AJ628" t="b">
        <f t="shared" ref="AJ628:AJ691" si="173">ABS(AG628)&lt;=ABS(L628)</f>
        <v>1</v>
      </c>
      <c r="AK628" t="s">
        <v>1012</v>
      </c>
      <c r="AL628" t="str">
        <f t="shared" ref="AL628:AL691" si="174">O628</f>
        <v>#N/A Mandatory parameter [SECURITY] cannot be empty</v>
      </c>
      <c r="AM628">
        <f t="shared" ref="AM628:AM691" si="175">K628</f>
        <v>0</v>
      </c>
    </row>
    <row r="629" spans="8:39" x14ac:dyDescent="0.35">
      <c r="H629" s="287" t="e">
        <f t="shared" si="160"/>
        <v>#N/A</v>
      </c>
      <c r="O629" t="str" cm="1">
        <f t="array" ref="O629">_xll.BDP(I629,"SECURITY_TYP")</f>
        <v>#N/A Mandatory parameter [SECURITY] cannot be empty</v>
      </c>
      <c r="P629" t="str" cm="1">
        <f t="array" ref="P629">_xll.BDP(I629,"ID_ISIN")</f>
        <v>#N/A Mandatory parameter [SECURITY] cannot be empty</v>
      </c>
      <c r="Q629" t="str" cm="1">
        <f t="array" ref="Q629">_xll.BDP(P629&amp;" Govt","MATURITY")</f>
        <v>#N/A Mandatory parameter [SECURITY] cannot be empty Govt</v>
      </c>
      <c r="R629" t="str" cm="1">
        <f t="array" ref="R629">_xll.BDP(I629,"CRNCY")</f>
        <v>#N/A Mandatory parameter [SECURITY] cannot be empty</v>
      </c>
      <c r="S629" s="91" t="str" cm="1">
        <f t="array" ref="S629">_xll.BDP(P629&amp;" Govt","RISK_MID")</f>
        <v>#N/A Mandatory parameter [SECURITY] cannot be empty Govt</v>
      </c>
      <c r="T629" s="175" t="e">
        <f t="shared" si="161"/>
        <v>#VALUE!</v>
      </c>
      <c r="U629" t="str" cm="1">
        <f t="array" ref="U629">IF(R629="GBP",1,_xll.BDP("GBP"&amp;R629&amp;" CURNCY","PX_LAST"))</f>
        <v>#N/A Invalid Security</v>
      </c>
      <c r="V629" s="107" t="e">
        <f t="shared" si="162"/>
        <v>#VALUE!</v>
      </c>
      <c r="X629" s="249">
        <f t="shared" si="163"/>
        <v>0</v>
      </c>
      <c r="Y629" s="250">
        <f t="shared" si="164"/>
        <v>0</v>
      </c>
      <c r="Z629" s="254">
        <f t="shared" si="165"/>
        <v>0</v>
      </c>
      <c r="AA629" s="254" t="e">
        <f t="shared" si="166"/>
        <v>#VALUE!</v>
      </c>
      <c r="AB629" s="91" t="str" cm="1">
        <f t="array" ref="AB629">_xll.BDP(P629&amp;" Govt","PX_DIRTY_MID")</f>
        <v>#N/A Mandatory parameter [SECURITY] cannot be empty Govt</v>
      </c>
      <c r="AC629" s="256" t="e">
        <f t="shared" si="167"/>
        <v>#VALUE!</v>
      </c>
      <c r="AD629" s="255" t="e">
        <f t="shared" si="168"/>
        <v>#VALUE!</v>
      </c>
      <c r="AE629" s="249">
        <f t="shared" si="169"/>
        <v>0</v>
      </c>
      <c r="AG629" s="254">
        <f t="shared" si="170"/>
        <v>0</v>
      </c>
      <c r="AH629" s="254" t="e">
        <f t="shared" si="171"/>
        <v>#VALUE!</v>
      </c>
      <c r="AI629" s="256" t="e">
        <f t="shared" si="172"/>
        <v>#VALUE!</v>
      </c>
      <c r="AJ629" t="b">
        <f t="shared" si="173"/>
        <v>1</v>
      </c>
      <c r="AK629" t="s">
        <v>1012</v>
      </c>
      <c r="AL629" t="str">
        <f t="shared" si="174"/>
        <v>#N/A Mandatory parameter [SECURITY] cannot be empty</v>
      </c>
      <c r="AM629">
        <f t="shared" si="175"/>
        <v>0</v>
      </c>
    </row>
    <row r="630" spans="8:39" x14ac:dyDescent="0.35">
      <c r="H630" s="287" t="e">
        <f t="shared" si="160"/>
        <v>#N/A</v>
      </c>
      <c r="O630" t="str" cm="1">
        <f t="array" ref="O630">_xll.BDP(I630,"SECURITY_TYP")</f>
        <v>#N/A Mandatory parameter [SECURITY] cannot be empty</v>
      </c>
      <c r="P630" t="str" cm="1">
        <f t="array" ref="P630">_xll.BDP(I630,"ID_ISIN")</f>
        <v>#N/A Mandatory parameter [SECURITY] cannot be empty</v>
      </c>
      <c r="Q630" t="str" cm="1">
        <f t="array" ref="Q630">_xll.BDP(P630&amp;" Govt","MATURITY")</f>
        <v>#N/A Mandatory parameter [SECURITY] cannot be empty Govt</v>
      </c>
      <c r="R630" t="str" cm="1">
        <f t="array" ref="R630">_xll.BDP(I630,"CRNCY")</f>
        <v>#N/A Mandatory parameter [SECURITY] cannot be empty</v>
      </c>
      <c r="S630" s="91" t="str" cm="1">
        <f t="array" ref="S630">_xll.BDP(P630&amp;" Govt","RISK_MID")</f>
        <v>#N/A Mandatory parameter [SECURITY] cannot be empty Govt</v>
      </c>
      <c r="T630" s="175" t="e">
        <f t="shared" si="161"/>
        <v>#VALUE!</v>
      </c>
      <c r="U630" t="str" cm="1">
        <f t="array" ref="U630">IF(R630="GBP",1,_xll.BDP("GBP"&amp;R630&amp;" CURNCY","PX_LAST"))</f>
        <v>#N/A Invalid Security</v>
      </c>
      <c r="V630" s="107" t="e">
        <f t="shared" si="162"/>
        <v>#VALUE!</v>
      </c>
      <c r="X630" s="249">
        <f t="shared" si="163"/>
        <v>0</v>
      </c>
      <c r="Y630" s="250">
        <f t="shared" si="164"/>
        <v>0</v>
      </c>
      <c r="Z630" s="254">
        <f t="shared" si="165"/>
        <v>0</v>
      </c>
      <c r="AA630" s="254" t="e">
        <f t="shared" si="166"/>
        <v>#VALUE!</v>
      </c>
      <c r="AB630" s="91" t="str" cm="1">
        <f t="array" ref="AB630">_xll.BDP(P630&amp;" Govt","PX_DIRTY_MID")</f>
        <v>#N/A Mandatory parameter [SECURITY] cannot be empty Govt</v>
      </c>
      <c r="AC630" s="256" t="e">
        <f t="shared" si="167"/>
        <v>#VALUE!</v>
      </c>
      <c r="AD630" s="255" t="e">
        <f t="shared" si="168"/>
        <v>#VALUE!</v>
      </c>
      <c r="AE630" s="249">
        <f t="shared" si="169"/>
        <v>0</v>
      </c>
      <c r="AG630" s="254">
        <f t="shared" si="170"/>
        <v>0</v>
      </c>
      <c r="AH630" s="254" t="e">
        <f t="shared" si="171"/>
        <v>#VALUE!</v>
      </c>
      <c r="AI630" s="256" t="e">
        <f t="shared" si="172"/>
        <v>#VALUE!</v>
      </c>
      <c r="AJ630" t="b">
        <f t="shared" si="173"/>
        <v>1</v>
      </c>
      <c r="AK630" t="s">
        <v>1012</v>
      </c>
      <c r="AL630" t="str">
        <f t="shared" si="174"/>
        <v>#N/A Mandatory parameter [SECURITY] cannot be empty</v>
      </c>
      <c r="AM630">
        <f t="shared" si="175"/>
        <v>0</v>
      </c>
    </row>
    <row r="631" spans="8:39" x14ac:dyDescent="0.35">
      <c r="H631" s="287" t="e">
        <f t="shared" si="160"/>
        <v>#N/A</v>
      </c>
      <c r="O631" t="str" cm="1">
        <f t="array" ref="O631">_xll.BDP(I631,"SECURITY_TYP")</f>
        <v>#N/A Mandatory parameter [SECURITY] cannot be empty</v>
      </c>
      <c r="P631" t="str" cm="1">
        <f t="array" ref="P631">_xll.BDP(I631,"ID_ISIN")</f>
        <v>#N/A Mandatory parameter [SECURITY] cannot be empty</v>
      </c>
      <c r="Q631" t="str" cm="1">
        <f t="array" ref="Q631">_xll.BDP(P631&amp;" Govt","MATURITY")</f>
        <v>#N/A Mandatory parameter [SECURITY] cannot be empty Govt</v>
      </c>
      <c r="R631" t="str" cm="1">
        <f t="array" ref="R631">_xll.BDP(I631,"CRNCY")</f>
        <v>#N/A Mandatory parameter [SECURITY] cannot be empty</v>
      </c>
      <c r="S631" s="91" t="str" cm="1">
        <f t="array" ref="S631">_xll.BDP(P631&amp;" Govt","RISK_MID")</f>
        <v>#N/A Mandatory parameter [SECURITY] cannot be empty Govt</v>
      </c>
      <c r="T631" s="175" t="e">
        <f t="shared" si="161"/>
        <v>#VALUE!</v>
      </c>
      <c r="U631" t="str" cm="1">
        <f t="array" ref="U631">IF(R631="GBP",1,_xll.BDP("GBP"&amp;R631&amp;" CURNCY","PX_LAST"))</f>
        <v>#N/A Invalid Security</v>
      </c>
      <c r="V631" s="107" t="e">
        <f t="shared" si="162"/>
        <v>#VALUE!</v>
      </c>
      <c r="X631" s="249">
        <f t="shared" si="163"/>
        <v>0</v>
      </c>
      <c r="Y631" s="250">
        <f t="shared" si="164"/>
        <v>0</v>
      </c>
      <c r="Z631" s="254">
        <f t="shared" si="165"/>
        <v>0</v>
      </c>
      <c r="AA631" s="254" t="e">
        <f t="shared" si="166"/>
        <v>#VALUE!</v>
      </c>
      <c r="AB631" s="91" t="str" cm="1">
        <f t="array" ref="AB631">_xll.BDP(P631&amp;" Govt","PX_DIRTY_MID")</f>
        <v>#N/A Mandatory parameter [SECURITY] cannot be empty Govt</v>
      </c>
      <c r="AC631" s="256" t="e">
        <f t="shared" si="167"/>
        <v>#VALUE!</v>
      </c>
      <c r="AD631" s="255" t="e">
        <f t="shared" si="168"/>
        <v>#VALUE!</v>
      </c>
      <c r="AE631" s="249">
        <f t="shared" si="169"/>
        <v>0</v>
      </c>
      <c r="AG631" s="254">
        <f t="shared" si="170"/>
        <v>0</v>
      </c>
      <c r="AH631" s="254" t="e">
        <f t="shared" si="171"/>
        <v>#VALUE!</v>
      </c>
      <c r="AI631" s="256" t="e">
        <f t="shared" si="172"/>
        <v>#VALUE!</v>
      </c>
      <c r="AJ631" t="b">
        <f t="shared" si="173"/>
        <v>1</v>
      </c>
      <c r="AK631" t="s">
        <v>1012</v>
      </c>
      <c r="AL631" t="str">
        <f t="shared" si="174"/>
        <v>#N/A Mandatory parameter [SECURITY] cannot be empty</v>
      </c>
      <c r="AM631">
        <f t="shared" si="175"/>
        <v>0</v>
      </c>
    </row>
    <row r="632" spans="8:39" x14ac:dyDescent="0.35">
      <c r="H632" s="287" t="e">
        <f t="shared" si="160"/>
        <v>#N/A</v>
      </c>
      <c r="O632" t="str" cm="1">
        <f t="array" ref="O632">_xll.BDP(I632,"SECURITY_TYP")</f>
        <v>#N/A Mandatory parameter [SECURITY] cannot be empty</v>
      </c>
      <c r="P632" t="str" cm="1">
        <f t="array" ref="P632">_xll.BDP(I632,"ID_ISIN")</f>
        <v>#N/A Mandatory parameter [SECURITY] cannot be empty</v>
      </c>
      <c r="Q632" t="str" cm="1">
        <f t="array" ref="Q632">_xll.BDP(P632&amp;" Govt","MATURITY")</f>
        <v>#N/A Mandatory parameter [SECURITY] cannot be empty Govt</v>
      </c>
      <c r="R632" t="str" cm="1">
        <f t="array" ref="R632">_xll.BDP(I632,"CRNCY")</f>
        <v>#N/A Mandatory parameter [SECURITY] cannot be empty</v>
      </c>
      <c r="S632" s="91" t="str" cm="1">
        <f t="array" ref="S632">_xll.BDP(P632&amp;" Govt","RISK_MID")</f>
        <v>#N/A Mandatory parameter [SECURITY] cannot be empty Govt</v>
      </c>
      <c r="T632" s="175" t="e">
        <f t="shared" si="161"/>
        <v>#VALUE!</v>
      </c>
      <c r="U632" t="str" cm="1">
        <f t="array" ref="U632">IF(R632="GBP",1,_xll.BDP("GBP"&amp;R632&amp;" CURNCY","PX_LAST"))</f>
        <v>#N/A Invalid Security</v>
      </c>
      <c r="V632" s="107" t="e">
        <f t="shared" si="162"/>
        <v>#VALUE!</v>
      </c>
      <c r="X632" s="249">
        <f t="shared" si="163"/>
        <v>0</v>
      </c>
      <c r="Y632" s="250">
        <f t="shared" si="164"/>
        <v>0</v>
      </c>
      <c r="Z632" s="254">
        <f t="shared" si="165"/>
        <v>0</v>
      </c>
      <c r="AA632" s="254" t="e">
        <f t="shared" si="166"/>
        <v>#VALUE!</v>
      </c>
      <c r="AB632" s="91" t="str" cm="1">
        <f t="array" ref="AB632">_xll.BDP(P632&amp;" Govt","PX_DIRTY_MID")</f>
        <v>#N/A Mandatory parameter [SECURITY] cannot be empty Govt</v>
      </c>
      <c r="AC632" s="256" t="e">
        <f t="shared" si="167"/>
        <v>#VALUE!</v>
      </c>
      <c r="AD632" s="255" t="e">
        <f t="shared" si="168"/>
        <v>#VALUE!</v>
      </c>
      <c r="AE632" s="249">
        <f t="shared" si="169"/>
        <v>0</v>
      </c>
      <c r="AG632" s="254">
        <f t="shared" si="170"/>
        <v>0</v>
      </c>
      <c r="AH632" s="254" t="e">
        <f t="shared" si="171"/>
        <v>#VALUE!</v>
      </c>
      <c r="AI632" s="256" t="e">
        <f t="shared" si="172"/>
        <v>#VALUE!</v>
      </c>
      <c r="AJ632" t="b">
        <f t="shared" si="173"/>
        <v>1</v>
      </c>
      <c r="AK632" t="s">
        <v>1012</v>
      </c>
      <c r="AL632" t="str">
        <f t="shared" si="174"/>
        <v>#N/A Mandatory parameter [SECURITY] cannot be empty</v>
      </c>
      <c r="AM632">
        <f t="shared" si="175"/>
        <v>0</v>
      </c>
    </row>
    <row r="633" spans="8:39" x14ac:dyDescent="0.35">
      <c r="H633" s="287" t="e">
        <f t="shared" si="160"/>
        <v>#N/A</v>
      </c>
      <c r="O633" t="str" cm="1">
        <f t="array" ref="O633">_xll.BDP(I633,"SECURITY_TYP")</f>
        <v>#N/A Mandatory parameter [SECURITY] cannot be empty</v>
      </c>
      <c r="P633" t="str" cm="1">
        <f t="array" ref="P633">_xll.BDP(I633,"ID_ISIN")</f>
        <v>#N/A Mandatory parameter [SECURITY] cannot be empty</v>
      </c>
      <c r="Q633" t="str" cm="1">
        <f t="array" ref="Q633">_xll.BDP(P633&amp;" Govt","MATURITY")</f>
        <v>#N/A Mandatory parameter [SECURITY] cannot be empty Govt</v>
      </c>
      <c r="R633" t="str" cm="1">
        <f t="array" ref="R633">_xll.BDP(I633,"CRNCY")</f>
        <v>#N/A Mandatory parameter [SECURITY] cannot be empty</v>
      </c>
      <c r="S633" s="91" t="str" cm="1">
        <f t="array" ref="S633">_xll.BDP(P633&amp;" Govt","RISK_MID")</f>
        <v>#N/A Mandatory parameter [SECURITY] cannot be empty Govt</v>
      </c>
      <c r="T633" s="175" t="e">
        <f t="shared" si="161"/>
        <v>#VALUE!</v>
      </c>
      <c r="U633" t="str" cm="1">
        <f t="array" ref="U633">IF(R633="GBP",1,_xll.BDP("GBP"&amp;R633&amp;" CURNCY","PX_LAST"))</f>
        <v>#N/A Invalid Security</v>
      </c>
      <c r="V633" s="107" t="e">
        <f t="shared" si="162"/>
        <v>#VALUE!</v>
      </c>
      <c r="X633" s="249">
        <f t="shared" si="163"/>
        <v>0</v>
      </c>
      <c r="Y633" s="250">
        <f t="shared" si="164"/>
        <v>0</v>
      </c>
      <c r="Z633" s="254">
        <f t="shared" si="165"/>
        <v>0</v>
      </c>
      <c r="AA633" s="254" t="e">
        <f t="shared" si="166"/>
        <v>#VALUE!</v>
      </c>
      <c r="AB633" s="91" t="str" cm="1">
        <f t="array" ref="AB633">_xll.BDP(P633&amp;" Govt","PX_DIRTY_MID")</f>
        <v>#N/A Mandatory parameter [SECURITY] cannot be empty Govt</v>
      </c>
      <c r="AC633" s="256" t="e">
        <f t="shared" si="167"/>
        <v>#VALUE!</v>
      </c>
      <c r="AD633" s="255" t="e">
        <f t="shared" si="168"/>
        <v>#VALUE!</v>
      </c>
      <c r="AE633" s="249">
        <f t="shared" si="169"/>
        <v>0</v>
      </c>
      <c r="AG633" s="254">
        <f t="shared" si="170"/>
        <v>0</v>
      </c>
      <c r="AH633" s="254" t="e">
        <f t="shared" si="171"/>
        <v>#VALUE!</v>
      </c>
      <c r="AI633" s="256" t="e">
        <f t="shared" si="172"/>
        <v>#VALUE!</v>
      </c>
      <c r="AJ633" t="b">
        <f t="shared" si="173"/>
        <v>1</v>
      </c>
      <c r="AK633" t="s">
        <v>1012</v>
      </c>
      <c r="AL633" t="str">
        <f t="shared" si="174"/>
        <v>#N/A Mandatory parameter [SECURITY] cannot be empty</v>
      </c>
      <c r="AM633">
        <f t="shared" si="175"/>
        <v>0</v>
      </c>
    </row>
    <row r="634" spans="8:39" x14ac:dyDescent="0.35">
      <c r="H634" s="287" t="e">
        <f t="shared" si="160"/>
        <v>#N/A</v>
      </c>
      <c r="O634" t="str" cm="1">
        <f t="array" ref="O634">_xll.BDP(I634,"SECURITY_TYP")</f>
        <v>#N/A Mandatory parameter [SECURITY] cannot be empty</v>
      </c>
      <c r="P634" t="str" cm="1">
        <f t="array" ref="P634">_xll.BDP(I634,"ID_ISIN")</f>
        <v>#N/A Mandatory parameter [SECURITY] cannot be empty</v>
      </c>
      <c r="Q634" t="str" cm="1">
        <f t="array" ref="Q634">_xll.BDP(P634&amp;" Govt","MATURITY")</f>
        <v>#N/A Mandatory parameter [SECURITY] cannot be empty Govt</v>
      </c>
      <c r="R634" t="str" cm="1">
        <f t="array" ref="R634">_xll.BDP(I634,"CRNCY")</f>
        <v>#N/A Mandatory parameter [SECURITY] cannot be empty</v>
      </c>
      <c r="S634" s="91" t="str" cm="1">
        <f t="array" ref="S634">_xll.BDP(P634&amp;" Govt","RISK_MID")</f>
        <v>#N/A Mandatory parameter [SECURITY] cannot be empty Govt</v>
      </c>
      <c r="T634" s="175" t="e">
        <f t="shared" si="161"/>
        <v>#VALUE!</v>
      </c>
      <c r="U634" t="str" cm="1">
        <f t="array" ref="U634">IF(R634="GBP",1,_xll.BDP("GBP"&amp;R634&amp;" CURNCY","PX_LAST"))</f>
        <v>#N/A Invalid Security</v>
      </c>
      <c r="V634" s="107" t="e">
        <f t="shared" si="162"/>
        <v>#VALUE!</v>
      </c>
      <c r="X634" s="249">
        <f t="shared" si="163"/>
        <v>0</v>
      </c>
      <c r="Y634" s="250">
        <f t="shared" si="164"/>
        <v>0</v>
      </c>
      <c r="Z634" s="254">
        <f t="shared" si="165"/>
        <v>0</v>
      </c>
      <c r="AA634" s="254" t="e">
        <f t="shared" si="166"/>
        <v>#VALUE!</v>
      </c>
      <c r="AB634" s="91" t="str" cm="1">
        <f t="array" ref="AB634">_xll.BDP(P634&amp;" Govt","PX_DIRTY_MID")</f>
        <v>#N/A Mandatory parameter [SECURITY] cannot be empty Govt</v>
      </c>
      <c r="AC634" s="256" t="e">
        <f t="shared" si="167"/>
        <v>#VALUE!</v>
      </c>
      <c r="AD634" s="255" t="e">
        <f t="shared" si="168"/>
        <v>#VALUE!</v>
      </c>
      <c r="AE634" s="249">
        <f t="shared" si="169"/>
        <v>0</v>
      </c>
      <c r="AG634" s="254">
        <f t="shared" si="170"/>
        <v>0</v>
      </c>
      <c r="AH634" s="254" t="e">
        <f t="shared" si="171"/>
        <v>#VALUE!</v>
      </c>
      <c r="AI634" s="256" t="e">
        <f t="shared" si="172"/>
        <v>#VALUE!</v>
      </c>
      <c r="AJ634" t="b">
        <f t="shared" si="173"/>
        <v>1</v>
      </c>
      <c r="AK634" t="s">
        <v>1012</v>
      </c>
      <c r="AL634" t="str">
        <f t="shared" si="174"/>
        <v>#N/A Mandatory parameter [SECURITY] cannot be empty</v>
      </c>
      <c r="AM634">
        <f t="shared" si="175"/>
        <v>0</v>
      </c>
    </row>
    <row r="635" spans="8:39" x14ac:dyDescent="0.35">
      <c r="H635" s="287" t="e">
        <f t="shared" si="160"/>
        <v>#N/A</v>
      </c>
      <c r="O635" t="str" cm="1">
        <f t="array" ref="O635">_xll.BDP(I635,"SECURITY_TYP")</f>
        <v>#N/A Mandatory parameter [SECURITY] cannot be empty</v>
      </c>
      <c r="P635" t="str" cm="1">
        <f t="array" ref="P635">_xll.BDP(I635,"ID_ISIN")</f>
        <v>#N/A Mandatory parameter [SECURITY] cannot be empty</v>
      </c>
      <c r="Q635" t="str" cm="1">
        <f t="array" ref="Q635">_xll.BDP(P635&amp;" Govt","MATURITY")</f>
        <v>#N/A Mandatory parameter [SECURITY] cannot be empty Govt</v>
      </c>
      <c r="R635" t="str" cm="1">
        <f t="array" ref="R635">_xll.BDP(I635,"CRNCY")</f>
        <v>#N/A Mandatory parameter [SECURITY] cannot be empty</v>
      </c>
      <c r="S635" s="91" t="str" cm="1">
        <f t="array" ref="S635">_xll.BDP(P635&amp;" Govt","RISK_MID")</f>
        <v>#N/A Mandatory parameter [SECURITY] cannot be empty Govt</v>
      </c>
      <c r="T635" s="175" t="e">
        <f t="shared" si="161"/>
        <v>#VALUE!</v>
      </c>
      <c r="U635" t="str" cm="1">
        <f t="array" ref="U635">IF(R635="GBP",1,_xll.BDP("GBP"&amp;R635&amp;" CURNCY","PX_LAST"))</f>
        <v>#N/A Invalid Security</v>
      </c>
      <c r="V635" s="107" t="e">
        <f t="shared" si="162"/>
        <v>#VALUE!</v>
      </c>
      <c r="X635" s="249">
        <f t="shared" si="163"/>
        <v>0</v>
      </c>
      <c r="Y635" s="250">
        <f t="shared" si="164"/>
        <v>0</v>
      </c>
      <c r="Z635" s="254">
        <f t="shared" si="165"/>
        <v>0</v>
      </c>
      <c r="AA635" s="254" t="e">
        <f t="shared" si="166"/>
        <v>#VALUE!</v>
      </c>
      <c r="AB635" s="91" t="str" cm="1">
        <f t="array" ref="AB635">_xll.BDP(P635&amp;" Govt","PX_DIRTY_MID")</f>
        <v>#N/A Mandatory parameter [SECURITY] cannot be empty Govt</v>
      </c>
      <c r="AC635" s="256" t="e">
        <f t="shared" si="167"/>
        <v>#VALUE!</v>
      </c>
      <c r="AD635" s="255" t="e">
        <f t="shared" si="168"/>
        <v>#VALUE!</v>
      </c>
      <c r="AE635" s="249">
        <f t="shared" si="169"/>
        <v>0</v>
      </c>
      <c r="AG635" s="254">
        <f t="shared" si="170"/>
        <v>0</v>
      </c>
      <c r="AH635" s="254" t="e">
        <f t="shared" si="171"/>
        <v>#VALUE!</v>
      </c>
      <c r="AI635" s="256" t="e">
        <f t="shared" si="172"/>
        <v>#VALUE!</v>
      </c>
      <c r="AJ635" t="b">
        <f t="shared" si="173"/>
        <v>1</v>
      </c>
      <c r="AK635" t="s">
        <v>1012</v>
      </c>
      <c r="AL635" t="str">
        <f t="shared" si="174"/>
        <v>#N/A Mandatory parameter [SECURITY] cannot be empty</v>
      </c>
      <c r="AM635">
        <f t="shared" si="175"/>
        <v>0</v>
      </c>
    </row>
    <row r="636" spans="8:39" x14ac:dyDescent="0.35">
      <c r="H636" s="287" t="e">
        <f t="shared" si="160"/>
        <v>#N/A</v>
      </c>
      <c r="O636" t="str" cm="1">
        <f t="array" ref="O636">_xll.BDP(I636,"SECURITY_TYP")</f>
        <v>#N/A Mandatory parameter [SECURITY] cannot be empty</v>
      </c>
      <c r="P636" t="str" cm="1">
        <f t="array" ref="P636">_xll.BDP(I636,"ID_ISIN")</f>
        <v>#N/A Mandatory parameter [SECURITY] cannot be empty</v>
      </c>
      <c r="Q636" t="str" cm="1">
        <f t="array" ref="Q636">_xll.BDP(P636&amp;" Govt","MATURITY")</f>
        <v>#N/A Mandatory parameter [SECURITY] cannot be empty Govt</v>
      </c>
      <c r="R636" t="str" cm="1">
        <f t="array" ref="R636">_xll.BDP(I636,"CRNCY")</f>
        <v>#N/A Mandatory parameter [SECURITY] cannot be empty</v>
      </c>
      <c r="S636" s="91" t="str" cm="1">
        <f t="array" ref="S636">_xll.BDP(P636&amp;" Govt","RISK_MID")</f>
        <v>#N/A Mandatory parameter [SECURITY] cannot be empty Govt</v>
      </c>
      <c r="T636" s="175" t="e">
        <f t="shared" si="161"/>
        <v>#VALUE!</v>
      </c>
      <c r="U636" t="str" cm="1">
        <f t="array" ref="U636">IF(R636="GBP",1,_xll.BDP("GBP"&amp;R636&amp;" CURNCY","PX_LAST"))</f>
        <v>#N/A Invalid Security</v>
      </c>
      <c r="V636" s="107" t="e">
        <f t="shared" si="162"/>
        <v>#VALUE!</v>
      </c>
      <c r="X636" s="249">
        <f t="shared" si="163"/>
        <v>0</v>
      </c>
      <c r="Y636" s="250">
        <f t="shared" si="164"/>
        <v>0</v>
      </c>
      <c r="Z636" s="254">
        <f t="shared" si="165"/>
        <v>0</v>
      </c>
      <c r="AA636" s="254" t="e">
        <f t="shared" si="166"/>
        <v>#VALUE!</v>
      </c>
      <c r="AB636" s="91" t="str" cm="1">
        <f t="array" ref="AB636">_xll.BDP(P636&amp;" Govt","PX_DIRTY_MID")</f>
        <v>#N/A Mandatory parameter [SECURITY] cannot be empty Govt</v>
      </c>
      <c r="AC636" s="256" t="e">
        <f t="shared" si="167"/>
        <v>#VALUE!</v>
      </c>
      <c r="AD636" s="255" t="e">
        <f t="shared" si="168"/>
        <v>#VALUE!</v>
      </c>
      <c r="AE636" s="249">
        <f t="shared" si="169"/>
        <v>0</v>
      </c>
      <c r="AG636" s="254">
        <f t="shared" si="170"/>
        <v>0</v>
      </c>
      <c r="AH636" s="254" t="e">
        <f t="shared" si="171"/>
        <v>#VALUE!</v>
      </c>
      <c r="AI636" s="256" t="e">
        <f t="shared" si="172"/>
        <v>#VALUE!</v>
      </c>
      <c r="AJ636" t="b">
        <f t="shared" si="173"/>
        <v>1</v>
      </c>
      <c r="AK636" t="s">
        <v>1012</v>
      </c>
      <c r="AL636" t="str">
        <f t="shared" si="174"/>
        <v>#N/A Mandatory parameter [SECURITY] cannot be empty</v>
      </c>
      <c r="AM636">
        <f t="shared" si="175"/>
        <v>0</v>
      </c>
    </row>
    <row r="637" spans="8:39" x14ac:dyDescent="0.35">
      <c r="H637" s="287" t="e">
        <f t="shared" si="160"/>
        <v>#N/A</v>
      </c>
      <c r="O637" t="str" cm="1">
        <f t="array" ref="O637">_xll.BDP(I637,"SECURITY_TYP")</f>
        <v>#N/A Mandatory parameter [SECURITY] cannot be empty</v>
      </c>
      <c r="P637" t="str" cm="1">
        <f t="array" ref="P637">_xll.BDP(I637,"ID_ISIN")</f>
        <v>#N/A Mandatory parameter [SECURITY] cannot be empty</v>
      </c>
      <c r="Q637" t="str" cm="1">
        <f t="array" ref="Q637">_xll.BDP(P637&amp;" Govt","MATURITY")</f>
        <v>#N/A Mandatory parameter [SECURITY] cannot be empty Govt</v>
      </c>
      <c r="R637" t="str" cm="1">
        <f t="array" ref="R637">_xll.BDP(I637,"CRNCY")</f>
        <v>#N/A Mandatory parameter [SECURITY] cannot be empty</v>
      </c>
      <c r="S637" s="91" t="str" cm="1">
        <f t="array" ref="S637">_xll.BDP(P637&amp;" Govt","RISK_MID")</f>
        <v>#N/A Mandatory parameter [SECURITY] cannot be empty Govt</v>
      </c>
      <c r="T637" s="175" t="e">
        <f t="shared" si="161"/>
        <v>#VALUE!</v>
      </c>
      <c r="U637" t="str" cm="1">
        <f t="array" ref="U637">IF(R637="GBP",1,_xll.BDP("GBP"&amp;R637&amp;" CURNCY","PX_LAST"))</f>
        <v>#N/A Invalid Security</v>
      </c>
      <c r="V637" s="107" t="e">
        <f t="shared" si="162"/>
        <v>#VALUE!</v>
      </c>
      <c r="X637" s="249">
        <f t="shared" si="163"/>
        <v>0</v>
      </c>
      <c r="Y637" s="250">
        <f t="shared" si="164"/>
        <v>0</v>
      </c>
      <c r="Z637" s="254">
        <f t="shared" si="165"/>
        <v>0</v>
      </c>
      <c r="AA637" s="254" t="e">
        <f t="shared" si="166"/>
        <v>#VALUE!</v>
      </c>
      <c r="AB637" s="91" t="str" cm="1">
        <f t="array" ref="AB637">_xll.BDP(P637&amp;" Govt","PX_DIRTY_MID")</f>
        <v>#N/A Mandatory parameter [SECURITY] cannot be empty Govt</v>
      </c>
      <c r="AC637" s="256" t="e">
        <f t="shared" si="167"/>
        <v>#VALUE!</v>
      </c>
      <c r="AD637" s="255" t="e">
        <f t="shared" si="168"/>
        <v>#VALUE!</v>
      </c>
      <c r="AE637" s="249">
        <f t="shared" si="169"/>
        <v>0</v>
      </c>
      <c r="AG637" s="254">
        <f t="shared" si="170"/>
        <v>0</v>
      </c>
      <c r="AH637" s="254" t="e">
        <f t="shared" si="171"/>
        <v>#VALUE!</v>
      </c>
      <c r="AI637" s="256" t="e">
        <f t="shared" si="172"/>
        <v>#VALUE!</v>
      </c>
      <c r="AJ637" t="b">
        <f t="shared" si="173"/>
        <v>1</v>
      </c>
      <c r="AK637" t="s">
        <v>1012</v>
      </c>
      <c r="AL637" t="str">
        <f t="shared" si="174"/>
        <v>#N/A Mandatory parameter [SECURITY] cannot be empty</v>
      </c>
      <c r="AM637">
        <f t="shared" si="175"/>
        <v>0</v>
      </c>
    </row>
    <row r="638" spans="8:39" x14ac:dyDescent="0.35">
      <c r="H638" s="287" t="e">
        <f t="shared" si="160"/>
        <v>#N/A</v>
      </c>
      <c r="O638" t="str" cm="1">
        <f t="array" ref="O638">_xll.BDP(I638,"SECURITY_TYP")</f>
        <v>#N/A Mandatory parameter [SECURITY] cannot be empty</v>
      </c>
      <c r="P638" t="str" cm="1">
        <f t="array" ref="P638">_xll.BDP(I638,"ID_ISIN")</f>
        <v>#N/A Mandatory parameter [SECURITY] cannot be empty</v>
      </c>
      <c r="Q638" t="str" cm="1">
        <f t="array" ref="Q638">_xll.BDP(P638&amp;" Govt","MATURITY")</f>
        <v>#N/A Mandatory parameter [SECURITY] cannot be empty Govt</v>
      </c>
      <c r="R638" t="str" cm="1">
        <f t="array" ref="R638">_xll.BDP(I638,"CRNCY")</f>
        <v>#N/A Mandatory parameter [SECURITY] cannot be empty</v>
      </c>
      <c r="S638" s="91" t="str" cm="1">
        <f t="array" ref="S638">_xll.BDP(P638&amp;" Govt","RISK_MID")</f>
        <v>#N/A Mandatory parameter [SECURITY] cannot be empty Govt</v>
      </c>
      <c r="T638" s="175" t="e">
        <f t="shared" si="161"/>
        <v>#VALUE!</v>
      </c>
      <c r="U638" t="str" cm="1">
        <f t="array" ref="U638">IF(R638="GBP",1,_xll.BDP("GBP"&amp;R638&amp;" CURNCY","PX_LAST"))</f>
        <v>#N/A Invalid Security</v>
      </c>
      <c r="V638" s="107" t="e">
        <f t="shared" si="162"/>
        <v>#VALUE!</v>
      </c>
      <c r="X638" s="249">
        <f t="shared" si="163"/>
        <v>0</v>
      </c>
      <c r="Y638" s="250">
        <f t="shared" si="164"/>
        <v>0</v>
      </c>
      <c r="Z638" s="254">
        <f t="shared" si="165"/>
        <v>0</v>
      </c>
      <c r="AA638" s="254" t="e">
        <f t="shared" si="166"/>
        <v>#VALUE!</v>
      </c>
      <c r="AB638" s="91" t="str" cm="1">
        <f t="array" ref="AB638">_xll.BDP(P638&amp;" Govt","PX_DIRTY_MID")</f>
        <v>#N/A Mandatory parameter [SECURITY] cannot be empty Govt</v>
      </c>
      <c r="AC638" s="256" t="e">
        <f t="shared" si="167"/>
        <v>#VALUE!</v>
      </c>
      <c r="AD638" s="255" t="e">
        <f t="shared" si="168"/>
        <v>#VALUE!</v>
      </c>
      <c r="AE638" s="249">
        <f t="shared" si="169"/>
        <v>0</v>
      </c>
      <c r="AG638" s="254">
        <f t="shared" si="170"/>
        <v>0</v>
      </c>
      <c r="AH638" s="254" t="e">
        <f t="shared" si="171"/>
        <v>#VALUE!</v>
      </c>
      <c r="AI638" s="256" t="e">
        <f t="shared" si="172"/>
        <v>#VALUE!</v>
      </c>
      <c r="AJ638" t="b">
        <f t="shared" si="173"/>
        <v>1</v>
      </c>
      <c r="AK638" t="s">
        <v>1012</v>
      </c>
      <c r="AL638" t="str">
        <f t="shared" si="174"/>
        <v>#N/A Mandatory parameter [SECURITY] cannot be empty</v>
      </c>
      <c r="AM638">
        <f t="shared" si="175"/>
        <v>0</v>
      </c>
    </row>
    <row r="639" spans="8:39" x14ac:dyDescent="0.35">
      <c r="H639" s="287" t="e">
        <f t="shared" si="160"/>
        <v>#N/A</v>
      </c>
      <c r="O639" t="str" cm="1">
        <f t="array" ref="O639">_xll.BDP(I639,"SECURITY_TYP")</f>
        <v>#N/A Mandatory parameter [SECURITY] cannot be empty</v>
      </c>
      <c r="P639" t="str" cm="1">
        <f t="array" ref="P639">_xll.BDP(I639,"ID_ISIN")</f>
        <v>#N/A Mandatory parameter [SECURITY] cannot be empty</v>
      </c>
      <c r="Q639" t="str" cm="1">
        <f t="array" ref="Q639">_xll.BDP(P639&amp;" Govt","MATURITY")</f>
        <v>#N/A Mandatory parameter [SECURITY] cannot be empty Govt</v>
      </c>
      <c r="R639" t="str" cm="1">
        <f t="array" ref="R639">_xll.BDP(I639,"CRNCY")</f>
        <v>#N/A Mandatory parameter [SECURITY] cannot be empty</v>
      </c>
      <c r="S639" s="91" t="str" cm="1">
        <f t="array" ref="S639">_xll.BDP(P639&amp;" Govt","RISK_MID")</f>
        <v>#N/A Mandatory parameter [SECURITY] cannot be empty Govt</v>
      </c>
      <c r="T639" s="175" t="e">
        <f t="shared" si="161"/>
        <v>#VALUE!</v>
      </c>
      <c r="U639" t="str" cm="1">
        <f t="array" ref="U639">IF(R639="GBP",1,_xll.BDP("GBP"&amp;R639&amp;" CURNCY","PX_LAST"))</f>
        <v>#N/A Invalid Security</v>
      </c>
      <c r="V639" s="107" t="e">
        <f t="shared" si="162"/>
        <v>#VALUE!</v>
      </c>
      <c r="X639" s="249">
        <f t="shared" si="163"/>
        <v>0</v>
      </c>
      <c r="Y639" s="250">
        <f t="shared" si="164"/>
        <v>0</v>
      </c>
      <c r="Z639" s="254">
        <f t="shared" si="165"/>
        <v>0</v>
      </c>
      <c r="AA639" s="254" t="e">
        <f t="shared" si="166"/>
        <v>#VALUE!</v>
      </c>
      <c r="AB639" s="91" t="str" cm="1">
        <f t="array" ref="AB639">_xll.BDP(P639&amp;" Govt","PX_DIRTY_MID")</f>
        <v>#N/A Mandatory parameter [SECURITY] cannot be empty Govt</v>
      </c>
      <c r="AC639" s="256" t="e">
        <f t="shared" si="167"/>
        <v>#VALUE!</v>
      </c>
      <c r="AD639" s="255" t="e">
        <f t="shared" si="168"/>
        <v>#VALUE!</v>
      </c>
      <c r="AE639" s="249">
        <f t="shared" si="169"/>
        <v>0</v>
      </c>
      <c r="AG639" s="254">
        <f t="shared" si="170"/>
        <v>0</v>
      </c>
      <c r="AH639" s="254" t="e">
        <f t="shared" si="171"/>
        <v>#VALUE!</v>
      </c>
      <c r="AI639" s="256" t="e">
        <f t="shared" si="172"/>
        <v>#VALUE!</v>
      </c>
      <c r="AJ639" t="b">
        <f t="shared" si="173"/>
        <v>1</v>
      </c>
      <c r="AK639" t="s">
        <v>1012</v>
      </c>
      <c r="AL639" t="str">
        <f t="shared" si="174"/>
        <v>#N/A Mandatory parameter [SECURITY] cannot be empty</v>
      </c>
      <c r="AM639">
        <f t="shared" si="175"/>
        <v>0</v>
      </c>
    </row>
    <row r="640" spans="8:39" x14ac:dyDescent="0.35">
      <c r="H640" s="287" t="e">
        <f t="shared" si="160"/>
        <v>#N/A</v>
      </c>
      <c r="O640" t="str" cm="1">
        <f t="array" ref="O640">_xll.BDP(I640,"SECURITY_TYP")</f>
        <v>#N/A Mandatory parameter [SECURITY] cannot be empty</v>
      </c>
      <c r="P640" t="str" cm="1">
        <f t="array" ref="P640">_xll.BDP(I640,"ID_ISIN")</f>
        <v>#N/A Mandatory parameter [SECURITY] cannot be empty</v>
      </c>
      <c r="Q640" t="str" cm="1">
        <f t="array" ref="Q640">_xll.BDP(P640&amp;" Govt","MATURITY")</f>
        <v>#N/A Mandatory parameter [SECURITY] cannot be empty Govt</v>
      </c>
      <c r="R640" t="str" cm="1">
        <f t="array" ref="R640">_xll.BDP(I640,"CRNCY")</f>
        <v>#N/A Mandatory parameter [SECURITY] cannot be empty</v>
      </c>
      <c r="S640" s="91" t="str" cm="1">
        <f t="array" ref="S640">_xll.BDP(P640&amp;" Govt","RISK_MID")</f>
        <v>#N/A Mandatory parameter [SECURITY] cannot be empty Govt</v>
      </c>
      <c r="T640" s="175" t="e">
        <f t="shared" si="161"/>
        <v>#VALUE!</v>
      </c>
      <c r="U640" t="str" cm="1">
        <f t="array" ref="U640">IF(R640="GBP",1,_xll.BDP("GBP"&amp;R640&amp;" CURNCY","PX_LAST"))</f>
        <v>#N/A Invalid Security</v>
      </c>
      <c r="V640" s="107" t="e">
        <f t="shared" si="162"/>
        <v>#VALUE!</v>
      </c>
      <c r="X640" s="249">
        <f t="shared" si="163"/>
        <v>0</v>
      </c>
      <c r="Y640" s="250">
        <f t="shared" si="164"/>
        <v>0</v>
      </c>
      <c r="Z640" s="254">
        <f t="shared" si="165"/>
        <v>0</v>
      </c>
      <c r="AA640" s="254" t="e">
        <f t="shared" si="166"/>
        <v>#VALUE!</v>
      </c>
      <c r="AB640" s="91" t="str" cm="1">
        <f t="array" ref="AB640">_xll.BDP(P640&amp;" Govt","PX_DIRTY_MID")</f>
        <v>#N/A Mandatory parameter [SECURITY] cannot be empty Govt</v>
      </c>
      <c r="AC640" s="256" t="e">
        <f t="shared" si="167"/>
        <v>#VALUE!</v>
      </c>
      <c r="AD640" s="255" t="e">
        <f t="shared" si="168"/>
        <v>#VALUE!</v>
      </c>
      <c r="AE640" s="249">
        <f t="shared" si="169"/>
        <v>0</v>
      </c>
      <c r="AG640" s="254">
        <f t="shared" si="170"/>
        <v>0</v>
      </c>
      <c r="AH640" s="254" t="e">
        <f t="shared" si="171"/>
        <v>#VALUE!</v>
      </c>
      <c r="AI640" s="256" t="e">
        <f t="shared" si="172"/>
        <v>#VALUE!</v>
      </c>
      <c r="AJ640" t="b">
        <f t="shared" si="173"/>
        <v>1</v>
      </c>
      <c r="AK640" t="s">
        <v>1012</v>
      </c>
      <c r="AL640" t="str">
        <f t="shared" si="174"/>
        <v>#N/A Mandatory parameter [SECURITY] cannot be empty</v>
      </c>
      <c r="AM640">
        <f t="shared" si="175"/>
        <v>0</v>
      </c>
    </row>
    <row r="641" spans="8:39" x14ac:dyDescent="0.35">
      <c r="H641" s="287" t="e">
        <f t="shared" si="160"/>
        <v>#N/A</v>
      </c>
      <c r="O641" t="str" cm="1">
        <f t="array" ref="O641">_xll.BDP(I641,"SECURITY_TYP")</f>
        <v>#N/A Mandatory parameter [SECURITY] cannot be empty</v>
      </c>
      <c r="P641" t="str" cm="1">
        <f t="array" ref="P641">_xll.BDP(I641,"ID_ISIN")</f>
        <v>#N/A Mandatory parameter [SECURITY] cannot be empty</v>
      </c>
      <c r="Q641" t="str" cm="1">
        <f t="array" ref="Q641">_xll.BDP(P641&amp;" Govt","MATURITY")</f>
        <v>#N/A Mandatory parameter [SECURITY] cannot be empty Govt</v>
      </c>
      <c r="R641" t="str" cm="1">
        <f t="array" ref="R641">_xll.BDP(I641,"CRNCY")</f>
        <v>#N/A Mandatory parameter [SECURITY] cannot be empty</v>
      </c>
      <c r="S641" s="91" t="str" cm="1">
        <f t="array" ref="S641">_xll.BDP(P641&amp;" Govt","RISK_MID")</f>
        <v>#N/A Mandatory parameter [SECURITY] cannot be empty Govt</v>
      </c>
      <c r="T641" s="175" t="e">
        <f t="shared" si="161"/>
        <v>#VALUE!</v>
      </c>
      <c r="U641" t="str" cm="1">
        <f t="array" ref="U641">IF(R641="GBP",1,_xll.BDP("GBP"&amp;R641&amp;" CURNCY","PX_LAST"))</f>
        <v>#N/A Invalid Security</v>
      </c>
      <c r="V641" s="107" t="e">
        <f t="shared" si="162"/>
        <v>#VALUE!</v>
      </c>
      <c r="X641" s="249">
        <f t="shared" si="163"/>
        <v>0</v>
      </c>
      <c r="Y641" s="250">
        <f t="shared" si="164"/>
        <v>0</v>
      </c>
      <c r="Z641" s="254">
        <f t="shared" si="165"/>
        <v>0</v>
      </c>
      <c r="AA641" s="254" t="e">
        <f t="shared" si="166"/>
        <v>#VALUE!</v>
      </c>
      <c r="AB641" s="91" t="str" cm="1">
        <f t="array" ref="AB641">_xll.BDP(P641&amp;" Govt","PX_DIRTY_MID")</f>
        <v>#N/A Mandatory parameter [SECURITY] cannot be empty Govt</v>
      </c>
      <c r="AC641" s="256" t="e">
        <f t="shared" si="167"/>
        <v>#VALUE!</v>
      </c>
      <c r="AD641" s="255" t="e">
        <f t="shared" si="168"/>
        <v>#VALUE!</v>
      </c>
      <c r="AE641" s="249">
        <f t="shared" si="169"/>
        <v>0</v>
      </c>
      <c r="AG641" s="254">
        <f t="shared" si="170"/>
        <v>0</v>
      </c>
      <c r="AH641" s="254" t="e">
        <f t="shared" si="171"/>
        <v>#VALUE!</v>
      </c>
      <c r="AI641" s="256" t="e">
        <f t="shared" si="172"/>
        <v>#VALUE!</v>
      </c>
      <c r="AJ641" t="b">
        <f t="shared" si="173"/>
        <v>1</v>
      </c>
      <c r="AK641" t="s">
        <v>1012</v>
      </c>
      <c r="AL641" t="str">
        <f t="shared" si="174"/>
        <v>#N/A Mandatory parameter [SECURITY] cannot be empty</v>
      </c>
      <c r="AM641">
        <f t="shared" si="175"/>
        <v>0</v>
      </c>
    </row>
    <row r="642" spans="8:39" x14ac:dyDescent="0.35">
      <c r="H642" s="287" t="e">
        <f t="shared" si="160"/>
        <v>#N/A</v>
      </c>
      <c r="O642" t="str" cm="1">
        <f t="array" ref="O642">_xll.BDP(I642,"SECURITY_TYP")</f>
        <v>#N/A Mandatory parameter [SECURITY] cannot be empty</v>
      </c>
      <c r="P642" t="str" cm="1">
        <f t="array" ref="P642">_xll.BDP(I642,"ID_ISIN")</f>
        <v>#N/A Mandatory parameter [SECURITY] cannot be empty</v>
      </c>
      <c r="Q642" t="str" cm="1">
        <f t="array" ref="Q642">_xll.BDP(P642&amp;" Govt","MATURITY")</f>
        <v>#N/A Mandatory parameter [SECURITY] cannot be empty Govt</v>
      </c>
      <c r="R642" t="str" cm="1">
        <f t="array" ref="R642">_xll.BDP(I642,"CRNCY")</f>
        <v>#N/A Mandatory parameter [SECURITY] cannot be empty</v>
      </c>
      <c r="S642" s="91" t="str" cm="1">
        <f t="array" ref="S642">_xll.BDP(P642&amp;" Govt","RISK_MID")</f>
        <v>#N/A Mandatory parameter [SECURITY] cannot be empty Govt</v>
      </c>
      <c r="T642" s="175" t="e">
        <f t="shared" si="161"/>
        <v>#VALUE!</v>
      </c>
      <c r="U642" t="str" cm="1">
        <f t="array" ref="U642">IF(R642="GBP",1,_xll.BDP("GBP"&amp;R642&amp;" CURNCY","PX_LAST"))</f>
        <v>#N/A Invalid Security</v>
      </c>
      <c r="V642" s="107" t="e">
        <f t="shared" si="162"/>
        <v>#VALUE!</v>
      </c>
      <c r="X642" s="249">
        <f t="shared" si="163"/>
        <v>0</v>
      </c>
      <c r="Y642" s="250">
        <f t="shared" si="164"/>
        <v>0</v>
      </c>
      <c r="Z642" s="254">
        <f t="shared" si="165"/>
        <v>0</v>
      </c>
      <c r="AA642" s="254" t="e">
        <f t="shared" si="166"/>
        <v>#VALUE!</v>
      </c>
      <c r="AB642" s="91" t="str" cm="1">
        <f t="array" ref="AB642">_xll.BDP(P642&amp;" Govt","PX_DIRTY_MID")</f>
        <v>#N/A Mandatory parameter [SECURITY] cannot be empty Govt</v>
      </c>
      <c r="AC642" s="256" t="e">
        <f t="shared" si="167"/>
        <v>#VALUE!</v>
      </c>
      <c r="AD642" s="255" t="e">
        <f t="shared" si="168"/>
        <v>#VALUE!</v>
      </c>
      <c r="AE642" s="249">
        <f t="shared" si="169"/>
        <v>0</v>
      </c>
      <c r="AG642" s="254">
        <f t="shared" si="170"/>
        <v>0</v>
      </c>
      <c r="AH642" s="254" t="e">
        <f t="shared" si="171"/>
        <v>#VALUE!</v>
      </c>
      <c r="AI642" s="256" t="e">
        <f t="shared" si="172"/>
        <v>#VALUE!</v>
      </c>
      <c r="AJ642" t="b">
        <f t="shared" si="173"/>
        <v>1</v>
      </c>
      <c r="AK642" t="s">
        <v>1012</v>
      </c>
      <c r="AL642" t="str">
        <f t="shared" si="174"/>
        <v>#N/A Mandatory parameter [SECURITY] cannot be empty</v>
      </c>
      <c r="AM642">
        <f t="shared" si="175"/>
        <v>0</v>
      </c>
    </row>
    <row r="643" spans="8:39" x14ac:dyDescent="0.35">
      <c r="H643" s="287" t="e">
        <f t="shared" si="160"/>
        <v>#N/A</v>
      </c>
      <c r="O643" t="str" cm="1">
        <f t="array" ref="O643">_xll.BDP(I643,"SECURITY_TYP")</f>
        <v>#N/A Mandatory parameter [SECURITY] cannot be empty</v>
      </c>
      <c r="P643" t="str" cm="1">
        <f t="array" ref="P643">_xll.BDP(I643,"ID_ISIN")</f>
        <v>#N/A Mandatory parameter [SECURITY] cannot be empty</v>
      </c>
      <c r="Q643" t="str" cm="1">
        <f t="array" ref="Q643">_xll.BDP(P643&amp;" Govt","MATURITY")</f>
        <v>#N/A Mandatory parameter [SECURITY] cannot be empty Govt</v>
      </c>
      <c r="R643" t="str" cm="1">
        <f t="array" ref="R643">_xll.BDP(I643,"CRNCY")</f>
        <v>#N/A Mandatory parameter [SECURITY] cannot be empty</v>
      </c>
      <c r="S643" s="91" t="str" cm="1">
        <f t="array" ref="S643">_xll.BDP(P643&amp;" Govt","RISK_MID")</f>
        <v>#N/A Mandatory parameter [SECURITY] cannot be empty Govt</v>
      </c>
      <c r="T643" s="175" t="e">
        <f t="shared" si="161"/>
        <v>#VALUE!</v>
      </c>
      <c r="U643" t="str" cm="1">
        <f t="array" ref="U643">IF(R643="GBP",1,_xll.BDP("GBP"&amp;R643&amp;" CURNCY","PX_LAST"))</f>
        <v>#N/A Invalid Security</v>
      </c>
      <c r="V643" s="107" t="e">
        <f t="shared" si="162"/>
        <v>#VALUE!</v>
      </c>
      <c r="X643" s="249">
        <f t="shared" si="163"/>
        <v>0</v>
      </c>
      <c r="Y643" s="250">
        <f t="shared" si="164"/>
        <v>0</v>
      </c>
      <c r="Z643" s="254">
        <f t="shared" si="165"/>
        <v>0</v>
      </c>
      <c r="AA643" s="254" t="e">
        <f t="shared" si="166"/>
        <v>#VALUE!</v>
      </c>
      <c r="AB643" s="91" t="str" cm="1">
        <f t="array" ref="AB643">_xll.BDP(P643&amp;" Govt","PX_DIRTY_MID")</f>
        <v>#N/A Mandatory parameter [SECURITY] cannot be empty Govt</v>
      </c>
      <c r="AC643" s="256" t="e">
        <f t="shared" si="167"/>
        <v>#VALUE!</v>
      </c>
      <c r="AD643" s="255" t="e">
        <f t="shared" si="168"/>
        <v>#VALUE!</v>
      </c>
      <c r="AE643" s="249">
        <f t="shared" si="169"/>
        <v>0</v>
      </c>
      <c r="AG643" s="254">
        <f t="shared" si="170"/>
        <v>0</v>
      </c>
      <c r="AH643" s="254" t="e">
        <f t="shared" si="171"/>
        <v>#VALUE!</v>
      </c>
      <c r="AI643" s="256" t="e">
        <f t="shared" si="172"/>
        <v>#VALUE!</v>
      </c>
      <c r="AJ643" t="b">
        <f t="shared" si="173"/>
        <v>1</v>
      </c>
      <c r="AK643" t="s">
        <v>1012</v>
      </c>
      <c r="AL643" t="str">
        <f t="shared" si="174"/>
        <v>#N/A Mandatory parameter [SECURITY] cannot be empty</v>
      </c>
      <c r="AM643">
        <f t="shared" si="175"/>
        <v>0</v>
      </c>
    </row>
    <row r="644" spans="8:39" x14ac:dyDescent="0.35">
      <c r="H644" s="287" t="e">
        <f t="shared" si="160"/>
        <v>#N/A</v>
      </c>
      <c r="O644" t="str" cm="1">
        <f t="array" ref="O644">_xll.BDP(I644,"SECURITY_TYP")</f>
        <v>#N/A Mandatory parameter [SECURITY] cannot be empty</v>
      </c>
      <c r="P644" t="str" cm="1">
        <f t="array" ref="P644">_xll.BDP(I644,"ID_ISIN")</f>
        <v>#N/A Mandatory parameter [SECURITY] cannot be empty</v>
      </c>
      <c r="Q644" t="str" cm="1">
        <f t="array" ref="Q644">_xll.BDP(P644&amp;" Govt","MATURITY")</f>
        <v>#N/A Mandatory parameter [SECURITY] cannot be empty Govt</v>
      </c>
      <c r="R644" t="str" cm="1">
        <f t="array" ref="R644">_xll.BDP(I644,"CRNCY")</f>
        <v>#N/A Mandatory parameter [SECURITY] cannot be empty</v>
      </c>
      <c r="S644" s="91" t="str" cm="1">
        <f t="array" ref="S644">_xll.BDP(P644&amp;" Govt","RISK_MID")</f>
        <v>#N/A Mandatory parameter [SECURITY] cannot be empty Govt</v>
      </c>
      <c r="T644" s="175" t="e">
        <f t="shared" si="161"/>
        <v>#VALUE!</v>
      </c>
      <c r="U644" t="str" cm="1">
        <f t="array" ref="U644">IF(R644="GBP",1,_xll.BDP("GBP"&amp;R644&amp;" CURNCY","PX_LAST"))</f>
        <v>#N/A Invalid Security</v>
      </c>
      <c r="V644" s="107" t="e">
        <f t="shared" si="162"/>
        <v>#VALUE!</v>
      </c>
      <c r="X644" s="249">
        <f t="shared" si="163"/>
        <v>0</v>
      </c>
      <c r="Y644" s="250">
        <f t="shared" si="164"/>
        <v>0</v>
      </c>
      <c r="Z644" s="254">
        <f t="shared" si="165"/>
        <v>0</v>
      </c>
      <c r="AA644" s="254" t="e">
        <f t="shared" si="166"/>
        <v>#VALUE!</v>
      </c>
      <c r="AB644" s="91" t="str" cm="1">
        <f t="array" ref="AB644">_xll.BDP(P644&amp;" Govt","PX_DIRTY_MID")</f>
        <v>#N/A Mandatory parameter [SECURITY] cannot be empty Govt</v>
      </c>
      <c r="AC644" s="256" t="e">
        <f t="shared" si="167"/>
        <v>#VALUE!</v>
      </c>
      <c r="AD644" s="255" t="e">
        <f t="shared" si="168"/>
        <v>#VALUE!</v>
      </c>
      <c r="AE644" s="249">
        <f t="shared" si="169"/>
        <v>0</v>
      </c>
      <c r="AG644" s="254">
        <f t="shared" si="170"/>
        <v>0</v>
      </c>
      <c r="AH644" s="254" t="e">
        <f t="shared" si="171"/>
        <v>#VALUE!</v>
      </c>
      <c r="AI644" s="256" t="e">
        <f t="shared" si="172"/>
        <v>#VALUE!</v>
      </c>
      <c r="AJ644" t="b">
        <f t="shared" si="173"/>
        <v>1</v>
      </c>
      <c r="AK644" t="s">
        <v>1012</v>
      </c>
      <c r="AL644" t="str">
        <f t="shared" si="174"/>
        <v>#N/A Mandatory parameter [SECURITY] cannot be empty</v>
      </c>
      <c r="AM644">
        <f t="shared" si="175"/>
        <v>0</v>
      </c>
    </row>
    <row r="645" spans="8:39" x14ac:dyDescent="0.35">
      <c r="H645" s="287" t="e">
        <f t="shared" si="160"/>
        <v>#N/A</v>
      </c>
      <c r="O645" t="str" cm="1">
        <f t="array" ref="O645">_xll.BDP(I645,"SECURITY_TYP")</f>
        <v>#N/A Mandatory parameter [SECURITY] cannot be empty</v>
      </c>
      <c r="P645" t="str" cm="1">
        <f t="array" ref="P645">_xll.BDP(I645,"ID_ISIN")</f>
        <v>#N/A Mandatory parameter [SECURITY] cannot be empty</v>
      </c>
      <c r="Q645" t="str" cm="1">
        <f t="array" ref="Q645">_xll.BDP(P645&amp;" Govt","MATURITY")</f>
        <v>#N/A Mandatory parameter [SECURITY] cannot be empty Govt</v>
      </c>
      <c r="R645" t="str" cm="1">
        <f t="array" ref="R645">_xll.BDP(I645,"CRNCY")</f>
        <v>#N/A Mandatory parameter [SECURITY] cannot be empty</v>
      </c>
      <c r="S645" s="91" t="str" cm="1">
        <f t="array" ref="S645">_xll.BDP(P645&amp;" Govt","RISK_MID")</f>
        <v>#N/A Mandatory parameter [SECURITY] cannot be empty Govt</v>
      </c>
      <c r="T645" s="175" t="e">
        <f t="shared" si="161"/>
        <v>#VALUE!</v>
      </c>
      <c r="U645" t="str" cm="1">
        <f t="array" ref="U645">IF(R645="GBP",1,_xll.BDP("GBP"&amp;R645&amp;" CURNCY","PX_LAST"))</f>
        <v>#N/A Invalid Security</v>
      </c>
      <c r="V645" s="107" t="e">
        <f t="shared" si="162"/>
        <v>#VALUE!</v>
      </c>
      <c r="X645" s="249">
        <f t="shared" si="163"/>
        <v>0</v>
      </c>
      <c r="Y645" s="250">
        <f t="shared" si="164"/>
        <v>0</v>
      </c>
      <c r="Z645" s="254">
        <f t="shared" si="165"/>
        <v>0</v>
      </c>
      <c r="AA645" s="254" t="e">
        <f t="shared" si="166"/>
        <v>#VALUE!</v>
      </c>
      <c r="AB645" s="91" t="str" cm="1">
        <f t="array" ref="AB645">_xll.BDP(P645&amp;" Govt","PX_DIRTY_MID")</f>
        <v>#N/A Mandatory parameter [SECURITY] cannot be empty Govt</v>
      </c>
      <c r="AC645" s="256" t="e">
        <f t="shared" si="167"/>
        <v>#VALUE!</v>
      </c>
      <c r="AD645" s="255" t="e">
        <f t="shared" si="168"/>
        <v>#VALUE!</v>
      </c>
      <c r="AE645" s="249">
        <f t="shared" si="169"/>
        <v>0</v>
      </c>
      <c r="AG645" s="254">
        <f t="shared" si="170"/>
        <v>0</v>
      </c>
      <c r="AH645" s="254" t="e">
        <f t="shared" si="171"/>
        <v>#VALUE!</v>
      </c>
      <c r="AI645" s="256" t="e">
        <f t="shared" si="172"/>
        <v>#VALUE!</v>
      </c>
      <c r="AJ645" t="b">
        <f t="shared" si="173"/>
        <v>1</v>
      </c>
      <c r="AK645" t="s">
        <v>1012</v>
      </c>
      <c r="AL645" t="str">
        <f t="shared" si="174"/>
        <v>#N/A Mandatory parameter [SECURITY] cannot be empty</v>
      </c>
      <c r="AM645">
        <f t="shared" si="175"/>
        <v>0</v>
      </c>
    </row>
    <row r="646" spans="8:39" x14ac:dyDescent="0.35">
      <c r="H646" s="287" t="e">
        <f t="shared" ref="H646:H709" si="176">VLOOKUP(I646,$A$4:$D$524,4,0)-L646</f>
        <v>#N/A</v>
      </c>
      <c r="O646" t="str" cm="1">
        <f t="array" ref="O646">_xll.BDP(I646,"SECURITY_TYP")</f>
        <v>#N/A Mandatory parameter [SECURITY] cannot be empty</v>
      </c>
      <c r="P646" t="str" cm="1">
        <f t="array" ref="P646">_xll.BDP(I646,"ID_ISIN")</f>
        <v>#N/A Mandatory parameter [SECURITY] cannot be empty</v>
      </c>
      <c r="Q646" t="str" cm="1">
        <f t="array" ref="Q646">_xll.BDP(P646&amp;" Govt","MATURITY")</f>
        <v>#N/A Mandatory parameter [SECURITY] cannot be empty Govt</v>
      </c>
      <c r="R646" t="str" cm="1">
        <f t="array" ref="R646">_xll.BDP(I646,"CRNCY")</f>
        <v>#N/A Mandatory parameter [SECURITY] cannot be empty</v>
      </c>
      <c r="S646" s="91" t="str" cm="1">
        <f t="array" ref="S646">_xll.BDP(P646&amp;" Govt","RISK_MID")</f>
        <v>#N/A Mandatory parameter [SECURITY] cannot be empty Govt</v>
      </c>
      <c r="T646" s="175" t="e">
        <f t="shared" si="161"/>
        <v>#VALUE!</v>
      </c>
      <c r="U646" t="str" cm="1">
        <f t="array" ref="U646">IF(R646="GBP",1,_xll.BDP("GBP"&amp;R646&amp;" CURNCY","PX_LAST"))</f>
        <v>#N/A Invalid Security</v>
      </c>
      <c r="V646" s="107" t="e">
        <f t="shared" si="162"/>
        <v>#VALUE!</v>
      </c>
      <c r="X646" s="249">
        <f t="shared" si="163"/>
        <v>0</v>
      </c>
      <c r="Y646" s="250">
        <f t="shared" si="164"/>
        <v>0</v>
      </c>
      <c r="Z646" s="254">
        <f t="shared" si="165"/>
        <v>0</v>
      </c>
      <c r="AA646" s="254" t="e">
        <f t="shared" si="166"/>
        <v>#VALUE!</v>
      </c>
      <c r="AB646" s="91" t="str" cm="1">
        <f t="array" ref="AB646">_xll.BDP(P646&amp;" Govt","PX_DIRTY_MID")</f>
        <v>#N/A Mandatory parameter [SECURITY] cannot be empty Govt</v>
      </c>
      <c r="AC646" s="256" t="e">
        <f t="shared" si="167"/>
        <v>#VALUE!</v>
      </c>
      <c r="AD646" s="255" t="e">
        <f t="shared" si="168"/>
        <v>#VALUE!</v>
      </c>
      <c r="AE646" s="249">
        <f t="shared" si="169"/>
        <v>0</v>
      </c>
      <c r="AG646" s="254">
        <f t="shared" si="170"/>
        <v>0</v>
      </c>
      <c r="AH646" s="254" t="e">
        <f t="shared" si="171"/>
        <v>#VALUE!</v>
      </c>
      <c r="AI646" s="256" t="e">
        <f t="shared" si="172"/>
        <v>#VALUE!</v>
      </c>
      <c r="AJ646" t="b">
        <f t="shared" si="173"/>
        <v>1</v>
      </c>
      <c r="AK646" t="s">
        <v>1012</v>
      </c>
      <c r="AL646" t="str">
        <f t="shared" si="174"/>
        <v>#N/A Mandatory parameter [SECURITY] cannot be empty</v>
      </c>
      <c r="AM646">
        <f t="shared" si="175"/>
        <v>0</v>
      </c>
    </row>
    <row r="647" spans="8:39" x14ac:dyDescent="0.35">
      <c r="H647" s="287" t="e">
        <f t="shared" si="176"/>
        <v>#N/A</v>
      </c>
      <c r="O647" t="str" cm="1">
        <f t="array" ref="O647">_xll.BDP(I647,"SECURITY_TYP")</f>
        <v>#N/A Mandatory parameter [SECURITY] cannot be empty</v>
      </c>
      <c r="P647" t="str" cm="1">
        <f t="array" ref="P647">_xll.BDP(I647,"ID_ISIN")</f>
        <v>#N/A Mandatory parameter [SECURITY] cannot be empty</v>
      </c>
      <c r="Q647" t="str" cm="1">
        <f t="array" ref="Q647">_xll.BDP(P647&amp;" Govt","MATURITY")</f>
        <v>#N/A Mandatory parameter [SECURITY] cannot be empty Govt</v>
      </c>
      <c r="R647" t="str" cm="1">
        <f t="array" ref="R647">_xll.BDP(I647,"CRNCY")</f>
        <v>#N/A Mandatory parameter [SECURITY] cannot be empty</v>
      </c>
      <c r="S647" s="91" t="str" cm="1">
        <f t="array" ref="S647">_xll.BDP(P647&amp;" Govt","RISK_MID")</f>
        <v>#N/A Mandatory parameter [SECURITY] cannot be empty Govt</v>
      </c>
      <c r="T647" s="175" t="e">
        <f t="shared" si="161"/>
        <v>#VALUE!</v>
      </c>
      <c r="U647" t="str" cm="1">
        <f t="array" ref="U647">IF(R647="GBP",1,_xll.BDP("GBP"&amp;R647&amp;" CURNCY","PX_LAST"))</f>
        <v>#N/A Invalid Security</v>
      </c>
      <c r="V647" s="107" t="e">
        <f t="shared" si="162"/>
        <v>#VALUE!</v>
      </c>
      <c r="X647" s="249">
        <f t="shared" si="163"/>
        <v>0</v>
      </c>
      <c r="Y647" s="250">
        <f t="shared" si="164"/>
        <v>0</v>
      </c>
      <c r="Z647" s="254">
        <f t="shared" si="165"/>
        <v>0</v>
      </c>
      <c r="AA647" s="254" t="e">
        <f t="shared" si="166"/>
        <v>#VALUE!</v>
      </c>
      <c r="AB647" s="91" t="str" cm="1">
        <f t="array" ref="AB647">_xll.BDP(P647&amp;" Govt","PX_DIRTY_MID")</f>
        <v>#N/A Mandatory parameter [SECURITY] cannot be empty Govt</v>
      </c>
      <c r="AC647" s="256" t="e">
        <f t="shared" si="167"/>
        <v>#VALUE!</v>
      </c>
      <c r="AD647" s="255" t="e">
        <f t="shared" si="168"/>
        <v>#VALUE!</v>
      </c>
      <c r="AE647" s="249">
        <f t="shared" si="169"/>
        <v>0</v>
      </c>
      <c r="AG647" s="254">
        <f t="shared" si="170"/>
        <v>0</v>
      </c>
      <c r="AH647" s="254" t="e">
        <f t="shared" si="171"/>
        <v>#VALUE!</v>
      </c>
      <c r="AI647" s="256" t="e">
        <f t="shared" si="172"/>
        <v>#VALUE!</v>
      </c>
      <c r="AJ647" t="b">
        <f t="shared" si="173"/>
        <v>1</v>
      </c>
      <c r="AK647" t="s">
        <v>1012</v>
      </c>
      <c r="AL647" t="str">
        <f t="shared" si="174"/>
        <v>#N/A Mandatory parameter [SECURITY] cannot be empty</v>
      </c>
      <c r="AM647">
        <f t="shared" si="175"/>
        <v>0</v>
      </c>
    </row>
    <row r="648" spans="8:39" x14ac:dyDescent="0.35">
      <c r="H648" s="287" t="e">
        <f t="shared" si="176"/>
        <v>#N/A</v>
      </c>
      <c r="O648" t="str" cm="1">
        <f t="array" ref="O648">_xll.BDP(I648,"SECURITY_TYP")</f>
        <v>#N/A Mandatory parameter [SECURITY] cannot be empty</v>
      </c>
      <c r="P648" t="str" cm="1">
        <f t="array" ref="P648">_xll.BDP(I648,"ID_ISIN")</f>
        <v>#N/A Mandatory parameter [SECURITY] cannot be empty</v>
      </c>
      <c r="Q648" t="str" cm="1">
        <f t="array" ref="Q648">_xll.BDP(P648&amp;" Govt","MATURITY")</f>
        <v>#N/A Mandatory parameter [SECURITY] cannot be empty Govt</v>
      </c>
      <c r="R648" t="str" cm="1">
        <f t="array" ref="R648">_xll.BDP(I648,"CRNCY")</f>
        <v>#N/A Mandatory parameter [SECURITY] cannot be empty</v>
      </c>
      <c r="S648" s="91" t="str" cm="1">
        <f t="array" ref="S648">_xll.BDP(P648&amp;" Govt","RISK_MID")</f>
        <v>#N/A Mandatory parameter [SECURITY] cannot be empty Govt</v>
      </c>
      <c r="T648" s="175" t="e">
        <f t="shared" si="161"/>
        <v>#VALUE!</v>
      </c>
      <c r="U648" t="str" cm="1">
        <f t="array" ref="U648">IF(R648="GBP",1,_xll.BDP("GBP"&amp;R648&amp;" CURNCY","PX_LAST"))</f>
        <v>#N/A Invalid Security</v>
      </c>
      <c r="V648" s="107" t="e">
        <f t="shared" si="162"/>
        <v>#VALUE!</v>
      </c>
      <c r="X648" s="249">
        <f t="shared" si="163"/>
        <v>0</v>
      </c>
      <c r="Y648" s="250">
        <f t="shared" si="164"/>
        <v>0</v>
      </c>
      <c r="Z648" s="254">
        <f t="shared" si="165"/>
        <v>0</v>
      </c>
      <c r="AA648" s="254" t="e">
        <f t="shared" si="166"/>
        <v>#VALUE!</v>
      </c>
      <c r="AB648" s="91" t="str" cm="1">
        <f t="array" ref="AB648">_xll.BDP(P648&amp;" Govt","PX_DIRTY_MID")</f>
        <v>#N/A Mandatory parameter [SECURITY] cannot be empty Govt</v>
      </c>
      <c r="AC648" s="256" t="e">
        <f t="shared" si="167"/>
        <v>#VALUE!</v>
      </c>
      <c r="AD648" s="255" t="e">
        <f t="shared" si="168"/>
        <v>#VALUE!</v>
      </c>
      <c r="AE648" s="249">
        <f t="shared" si="169"/>
        <v>0</v>
      </c>
      <c r="AG648" s="254">
        <f t="shared" si="170"/>
        <v>0</v>
      </c>
      <c r="AH648" s="254" t="e">
        <f t="shared" si="171"/>
        <v>#VALUE!</v>
      </c>
      <c r="AI648" s="256" t="e">
        <f t="shared" si="172"/>
        <v>#VALUE!</v>
      </c>
      <c r="AJ648" t="b">
        <f t="shared" si="173"/>
        <v>1</v>
      </c>
      <c r="AK648" t="s">
        <v>1012</v>
      </c>
      <c r="AL648" t="str">
        <f t="shared" si="174"/>
        <v>#N/A Mandatory parameter [SECURITY] cannot be empty</v>
      </c>
      <c r="AM648">
        <f t="shared" si="175"/>
        <v>0</v>
      </c>
    </row>
    <row r="649" spans="8:39" x14ac:dyDescent="0.35">
      <c r="H649" s="287" t="e">
        <f t="shared" si="176"/>
        <v>#N/A</v>
      </c>
      <c r="O649" t="str" cm="1">
        <f t="array" ref="O649">_xll.BDP(I649,"SECURITY_TYP")</f>
        <v>#N/A Mandatory parameter [SECURITY] cannot be empty</v>
      </c>
      <c r="P649" t="str" cm="1">
        <f t="array" ref="P649">_xll.BDP(I649,"ID_ISIN")</f>
        <v>#N/A Mandatory parameter [SECURITY] cannot be empty</v>
      </c>
      <c r="Q649" t="str" cm="1">
        <f t="array" ref="Q649">_xll.BDP(P649&amp;" Govt","MATURITY")</f>
        <v>#N/A Mandatory parameter [SECURITY] cannot be empty Govt</v>
      </c>
      <c r="R649" t="str" cm="1">
        <f t="array" ref="R649">_xll.BDP(I649,"CRNCY")</f>
        <v>#N/A Mandatory parameter [SECURITY] cannot be empty</v>
      </c>
      <c r="S649" s="91" t="str" cm="1">
        <f t="array" ref="S649">_xll.BDP(P649&amp;" Govt","RISK_MID")</f>
        <v>#N/A Mandatory parameter [SECURITY] cannot be empty Govt</v>
      </c>
      <c r="T649" s="175" t="e">
        <f t="shared" si="161"/>
        <v>#VALUE!</v>
      </c>
      <c r="U649" t="str" cm="1">
        <f t="array" ref="U649">IF(R649="GBP",1,_xll.BDP("GBP"&amp;R649&amp;" CURNCY","PX_LAST"))</f>
        <v>#N/A Invalid Security</v>
      </c>
      <c r="V649" s="107" t="e">
        <f t="shared" si="162"/>
        <v>#VALUE!</v>
      </c>
      <c r="X649" s="249">
        <f t="shared" si="163"/>
        <v>0</v>
      </c>
      <c r="Y649" s="250">
        <f t="shared" si="164"/>
        <v>0</v>
      </c>
      <c r="Z649" s="254">
        <f t="shared" si="165"/>
        <v>0</v>
      </c>
      <c r="AA649" s="254" t="e">
        <f t="shared" si="166"/>
        <v>#VALUE!</v>
      </c>
      <c r="AB649" s="91" t="str" cm="1">
        <f t="array" ref="AB649">_xll.BDP(P649&amp;" Govt","PX_DIRTY_MID")</f>
        <v>#N/A Mandatory parameter [SECURITY] cannot be empty Govt</v>
      </c>
      <c r="AC649" s="256" t="e">
        <f t="shared" si="167"/>
        <v>#VALUE!</v>
      </c>
      <c r="AD649" s="255" t="e">
        <f t="shared" si="168"/>
        <v>#VALUE!</v>
      </c>
      <c r="AE649" s="249">
        <f t="shared" si="169"/>
        <v>0</v>
      </c>
      <c r="AG649" s="254">
        <f t="shared" si="170"/>
        <v>0</v>
      </c>
      <c r="AH649" s="254" t="e">
        <f t="shared" si="171"/>
        <v>#VALUE!</v>
      </c>
      <c r="AI649" s="256" t="e">
        <f t="shared" si="172"/>
        <v>#VALUE!</v>
      </c>
      <c r="AJ649" t="b">
        <f t="shared" si="173"/>
        <v>1</v>
      </c>
      <c r="AK649" t="s">
        <v>1012</v>
      </c>
      <c r="AL649" t="str">
        <f t="shared" si="174"/>
        <v>#N/A Mandatory parameter [SECURITY] cannot be empty</v>
      </c>
      <c r="AM649">
        <f t="shared" si="175"/>
        <v>0</v>
      </c>
    </row>
    <row r="650" spans="8:39" x14ac:dyDescent="0.35">
      <c r="H650" s="287" t="e">
        <f t="shared" si="176"/>
        <v>#N/A</v>
      </c>
      <c r="O650" t="str" cm="1">
        <f t="array" ref="O650">_xll.BDP(I650,"SECURITY_TYP")</f>
        <v>#N/A Mandatory parameter [SECURITY] cannot be empty</v>
      </c>
      <c r="P650" t="str" cm="1">
        <f t="array" ref="P650">_xll.BDP(I650,"ID_ISIN")</f>
        <v>#N/A Mandatory parameter [SECURITY] cannot be empty</v>
      </c>
      <c r="Q650" t="str" cm="1">
        <f t="array" ref="Q650">_xll.BDP(P650&amp;" Govt","MATURITY")</f>
        <v>#N/A Mandatory parameter [SECURITY] cannot be empty Govt</v>
      </c>
      <c r="R650" t="str" cm="1">
        <f t="array" ref="R650">_xll.BDP(I650,"CRNCY")</f>
        <v>#N/A Mandatory parameter [SECURITY] cannot be empty</v>
      </c>
      <c r="S650" s="91" t="str" cm="1">
        <f t="array" ref="S650">_xll.BDP(P650&amp;" Govt","RISK_MID")</f>
        <v>#N/A Mandatory parameter [SECURITY] cannot be empty Govt</v>
      </c>
      <c r="T650" s="175" t="e">
        <f t="shared" si="161"/>
        <v>#VALUE!</v>
      </c>
      <c r="U650" t="str" cm="1">
        <f t="array" ref="U650">IF(R650="GBP",1,_xll.BDP("GBP"&amp;R650&amp;" CURNCY","PX_LAST"))</f>
        <v>#N/A Invalid Security</v>
      </c>
      <c r="V650" s="107" t="e">
        <f t="shared" si="162"/>
        <v>#VALUE!</v>
      </c>
      <c r="X650" s="249">
        <f t="shared" si="163"/>
        <v>0</v>
      </c>
      <c r="Y650" s="250">
        <f t="shared" si="164"/>
        <v>0</v>
      </c>
      <c r="Z650" s="254">
        <f t="shared" si="165"/>
        <v>0</v>
      </c>
      <c r="AA650" s="254" t="e">
        <f t="shared" si="166"/>
        <v>#VALUE!</v>
      </c>
      <c r="AB650" s="91" t="str" cm="1">
        <f t="array" ref="AB650">_xll.BDP(P650&amp;" Govt","PX_DIRTY_MID")</f>
        <v>#N/A Mandatory parameter [SECURITY] cannot be empty Govt</v>
      </c>
      <c r="AC650" s="256" t="e">
        <f t="shared" si="167"/>
        <v>#VALUE!</v>
      </c>
      <c r="AD650" s="255" t="e">
        <f t="shared" si="168"/>
        <v>#VALUE!</v>
      </c>
      <c r="AE650" s="249">
        <f t="shared" si="169"/>
        <v>0</v>
      </c>
      <c r="AG650" s="254">
        <f t="shared" si="170"/>
        <v>0</v>
      </c>
      <c r="AH650" s="254" t="e">
        <f t="shared" si="171"/>
        <v>#VALUE!</v>
      </c>
      <c r="AI650" s="256" t="e">
        <f t="shared" si="172"/>
        <v>#VALUE!</v>
      </c>
      <c r="AJ650" t="b">
        <f t="shared" si="173"/>
        <v>1</v>
      </c>
      <c r="AK650" t="s">
        <v>1012</v>
      </c>
      <c r="AL650" t="str">
        <f t="shared" si="174"/>
        <v>#N/A Mandatory parameter [SECURITY] cannot be empty</v>
      </c>
      <c r="AM650">
        <f t="shared" si="175"/>
        <v>0</v>
      </c>
    </row>
    <row r="651" spans="8:39" x14ac:dyDescent="0.35">
      <c r="H651" s="287" t="e">
        <f t="shared" si="176"/>
        <v>#N/A</v>
      </c>
      <c r="O651" t="str" cm="1">
        <f t="array" ref="O651">_xll.BDP(I651,"SECURITY_TYP")</f>
        <v>#N/A Mandatory parameter [SECURITY] cannot be empty</v>
      </c>
      <c r="P651" t="str" cm="1">
        <f t="array" ref="P651">_xll.BDP(I651,"ID_ISIN")</f>
        <v>#N/A Mandatory parameter [SECURITY] cannot be empty</v>
      </c>
      <c r="Q651" t="str" cm="1">
        <f t="array" ref="Q651">_xll.BDP(P651&amp;" Govt","MATURITY")</f>
        <v>#N/A Mandatory parameter [SECURITY] cannot be empty Govt</v>
      </c>
      <c r="R651" t="str" cm="1">
        <f t="array" ref="R651">_xll.BDP(I651,"CRNCY")</f>
        <v>#N/A Mandatory parameter [SECURITY] cannot be empty</v>
      </c>
      <c r="S651" s="91" t="str" cm="1">
        <f t="array" ref="S651">_xll.BDP(P651&amp;" Govt","RISK_MID")</f>
        <v>#N/A Mandatory parameter [SECURITY] cannot be empty Govt</v>
      </c>
      <c r="T651" s="175" t="e">
        <f t="shared" si="161"/>
        <v>#VALUE!</v>
      </c>
      <c r="U651" t="str" cm="1">
        <f t="array" ref="U651">IF(R651="GBP",1,_xll.BDP("GBP"&amp;R651&amp;" CURNCY","PX_LAST"))</f>
        <v>#N/A Invalid Security</v>
      </c>
      <c r="V651" s="107" t="e">
        <f t="shared" si="162"/>
        <v>#VALUE!</v>
      </c>
      <c r="X651" s="249">
        <f t="shared" si="163"/>
        <v>0</v>
      </c>
      <c r="Y651" s="250">
        <f t="shared" si="164"/>
        <v>0</v>
      </c>
      <c r="Z651" s="254">
        <f t="shared" si="165"/>
        <v>0</v>
      </c>
      <c r="AA651" s="254" t="e">
        <f t="shared" si="166"/>
        <v>#VALUE!</v>
      </c>
      <c r="AB651" s="91" t="str" cm="1">
        <f t="array" ref="AB651">_xll.BDP(P651&amp;" Govt","PX_DIRTY_MID")</f>
        <v>#N/A Mandatory parameter [SECURITY] cannot be empty Govt</v>
      </c>
      <c r="AC651" s="256" t="e">
        <f t="shared" si="167"/>
        <v>#VALUE!</v>
      </c>
      <c r="AD651" s="255" t="e">
        <f t="shared" si="168"/>
        <v>#VALUE!</v>
      </c>
      <c r="AE651" s="249">
        <f t="shared" si="169"/>
        <v>0</v>
      </c>
      <c r="AG651" s="254">
        <f t="shared" si="170"/>
        <v>0</v>
      </c>
      <c r="AH651" s="254" t="e">
        <f t="shared" si="171"/>
        <v>#VALUE!</v>
      </c>
      <c r="AI651" s="256" t="e">
        <f t="shared" si="172"/>
        <v>#VALUE!</v>
      </c>
      <c r="AJ651" t="b">
        <f t="shared" si="173"/>
        <v>1</v>
      </c>
      <c r="AK651" t="s">
        <v>1012</v>
      </c>
      <c r="AL651" t="str">
        <f t="shared" si="174"/>
        <v>#N/A Mandatory parameter [SECURITY] cannot be empty</v>
      </c>
      <c r="AM651">
        <f t="shared" si="175"/>
        <v>0</v>
      </c>
    </row>
    <row r="652" spans="8:39" x14ac:dyDescent="0.35">
      <c r="H652" s="287" t="e">
        <f t="shared" si="176"/>
        <v>#N/A</v>
      </c>
      <c r="O652" t="str" cm="1">
        <f t="array" ref="O652">_xll.BDP(I652,"SECURITY_TYP")</f>
        <v>#N/A Mandatory parameter [SECURITY] cannot be empty</v>
      </c>
      <c r="P652" t="str" cm="1">
        <f t="array" ref="P652">_xll.BDP(I652,"ID_ISIN")</f>
        <v>#N/A Mandatory parameter [SECURITY] cannot be empty</v>
      </c>
      <c r="Q652" t="str" cm="1">
        <f t="array" ref="Q652">_xll.BDP(P652&amp;" Govt","MATURITY")</f>
        <v>#N/A Mandatory parameter [SECURITY] cannot be empty Govt</v>
      </c>
      <c r="R652" t="str" cm="1">
        <f t="array" ref="R652">_xll.BDP(I652,"CRNCY")</f>
        <v>#N/A Mandatory parameter [SECURITY] cannot be empty</v>
      </c>
      <c r="S652" s="91" t="str" cm="1">
        <f t="array" ref="S652">_xll.BDP(P652&amp;" Govt","RISK_MID")</f>
        <v>#N/A Mandatory parameter [SECURITY] cannot be empty Govt</v>
      </c>
      <c r="T652" s="175" t="e">
        <f t="shared" si="161"/>
        <v>#VALUE!</v>
      </c>
      <c r="U652" t="str" cm="1">
        <f t="array" ref="U652">IF(R652="GBP",1,_xll.BDP("GBP"&amp;R652&amp;" CURNCY","PX_LAST"))</f>
        <v>#N/A Invalid Security</v>
      </c>
      <c r="V652" s="107" t="e">
        <f t="shared" si="162"/>
        <v>#VALUE!</v>
      </c>
      <c r="X652" s="249">
        <f t="shared" si="163"/>
        <v>0</v>
      </c>
      <c r="Y652" s="250">
        <f t="shared" si="164"/>
        <v>0</v>
      </c>
      <c r="Z652" s="254">
        <f t="shared" si="165"/>
        <v>0</v>
      </c>
      <c r="AA652" s="254" t="e">
        <f t="shared" si="166"/>
        <v>#VALUE!</v>
      </c>
      <c r="AB652" s="91" t="str" cm="1">
        <f t="array" ref="AB652">_xll.BDP(P652&amp;" Govt","PX_DIRTY_MID")</f>
        <v>#N/A Mandatory parameter [SECURITY] cannot be empty Govt</v>
      </c>
      <c r="AC652" s="256" t="e">
        <f t="shared" si="167"/>
        <v>#VALUE!</v>
      </c>
      <c r="AD652" s="255" t="e">
        <f t="shared" si="168"/>
        <v>#VALUE!</v>
      </c>
      <c r="AE652" s="249">
        <f t="shared" si="169"/>
        <v>0</v>
      </c>
      <c r="AG652" s="254">
        <f t="shared" si="170"/>
        <v>0</v>
      </c>
      <c r="AH652" s="254" t="e">
        <f t="shared" si="171"/>
        <v>#VALUE!</v>
      </c>
      <c r="AI652" s="256" t="e">
        <f t="shared" si="172"/>
        <v>#VALUE!</v>
      </c>
      <c r="AJ652" t="b">
        <f t="shared" si="173"/>
        <v>1</v>
      </c>
      <c r="AK652" t="s">
        <v>1012</v>
      </c>
      <c r="AL652" t="str">
        <f t="shared" si="174"/>
        <v>#N/A Mandatory parameter [SECURITY] cannot be empty</v>
      </c>
      <c r="AM652">
        <f t="shared" si="175"/>
        <v>0</v>
      </c>
    </row>
    <row r="653" spans="8:39" x14ac:dyDescent="0.35">
      <c r="H653" s="287" t="e">
        <f t="shared" si="176"/>
        <v>#N/A</v>
      </c>
      <c r="O653" t="str" cm="1">
        <f t="array" ref="O653">_xll.BDP(I653,"SECURITY_TYP")</f>
        <v>#N/A Mandatory parameter [SECURITY] cannot be empty</v>
      </c>
      <c r="P653" t="str" cm="1">
        <f t="array" ref="P653">_xll.BDP(I653,"ID_ISIN")</f>
        <v>#N/A Mandatory parameter [SECURITY] cannot be empty</v>
      </c>
      <c r="Q653" t="str" cm="1">
        <f t="array" ref="Q653">_xll.BDP(P653&amp;" Govt","MATURITY")</f>
        <v>#N/A Mandatory parameter [SECURITY] cannot be empty Govt</v>
      </c>
      <c r="R653" t="str" cm="1">
        <f t="array" ref="R653">_xll.BDP(I653,"CRNCY")</f>
        <v>#N/A Mandatory parameter [SECURITY] cannot be empty</v>
      </c>
      <c r="S653" s="91" t="str" cm="1">
        <f t="array" ref="S653">_xll.BDP(P653&amp;" Govt","RISK_MID")</f>
        <v>#N/A Mandatory parameter [SECURITY] cannot be empty Govt</v>
      </c>
      <c r="T653" s="175" t="e">
        <f t="shared" si="161"/>
        <v>#VALUE!</v>
      </c>
      <c r="U653" t="str" cm="1">
        <f t="array" ref="U653">IF(R653="GBP",1,_xll.BDP("GBP"&amp;R653&amp;" CURNCY","PX_LAST"))</f>
        <v>#N/A Invalid Security</v>
      </c>
      <c r="V653" s="107" t="e">
        <f t="shared" si="162"/>
        <v>#VALUE!</v>
      </c>
      <c r="X653" s="249">
        <f t="shared" si="163"/>
        <v>0</v>
      </c>
      <c r="Y653" s="250">
        <f t="shared" si="164"/>
        <v>0</v>
      </c>
      <c r="Z653" s="254">
        <f t="shared" si="165"/>
        <v>0</v>
      </c>
      <c r="AA653" s="254" t="e">
        <f t="shared" si="166"/>
        <v>#VALUE!</v>
      </c>
      <c r="AB653" s="91" t="str" cm="1">
        <f t="array" ref="AB653">_xll.BDP(P653&amp;" Govt","PX_DIRTY_MID")</f>
        <v>#N/A Mandatory parameter [SECURITY] cannot be empty Govt</v>
      </c>
      <c r="AC653" s="256" t="e">
        <f t="shared" si="167"/>
        <v>#VALUE!</v>
      </c>
      <c r="AD653" s="255" t="e">
        <f t="shared" si="168"/>
        <v>#VALUE!</v>
      </c>
      <c r="AE653" s="249">
        <f t="shared" si="169"/>
        <v>0</v>
      </c>
      <c r="AG653" s="254">
        <f t="shared" si="170"/>
        <v>0</v>
      </c>
      <c r="AH653" s="254" t="e">
        <f t="shared" si="171"/>
        <v>#VALUE!</v>
      </c>
      <c r="AI653" s="256" t="e">
        <f t="shared" si="172"/>
        <v>#VALUE!</v>
      </c>
      <c r="AJ653" t="b">
        <f t="shared" si="173"/>
        <v>1</v>
      </c>
      <c r="AK653" t="s">
        <v>1012</v>
      </c>
      <c r="AL653" t="str">
        <f t="shared" si="174"/>
        <v>#N/A Mandatory parameter [SECURITY] cannot be empty</v>
      </c>
      <c r="AM653">
        <f t="shared" si="175"/>
        <v>0</v>
      </c>
    </row>
    <row r="654" spans="8:39" x14ac:dyDescent="0.35">
      <c r="H654" s="287" t="e">
        <f t="shared" si="176"/>
        <v>#N/A</v>
      </c>
      <c r="O654" t="str" cm="1">
        <f t="array" ref="O654">_xll.BDP(I654,"SECURITY_TYP")</f>
        <v>#N/A Mandatory parameter [SECURITY] cannot be empty</v>
      </c>
      <c r="P654" t="str" cm="1">
        <f t="array" ref="P654">_xll.BDP(I654,"ID_ISIN")</f>
        <v>#N/A Mandatory parameter [SECURITY] cannot be empty</v>
      </c>
      <c r="Q654" t="str" cm="1">
        <f t="array" ref="Q654">_xll.BDP(P654&amp;" Govt","MATURITY")</f>
        <v>#N/A Mandatory parameter [SECURITY] cannot be empty Govt</v>
      </c>
      <c r="R654" t="str" cm="1">
        <f t="array" ref="R654">_xll.BDP(I654,"CRNCY")</f>
        <v>#N/A Mandatory parameter [SECURITY] cannot be empty</v>
      </c>
      <c r="S654" s="91" t="str" cm="1">
        <f t="array" ref="S654">_xll.BDP(P654&amp;" Govt","RISK_MID")</f>
        <v>#N/A Mandatory parameter [SECURITY] cannot be empty Govt</v>
      </c>
      <c r="T654" s="175" t="e">
        <f t="shared" si="161"/>
        <v>#VALUE!</v>
      </c>
      <c r="U654" t="str" cm="1">
        <f t="array" ref="U654">IF(R654="GBP",1,_xll.BDP("GBP"&amp;R654&amp;" CURNCY","PX_LAST"))</f>
        <v>#N/A Invalid Security</v>
      </c>
      <c r="V654" s="107" t="e">
        <f t="shared" si="162"/>
        <v>#VALUE!</v>
      </c>
      <c r="X654" s="249">
        <f t="shared" si="163"/>
        <v>0</v>
      </c>
      <c r="Y654" s="250">
        <f t="shared" si="164"/>
        <v>0</v>
      </c>
      <c r="Z654" s="254">
        <f t="shared" si="165"/>
        <v>0</v>
      </c>
      <c r="AA654" s="254" t="e">
        <f t="shared" si="166"/>
        <v>#VALUE!</v>
      </c>
      <c r="AB654" s="91" t="str" cm="1">
        <f t="array" ref="AB654">_xll.BDP(P654&amp;" Govt","PX_DIRTY_MID")</f>
        <v>#N/A Mandatory parameter [SECURITY] cannot be empty Govt</v>
      </c>
      <c r="AC654" s="256" t="e">
        <f t="shared" si="167"/>
        <v>#VALUE!</v>
      </c>
      <c r="AD654" s="255" t="e">
        <f t="shared" si="168"/>
        <v>#VALUE!</v>
      </c>
      <c r="AE654" s="249">
        <f t="shared" si="169"/>
        <v>0</v>
      </c>
      <c r="AG654" s="254">
        <f t="shared" si="170"/>
        <v>0</v>
      </c>
      <c r="AH654" s="254" t="e">
        <f t="shared" si="171"/>
        <v>#VALUE!</v>
      </c>
      <c r="AI654" s="256" t="e">
        <f t="shared" si="172"/>
        <v>#VALUE!</v>
      </c>
      <c r="AJ654" t="b">
        <f t="shared" si="173"/>
        <v>1</v>
      </c>
      <c r="AK654" t="s">
        <v>1012</v>
      </c>
      <c r="AL654" t="str">
        <f t="shared" si="174"/>
        <v>#N/A Mandatory parameter [SECURITY] cannot be empty</v>
      </c>
      <c r="AM654">
        <f t="shared" si="175"/>
        <v>0</v>
      </c>
    </row>
    <row r="655" spans="8:39" x14ac:dyDescent="0.35">
      <c r="H655" s="287" t="e">
        <f t="shared" si="176"/>
        <v>#N/A</v>
      </c>
      <c r="O655" t="str" cm="1">
        <f t="array" ref="O655">_xll.BDP(I655,"SECURITY_TYP")</f>
        <v>#N/A Mandatory parameter [SECURITY] cannot be empty</v>
      </c>
      <c r="P655" t="str" cm="1">
        <f t="array" ref="P655">_xll.BDP(I655,"ID_ISIN")</f>
        <v>#N/A Mandatory parameter [SECURITY] cannot be empty</v>
      </c>
      <c r="Q655" t="str" cm="1">
        <f t="array" ref="Q655">_xll.BDP(P655&amp;" Govt","MATURITY")</f>
        <v>#N/A Mandatory parameter [SECURITY] cannot be empty Govt</v>
      </c>
      <c r="R655" t="str" cm="1">
        <f t="array" ref="R655">_xll.BDP(I655,"CRNCY")</f>
        <v>#N/A Mandatory parameter [SECURITY] cannot be empty</v>
      </c>
      <c r="S655" s="91" t="str" cm="1">
        <f t="array" ref="S655">_xll.BDP(P655&amp;" Govt","RISK_MID")</f>
        <v>#N/A Mandatory parameter [SECURITY] cannot be empty Govt</v>
      </c>
      <c r="T655" s="175" t="e">
        <f t="shared" si="161"/>
        <v>#VALUE!</v>
      </c>
      <c r="U655" t="str" cm="1">
        <f t="array" ref="U655">IF(R655="GBP",1,_xll.BDP("GBP"&amp;R655&amp;" CURNCY","PX_LAST"))</f>
        <v>#N/A Invalid Security</v>
      </c>
      <c r="V655" s="107" t="e">
        <f t="shared" si="162"/>
        <v>#VALUE!</v>
      </c>
      <c r="X655" s="249">
        <f t="shared" si="163"/>
        <v>0</v>
      </c>
      <c r="Y655" s="250">
        <f t="shared" si="164"/>
        <v>0</v>
      </c>
      <c r="Z655" s="254">
        <f t="shared" si="165"/>
        <v>0</v>
      </c>
      <c r="AA655" s="254" t="e">
        <f t="shared" si="166"/>
        <v>#VALUE!</v>
      </c>
      <c r="AB655" s="91" t="str" cm="1">
        <f t="array" ref="AB655">_xll.BDP(P655&amp;" Govt","PX_DIRTY_MID")</f>
        <v>#N/A Mandatory parameter [SECURITY] cannot be empty Govt</v>
      </c>
      <c r="AC655" s="256" t="e">
        <f t="shared" si="167"/>
        <v>#VALUE!</v>
      </c>
      <c r="AD655" s="255" t="e">
        <f t="shared" si="168"/>
        <v>#VALUE!</v>
      </c>
      <c r="AE655" s="249">
        <f t="shared" si="169"/>
        <v>0</v>
      </c>
      <c r="AG655" s="254">
        <f t="shared" si="170"/>
        <v>0</v>
      </c>
      <c r="AH655" s="254" t="e">
        <f t="shared" si="171"/>
        <v>#VALUE!</v>
      </c>
      <c r="AI655" s="256" t="e">
        <f t="shared" si="172"/>
        <v>#VALUE!</v>
      </c>
      <c r="AJ655" t="b">
        <f t="shared" si="173"/>
        <v>1</v>
      </c>
      <c r="AK655" t="s">
        <v>1012</v>
      </c>
      <c r="AL655" t="str">
        <f t="shared" si="174"/>
        <v>#N/A Mandatory parameter [SECURITY] cannot be empty</v>
      </c>
      <c r="AM655">
        <f t="shared" si="175"/>
        <v>0</v>
      </c>
    </row>
    <row r="656" spans="8:39" x14ac:dyDescent="0.35">
      <c r="H656" s="287" t="e">
        <f t="shared" si="176"/>
        <v>#N/A</v>
      </c>
      <c r="O656" t="str" cm="1">
        <f t="array" ref="O656">_xll.BDP(I656,"SECURITY_TYP")</f>
        <v>#N/A Mandatory parameter [SECURITY] cannot be empty</v>
      </c>
      <c r="P656" t="str" cm="1">
        <f t="array" ref="P656">_xll.BDP(I656,"ID_ISIN")</f>
        <v>#N/A Mandatory parameter [SECURITY] cannot be empty</v>
      </c>
      <c r="Q656" t="str" cm="1">
        <f t="array" ref="Q656">_xll.BDP(P656&amp;" Govt","MATURITY")</f>
        <v>#N/A Mandatory parameter [SECURITY] cannot be empty Govt</v>
      </c>
      <c r="R656" t="str" cm="1">
        <f t="array" ref="R656">_xll.BDP(I656,"CRNCY")</f>
        <v>#N/A Mandatory parameter [SECURITY] cannot be empty</v>
      </c>
      <c r="S656" s="91" t="str" cm="1">
        <f t="array" ref="S656">_xll.BDP(P656&amp;" Govt","RISK_MID")</f>
        <v>#N/A Mandatory parameter [SECURITY] cannot be empty Govt</v>
      </c>
      <c r="T656" s="175" t="e">
        <f t="shared" si="161"/>
        <v>#VALUE!</v>
      </c>
      <c r="U656" t="str" cm="1">
        <f t="array" ref="U656">IF(R656="GBP",1,_xll.BDP("GBP"&amp;R656&amp;" CURNCY","PX_LAST"))</f>
        <v>#N/A Invalid Security</v>
      </c>
      <c r="V656" s="107" t="e">
        <f t="shared" si="162"/>
        <v>#VALUE!</v>
      </c>
      <c r="X656" s="249">
        <f t="shared" si="163"/>
        <v>0</v>
      </c>
      <c r="Y656" s="250">
        <f t="shared" si="164"/>
        <v>0</v>
      </c>
      <c r="Z656" s="254">
        <f t="shared" si="165"/>
        <v>0</v>
      </c>
      <c r="AA656" s="254" t="e">
        <f t="shared" si="166"/>
        <v>#VALUE!</v>
      </c>
      <c r="AB656" s="91" t="str" cm="1">
        <f t="array" ref="AB656">_xll.BDP(P656&amp;" Govt","PX_DIRTY_MID")</f>
        <v>#N/A Mandatory parameter [SECURITY] cannot be empty Govt</v>
      </c>
      <c r="AC656" s="256" t="e">
        <f t="shared" si="167"/>
        <v>#VALUE!</v>
      </c>
      <c r="AD656" s="255" t="e">
        <f t="shared" si="168"/>
        <v>#VALUE!</v>
      </c>
      <c r="AE656" s="249">
        <f t="shared" si="169"/>
        <v>0</v>
      </c>
      <c r="AG656" s="254">
        <f t="shared" si="170"/>
        <v>0</v>
      </c>
      <c r="AH656" s="254" t="e">
        <f t="shared" si="171"/>
        <v>#VALUE!</v>
      </c>
      <c r="AI656" s="256" t="e">
        <f t="shared" si="172"/>
        <v>#VALUE!</v>
      </c>
      <c r="AJ656" t="b">
        <f t="shared" si="173"/>
        <v>1</v>
      </c>
      <c r="AK656" t="s">
        <v>1012</v>
      </c>
      <c r="AL656" t="str">
        <f t="shared" si="174"/>
        <v>#N/A Mandatory parameter [SECURITY] cannot be empty</v>
      </c>
      <c r="AM656">
        <f t="shared" si="175"/>
        <v>0</v>
      </c>
    </row>
    <row r="657" spans="8:39" x14ac:dyDescent="0.35">
      <c r="H657" s="287" t="e">
        <f t="shared" si="176"/>
        <v>#N/A</v>
      </c>
      <c r="O657" t="str" cm="1">
        <f t="array" ref="O657">_xll.BDP(I657,"SECURITY_TYP")</f>
        <v>#N/A Mandatory parameter [SECURITY] cannot be empty</v>
      </c>
      <c r="P657" t="str" cm="1">
        <f t="array" ref="P657">_xll.BDP(I657,"ID_ISIN")</f>
        <v>#N/A Mandatory parameter [SECURITY] cannot be empty</v>
      </c>
      <c r="Q657" t="str" cm="1">
        <f t="array" ref="Q657">_xll.BDP(P657&amp;" Govt","MATURITY")</f>
        <v>#N/A Mandatory parameter [SECURITY] cannot be empty Govt</v>
      </c>
      <c r="R657" t="str" cm="1">
        <f t="array" ref="R657">_xll.BDP(I657,"CRNCY")</f>
        <v>#N/A Mandatory parameter [SECURITY] cannot be empty</v>
      </c>
      <c r="S657" s="91" t="str" cm="1">
        <f t="array" ref="S657">_xll.BDP(P657&amp;" Govt","RISK_MID")</f>
        <v>#N/A Mandatory parameter [SECURITY] cannot be empty Govt</v>
      </c>
      <c r="T657" s="175" t="e">
        <f t="shared" si="161"/>
        <v>#VALUE!</v>
      </c>
      <c r="U657" t="str" cm="1">
        <f t="array" ref="U657">IF(R657="GBP",1,_xll.BDP("GBP"&amp;R657&amp;" CURNCY","PX_LAST"))</f>
        <v>#N/A Invalid Security</v>
      </c>
      <c r="V657" s="107" t="e">
        <f t="shared" si="162"/>
        <v>#VALUE!</v>
      </c>
      <c r="X657" s="249">
        <f t="shared" si="163"/>
        <v>0</v>
      </c>
      <c r="Y657" s="250">
        <f t="shared" si="164"/>
        <v>0</v>
      </c>
      <c r="Z657" s="254">
        <f t="shared" si="165"/>
        <v>0</v>
      </c>
      <c r="AA657" s="254" t="e">
        <f t="shared" si="166"/>
        <v>#VALUE!</v>
      </c>
      <c r="AB657" s="91" t="str" cm="1">
        <f t="array" ref="AB657">_xll.BDP(P657&amp;" Govt","PX_DIRTY_MID")</f>
        <v>#N/A Mandatory parameter [SECURITY] cannot be empty Govt</v>
      </c>
      <c r="AC657" s="256" t="e">
        <f t="shared" si="167"/>
        <v>#VALUE!</v>
      </c>
      <c r="AD657" s="255" t="e">
        <f t="shared" si="168"/>
        <v>#VALUE!</v>
      </c>
      <c r="AE657" s="249">
        <f t="shared" si="169"/>
        <v>0</v>
      </c>
      <c r="AG657" s="254">
        <f t="shared" si="170"/>
        <v>0</v>
      </c>
      <c r="AH657" s="254" t="e">
        <f t="shared" si="171"/>
        <v>#VALUE!</v>
      </c>
      <c r="AI657" s="256" t="e">
        <f t="shared" si="172"/>
        <v>#VALUE!</v>
      </c>
      <c r="AJ657" t="b">
        <f t="shared" si="173"/>
        <v>1</v>
      </c>
      <c r="AK657" t="s">
        <v>1012</v>
      </c>
      <c r="AL657" t="str">
        <f t="shared" si="174"/>
        <v>#N/A Mandatory parameter [SECURITY] cannot be empty</v>
      </c>
      <c r="AM657">
        <f t="shared" si="175"/>
        <v>0</v>
      </c>
    </row>
    <row r="658" spans="8:39" x14ac:dyDescent="0.35">
      <c r="H658" s="287" t="e">
        <f t="shared" si="176"/>
        <v>#N/A</v>
      </c>
      <c r="O658" t="str" cm="1">
        <f t="array" ref="O658">_xll.BDP(I658,"SECURITY_TYP")</f>
        <v>#N/A Mandatory parameter [SECURITY] cannot be empty</v>
      </c>
      <c r="P658" t="str" cm="1">
        <f t="array" ref="P658">_xll.BDP(I658,"ID_ISIN")</f>
        <v>#N/A Mandatory parameter [SECURITY] cannot be empty</v>
      </c>
      <c r="Q658" t="str" cm="1">
        <f t="array" ref="Q658">_xll.BDP(P658&amp;" Govt","MATURITY")</f>
        <v>#N/A Mandatory parameter [SECURITY] cannot be empty Govt</v>
      </c>
      <c r="R658" t="str" cm="1">
        <f t="array" ref="R658">_xll.BDP(I658,"CRNCY")</f>
        <v>#N/A Mandatory parameter [SECURITY] cannot be empty</v>
      </c>
      <c r="S658" s="91" t="str" cm="1">
        <f t="array" ref="S658">_xll.BDP(P658&amp;" Govt","RISK_MID")</f>
        <v>#N/A Mandatory parameter [SECURITY] cannot be empty Govt</v>
      </c>
      <c r="T658" s="175" t="e">
        <f t="shared" si="161"/>
        <v>#VALUE!</v>
      </c>
      <c r="U658" t="str" cm="1">
        <f t="array" ref="U658">IF(R658="GBP",1,_xll.BDP("GBP"&amp;R658&amp;" CURNCY","PX_LAST"))</f>
        <v>#N/A Invalid Security</v>
      </c>
      <c r="V658" s="107" t="e">
        <f t="shared" si="162"/>
        <v>#VALUE!</v>
      </c>
      <c r="X658" s="249">
        <f t="shared" si="163"/>
        <v>0</v>
      </c>
      <c r="Y658" s="250">
        <f t="shared" si="164"/>
        <v>0</v>
      </c>
      <c r="Z658" s="254">
        <f t="shared" si="165"/>
        <v>0</v>
      </c>
      <c r="AA658" s="254" t="e">
        <f t="shared" si="166"/>
        <v>#VALUE!</v>
      </c>
      <c r="AB658" s="91" t="str" cm="1">
        <f t="array" ref="AB658">_xll.BDP(P658&amp;" Govt","PX_DIRTY_MID")</f>
        <v>#N/A Mandatory parameter [SECURITY] cannot be empty Govt</v>
      </c>
      <c r="AC658" s="256" t="e">
        <f t="shared" si="167"/>
        <v>#VALUE!</v>
      </c>
      <c r="AD658" s="255" t="e">
        <f t="shared" si="168"/>
        <v>#VALUE!</v>
      </c>
      <c r="AE658" s="249">
        <f t="shared" si="169"/>
        <v>0</v>
      </c>
      <c r="AG658" s="254">
        <f t="shared" si="170"/>
        <v>0</v>
      </c>
      <c r="AH658" s="254" t="e">
        <f t="shared" si="171"/>
        <v>#VALUE!</v>
      </c>
      <c r="AI658" s="256" t="e">
        <f t="shared" si="172"/>
        <v>#VALUE!</v>
      </c>
      <c r="AJ658" t="b">
        <f t="shared" si="173"/>
        <v>1</v>
      </c>
      <c r="AK658" t="s">
        <v>1012</v>
      </c>
      <c r="AL658" t="str">
        <f t="shared" si="174"/>
        <v>#N/A Mandatory parameter [SECURITY] cannot be empty</v>
      </c>
      <c r="AM658">
        <f t="shared" si="175"/>
        <v>0</v>
      </c>
    </row>
    <row r="659" spans="8:39" x14ac:dyDescent="0.35">
      <c r="H659" s="287" t="e">
        <f t="shared" si="176"/>
        <v>#N/A</v>
      </c>
      <c r="O659" t="str" cm="1">
        <f t="array" ref="O659">_xll.BDP(I659,"SECURITY_TYP")</f>
        <v>#N/A Mandatory parameter [SECURITY] cannot be empty</v>
      </c>
      <c r="P659" t="str" cm="1">
        <f t="array" ref="P659">_xll.BDP(I659,"ID_ISIN")</f>
        <v>#N/A Mandatory parameter [SECURITY] cannot be empty</v>
      </c>
      <c r="Q659" t="str" cm="1">
        <f t="array" ref="Q659">_xll.BDP(P659&amp;" Govt","MATURITY")</f>
        <v>#N/A Mandatory parameter [SECURITY] cannot be empty Govt</v>
      </c>
      <c r="R659" t="str" cm="1">
        <f t="array" ref="R659">_xll.BDP(I659,"CRNCY")</f>
        <v>#N/A Mandatory parameter [SECURITY] cannot be empty</v>
      </c>
      <c r="S659" s="91" t="str" cm="1">
        <f t="array" ref="S659">_xll.BDP(P659&amp;" Govt","RISK_MID")</f>
        <v>#N/A Mandatory parameter [SECURITY] cannot be empty Govt</v>
      </c>
      <c r="T659" s="175" t="e">
        <f t="shared" si="161"/>
        <v>#VALUE!</v>
      </c>
      <c r="U659" t="str" cm="1">
        <f t="array" ref="U659">IF(R659="GBP",1,_xll.BDP("GBP"&amp;R659&amp;" CURNCY","PX_LAST"))</f>
        <v>#N/A Invalid Security</v>
      </c>
      <c r="V659" s="107" t="e">
        <f t="shared" si="162"/>
        <v>#VALUE!</v>
      </c>
      <c r="X659" s="249">
        <f t="shared" si="163"/>
        <v>0</v>
      </c>
      <c r="Y659" s="250">
        <f t="shared" si="164"/>
        <v>0</v>
      </c>
      <c r="Z659" s="254">
        <f t="shared" si="165"/>
        <v>0</v>
      </c>
      <c r="AA659" s="254" t="e">
        <f t="shared" si="166"/>
        <v>#VALUE!</v>
      </c>
      <c r="AB659" s="91" t="str" cm="1">
        <f t="array" ref="AB659">_xll.BDP(P659&amp;" Govt","PX_DIRTY_MID")</f>
        <v>#N/A Mandatory parameter [SECURITY] cannot be empty Govt</v>
      </c>
      <c r="AC659" s="256" t="e">
        <f t="shared" si="167"/>
        <v>#VALUE!</v>
      </c>
      <c r="AD659" s="255" t="e">
        <f t="shared" si="168"/>
        <v>#VALUE!</v>
      </c>
      <c r="AE659" s="249">
        <f t="shared" si="169"/>
        <v>0</v>
      </c>
      <c r="AG659" s="254">
        <f t="shared" si="170"/>
        <v>0</v>
      </c>
      <c r="AH659" s="254" t="e">
        <f t="shared" si="171"/>
        <v>#VALUE!</v>
      </c>
      <c r="AI659" s="256" t="e">
        <f t="shared" si="172"/>
        <v>#VALUE!</v>
      </c>
      <c r="AJ659" t="b">
        <f t="shared" si="173"/>
        <v>1</v>
      </c>
      <c r="AK659" t="s">
        <v>1012</v>
      </c>
      <c r="AL659" t="str">
        <f t="shared" si="174"/>
        <v>#N/A Mandatory parameter [SECURITY] cannot be empty</v>
      </c>
      <c r="AM659">
        <f t="shared" si="175"/>
        <v>0</v>
      </c>
    </row>
    <row r="660" spans="8:39" x14ac:dyDescent="0.35">
      <c r="H660" s="287" t="e">
        <f t="shared" si="176"/>
        <v>#N/A</v>
      </c>
      <c r="O660" t="str" cm="1">
        <f t="array" ref="O660">_xll.BDP(I660,"SECURITY_TYP")</f>
        <v>#N/A Mandatory parameter [SECURITY] cannot be empty</v>
      </c>
      <c r="P660" t="str" cm="1">
        <f t="array" ref="P660">_xll.BDP(I660,"ID_ISIN")</f>
        <v>#N/A Mandatory parameter [SECURITY] cannot be empty</v>
      </c>
      <c r="Q660" t="str" cm="1">
        <f t="array" ref="Q660">_xll.BDP(P660&amp;" Govt","MATURITY")</f>
        <v>#N/A Mandatory parameter [SECURITY] cannot be empty Govt</v>
      </c>
      <c r="R660" t="str" cm="1">
        <f t="array" ref="R660">_xll.BDP(I660,"CRNCY")</f>
        <v>#N/A Mandatory parameter [SECURITY] cannot be empty</v>
      </c>
      <c r="S660" s="91" t="str" cm="1">
        <f t="array" ref="S660">_xll.BDP(P660&amp;" Govt","RISK_MID")</f>
        <v>#N/A Mandatory parameter [SECURITY] cannot be empty Govt</v>
      </c>
      <c r="T660" s="175" t="e">
        <f t="shared" si="161"/>
        <v>#VALUE!</v>
      </c>
      <c r="U660" t="str" cm="1">
        <f t="array" ref="U660">IF(R660="GBP",1,_xll.BDP("GBP"&amp;R660&amp;" CURNCY","PX_LAST"))</f>
        <v>#N/A Invalid Security</v>
      </c>
      <c r="V660" s="107" t="e">
        <f t="shared" si="162"/>
        <v>#VALUE!</v>
      </c>
      <c r="X660" s="249">
        <f t="shared" si="163"/>
        <v>0</v>
      </c>
      <c r="Y660" s="250">
        <f t="shared" si="164"/>
        <v>0</v>
      </c>
      <c r="Z660" s="254">
        <f t="shared" si="165"/>
        <v>0</v>
      </c>
      <c r="AA660" s="254" t="e">
        <f t="shared" si="166"/>
        <v>#VALUE!</v>
      </c>
      <c r="AB660" s="91" t="str" cm="1">
        <f t="array" ref="AB660">_xll.BDP(P660&amp;" Govt","PX_DIRTY_MID")</f>
        <v>#N/A Mandatory parameter [SECURITY] cannot be empty Govt</v>
      </c>
      <c r="AC660" s="256" t="e">
        <f t="shared" si="167"/>
        <v>#VALUE!</v>
      </c>
      <c r="AD660" s="255" t="e">
        <f t="shared" si="168"/>
        <v>#VALUE!</v>
      </c>
      <c r="AE660" s="249">
        <f t="shared" si="169"/>
        <v>0</v>
      </c>
      <c r="AG660" s="254">
        <f t="shared" si="170"/>
        <v>0</v>
      </c>
      <c r="AH660" s="254" t="e">
        <f t="shared" si="171"/>
        <v>#VALUE!</v>
      </c>
      <c r="AI660" s="256" t="e">
        <f t="shared" si="172"/>
        <v>#VALUE!</v>
      </c>
      <c r="AJ660" t="b">
        <f t="shared" si="173"/>
        <v>1</v>
      </c>
      <c r="AK660" t="s">
        <v>1012</v>
      </c>
      <c r="AL660" t="str">
        <f t="shared" si="174"/>
        <v>#N/A Mandatory parameter [SECURITY] cannot be empty</v>
      </c>
      <c r="AM660">
        <f t="shared" si="175"/>
        <v>0</v>
      </c>
    </row>
    <row r="661" spans="8:39" x14ac:dyDescent="0.35">
      <c r="H661" s="287" t="e">
        <f t="shared" si="176"/>
        <v>#N/A</v>
      </c>
      <c r="O661" t="str" cm="1">
        <f t="array" ref="O661">_xll.BDP(I661,"SECURITY_TYP")</f>
        <v>#N/A Mandatory parameter [SECURITY] cannot be empty</v>
      </c>
      <c r="P661" t="str" cm="1">
        <f t="array" ref="P661">_xll.BDP(I661,"ID_ISIN")</f>
        <v>#N/A Mandatory parameter [SECURITY] cannot be empty</v>
      </c>
      <c r="Q661" t="str" cm="1">
        <f t="array" ref="Q661">_xll.BDP(P661&amp;" Govt","MATURITY")</f>
        <v>#N/A Mandatory parameter [SECURITY] cannot be empty Govt</v>
      </c>
      <c r="R661" t="str" cm="1">
        <f t="array" ref="R661">_xll.BDP(I661,"CRNCY")</f>
        <v>#N/A Mandatory parameter [SECURITY] cannot be empty</v>
      </c>
      <c r="S661" s="91" t="str" cm="1">
        <f t="array" ref="S661">_xll.BDP(P661&amp;" Govt","RISK_MID")</f>
        <v>#N/A Mandatory parameter [SECURITY] cannot be empty Govt</v>
      </c>
      <c r="T661" s="175" t="e">
        <f t="shared" si="161"/>
        <v>#VALUE!</v>
      </c>
      <c r="U661" t="str" cm="1">
        <f t="array" ref="U661">IF(R661="GBP",1,_xll.BDP("GBP"&amp;R661&amp;" CURNCY","PX_LAST"))</f>
        <v>#N/A Invalid Security</v>
      </c>
      <c r="V661" s="107" t="e">
        <f t="shared" si="162"/>
        <v>#VALUE!</v>
      </c>
      <c r="X661" s="249">
        <f t="shared" si="163"/>
        <v>0</v>
      </c>
      <c r="Y661" s="250">
        <f t="shared" si="164"/>
        <v>0</v>
      </c>
      <c r="Z661" s="254">
        <f t="shared" si="165"/>
        <v>0</v>
      </c>
      <c r="AA661" s="254" t="e">
        <f t="shared" si="166"/>
        <v>#VALUE!</v>
      </c>
      <c r="AB661" s="91" t="str" cm="1">
        <f t="array" ref="AB661">_xll.BDP(P661&amp;" Govt","PX_DIRTY_MID")</f>
        <v>#N/A Mandatory parameter [SECURITY] cannot be empty Govt</v>
      </c>
      <c r="AC661" s="256" t="e">
        <f t="shared" si="167"/>
        <v>#VALUE!</v>
      </c>
      <c r="AD661" s="255" t="e">
        <f t="shared" si="168"/>
        <v>#VALUE!</v>
      </c>
      <c r="AE661" s="249">
        <f t="shared" si="169"/>
        <v>0</v>
      </c>
      <c r="AG661" s="254">
        <f t="shared" si="170"/>
        <v>0</v>
      </c>
      <c r="AH661" s="254" t="e">
        <f t="shared" si="171"/>
        <v>#VALUE!</v>
      </c>
      <c r="AI661" s="256" t="e">
        <f t="shared" si="172"/>
        <v>#VALUE!</v>
      </c>
      <c r="AJ661" t="b">
        <f t="shared" si="173"/>
        <v>1</v>
      </c>
      <c r="AK661" t="s">
        <v>1012</v>
      </c>
      <c r="AL661" t="str">
        <f t="shared" si="174"/>
        <v>#N/A Mandatory parameter [SECURITY] cannot be empty</v>
      </c>
      <c r="AM661">
        <f t="shared" si="175"/>
        <v>0</v>
      </c>
    </row>
    <row r="662" spans="8:39" x14ac:dyDescent="0.35">
      <c r="H662" s="287" t="e">
        <f t="shared" si="176"/>
        <v>#N/A</v>
      </c>
      <c r="O662" t="str" cm="1">
        <f t="array" ref="O662">_xll.BDP(I662,"SECURITY_TYP")</f>
        <v>#N/A Mandatory parameter [SECURITY] cannot be empty</v>
      </c>
      <c r="P662" t="str" cm="1">
        <f t="array" ref="P662">_xll.BDP(I662,"ID_ISIN")</f>
        <v>#N/A Mandatory parameter [SECURITY] cannot be empty</v>
      </c>
      <c r="Q662" t="str" cm="1">
        <f t="array" ref="Q662">_xll.BDP(P662&amp;" Govt","MATURITY")</f>
        <v>#N/A Mandatory parameter [SECURITY] cannot be empty Govt</v>
      </c>
      <c r="R662" t="str" cm="1">
        <f t="array" ref="R662">_xll.BDP(I662,"CRNCY")</f>
        <v>#N/A Mandatory parameter [SECURITY] cannot be empty</v>
      </c>
      <c r="S662" s="91" t="str" cm="1">
        <f t="array" ref="S662">_xll.BDP(P662&amp;" Govt","RISK_MID")</f>
        <v>#N/A Mandatory parameter [SECURITY] cannot be empty Govt</v>
      </c>
      <c r="T662" s="175" t="e">
        <f t="shared" si="161"/>
        <v>#VALUE!</v>
      </c>
      <c r="U662" t="str" cm="1">
        <f t="array" ref="U662">IF(R662="GBP",1,_xll.BDP("GBP"&amp;R662&amp;" CURNCY","PX_LAST"))</f>
        <v>#N/A Invalid Security</v>
      </c>
      <c r="V662" s="107" t="e">
        <f t="shared" si="162"/>
        <v>#VALUE!</v>
      </c>
      <c r="X662" s="249">
        <f t="shared" si="163"/>
        <v>0</v>
      </c>
      <c r="Y662" s="250">
        <f t="shared" si="164"/>
        <v>0</v>
      </c>
      <c r="Z662" s="254">
        <f t="shared" si="165"/>
        <v>0</v>
      </c>
      <c r="AA662" s="254" t="e">
        <f t="shared" si="166"/>
        <v>#VALUE!</v>
      </c>
      <c r="AB662" s="91" t="str" cm="1">
        <f t="array" ref="AB662">_xll.BDP(P662&amp;" Govt","PX_DIRTY_MID")</f>
        <v>#N/A Mandatory parameter [SECURITY] cannot be empty Govt</v>
      </c>
      <c r="AC662" s="256" t="e">
        <f t="shared" si="167"/>
        <v>#VALUE!</v>
      </c>
      <c r="AD662" s="255" t="e">
        <f t="shared" si="168"/>
        <v>#VALUE!</v>
      </c>
      <c r="AE662" s="249">
        <f t="shared" si="169"/>
        <v>0</v>
      </c>
      <c r="AG662" s="254">
        <f t="shared" si="170"/>
        <v>0</v>
      </c>
      <c r="AH662" s="254" t="e">
        <f t="shared" si="171"/>
        <v>#VALUE!</v>
      </c>
      <c r="AI662" s="256" t="e">
        <f t="shared" si="172"/>
        <v>#VALUE!</v>
      </c>
      <c r="AJ662" t="b">
        <f t="shared" si="173"/>
        <v>1</v>
      </c>
      <c r="AK662" t="s">
        <v>1012</v>
      </c>
      <c r="AL662" t="str">
        <f t="shared" si="174"/>
        <v>#N/A Mandatory parameter [SECURITY] cannot be empty</v>
      </c>
      <c r="AM662">
        <f t="shared" si="175"/>
        <v>0</v>
      </c>
    </row>
    <row r="663" spans="8:39" x14ac:dyDescent="0.35">
      <c r="H663" s="287" t="e">
        <f t="shared" si="176"/>
        <v>#N/A</v>
      </c>
      <c r="O663" t="str" cm="1">
        <f t="array" ref="O663">_xll.BDP(I663,"SECURITY_TYP")</f>
        <v>#N/A Mandatory parameter [SECURITY] cannot be empty</v>
      </c>
      <c r="P663" t="str" cm="1">
        <f t="array" ref="P663">_xll.BDP(I663,"ID_ISIN")</f>
        <v>#N/A Mandatory parameter [SECURITY] cannot be empty</v>
      </c>
      <c r="Q663" t="str" cm="1">
        <f t="array" ref="Q663">_xll.BDP(P663&amp;" Govt","MATURITY")</f>
        <v>#N/A Mandatory parameter [SECURITY] cannot be empty Govt</v>
      </c>
      <c r="R663" t="str" cm="1">
        <f t="array" ref="R663">_xll.BDP(I663,"CRNCY")</f>
        <v>#N/A Mandatory parameter [SECURITY] cannot be empty</v>
      </c>
      <c r="S663" s="91" t="str" cm="1">
        <f t="array" ref="S663">_xll.BDP(P663&amp;" Govt","RISK_MID")</f>
        <v>#N/A Mandatory parameter [SECURITY] cannot be empty Govt</v>
      </c>
      <c r="T663" s="175" t="e">
        <f t="shared" si="161"/>
        <v>#VALUE!</v>
      </c>
      <c r="U663" t="str" cm="1">
        <f t="array" ref="U663">IF(R663="GBP",1,_xll.BDP("GBP"&amp;R663&amp;" CURNCY","PX_LAST"))</f>
        <v>#N/A Invalid Security</v>
      </c>
      <c r="V663" s="107" t="e">
        <f t="shared" si="162"/>
        <v>#VALUE!</v>
      </c>
      <c r="X663" s="249">
        <f t="shared" si="163"/>
        <v>0</v>
      </c>
      <c r="Y663" s="250">
        <f t="shared" si="164"/>
        <v>0</v>
      </c>
      <c r="Z663" s="254">
        <f t="shared" si="165"/>
        <v>0</v>
      </c>
      <c r="AA663" s="254" t="e">
        <f t="shared" si="166"/>
        <v>#VALUE!</v>
      </c>
      <c r="AB663" s="91" t="str" cm="1">
        <f t="array" ref="AB663">_xll.BDP(P663&amp;" Govt","PX_DIRTY_MID")</f>
        <v>#N/A Mandatory parameter [SECURITY] cannot be empty Govt</v>
      </c>
      <c r="AC663" s="256" t="e">
        <f t="shared" si="167"/>
        <v>#VALUE!</v>
      </c>
      <c r="AD663" s="255" t="e">
        <f t="shared" si="168"/>
        <v>#VALUE!</v>
      </c>
      <c r="AE663" s="249">
        <f t="shared" si="169"/>
        <v>0</v>
      </c>
      <c r="AG663" s="254">
        <f t="shared" si="170"/>
        <v>0</v>
      </c>
      <c r="AH663" s="254" t="e">
        <f t="shared" si="171"/>
        <v>#VALUE!</v>
      </c>
      <c r="AI663" s="256" t="e">
        <f t="shared" si="172"/>
        <v>#VALUE!</v>
      </c>
      <c r="AJ663" t="b">
        <f t="shared" si="173"/>
        <v>1</v>
      </c>
      <c r="AK663" t="s">
        <v>1012</v>
      </c>
      <c r="AL663" t="str">
        <f t="shared" si="174"/>
        <v>#N/A Mandatory parameter [SECURITY] cannot be empty</v>
      </c>
      <c r="AM663">
        <f t="shared" si="175"/>
        <v>0</v>
      </c>
    </row>
    <row r="664" spans="8:39" x14ac:dyDescent="0.35">
      <c r="H664" s="287" t="e">
        <f t="shared" si="176"/>
        <v>#N/A</v>
      </c>
      <c r="O664" t="str" cm="1">
        <f t="array" ref="O664">_xll.BDP(I664,"SECURITY_TYP")</f>
        <v>#N/A Mandatory parameter [SECURITY] cannot be empty</v>
      </c>
      <c r="P664" t="str" cm="1">
        <f t="array" ref="P664">_xll.BDP(I664,"ID_ISIN")</f>
        <v>#N/A Mandatory parameter [SECURITY] cannot be empty</v>
      </c>
      <c r="Q664" t="str" cm="1">
        <f t="array" ref="Q664">_xll.BDP(P664&amp;" Govt","MATURITY")</f>
        <v>#N/A Mandatory parameter [SECURITY] cannot be empty Govt</v>
      </c>
      <c r="R664" t="str" cm="1">
        <f t="array" ref="R664">_xll.BDP(I664,"CRNCY")</f>
        <v>#N/A Mandatory parameter [SECURITY] cannot be empty</v>
      </c>
      <c r="S664" s="91" t="str" cm="1">
        <f t="array" ref="S664">_xll.BDP(P664&amp;" Govt","RISK_MID")</f>
        <v>#N/A Mandatory parameter [SECURITY] cannot be empty Govt</v>
      </c>
      <c r="T664" s="175" t="e">
        <f t="shared" si="161"/>
        <v>#VALUE!</v>
      </c>
      <c r="U664" t="str" cm="1">
        <f t="array" ref="U664">IF(R664="GBP",1,_xll.BDP("GBP"&amp;R664&amp;" CURNCY","PX_LAST"))</f>
        <v>#N/A Invalid Security</v>
      </c>
      <c r="V664" s="107" t="e">
        <f t="shared" si="162"/>
        <v>#VALUE!</v>
      </c>
      <c r="X664" s="249">
        <f t="shared" si="163"/>
        <v>0</v>
      </c>
      <c r="Y664" s="250">
        <f t="shared" si="164"/>
        <v>0</v>
      </c>
      <c r="Z664" s="254">
        <f t="shared" si="165"/>
        <v>0</v>
      </c>
      <c r="AA664" s="254" t="e">
        <f t="shared" si="166"/>
        <v>#VALUE!</v>
      </c>
      <c r="AB664" s="91" t="str" cm="1">
        <f t="array" ref="AB664">_xll.BDP(P664&amp;" Govt","PX_DIRTY_MID")</f>
        <v>#N/A Mandatory parameter [SECURITY] cannot be empty Govt</v>
      </c>
      <c r="AC664" s="256" t="e">
        <f t="shared" si="167"/>
        <v>#VALUE!</v>
      </c>
      <c r="AD664" s="255" t="e">
        <f t="shared" si="168"/>
        <v>#VALUE!</v>
      </c>
      <c r="AE664" s="249">
        <f t="shared" si="169"/>
        <v>0</v>
      </c>
      <c r="AG664" s="254">
        <f t="shared" si="170"/>
        <v>0</v>
      </c>
      <c r="AH664" s="254" t="e">
        <f t="shared" si="171"/>
        <v>#VALUE!</v>
      </c>
      <c r="AI664" s="256" t="e">
        <f t="shared" si="172"/>
        <v>#VALUE!</v>
      </c>
      <c r="AJ664" t="b">
        <f t="shared" si="173"/>
        <v>1</v>
      </c>
      <c r="AK664" t="s">
        <v>1012</v>
      </c>
      <c r="AL664" t="str">
        <f t="shared" si="174"/>
        <v>#N/A Mandatory parameter [SECURITY] cannot be empty</v>
      </c>
      <c r="AM664">
        <f t="shared" si="175"/>
        <v>0</v>
      </c>
    </row>
    <row r="665" spans="8:39" x14ac:dyDescent="0.35">
      <c r="H665" s="287" t="e">
        <f t="shared" si="176"/>
        <v>#N/A</v>
      </c>
      <c r="O665" t="str" cm="1">
        <f t="array" ref="O665">_xll.BDP(I665,"SECURITY_TYP")</f>
        <v>#N/A Mandatory parameter [SECURITY] cannot be empty</v>
      </c>
      <c r="P665" t="str" cm="1">
        <f t="array" ref="P665">_xll.BDP(I665,"ID_ISIN")</f>
        <v>#N/A Mandatory parameter [SECURITY] cannot be empty</v>
      </c>
      <c r="Q665" t="str" cm="1">
        <f t="array" ref="Q665">_xll.BDP(P665&amp;" Govt","MATURITY")</f>
        <v>#N/A Mandatory parameter [SECURITY] cannot be empty Govt</v>
      </c>
      <c r="R665" t="str" cm="1">
        <f t="array" ref="R665">_xll.BDP(I665,"CRNCY")</f>
        <v>#N/A Mandatory parameter [SECURITY] cannot be empty</v>
      </c>
      <c r="S665" s="91" t="str" cm="1">
        <f t="array" ref="S665">_xll.BDP(P665&amp;" Govt","RISK_MID")</f>
        <v>#N/A Mandatory parameter [SECURITY] cannot be empty Govt</v>
      </c>
      <c r="T665" s="175" t="e">
        <f t="shared" si="161"/>
        <v>#VALUE!</v>
      </c>
      <c r="U665" t="str" cm="1">
        <f t="array" ref="U665">IF(R665="GBP",1,_xll.BDP("GBP"&amp;R665&amp;" CURNCY","PX_LAST"))</f>
        <v>#N/A Invalid Security</v>
      </c>
      <c r="V665" s="107" t="e">
        <f t="shared" si="162"/>
        <v>#VALUE!</v>
      </c>
      <c r="X665" s="249">
        <f t="shared" si="163"/>
        <v>0</v>
      </c>
      <c r="Y665" s="250">
        <f t="shared" si="164"/>
        <v>0</v>
      </c>
      <c r="Z665" s="254">
        <f t="shared" si="165"/>
        <v>0</v>
      </c>
      <c r="AA665" s="254" t="e">
        <f t="shared" si="166"/>
        <v>#VALUE!</v>
      </c>
      <c r="AB665" s="91" t="str" cm="1">
        <f t="array" ref="AB665">_xll.BDP(P665&amp;" Govt","PX_DIRTY_MID")</f>
        <v>#N/A Mandatory parameter [SECURITY] cannot be empty Govt</v>
      </c>
      <c r="AC665" s="256" t="e">
        <f t="shared" si="167"/>
        <v>#VALUE!</v>
      </c>
      <c r="AD665" s="255" t="e">
        <f t="shared" si="168"/>
        <v>#VALUE!</v>
      </c>
      <c r="AE665" s="249">
        <f t="shared" si="169"/>
        <v>0</v>
      </c>
      <c r="AG665" s="254">
        <f t="shared" si="170"/>
        <v>0</v>
      </c>
      <c r="AH665" s="254" t="e">
        <f t="shared" si="171"/>
        <v>#VALUE!</v>
      </c>
      <c r="AI665" s="256" t="e">
        <f t="shared" si="172"/>
        <v>#VALUE!</v>
      </c>
      <c r="AJ665" t="b">
        <f t="shared" si="173"/>
        <v>1</v>
      </c>
      <c r="AK665" t="s">
        <v>1012</v>
      </c>
      <c r="AL665" t="str">
        <f t="shared" si="174"/>
        <v>#N/A Mandatory parameter [SECURITY] cannot be empty</v>
      </c>
      <c r="AM665">
        <f t="shared" si="175"/>
        <v>0</v>
      </c>
    </row>
    <row r="666" spans="8:39" x14ac:dyDescent="0.35">
      <c r="H666" s="287" t="e">
        <f t="shared" si="176"/>
        <v>#N/A</v>
      </c>
      <c r="O666" t="str" cm="1">
        <f t="array" ref="O666">_xll.BDP(I666,"SECURITY_TYP")</f>
        <v>#N/A Mandatory parameter [SECURITY] cannot be empty</v>
      </c>
      <c r="P666" t="str" cm="1">
        <f t="array" ref="P666">_xll.BDP(I666,"ID_ISIN")</f>
        <v>#N/A Mandatory parameter [SECURITY] cannot be empty</v>
      </c>
      <c r="Q666" t="str" cm="1">
        <f t="array" ref="Q666">_xll.BDP(P666&amp;" Govt","MATURITY")</f>
        <v>#N/A Mandatory parameter [SECURITY] cannot be empty Govt</v>
      </c>
      <c r="R666" t="str" cm="1">
        <f t="array" ref="R666">_xll.BDP(I666,"CRNCY")</f>
        <v>#N/A Mandatory parameter [SECURITY] cannot be empty</v>
      </c>
      <c r="S666" s="91" t="str" cm="1">
        <f t="array" ref="S666">_xll.BDP(P666&amp;" Govt","RISK_MID")</f>
        <v>#N/A Mandatory parameter [SECURITY] cannot be empty Govt</v>
      </c>
      <c r="T666" s="175" t="e">
        <f t="shared" si="161"/>
        <v>#VALUE!</v>
      </c>
      <c r="U666" t="str" cm="1">
        <f t="array" ref="U666">IF(R666="GBP",1,_xll.BDP("GBP"&amp;R666&amp;" CURNCY","PX_LAST"))</f>
        <v>#N/A Invalid Security</v>
      </c>
      <c r="V666" s="107" t="e">
        <f t="shared" si="162"/>
        <v>#VALUE!</v>
      </c>
      <c r="X666" s="249">
        <f t="shared" si="163"/>
        <v>0</v>
      </c>
      <c r="Y666" s="250">
        <f t="shared" si="164"/>
        <v>0</v>
      </c>
      <c r="Z666" s="254">
        <f t="shared" si="165"/>
        <v>0</v>
      </c>
      <c r="AA666" s="254" t="e">
        <f t="shared" si="166"/>
        <v>#VALUE!</v>
      </c>
      <c r="AB666" s="91" t="str" cm="1">
        <f t="array" ref="AB666">_xll.BDP(P666&amp;" Govt","PX_DIRTY_MID")</f>
        <v>#N/A Mandatory parameter [SECURITY] cannot be empty Govt</v>
      </c>
      <c r="AC666" s="256" t="e">
        <f t="shared" si="167"/>
        <v>#VALUE!</v>
      </c>
      <c r="AD666" s="255" t="e">
        <f t="shared" si="168"/>
        <v>#VALUE!</v>
      </c>
      <c r="AE666" s="249">
        <f t="shared" si="169"/>
        <v>0</v>
      </c>
      <c r="AG666" s="254">
        <f t="shared" si="170"/>
        <v>0</v>
      </c>
      <c r="AH666" s="254" t="e">
        <f t="shared" si="171"/>
        <v>#VALUE!</v>
      </c>
      <c r="AI666" s="256" t="e">
        <f t="shared" si="172"/>
        <v>#VALUE!</v>
      </c>
      <c r="AJ666" t="b">
        <f t="shared" si="173"/>
        <v>1</v>
      </c>
      <c r="AK666" t="s">
        <v>1012</v>
      </c>
      <c r="AL666" t="str">
        <f t="shared" si="174"/>
        <v>#N/A Mandatory parameter [SECURITY] cannot be empty</v>
      </c>
      <c r="AM666">
        <f t="shared" si="175"/>
        <v>0</v>
      </c>
    </row>
    <row r="667" spans="8:39" x14ac:dyDescent="0.35">
      <c r="H667" s="287" t="e">
        <f t="shared" si="176"/>
        <v>#N/A</v>
      </c>
      <c r="O667" t="str" cm="1">
        <f t="array" ref="O667">_xll.BDP(I667,"SECURITY_TYP")</f>
        <v>#N/A Mandatory parameter [SECURITY] cannot be empty</v>
      </c>
      <c r="P667" t="str" cm="1">
        <f t="array" ref="P667">_xll.BDP(I667,"ID_ISIN")</f>
        <v>#N/A Mandatory parameter [SECURITY] cannot be empty</v>
      </c>
      <c r="Q667" t="str" cm="1">
        <f t="array" ref="Q667">_xll.BDP(P667&amp;" Govt","MATURITY")</f>
        <v>#N/A Mandatory parameter [SECURITY] cannot be empty Govt</v>
      </c>
      <c r="R667" t="str" cm="1">
        <f t="array" ref="R667">_xll.BDP(I667,"CRNCY")</f>
        <v>#N/A Mandatory parameter [SECURITY] cannot be empty</v>
      </c>
      <c r="S667" s="91" t="str" cm="1">
        <f t="array" ref="S667">_xll.BDP(P667&amp;" Govt","RISK_MID")</f>
        <v>#N/A Mandatory parameter [SECURITY] cannot be empty Govt</v>
      </c>
      <c r="T667" s="175" t="e">
        <f t="shared" si="161"/>
        <v>#VALUE!</v>
      </c>
      <c r="U667" t="str" cm="1">
        <f t="array" ref="U667">IF(R667="GBP",1,_xll.BDP("GBP"&amp;R667&amp;" CURNCY","PX_LAST"))</f>
        <v>#N/A Invalid Security</v>
      </c>
      <c r="V667" s="107" t="e">
        <f t="shared" si="162"/>
        <v>#VALUE!</v>
      </c>
      <c r="X667" s="249">
        <f t="shared" si="163"/>
        <v>0</v>
      </c>
      <c r="Y667" s="250">
        <f t="shared" si="164"/>
        <v>0</v>
      </c>
      <c r="Z667" s="254">
        <f t="shared" si="165"/>
        <v>0</v>
      </c>
      <c r="AA667" s="254" t="e">
        <f t="shared" si="166"/>
        <v>#VALUE!</v>
      </c>
      <c r="AB667" s="91" t="str" cm="1">
        <f t="array" ref="AB667">_xll.BDP(P667&amp;" Govt","PX_DIRTY_MID")</f>
        <v>#N/A Mandatory parameter [SECURITY] cannot be empty Govt</v>
      </c>
      <c r="AC667" s="256" t="e">
        <f t="shared" si="167"/>
        <v>#VALUE!</v>
      </c>
      <c r="AD667" s="255" t="e">
        <f t="shared" si="168"/>
        <v>#VALUE!</v>
      </c>
      <c r="AE667" s="249">
        <f t="shared" si="169"/>
        <v>0</v>
      </c>
      <c r="AG667" s="254">
        <f t="shared" si="170"/>
        <v>0</v>
      </c>
      <c r="AH667" s="254" t="e">
        <f t="shared" si="171"/>
        <v>#VALUE!</v>
      </c>
      <c r="AI667" s="256" t="e">
        <f t="shared" si="172"/>
        <v>#VALUE!</v>
      </c>
      <c r="AJ667" t="b">
        <f t="shared" si="173"/>
        <v>1</v>
      </c>
      <c r="AK667" t="s">
        <v>1012</v>
      </c>
      <c r="AL667" t="str">
        <f t="shared" si="174"/>
        <v>#N/A Mandatory parameter [SECURITY] cannot be empty</v>
      </c>
      <c r="AM667">
        <f t="shared" si="175"/>
        <v>0</v>
      </c>
    </row>
    <row r="668" spans="8:39" x14ac:dyDescent="0.35">
      <c r="H668" s="287" t="e">
        <f t="shared" si="176"/>
        <v>#N/A</v>
      </c>
      <c r="O668" t="str" cm="1">
        <f t="array" ref="O668">_xll.BDP(I668,"SECURITY_TYP")</f>
        <v>#N/A Mandatory parameter [SECURITY] cannot be empty</v>
      </c>
      <c r="P668" t="str" cm="1">
        <f t="array" ref="P668">_xll.BDP(I668,"ID_ISIN")</f>
        <v>#N/A Mandatory parameter [SECURITY] cannot be empty</v>
      </c>
      <c r="Q668" t="str" cm="1">
        <f t="array" ref="Q668">_xll.BDP(P668&amp;" Govt","MATURITY")</f>
        <v>#N/A Mandatory parameter [SECURITY] cannot be empty Govt</v>
      </c>
      <c r="R668" t="str" cm="1">
        <f t="array" ref="R668">_xll.BDP(I668,"CRNCY")</f>
        <v>#N/A Mandatory parameter [SECURITY] cannot be empty</v>
      </c>
      <c r="S668" s="91" t="str" cm="1">
        <f t="array" ref="S668">_xll.BDP(P668&amp;" Govt","RISK_MID")</f>
        <v>#N/A Mandatory parameter [SECURITY] cannot be empty Govt</v>
      </c>
      <c r="T668" s="175" t="e">
        <f t="shared" si="161"/>
        <v>#VALUE!</v>
      </c>
      <c r="U668" t="str" cm="1">
        <f t="array" ref="U668">IF(R668="GBP",1,_xll.BDP("GBP"&amp;R668&amp;" CURNCY","PX_LAST"))</f>
        <v>#N/A Invalid Security</v>
      </c>
      <c r="V668" s="107" t="e">
        <f t="shared" si="162"/>
        <v>#VALUE!</v>
      </c>
      <c r="X668" s="249">
        <f t="shared" si="163"/>
        <v>0</v>
      </c>
      <c r="Y668" s="250">
        <f t="shared" si="164"/>
        <v>0</v>
      </c>
      <c r="Z668" s="254">
        <f t="shared" si="165"/>
        <v>0</v>
      </c>
      <c r="AA668" s="254" t="e">
        <f t="shared" si="166"/>
        <v>#VALUE!</v>
      </c>
      <c r="AB668" s="91" t="str" cm="1">
        <f t="array" ref="AB668">_xll.BDP(P668&amp;" Govt","PX_DIRTY_MID")</f>
        <v>#N/A Mandatory parameter [SECURITY] cannot be empty Govt</v>
      </c>
      <c r="AC668" s="256" t="e">
        <f t="shared" si="167"/>
        <v>#VALUE!</v>
      </c>
      <c r="AD668" s="255" t="e">
        <f t="shared" si="168"/>
        <v>#VALUE!</v>
      </c>
      <c r="AE668" s="249">
        <f t="shared" si="169"/>
        <v>0</v>
      </c>
      <c r="AG668" s="254">
        <f t="shared" si="170"/>
        <v>0</v>
      </c>
      <c r="AH668" s="254" t="e">
        <f t="shared" si="171"/>
        <v>#VALUE!</v>
      </c>
      <c r="AI668" s="256" t="e">
        <f t="shared" si="172"/>
        <v>#VALUE!</v>
      </c>
      <c r="AJ668" t="b">
        <f t="shared" si="173"/>
        <v>1</v>
      </c>
      <c r="AK668" t="s">
        <v>1012</v>
      </c>
      <c r="AL668" t="str">
        <f t="shared" si="174"/>
        <v>#N/A Mandatory parameter [SECURITY] cannot be empty</v>
      </c>
      <c r="AM668">
        <f t="shared" si="175"/>
        <v>0</v>
      </c>
    </row>
    <row r="669" spans="8:39" x14ac:dyDescent="0.35">
      <c r="H669" s="287" t="e">
        <f t="shared" si="176"/>
        <v>#N/A</v>
      </c>
      <c r="O669" t="str" cm="1">
        <f t="array" ref="O669">_xll.BDP(I669,"SECURITY_TYP")</f>
        <v>#N/A Mandatory parameter [SECURITY] cannot be empty</v>
      </c>
      <c r="P669" t="str" cm="1">
        <f t="array" ref="P669">_xll.BDP(I669,"ID_ISIN")</f>
        <v>#N/A Mandatory parameter [SECURITY] cannot be empty</v>
      </c>
      <c r="Q669" t="str" cm="1">
        <f t="array" ref="Q669">_xll.BDP(P669&amp;" Govt","MATURITY")</f>
        <v>#N/A Mandatory parameter [SECURITY] cannot be empty Govt</v>
      </c>
      <c r="R669" t="str" cm="1">
        <f t="array" ref="R669">_xll.BDP(I669,"CRNCY")</f>
        <v>#N/A Mandatory parameter [SECURITY] cannot be empty</v>
      </c>
      <c r="S669" s="91" t="str" cm="1">
        <f t="array" ref="S669">_xll.BDP(P669&amp;" Govt","RISK_MID")</f>
        <v>#N/A Mandatory parameter [SECURITY] cannot be empty Govt</v>
      </c>
      <c r="T669" s="175" t="e">
        <f t="shared" si="161"/>
        <v>#VALUE!</v>
      </c>
      <c r="U669" t="str" cm="1">
        <f t="array" ref="U669">IF(R669="GBP",1,_xll.BDP("GBP"&amp;R669&amp;" CURNCY","PX_LAST"))</f>
        <v>#N/A Invalid Security</v>
      </c>
      <c r="V669" s="107" t="e">
        <f t="shared" si="162"/>
        <v>#VALUE!</v>
      </c>
      <c r="X669" s="249">
        <f t="shared" si="163"/>
        <v>0</v>
      </c>
      <c r="Y669" s="250">
        <f t="shared" si="164"/>
        <v>0</v>
      </c>
      <c r="Z669" s="254">
        <f t="shared" si="165"/>
        <v>0</v>
      </c>
      <c r="AA669" s="254" t="e">
        <f t="shared" si="166"/>
        <v>#VALUE!</v>
      </c>
      <c r="AB669" s="91" t="str" cm="1">
        <f t="array" ref="AB669">_xll.BDP(P669&amp;" Govt","PX_DIRTY_MID")</f>
        <v>#N/A Mandatory parameter [SECURITY] cannot be empty Govt</v>
      </c>
      <c r="AC669" s="256" t="e">
        <f t="shared" si="167"/>
        <v>#VALUE!</v>
      </c>
      <c r="AD669" s="255" t="e">
        <f t="shared" si="168"/>
        <v>#VALUE!</v>
      </c>
      <c r="AE669" s="249">
        <f t="shared" si="169"/>
        <v>0</v>
      </c>
      <c r="AG669" s="254">
        <f t="shared" si="170"/>
        <v>0</v>
      </c>
      <c r="AH669" s="254" t="e">
        <f t="shared" si="171"/>
        <v>#VALUE!</v>
      </c>
      <c r="AI669" s="256" t="e">
        <f t="shared" si="172"/>
        <v>#VALUE!</v>
      </c>
      <c r="AJ669" t="b">
        <f t="shared" si="173"/>
        <v>1</v>
      </c>
      <c r="AK669" t="s">
        <v>1012</v>
      </c>
      <c r="AL669" t="str">
        <f t="shared" si="174"/>
        <v>#N/A Mandatory parameter [SECURITY] cannot be empty</v>
      </c>
      <c r="AM669">
        <f t="shared" si="175"/>
        <v>0</v>
      </c>
    </row>
    <row r="670" spans="8:39" x14ac:dyDescent="0.35">
      <c r="H670" s="287" t="e">
        <f t="shared" si="176"/>
        <v>#N/A</v>
      </c>
      <c r="O670" t="str" cm="1">
        <f t="array" ref="O670">_xll.BDP(I670,"SECURITY_TYP")</f>
        <v>#N/A Mandatory parameter [SECURITY] cannot be empty</v>
      </c>
      <c r="P670" t="str" cm="1">
        <f t="array" ref="P670">_xll.BDP(I670,"ID_ISIN")</f>
        <v>#N/A Mandatory parameter [SECURITY] cannot be empty</v>
      </c>
      <c r="Q670" t="str" cm="1">
        <f t="array" ref="Q670">_xll.BDP(P670&amp;" Govt","MATURITY")</f>
        <v>#N/A Mandatory parameter [SECURITY] cannot be empty Govt</v>
      </c>
      <c r="R670" t="str" cm="1">
        <f t="array" ref="R670">_xll.BDP(I670,"CRNCY")</f>
        <v>#N/A Mandatory parameter [SECURITY] cannot be empty</v>
      </c>
      <c r="S670" s="91" t="str" cm="1">
        <f t="array" ref="S670">_xll.BDP(P670&amp;" Govt","RISK_MID")</f>
        <v>#N/A Mandatory parameter [SECURITY] cannot be empty Govt</v>
      </c>
      <c r="T670" s="175" t="e">
        <f t="shared" si="161"/>
        <v>#VALUE!</v>
      </c>
      <c r="U670" t="str" cm="1">
        <f t="array" ref="U670">IF(R670="GBP",1,_xll.BDP("GBP"&amp;R670&amp;" CURNCY","PX_LAST"))</f>
        <v>#N/A Invalid Security</v>
      </c>
      <c r="V670" s="107" t="e">
        <f t="shared" si="162"/>
        <v>#VALUE!</v>
      </c>
      <c r="X670" s="249">
        <f t="shared" si="163"/>
        <v>0</v>
      </c>
      <c r="Y670" s="250">
        <f t="shared" si="164"/>
        <v>0</v>
      </c>
      <c r="Z670" s="254">
        <f t="shared" si="165"/>
        <v>0</v>
      </c>
      <c r="AA670" s="254" t="e">
        <f t="shared" si="166"/>
        <v>#VALUE!</v>
      </c>
      <c r="AB670" s="91" t="str" cm="1">
        <f t="array" ref="AB670">_xll.BDP(P670&amp;" Govt","PX_DIRTY_MID")</f>
        <v>#N/A Mandatory parameter [SECURITY] cannot be empty Govt</v>
      </c>
      <c r="AC670" s="256" t="e">
        <f t="shared" si="167"/>
        <v>#VALUE!</v>
      </c>
      <c r="AD670" s="255" t="e">
        <f t="shared" si="168"/>
        <v>#VALUE!</v>
      </c>
      <c r="AE670" s="249">
        <f t="shared" si="169"/>
        <v>0</v>
      </c>
      <c r="AG670" s="254">
        <f t="shared" si="170"/>
        <v>0</v>
      </c>
      <c r="AH670" s="254" t="e">
        <f t="shared" si="171"/>
        <v>#VALUE!</v>
      </c>
      <c r="AI670" s="256" t="e">
        <f t="shared" si="172"/>
        <v>#VALUE!</v>
      </c>
      <c r="AJ670" t="b">
        <f t="shared" si="173"/>
        <v>1</v>
      </c>
      <c r="AK670" t="s">
        <v>1012</v>
      </c>
      <c r="AL670" t="str">
        <f t="shared" si="174"/>
        <v>#N/A Mandatory parameter [SECURITY] cannot be empty</v>
      </c>
      <c r="AM670">
        <f t="shared" si="175"/>
        <v>0</v>
      </c>
    </row>
    <row r="671" spans="8:39" x14ac:dyDescent="0.35">
      <c r="H671" s="287" t="e">
        <f t="shared" si="176"/>
        <v>#N/A</v>
      </c>
      <c r="O671" t="str" cm="1">
        <f t="array" ref="O671">_xll.BDP(I671,"SECURITY_TYP")</f>
        <v>#N/A Mandatory parameter [SECURITY] cannot be empty</v>
      </c>
      <c r="P671" t="str" cm="1">
        <f t="array" ref="P671">_xll.BDP(I671,"ID_ISIN")</f>
        <v>#N/A Mandatory parameter [SECURITY] cannot be empty</v>
      </c>
      <c r="Q671" t="str" cm="1">
        <f t="array" ref="Q671">_xll.BDP(P671&amp;" Govt","MATURITY")</f>
        <v>#N/A Mandatory parameter [SECURITY] cannot be empty Govt</v>
      </c>
      <c r="R671" t="str" cm="1">
        <f t="array" ref="R671">_xll.BDP(I671,"CRNCY")</f>
        <v>#N/A Mandatory parameter [SECURITY] cannot be empty</v>
      </c>
      <c r="S671" s="91" t="str" cm="1">
        <f t="array" ref="S671">_xll.BDP(P671&amp;" Govt","RISK_MID")</f>
        <v>#N/A Mandatory parameter [SECURITY] cannot be empty Govt</v>
      </c>
      <c r="T671" s="175" t="e">
        <f t="shared" si="161"/>
        <v>#VALUE!</v>
      </c>
      <c r="U671" t="str" cm="1">
        <f t="array" ref="U671">IF(R671="GBP",1,_xll.BDP("GBP"&amp;R671&amp;" CURNCY","PX_LAST"))</f>
        <v>#N/A Invalid Security</v>
      </c>
      <c r="V671" s="107" t="e">
        <f t="shared" si="162"/>
        <v>#VALUE!</v>
      </c>
      <c r="X671" s="249">
        <f t="shared" si="163"/>
        <v>0</v>
      </c>
      <c r="Y671" s="250">
        <f t="shared" si="164"/>
        <v>0</v>
      </c>
      <c r="Z671" s="254">
        <f t="shared" si="165"/>
        <v>0</v>
      </c>
      <c r="AA671" s="254" t="e">
        <f t="shared" si="166"/>
        <v>#VALUE!</v>
      </c>
      <c r="AB671" s="91" t="str" cm="1">
        <f t="array" ref="AB671">_xll.BDP(P671&amp;" Govt","PX_DIRTY_MID")</f>
        <v>#N/A Mandatory parameter [SECURITY] cannot be empty Govt</v>
      </c>
      <c r="AC671" s="256" t="e">
        <f t="shared" si="167"/>
        <v>#VALUE!</v>
      </c>
      <c r="AD671" s="255" t="e">
        <f t="shared" si="168"/>
        <v>#VALUE!</v>
      </c>
      <c r="AE671" s="249">
        <f t="shared" si="169"/>
        <v>0</v>
      </c>
      <c r="AG671" s="254">
        <f t="shared" si="170"/>
        <v>0</v>
      </c>
      <c r="AH671" s="254" t="e">
        <f t="shared" si="171"/>
        <v>#VALUE!</v>
      </c>
      <c r="AI671" s="256" t="e">
        <f t="shared" si="172"/>
        <v>#VALUE!</v>
      </c>
      <c r="AJ671" t="b">
        <f t="shared" si="173"/>
        <v>1</v>
      </c>
      <c r="AK671" t="s">
        <v>1012</v>
      </c>
      <c r="AL671" t="str">
        <f t="shared" si="174"/>
        <v>#N/A Mandatory parameter [SECURITY] cannot be empty</v>
      </c>
      <c r="AM671">
        <f t="shared" si="175"/>
        <v>0</v>
      </c>
    </row>
    <row r="672" spans="8:39" x14ac:dyDescent="0.35">
      <c r="H672" s="287" t="e">
        <f t="shared" si="176"/>
        <v>#N/A</v>
      </c>
      <c r="O672" t="str" cm="1">
        <f t="array" ref="O672">_xll.BDP(I672,"SECURITY_TYP")</f>
        <v>#N/A Mandatory parameter [SECURITY] cannot be empty</v>
      </c>
      <c r="P672" t="str" cm="1">
        <f t="array" ref="P672">_xll.BDP(I672,"ID_ISIN")</f>
        <v>#N/A Mandatory parameter [SECURITY] cannot be empty</v>
      </c>
      <c r="Q672" t="str" cm="1">
        <f t="array" ref="Q672">_xll.BDP(P672&amp;" Govt","MATURITY")</f>
        <v>#N/A Mandatory parameter [SECURITY] cannot be empty Govt</v>
      </c>
      <c r="R672" t="str" cm="1">
        <f t="array" ref="R672">_xll.BDP(I672,"CRNCY")</f>
        <v>#N/A Mandatory parameter [SECURITY] cannot be empty</v>
      </c>
      <c r="S672" s="91" t="str" cm="1">
        <f t="array" ref="S672">_xll.BDP(P672&amp;" Govt","RISK_MID")</f>
        <v>#N/A Mandatory parameter [SECURITY] cannot be empty Govt</v>
      </c>
      <c r="T672" s="175" t="e">
        <f t="shared" si="161"/>
        <v>#VALUE!</v>
      </c>
      <c r="U672" t="str" cm="1">
        <f t="array" ref="U672">IF(R672="GBP",1,_xll.BDP("GBP"&amp;R672&amp;" CURNCY","PX_LAST"))</f>
        <v>#N/A Invalid Security</v>
      </c>
      <c r="V672" s="107" t="e">
        <f t="shared" si="162"/>
        <v>#VALUE!</v>
      </c>
      <c r="X672" s="249">
        <f t="shared" si="163"/>
        <v>0</v>
      </c>
      <c r="Y672" s="250">
        <f t="shared" si="164"/>
        <v>0</v>
      </c>
      <c r="Z672" s="254">
        <f t="shared" si="165"/>
        <v>0</v>
      </c>
      <c r="AA672" s="254" t="e">
        <f t="shared" si="166"/>
        <v>#VALUE!</v>
      </c>
      <c r="AB672" s="91" t="str" cm="1">
        <f t="array" ref="AB672">_xll.BDP(P672&amp;" Govt","PX_DIRTY_MID")</f>
        <v>#N/A Mandatory parameter [SECURITY] cannot be empty Govt</v>
      </c>
      <c r="AC672" s="256" t="e">
        <f t="shared" si="167"/>
        <v>#VALUE!</v>
      </c>
      <c r="AD672" s="255" t="e">
        <f t="shared" si="168"/>
        <v>#VALUE!</v>
      </c>
      <c r="AE672" s="249">
        <f t="shared" si="169"/>
        <v>0</v>
      </c>
      <c r="AG672" s="254">
        <f t="shared" si="170"/>
        <v>0</v>
      </c>
      <c r="AH672" s="254" t="e">
        <f t="shared" si="171"/>
        <v>#VALUE!</v>
      </c>
      <c r="AI672" s="256" t="e">
        <f t="shared" si="172"/>
        <v>#VALUE!</v>
      </c>
      <c r="AJ672" t="b">
        <f t="shared" si="173"/>
        <v>1</v>
      </c>
      <c r="AK672" t="s">
        <v>1012</v>
      </c>
      <c r="AL672" t="str">
        <f t="shared" si="174"/>
        <v>#N/A Mandatory parameter [SECURITY] cannot be empty</v>
      </c>
      <c r="AM672">
        <f t="shared" si="175"/>
        <v>0</v>
      </c>
    </row>
    <row r="673" spans="8:39" x14ac:dyDescent="0.35">
      <c r="H673" s="287" t="e">
        <f t="shared" si="176"/>
        <v>#N/A</v>
      </c>
      <c r="O673" t="str" cm="1">
        <f t="array" ref="O673">_xll.BDP(I673,"SECURITY_TYP")</f>
        <v>#N/A Mandatory parameter [SECURITY] cannot be empty</v>
      </c>
      <c r="P673" t="str" cm="1">
        <f t="array" ref="P673">_xll.BDP(I673,"ID_ISIN")</f>
        <v>#N/A Mandatory parameter [SECURITY] cannot be empty</v>
      </c>
      <c r="Q673" t="str" cm="1">
        <f t="array" ref="Q673">_xll.BDP(P673&amp;" Govt","MATURITY")</f>
        <v>#N/A Mandatory parameter [SECURITY] cannot be empty Govt</v>
      </c>
      <c r="R673" t="str" cm="1">
        <f t="array" ref="R673">_xll.BDP(I673,"CRNCY")</f>
        <v>#N/A Mandatory parameter [SECURITY] cannot be empty</v>
      </c>
      <c r="S673" s="91" t="str" cm="1">
        <f t="array" ref="S673">_xll.BDP(P673&amp;" Govt","RISK_MID")</f>
        <v>#N/A Mandatory parameter [SECURITY] cannot be empty Govt</v>
      </c>
      <c r="T673" s="175" t="e">
        <f t="shared" si="161"/>
        <v>#VALUE!</v>
      </c>
      <c r="U673" t="str" cm="1">
        <f t="array" ref="U673">IF(R673="GBP",1,_xll.BDP("GBP"&amp;R673&amp;" CURNCY","PX_LAST"))</f>
        <v>#N/A Invalid Security</v>
      </c>
      <c r="V673" s="107" t="e">
        <f t="shared" si="162"/>
        <v>#VALUE!</v>
      </c>
      <c r="X673" s="249">
        <f t="shared" si="163"/>
        <v>0</v>
      </c>
      <c r="Y673" s="250">
        <f t="shared" si="164"/>
        <v>0</v>
      </c>
      <c r="Z673" s="254">
        <f t="shared" si="165"/>
        <v>0</v>
      </c>
      <c r="AA673" s="254" t="e">
        <f t="shared" si="166"/>
        <v>#VALUE!</v>
      </c>
      <c r="AB673" s="91" t="str" cm="1">
        <f t="array" ref="AB673">_xll.BDP(P673&amp;" Govt","PX_DIRTY_MID")</f>
        <v>#N/A Mandatory parameter [SECURITY] cannot be empty Govt</v>
      </c>
      <c r="AC673" s="256" t="e">
        <f t="shared" si="167"/>
        <v>#VALUE!</v>
      </c>
      <c r="AD673" s="255" t="e">
        <f t="shared" si="168"/>
        <v>#VALUE!</v>
      </c>
      <c r="AE673" s="249">
        <f t="shared" si="169"/>
        <v>0</v>
      </c>
      <c r="AG673" s="254">
        <f t="shared" si="170"/>
        <v>0</v>
      </c>
      <c r="AH673" s="254" t="e">
        <f t="shared" si="171"/>
        <v>#VALUE!</v>
      </c>
      <c r="AI673" s="256" t="e">
        <f t="shared" si="172"/>
        <v>#VALUE!</v>
      </c>
      <c r="AJ673" t="b">
        <f t="shared" si="173"/>
        <v>1</v>
      </c>
      <c r="AK673" t="s">
        <v>1012</v>
      </c>
      <c r="AL673" t="str">
        <f t="shared" si="174"/>
        <v>#N/A Mandatory parameter [SECURITY] cannot be empty</v>
      </c>
      <c r="AM673">
        <f t="shared" si="175"/>
        <v>0</v>
      </c>
    </row>
    <row r="674" spans="8:39" x14ac:dyDescent="0.35">
      <c r="H674" s="287" t="e">
        <f t="shared" si="176"/>
        <v>#N/A</v>
      </c>
      <c r="O674" t="str" cm="1">
        <f t="array" ref="O674">_xll.BDP(I674,"SECURITY_TYP")</f>
        <v>#N/A Mandatory parameter [SECURITY] cannot be empty</v>
      </c>
      <c r="P674" t="str" cm="1">
        <f t="array" ref="P674">_xll.BDP(I674,"ID_ISIN")</f>
        <v>#N/A Mandatory parameter [SECURITY] cannot be empty</v>
      </c>
      <c r="Q674" t="str" cm="1">
        <f t="array" ref="Q674">_xll.BDP(P674&amp;" Govt","MATURITY")</f>
        <v>#N/A Mandatory parameter [SECURITY] cannot be empty Govt</v>
      </c>
      <c r="R674" t="str" cm="1">
        <f t="array" ref="R674">_xll.BDP(I674,"CRNCY")</f>
        <v>#N/A Mandatory parameter [SECURITY] cannot be empty</v>
      </c>
      <c r="S674" s="91" t="str" cm="1">
        <f t="array" ref="S674">_xll.BDP(P674&amp;" Govt","RISK_MID")</f>
        <v>#N/A Mandatory parameter [SECURITY] cannot be empty Govt</v>
      </c>
      <c r="T674" s="175" t="e">
        <f t="shared" si="161"/>
        <v>#VALUE!</v>
      </c>
      <c r="U674" t="str" cm="1">
        <f t="array" ref="U674">IF(R674="GBP",1,_xll.BDP("GBP"&amp;R674&amp;" CURNCY","PX_LAST"))</f>
        <v>#N/A Invalid Security</v>
      </c>
      <c r="V674" s="107" t="e">
        <f t="shared" si="162"/>
        <v>#VALUE!</v>
      </c>
      <c r="X674" s="249">
        <f t="shared" si="163"/>
        <v>0</v>
      </c>
      <c r="Y674" s="250">
        <f t="shared" si="164"/>
        <v>0</v>
      </c>
      <c r="Z674" s="254">
        <f t="shared" si="165"/>
        <v>0</v>
      </c>
      <c r="AA674" s="254" t="e">
        <f t="shared" si="166"/>
        <v>#VALUE!</v>
      </c>
      <c r="AB674" s="91" t="str" cm="1">
        <f t="array" ref="AB674">_xll.BDP(P674&amp;" Govt","PX_DIRTY_MID")</f>
        <v>#N/A Mandatory parameter [SECURITY] cannot be empty Govt</v>
      </c>
      <c r="AC674" s="256" t="e">
        <f t="shared" si="167"/>
        <v>#VALUE!</v>
      </c>
      <c r="AD674" s="255" t="e">
        <f t="shared" si="168"/>
        <v>#VALUE!</v>
      </c>
      <c r="AE674" s="249">
        <f t="shared" si="169"/>
        <v>0</v>
      </c>
      <c r="AG674" s="254">
        <f t="shared" si="170"/>
        <v>0</v>
      </c>
      <c r="AH674" s="254" t="e">
        <f t="shared" si="171"/>
        <v>#VALUE!</v>
      </c>
      <c r="AI674" s="256" t="e">
        <f t="shared" si="172"/>
        <v>#VALUE!</v>
      </c>
      <c r="AJ674" t="b">
        <f t="shared" si="173"/>
        <v>1</v>
      </c>
      <c r="AK674" t="s">
        <v>1012</v>
      </c>
      <c r="AL674" t="str">
        <f t="shared" si="174"/>
        <v>#N/A Mandatory parameter [SECURITY] cannot be empty</v>
      </c>
      <c r="AM674">
        <f t="shared" si="175"/>
        <v>0</v>
      </c>
    </row>
    <row r="675" spans="8:39" x14ac:dyDescent="0.35">
      <c r="H675" s="287" t="e">
        <f t="shared" si="176"/>
        <v>#N/A</v>
      </c>
      <c r="O675" t="str" cm="1">
        <f t="array" ref="O675">_xll.BDP(I675,"SECURITY_TYP")</f>
        <v>#N/A Mandatory parameter [SECURITY] cannot be empty</v>
      </c>
      <c r="P675" t="str" cm="1">
        <f t="array" ref="P675">_xll.BDP(I675,"ID_ISIN")</f>
        <v>#N/A Mandatory parameter [SECURITY] cannot be empty</v>
      </c>
      <c r="Q675" t="str" cm="1">
        <f t="array" ref="Q675">_xll.BDP(P675&amp;" Govt","MATURITY")</f>
        <v>#N/A Mandatory parameter [SECURITY] cannot be empty Govt</v>
      </c>
      <c r="R675" t="str" cm="1">
        <f t="array" ref="R675">_xll.BDP(I675,"CRNCY")</f>
        <v>#N/A Mandatory parameter [SECURITY] cannot be empty</v>
      </c>
      <c r="S675" s="91" t="str" cm="1">
        <f t="array" ref="S675">_xll.BDP(P675&amp;" Govt","RISK_MID")</f>
        <v>#N/A Mandatory parameter [SECURITY] cannot be empty Govt</v>
      </c>
      <c r="T675" s="175" t="e">
        <f t="shared" si="161"/>
        <v>#VALUE!</v>
      </c>
      <c r="U675" t="str" cm="1">
        <f t="array" ref="U675">IF(R675="GBP",1,_xll.BDP("GBP"&amp;R675&amp;" CURNCY","PX_LAST"))</f>
        <v>#N/A Invalid Security</v>
      </c>
      <c r="V675" s="107" t="e">
        <f t="shared" si="162"/>
        <v>#VALUE!</v>
      </c>
      <c r="X675" s="249">
        <f t="shared" si="163"/>
        <v>0</v>
      </c>
      <c r="Y675" s="250">
        <f t="shared" si="164"/>
        <v>0</v>
      </c>
      <c r="Z675" s="254">
        <f t="shared" si="165"/>
        <v>0</v>
      </c>
      <c r="AA675" s="254" t="e">
        <f t="shared" si="166"/>
        <v>#VALUE!</v>
      </c>
      <c r="AB675" s="91" t="str" cm="1">
        <f t="array" ref="AB675">_xll.BDP(P675&amp;" Govt","PX_DIRTY_MID")</f>
        <v>#N/A Mandatory parameter [SECURITY] cannot be empty Govt</v>
      </c>
      <c r="AC675" s="256" t="e">
        <f t="shared" si="167"/>
        <v>#VALUE!</v>
      </c>
      <c r="AD675" s="255" t="e">
        <f t="shared" si="168"/>
        <v>#VALUE!</v>
      </c>
      <c r="AE675" s="249">
        <f t="shared" si="169"/>
        <v>0</v>
      </c>
      <c r="AG675" s="254">
        <f t="shared" si="170"/>
        <v>0</v>
      </c>
      <c r="AH675" s="254" t="e">
        <f t="shared" si="171"/>
        <v>#VALUE!</v>
      </c>
      <c r="AI675" s="256" t="e">
        <f t="shared" si="172"/>
        <v>#VALUE!</v>
      </c>
      <c r="AJ675" t="b">
        <f t="shared" si="173"/>
        <v>1</v>
      </c>
      <c r="AK675" t="s">
        <v>1012</v>
      </c>
      <c r="AL675" t="str">
        <f t="shared" si="174"/>
        <v>#N/A Mandatory parameter [SECURITY] cannot be empty</v>
      </c>
      <c r="AM675">
        <f t="shared" si="175"/>
        <v>0</v>
      </c>
    </row>
    <row r="676" spans="8:39" x14ac:dyDescent="0.35">
      <c r="H676" s="287" t="e">
        <f t="shared" si="176"/>
        <v>#N/A</v>
      </c>
      <c r="O676" t="str" cm="1">
        <f t="array" ref="O676">_xll.BDP(I676,"SECURITY_TYP")</f>
        <v>#N/A Mandatory parameter [SECURITY] cannot be empty</v>
      </c>
      <c r="P676" t="str" cm="1">
        <f t="array" ref="P676">_xll.BDP(I676,"ID_ISIN")</f>
        <v>#N/A Mandatory parameter [SECURITY] cannot be empty</v>
      </c>
      <c r="Q676" t="str" cm="1">
        <f t="array" ref="Q676">_xll.BDP(P676&amp;" Govt","MATURITY")</f>
        <v>#N/A Mandatory parameter [SECURITY] cannot be empty Govt</v>
      </c>
      <c r="R676" t="str" cm="1">
        <f t="array" ref="R676">_xll.BDP(I676,"CRNCY")</f>
        <v>#N/A Mandatory parameter [SECURITY] cannot be empty</v>
      </c>
      <c r="S676" s="91" t="str" cm="1">
        <f t="array" ref="S676">_xll.BDP(P676&amp;" Govt","RISK_MID")</f>
        <v>#N/A Mandatory parameter [SECURITY] cannot be empty Govt</v>
      </c>
      <c r="T676" s="175" t="e">
        <f t="shared" si="161"/>
        <v>#VALUE!</v>
      </c>
      <c r="U676" t="str" cm="1">
        <f t="array" ref="U676">IF(R676="GBP",1,_xll.BDP("GBP"&amp;R676&amp;" CURNCY","PX_LAST"))</f>
        <v>#N/A Invalid Security</v>
      </c>
      <c r="V676" s="107" t="e">
        <f t="shared" si="162"/>
        <v>#VALUE!</v>
      </c>
      <c r="X676" s="249">
        <f t="shared" si="163"/>
        <v>0</v>
      </c>
      <c r="Y676" s="250">
        <f t="shared" si="164"/>
        <v>0</v>
      </c>
      <c r="Z676" s="254">
        <f t="shared" si="165"/>
        <v>0</v>
      </c>
      <c r="AA676" s="254" t="e">
        <f t="shared" si="166"/>
        <v>#VALUE!</v>
      </c>
      <c r="AB676" s="91" t="str" cm="1">
        <f t="array" ref="AB676">_xll.BDP(P676&amp;" Govt","PX_DIRTY_MID")</f>
        <v>#N/A Mandatory parameter [SECURITY] cannot be empty Govt</v>
      </c>
      <c r="AC676" s="256" t="e">
        <f t="shared" si="167"/>
        <v>#VALUE!</v>
      </c>
      <c r="AD676" s="255" t="e">
        <f t="shared" si="168"/>
        <v>#VALUE!</v>
      </c>
      <c r="AE676" s="249">
        <f t="shared" si="169"/>
        <v>0</v>
      </c>
      <c r="AG676" s="254">
        <f t="shared" si="170"/>
        <v>0</v>
      </c>
      <c r="AH676" s="254" t="e">
        <f t="shared" si="171"/>
        <v>#VALUE!</v>
      </c>
      <c r="AI676" s="256" t="e">
        <f t="shared" si="172"/>
        <v>#VALUE!</v>
      </c>
      <c r="AJ676" t="b">
        <f t="shared" si="173"/>
        <v>1</v>
      </c>
      <c r="AK676" t="s">
        <v>1012</v>
      </c>
      <c r="AL676" t="str">
        <f t="shared" si="174"/>
        <v>#N/A Mandatory parameter [SECURITY] cannot be empty</v>
      </c>
      <c r="AM676">
        <f t="shared" si="175"/>
        <v>0</v>
      </c>
    </row>
    <row r="677" spans="8:39" x14ac:dyDescent="0.35">
      <c r="H677" s="287" t="e">
        <f t="shared" si="176"/>
        <v>#N/A</v>
      </c>
      <c r="O677" t="str" cm="1">
        <f t="array" ref="O677">_xll.BDP(I677,"SECURITY_TYP")</f>
        <v>#N/A Mandatory parameter [SECURITY] cannot be empty</v>
      </c>
      <c r="P677" t="str" cm="1">
        <f t="array" ref="P677">_xll.BDP(I677,"ID_ISIN")</f>
        <v>#N/A Mandatory parameter [SECURITY] cannot be empty</v>
      </c>
      <c r="Q677" t="str" cm="1">
        <f t="array" ref="Q677">_xll.BDP(P677&amp;" Govt","MATURITY")</f>
        <v>#N/A Mandatory parameter [SECURITY] cannot be empty Govt</v>
      </c>
      <c r="R677" t="str" cm="1">
        <f t="array" ref="R677">_xll.BDP(I677,"CRNCY")</f>
        <v>#N/A Mandatory parameter [SECURITY] cannot be empty</v>
      </c>
      <c r="S677" s="91" t="str" cm="1">
        <f t="array" ref="S677">_xll.BDP(P677&amp;" Govt","RISK_MID")</f>
        <v>#N/A Mandatory parameter [SECURITY] cannot be empty Govt</v>
      </c>
      <c r="T677" s="175" t="e">
        <f t="shared" si="161"/>
        <v>#VALUE!</v>
      </c>
      <c r="U677" t="str" cm="1">
        <f t="array" ref="U677">IF(R677="GBP",1,_xll.BDP("GBP"&amp;R677&amp;" CURNCY","PX_LAST"))</f>
        <v>#N/A Invalid Security</v>
      </c>
      <c r="V677" s="107" t="e">
        <f t="shared" si="162"/>
        <v>#VALUE!</v>
      </c>
      <c r="X677" s="249">
        <f t="shared" si="163"/>
        <v>0</v>
      </c>
      <c r="Y677" s="250">
        <f t="shared" si="164"/>
        <v>0</v>
      </c>
      <c r="Z677" s="254">
        <f t="shared" si="165"/>
        <v>0</v>
      </c>
      <c r="AA677" s="254" t="e">
        <f t="shared" si="166"/>
        <v>#VALUE!</v>
      </c>
      <c r="AB677" s="91" t="str" cm="1">
        <f t="array" ref="AB677">_xll.BDP(P677&amp;" Govt","PX_DIRTY_MID")</f>
        <v>#N/A Mandatory parameter [SECURITY] cannot be empty Govt</v>
      </c>
      <c r="AC677" s="256" t="e">
        <f t="shared" si="167"/>
        <v>#VALUE!</v>
      </c>
      <c r="AD677" s="255" t="e">
        <f t="shared" si="168"/>
        <v>#VALUE!</v>
      </c>
      <c r="AE677" s="249">
        <f t="shared" si="169"/>
        <v>0</v>
      </c>
      <c r="AG677" s="254">
        <f t="shared" si="170"/>
        <v>0</v>
      </c>
      <c r="AH677" s="254" t="e">
        <f t="shared" si="171"/>
        <v>#VALUE!</v>
      </c>
      <c r="AI677" s="256" t="e">
        <f t="shared" si="172"/>
        <v>#VALUE!</v>
      </c>
      <c r="AJ677" t="b">
        <f t="shared" si="173"/>
        <v>1</v>
      </c>
      <c r="AK677" t="s">
        <v>1012</v>
      </c>
      <c r="AL677" t="str">
        <f t="shared" si="174"/>
        <v>#N/A Mandatory parameter [SECURITY] cannot be empty</v>
      </c>
      <c r="AM677">
        <f t="shared" si="175"/>
        <v>0</v>
      </c>
    </row>
    <row r="678" spans="8:39" x14ac:dyDescent="0.35">
      <c r="H678" s="287" t="e">
        <f t="shared" si="176"/>
        <v>#N/A</v>
      </c>
      <c r="O678" t="str" cm="1">
        <f t="array" ref="O678">_xll.BDP(I678,"SECURITY_TYP")</f>
        <v>#N/A Mandatory parameter [SECURITY] cannot be empty</v>
      </c>
      <c r="P678" t="str" cm="1">
        <f t="array" ref="P678">_xll.BDP(I678,"ID_ISIN")</f>
        <v>#N/A Mandatory parameter [SECURITY] cannot be empty</v>
      </c>
      <c r="Q678" t="str" cm="1">
        <f t="array" ref="Q678">_xll.BDP(P678&amp;" Govt","MATURITY")</f>
        <v>#N/A Mandatory parameter [SECURITY] cannot be empty Govt</v>
      </c>
      <c r="R678" t="str" cm="1">
        <f t="array" ref="R678">_xll.BDP(I678,"CRNCY")</f>
        <v>#N/A Mandatory parameter [SECURITY] cannot be empty</v>
      </c>
      <c r="S678" s="91" t="str" cm="1">
        <f t="array" ref="S678">_xll.BDP(P678&amp;" Govt","RISK_MID")</f>
        <v>#N/A Mandatory parameter [SECURITY] cannot be empty Govt</v>
      </c>
      <c r="T678" s="175" t="e">
        <f t="shared" si="161"/>
        <v>#VALUE!</v>
      </c>
      <c r="U678" t="str" cm="1">
        <f t="array" ref="U678">IF(R678="GBP",1,_xll.BDP("GBP"&amp;R678&amp;" CURNCY","PX_LAST"))</f>
        <v>#N/A Invalid Security</v>
      </c>
      <c r="V678" s="107" t="e">
        <f t="shared" si="162"/>
        <v>#VALUE!</v>
      </c>
      <c r="X678" s="249">
        <f t="shared" si="163"/>
        <v>0</v>
      </c>
      <c r="Y678" s="250">
        <f t="shared" si="164"/>
        <v>0</v>
      </c>
      <c r="Z678" s="254">
        <f t="shared" si="165"/>
        <v>0</v>
      </c>
      <c r="AA678" s="254" t="e">
        <f t="shared" si="166"/>
        <v>#VALUE!</v>
      </c>
      <c r="AB678" s="91" t="str" cm="1">
        <f t="array" ref="AB678">_xll.BDP(P678&amp;" Govt","PX_DIRTY_MID")</f>
        <v>#N/A Mandatory parameter [SECURITY] cannot be empty Govt</v>
      </c>
      <c r="AC678" s="256" t="e">
        <f t="shared" si="167"/>
        <v>#VALUE!</v>
      </c>
      <c r="AD678" s="255" t="e">
        <f t="shared" si="168"/>
        <v>#VALUE!</v>
      </c>
      <c r="AE678" s="249">
        <f t="shared" si="169"/>
        <v>0</v>
      </c>
      <c r="AG678" s="254">
        <f t="shared" si="170"/>
        <v>0</v>
      </c>
      <c r="AH678" s="254" t="e">
        <f t="shared" si="171"/>
        <v>#VALUE!</v>
      </c>
      <c r="AI678" s="256" t="e">
        <f t="shared" si="172"/>
        <v>#VALUE!</v>
      </c>
      <c r="AJ678" t="b">
        <f t="shared" si="173"/>
        <v>1</v>
      </c>
      <c r="AK678" t="s">
        <v>1012</v>
      </c>
      <c r="AL678" t="str">
        <f t="shared" si="174"/>
        <v>#N/A Mandatory parameter [SECURITY] cannot be empty</v>
      </c>
      <c r="AM678">
        <f t="shared" si="175"/>
        <v>0</v>
      </c>
    </row>
    <row r="679" spans="8:39" x14ac:dyDescent="0.35">
      <c r="H679" s="287" t="e">
        <f t="shared" si="176"/>
        <v>#N/A</v>
      </c>
      <c r="O679" t="str" cm="1">
        <f t="array" ref="O679">_xll.BDP(I679,"SECURITY_TYP")</f>
        <v>#N/A Mandatory parameter [SECURITY] cannot be empty</v>
      </c>
      <c r="P679" t="str" cm="1">
        <f t="array" ref="P679">_xll.BDP(I679,"ID_ISIN")</f>
        <v>#N/A Mandatory parameter [SECURITY] cannot be empty</v>
      </c>
      <c r="Q679" t="str" cm="1">
        <f t="array" ref="Q679">_xll.BDP(P679&amp;" Govt","MATURITY")</f>
        <v>#N/A Mandatory parameter [SECURITY] cannot be empty Govt</v>
      </c>
      <c r="R679" t="str" cm="1">
        <f t="array" ref="R679">_xll.BDP(I679,"CRNCY")</f>
        <v>#N/A Mandatory parameter [SECURITY] cannot be empty</v>
      </c>
      <c r="S679" s="91" t="str" cm="1">
        <f t="array" ref="S679">_xll.BDP(P679&amp;" Govt","RISK_MID")</f>
        <v>#N/A Mandatory parameter [SECURITY] cannot be empty Govt</v>
      </c>
      <c r="T679" s="175" t="e">
        <f t="shared" si="161"/>
        <v>#VALUE!</v>
      </c>
      <c r="U679" t="str" cm="1">
        <f t="array" ref="U679">IF(R679="GBP",1,_xll.BDP("GBP"&amp;R679&amp;" CURNCY","PX_LAST"))</f>
        <v>#N/A Invalid Security</v>
      </c>
      <c r="V679" s="107" t="e">
        <f t="shared" si="162"/>
        <v>#VALUE!</v>
      </c>
      <c r="X679" s="249">
        <f t="shared" si="163"/>
        <v>0</v>
      </c>
      <c r="Y679" s="250">
        <f t="shared" si="164"/>
        <v>0</v>
      </c>
      <c r="Z679" s="254">
        <f t="shared" si="165"/>
        <v>0</v>
      </c>
      <c r="AA679" s="254" t="e">
        <f t="shared" si="166"/>
        <v>#VALUE!</v>
      </c>
      <c r="AB679" s="91" t="str" cm="1">
        <f t="array" ref="AB679">_xll.BDP(P679&amp;" Govt","PX_DIRTY_MID")</f>
        <v>#N/A Mandatory parameter [SECURITY] cannot be empty Govt</v>
      </c>
      <c r="AC679" s="256" t="e">
        <f t="shared" si="167"/>
        <v>#VALUE!</v>
      </c>
      <c r="AD679" s="255" t="e">
        <f t="shared" si="168"/>
        <v>#VALUE!</v>
      </c>
      <c r="AE679" s="249">
        <f t="shared" si="169"/>
        <v>0</v>
      </c>
      <c r="AG679" s="254">
        <f t="shared" si="170"/>
        <v>0</v>
      </c>
      <c r="AH679" s="254" t="e">
        <f t="shared" si="171"/>
        <v>#VALUE!</v>
      </c>
      <c r="AI679" s="256" t="e">
        <f t="shared" si="172"/>
        <v>#VALUE!</v>
      </c>
      <c r="AJ679" t="b">
        <f t="shared" si="173"/>
        <v>1</v>
      </c>
      <c r="AK679" t="s">
        <v>1012</v>
      </c>
      <c r="AL679" t="str">
        <f t="shared" si="174"/>
        <v>#N/A Mandatory parameter [SECURITY] cannot be empty</v>
      </c>
      <c r="AM679">
        <f t="shared" si="175"/>
        <v>0</v>
      </c>
    </row>
    <row r="680" spans="8:39" x14ac:dyDescent="0.35">
      <c r="H680" s="287" t="e">
        <f t="shared" si="176"/>
        <v>#N/A</v>
      </c>
      <c r="O680" t="str" cm="1">
        <f t="array" ref="O680">_xll.BDP(I680,"SECURITY_TYP")</f>
        <v>#N/A Mandatory parameter [SECURITY] cannot be empty</v>
      </c>
      <c r="P680" t="str" cm="1">
        <f t="array" ref="P680">_xll.BDP(I680,"ID_ISIN")</f>
        <v>#N/A Mandatory parameter [SECURITY] cannot be empty</v>
      </c>
      <c r="Q680" t="str" cm="1">
        <f t="array" ref="Q680">_xll.BDP(P680&amp;" Govt","MATURITY")</f>
        <v>#N/A Mandatory parameter [SECURITY] cannot be empty Govt</v>
      </c>
      <c r="R680" t="str" cm="1">
        <f t="array" ref="R680">_xll.BDP(I680,"CRNCY")</f>
        <v>#N/A Mandatory parameter [SECURITY] cannot be empty</v>
      </c>
      <c r="S680" s="91" t="str" cm="1">
        <f t="array" ref="S680">_xll.BDP(P680&amp;" Govt","RISK_MID")</f>
        <v>#N/A Mandatory parameter [SECURITY] cannot be empty Govt</v>
      </c>
      <c r="T680" s="175" t="e">
        <f t="shared" si="161"/>
        <v>#VALUE!</v>
      </c>
      <c r="U680" t="str" cm="1">
        <f t="array" ref="U680">IF(R680="GBP",1,_xll.BDP("GBP"&amp;R680&amp;" CURNCY","PX_LAST"))</f>
        <v>#N/A Invalid Security</v>
      </c>
      <c r="V680" s="107" t="e">
        <f t="shared" si="162"/>
        <v>#VALUE!</v>
      </c>
      <c r="X680" s="249">
        <f t="shared" si="163"/>
        <v>0</v>
      </c>
      <c r="Y680" s="250">
        <f t="shared" si="164"/>
        <v>0</v>
      </c>
      <c r="Z680" s="254">
        <f t="shared" si="165"/>
        <v>0</v>
      </c>
      <c r="AA680" s="254" t="e">
        <f t="shared" si="166"/>
        <v>#VALUE!</v>
      </c>
      <c r="AB680" s="91" t="str" cm="1">
        <f t="array" ref="AB680">_xll.BDP(P680&amp;" Govt","PX_DIRTY_MID")</f>
        <v>#N/A Mandatory parameter [SECURITY] cannot be empty Govt</v>
      </c>
      <c r="AC680" s="256" t="e">
        <f t="shared" si="167"/>
        <v>#VALUE!</v>
      </c>
      <c r="AD680" s="255" t="e">
        <f t="shared" si="168"/>
        <v>#VALUE!</v>
      </c>
      <c r="AE680" s="249">
        <f t="shared" si="169"/>
        <v>0</v>
      </c>
      <c r="AG680" s="254">
        <f t="shared" si="170"/>
        <v>0</v>
      </c>
      <c r="AH680" s="254" t="e">
        <f t="shared" si="171"/>
        <v>#VALUE!</v>
      </c>
      <c r="AI680" s="256" t="e">
        <f t="shared" si="172"/>
        <v>#VALUE!</v>
      </c>
      <c r="AJ680" t="b">
        <f t="shared" si="173"/>
        <v>1</v>
      </c>
      <c r="AK680" t="s">
        <v>1012</v>
      </c>
      <c r="AL680" t="str">
        <f t="shared" si="174"/>
        <v>#N/A Mandatory parameter [SECURITY] cannot be empty</v>
      </c>
      <c r="AM680">
        <f t="shared" si="175"/>
        <v>0</v>
      </c>
    </row>
    <row r="681" spans="8:39" x14ac:dyDescent="0.35">
      <c r="H681" s="287" t="e">
        <f t="shared" si="176"/>
        <v>#N/A</v>
      </c>
      <c r="O681" t="str" cm="1">
        <f t="array" ref="O681">_xll.BDP(I681,"SECURITY_TYP")</f>
        <v>#N/A Mandatory parameter [SECURITY] cannot be empty</v>
      </c>
      <c r="P681" t="str" cm="1">
        <f t="array" ref="P681">_xll.BDP(I681,"ID_ISIN")</f>
        <v>#N/A Mandatory parameter [SECURITY] cannot be empty</v>
      </c>
      <c r="Q681" t="str" cm="1">
        <f t="array" ref="Q681">_xll.BDP(P681&amp;" Govt","MATURITY")</f>
        <v>#N/A Mandatory parameter [SECURITY] cannot be empty Govt</v>
      </c>
      <c r="R681" t="str" cm="1">
        <f t="array" ref="R681">_xll.BDP(I681,"CRNCY")</f>
        <v>#N/A Mandatory parameter [SECURITY] cannot be empty</v>
      </c>
      <c r="S681" s="91" t="str" cm="1">
        <f t="array" ref="S681">_xll.BDP(P681&amp;" Govt","RISK_MID")</f>
        <v>#N/A Mandatory parameter [SECURITY] cannot be empty Govt</v>
      </c>
      <c r="T681" s="175" t="e">
        <f t="shared" si="161"/>
        <v>#VALUE!</v>
      </c>
      <c r="U681" t="str" cm="1">
        <f t="array" ref="U681">IF(R681="GBP",1,_xll.BDP("GBP"&amp;R681&amp;" CURNCY","PX_LAST"))</f>
        <v>#N/A Invalid Security</v>
      </c>
      <c r="V681" s="107" t="e">
        <f t="shared" si="162"/>
        <v>#VALUE!</v>
      </c>
      <c r="X681" s="249">
        <f t="shared" si="163"/>
        <v>0</v>
      </c>
      <c r="Y681" s="250">
        <f t="shared" si="164"/>
        <v>0</v>
      </c>
      <c r="Z681" s="254">
        <f t="shared" si="165"/>
        <v>0</v>
      </c>
      <c r="AA681" s="254" t="e">
        <f t="shared" si="166"/>
        <v>#VALUE!</v>
      </c>
      <c r="AB681" s="91" t="str" cm="1">
        <f t="array" ref="AB681">_xll.BDP(P681&amp;" Govt","PX_DIRTY_MID")</f>
        <v>#N/A Mandatory parameter [SECURITY] cannot be empty Govt</v>
      </c>
      <c r="AC681" s="256" t="e">
        <f t="shared" si="167"/>
        <v>#VALUE!</v>
      </c>
      <c r="AD681" s="255" t="e">
        <f t="shared" si="168"/>
        <v>#VALUE!</v>
      </c>
      <c r="AE681" s="249">
        <f t="shared" si="169"/>
        <v>0</v>
      </c>
      <c r="AG681" s="254">
        <f t="shared" si="170"/>
        <v>0</v>
      </c>
      <c r="AH681" s="254" t="e">
        <f t="shared" si="171"/>
        <v>#VALUE!</v>
      </c>
      <c r="AI681" s="256" t="e">
        <f t="shared" si="172"/>
        <v>#VALUE!</v>
      </c>
      <c r="AJ681" t="b">
        <f t="shared" si="173"/>
        <v>1</v>
      </c>
      <c r="AK681" t="s">
        <v>1012</v>
      </c>
      <c r="AL681" t="str">
        <f t="shared" si="174"/>
        <v>#N/A Mandatory parameter [SECURITY] cannot be empty</v>
      </c>
      <c r="AM681">
        <f t="shared" si="175"/>
        <v>0</v>
      </c>
    </row>
    <row r="682" spans="8:39" x14ac:dyDescent="0.35">
      <c r="H682" s="287" t="e">
        <f t="shared" si="176"/>
        <v>#N/A</v>
      </c>
      <c r="O682" t="str" cm="1">
        <f t="array" ref="O682">_xll.BDP(I682,"SECURITY_TYP")</f>
        <v>#N/A Mandatory parameter [SECURITY] cannot be empty</v>
      </c>
      <c r="P682" t="str" cm="1">
        <f t="array" ref="P682">_xll.BDP(I682,"ID_ISIN")</f>
        <v>#N/A Mandatory parameter [SECURITY] cannot be empty</v>
      </c>
      <c r="Q682" t="str" cm="1">
        <f t="array" ref="Q682">_xll.BDP(P682&amp;" Govt","MATURITY")</f>
        <v>#N/A Mandatory parameter [SECURITY] cannot be empty Govt</v>
      </c>
      <c r="R682" t="str" cm="1">
        <f t="array" ref="R682">_xll.BDP(I682,"CRNCY")</f>
        <v>#N/A Mandatory parameter [SECURITY] cannot be empty</v>
      </c>
      <c r="S682" s="91" t="str" cm="1">
        <f t="array" ref="S682">_xll.BDP(P682&amp;" Govt","RISK_MID")</f>
        <v>#N/A Mandatory parameter [SECURITY] cannot be empty Govt</v>
      </c>
      <c r="T682" s="175" t="e">
        <f t="shared" si="161"/>
        <v>#VALUE!</v>
      </c>
      <c r="U682" t="str" cm="1">
        <f t="array" ref="U682">IF(R682="GBP",1,_xll.BDP("GBP"&amp;R682&amp;" CURNCY","PX_LAST"))</f>
        <v>#N/A Invalid Security</v>
      </c>
      <c r="V682" s="107" t="e">
        <f t="shared" si="162"/>
        <v>#VALUE!</v>
      </c>
      <c r="X682" s="249">
        <f t="shared" si="163"/>
        <v>0</v>
      </c>
      <c r="Y682" s="250">
        <f t="shared" si="164"/>
        <v>0</v>
      </c>
      <c r="Z682" s="254">
        <f t="shared" si="165"/>
        <v>0</v>
      </c>
      <c r="AA682" s="254" t="e">
        <f t="shared" si="166"/>
        <v>#VALUE!</v>
      </c>
      <c r="AB682" s="91" t="str" cm="1">
        <f t="array" ref="AB682">_xll.BDP(P682&amp;" Govt","PX_DIRTY_MID")</f>
        <v>#N/A Mandatory parameter [SECURITY] cannot be empty Govt</v>
      </c>
      <c r="AC682" s="256" t="e">
        <f t="shared" si="167"/>
        <v>#VALUE!</v>
      </c>
      <c r="AD682" s="255" t="e">
        <f t="shared" si="168"/>
        <v>#VALUE!</v>
      </c>
      <c r="AE682" s="249">
        <f t="shared" si="169"/>
        <v>0</v>
      </c>
      <c r="AG682" s="254">
        <f t="shared" si="170"/>
        <v>0</v>
      </c>
      <c r="AH682" s="254" t="e">
        <f t="shared" si="171"/>
        <v>#VALUE!</v>
      </c>
      <c r="AI682" s="256" t="e">
        <f t="shared" si="172"/>
        <v>#VALUE!</v>
      </c>
      <c r="AJ682" t="b">
        <f t="shared" si="173"/>
        <v>1</v>
      </c>
      <c r="AK682" t="s">
        <v>1012</v>
      </c>
      <c r="AL682" t="str">
        <f t="shared" si="174"/>
        <v>#N/A Mandatory parameter [SECURITY] cannot be empty</v>
      </c>
      <c r="AM682">
        <f t="shared" si="175"/>
        <v>0</v>
      </c>
    </row>
    <row r="683" spans="8:39" x14ac:dyDescent="0.35">
      <c r="H683" s="287" t="e">
        <f t="shared" si="176"/>
        <v>#N/A</v>
      </c>
      <c r="O683" t="str" cm="1">
        <f t="array" ref="O683">_xll.BDP(I683,"SECURITY_TYP")</f>
        <v>#N/A Mandatory parameter [SECURITY] cannot be empty</v>
      </c>
      <c r="P683" t="str" cm="1">
        <f t="array" ref="P683">_xll.BDP(I683,"ID_ISIN")</f>
        <v>#N/A Mandatory parameter [SECURITY] cannot be empty</v>
      </c>
      <c r="Q683" t="str" cm="1">
        <f t="array" ref="Q683">_xll.BDP(P683&amp;" Govt","MATURITY")</f>
        <v>#N/A Mandatory parameter [SECURITY] cannot be empty Govt</v>
      </c>
      <c r="R683" t="str" cm="1">
        <f t="array" ref="R683">_xll.BDP(I683,"CRNCY")</f>
        <v>#N/A Mandatory parameter [SECURITY] cannot be empty</v>
      </c>
      <c r="S683" s="91" t="str" cm="1">
        <f t="array" ref="S683">_xll.BDP(P683&amp;" Govt","RISK_MID")</f>
        <v>#N/A Mandatory parameter [SECURITY] cannot be empty Govt</v>
      </c>
      <c r="T683" s="175" t="e">
        <f t="shared" si="161"/>
        <v>#VALUE!</v>
      </c>
      <c r="U683" t="str" cm="1">
        <f t="array" ref="U683">IF(R683="GBP",1,_xll.BDP("GBP"&amp;R683&amp;" CURNCY","PX_LAST"))</f>
        <v>#N/A Invalid Security</v>
      </c>
      <c r="V683" s="107" t="e">
        <f t="shared" si="162"/>
        <v>#VALUE!</v>
      </c>
      <c r="X683" s="249">
        <f t="shared" si="163"/>
        <v>0</v>
      </c>
      <c r="Y683" s="250">
        <f t="shared" si="164"/>
        <v>0</v>
      </c>
      <c r="Z683" s="254">
        <f t="shared" si="165"/>
        <v>0</v>
      </c>
      <c r="AA683" s="254" t="e">
        <f t="shared" si="166"/>
        <v>#VALUE!</v>
      </c>
      <c r="AB683" s="91" t="str" cm="1">
        <f t="array" ref="AB683">_xll.BDP(P683&amp;" Govt","PX_DIRTY_MID")</f>
        <v>#N/A Mandatory parameter [SECURITY] cannot be empty Govt</v>
      </c>
      <c r="AC683" s="256" t="e">
        <f t="shared" si="167"/>
        <v>#VALUE!</v>
      </c>
      <c r="AD683" s="255" t="e">
        <f t="shared" si="168"/>
        <v>#VALUE!</v>
      </c>
      <c r="AE683" s="249">
        <f t="shared" si="169"/>
        <v>0</v>
      </c>
      <c r="AG683" s="254">
        <f t="shared" si="170"/>
        <v>0</v>
      </c>
      <c r="AH683" s="254" t="e">
        <f t="shared" si="171"/>
        <v>#VALUE!</v>
      </c>
      <c r="AI683" s="256" t="e">
        <f t="shared" si="172"/>
        <v>#VALUE!</v>
      </c>
      <c r="AJ683" t="b">
        <f t="shared" si="173"/>
        <v>1</v>
      </c>
      <c r="AK683" t="s">
        <v>1012</v>
      </c>
      <c r="AL683" t="str">
        <f t="shared" si="174"/>
        <v>#N/A Mandatory parameter [SECURITY] cannot be empty</v>
      </c>
      <c r="AM683">
        <f t="shared" si="175"/>
        <v>0</v>
      </c>
    </row>
    <row r="684" spans="8:39" x14ac:dyDescent="0.35">
      <c r="H684" s="287" t="e">
        <f t="shared" si="176"/>
        <v>#N/A</v>
      </c>
      <c r="O684" t="str" cm="1">
        <f t="array" ref="O684">_xll.BDP(I684,"SECURITY_TYP")</f>
        <v>#N/A Mandatory parameter [SECURITY] cannot be empty</v>
      </c>
      <c r="P684" t="str" cm="1">
        <f t="array" ref="P684">_xll.BDP(I684,"ID_ISIN")</f>
        <v>#N/A Mandatory parameter [SECURITY] cannot be empty</v>
      </c>
      <c r="Q684" t="str" cm="1">
        <f t="array" ref="Q684">_xll.BDP(P684&amp;" Govt","MATURITY")</f>
        <v>#N/A Mandatory parameter [SECURITY] cannot be empty Govt</v>
      </c>
      <c r="R684" t="str" cm="1">
        <f t="array" ref="R684">_xll.BDP(I684,"CRNCY")</f>
        <v>#N/A Mandatory parameter [SECURITY] cannot be empty</v>
      </c>
      <c r="S684" s="91" t="str" cm="1">
        <f t="array" ref="S684">_xll.BDP(P684&amp;" Govt","RISK_MID")</f>
        <v>#N/A Mandatory parameter [SECURITY] cannot be empty Govt</v>
      </c>
      <c r="T684" s="175" t="e">
        <f t="shared" si="161"/>
        <v>#VALUE!</v>
      </c>
      <c r="U684" t="str" cm="1">
        <f t="array" ref="U684">IF(R684="GBP",1,_xll.BDP("GBP"&amp;R684&amp;" CURNCY","PX_LAST"))</f>
        <v>#N/A Invalid Security</v>
      </c>
      <c r="V684" s="107" t="e">
        <f t="shared" si="162"/>
        <v>#VALUE!</v>
      </c>
      <c r="X684" s="249">
        <f t="shared" si="163"/>
        <v>0</v>
      </c>
      <c r="Y684" s="250">
        <f t="shared" si="164"/>
        <v>0</v>
      </c>
      <c r="Z684" s="254">
        <f t="shared" si="165"/>
        <v>0</v>
      </c>
      <c r="AA684" s="254" t="e">
        <f t="shared" si="166"/>
        <v>#VALUE!</v>
      </c>
      <c r="AB684" s="91" t="str" cm="1">
        <f t="array" ref="AB684">_xll.BDP(P684&amp;" Govt","PX_DIRTY_MID")</f>
        <v>#N/A Mandatory parameter [SECURITY] cannot be empty Govt</v>
      </c>
      <c r="AC684" s="256" t="e">
        <f t="shared" si="167"/>
        <v>#VALUE!</v>
      </c>
      <c r="AD684" s="255" t="e">
        <f t="shared" si="168"/>
        <v>#VALUE!</v>
      </c>
      <c r="AE684" s="249">
        <f t="shared" si="169"/>
        <v>0</v>
      </c>
      <c r="AG684" s="254">
        <f t="shared" si="170"/>
        <v>0</v>
      </c>
      <c r="AH684" s="254" t="e">
        <f t="shared" si="171"/>
        <v>#VALUE!</v>
      </c>
      <c r="AI684" s="256" t="e">
        <f t="shared" si="172"/>
        <v>#VALUE!</v>
      </c>
      <c r="AJ684" t="b">
        <f t="shared" si="173"/>
        <v>1</v>
      </c>
      <c r="AK684" t="s">
        <v>1012</v>
      </c>
      <c r="AL684" t="str">
        <f t="shared" si="174"/>
        <v>#N/A Mandatory parameter [SECURITY] cannot be empty</v>
      </c>
      <c r="AM684">
        <f t="shared" si="175"/>
        <v>0</v>
      </c>
    </row>
    <row r="685" spans="8:39" x14ac:dyDescent="0.35">
      <c r="H685" s="287" t="e">
        <f t="shared" si="176"/>
        <v>#N/A</v>
      </c>
      <c r="O685" t="str" cm="1">
        <f t="array" ref="O685">_xll.BDP(I685,"SECURITY_TYP")</f>
        <v>#N/A Mandatory parameter [SECURITY] cannot be empty</v>
      </c>
      <c r="P685" t="str" cm="1">
        <f t="array" ref="P685">_xll.BDP(I685,"ID_ISIN")</f>
        <v>#N/A Mandatory parameter [SECURITY] cannot be empty</v>
      </c>
      <c r="Q685" t="str" cm="1">
        <f t="array" ref="Q685">_xll.BDP(P685&amp;" Govt","MATURITY")</f>
        <v>#N/A Mandatory parameter [SECURITY] cannot be empty Govt</v>
      </c>
      <c r="R685" t="str" cm="1">
        <f t="array" ref="R685">_xll.BDP(I685,"CRNCY")</f>
        <v>#N/A Mandatory parameter [SECURITY] cannot be empty</v>
      </c>
      <c r="S685" s="91" t="str" cm="1">
        <f t="array" ref="S685">_xll.BDP(P685&amp;" Govt","RISK_MID")</f>
        <v>#N/A Mandatory parameter [SECURITY] cannot be empty Govt</v>
      </c>
      <c r="T685" s="175" t="e">
        <f t="shared" si="161"/>
        <v>#VALUE!</v>
      </c>
      <c r="U685" t="str" cm="1">
        <f t="array" ref="U685">IF(R685="GBP",1,_xll.BDP("GBP"&amp;R685&amp;" CURNCY","PX_LAST"))</f>
        <v>#N/A Invalid Security</v>
      </c>
      <c r="V685" s="107" t="e">
        <f t="shared" si="162"/>
        <v>#VALUE!</v>
      </c>
      <c r="X685" s="249">
        <f t="shared" si="163"/>
        <v>0</v>
      </c>
      <c r="Y685" s="250">
        <f t="shared" si="164"/>
        <v>0</v>
      </c>
      <c r="Z685" s="254">
        <f t="shared" si="165"/>
        <v>0</v>
      </c>
      <c r="AA685" s="254" t="e">
        <f t="shared" si="166"/>
        <v>#VALUE!</v>
      </c>
      <c r="AB685" s="91" t="str" cm="1">
        <f t="array" ref="AB685">_xll.BDP(P685&amp;" Govt","PX_DIRTY_MID")</f>
        <v>#N/A Mandatory parameter [SECURITY] cannot be empty Govt</v>
      </c>
      <c r="AC685" s="256" t="e">
        <f t="shared" si="167"/>
        <v>#VALUE!</v>
      </c>
      <c r="AD685" s="255" t="e">
        <f t="shared" si="168"/>
        <v>#VALUE!</v>
      </c>
      <c r="AE685" s="249">
        <f t="shared" si="169"/>
        <v>0</v>
      </c>
      <c r="AG685" s="254">
        <f t="shared" si="170"/>
        <v>0</v>
      </c>
      <c r="AH685" s="254" t="e">
        <f t="shared" si="171"/>
        <v>#VALUE!</v>
      </c>
      <c r="AI685" s="256" t="e">
        <f t="shared" si="172"/>
        <v>#VALUE!</v>
      </c>
      <c r="AJ685" t="b">
        <f t="shared" si="173"/>
        <v>1</v>
      </c>
      <c r="AK685" t="s">
        <v>1012</v>
      </c>
      <c r="AL685" t="str">
        <f t="shared" si="174"/>
        <v>#N/A Mandatory parameter [SECURITY] cannot be empty</v>
      </c>
      <c r="AM685">
        <f t="shared" si="175"/>
        <v>0</v>
      </c>
    </row>
    <row r="686" spans="8:39" x14ac:dyDescent="0.35">
      <c r="H686" s="287" t="e">
        <f t="shared" si="176"/>
        <v>#N/A</v>
      </c>
      <c r="O686" t="str" cm="1">
        <f t="array" ref="O686">_xll.BDP(I686,"SECURITY_TYP")</f>
        <v>#N/A Mandatory parameter [SECURITY] cannot be empty</v>
      </c>
      <c r="P686" t="str" cm="1">
        <f t="array" ref="P686">_xll.BDP(I686,"ID_ISIN")</f>
        <v>#N/A Mandatory parameter [SECURITY] cannot be empty</v>
      </c>
      <c r="Q686" t="str" cm="1">
        <f t="array" ref="Q686">_xll.BDP(P686&amp;" Govt","MATURITY")</f>
        <v>#N/A Mandatory parameter [SECURITY] cannot be empty Govt</v>
      </c>
      <c r="R686" t="str" cm="1">
        <f t="array" ref="R686">_xll.BDP(I686,"CRNCY")</f>
        <v>#N/A Mandatory parameter [SECURITY] cannot be empty</v>
      </c>
      <c r="S686" s="91" t="str" cm="1">
        <f t="array" ref="S686">_xll.BDP(P686&amp;" Govt","RISK_MID")</f>
        <v>#N/A Mandatory parameter [SECURITY] cannot be empty Govt</v>
      </c>
      <c r="T686" s="175" t="e">
        <f t="shared" si="161"/>
        <v>#VALUE!</v>
      </c>
      <c r="U686" t="str" cm="1">
        <f t="array" ref="U686">IF(R686="GBP",1,_xll.BDP("GBP"&amp;R686&amp;" CURNCY","PX_LAST"))</f>
        <v>#N/A Invalid Security</v>
      </c>
      <c r="V686" s="107" t="e">
        <f t="shared" si="162"/>
        <v>#VALUE!</v>
      </c>
      <c r="X686" s="249">
        <f t="shared" si="163"/>
        <v>0</v>
      </c>
      <c r="Y686" s="250">
        <f t="shared" si="164"/>
        <v>0</v>
      </c>
      <c r="Z686" s="254">
        <f t="shared" si="165"/>
        <v>0</v>
      </c>
      <c r="AA686" s="254" t="e">
        <f t="shared" si="166"/>
        <v>#VALUE!</v>
      </c>
      <c r="AB686" s="91" t="str" cm="1">
        <f t="array" ref="AB686">_xll.BDP(P686&amp;" Govt","PX_DIRTY_MID")</f>
        <v>#N/A Mandatory parameter [SECURITY] cannot be empty Govt</v>
      </c>
      <c r="AC686" s="256" t="e">
        <f t="shared" si="167"/>
        <v>#VALUE!</v>
      </c>
      <c r="AD686" s="255" t="e">
        <f t="shared" si="168"/>
        <v>#VALUE!</v>
      </c>
      <c r="AE686" s="249">
        <f t="shared" si="169"/>
        <v>0</v>
      </c>
      <c r="AG686" s="254">
        <f t="shared" si="170"/>
        <v>0</v>
      </c>
      <c r="AH686" s="254" t="e">
        <f t="shared" si="171"/>
        <v>#VALUE!</v>
      </c>
      <c r="AI686" s="256" t="e">
        <f t="shared" si="172"/>
        <v>#VALUE!</v>
      </c>
      <c r="AJ686" t="b">
        <f t="shared" si="173"/>
        <v>1</v>
      </c>
      <c r="AK686" t="s">
        <v>1012</v>
      </c>
      <c r="AL686" t="str">
        <f t="shared" si="174"/>
        <v>#N/A Mandatory parameter [SECURITY] cannot be empty</v>
      </c>
      <c r="AM686">
        <f t="shared" si="175"/>
        <v>0</v>
      </c>
    </row>
    <row r="687" spans="8:39" x14ac:dyDescent="0.35">
      <c r="H687" s="287" t="e">
        <f t="shared" si="176"/>
        <v>#N/A</v>
      </c>
      <c r="O687" t="str" cm="1">
        <f t="array" ref="O687">_xll.BDP(I687,"SECURITY_TYP")</f>
        <v>#N/A Mandatory parameter [SECURITY] cannot be empty</v>
      </c>
      <c r="P687" t="str" cm="1">
        <f t="array" ref="P687">_xll.BDP(I687,"ID_ISIN")</f>
        <v>#N/A Mandatory parameter [SECURITY] cannot be empty</v>
      </c>
      <c r="Q687" t="str" cm="1">
        <f t="array" ref="Q687">_xll.BDP(P687&amp;" Govt","MATURITY")</f>
        <v>#N/A Mandatory parameter [SECURITY] cannot be empty Govt</v>
      </c>
      <c r="R687" t="str" cm="1">
        <f t="array" ref="R687">_xll.BDP(I687,"CRNCY")</f>
        <v>#N/A Mandatory parameter [SECURITY] cannot be empty</v>
      </c>
      <c r="S687" s="91" t="str" cm="1">
        <f t="array" ref="S687">_xll.BDP(P687&amp;" Govt","RISK_MID")</f>
        <v>#N/A Mandatory parameter [SECURITY] cannot be empty Govt</v>
      </c>
      <c r="T687" s="175" t="e">
        <f t="shared" si="161"/>
        <v>#VALUE!</v>
      </c>
      <c r="U687" t="str" cm="1">
        <f t="array" ref="U687">IF(R687="GBP",1,_xll.BDP("GBP"&amp;R687&amp;" CURNCY","PX_LAST"))</f>
        <v>#N/A Invalid Security</v>
      </c>
      <c r="V687" s="107" t="e">
        <f t="shared" si="162"/>
        <v>#VALUE!</v>
      </c>
      <c r="X687" s="249">
        <f t="shared" si="163"/>
        <v>0</v>
      </c>
      <c r="Y687" s="250">
        <f t="shared" si="164"/>
        <v>0</v>
      </c>
      <c r="Z687" s="254">
        <f t="shared" si="165"/>
        <v>0</v>
      </c>
      <c r="AA687" s="254" t="e">
        <f t="shared" si="166"/>
        <v>#VALUE!</v>
      </c>
      <c r="AB687" s="91" t="str" cm="1">
        <f t="array" ref="AB687">_xll.BDP(P687&amp;" Govt","PX_DIRTY_MID")</f>
        <v>#N/A Mandatory parameter [SECURITY] cannot be empty Govt</v>
      </c>
      <c r="AC687" s="256" t="e">
        <f t="shared" si="167"/>
        <v>#VALUE!</v>
      </c>
      <c r="AD687" s="255" t="e">
        <f t="shared" si="168"/>
        <v>#VALUE!</v>
      </c>
      <c r="AE687" s="249">
        <f t="shared" si="169"/>
        <v>0</v>
      </c>
      <c r="AG687" s="254">
        <f t="shared" si="170"/>
        <v>0</v>
      </c>
      <c r="AH687" s="254" t="e">
        <f t="shared" si="171"/>
        <v>#VALUE!</v>
      </c>
      <c r="AI687" s="256" t="e">
        <f t="shared" si="172"/>
        <v>#VALUE!</v>
      </c>
      <c r="AJ687" t="b">
        <f t="shared" si="173"/>
        <v>1</v>
      </c>
      <c r="AK687" t="s">
        <v>1012</v>
      </c>
      <c r="AL687" t="str">
        <f t="shared" si="174"/>
        <v>#N/A Mandatory parameter [SECURITY] cannot be empty</v>
      </c>
      <c r="AM687">
        <f t="shared" si="175"/>
        <v>0</v>
      </c>
    </row>
    <row r="688" spans="8:39" x14ac:dyDescent="0.35">
      <c r="H688" s="287" t="e">
        <f t="shared" si="176"/>
        <v>#N/A</v>
      </c>
      <c r="O688" t="str" cm="1">
        <f t="array" ref="O688">_xll.BDP(I688,"SECURITY_TYP")</f>
        <v>#N/A Mandatory parameter [SECURITY] cannot be empty</v>
      </c>
      <c r="P688" t="str" cm="1">
        <f t="array" ref="P688">_xll.BDP(I688,"ID_ISIN")</f>
        <v>#N/A Mandatory parameter [SECURITY] cannot be empty</v>
      </c>
      <c r="Q688" t="str" cm="1">
        <f t="array" ref="Q688">_xll.BDP(P688&amp;" Govt","MATURITY")</f>
        <v>#N/A Mandatory parameter [SECURITY] cannot be empty Govt</v>
      </c>
      <c r="R688" t="str" cm="1">
        <f t="array" ref="R688">_xll.BDP(I688,"CRNCY")</f>
        <v>#N/A Mandatory parameter [SECURITY] cannot be empty</v>
      </c>
      <c r="S688" s="91" t="str" cm="1">
        <f t="array" ref="S688">_xll.BDP(P688&amp;" Govt","RISK_MID")</f>
        <v>#N/A Mandatory parameter [SECURITY] cannot be empty Govt</v>
      </c>
      <c r="T688" s="175" t="e">
        <f t="shared" si="161"/>
        <v>#VALUE!</v>
      </c>
      <c r="U688" t="str" cm="1">
        <f t="array" ref="U688">IF(R688="GBP",1,_xll.BDP("GBP"&amp;R688&amp;" CURNCY","PX_LAST"))</f>
        <v>#N/A Invalid Security</v>
      </c>
      <c r="V688" s="107" t="e">
        <f t="shared" si="162"/>
        <v>#VALUE!</v>
      </c>
      <c r="X688" s="249">
        <f t="shared" si="163"/>
        <v>0</v>
      </c>
      <c r="Y688" s="250">
        <f t="shared" si="164"/>
        <v>0</v>
      </c>
      <c r="Z688" s="254">
        <f t="shared" si="165"/>
        <v>0</v>
      </c>
      <c r="AA688" s="254" t="e">
        <f t="shared" si="166"/>
        <v>#VALUE!</v>
      </c>
      <c r="AB688" s="91" t="str" cm="1">
        <f t="array" ref="AB688">_xll.BDP(P688&amp;" Govt","PX_DIRTY_MID")</f>
        <v>#N/A Mandatory parameter [SECURITY] cannot be empty Govt</v>
      </c>
      <c r="AC688" s="256" t="e">
        <f t="shared" si="167"/>
        <v>#VALUE!</v>
      </c>
      <c r="AD688" s="255" t="e">
        <f t="shared" si="168"/>
        <v>#VALUE!</v>
      </c>
      <c r="AE688" s="249">
        <f t="shared" si="169"/>
        <v>0</v>
      </c>
      <c r="AG688" s="254">
        <f t="shared" si="170"/>
        <v>0</v>
      </c>
      <c r="AH688" s="254" t="e">
        <f t="shared" si="171"/>
        <v>#VALUE!</v>
      </c>
      <c r="AI688" s="256" t="e">
        <f t="shared" si="172"/>
        <v>#VALUE!</v>
      </c>
      <c r="AJ688" t="b">
        <f t="shared" si="173"/>
        <v>1</v>
      </c>
      <c r="AK688" t="s">
        <v>1012</v>
      </c>
      <c r="AL688" t="str">
        <f t="shared" si="174"/>
        <v>#N/A Mandatory parameter [SECURITY] cannot be empty</v>
      </c>
      <c r="AM688">
        <f t="shared" si="175"/>
        <v>0</v>
      </c>
    </row>
    <row r="689" spans="8:39" x14ac:dyDescent="0.35">
      <c r="H689" s="287" t="e">
        <f t="shared" si="176"/>
        <v>#N/A</v>
      </c>
      <c r="O689" t="str" cm="1">
        <f t="array" ref="O689">_xll.BDP(I689,"SECURITY_TYP")</f>
        <v>#N/A Mandatory parameter [SECURITY] cannot be empty</v>
      </c>
      <c r="P689" t="str" cm="1">
        <f t="array" ref="P689">_xll.BDP(I689,"ID_ISIN")</f>
        <v>#N/A Mandatory parameter [SECURITY] cannot be empty</v>
      </c>
      <c r="Q689" t="str" cm="1">
        <f t="array" ref="Q689">_xll.BDP(P689&amp;" Govt","MATURITY")</f>
        <v>#N/A Mandatory parameter [SECURITY] cannot be empty Govt</v>
      </c>
      <c r="R689" t="str" cm="1">
        <f t="array" ref="R689">_xll.BDP(I689,"CRNCY")</f>
        <v>#N/A Mandatory parameter [SECURITY] cannot be empty</v>
      </c>
      <c r="S689" s="91" t="str" cm="1">
        <f t="array" ref="S689">_xll.BDP(P689&amp;" Govt","RISK_MID")</f>
        <v>#N/A Mandatory parameter [SECURITY] cannot be empty Govt</v>
      </c>
      <c r="T689" s="175" t="e">
        <f t="shared" si="161"/>
        <v>#VALUE!</v>
      </c>
      <c r="U689" t="str" cm="1">
        <f t="array" ref="U689">IF(R689="GBP",1,_xll.BDP("GBP"&amp;R689&amp;" CURNCY","PX_LAST"))</f>
        <v>#N/A Invalid Security</v>
      </c>
      <c r="V689" s="107" t="e">
        <f t="shared" si="162"/>
        <v>#VALUE!</v>
      </c>
      <c r="X689" s="249">
        <f t="shared" si="163"/>
        <v>0</v>
      </c>
      <c r="Y689" s="250">
        <f t="shared" si="164"/>
        <v>0</v>
      </c>
      <c r="Z689" s="254">
        <f t="shared" si="165"/>
        <v>0</v>
      </c>
      <c r="AA689" s="254" t="e">
        <f t="shared" si="166"/>
        <v>#VALUE!</v>
      </c>
      <c r="AB689" s="91" t="str" cm="1">
        <f t="array" ref="AB689">_xll.BDP(P689&amp;" Govt","PX_DIRTY_MID")</f>
        <v>#N/A Mandatory parameter [SECURITY] cannot be empty Govt</v>
      </c>
      <c r="AC689" s="256" t="e">
        <f t="shared" si="167"/>
        <v>#VALUE!</v>
      </c>
      <c r="AD689" s="255" t="e">
        <f t="shared" si="168"/>
        <v>#VALUE!</v>
      </c>
      <c r="AE689" s="249">
        <f t="shared" si="169"/>
        <v>0</v>
      </c>
      <c r="AG689" s="254">
        <f t="shared" si="170"/>
        <v>0</v>
      </c>
      <c r="AH689" s="254" t="e">
        <f t="shared" si="171"/>
        <v>#VALUE!</v>
      </c>
      <c r="AI689" s="256" t="e">
        <f t="shared" si="172"/>
        <v>#VALUE!</v>
      </c>
      <c r="AJ689" t="b">
        <f t="shared" si="173"/>
        <v>1</v>
      </c>
      <c r="AK689" t="s">
        <v>1012</v>
      </c>
      <c r="AL689" t="str">
        <f t="shared" si="174"/>
        <v>#N/A Mandatory parameter [SECURITY] cannot be empty</v>
      </c>
      <c r="AM689">
        <f t="shared" si="175"/>
        <v>0</v>
      </c>
    </row>
    <row r="690" spans="8:39" x14ac:dyDescent="0.35">
      <c r="H690" s="287" t="e">
        <f t="shared" si="176"/>
        <v>#N/A</v>
      </c>
      <c r="O690" t="str" cm="1">
        <f t="array" ref="O690">_xll.BDP(I690,"SECURITY_TYP")</f>
        <v>#N/A Mandatory parameter [SECURITY] cannot be empty</v>
      </c>
      <c r="P690" t="str" cm="1">
        <f t="array" ref="P690">_xll.BDP(I690,"ID_ISIN")</f>
        <v>#N/A Mandatory parameter [SECURITY] cannot be empty</v>
      </c>
      <c r="Q690" t="str" cm="1">
        <f t="array" ref="Q690">_xll.BDP(P690&amp;" Govt","MATURITY")</f>
        <v>#N/A Mandatory parameter [SECURITY] cannot be empty Govt</v>
      </c>
      <c r="R690" t="str" cm="1">
        <f t="array" ref="R690">_xll.BDP(I690,"CRNCY")</f>
        <v>#N/A Mandatory parameter [SECURITY] cannot be empty</v>
      </c>
      <c r="S690" s="91" t="str" cm="1">
        <f t="array" ref="S690">_xll.BDP(P690&amp;" Govt","RISK_MID")</f>
        <v>#N/A Mandatory parameter [SECURITY] cannot be empty Govt</v>
      </c>
      <c r="T690" s="175" t="e">
        <f t="shared" si="161"/>
        <v>#VALUE!</v>
      </c>
      <c r="U690" t="str" cm="1">
        <f t="array" ref="U690">IF(R690="GBP",1,_xll.BDP("GBP"&amp;R690&amp;" CURNCY","PX_LAST"))</f>
        <v>#N/A Invalid Security</v>
      </c>
      <c r="V690" s="107" t="e">
        <f t="shared" si="162"/>
        <v>#VALUE!</v>
      </c>
      <c r="X690" s="249">
        <f t="shared" si="163"/>
        <v>0</v>
      </c>
      <c r="Y690" s="250">
        <f t="shared" si="164"/>
        <v>0</v>
      </c>
      <c r="Z690" s="254">
        <f t="shared" si="165"/>
        <v>0</v>
      </c>
      <c r="AA690" s="254" t="e">
        <f t="shared" si="166"/>
        <v>#VALUE!</v>
      </c>
      <c r="AB690" s="91" t="str" cm="1">
        <f t="array" ref="AB690">_xll.BDP(P690&amp;" Govt","PX_DIRTY_MID")</f>
        <v>#N/A Mandatory parameter [SECURITY] cannot be empty Govt</v>
      </c>
      <c r="AC690" s="256" t="e">
        <f t="shared" si="167"/>
        <v>#VALUE!</v>
      </c>
      <c r="AD690" s="255" t="e">
        <f t="shared" si="168"/>
        <v>#VALUE!</v>
      </c>
      <c r="AE690" s="249">
        <f t="shared" si="169"/>
        <v>0</v>
      </c>
      <c r="AG690" s="254">
        <f t="shared" si="170"/>
        <v>0</v>
      </c>
      <c r="AH690" s="254" t="e">
        <f t="shared" si="171"/>
        <v>#VALUE!</v>
      </c>
      <c r="AI690" s="256" t="e">
        <f t="shared" si="172"/>
        <v>#VALUE!</v>
      </c>
      <c r="AJ690" t="b">
        <f t="shared" si="173"/>
        <v>1</v>
      </c>
      <c r="AK690" t="s">
        <v>1012</v>
      </c>
      <c r="AL690" t="str">
        <f t="shared" si="174"/>
        <v>#N/A Mandatory parameter [SECURITY] cannot be empty</v>
      </c>
      <c r="AM690">
        <f t="shared" si="175"/>
        <v>0</v>
      </c>
    </row>
    <row r="691" spans="8:39" x14ac:dyDescent="0.35">
      <c r="H691" s="287" t="e">
        <f t="shared" si="176"/>
        <v>#N/A</v>
      </c>
      <c r="O691" t="str" cm="1">
        <f t="array" ref="O691">_xll.BDP(I691,"SECURITY_TYP")</f>
        <v>#N/A Mandatory parameter [SECURITY] cannot be empty</v>
      </c>
      <c r="P691" t="str" cm="1">
        <f t="array" ref="P691">_xll.BDP(I691,"ID_ISIN")</f>
        <v>#N/A Mandatory parameter [SECURITY] cannot be empty</v>
      </c>
      <c r="Q691" t="str" cm="1">
        <f t="array" ref="Q691">_xll.BDP(P691&amp;" Govt","MATURITY")</f>
        <v>#N/A Mandatory parameter [SECURITY] cannot be empty Govt</v>
      </c>
      <c r="R691" t="str" cm="1">
        <f t="array" ref="R691">_xll.BDP(I691,"CRNCY")</f>
        <v>#N/A Mandatory parameter [SECURITY] cannot be empty</v>
      </c>
      <c r="S691" s="91" t="str" cm="1">
        <f t="array" ref="S691">_xll.BDP(P691&amp;" Govt","RISK_MID")</f>
        <v>#N/A Mandatory parameter [SECURITY] cannot be empty Govt</v>
      </c>
      <c r="T691" s="175" t="e">
        <f t="shared" si="161"/>
        <v>#VALUE!</v>
      </c>
      <c r="U691" t="str" cm="1">
        <f t="array" ref="U691">IF(R691="GBP",1,_xll.BDP("GBP"&amp;R691&amp;" CURNCY","PX_LAST"))</f>
        <v>#N/A Invalid Security</v>
      </c>
      <c r="V691" s="107" t="e">
        <f t="shared" si="162"/>
        <v>#VALUE!</v>
      </c>
      <c r="X691" s="249">
        <f t="shared" si="163"/>
        <v>0</v>
      </c>
      <c r="Y691" s="250">
        <f t="shared" si="164"/>
        <v>0</v>
      </c>
      <c r="Z691" s="254">
        <f t="shared" si="165"/>
        <v>0</v>
      </c>
      <c r="AA691" s="254" t="e">
        <f t="shared" si="166"/>
        <v>#VALUE!</v>
      </c>
      <c r="AB691" s="91" t="str" cm="1">
        <f t="array" ref="AB691">_xll.BDP(P691&amp;" Govt","PX_DIRTY_MID")</f>
        <v>#N/A Mandatory parameter [SECURITY] cannot be empty Govt</v>
      </c>
      <c r="AC691" s="256" t="e">
        <f t="shared" si="167"/>
        <v>#VALUE!</v>
      </c>
      <c r="AD691" s="255" t="e">
        <f t="shared" si="168"/>
        <v>#VALUE!</v>
      </c>
      <c r="AE691" s="249">
        <f t="shared" si="169"/>
        <v>0</v>
      </c>
      <c r="AG691" s="254">
        <f t="shared" si="170"/>
        <v>0</v>
      </c>
      <c r="AH691" s="254" t="e">
        <f t="shared" si="171"/>
        <v>#VALUE!</v>
      </c>
      <c r="AI691" s="256" t="e">
        <f t="shared" si="172"/>
        <v>#VALUE!</v>
      </c>
      <c r="AJ691" t="b">
        <f t="shared" si="173"/>
        <v>1</v>
      </c>
      <c r="AK691" t="s">
        <v>1012</v>
      </c>
      <c r="AL691" t="str">
        <f t="shared" si="174"/>
        <v>#N/A Mandatory parameter [SECURITY] cannot be empty</v>
      </c>
      <c r="AM691">
        <f t="shared" si="175"/>
        <v>0</v>
      </c>
    </row>
    <row r="692" spans="8:39" x14ac:dyDescent="0.35">
      <c r="H692" s="287" t="e">
        <f t="shared" si="176"/>
        <v>#N/A</v>
      </c>
      <c r="O692" t="str" cm="1">
        <f t="array" ref="O692">_xll.BDP(I692,"SECURITY_TYP")</f>
        <v>#N/A Mandatory parameter [SECURITY] cannot be empty</v>
      </c>
      <c r="P692" t="str" cm="1">
        <f t="array" ref="P692">_xll.BDP(I692,"ID_ISIN")</f>
        <v>#N/A Mandatory parameter [SECURITY] cannot be empty</v>
      </c>
      <c r="Q692" t="str" cm="1">
        <f t="array" ref="Q692">_xll.BDP(P692&amp;" Govt","MATURITY")</f>
        <v>#N/A Mandatory parameter [SECURITY] cannot be empty Govt</v>
      </c>
      <c r="R692" t="str" cm="1">
        <f t="array" ref="R692">_xll.BDP(I692,"CRNCY")</f>
        <v>#N/A Mandatory parameter [SECURITY] cannot be empty</v>
      </c>
      <c r="S692" s="91" t="str" cm="1">
        <f t="array" ref="S692">_xll.BDP(P692&amp;" Govt","RISK_MID")</f>
        <v>#N/A Mandatory parameter [SECURITY] cannot be empty Govt</v>
      </c>
      <c r="T692" s="175" t="e">
        <f t="shared" ref="T692:T722" si="177">S692*L692/(10*U692)</f>
        <v>#VALUE!</v>
      </c>
      <c r="U692" t="str" cm="1">
        <f t="array" ref="U692">IF(R692="GBP",1,_xll.BDP("GBP"&amp;R692&amp;" CURNCY","PX_LAST"))</f>
        <v>#N/A Invalid Security</v>
      </c>
      <c r="V692" s="107" t="e">
        <f t="shared" ref="V692:V722" si="178">T692/($I$2*100)</f>
        <v>#VALUE!</v>
      </c>
      <c r="X692" s="249">
        <f t="shared" ref="X692:X722" si="179">I692</f>
        <v>0</v>
      </c>
      <c r="Y692" s="250">
        <f t="shared" ref="Y692:Y722" si="180">$Z$2*L692</f>
        <v>0</v>
      </c>
      <c r="Z692" s="254">
        <f t="shared" ref="Z692:Z722" si="181">Y692-L692</f>
        <v>0</v>
      </c>
      <c r="AA692" s="254" t="e">
        <f t="shared" ref="AA692:AA722" si="182">Z692*S692/(10*U692)</f>
        <v>#VALUE!</v>
      </c>
      <c r="AB692" s="91" t="str" cm="1">
        <f t="array" ref="AB692">_xll.BDP(P692&amp;" Govt","PX_DIRTY_MID")</f>
        <v>#N/A Mandatory parameter [SECURITY] cannot be empty Govt</v>
      </c>
      <c r="AC692" s="256" t="e">
        <f t="shared" ref="AC692:AC722" si="183">AB692*Z692*(10/IF(R692="MXN",10,1)/U692)</f>
        <v>#VALUE!</v>
      </c>
      <c r="AD692" s="255" t="e">
        <f t="shared" ref="AD692:AD722" si="184">AC692/M692</f>
        <v>#VALUE!</v>
      </c>
      <c r="AE692" s="249">
        <f t="shared" ref="AE692:AE722" si="185">J692</f>
        <v>0</v>
      </c>
      <c r="AG692" s="254">
        <f t="shared" ref="AG692:AG722" si="186">IF(AF692="",Z692,AF692)</f>
        <v>0</v>
      </c>
      <c r="AH692" s="254" t="e">
        <f t="shared" ref="AH692:AH722" si="187">AG692*S692/(10*U692)</f>
        <v>#VALUE!</v>
      </c>
      <c r="AI692" s="256" t="e">
        <f t="shared" ref="AI692:AI722" si="188">AB692*AG692*(10/IF(R692="MXN",10,1)/U692)</f>
        <v>#VALUE!</v>
      </c>
      <c r="AJ692" t="b">
        <f t="shared" ref="AJ692:AJ722" si="189">ABS(AG692)&lt;=ABS(L692)</f>
        <v>1</v>
      </c>
      <c r="AK692" t="s">
        <v>1012</v>
      </c>
      <c r="AL692" t="str">
        <f t="shared" ref="AL692:AL722" si="190">O692</f>
        <v>#N/A Mandatory parameter [SECURITY] cannot be empty</v>
      </c>
      <c r="AM692">
        <f t="shared" ref="AM692:AM722" si="191">K692</f>
        <v>0</v>
      </c>
    </row>
    <row r="693" spans="8:39" x14ac:dyDescent="0.35">
      <c r="H693" s="287" t="e">
        <f t="shared" si="176"/>
        <v>#N/A</v>
      </c>
      <c r="O693" t="str" cm="1">
        <f t="array" ref="O693">_xll.BDP(I693,"SECURITY_TYP")</f>
        <v>#N/A Mandatory parameter [SECURITY] cannot be empty</v>
      </c>
      <c r="P693" t="str" cm="1">
        <f t="array" ref="P693">_xll.BDP(I693,"ID_ISIN")</f>
        <v>#N/A Mandatory parameter [SECURITY] cannot be empty</v>
      </c>
      <c r="Q693" t="str" cm="1">
        <f t="array" ref="Q693">_xll.BDP(P693&amp;" Govt","MATURITY")</f>
        <v>#N/A Mandatory parameter [SECURITY] cannot be empty Govt</v>
      </c>
      <c r="R693" t="str" cm="1">
        <f t="array" ref="R693">_xll.BDP(I693,"CRNCY")</f>
        <v>#N/A Mandatory parameter [SECURITY] cannot be empty</v>
      </c>
      <c r="S693" s="91" t="str" cm="1">
        <f t="array" ref="S693">_xll.BDP(P693&amp;" Govt","RISK_MID")</f>
        <v>#N/A Mandatory parameter [SECURITY] cannot be empty Govt</v>
      </c>
      <c r="T693" s="175" t="e">
        <f t="shared" si="177"/>
        <v>#VALUE!</v>
      </c>
      <c r="U693" t="str" cm="1">
        <f t="array" ref="U693">IF(R693="GBP",1,_xll.BDP("GBP"&amp;R693&amp;" CURNCY","PX_LAST"))</f>
        <v>#N/A Invalid Security</v>
      </c>
      <c r="V693" s="107" t="e">
        <f t="shared" si="178"/>
        <v>#VALUE!</v>
      </c>
      <c r="X693" s="249">
        <f t="shared" si="179"/>
        <v>0</v>
      </c>
      <c r="Y693" s="250">
        <f t="shared" si="180"/>
        <v>0</v>
      </c>
      <c r="Z693" s="254">
        <f t="shared" si="181"/>
        <v>0</v>
      </c>
      <c r="AA693" s="254" t="e">
        <f t="shared" si="182"/>
        <v>#VALUE!</v>
      </c>
      <c r="AB693" s="91" t="str" cm="1">
        <f t="array" ref="AB693">_xll.BDP(P693&amp;" Govt","PX_DIRTY_MID")</f>
        <v>#N/A Mandatory parameter [SECURITY] cannot be empty Govt</v>
      </c>
      <c r="AC693" s="256" t="e">
        <f t="shared" si="183"/>
        <v>#VALUE!</v>
      </c>
      <c r="AD693" s="255" t="e">
        <f t="shared" si="184"/>
        <v>#VALUE!</v>
      </c>
      <c r="AE693" s="249">
        <f t="shared" si="185"/>
        <v>0</v>
      </c>
      <c r="AG693" s="254">
        <f t="shared" si="186"/>
        <v>0</v>
      </c>
      <c r="AH693" s="254" t="e">
        <f t="shared" si="187"/>
        <v>#VALUE!</v>
      </c>
      <c r="AI693" s="256" t="e">
        <f t="shared" si="188"/>
        <v>#VALUE!</v>
      </c>
      <c r="AJ693" t="b">
        <f t="shared" si="189"/>
        <v>1</v>
      </c>
      <c r="AK693" t="s">
        <v>1012</v>
      </c>
      <c r="AL693" t="str">
        <f t="shared" si="190"/>
        <v>#N/A Mandatory parameter [SECURITY] cannot be empty</v>
      </c>
      <c r="AM693">
        <f t="shared" si="191"/>
        <v>0</v>
      </c>
    </row>
    <row r="694" spans="8:39" x14ac:dyDescent="0.35">
      <c r="H694" s="287" t="e">
        <f t="shared" si="176"/>
        <v>#N/A</v>
      </c>
      <c r="O694" t="str" cm="1">
        <f t="array" ref="O694">_xll.BDP(I694,"SECURITY_TYP")</f>
        <v>#N/A Mandatory parameter [SECURITY] cannot be empty</v>
      </c>
      <c r="P694" t="str" cm="1">
        <f t="array" ref="P694">_xll.BDP(I694,"ID_ISIN")</f>
        <v>#N/A Mandatory parameter [SECURITY] cannot be empty</v>
      </c>
      <c r="Q694" t="str" cm="1">
        <f t="array" ref="Q694">_xll.BDP(P694&amp;" Govt","MATURITY")</f>
        <v>#N/A Mandatory parameter [SECURITY] cannot be empty Govt</v>
      </c>
      <c r="R694" t="str" cm="1">
        <f t="array" ref="R694">_xll.BDP(I694,"CRNCY")</f>
        <v>#N/A Mandatory parameter [SECURITY] cannot be empty</v>
      </c>
      <c r="S694" s="91" t="str" cm="1">
        <f t="array" ref="S694">_xll.BDP(P694&amp;" Govt","RISK_MID")</f>
        <v>#N/A Mandatory parameter [SECURITY] cannot be empty Govt</v>
      </c>
      <c r="T694" s="175" t="e">
        <f t="shared" si="177"/>
        <v>#VALUE!</v>
      </c>
      <c r="U694" t="str" cm="1">
        <f t="array" ref="U694">IF(R694="GBP",1,_xll.BDP("GBP"&amp;R694&amp;" CURNCY","PX_LAST"))</f>
        <v>#N/A Invalid Security</v>
      </c>
      <c r="V694" s="107" t="e">
        <f t="shared" si="178"/>
        <v>#VALUE!</v>
      </c>
      <c r="X694" s="249">
        <f t="shared" si="179"/>
        <v>0</v>
      </c>
      <c r="Y694" s="250">
        <f t="shared" si="180"/>
        <v>0</v>
      </c>
      <c r="Z694" s="254">
        <f t="shared" si="181"/>
        <v>0</v>
      </c>
      <c r="AA694" s="254" t="e">
        <f t="shared" si="182"/>
        <v>#VALUE!</v>
      </c>
      <c r="AB694" s="91" t="str" cm="1">
        <f t="array" ref="AB694">_xll.BDP(P694&amp;" Govt","PX_DIRTY_MID")</f>
        <v>#N/A Mandatory parameter [SECURITY] cannot be empty Govt</v>
      </c>
      <c r="AC694" s="256" t="e">
        <f t="shared" si="183"/>
        <v>#VALUE!</v>
      </c>
      <c r="AD694" s="255" t="e">
        <f t="shared" si="184"/>
        <v>#VALUE!</v>
      </c>
      <c r="AE694" s="249">
        <f t="shared" si="185"/>
        <v>0</v>
      </c>
      <c r="AG694" s="254">
        <f t="shared" si="186"/>
        <v>0</v>
      </c>
      <c r="AH694" s="254" t="e">
        <f t="shared" si="187"/>
        <v>#VALUE!</v>
      </c>
      <c r="AI694" s="256" t="e">
        <f t="shared" si="188"/>
        <v>#VALUE!</v>
      </c>
      <c r="AJ694" t="b">
        <f t="shared" si="189"/>
        <v>1</v>
      </c>
      <c r="AK694" t="s">
        <v>1012</v>
      </c>
      <c r="AL694" t="str">
        <f t="shared" si="190"/>
        <v>#N/A Mandatory parameter [SECURITY] cannot be empty</v>
      </c>
      <c r="AM694">
        <f t="shared" si="191"/>
        <v>0</v>
      </c>
    </row>
    <row r="695" spans="8:39" x14ac:dyDescent="0.35">
      <c r="H695" s="287" t="e">
        <f t="shared" si="176"/>
        <v>#N/A</v>
      </c>
      <c r="O695" t="str" cm="1">
        <f t="array" ref="O695">_xll.BDP(I695,"SECURITY_TYP")</f>
        <v>#N/A Mandatory parameter [SECURITY] cannot be empty</v>
      </c>
      <c r="P695" t="str" cm="1">
        <f t="array" ref="P695">_xll.BDP(I695,"ID_ISIN")</f>
        <v>#N/A Mandatory parameter [SECURITY] cannot be empty</v>
      </c>
      <c r="Q695" t="str" cm="1">
        <f t="array" ref="Q695">_xll.BDP(P695&amp;" Govt","MATURITY")</f>
        <v>#N/A Mandatory parameter [SECURITY] cannot be empty Govt</v>
      </c>
      <c r="R695" t="str" cm="1">
        <f t="array" ref="R695">_xll.BDP(I695,"CRNCY")</f>
        <v>#N/A Mandatory parameter [SECURITY] cannot be empty</v>
      </c>
      <c r="S695" s="91" t="str" cm="1">
        <f t="array" ref="S695">_xll.BDP(P695&amp;" Govt","RISK_MID")</f>
        <v>#N/A Mandatory parameter [SECURITY] cannot be empty Govt</v>
      </c>
      <c r="T695" s="175" t="e">
        <f t="shared" si="177"/>
        <v>#VALUE!</v>
      </c>
      <c r="U695" t="str" cm="1">
        <f t="array" ref="U695">IF(R695="GBP",1,_xll.BDP("GBP"&amp;R695&amp;" CURNCY","PX_LAST"))</f>
        <v>#N/A Invalid Security</v>
      </c>
      <c r="V695" s="107" t="e">
        <f t="shared" si="178"/>
        <v>#VALUE!</v>
      </c>
      <c r="X695" s="249">
        <f t="shared" si="179"/>
        <v>0</v>
      </c>
      <c r="Y695" s="250">
        <f t="shared" si="180"/>
        <v>0</v>
      </c>
      <c r="Z695" s="254">
        <f t="shared" si="181"/>
        <v>0</v>
      </c>
      <c r="AA695" s="254" t="e">
        <f t="shared" si="182"/>
        <v>#VALUE!</v>
      </c>
      <c r="AB695" s="91" t="str" cm="1">
        <f t="array" ref="AB695">_xll.BDP(P695&amp;" Govt","PX_DIRTY_MID")</f>
        <v>#N/A Mandatory parameter [SECURITY] cannot be empty Govt</v>
      </c>
      <c r="AC695" s="256" t="e">
        <f t="shared" si="183"/>
        <v>#VALUE!</v>
      </c>
      <c r="AD695" s="255" t="e">
        <f t="shared" si="184"/>
        <v>#VALUE!</v>
      </c>
      <c r="AE695" s="249">
        <f t="shared" si="185"/>
        <v>0</v>
      </c>
      <c r="AG695" s="254">
        <f t="shared" si="186"/>
        <v>0</v>
      </c>
      <c r="AH695" s="254" t="e">
        <f t="shared" si="187"/>
        <v>#VALUE!</v>
      </c>
      <c r="AI695" s="256" t="e">
        <f t="shared" si="188"/>
        <v>#VALUE!</v>
      </c>
      <c r="AJ695" t="b">
        <f t="shared" si="189"/>
        <v>1</v>
      </c>
      <c r="AK695" t="s">
        <v>1012</v>
      </c>
      <c r="AL695" t="str">
        <f t="shared" si="190"/>
        <v>#N/A Mandatory parameter [SECURITY] cannot be empty</v>
      </c>
      <c r="AM695">
        <f t="shared" si="191"/>
        <v>0</v>
      </c>
    </row>
    <row r="696" spans="8:39" x14ac:dyDescent="0.35">
      <c r="H696" s="287" t="e">
        <f t="shared" si="176"/>
        <v>#N/A</v>
      </c>
      <c r="O696" t="str" cm="1">
        <f t="array" ref="O696">_xll.BDP(I696,"SECURITY_TYP")</f>
        <v>#N/A Mandatory parameter [SECURITY] cannot be empty</v>
      </c>
      <c r="P696" t="str" cm="1">
        <f t="array" ref="P696">_xll.BDP(I696,"ID_ISIN")</f>
        <v>#N/A Mandatory parameter [SECURITY] cannot be empty</v>
      </c>
      <c r="Q696" t="str" cm="1">
        <f t="array" ref="Q696">_xll.BDP(P696&amp;" Govt","MATURITY")</f>
        <v>#N/A Mandatory parameter [SECURITY] cannot be empty Govt</v>
      </c>
      <c r="R696" t="str" cm="1">
        <f t="array" ref="R696">_xll.BDP(I696,"CRNCY")</f>
        <v>#N/A Mandatory parameter [SECURITY] cannot be empty</v>
      </c>
      <c r="S696" s="91" t="str" cm="1">
        <f t="array" ref="S696">_xll.BDP(P696&amp;" Govt","RISK_MID")</f>
        <v>#N/A Mandatory parameter [SECURITY] cannot be empty Govt</v>
      </c>
      <c r="T696" s="175" t="e">
        <f t="shared" si="177"/>
        <v>#VALUE!</v>
      </c>
      <c r="U696" t="str" cm="1">
        <f t="array" ref="U696">IF(R696="GBP",1,_xll.BDP("GBP"&amp;R696&amp;" CURNCY","PX_LAST"))</f>
        <v>#N/A Invalid Security</v>
      </c>
      <c r="V696" s="107" t="e">
        <f t="shared" si="178"/>
        <v>#VALUE!</v>
      </c>
      <c r="X696" s="249">
        <f t="shared" si="179"/>
        <v>0</v>
      </c>
      <c r="Y696" s="250">
        <f t="shared" si="180"/>
        <v>0</v>
      </c>
      <c r="Z696" s="254">
        <f t="shared" si="181"/>
        <v>0</v>
      </c>
      <c r="AA696" s="254" t="e">
        <f t="shared" si="182"/>
        <v>#VALUE!</v>
      </c>
      <c r="AB696" s="91" t="str" cm="1">
        <f t="array" ref="AB696">_xll.BDP(P696&amp;" Govt","PX_DIRTY_MID")</f>
        <v>#N/A Mandatory parameter [SECURITY] cannot be empty Govt</v>
      </c>
      <c r="AC696" s="256" t="e">
        <f t="shared" si="183"/>
        <v>#VALUE!</v>
      </c>
      <c r="AD696" s="255" t="e">
        <f t="shared" si="184"/>
        <v>#VALUE!</v>
      </c>
      <c r="AE696" s="249">
        <f t="shared" si="185"/>
        <v>0</v>
      </c>
      <c r="AG696" s="254">
        <f t="shared" si="186"/>
        <v>0</v>
      </c>
      <c r="AH696" s="254" t="e">
        <f t="shared" si="187"/>
        <v>#VALUE!</v>
      </c>
      <c r="AI696" s="256" t="e">
        <f t="shared" si="188"/>
        <v>#VALUE!</v>
      </c>
      <c r="AJ696" t="b">
        <f t="shared" si="189"/>
        <v>1</v>
      </c>
      <c r="AK696" t="s">
        <v>1012</v>
      </c>
      <c r="AL696" t="str">
        <f t="shared" si="190"/>
        <v>#N/A Mandatory parameter [SECURITY] cannot be empty</v>
      </c>
      <c r="AM696">
        <f t="shared" si="191"/>
        <v>0</v>
      </c>
    </row>
    <row r="697" spans="8:39" x14ac:dyDescent="0.35">
      <c r="H697" s="287" t="e">
        <f t="shared" si="176"/>
        <v>#N/A</v>
      </c>
      <c r="O697" t="str" cm="1">
        <f t="array" ref="O697">_xll.BDP(I697,"SECURITY_TYP")</f>
        <v>#N/A Mandatory parameter [SECURITY] cannot be empty</v>
      </c>
      <c r="P697" t="str" cm="1">
        <f t="array" ref="P697">_xll.BDP(I697,"ID_ISIN")</f>
        <v>#N/A Mandatory parameter [SECURITY] cannot be empty</v>
      </c>
      <c r="Q697" t="str" cm="1">
        <f t="array" ref="Q697">_xll.BDP(P697&amp;" Govt","MATURITY")</f>
        <v>#N/A Mandatory parameter [SECURITY] cannot be empty Govt</v>
      </c>
      <c r="R697" t="str" cm="1">
        <f t="array" ref="R697">_xll.BDP(I697,"CRNCY")</f>
        <v>#N/A Mandatory parameter [SECURITY] cannot be empty</v>
      </c>
      <c r="S697" s="91" t="str" cm="1">
        <f t="array" ref="S697">_xll.BDP(P697&amp;" Govt","RISK_MID")</f>
        <v>#N/A Mandatory parameter [SECURITY] cannot be empty Govt</v>
      </c>
      <c r="T697" s="175" t="e">
        <f t="shared" si="177"/>
        <v>#VALUE!</v>
      </c>
      <c r="U697" t="str" cm="1">
        <f t="array" ref="U697">IF(R697="GBP",1,_xll.BDP("GBP"&amp;R697&amp;" CURNCY","PX_LAST"))</f>
        <v>#N/A Invalid Security</v>
      </c>
      <c r="V697" s="107" t="e">
        <f t="shared" si="178"/>
        <v>#VALUE!</v>
      </c>
      <c r="X697" s="249">
        <f t="shared" si="179"/>
        <v>0</v>
      </c>
      <c r="Y697" s="250">
        <f t="shared" si="180"/>
        <v>0</v>
      </c>
      <c r="Z697" s="254">
        <f t="shared" si="181"/>
        <v>0</v>
      </c>
      <c r="AA697" s="254" t="e">
        <f t="shared" si="182"/>
        <v>#VALUE!</v>
      </c>
      <c r="AB697" s="91" t="str" cm="1">
        <f t="array" ref="AB697">_xll.BDP(P697&amp;" Govt","PX_DIRTY_MID")</f>
        <v>#N/A Mandatory parameter [SECURITY] cannot be empty Govt</v>
      </c>
      <c r="AC697" s="256" t="e">
        <f t="shared" si="183"/>
        <v>#VALUE!</v>
      </c>
      <c r="AD697" s="255" t="e">
        <f t="shared" si="184"/>
        <v>#VALUE!</v>
      </c>
      <c r="AE697" s="249">
        <f t="shared" si="185"/>
        <v>0</v>
      </c>
      <c r="AG697" s="254">
        <f t="shared" si="186"/>
        <v>0</v>
      </c>
      <c r="AH697" s="254" t="e">
        <f t="shared" si="187"/>
        <v>#VALUE!</v>
      </c>
      <c r="AI697" s="256" t="e">
        <f t="shared" si="188"/>
        <v>#VALUE!</v>
      </c>
      <c r="AJ697" t="b">
        <f t="shared" si="189"/>
        <v>1</v>
      </c>
      <c r="AK697" t="s">
        <v>1012</v>
      </c>
      <c r="AL697" t="str">
        <f t="shared" si="190"/>
        <v>#N/A Mandatory parameter [SECURITY] cannot be empty</v>
      </c>
      <c r="AM697">
        <f t="shared" si="191"/>
        <v>0</v>
      </c>
    </row>
    <row r="698" spans="8:39" x14ac:dyDescent="0.35">
      <c r="H698" s="287" t="e">
        <f t="shared" si="176"/>
        <v>#N/A</v>
      </c>
      <c r="O698" t="str" cm="1">
        <f t="array" ref="O698">_xll.BDP(I698,"SECURITY_TYP")</f>
        <v>#N/A Mandatory parameter [SECURITY] cannot be empty</v>
      </c>
      <c r="P698" t="str" cm="1">
        <f t="array" ref="P698">_xll.BDP(I698,"ID_ISIN")</f>
        <v>#N/A Mandatory parameter [SECURITY] cannot be empty</v>
      </c>
      <c r="Q698" t="str" cm="1">
        <f t="array" ref="Q698">_xll.BDP(P698&amp;" Govt","MATURITY")</f>
        <v>#N/A Mandatory parameter [SECURITY] cannot be empty Govt</v>
      </c>
      <c r="R698" t="str" cm="1">
        <f t="array" ref="R698">_xll.BDP(I698,"CRNCY")</f>
        <v>#N/A Mandatory parameter [SECURITY] cannot be empty</v>
      </c>
      <c r="S698" s="91" t="str" cm="1">
        <f t="array" ref="S698">_xll.BDP(P698&amp;" Govt","RISK_MID")</f>
        <v>#N/A Mandatory parameter [SECURITY] cannot be empty Govt</v>
      </c>
      <c r="T698" s="175" t="e">
        <f t="shared" si="177"/>
        <v>#VALUE!</v>
      </c>
      <c r="U698" t="str" cm="1">
        <f t="array" ref="U698">IF(R698="GBP",1,_xll.BDP("GBP"&amp;R698&amp;" CURNCY","PX_LAST"))</f>
        <v>#N/A Invalid Security</v>
      </c>
      <c r="V698" s="107" t="e">
        <f t="shared" si="178"/>
        <v>#VALUE!</v>
      </c>
      <c r="X698" s="249">
        <f t="shared" si="179"/>
        <v>0</v>
      </c>
      <c r="Y698" s="250">
        <f t="shared" si="180"/>
        <v>0</v>
      </c>
      <c r="Z698" s="254">
        <f t="shared" si="181"/>
        <v>0</v>
      </c>
      <c r="AA698" s="254" t="e">
        <f t="shared" si="182"/>
        <v>#VALUE!</v>
      </c>
      <c r="AB698" s="91" t="str" cm="1">
        <f t="array" ref="AB698">_xll.BDP(P698&amp;" Govt","PX_DIRTY_MID")</f>
        <v>#N/A Mandatory parameter [SECURITY] cannot be empty Govt</v>
      </c>
      <c r="AC698" s="256" t="e">
        <f t="shared" si="183"/>
        <v>#VALUE!</v>
      </c>
      <c r="AD698" s="255" t="e">
        <f t="shared" si="184"/>
        <v>#VALUE!</v>
      </c>
      <c r="AE698" s="249">
        <f t="shared" si="185"/>
        <v>0</v>
      </c>
      <c r="AG698" s="254">
        <f t="shared" si="186"/>
        <v>0</v>
      </c>
      <c r="AH698" s="254" t="e">
        <f t="shared" si="187"/>
        <v>#VALUE!</v>
      </c>
      <c r="AI698" s="256" t="e">
        <f t="shared" si="188"/>
        <v>#VALUE!</v>
      </c>
      <c r="AJ698" t="b">
        <f t="shared" si="189"/>
        <v>1</v>
      </c>
      <c r="AK698" t="s">
        <v>1012</v>
      </c>
      <c r="AL698" t="str">
        <f t="shared" si="190"/>
        <v>#N/A Mandatory parameter [SECURITY] cannot be empty</v>
      </c>
      <c r="AM698">
        <f t="shared" si="191"/>
        <v>0</v>
      </c>
    </row>
    <row r="699" spans="8:39" x14ac:dyDescent="0.35">
      <c r="H699" s="287" t="e">
        <f t="shared" si="176"/>
        <v>#N/A</v>
      </c>
      <c r="O699" t="str" cm="1">
        <f t="array" ref="O699">_xll.BDP(I699,"SECURITY_TYP")</f>
        <v>#N/A Mandatory parameter [SECURITY] cannot be empty</v>
      </c>
      <c r="P699" t="str" cm="1">
        <f t="array" ref="P699">_xll.BDP(I699,"ID_ISIN")</f>
        <v>#N/A Mandatory parameter [SECURITY] cannot be empty</v>
      </c>
      <c r="Q699" t="str" cm="1">
        <f t="array" ref="Q699">_xll.BDP(P699&amp;" Govt","MATURITY")</f>
        <v>#N/A Mandatory parameter [SECURITY] cannot be empty Govt</v>
      </c>
      <c r="R699" t="str" cm="1">
        <f t="array" ref="R699">_xll.BDP(I699,"CRNCY")</f>
        <v>#N/A Mandatory parameter [SECURITY] cannot be empty</v>
      </c>
      <c r="S699" s="91" t="str" cm="1">
        <f t="array" ref="S699">_xll.BDP(P699&amp;" Govt","RISK_MID")</f>
        <v>#N/A Mandatory parameter [SECURITY] cannot be empty Govt</v>
      </c>
      <c r="T699" s="175" t="e">
        <f t="shared" si="177"/>
        <v>#VALUE!</v>
      </c>
      <c r="U699" t="str" cm="1">
        <f t="array" ref="U699">IF(R699="GBP",1,_xll.BDP("GBP"&amp;R699&amp;" CURNCY","PX_LAST"))</f>
        <v>#N/A Invalid Security</v>
      </c>
      <c r="V699" s="107" t="e">
        <f t="shared" si="178"/>
        <v>#VALUE!</v>
      </c>
      <c r="X699" s="249">
        <f t="shared" si="179"/>
        <v>0</v>
      </c>
      <c r="Y699" s="250">
        <f t="shared" si="180"/>
        <v>0</v>
      </c>
      <c r="Z699" s="254">
        <f t="shared" si="181"/>
        <v>0</v>
      </c>
      <c r="AA699" s="254" t="e">
        <f t="shared" si="182"/>
        <v>#VALUE!</v>
      </c>
      <c r="AB699" s="91" t="str" cm="1">
        <f t="array" ref="AB699">_xll.BDP(P699&amp;" Govt","PX_DIRTY_MID")</f>
        <v>#N/A Mandatory parameter [SECURITY] cannot be empty Govt</v>
      </c>
      <c r="AC699" s="256" t="e">
        <f t="shared" si="183"/>
        <v>#VALUE!</v>
      </c>
      <c r="AD699" s="255" t="e">
        <f t="shared" si="184"/>
        <v>#VALUE!</v>
      </c>
      <c r="AE699" s="249">
        <f t="shared" si="185"/>
        <v>0</v>
      </c>
      <c r="AG699" s="254">
        <f t="shared" si="186"/>
        <v>0</v>
      </c>
      <c r="AH699" s="254" t="e">
        <f t="shared" si="187"/>
        <v>#VALUE!</v>
      </c>
      <c r="AI699" s="256" t="e">
        <f t="shared" si="188"/>
        <v>#VALUE!</v>
      </c>
      <c r="AJ699" t="b">
        <f t="shared" si="189"/>
        <v>1</v>
      </c>
      <c r="AK699" t="s">
        <v>1012</v>
      </c>
      <c r="AL699" t="str">
        <f t="shared" si="190"/>
        <v>#N/A Mandatory parameter [SECURITY] cannot be empty</v>
      </c>
      <c r="AM699">
        <f t="shared" si="191"/>
        <v>0</v>
      </c>
    </row>
    <row r="700" spans="8:39" x14ac:dyDescent="0.35">
      <c r="H700" s="287" t="e">
        <f t="shared" si="176"/>
        <v>#N/A</v>
      </c>
      <c r="O700" t="str" cm="1">
        <f t="array" ref="O700">_xll.BDP(I700,"SECURITY_TYP")</f>
        <v>#N/A Mandatory parameter [SECURITY] cannot be empty</v>
      </c>
      <c r="P700" t="str" cm="1">
        <f t="array" ref="P700">_xll.BDP(I700,"ID_ISIN")</f>
        <v>#N/A Mandatory parameter [SECURITY] cannot be empty</v>
      </c>
      <c r="Q700" t="str" cm="1">
        <f t="array" ref="Q700">_xll.BDP(P700&amp;" Govt","MATURITY")</f>
        <v>#N/A Mandatory parameter [SECURITY] cannot be empty Govt</v>
      </c>
      <c r="R700" t="str" cm="1">
        <f t="array" ref="R700">_xll.BDP(I700,"CRNCY")</f>
        <v>#N/A Mandatory parameter [SECURITY] cannot be empty</v>
      </c>
      <c r="S700" s="91" t="str" cm="1">
        <f t="array" ref="S700">_xll.BDP(P700&amp;" Govt","RISK_MID")</f>
        <v>#N/A Mandatory parameter [SECURITY] cannot be empty Govt</v>
      </c>
      <c r="T700" s="175" t="e">
        <f t="shared" si="177"/>
        <v>#VALUE!</v>
      </c>
      <c r="U700" t="str" cm="1">
        <f t="array" ref="U700">IF(R700="GBP",1,_xll.BDP("GBP"&amp;R700&amp;" CURNCY","PX_LAST"))</f>
        <v>#N/A Invalid Security</v>
      </c>
      <c r="V700" s="107" t="e">
        <f t="shared" si="178"/>
        <v>#VALUE!</v>
      </c>
      <c r="X700" s="249">
        <f t="shared" si="179"/>
        <v>0</v>
      </c>
      <c r="Y700" s="250">
        <f t="shared" si="180"/>
        <v>0</v>
      </c>
      <c r="Z700" s="254">
        <f t="shared" si="181"/>
        <v>0</v>
      </c>
      <c r="AA700" s="254" t="e">
        <f t="shared" si="182"/>
        <v>#VALUE!</v>
      </c>
      <c r="AB700" s="91" t="str" cm="1">
        <f t="array" ref="AB700">_xll.BDP(P700&amp;" Govt","PX_DIRTY_MID")</f>
        <v>#N/A Mandatory parameter [SECURITY] cannot be empty Govt</v>
      </c>
      <c r="AC700" s="256" t="e">
        <f t="shared" si="183"/>
        <v>#VALUE!</v>
      </c>
      <c r="AD700" s="255" t="e">
        <f t="shared" si="184"/>
        <v>#VALUE!</v>
      </c>
      <c r="AE700" s="249">
        <f t="shared" si="185"/>
        <v>0</v>
      </c>
      <c r="AG700" s="254">
        <f t="shared" si="186"/>
        <v>0</v>
      </c>
      <c r="AH700" s="254" t="e">
        <f t="shared" si="187"/>
        <v>#VALUE!</v>
      </c>
      <c r="AI700" s="256" t="e">
        <f t="shared" si="188"/>
        <v>#VALUE!</v>
      </c>
      <c r="AJ700" t="b">
        <f t="shared" si="189"/>
        <v>1</v>
      </c>
      <c r="AK700" t="s">
        <v>1012</v>
      </c>
      <c r="AL700" t="str">
        <f t="shared" si="190"/>
        <v>#N/A Mandatory parameter [SECURITY] cannot be empty</v>
      </c>
      <c r="AM700">
        <f t="shared" si="191"/>
        <v>0</v>
      </c>
    </row>
    <row r="701" spans="8:39" x14ac:dyDescent="0.35">
      <c r="H701" s="287" t="e">
        <f t="shared" si="176"/>
        <v>#N/A</v>
      </c>
      <c r="O701" t="str" cm="1">
        <f t="array" ref="O701">_xll.BDP(I701,"SECURITY_TYP")</f>
        <v>#N/A Mandatory parameter [SECURITY] cannot be empty</v>
      </c>
      <c r="P701" t="str" cm="1">
        <f t="array" ref="P701">_xll.BDP(I701,"ID_ISIN")</f>
        <v>#N/A Mandatory parameter [SECURITY] cannot be empty</v>
      </c>
      <c r="Q701" t="str" cm="1">
        <f t="array" ref="Q701">_xll.BDP(P701&amp;" Govt","MATURITY")</f>
        <v>#N/A Mandatory parameter [SECURITY] cannot be empty Govt</v>
      </c>
      <c r="R701" t="str" cm="1">
        <f t="array" ref="R701">_xll.BDP(I701,"CRNCY")</f>
        <v>#N/A Mandatory parameter [SECURITY] cannot be empty</v>
      </c>
      <c r="S701" s="91" t="str" cm="1">
        <f t="array" ref="S701">_xll.BDP(P701&amp;" Govt","RISK_MID")</f>
        <v>#N/A Mandatory parameter [SECURITY] cannot be empty Govt</v>
      </c>
      <c r="T701" s="175" t="e">
        <f t="shared" si="177"/>
        <v>#VALUE!</v>
      </c>
      <c r="U701" t="str" cm="1">
        <f t="array" ref="U701">IF(R701="GBP",1,_xll.BDP("GBP"&amp;R701&amp;" CURNCY","PX_LAST"))</f>
        <v>#N/A Invalid Security</v>
      </c>
      <c r="V701" s="107" t="e">
        <f t="shared" si="178"/>
        <v>#VALUE!</v>
      </c>
      <c r="X701" s="249">
        <f t="shared" si="179"/>
        <v>0</v>
      </c>
      <c r="Y701" s="250">
        <f t="shared" si="180"/>
        <v>0</v>
      </c>
      <c r="Z701" s="254">
        <f t="shared" si="181"/>
        <v>0</v>
      </c>
      <c r="AA701" s="254" t="e">
        <f t="shared" si="182"/>
        <v>#VALUE!</v>
      </c>
      <c r="AB701" s="91" t="str" cm="1">
        <f t="array" ref="AB701">_xll.BDP(P701&amp;" Govt","PX_DIRTY_MID")</f>
        <v>#N/A Mandatory parameter [SECURITY] cannot be empty Govt</v>
      </c>
      <c r="AC701" s="256" t="e">
        <f t="shared" si="183"/>
        <v>#VALUE!</v>
      </c>
      <c r="AD701" s="255" t="e">
        <f t="shared" si="184"/>
        <v>#VALUE!</v>
      </c>
      <c r="AE701" s="249">
        <f t="shared" si="185"/>
        <v>0</v>
      </c>
      <c r="AG701" s="254">
        <f t="shared" si="186"/>
        <v>0</v>
      </c>
      <c r="AH701" s="254" t="e">
        <f t="shared" si="187"/>
        <v>#VALUE!</v>
      </c>
      <c r="AI701" s="256" t="e">
        <f t="shared" si="188"/>
        <v>#VALUE!</v>
      </c>
      <c r="AJ701" t="b">
        <f t="shared" si="189"/>
        <v>1</v>
      </c>
      <c r="AK701" t="s">
        <v>1012</v>
      </c>
      <c r="AL701" t="str">
        <f t="shared" si="190"/>
        <v>#N/A Mandatory parameter [SECURITY] cannot be empty</v>
      </c>
      <c r="AM701">
        <f t="shared" si="191"/>
        <v>0</v>
      </c>
    </row>
    <row r="702" spans="8:39" x14ac:dyDescent="0.35">
      <c r="H702" s="287" t="e">
        <f t="shared" si="176"/>
        <v>#N/A</v>
      </c>
      <c r="O702" t="str" cm="1">
        <f t="array" ref="O702">_xll.BDP(I702,"SECURITY_TYP")</f>
        <v>#N/A Mandatory parameter [SECURITY] cannot be empty</v>
      </c>
      <c r="P702" t="str" cm="1">
        <f t="array" ref="P702">_xll.BDP(I702,"ID_ISIN")</f>
        <v>#N/A Mandatory parameter [SECURITY] cannot be empty</v>
      </c>
      <c r="Q702" t="str" cm="1">
        <f t="array" ref="Q702">_xll.BDP(P702&amp;" Govt","MATURITY")</f>
        <v>#N/A Mandatory parameter [SECURITY] cannot be empty Govt</v>
      </c>
      <c r="R702" t="str" cm="1">
        <f t="array" ref="R702">_xll.BDP(I702,"CRNCY")</f>
        <v>#N/A Mandatory parameter [SECURITY] cannot be empty</v>
      </c>
      <c r="S702" s="91" t="str" cm="1">
        <f t="array" ref="S702">_xll.BDP(P702&amp;" Govt","RISK_MID")</f>
        <v>#N/A Mandatory parameter [SECURITY] cannot be empty Govt</v>
      </c>
      <c r="T702" s="175" t="e">
        <f t="shared" si="177"/>
        <v>#VALUE!</v>
      </c>
      <c r="U702" t="str" cm="1">
        <f t="array" ref="U702">IF(R702="GBP",1,_xll.BDP("GBP"&amp;R702&amp;" CURNCY","PX_LAST"))</f>
        <v>#N/A Invalid Security</v>
      </c>
      <c r="V702" s="107" t="e">
        <f t="shared" si="178"/>
        <v>#VALUE!</v>
      </c>
      <c r="X702" s="249">
        <f t="shared" si="179"/>
        <v>0</v>
      </c>
      <c r="Y702" s="250">
        <f t="shared" si="180"/>
        <v>0</v>
      </c>
      <c r="Z702" s="254">
        <f t="shared" si="181"/>
        <v>0</v>
      </c>
      <c r="AA702" s="254" t="e">
        <f t="shared" si="182"/>
        <v>#VALUE!</v>
      </c>
      <c r="AB702" s="91" t="str" cm="1">
        <f t="array" ref="AB702">_xll.BDP(P702&amp;" Govt","PX_DIRTY_MID")</f>
        <v>#N/A Mandatory parameter [SECURITY] cannot be empty Govt</v>
      </c>
      <c r="AC702" s="256" t="e">
        <f t="shared" si="183"/>
        <v>#VALUE!</v>
      </c>
      <c r="AD702" s="255" t="e">
        <f t="shared" si="184"/>
        <v>#VALUE!</v>
      </c>
      <c r="AE702" s="249">
        <f t="shared" si="185"/>
        <v>0</v>
      </c>
      <c r="AG702" s="254">
        <f t="shared" si="186"/>
        <v>0</v>
      </c>
      <c r="AH702" s="254" t="e">
        <f t="shared" si="187"/>
        <v>#VALUE!</v>
      </c>
      <c r="AI702" s="256" t="e">
        <f t="shared" si="188"/>
        <v>#VALUE!</v>
      </c>
      <c r="AJ702" t="b">
        <f t="shared" si="189"/>
        <v>1</v>
      </c>
      <c r="AK702" t="s">
        <v>1012</v>
      </c>
      <c r="AL702" t="str">
        <f t="shared" si="190"/>
        <v>#N/A Mandatory parameter [SECURITY] cannot be empty</v>
      </c>
      <c r="AM702">
        <f t="shared" si="191"/>
        <v>0</v>
      </c>
    </row>
    <row r="703" spans="8:39" x14ac:dyDescent="0.35">
      <c r="H703" s="287" t="e">
        <f t="shared" si="176"/>
        <v>#N/A</v>
      </c>
      <c r="O703" t="str" cm="1">
        <f t="array" ref="O703">_xll.BDP(I703,"SECURITY_TYP")</f>
        <v>#N/A Mandatory parameter [SECURITY] cannot be empty</v>
      </c>
      <c r="P703" t="str" cm="1">
        <f t="array" ref="P703">_xll.BDP(I703,"ID_ISIN")</f>
        <v>#N/A Mandatory parameter [SECURITY] cannot be empty</v>
      </c>
      <c r="Q703" t="str" cm="1">
        <f t="array" ref="Q703">_xll.BDP(P703&amp;" Govt","MATURITY")</f>
        <v>#N/A Mandatory parameter [SECURITY] cannot be empty Govt</v>
      </c>
      <c r="R703" t="str" cm="1">
        <f t="array" ref="R703">_xll.BDP(I703,"CRNCY")</f>
        <v>#N/A Mandatory parameter [SECURITY] cannot be empty</v>
      </c>
      <c r="S703" s="91" t="str" cm="1">
        <f t="array" ref="S703">_xll.BDP(P703&amp;" Govt","RISK_MID")</f>
        <v>#N/A Mandatory parameter [SECURITY] cannot be empty Govt</v>
      </c>
      <c r="T703" s="175" t="e">
        <f t="shared" si="177"/>
        <v>#VALUE!</v>
      </c>
      <c r="U703" t="str" cm="1">
        <f t="array" ref="U703">IF(R703="GBP",1,_xll.BDP("GBP"&amp;R703&amp;" CURNCY","PX_LAST"))</f>
        <v>#N/A Invalid Security</v>
      </c>
      <c r="V703" s="107" t="e">
        <f t="shared" si="178"/>
        <v>#VALUE!</v>
      </c>
      <c r="X703" s="249">
        <f t="shared" si="179"/>
        <v>0</v>
      </c>
      <c r="Y703" s="250">
        <f t="shared" si="180"/>
        <v>0</v>
      </c>
      <c r="Z703" s="254">
        <f t="shared" si="181"/>
        <v>0</v>
      </c>
      <c r="AA703" s="254" t="e">
        <f t="shared" si="182"/>
        <v>#VALUE!</v>
      </c>
      <c r="AB703" s="91" t="str" cm="1">
        <f t="array" ref="AB703">_xll.BDP(P703&amp;" Govt","PX_DIRTY_MID")</f>
        <v>#N/A Mandatory parameter [SECURITY] cannot be empty Govt</v>
      </c>
      <c r="AC703" s="256" t="e">
        <f t="shared" si="183"/>
        <v>#VALUE!</v>
      </c>
      <c r="AD703" s="255" t="e">
        <f t="shared" si="184"/>
        <v>#VALUE!</v>
      </c>
      <c r="AE703" s="249">
        <f t="shared" si="185"/>
        <v>0</v>
      </c>
      <c r="AG703" s="254">
        <f t="shared" si="186"/>
        <v>0</v>
      </c>
      <c r="AH703" s="254" t="e">
        <f t="shared" si="187"/>
        <v>#VALUE!</v>
      </c>
      <c r="AI703" s="256" t="e">
        <f t="shared" si="188"/>
        <v>#VALUE!</v>
      </c>
      <c r="AJ703" t="b">
        <f t="shared" si="189"/>
        <v>1</v>
      </c>
      <c r="AK703" t="s">
        <v>1012</v>
      </c>
      <c r="AL703" t="str">
        <f t="shared" si="190"/>
        <v>#N/A Mandatory parameter [SECURITY] cannot be empty</v>
      </c>
      <c r="AM703">
        <f t="shared" si="191"/>
        <v>0</v>
      </c>
    </row>
    <row r="704" spans="8:39" x14ac:dyDescent="0.35">
      <c r="H704" s="287" t="e">
        <f t="shared" si="176"/>
        <v>#N/A</v>
      </c>
      <c r="O704" t="str" cm="1">
        <f t="array" ref="O704">_xll.BDP(I704,"SECURITY_TYP")</f>
        <v>#N/A Mandatory parameter [SECURITY] cannot be empty</v>
      </c>
      <c r="P704" t="str" cm="1">
        <f t="array" ref="P704">_xll.BDP(I704,"ID_ISIN")</f>
        <v>#N/A Mandatory parameter [SECURITY] cannot be empty</v>
      </c>
      <c r="Q704" t="str" cm="1">
        <f t="array" ref="Q704">_xll.BDP(P704&amp;" Govt","MATURITY")</f>
        <v>#N/A Mandatory parameter [SECURITY] cannot be empty Govt</v>
      </c>
      <c r="R704" t="str" cm="1">
        <f t="array" ref="R704">_xll.BDP(I704,"CRNCY")</f>
        <v>#N/A Mandatory parameter [SECURITY] cannot be empty</v>
      </c>
      <c r="S704" s="91" t="str" cm="1">
        <f t="array" ref="S704">_xll.BDP(P704&amp;" Govt","RISK_MID")</f>
        <v>#N/A Mandatory parameter [SECURITY] cannot be empty Govt</v>
      </c>
      <c r="T704" s="175" t="e">
        <f t="shared" si="177"/>
        <v>#VALUE!</v>
      </c>
      <c r="U704" t="str" cm="1">
        <f t="array" ref="U704">IF(R704="GBP",1,_xll.BDP("GBP"&amp;R704&amp;" CURNCY","PX_LAST"))</f>
        <v>#N/A Invalid Security</v>
      </c>
      <c r="V704" s="107" t="e">
        <f t="shared" si="178"/>
        <v>#VALUE!</v>
      </c>
      <c r="X704" s="249">
        <f t="shared" si="179"/>
        <v>0</v>
      </c>
      <c r="Y704" s="250">
        <f t="shared" si="180"/>
        <v>0</v>
      </c>
      <c r="Z704" s="254">
        <f t="shared" si="181"/>
        <v>0</v>
      </c>
      <c r="AA704" s="254" t="e">
        <f t="shared" si="182"/>
        <v>#VALUE!</v>
      </c>
      <c r="AB704" s="91" t="str" cm="1">
        <f t="array" ref="AB704">_xll.BDP(P704&amp;" Govt","PX_DIRTY_MID")</f>
        <v>#N/A Mandatory parameter [SECURITY] cannot be empty Govt</v>
      </c>
      <c r="AC704" s="256" t="e">
        <f t="shared" si="183"/>
        <v>#VALUE!</v>
      </c>
      <c r="AD704" s="255" t="e">
        <f t="shared" si="184"/>
        <v>#VALUE!</v>
      </c>
      <c r="AE704" s="249">
        <f t="shared" si="185"/>
        <v>0</v>
      </c>
      <c r="AG704" s="254">
        <f t="shared" si="186"/>
        <v>0</v>
      </c>
      <c r="AH704" s="254" t="e">
        <f t="shared" si="187"/>
        <v>#VALUE!</v>
      </c>
      <c r="AI704" s="256" t="e">
        <f t="shared" si="188"/>
        <v>#VALUE!</v>
      </c>
      <c r="AJ704" t="b">
        <f t="shared" si="189"/>
        <v>1</v>
      </c>
      <c r="AK704" t="s">
        <v>1012</v>
      </c>
      <c r="AL704" t="str">
        <f t="shared" si="190"/>
        <v>#N/A Mandatory parameter [SECURITY] cannot be empty</v>
      </c>
      <c r="AM704">
        <f t="shared" si="191"/>
        <v>0</v>
      </c>
    </row>
    <row r="705" spans="8:39" x14ac:dyDescent="0.35">
      <c r="H705" s="287" t="e">
        <f t="shared" si="176"/>
        <v>#N/A</v>
      </c>
      <c r="O705" t="str" cm="1">
        <f t="array" ref="O705">_xll.BDP(I705,"SECURITY_TYP")</f>
        <v>#N/A Mandatory parameter [SECURITY] cannot be empty</v>
      </c>
      <c r="P705" t="str" cm="1">
        <f t="array" ref="P705">_xll.BDP(I705,"ID_ISIN")</f>
        <v>#N/A Mandatory parameter [SECURITY] cannot be empty</v>
      </c>
      <c r="Q705" t="str" cm="1">
        <f t="array" ref="Q705">_xll.BDP(P705&amp;" Govt","MATURITY")</f>
        <v>#N/A Mandatory parameter [SECURITY] cannot be empty Govt</v>
      </c>
      <c r="R705" t="str" cm="1">
        <f t="array" ref="R705">_xll.BDP(I705,"CRNCY")</f>
        <v>#N/A Mandatory parameter [SECURITY] cannot be empty</v>
      </c>
      <c r="S705" s="91" t="str" cm="1">
        <f t="array" ref="S705">_xll.BDP(P705&amp;" Govt","RISK_MID")</f>
        <v>#N/A Mandatory parameter [SECURITY] cannot be empty Govt</v>
      </c>
      <c r="T705" s="175" t="e">
        <f t="shared" si="177"/>
        <v>#VALUE!</v>
      </c>
      <c r="U705" t="str" cm="1">
        <f t="array" ref="U705">IF(R705="GBP",1,_xll.BDP("GBP"&amp;R705&amp;" CURNCY","PX_LAST"))</f>
        <v>#N/A Invalid Security</v>
      </c>
      <c r="V705" s="107" t="e">
        <f t="shared" si="178"/>
        <v>#VALUE!</v>
      </c>
      <c r="X705" s="249">
        <f t="shared" si="179"/>
        <v>0</v>
      </c>
      <c r="Y705" s="250">
        <f t="shared" si="180"/>
        <v>0</v>
      </c>
      <c r="Z705" s="254">
        <f t="shared" si="181"/>
        <v>0</v>
      </c>
      <c r="AA705" s="254" t="e">
        <f t="shared" si="182"/>
        <v>#VALUE!</v>
      </c>
      <c r="AB705" s="91" t="str" cm="1">
        <f t="array" ref="AB705">_xll.BDP(P705&amp;" Govt","PX_DIRTY_MID")</f>
        <v>#N/A Mandatory parameter [SECURITY] cannot be empty Govt</v>
      </c>
      <c r="AC705" s="256" t="e">
        <f t="shared" si="183"/>
        <v>#VALUE!</v>
      </c>
      <c r="AD705" s="255" t="e">
        <f t="shared" si="184"/>
        <v>#VALUE!</v>
      </c>
      <c r="AE705" s="249">
        <f t="shared" si="185"/>
        <v>0</v>
      </c>
      <c r="AG705" s="254">
        <f t="shared" si="186"/>
        <v>0</v>
      </c>
      <c r="AH705" s="254" t="e">
        <f t="shared" si="187"/>
        <v>#VALUE!</v>
      </c>
      <c r="AI705" s="256" t="e">
        <f t="shared" si="188"/>
        <v>#VALUE!</v>
      </c>
      <c r="AJ705" t="b">
        <f t="shared" si="189"/>
        <v>1</v>
      </c>
      <c r="AK705" t="s">
        <v>1012</v>
      </c>
      <c r="AL705" t="str">
        <f t="shared" si="190"/>
        <v>#N/A Mandatory parameter [SECURITY] cannot be empty</v>
      </c>
      <c r="AM705">
        <f t="shared" si="191"/>
        <v>0</v>
      </c>
    </row>
    <row r="706" spans="8:39" x14ac:dyDescent="0.35">
      <c r="H706" s="287" t="e">
        <f t="shared" si="176"/>
        <v>#N/A</v>
      </c>
      <c r="O706" t="str" cm="1">
        <f t="array" ref="O706">_xll.BDP(I706,"SECURITY_TYP")</f>
        <v>#N/A Mandatory parameter [SECURITY] cannot be empty</v>
      </c>
      <c r="P706" t="str" cm="1">
        <f t="array" ref="P706">_xll.BDP(I706,"ID_ISIN")</f>
        <v>#N/A Mandatory parameter [SECURITY] cannot be empty</v>
      </c>
      <c r="Q706" t="str" cm="1">
        <f t="array" ref="Q706">_xll.BDP(P706&amp;" Govt","MATURITY")</f>
        <v>#N/A Mandatory parameter [SECURITY] cannot be empty Govt</v>
      </c>
      <c r="R706" t="str" cm="1">
        <f t="array" ref="R706">_xll.BDP(I706,"CRNCY")</f>
        <v>#N/A Mandatory parameter [SECURITY] cannot be empty</v>
      </c>
      <c r="S706" s="91" t="str" cm="1">
        <f t="array" ref="S706">_xll.BDP(P706&amp;" Govt","RISK_MID")</f>
        <v>#N/A Mandatory parameter [SECURITY] cannot be empty Govt</v>
      </c>
      <c r="T706" s="175" t="e">
        <f t="shared" si="177"/>
        <v>#VALUE!</v>
      </c>
      <c r="U706" t="str" cm="1">
        <f t="array" ref="U706">IF(R706="GBP",1,_xll.BDP("GBP"&amp;R706&amp;" CURNCY","PX_LAST"))</f>
        <v>#N/A Invalid Security</v>
      </c>
      <c r="V706" s="107" t="e">
        <f t="shared" si="178"/>
        <v>#VALUE!</v>
      </c>
      <c r="X706" s="249">
        <f t="shared" si="179"/>
        <v>0</v>
      </c>
      <c r="Y706" s="250">
        <f t="shared" si="180"/>
        <v>0</v>
      </c>
      <c r="Z706" s="254">
        <f t="shared" si="181"/>
        <v>0</v>
      </c>
      <c r="AA706" s="254" t="e">
        <f t="shared" si="182"/>
        <v>#VALUE!</v>
      </c>
      <c r="AB706" s="91" t="str" cm="1">
        <f t="array" ref="AB706">_xll.BDP(P706&amp;" Govt","PX_DIRTY_MID")</f>
        <v>#N/A Mandatory parameter [SECURITY] cannot be empty Govt</v>
      </c>
      <c r="AC706" s="256" t="e">
        <f t="shared" si="183"/>
        <v>#VALUE!</v>
      </c>
      <c r="AD706" s="255" t="e">
        <f t="shared" si="184"/>
        <v>#VALUE!</v>
      </c>
      <c r="AE706" s="249">
        <f t="shared" si="185"/>
        <v>0</v>
      </c>
      <c r="AG706" s="254">
        <f t="shared" si="186"/>
        <v>0</v>
      </c>
      <c r="AH706" s="254" t="e">
        <f t="shared" si="187"/>
        <v>#VALUE!</v>
      </c>
      <c r="AI706" s="256" t="e">
        <f t="shared" si="188"/>
        <v>#VALUE!</v>
      </c>
      <c r="AJ706" t="b">
        <f t="shared" si="189"/>
        <v>1</v>
      </c>
      <c r="AK706" t="s">
        <v>1012</v>
      </c>
      <c r="AL706" t="str">
        <f t="shared" si="190"/>
        <v>#N/A Mandatory parameter [SECURITY] cannot be empty</v>
      </c>
      <c r="AM706">
        <f t="shared" si="191"/>
        <v>0</v>
      </c>
    </row>
    <row r="707" spans="8:39" x14ac:dyDescent="0.35">
      <c r="H707" s="287" t="e">
        <f t="shared" si="176"/>
        <v>#N/A</v>
      </c>
      <c r="O707" t="str" cm="1">
        <f t="array" ref="O707">_xll.BDP(I707,"SECURITY_TYP")</f>
        <v>#N/A Mandatory parameter [SECURITY] cannot be empty</v>
      </c>
      <c r="P707" t="str" cm="1">
        <f t="array" ref="P707">_xll.BDP(I707,"ID_ISIN")</f>
        <v>#N/A Mandatory parameter [SECURITY] cannot be empty</v>
      </c>
      <c r="Q707" t="str" cm="1">
        <f t="array" ref="Q707">_xll.BDP(P707&amp;" Govt","MATURITY")</f>
        <v>#N/A Mandatory parameter [SECURITY] cannot be empty Govt</v>
      </c>
      <c r="R707" t="str" cm="1">
        <f t="array" ref="R707">_xll.BDP(I707,"CRNCY")</f>
        <v>#N/A Mandatory parameter [SECURITY] cannot be empty</v>
      </c>
      <c r="S707" s="91" t="str" cm="1">
        <f t="array" ref="S707">_xll.BDP(P707&amp;" Govt","RISK_MID")</f>
        <v>#N/A Mandatory parameter [SECURITY] cannot be empty Govt</v>
      </c>
      <c r="T707" s="175" t="e">
        <f t="shared" si="177"/>
        <v>#VALUE!</v>
      </c>
      <c r="U707" t="str" cm="1">
        <f t="array" ref="U707">IF(R707="GBP",1,_xll.BDP("GBP"&amp;R707&amp;" CURNCY","PX_LAST"))</f>
        <v>#N/A Invalid Security</v>
      </c>
      <c r="V707" s="107" t="e">
        <f t="shared" si="178"/>
        <v>#VALUE!</v>
      </c>
      <c r="X707" s="249">
        <f t="shared" si="179"/>
        <v>0</v>
      </c>
      <c r="Y707" s="250">
        <f t="shared" si="180"/>
        <v>0</v>
      </c>
      <c r="Z707" s="254">
        <f t="shared" si="181"/>
        <v>0</v>
      </c>
      <c r="AA707" s="254" t="e">
        <f t="shared" si="182"/>
        <v>#VALUE!</v>
      </c>
      <c r="AB707" s="91" t="str" cm="1">
        <f t="array" ref="AB707">_xll.BDP(P707&amp;" Govt","PX_DIRTY_MID")</f>
        <v>#N/A Mandatory parameter [SECURITY] cannot be empty Govt</v>
      </c>
      <c r="AC707" s="256" t="e">
        <f t="shared" si="183"/>
        <v>#VALUE!</v>
      </c>
      <c r="AD707" s="255" t="e">
        <f t="shared" si="184"/>
        <v>#VALUE!</v>
      </c>
      <c r="AE707" s="249">
        <f t="shared" si="185"/>
        <v>0</v>
      </c>
      <c r="AG707" s="254">
        <f t="shared" si="186"/>
        <v>0</v>
      </c>
      <c r="AH707" s="254" t="e">
        <f t="shared" si="187"/>
        <v>#VALUE!</v>
      </c>
      <c r="AI707" s="256" t="e">
        <f t="shared" si="188"/>
        <v>#VALUE!</v>
      </c>
      <c r="AJ707" t="b">
        <f t="shared" si="189"/>
        <v>1</v>
      </c>
      <c r="AK707" t="s">
        <v>1012</v>
      </c>
      <c r="AL707" t="str">
        <f t="shared" si="190"/>
        <v>#N/A Mandatory parameter [SECURITY] cannot be empty</v>
      </c>
      <c r="AM707">
        <f t="shared" si="191"/>
        <v>0</v>
      </c>
    </row>
    <row r="708" spans="8:39" x14ac:dyDescent="0.35">
      <c r="H708" s="287" t="e">
        <f t="shared" si="176"/>
        <v>#N/A</v>
      </c>
      <c r="O708" t="str" cm="1">
        <f t="array" ref="O708">_xll.BDP(I708,"SECURITY_TYP")</f>
        <v>#N/A Mandatory parameter [SECURITY] cannot be empty</v>
      </c>
      <c r="P708" t="str" cm="1">
        <f t="array" ref="P708">_xll.BDP(I708,"ID_ISIN")</f>
        <v>#N/A Mandatory parameter [SECURITY] cannot be empty</v>
      </c>
      <c r="Q708" t="str" cm="1">
        <f t="array" ref="Q708">_xll.BDP(P708&amp;" Govt","MATURITY")</f>
        <v>#N/A Mandatory parameter [SECURITY] cannot be empty Govt</v>
      </c>
      <c r="R708" t="str" cm="1">
        <f t="array" ref="R708">_xll.BDP(I708,"CRNCY")</f>
        <v>#N/A Mandatory parameter [SECURITY] cannot be empty</v>
      </c>
      <c r="S708" s="91" t="str" cm="1">
        <f t="array" ref="S708">_xll.BDP(P708&amp;" Govt","RISK_MID")</f>
        <v>#N/A Mandatory parameter [SECURITY] cannot be empty Govt</v>
      </c>
      <c r="T708" s="175" t="e">
        <f t="shared" si="177"/>
        <v>#VALUE!</v>
      </c>
      <c r="U708" t="str" cm="1">
        <f t="array" ref="U708">IF(R708="GBP",1,_xll.BDP("GBP"&amp;R708&amp;" CURNCY","PX_LAST"))</f>
        <v>#N/A Invalid Security</v>
      </c>
      <c r="V708" s="107" t="e">
        <f t="shared" si="178"/>
        <v>#VALUE!</v>
      </c>
      <c r="X708" s="249">
        <f t="shared" si="179"/>
        <v>0</v>
      </c>
      <c r="Y708" s="250">
        <f t="shared" si="180"/>
        <v>0</v>
      </c>
      <c r="Z708" s="254">
        <f t="shared" si="181"/>
        <v>0</v>
      </c>
      <c r="AA708" s="254" t="e">
        <f t="shared" si="182"/>
        <v>#VALUE!</v>
      </c>
      <c r="AB708" s="91" t="str" cm="1">
        <f t="array" ref="AB708">_xll.BDP(P708&amp;" Govt","PX_DIRTY_MID")</f>
        <v>#N/A Mandatory parameter [SECURITY] cannot be empty Govt</v>
      </c>
      <c r="AC708" s="256" t="e">
        <f t="shared" si="183"/>
        <v>#VALUE!</v>
      </c>
      <c r="AD708" s="255" t="e">
        <f t="shared" si="184"/>
        <v>#VALUE!</v>
      </c>
      <c r="AE708" s="249">
        <f t="shared" si="185"/>
        <v>0</v>
      </c>
      <c r="AG708" s="254">
        <f t="shared" si="186"/>
        <v>0</v>
      </c>
      <c r="AH708" s="254" t="e">
        <f t="shared" si="187"/>
        <v>#VALUE!</v>
      </c>
      <c r="AI708" s="256" t="e">
        <f t="shared" si="188"/>
        <v>#VALUE!</v>
      </c>
      <c r="AJ708" t="b">
        <f t="shared" si="189"/>
        <v>1</v>
      </c>
      <c r="AK708" t="s">
        <v>1012</v>
      </c>
      <c r="AL708" t="str">
        <f t="shared" si="190"/>
        <v>#N/A Mandatory parameter [SECURITY] cannot be empty</v>
      </c>
      <c r="AM708">
        <f t="shared" si="191"/>
        <v>0</v>
      </c>
    </row>
    <row r="709" spans="8:39" x14ac:dyDescent="0.35">
      <c r="H709" s="287" t="e">
        <f t="shared" si="176"/>
        <v>#N/A</v>
      </c>
      <c r="O709" t="str" cm="1">
        <f t="array" ref="O709">_xll.BDP(I709,"SECURITY_TYP")</f>
        <v>#N/A Mandatory parameter [SECURITY] cannot be empty</v>
      </c>
      <c r="P709" t="str" cm="1">
        <f t="array" ref="P709">_xll.BDP(I709,"ID_ISIN")</f>
        <v>#N/A Mandatory parameter [SECURITY] cannot be empty</v>
      </c>
      <c r="Q709" t="str" cm="1">
        <f t="array" ref="Q709">_xll.BDP(P709&amp;" Govt","MATURITY")</f>
        <v>#N/A Mandatory parameter [SECURITY] cannot be empty Govt</v>
      </c>
      <c r="R709" t="str" cm="1">
        <f t="array" ref="R709">_xll.BDP(I709,"CRNCY")</f>
        <v>#N/A Mandatory parameter [SECURITY] cannot be empty</v>
      </c>
      <c r="S709" s="91" t="str" cm="1">
        <f t="array" ref="S709">_xll.BDP(P709&amp;" Govt","RISK_MID")</f>
        <v>#N/A Mandatory parameter [SECURITY] cannot be empty Govt</v>
      </c>
      <c r="T709" s="175" t="e">
        <f t="shared" si="177"/>
        <v>#VALUE!</v>
      </c>
      <c r="U709" t="str" cm="1">
        <f t="array" ref="U709">IF(R709="GBP",1,_xll.BDP("GBP"&amp;R709&amp;" CURNCY","PX_LAST"))</f>
        <v>#N/A Invalid Security</v>
      </c>
      <c r="V709" s="107" t="e">
        <f t="shared" si="178"/>
        <v>#VALUE!</v>
      </c>
      <c r="X709" s="249">
        <f t="shared" si="179"/>
        <v>0</v>
      </c>
      <c r="Y709" s="250">
        <f t="shared" si="180"/>
        <v>0</v>
      </c>
      <c r="Z709" s="254">
        <f t="shared" si="181"/>
        <v>0</v>
      </c>
      <c r="AA709" s="254" t="e">
        <f t="shared" si="182"/>
        <v>#VALUE!</v>
      </c>
      <c r="AB709" s="91" t="str" cm="1">
        <f t="array" ref="AB709">_xll.BDP(P709&amp;" Govt","PX_DIRTY_MID")</f>
        <v>#N/A Mandatory parameter [SECURITY] cannot be empty Govt</v>
      </c>
      <c r="AC709" s="256" t="e">
        <f t="shared" si="183"/>
        <v>#VALUE!</v>
      </c>
      <c r="AD709" s="255" t="e">
        <f t="shared" si="184"/>
        <v>#VALUE!</v>
      </c>
      <c r="AE709" s="249">
        <f t="shared" si="185"/>
        <v>0</v>
      </c>
      <c r="AG709" s="254">
        <f t="shared" si="186"/>
        <v>0</v>
      </c>
      <c r="AH709" s="254" t="e">
        <f t="shared" si="187"/>
        <v>#VALUE!</v>
      </c>
      <c r="AI709" s="256" t="e">
        <f t="shared" si="188"/>
        <v>#VALUE!</v>
      </c>
      <c r="AJ709" t="b">
        <f t="shared" si="189"/>
        <v>1</v>
      </c>
      <c r="AK709" t="s">
        <v>1012</v>
      </c>
      <c r="AL709" t="str">
        <f t="shared" si="190"/>
        <v>#N/A Mandatory parameter [SECURITY] cannot be empty</v>
      </c>
      <c r="AM709">
        <f t="shared" si="191"/>
        <v>0</v>
      </c>
    </row>
    <row r="710" spans="8:39" x14ac:dyDescent="0.35">
      <c r="H710" s="287" t="e">
        <f t="shared" ref="H710:H722" si="192">VLOOKUP(I710,$A$4:$D$524,4,0)-L710</f>
        <v>#N/A</v>
      </c>
      <c r="O710" t="str" cm="1">
        <f t="array" ref="O710">_xll.BDP(I710,"SECURITY_TYP")</f>
        <v>#N/A Mandatory parameter [SECURITY] cannot be empty</v>
      </c>
      <c r="P710" t="str" cm="1">
        <f t="array" ref="P710">_xll.BDP(I710,"ID_ISIN")</f>
        <v>#N/A Mandatory parameter [SECURITY] cannot be empty</v>
      </c>
      <c r="Q710" t="str" cm="1">
        <f t="array" ref="Q710">_xll.BDP(P710&amp;" Govt","MATURITY")</f>
        <v>#N/A Mandatory parameter [SECURITY] cannot be empty Govt</v>
      </c>
      <c r="R710" t="str" cm="1">
        <f t="array" ref="R710">_xll.BDP(I710,"CRNCY")</f>
        <v>#N/A Mandatory parameter [SECURITY] cannot be empty</v>
      </c>
      <c r="S710" s="91" t="str" cm="1">
        <f t="array" ref="S710">_xll.BDP(P710&amp;" Govt","RISK_MID")</f>
        <v>#N/A Mandatory parameter [SECURITY] cannot be empty Govt</v>
      </c>
      <c r="T710" s="175" t="e">
        <f t="shared" si="177"/>
        <v>#VALUE!</v>
      </c>
      <c r="U710" t="str" cm="1">
        <f t="array" ref="U710">IF(R710="GBP",1,_xll.BDP("GBP"&amp;R710&amp;" CURNCY","PX_LAST"))</f>
        <v>#N/A Invalid Security</v>
      </c>
      <c r="V710" s="107" t="e">
        <f t="shared" si="178"/>
        <v>#VALUE!</v>
      </c>
      <c r="X710" s="249">
        <f t="shared" si="179"/>
        <v>0</v>
      </c>
      <c r="Y710" s="250">
        <f t="shared" si="180"/>
        <v>0</v>
      </c>
      <c r="Z710" s="254">
        <f t="shared" si="181"/>
        <v>0</v>
      </c>
      <c r="AA710" s="254" t="e">
        <f t="shared" si="182"/>
        <v>#VALUE!</v>
      </c>
      <c r="AB710" s="91" t="str" cm="1">
        <f t="array" ref="AB710">_xll.BDP(P710&amp;" Govt","PX_DIRTY_MID")</f>
        <v>#N/A Mandatory parameter [SECURITY] cannot be empty Govt</v>
      </c>
      <c r="AC710" s="256" t="e">
        <f t="shared" si="183"/>
        <v>#VALUE!</v>
      </c>
      <c r="AD710" s="255" t="e">
        <f t="shared" si="184"/>
        <v>#VALUE!</v>
      </c>
      <c r="AE710" s="249">
        <f t="shared" si="185"/>
        <v>0</v>
      </c>
      <c r="AG710" s="254">
        <f t="shared" si="186"/>
        <v>0</v>
      </c>
      <c r="AH710" s="254" t="e">
        <f t="shared" si="187"/>
        <v>#VALUE!</v>
      </c>
      <c r="AI710" s="256" t="e">
        <f t="shared" si="188"/>
        <v>#VALUE!</v>
      </c>
      <c r="AJ710" t="b">
        <f t="shared" si="189"/>
        <v>1</v>
      </c>
      <c r="AK710" t="s">
        <v>1012</v>
      </c>
      <c r="AL710" t="str">
        <f t="shared" si="190"/>
        <v>#N/A Mandatory parameter [SECURITY] cannot be empty</v>
      </c>
      <c r="AM710">
        <f t="shared" si="191"/>
        <v>0</v>
      </c>
    </row>
    <row r="711" spans="8:39" x14ac:dyDescent="0.35">
      <c r="H711" s="287" t="e">
        <f t="shared" si="192"/>
        <v>#N/A</v>
      </c>
      <c r="O711" t="str" cm="1">
        <f t="array" ref="O711">_xll.BDP(I711,"SECURITY_TYP")</f>
        <v>#N/A Mandatory parameter [SECURITY] cannot be empty</v>
      </c>
      <c r="P711" t="str" cm="1">
        <f t="array" ref="P711">_xll.BDP(I711,"ID_ISIN")</f>
        <v>#N/A Mandatory parameter [SECURITY] cannot be empty</v>
      </c>
      <c r="Q711" t="str" cm="1">
        <f t="array" ref="Q711">_xll.BDP(P711&amp;" Govt","MATURITY")</f>
        <v>#N/A Mandatory parameter [SECURITY] cannot be empty Govt</v>
      </c>
      <c r="R711" t="str" cm="1">
        <f t="array" ref="R711">_xll.BDP(I711,"CRNCY")</f>
        <v>#N/A Mandatory parameter [SECURITY] cannot be empty</v>
      </c>
      <c r="S711" s="91" t="str" cm="1">
        <f t="array" ref="S711">_xll.BDP(P711&amp;" Govt","RISK_MID")</f>
        <v>#N/A Mandatory parameter [SECURITY] cannot be empty Govt</v>
      </c>
      <c r="T711" s="175" t="e">
        <f t="shared" si="177"/>
        <v>#VALUE!</v>
      </c>
      <c r="U711" t="str" cm="1">
        <f t="array" ref="U711">IF(R711="GBP",1,_xll.BDP("GBP"&amp;R711&amp;" CURNCY","PX_LAST"))</f>
        <v>#N/A Invalid Security</v>
      </c>
      <c r="V711" s="107" t="e">
        <f t="shared" si="178"/>
        <v>#VALUE!</v>
      </c>
      <c r="X711" s="249">
        <f t="shared" si="179"/>
        <v>0</v>
      </c>
      <c r="Y711" s="250">
        <f t="shared" si="180"/>
        <v>0</v>
      </c>
      <c r="Z711" s="254">
        <f t="shared" si="181"/>
        <v>0</v>
      </c>
      <c r="AA711" s="254" t="e">
        <f t="shared" si="182"/>
        <v>#VALUE!</v>
      </c>
      <c r="AB711" s="91" t="str" cm="1">
        <f t="array" ref="AB711">_xll.BDP(P711&amp;" Govt","PX_DIRTY_MID")</f>
        <v>#N/A Mandatory parameter [SECURITY] cannot be empty Govt</v>
      </c>
      <c r="AC711" s="256" t="e">
        <f t="shared" si="183"/>
        <v>#VALUE!</v>
      </c>
      <c r="AD711" s="255" t="e">
        <f t="shared" si="184"/>
        <v>#VALUE!</v>
      </c>
      <c r="AE711" s="249">
        <f t="shared" si="185"/>
        <v>0</v>
      </c>
      <c r="AG711" s="254">
        <f t="shared" si="186"/>
        <v>0</v>
      </c>
      <c r="AH711" s="254" t="e">
        <f t="shared" si="187"/>
        <v>#VALUE!</v>
      </c>
      <c r="AI711" s="256" t="e">
        <f t="shared" si="188"/>
        <v>#VALUE!</v>
      </c>
      <c r="AJ711" t="b">
        <f t="shared" si="189"/>
        <v>1</v>
      </c>
      <c r="AK711" t="s">
        <v>1012</v>
      </c>
      <c r="AL711" t="str">
        <f t="shared" si="190"/>
        <v>#N/A Mandatory parameter [SECURITY] cannot be empty</v>
      </c>
      <c r="AM711">
        <f t="shared" si="191"/>
        <v>0</v>
      </c>
    </row>
    <row r="712" spans="8:39" x14ac:dyDescent="0.35">
      <c r="H712" s="287" t="e">
        <f t="shared" si="192"/>
        <v>#N/A</v>
      </c>
      <c r="O712" t="str" cm="1">
        <f t="array" ref="O712">_xll.BDP(I712,"SECURITY_TYP")</f>
        <v>#N/A Mandatory parameter [SECURITY] cannot be empty</v>
      </c>
      <c r="P712" t="str" cm="1">
        <f t="array" ref="P712">_xll.BDP(I712,"ID_ISIN")</f>
        <v>#N/A Mandatory parameter [SECURITY] cannot be empty</v>
      </c>
      <c r="Q712" t="str" cm="1">
        <f t="array" ref="Q712">_xll.BDP(P712&amp;" Govt","MATURITY")</f>
        <v>#N/A Mandatory parameter [SECURITY] cannot be empty Govt</v>
      </c>
      <c r="R712" t="str" cm="1">
        <f t="array" ref="R712">_xll.BDP(I712,"CRNCY")</f>
        <v>#N/A Mandatory parameter [SECURITY] cannot be empty</v>
      </c>
      <c r="S712" s="91" t="str" cm="1">
        <f t="array" ref="S712">_xll.BDP(P712&amp;" Govt","RISK_MID")</f>
        <v>#N/A Mandatory parameter [SECURITY] cannot be empty Govt</v>
      </c>
      <c r="T712" s="175" t="e">
        <f t="shared" si="177"/>
        <v>#VALUE!</v>
      </c>
      <c r="U712" t="str" cm="1">
        <f t="array" ref="U712">IF(R712="GBP",1,_xll.BDP("GBP"&amp;R712&amp;" CURNCY","PX_LAST"))</f>
        <v>#N/A Invalid Security</v>
      </c>
      <c r="V712" s="107" t="e">
        <f t="shared" si="178"/>
        <v>#VALUE!</v>
      </c>
      <c r="X712" s="249">
        <f t="shared" si="179"/>
        <v>0</v>
      </c>
      <c r="Y712" s="250">
        <f t="shared" si="180"/>
        <v>0</v>
      </c>
      <c r="Z712" s="254">
        <f t="shared" si="181"/>
        <v>0</v>
      </c>
      <c r="AA712" s="254" t="e">
        <f t="shared" si="182"/>
        <v>#VALUE!</v>
      </c>
      <c r="AB712" s="91" t="str" cm="1">
        <f t="array" ref="AB712">_xll.BDP(P712&amp;" Govt","PX_DIRTY_MID")</f>
        <v>#N/A Mandatory parameter [SECURITY] cannot be empty Govt</v>
      </c>
      <c r="AC712" s="256" t="e">
        <f t="shared" si="183"/>
        <v>#VALUE!</v>
      </c>
      <c r="AD712" s="255" t="e">
        <f t="shared" si="184"/>
        <v>#VALUE!</v>
      </c>
      <c r="AE712" s="249">
        <f t="shared" si="185"/>
        <v>0</v>
      </c>
      <c r="AG712" s="254">
        <f t="shared" si="186"/>
        <v>0</v>
      </c>
      <c r="AH712" s="254" t="e">
        <f t="shared" si="187"/>
        <v>#VALUE!</v>
      </c>
      <c r="AI712" s="256" t="e">
        <f t="shared" si="188"/>
        <v>#VALUE!</v>
      </c>
      <c r="AJ712" t="b">
        <f t="shared" si="189"/>
        <v>1</v>
      </c>
      <c r="AK712" t="s">
        <v>1012</v>
      </c>
      <c r="AL712" t="str">
        <f t="shared" si="190"/>
        <v>#N/A Mandatory parameter [SECURITY] cannot be empty</v>
      </c>
      <c r="AM712">
        <f t="shared" si="191"/>
        <v>0</v>
      </c>
    </row>
    <row r="713" spans="8:39" x14ac:dyDescent="0.35">
      <c r="H713" s="287" t="e">
        <f t="shared" si="192"/>
        <v>#N/A</v>
      </c>
      <c r="O713" t="str" cm="1">
        <f t="array" ref="O713">_xll.BDP(I713,"SECURITY_TYP")</f>
        <v>#N/A Mandatory parameter [SECURITY] cannot be empty</v>
      </c>
      <c r="P713" t="str" cm="1">
        <f t="array" ref="P713">_xll.BDP(I713,"ID_ISIN")</f>
        <v>#N/A Mandatory parameter [SECURITY] cannot be empty</v>
      </c>
      <c r="Q713" t="str" cm="1">
        <f t="array" ref="Q713">_xll.BDP(P713&amp;" Govt","MATURITY")</f>
        <v>#N/A Mandatory parameter [SECURITY] cannot be empty Govt</v>
      </c>
      <c r="R713" t="str" cm="1">
        <f t="array" ref="R713">_xll.BDP(I713,"CRNCY")</f>
        <v>#N/A Mandatory parameter [SECURITY] cannot be empty</v>
      </c>
      <c r="S713" s="91" t="str" cm="1">
        <f t="array" ref="S713">_xll.BDP(P713&amp;" Govt","RISK_MID")</f>
        <v>#N/A Mandatory parameter [SECURITY] cannot be empty Govt</v>
      </c>
      <c r="T713" s="175" t="e">
        <f t="shared" si="177"/>
        <v>#VALUE!</v>
      </c>
      <c r="U713" t="str" cm="1">
        <f t="array" ref="U713">IF(R713="GBP",1,_xll.BDP("GBP"&amp;R713&amp;" CURNCY","PX_LAST"))</f>
        <v>#N/A Invalid Security</v>
      </c>
      <c r="V713" s="107" t="e">
        <f t="shared" si="178"/>
        <v>#VALUE!</v>
      </c>
      <c r="X713" s="249">
        <f t="shared" si="179"/>
        <v>0</v>
      </c>
      <c r="Y713" s="250">
        <f t="shared" si="180"/>
        <v>0</v>
      </c>
      <c r="Z713" s="254">
        <f t="shared" si="181"/>
        <v>0</v>
      </c>
      <c r="AA713" s="254" t="e">
        <f t="shared" si="182"/>
        <v>#VALUE!</v>
      </c>
      <c r="AB713" s="91" t="str" cm="1">
        <f t="array" ref="AB713">_xll.BDP(P713&amp;" Govt","PX_DIRTY_MID")</f>
        <v>#N/A Mandatory parameter [SECURITY] cannot be empty Govt</v>
      </c>
      <c r="AC713" s="256" t="e">
        <f t="shared" si="183"/>
        <v>#VALUE!</v>
      </c>
      <c r="AD713" s="255" t="e">
        <f t="shared" si="184"/>
        <v>#VALUE!</v>
      </c>
      <c r="AE713" s="249">
        <f t="shared" si="185"/>
        <v>0</v>
      </c>
      <c r="AG713" s="254">
        <f t="shared" si="186"/>
        <v>0</v>
      </c>
      <c r="AH713" s="254" t="e">
        <f t="shared" si="187"/>
        <v>#VALUE!</v>
      </c>
      <c r="AI713" s="256" t="e">
        <f t="shared" si="188"/>
        <v>#VALUE!</v>
      </c>
      <c r="AJ713" t="b">
        <f t="shared" si="189"/>
        <v>1</v>
      </c>
      <c r="AK713" t="s">
        <v>1012</v>
      </c>
      <c r="AL713" t="str">
        <f t="shared" si="190"/>
        <v>#N/A Mandatory parameter [SECURITY] cannot be empty</v>
      </c>
      <c r="AM713">
        <f t="shared" si="191"/>
        <v>0</v>
      </c>
    </row>
    <row r="714" spans="8:39" x14ac:dyDescent="0.35">
      <c r="H714" s="287" t="e">
        <f t="shared" si="192"/>
        <v>#N/A</v>
      </c>
      <c r="O714" t="str" cm="1">
        <f t="array" ref="O714">_xll.BDP(I714,"SECURITY_TYP")</f>
        <v>#N/A Mandatory parameter [SECURITY] cannot be empty</v>
      </c>
      <c r="P714" t="str" cm="1">
        <f t="array" ref="P714">_xll.BDP(I714,"ID_ISIN")</f>
        <v>#N/A Mandatory parameter [SECURITY] cannot be empty</v>
      </c>
      <c r="Q714" t="str" cm="1">
        <f t="array" ref="Q714">_xll.BDP(P714&amp;" Govt","MATURITY")</f>
        <v>#N/A Mandatory parameter [SECURITY] cannot be empty Govt</v>
      </c>
      <c r="R714" t="str" cm="1">
        <f t="array" ref="R714">_xll.BDP(I714,"CRNCY")</f>
        <v>#N/A Mandatory parameter [SECURITY] cannot be empty</v>
      </c>
      <c r="S714" s="91" t="str" cm="1">
        <f t="array" ref="S714">_xll.BDP(P714&amp;" Govt","RISK_MID")</f>
        <v>#N/A Mandatory parameter [SECURITY] cannot be empty Govt</v>
      </c>
      <c r="T714" s="175" t="e">
        <f t="shared" si="177"/>
        <v>#VALUE!</v>
      </c>
      <c r="U714" t="str" cm="1">
        <f t="array" ref="U714">IF(R714="GBP",1,_xll.BDP("GBP"&amp;R714&amp;" CURNCY","PX_LAST"))</f>
        <v>#N/A Invalid Security</v>
      </c>
      <c r="V714" s="107" t="e">
        <f t="shared" si="178"/>
        <v>#VALUE!</v>
      </c>
      <c r="X714" s="249">
        <f t="shared" si="179"/>
        <v>0</v>
      </c>
      <c r="Y714" s="250">
        <f t="shared" si="180"/>
        <v>0</v>
      </c>
      <c r="Z714" s="254">
        <f t="shared" si="181"/>
        <v>0</v>
      </c>
      <c r="AA714" s="254" t="e">
        <f t="shared" si="182"/>
        <v>#VALUE!</v>
      </c>
      <c r="AB714" s="91" t="str" cm="1">
        <f t="array" ref="AB714">_xll.BDP(P714&amp;" Govt","PX_DIRTY_MID")</f>
        <v>#N/A Mandatory parameter [SECURITY] cannot be empty Govt</v>
      </c>
      <c r="AC714" s="256" t="e">
        <f t="shared" si="183"/>
        <v>#VALUE!</v>
      </c>
      <c r="AD714" s="255" t="e">
        <f t="shared" si="184"/>
        <v>#VALUE!</v>
      </c>
      <c r="AE714" s="249">
        <f t="shared" si="185"/>
        <v>0</v>
      </c>
      <c r="AG714" s="254">
        <f t="shared" si="186"/>
        <v>0</v>
      </c>
      <c r="AH714" s="254" t="e">
        <f t="shared" si="187"/>
        <v>#VALUE!</v>
      </c>
      <c r="AI714" s="256" t="e">
        <f t="shared" si="188"/>
        <v>#VALUE!</v>
      </c>
      <c r="AJ714" t="b">
        <f t="shared" si="189"/>
        <v>1</v>
      </c>
      <c r="AK714" t="s">
        <v>1012</v>
      </c>
      <c r="AL714" t="str">
        <f t="shared" si="190"/>
        <v>#N/A Mandatory parameter [SECURITY] cannot be empty</v>
      </c>
      <c r="AM714">
        <f t="shared" si="191"/>
        <v>0</v>
      </c>
    </row>
    <row r="715" spans="8:39" x14ac:dyDescent="0.35">
      <c r="H715" s="287" t="e">
        <f t="shared" si="192"/>
        <v>#N/A</v>
      </c>
      <c r="O715" t="str" cm="1">
        <f t="array" ref="O715">_xll.BDP(I715,"SECURITY_TYP")</f>
        <v>#N/A Mandatory parameter [SECURITY] cannot be empty</v>
      </c>
      <c r="P715" t="str" cm="1">
        <f t="array" ref="P715">_xll.BDP(I715,"ID_ISIN")</f>
        <v>#N/A Mandatory parameter [SECURITY] cannot be empty</v>
      </c>
      <c r="Q715" t="str" cm="1">
        <f t="array" ref="Q715">_xll.BDP(P715&amp;" Govt","MATURITY")</f>
        <v>#N/A Mandatory parameter [SECURITY] cannot be empty Govt</v>
      </c>
      <c r="R715" t="str" cm="1">
        <f t="array" ref="R715">_xll.BDP(I715,"CRNCY")</f>
        <v>#N/A Mandatory parameter [SECURITY] cannot be empty</v>
      </c>
      <c r="S715" s="91" t="str" cm="1">
        <f t="array" ref="S715">_xll.BDP(P715&amp;" Govt","RISK_MID")</f>
        <v>#N/A Mandatory parameter [SECURITY] cannot be empty Govt</v>
      </c>
      <c r="T715" s="175" t="e">
        <f t="shared" si="177"/>
        <v>#VALUE!</v>
      </c>
      <c r="U715" t="str" cm="1">
        <f t="array" ref="U715">IF(R715="GBP",1,_xll.BDP("GBP"&amp;R715&amp;" CURNCY","PX_LAST"))</f>
        <v>#N/A Invalid Security</v>
      </c>
      <c r="V715" s="107" t="e">
        <f t="shared" si="178"/>
        <v>#VALUE!</v>
      </c>
      <c r="X715" s="249">
        <f t="shared" si="179"/>
        <v>0</v>
      </c>
      <c r="Y715" s="250">
        <f t="shared" si="180"/>
        <v>0</v>
      </c>
      <c r="Z715" s="254">
        <f t="shared" si="181"/>
        <v>0</v>
      </c>
      <c r="AA715" s="254" t="e">
        <f t="shared" si="182"/>
        <v>#VALUE!</v>
      </c>
      <c r="AB715" s="91" t="str" cm="1">
        <f t="array" ref="AB715">_xll.BDP(P715&amp;" Govt","PX_DIRTY_MID")</f>
        <v>#N/A Mandatory parameter [SECURITY] cannot be empty Govt</v>
      </c>
      <c r="AC715" s="256" t="e">
        <f t="shared" si="183"/>
        <v>#VALUE!</v>
      </c>
      <c r="AD715" s="255" t="e">
        <f t="shared" si="184"/>
        <v>#VALUE!</v>
      </c>
      <c r="AE715" s="249">
        <f t="shared" si="185"/>
        <v>0</v>
      </c>
      <c r="AG715" s="254">
        <f t="shared" si="186"/>
        <v>0</v>
      </c>
      <c r="AH715" s="254" t="e">
        <f t="shared" si="187"/>
        <v>#VALUE!</v>
      </c>
      <c r="AI715" s="256" t="e">
        <f t="shared" si="188"/>
        <v>#VALUE!</v>
      </c>
      <c r="AJ715" t="b">
        <f t="shared" si="189"/>
        <v>1</v>
      </c>
      <c r="AK715" t="s">
        <v>1012</v>
      </c>
      <c r="AL715" t="str">
        <f t="shared" si="190"/>
        <v>#N/A Mandatory parameter [SECURITY] cannot be empty</v>
      </c>
      <c r="AM715">
        <f t="shared" si="191"/>
        <v>0</v>
      </c>
    </row>
    <row r="716" spans="8:39" x14ac:dyDescent="0.35">
      <c r="H716" s="287" t="e">
        <f t="shared" si="192"/>
        <v>#N/A</v>
      </c>
      <c r="O716" t="str" cm="1">
        <f t="array" ref="O716">_xll.BDP(I716,"SECURITY_TYP")</f>
        <v>#N/A Mandatory parameter [SECURITY] cannot be empty</v>
      </c>
      <c r="P716" t="str" cm="1">
        <f t="array" ref="P716">_xll.BDP(I716,"ID_ISIN")</f>
        <v>#N/A Mandatory parameter [SECURITY] cannot be empty</v>
      </c>
      <c r="Q716" t="str" cm="1">
        <f t="array" ref="Q716">_xll.BDP(P716&amp;" Govt","MATURITY")</f>
        <v>#N/A Mandatory parameter [SECURITY] cannot be empty Govt</v>
      </c>
      <c r="R716" t="str" cm="1">
        <f t="array" ref="R716">_xll.BDP(I716,"CRNCY")</f>
        <v>#N/A Mandatory parameter [SECURITY] cannot be empty</v>
      </c>
      <c r="S716" s="91" t="str" cm="1">
        <f t="array" ref="S716">_xll.BDP(P716&amp;" Govt","RISK_MID")</f>
        <v>#N/A Mandatory parameter [SECURITY] cannot be empty Govt</v>
      </c>
      <c r="T716" s="175" t="e">
        <f t="shared" si="177"/>
        <v>#VALUE!</v>
      </c>
      <c r="U716" t="str" cm="1">
        <f t="array" ref="U716">IF(R716="GBP",1,_xll.BDP("GBP"&amp;R716&amp;" CURNCY","PX_LAST"))</f>
        <v>#N/A Invalid Security</v>
      </c>
      <c r="V716" s="107" t="e">
        <f t="shared" si="178"/>
        <v>#VALUE!</v>
      </c>
      <c r="X716" s="249">
        <f t="shared" si="179"/>
        <v>0</v>
      </c>
      <c r="Y716" s="250">
        <f t="shared" si="180"/>
        <v>0</v>
      </c>
      <c r="Z716" s="254">
        <f t="shared" si="181"/>
        <v>0</v>
      </c>
      <c r="AA716" s="254" t="e">
        <f t="shared" si="182"/>
        <v>#VALUE!</v>
      </c>
      <c r="AB716" s="91" t="str" cm="1">
        <f t="array" ref="AB716">_xll.BDP(P716&amp;" Govt","PX_DIRTY_MID")</f>
        <v>#N/A Mandatory parameter [SECURITY] cannot be empty Govt</v>
      </c>
      <c r="AC716" s="256" t="e">
        <f t="shared" si="183"/>
        <v>#VALUE!</v>
      </c>
      <c r="AD716" s="255" t="e">
        <f t="shared" si="184"/>
        <v>#VALUE!</v>
      </c>
      <c r="AE716" s="249">
        <f t="shared" si="185"/>
        <v>0</v>
      </c>
      <c r="AG716" s="254">
        <f t="shared" si="186"/>
        <v>0</v>
      </c>
      <c r="AH716" s="254" t="e">
        <f t="shared" si="187"/>
        <v>#VALUE!</v>
      </c>
      <c r="AI716" s="256" t="e">
        <f t="shared" si="188"/>
        <v>#VALUE!</v>
      </c>
      <c r="AJ716" t="b">
        <f t="shared" si="189"/>
        <v>1</v>
      </c>
      <c r="AK716" t="s">
        <v>1012</v>
      </c>
      <c r="AL716" t="str">
        <f t="shared" si="190"/>
        <v>#N/A Mandatory parameter [SECURITY] cannot be empty</v>
      </c>
      <c r="AM716">
        <f t="shared" si="191"/>
        <v>0</v>
      </c>
    </row>
    <row r="717" spans="8:39" x14ac:dyDescent="0.35">
      <c r="H717" s="287" t="e">
        <f t="shared" si="192"/>
        <v>#N/A</v>
      </c>
      <c r="O717" t="str" cm="1">
        <f t="array" ref="O717">_xll.BDP(I717,"SECURITY_TYP")</f>
        <v>#N/A Mandatory parameter [SECURITY] cannot be empty</v>
      </c>
      <c r="P717" t="str" cm="1">
        <f t="array" ref="P717">_xll.BDP(I717,"ID_ISIN")</f>
        <v>#N/A Mandatory parameter [SECURITY] cannot be empty</v>
      </c>
      <c r="Q717" t="str" cm="1">
        <f t="array" ref="Q717">_xll.BDP(P717&amp;" Govt","MATURITY")</f>
        <v>#N/A Mandatory parameter [SECURITY] cannot be empty Govt</v>
      </c>
      <c r="R717" t="str" cm="1">
        <f t="array" ref="R717">_xll.BDP(I717,"CRNCY")</f>
        <v>#N/A Mandatory parameter [SECURITY] cannot be empty</v>
      </c>
      <c r="S717" s="91" t="str" cm="1">
        <f t="array" ref="S717">_xll.BDP(P717&amp;" Govt","RISK_MID")</f>
        <v>#N/A Mandatory parameter [SECURITY] cannot be empty Govt</v>
      </c>
      <c r="T717" s="175" t="e">
        <f t="shared" si="177"/>
        <v>#VALUE!</v>
      </c>
      <c r="U717" t="str" cm="1">
        <f t="array" ref="U717">IF(R717="GBP",1,_xll.BDP("GBP"&amp;R717&amp;" CURNCY","PX_LAST"))</f>
        <v>#N/A Invalid Security</v>
      </c>
      <c r="V717" s="107" t="e">
        <f t="shared" si="178"/>
        <v>#VALUE!</v>
      </c>
      <c r="X717" s="249">
        <f t="shared" si="179"/>
        <v>0</v>
      </c>
      <c r="Y717" s="250">
        <f t="shared" si="180"/>
        <v>0</v>
      </c>
      <c r="Z717" s="254">
        <f t="shared" si="181"/>
        <v>0</v>
      </c>
      <c r="AA717" s="254" t="e">
        <f t="shared" si="182"/>
        <v>#VALUE!</v>
      </c>
      <c r="AB717" s="91" t="str" cm="1">
        <f t="array" ref="AB717">_xll.BDP(P717&amp;" Govt","PX_DIRTY_MID")</f>
        <v>#N/A Mandatory parameter [SECURITY] cannot be empty Govt</v>
      </c>
      <c r="AC717" s="256" t="e">
        <f t="shared" si="183"/>
        <v>#VALUE!</v>
      </c>
      <c r="AD717" s="255" t="e">
        <f t="shared" si="184"/>
        <v>#VALUE!</v>
      </c>
      <c r="AE717" s="249">
        <f t="shared" si="185"/>
        <v>0</v>
      </c>
      <c r="AG717" s="254">
        <f t="shared" si="186"/>
        <v>0</v>
      </c>
      <c r="AH717" s="254" t="e">
        <f t="shared" si="187"/>
        <v>#VALUE!</v>
      </c>
      <c r="AI717" s="256" t="e">
        <f t="shared" si="188"/>
        <v>#VALUE!</v>
      </c>
      <c r="AJ717" t="b">
        <f t="shared" si="189"/>
        <v>1</v>
      </c>
      <c r="AK717" t="s">
        <v>1012</v>
      </c>
      <c r="AL717" t="str">
        <f t="shared" si="190"/>
        <v>#N/A Mandatory parameter [SECURITY] cannot be empty</v>
      </c>
      <c r="AM717">
        <f t="shared" si="191"/>
        <v>0</v>
      </c>
    </row>
    <row r="718" spans="8:39" x14ac:dyDescent="0.35">
      <c r="H718" s="287" t="e">
        <f t="shared" si="192"/>
        <v>#N/A</v>
      </c>
      <c r="O718" t="str" cm="1">
        <f t="array" ref="O718">_xll.BDP(I718,"SECURITY_TYP")</f>
        <v>#N/A Mandatory parameter [SECURITY] cannot be empty</v>
      </c>
      <c r="P718" t="str" cm="1">
        <f t="array" ref="P718">_xll.BDP(I718,"ID_ISIN")</f>
        <v>#N/A Mandatory parameter [SECURITY] cannot be empty</v>
      </c>
      <c r="Q718" t="str" cm="1">
        <f t="array" ref="Q718">_xll.BDP(P718&amp;" Govt","MATURITY")</f>
        <v>#N/A Mandatory parameter [SECURITY] cannot be empty Govt</v>
      </c>
      <c r="R718" t="str" cm="1">
        <f t="array" ref="R718">_xll.BDP(I718,"CRNCY")</f>
        <v>#N/A Mandatory parameter [SECURITY] cannot be empty</v>
      </c>
      <c r="S718" s="91" t="str" cm="1">
        <f t="array" ref="S718">_xll.BDP(P718&amp;" Govt","RISK_MID")</f>
        <v>#N/A Mandatory parameter [SECURITY] cannot be empty Govt</v>
      </c>
      <c r="T718" s="175" t="e">
        <f t="shared" si="177"/>
        <v>#VALUE!</v>
      </c>
      <c r="U718" t="str" cm="1">
        <f t="array" ref="U718">IF(R718="GBP",1,_xll.BDP("GBP"&amp;R718&amp;" CURNCY","PX_LAST"))</f>
        <v>#N/A Invalid Security</v>
      </c>
      <c r="V718" s="107" t="e">
        <f t="shared" si="178"/>
        <v>#VALUE!</v>
      </c>
      <c r="X718" s="249">
        <f t="shared" si="179"/>
        <v>0</v>
      </c>
      <c r="Y718" s="250">
        <f t="shared" si="180"/>
        <v>0</v>
      </c>
      <c r="Z718" s="254">
        <f t="shared" si="181"/>
        <v>0</v>
      </c>
      <c r="AA718" s="254" t="e">
        <f t="shared" si="182"/>
        <v>#VALUE!</v>
      </c>
      <c r="AB718" s="91" t="str" cm="1">
        <f t="array" ref="AB718">_xll.BDP(P718&amp;" Govt","PX_DIRTY_MID")</f>
        <v>#N/A Mandatory parameter [SECURITY] cannot be empty Govt</v>
      </c>
      <c r="AC718" s="256" t="e">
        <f t="shared" si="183"/>
        <v>#VALUE!</v>
      </c>
      <c r="AD718" s="255" t="e">
        <f t="shared" si="184"/>
        <v>#VALUE!</v>
      </c>
      <c r="AE718" s="249">
        <f t="shared" si="185"/>
        <v>0</v>
      </c>
      <c r="AG718" s="254">
        <f t="shared" si="186"/>
        <v>0</v>
      </c>
      <c r="AH718" s="254" t="e">
        <f t="shared" si="187"/>
        <v>#VALUE!</v>
      </c>
      <c r="AI718" s="256" t="e">
        <f t="shared" si="188"/>
        <v>#VALUE!</v>
      </c>
      <c r="AJ718" t="b">
        <f t="shared" si="189"/>
        <v>1</v>
      </c>
      <c r="AK718" t="s">
        <v>1012</v>
      </c>
      <c r="AL718" t="str">
        <f t="shared" si="190"/>
        <v>#N/A Mandatory parameter [SECURITY] cannot be empty</v>
      </c>
      <c r="AM718">
        <f t="shared" si="191"/>
        <v>0</v>
      </c>
    </row>
    <row r="719" spans="8:39" x14ac:dyDescent="0.35">
      <c r="H719" s="287" t="e">
        <f t="shared" si="192"/>
        <v>#N/A</v>
      </c>
      <c r="O719" t="str" cm="1">
        <f t="array" ref="O719">_xll.BDP(I719,"SECURITY_TYP")</f>
        <v>#N/A Mandatory parameter [SECURITY] cannot be empty</v>
      </c>
      <c r="P719" t="str" cm="1">
        <f t="array" ref="P719">_xll.BDP(I719,"ID_ISIN")</f>
        <v>#N/A Mandatory parameter [SECURITY] cannot be empty</v>
      </c>
      <c r="Q719" t="str" cm="1">
        <f t="array" ref="Q719">_xll.BDP(P719&amp;" Govt","MATURITY")</f>
        <v>#N/A Mandatory parameter [SECURITY] cannot be empty Govt</v>
      </c>
      <c r="R719" t="str" cm="1">
        <f t="array" ref="R719">_xll.BDP(I719,"CRNCY")</f>
        <v>#N/A Mandatory parameter [SECURITY] cannot be empty</v>
      </c>
      <c r="S719" s="91" t="str" cm="1">
        <f t="array" ref="S719">_xll.BDP(P719&amp;" Govt","RISK_MID")</f>
        <v>#N/A Mandatory parameter [SECURITY] cannot be empty Govt</v>
      </c>
      <c r="T719" s="175" t="e">
        <f t="shared" si="177"/>
        <v>#VALUE!</v>
      </c>
      <c r="U719" t="str" cm="1">
        <f t="array" ref="U719">IF(R719="GBP",1,_xll.BDP("GBP"&amp;R719&amp;" CURNCY","PX_LAST"))</f>
        <v>#N/A Invalid Security</v>
      </c>
      <c r="V719" s="107" t="e">
        <f t="shared" si="178"/>
        <v>#VALUE!</v>
      </c>
      <c r="X719" s="249">
        <f t="shared" si="179"/>
        <v>0</v>
      </c>
      <c r="Y719" s="250">
        <f t="shared" si="180"/>
        <v>0</v>
      </c>
      <c r="Z719" s="254">
        <f t="shared" si="181"/>
        <v>0</v>
      </c>
      <c r="AA719" s="254" t="e">
        <f t="shared" si="182"/>
        <v>#VALUE!</v>
      </c>
      <c r="AB719" s="91" t="str" cm="1">
        <f t="array" ref="AB719">_xll.BDP(P719&amp;" Govt","PX_DIRTY_MID")</f>
        <v>#N/A Mandatory parameter [SECURITY] cannot be empty Govt</v>
      </c>
      <c r="AC719" s="256" t="e">
        <f t="shared" si="183"/>
        <v>#VALUE!</v>
      </c>
      <c r="AD719" s="255" t="e">
        <f t="shared" si="184"/>
        <v>#VALUE!</v>
      </c>
      <c r="AE719" s="249">
        <f t="shared" si="185"/>
        <v>0</v>
      </c>
      <c r="AG719" s="254">
        <f t="shared" si="186"/>
        <v>0</v>
      </c>
      <c r="AH719" s="254" t="e">
        <f t="shared" si="187"/>
        <v>#VALUE!</v>
      </c>
      <c r="AI719" s="256" t="e">
        <f t="shared" si="188"/>
        <v>#VALUE!</v>
      </c>
      <c r="AJ719" t="b">
        <f t="shared" si="189"/>
        <v>1</v>
      </c>
      <c r="AK719" t="s">
        <v>1012</v>
      </c>
      <c r="AL719" t="str">
        <f t="shared" si="190"/>
        <v>#N/A Mandatory parameter [SECURITY] cannot be empty</v>
      </c>
      <c r="AM719">
        <f t="shared" si="191"/>
        <v>0</v>
      </c>
    </row>
    <row r="720" spans="8:39" x14ac:dyDescent="0.35">
      <c r="H720" s="287" t="e">
        <f t="shared" si="192"/>
        <v>#N/A</v>
      </c>
      <c r="O720" t="str" cm="1">
        <f t="array" ref="O720">_xll.BDP(I720,"SECURITY_TYP")</f>
        <v>#N/A Mandatory parameter [SECURITY] cannot be empty</v>
      </c>
      <c r="P720" t="str" cm="1">
        <f t="array" ref="P720">_xll.BDP(I720,"ID_ISIN")</f>
        <v>#N/A Mandatory parameter [SECURITY] cannot be empty</v>
      </c>
      <c r="Q720" t="str" cm="1">
        <f t="array" ref="Q720">_xll.BDP(P720&amp;" Govt","MATURITY")</f>
        <v>#N/A Mandatory parameter [SECURITY] cannot be empty Govt</v>
      </c>
      <c r="R720" t="str" cm="1">
        <f t="array" ref="R720">_xll.BDP(I720,"CRNCY")</f>
        <v>#N/A Mandatory parameter [SECURITY] cannot be empty</v>
      </c>
      <c r="S720" s="91" t="str" cm="1">
        <f t="array" ref="S720">_xll.BDP(P720&amp;" Govt","RISK_MID")</f>
        <v>#N/A Mandatory parameter [SECURITY] cannot be empty Govt</v>
      </c>
      <c r="T720" s="175" t="e">
        <f t="shared" si="177"/>
        <v>#VALUE!</v>
      </c>
      <c r="U720" t="str" cm="1">
        <f t="array" ref="U720">IF(R720="GBP",1,_xll.BDP("GBP"&amp;R720&amp;" CURNCY","PX_LAST"))</f>
        <v>#N/A Invalid Security</v>
      </c>
      <c r="V720" s="107" t="e">
        <f t="shared" si="178"/>
        <v>#VALUE!</v>
      </c>
      <c r="X720" s="249">
        <f t="shared" si="179"/>
        <v>0</v>
      </c>
      <c r="Y720" s="250">
        <f t="shared" si="180"/>
        <v>0</v>
      </c>
      <c r="Z720" s="254">
        <f t="shared" si="181"/>
        <v>0</v>
      </c>
      <c r="AA720" s="254" t="e">
        <f t="shared" si="182"/>
        <v>#VALUE!</v>
      </c>
      <c r="AB720" s="91" t="str" cm="1">
        <f t="array" ref="AB720">_xll.BDP(P720&amp;" Govt","PX_DIRTY_MID")</f>
        <v>#N/A Mandatory parameter [SECURITY] cannot be empty Govt</v>
      </c>
      <c r="AC720" s="256" t="e">
        <f t="shared" si="183"/>
        <v>#VALUE!</v>
      </c>
      <c r="AD720" s="255" t="e">
        <f t="shared" si="184"/>
        <v>#VALUE!</v>
      </c>
      <c r="AE720" s="249">
        <f t="shared" si="185"/>
        <v>0</v>
      </c>
      <c r="AG720" s="254">
        <f t="shared" si="186"/>
        <v>0</v>
      </c>
      <c r="AH720" s="254" t="e">
        <f t="shared" si="187"/>
        <v>#VALUE!</v>
      </c>
      <c r="AI720" s="256" t="e">
        <f t="shared" si="188"/>
        <v>#VALUE!</v>
      </c>
      <c r="AJ720" t="b">
        <f t="shared" si="189"/>
        <v>1</v>
      </c>
      <c r="AK720" t="s">
        <v>1012</v>
      </c>
      <c r="AL720" t="str">
        <f t="shared" si="190"/>
        <v>#N/A Mandatory parameter [SECURITY] cannot be empty</v>
      </c>
      <c r="AM720">
        <f t="shared" si="191"/>
        <v>0</v>
      </c>
    </row>
    <row r="721" spans="8:39" x14ac:dyDescent="0.35">
      <c r="H721" s="287" t="e">
        <f t="shared" si="192"/>
        <v>#N/A</v>
      </c>
      <c r="O721" t="str" cm="1">
        <f t="array" ref="O721">_xll.BDP(I721,"SECURITY_TYP")</f>
        <v>#N/A Mandatory parameter [SECURITY] cannot be empty</v>
      </c>
      <c r="P721" t="str" cm="1">
        <f t="array" ref="P721">_xll.BDP(I721,"ID_ISIN")</f>
        <v>#N/A Mandatory parameter [SECURITY] cannot be empty</v>
      </c>
      <c r="Q721" t="str" cm="1">
        <f t="array" ref="Q721">_xll.BDP(P721&amp;" Govt","MATURITY")</f>
        <v>#N/A Mandatory parameter [SECURITY] cannot be empty Govt</v>
      </c>
      <c r="R721" t="str" cm="1">
        <f t="array" ref="R721">_xll.BDP(I721,"CRNCY")</f>
        <v>#N/A Mandatory parameter [SECURITY] cannot be empty</v>
      </c>
      <c r="S721" s="91" t="str" cm="1">
        <f t="array" ref="S721">_xll.BDP(P721&amp;" Govt","RISK_MID")</f>
        <v>#N/A Mandatory parameter [SECURITY] cannot be empty Govt</v>
      </c>
      <c r="T721" s="175" t="e">
        <f t="shared" si="177"/>
        <v>#VALUE!</v>
      </c>
      <c r="U721" t="str" cm="1">
        <f t="array" ref="U721">IF(R721="GBP",1,_xll.BDP("GBP"&amp;R721&amp;" CURNCY","PX_LAST"))</f>
        <v>#N/A Invalid Security</v>
      </c>
      <c r="V721" s="107" t="e">
        <f t="shared" si="178"/>
        <v>#VALUE!</v>
      </c>
      <c r="X721" s="249">
        <f t="shared" si="179"/>
        <v>0</v>
      </c>
      <c r="Y721" s="250">
        <f t="shared" si="180"/>
        <v>0</v>
      </c>
      <c r="Z721" s="254">
        <f t="shared" si="181"/>
        <v>0</v>
      </c>
      <c r="AA721" s="254" t="e">
        <f t="shared" si="182"/>
        <v>#VALUE!</v>
      </c>
      <c r="AB721" s="91" t="str" cm="1">
        <f t="array" ref="AB721">_xll.BDP(P721&amp;" Govt","PX_DIRTY_MID")</f>
        <v>#N/A Mandatory parameter [SECURITY] cannot be empty Govt</v>
      </c>
      <c r="AC721" s="256" t="e">
        <f t="shared" si="183"/>
        <v>#VALUE!</v>
      </c>
      <c r="AD721" s="255" t="e">
        <f t="shared" si="184"/>
        <v>#VALUE!</v>
      </c>
      <c r="AE721" s="249">
        <f t="shared" si="185"/>
        <v>0</v>
      </c>
      <c r="AG721" s="254">
        <f t="shared" si="186"/>
        <v>0</v>
      </c>
      <c r="AH721" s="254" t="e">
        <f t="shared" si="187"/>
        <v>#VALUE!</v>
      </c>
      <c r="AI721" s="256" t="e">
        <f t="shared" si="188"/>
        <v>#VALUE!</v>
      </c>
      <c r="AJ721" t="b">
        <f t="shared" si="189"/>
        <v>1</v>
      </c>
      <c r="AK721" t="s">
        <v>1012</v>
      </c>
      <c r="AL721" t="str">
        <f t="shared" si="190"/>
        <v>#N/A Mandatory parameter [SECURITY] cannot be empty</v>
      </c>
      <c r="AM721">
        <f t="shared" si="191"/>
        <v>0</v>
      </c>
    </row>
    <row r="722" spans="8:39" x14ac:dyDescent="0.35">
      <c r="H722" s="287" t="e">
        <f t="shared" si="192"/>
        <v>#N/A</v>
      </c>
      <c r="O722" t="str" cm="1">
        <f t="array" ref="O722">_xll.BDP(I722,"SECURITY_TYP")</f>
        <v>#N/A Mandatory parameter [SECURITY] cannot be empty</v>
      </c>
      <c r="P722" t="str" cm="1">
        <f t="array" ref="P722">_xll.BDP(I722,"ID_ISIN")</f>
        <v>#N/A Mandatory parameter [SECURITY] cannot be empty</v>
      </c>
      <c r="Q722" t="str" cm="1">
        <f t="array" ref="Q722">_xll.BDP(P722&amp;" Govt","MATURITY")</f>
        <v>#N/A Mandatory parameter [SECURITY] cannot be empty Govt</v>
      </c>
      <c r="R722" t="str" cm="1">
        <f t="array" ref="R722">_xll.BDP(I722,"CRNCY")</f>
        <v>#N/A Mandatory parameter [SECURITY] cannot be empty</v>
      </c>
      <c r="S722" s="91" t="str" cm="1">
        <f t="array" ref="S722">_xll.BDP(P722&amp;" Govt","RISK_MID")</f>
        <v>#N/A Mandatory parameter [SECURITY] cannot be empty Govt</v>
      </c>
      <c r="T722" s="175" t="e">
        <f t="shared" si="177"/>
        <v>#VALUE!</v>
      </c>
      <c r="U722" t="str" cm="1">
        <f t="array" ref="U722">IF(R722="GBP",1,_xll.BDP("GBP"&amp;R722&amp;" CURNCY","PX_LAST"))</f>
        <v>#N/A Invalid Security</v>
      </c>
      <c r="V722" s="107" t="e">
        <f t="shared" si="178"/>
        <v>#VALUE!</v>
      </c>
      <c r="X722" s="249">
        <f t="shared" si="179"/>
        <v>0</v>
      </c>
      <c r="Y722" s="250">
        <f t="shared" si="180"/>
        <v>0</v>
      </c>
      <c r="Z722" s="254">
        <f t="shared" si="181"/>
        <v>0</v>
      </c>
      <c r="AA722" s="254" t="e">
        <f t="shared" si="182"/>
        <v>#VALUE!</v>
      </c>
      <c r="AB722" s="91" t="str" cm="1">
        <f t="array" ref="AB722">_xll.BDP(P722&amp;" Govt","PX_DIRTY_MID")</f>
        <v>#N/A Mandatory parameter [SECURITY] cannot be empty Govt</v>
      </c>
      <c r="AC722" s="256" t="e">
        <f t="shared" si="183"/>
        <v>#VALUE!</v>
      </c>
      <c r="AD722" s="255" t="e">
        <f t="shared" si="184"/>
        <v>#VALUE!</v>
      </c>
      <c r="AE722" s="249">
        <f t="shared" si="185"/>
        <v>0</v>
      </c>
      <c r="AG722" s="254">
        <f t="shared" si="186"/>
        <v>0</v>
      </c>
      <c r="AH722" s="254" t="e">
        <f t="shared" si="187"/>
        <v>#VALUE!</v>
      </c>
      <c r="AI722" s="256" t="e">
        <f t="shared" si="188"/>
        <v>#VALUE!</v>
      </c>
      <c r="AJ722" t="b">
        <f t="shared" si="189"/>
        <v>1</v>
      </c>
      <c r="AK722" t="s">
        <v>1012</v>
      </c>
      <c r="AL722" t="str">
        <f t="shared" si="190"/>
        <v>#N/A Mandatory parameter [SECURITY] cannot be empty</v>
      </c>
      <c r="AM722">
        <f t="shared" si="191"/>
        <v>0</v>
      </c>
    </row>
  </sheetData>
  <autoFilter ref="I3:AM722" xr:uid="{FCF37F79-50B7-4474-A0A9-B0832EF04FD8}">
    <sortState xmlns:xlrd2="http://schemas.microsoft.com/office/spreadsheetml/2017/richdata2" ref="I4:AM496">
      <sortCondition ref="J3:J72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A7E4A-F6B2-4129-B95D-EA9CEAE07FEF}">
  <sheetPr>
    <tabColor theme="3" tint="0.79998168889431442"/>
  </sheetPr>
  <dimension ref="A1:BA563"/>
  <sheetViews>
    <sheetView zoomScale="80" zoomScaleNormal="80" workbookViewId="0">
      <selection activeCell="J2" sqref="J2"/>
    </sheetView>
  </sheetViews>
  <sheetFormatPr defaultRowHeight="14.5" x14ac:dyDescent="0.35"/>
  <cols>
    <col min="1" max="1" width="17.54296875" customWidth="1"/>
    <col min="2" max="2" width="25.08984375" bestFit="1" customWidth="1"/>
    <col min="3" max="3" width="20" bestFit="1" customWidth="1"/>
    <col min="4" max="4" width="19.7265625" bestFit="1" customWidth="1"/>
    <col min="5" max="5" width="18.54296875" customWidth="1"/>
    <col min="6" max="6" width="16" bestFit="1" customWidth="1"/>
    <col min="7" max="8" width="8.08984375" style="141" customWidth="1"/>
    <col min="9" max="9" width="18.08984375" style="249" customWidth="1"/>
    <col min="10" max="10" width="25.36328125" bestFit="1" customWidth="1"/>
    <col min="12" max="12" width="13.90625" customWidth="1"/>
    <col min="13" max="13" width="15.08984375" bestFit="1" customWidth="1"/>
    <col min="14" max="14" width="8.7265625" style="251"/>
    <col min="15" max="15" width="28.54296875" customWidth="1"/>
    <col min="16" max="16" width="22.54296875" bestFit="1" customWidth="1"/>
    <col min="17" max="17" width="16.54296875" customWidth="1"/>
    <col min="18" max="18" width="10" customWidth="1"/>
    <col min="20" max="20" width="13.08984375" bestFit="1" customWidth="1"/>
    <col min="24" max="24" width="19.08984375" style="249" customWidth="1"/>
    <col min="25" max="25" width="15.08984375" bestFit="1" customWidth="1"/>
    <col min="26" max="26" width="11.36328125" bestFit="1" customWidth="1"/>
    <col min="29" max="29" width="12.26953125" style="251" bestFit="1" customWidth="1"/>
    <col min="30" max="30" width="12.26953125" customWidth="1"/>
    <col min="31" max="31" width="25.36328125" bestFit="1" customWidth="1"/>
    <col min="32" max="32" width="15.90625" bestFit="1" customWidth="1"/>
    <col min="33" max="33" width="11.90625" bestFit="1" customWidth="1"/>
    <col min="35" max="35" width="12.26953125" style="251" bestFit="1" customWidth="1"/>
    <col min="38" max="38" width="25.54296875" customWidth="1"/>
  </cols>
  <sheetData>
    <row r="1" spans="1:53" x14ac:dyDescent="0.35">
      <c r="I1" s="352" cm="1">
        <f t="array" ref="I1">_xll.BDP("LU2073790698 Equity","FUND_TOTAL_ASSETS")</f>
        <v>135.67339999999999</v>
      </c>
      <c r="X1" s="249" t="s">
        <v>652</v>
      </c>
      <c r="Y1" t="s">
        <v>260</v>
      </c>
      <c r="Z1" s="213"/>
      <c r="AD1" s="311"/>
      <c r="AG1" t="s">
        <v>664</v>
      </c>
      <c r="AH1" s="254">
        <f>AA2-AH2</f>
        <v>0</v>
      </c>
      <c r="AI1" s="254">
        <f>AC2-AI2</f>
        <v>0</v>
      </c>
      <c r="BA1" t="s">
        <v>1008</v>
      </c>
    </row>
    <row r="2" spans="1:53" x14ac:dyDescent="0.35">
      <c r="I2" s="258">
        <f>135.7*1.27</f>
        <v>172.339</v>
      </c>
      <c r="M2" s="175">
        <f>_xlfn.AGGREGATE(9,2,M4:M606)</f>
        <v>172272938.70586491</v>
      </c>
      <c r="T2" s="175">
        <f>_xlfn.AGGREGATE(9,2,T4:T606)</f>
        <v>202403.72497512514</v>
      </c>
      <c r="V2" s="246">
        <f>_xlfn.AGGREGATE(9,2,V4:V606)</f>
        <v>11.744510817349829</v>
      </c>
      <c r="X2" s="284">
        <v>-5</v>
      </c>
      <c r="Y2" s="347">
        <f>X2/I2</f>
        <v>-2.9012585659659161E-2</v>
      </c>
      <c r="Z2" s="255">
        <f>(X2+I2)/I2</f>
        <v>0.97098741434034086</v>
      </c>
      <c r="AA2" s="254">
        <f>_xlfn.AGGREGATE(9,2,AA4:AA672)</f>
        <v>-5872.2554086749078</v>
      </c>
      <c r="AC2" s="256">
        <f>_xlfn.AGGREGATE(9,2,AC4:AC620)</f>
        <v>-3639705.212361868</v>
      </c>
      <c r="AD2" s="254"/>
      <c r="AE2" s="254"/>
      <c r="AF2">
        <v>0</v>
      </c>
      <c r="AH2" s="254">
        <f>_xlfn.AGGREGATE(9,2,AH4:AH672)</f>
        <v>-5872.2554086749078</v>
      </c>
      <c r="AI2" s="254">
        <f>_xlfn.AGGREGATE(9,2,AI4:AI620)</f>
        <v>-3639705.212361868</v>
      </c>
    </row>
    <row r="3" spans="1:53" x14ac:dyDescent="0.35">
      <c r="A3" t="str">
        <f>_xll.BQL("Members(Type=AIM,ACCOUNTS=['L-STRAB'],pxnum=2873,Profile='RS SAIM Df1')","TS_NAME().value,TS_NAME().Strategy,TS_POSITION().value,PS_ACCOUNT_CURRENCY_MKTVAL().value,TS_PRICE().value","cols=6;rows=241")</f>
        <v>ID</v>
      </c>
      <c r="B3" t="s">
        <v>173</v>
      </c>
      <c r="C3" t="s">
        <v>174</v>
      </c>
      <c r="D3" t="s">
        <v>175</v>
      </c>
      <c r="E3" t="s">
        <v>176</v>
      </c>
      <c r="F3" t="s">
        <v>177</v>
      </c>
      <c r="I3" s="249" t="s">
        <v>570</v>
      </c>
      <c r="J3" t="s">
        <v>173</v>
      </c>
      <c r="K3" s="364" t="s">
        <v>174</v>
      </c>
      <c r="L3" s="364" t="s">
        <v>175</v>
      </c>
      <c r="M3" t="s">
        <v>176</v>
      </c>
      <c r="N3" s="251" t="s">
        <v>177</v>
      </c>
      <c r="O3" s="364" t="s">
        <v>964</v>
      </c>
      <c r="P3" t="s">
        <v>647</v>
      </c>
      <c r="Q3" t="s">
        <v>645</v>
      </c>
      <c r="R3" t="s">
        <v>646</v>
      </c>
      <c r="S3" t="s">
        <v>648</v>
      </c>
      <c r="T3" t="s">
        <v>1040</v>
      </c>
      <c r="U3" t="s">
        <v>650</v>
      </c>
      <c r="V3" t="s">
        <v>649</v>
      </c>
      <c r="X3" s="249" t="s">
        <v>1095</v>
      </c>
      <c r="Y3" t="s">
        <v>654</v>
      </c>
      <c r="Z3" t="s">
        <v>653</v>
      </c>
      <c r="AA3" t="s">
        <v>662</v>
      </c>
      <c r="AB3" t="s">
        <v>655</v>
      </c>
      <c r="AC3" s="251" t="s">
        <v>656</v>
      </c>
      <c r="AE3" t="s">
        <v>665</v>
      </c>
      <c r="AF3" t="s">
        <v>663</v>
      </c>
      <c r="AG3" t="s">
        <v>653</v>
      </c>
      <c r="AH3" t="s">
        <v>662</v>
      </c>
      <c r="AI3" s="251" t="s">
        <v>656</v>
      </c>
      <c r="AJ3" t="s">
        <v>1009</v>
      </c>
      <c r="AK3" t="s">
        <v>1010</v>
      </c>
      <c r="AL3" t="s">
        <v>1093</v>
      </c>
      <c r="AM3" t="s">
        <v>1094</v>
      </c>
    </row>
    <row r="4" spans="1:53" x14ac:dyDescent="0.35">
      <c r="A4" t="s">
        <v>598</v>
      </c>
      <c r="B4" t="s">
        <v>599</v>
      </c>
      <c r="D4" s="89">
        <v>25068</v>
      </c>
      <c r="E4" s="89">
        <v>2118362.7586372485</v>
      </c>
      <c r="F4">
        <v>90.33</v>
      </c>
      <c r="I4" s="249" t="s">
        <v>722</v>
      </c>
      <c r="J4" t="s">
        <v>1115</v>
      </c>
      <c r="K4" t="s">
        <v>695</v>
      </c>
      <c r="L4">
        <v>0</v>
      </c>
      <c r="M4">
        <v>0</v>
      </c>
      <c r="N4" s="251">
        <v>0</v>
      </c>
      <c r="O4" t="str" cm="1">
        <f t="array" ref="O4">_xll.BDP(I4,"SECURITY_TYP")</f>
        <v>OIS Swap</v>
      </c>
      <c r="P4" t="str" cm="1">
        <f t="array" ref="P4">_xll.BDP(I4,"ID_ISIN")</f>
        <v>#N/A Field Not Applicable</v>
      </c>
      <c r="Q4" t="str" cm="1">
        <f t="array" ref="Q4">_xll.BDP(P4&amp;" Govt","MATURITY")</f>
        <v>#N/A Field Not Applicable Govt</v>
      </c>
      <c r="R4" t="str" cm="1">
        <f t="array" ref="R4">_xll.BDP(I4,"CRNCY")</f>
        <v>USD</v>
      </c>
      <c r="S4" s="91" t="str" cm="1">
        <f t="array" ref="S4">_xll.BDP(P4&amp;" Govt","RISK_MID")</f>
        <v>#N/A Field Not Applicable Govt</v>
      </c>
      <c r="T4" s="175" t="e">
        <f t="shared" ref="T4" si="0">S4*L4/(10*U4)</f>
        <v>#VALUE!</v>
      </c>
      <c r="U4" cm="1">
        <f t="array" ref="U4">IF(R4="USD",1,_xll.BDP("USD"&amp;R4&amp;" CURNCY","PX_LAST"))</f>
        <v>1</v>
      </c>
      <c r="V4" s="107" t="e">
        <f t="shared" ref="V4" si="1">T4/($I$2*100)</f>
        <v>#VALUE!</v>
      </c>
      <c r="X4" s="249" t="str">
        <f t="shared" ref="X4" si="2">I4</f>
        <v>SLRVVUQW Corp</v>
      </c>
      <c r="Y4" s="250">
        <f t="shared" ref="Y4" si="3">$Z$2*L4</f>
        <v>0</v>
      </c>
      <c r="Z4" s="254">
        <f t="shared" ref="Z4" si="4">Y4-L4</f>
        <v>0</v>
      </c>
      <c r="AA4" s="254" t="e">
        <f t="shared" ref="AA4" si="5">Z4*S4/(10*U4)</f>
        <v>#VALUE!</v>
      </c>
      <c r="AB4" s="91" t="str" cm="1">
        <f t="array" ref="AB4">_xll.BDP(P4&amp;" Govt","PX_DIRTY_MID")</f>
        <v>#N/A Field Not Applicable Govt</v>
      </c>
      <c r="AC4" s="256" t="e">
        <f t="shared" ref="AC4" si="6">AB4*Z4*(10/IF(R4="MXN",10,1)/U4)</f>
        <v>#VALUE!</v>
      </c>
      <c r="AD4" s="255" t="e">
        <f t="shared" ref="AD4" si="7">AC4/M4</f>
        <v>#VALUE!</v>
      </c>
      <c r="AE4" s="249" t="str">
        <f t="shared" ref="AE4" si="8">J4</f>
        <v>[/SWAP 2.9215 09/20/28]</v>
      </c>
      <c r="AF4" s="254"/>
      <c r="AG4" s="254">
        <f t="shared" ref="AG4" si="9">IF(AF4="",Z4,AF4)</f>
        <v>0</v>
      </c>
      <c r="AH4" s="254" t="e">
        <f t="shared" ref="AH4" si="10">AG4*S4/(10*U4)</f>
        <v>#VALUE!</v>
      </c>
      <c r="AI4" s="256" t="e">
        <f t="shared" ref="AI4" si="11">AB4*AG4*(10/IF(R4="MXN",10,1)/U4)</f>
        <v>#VALUE!</v>
      </c>
      <c r="AJ4" t="b">
        <f t="shared" ref="AJ4" si="12">ABS(AG4)&lt;=ABS(L4)</f>
        <v>1</v>
      </c>
      <c r="AK4" t="s">
        <v>1011</v>
      </c>
      <c r="AL4" t="str">
        <f t="shared" ref="AL4" si="13">O4</f>
        <v>OIS Swap</v>
      </c>
      <c r="AM4" t="str">
        <f t="shared" ref="AM4" si="14">K4</f>
        <v>USD 5s30s Steepener</v>
      </c>
    </row>
    <row r="5" spans="1:53" x14ac:dyDescent="0.35">
      <c r="A5" t="s">
        <v>1439</v>
      </c>
      <c r="B5" t="s">
        <v>1440</v>
      </c>
      <c r="D5" s="89">
        <v>68</v>
      </c>
      <c r="E5" s="89">
        <v>20696.58803215242</v>
      </c>
      <c r="F5">
        <v>105.68499755859375</v>
      </c>
      <c r="I5" s="249" t="s">
        <v>839</v>
      </c>
      <c r="J5" t="s">
        <v>840</v>
      </c>
      <c r="L5" s="250">
        <v>8887000</v>
      </c>
      <c r="M5" s="250">
        <v>610459.17990770179</v>
      </c>
      <c r="N5" s="251">
        <v>7.0524587631225586</v>
      </c>
      <c r="O5" t="str" cm="1">
        <f t="array" ref="O5">_xll.BDP(I5,"SECURITY_TYP")</f>
        <v>Credit Default Swap</v>
      </c>
      <c r="P5" t="str" cm="1">
        <f t="array" ref="P5">_xll.BDP(I5,"ID_ISIN")</f>
        <v>#N/A Field Not Applicable</v>
      </c>
      <c r="Q5" t="str" cm="1">
        <f t="array" ref="Q5">_xll.BDP(P5&amp;" Govt","MATURITY")</f>
        <v>#N/A Field Not Applicable Govt</v>
      </c>
      <c r="R5" t="str" cm="1">
        <f t="array" ref="R5">_xll.BDP(I5,"CRNCY")</f>
        <v>USD</v>
      </c>
      <c r="S5" s="91" t="str" cm="1">
        <f t="array" ref="S5">_xll.BDP(P5&amp;" Govt","RISK_MID")</f>
        <v>#N/A Field Not Applicable Govt</v>
      </c>
      <c r="T5" s="175" t="e">
        <f t="shared" ref="T5:T68" si="15">S5*L5/(10*U5)</f>
        <v>#VALUE!</v>
      </c>
      <c r="U5" cm="1">
        <f t="array" ref="U5">IF(R5="USD",1,_xll.BDP("USD"&amp;R5&amp;" CURNCY","PX_LAST"))</f>
        <v>1</v>
      </c>
      <c r="V5" s="107" t="e">
        <f t="shared" ref="V5:V68" si="16">T5/($I$2*100)</f>
        <v>#VALUE!</v>
      </c>
      <c r="X5" s="249" t="str">
        <f t="shared" ref="X5:X68" si="17">I5</f>
        <v>SPRO078F Corp</v>
      </c>
      <c r="Y5" s="250">
        <f t="shared" ref="Y5:Y68" si="18">$Z$2*L5</f>
        <v>8629165.1512426101</v>
      </c>
      <c r="Z5" s="254">
        <f t="shared" ref="Z5:Z68" si="19">Y5-L5</f>
        <v>-257834.84875738993</v>
      </c>
      <c r="AA5" s="254" t="e">
        <f t="shared" ref="AA5:AA68" si="20">Z5*S5/(10*U5)</f>
        <v>#VALUE!</v>
      </c>
      <c r="AB5" s="91" t="str" cm="1">
        <f t="array" ref="AB5">_xll.BDP(P5&amp;" Govt","PX_DIRTY_MID")</f>
        <v>#N/A Field Not Applicable Govt</v>
      </c>
      <c r="AC5" s="256" t="e">
        <f t="shared" ref="AC5:AC68" si="21">AB5*Z5*(10/IF(R5="MXN",10,1)/U5)</f>
        <v>#VALUE!</v>
      </c>
      <c r="AD5" s="255" t="e">
        <f t="shared" ref="AD5:AD68" si="22">AC5/M5</f>
        <v>#VALUE!</v>
      </c>
      <c r="AE5" s="249" t="str">
        <f t="shared" ref="AE5:AE68" si="23">J5</f>
        <v>/TURKE 100 06/20/29 BJA</v>
      </c>
      <c r="AF5" s="254"/>
      <c r="AG5" s="254">
        <f t="shared" ref="AG5:AG68" si="24">IF(AF5="",Z5,AF5)</f>
        <v>-257834.84875738993</v>
      </c>
      <c r="AH5" s="254" t="e">
        <f t="shared" ref="AH5:AH68" si="25">AG5*S5/(10*U5)</f>
        <v>#VALUE!</v>
      </c>
      <c r="AI5" s="256" t="e">
        <f t="shared" ref="AI5:AI68" si="26">AB5*AG5*(10/IF(R5="MXN",10,1)/U5)</f>
        <v>#VALUE!</v>
      </c>
      <c r="AJ5" t="b">
        <f t="shared" ref="AJ5:AJ68" si="27">ABS(AG5)&lt;=ABS(L5)</f>
        <v>1</v>
      </c>
      <c r="AK5" t="s">
        <v>1011</v>
      </c>
      <c r="AL5" t="str">
        <f t="shared" ref="AL5:AL68" si="28">O5</f>
        <v>Credit Default Swap</v>
      </c>
      <c r="AM5">
        <f t="shared" ref="AM5:AM68" si="29">K5</f>
        <v>0</v>
      </c>
    </row>
    <row r="6" spans="1:53" x14ac:dyDescent="0.35">
      <c r="A6" t="s">
        <v>1454</v>
      </c>
      <c r="B6" t="s">
        <v>1455</v>
      </c>
      <c r="D6" s="89">
        <v>9300000</v>
      </c>
      <c r="E6" s="89">
        <v>-71921.546583198506</v>
      </c>
      <c r="F6">
        <v>-0.95297855138778687</v>
      </c>
      <c r="H6" s="287">
        <f>VLOOKUP(I6,$A$4:$D$629,4,0)-L6</f>
        <v>7.4505805969238281E-9</v>
      </c>
      <c r="I6" s="249" t="s">
        <v>641</v>
      </c>
      <c r="J6" t="s">
        <v>642</v>
      </c>
      <c r="L6">
        <v>2792968.1699998379</v>
      </c>
      <c r="M6">
        <v>259968.19352322779</v>
      </c>
      <c r="N6" s="251">
        <v>1</v>
      </c>
      <c r="O6" t="str" cm="1">
        <f t="array" ref="O6">_xll.BDP(I6,"SECURITY_TYP")</f>
        <v>SPOT</v>
      </c>
      <c r="P6" t="str" cm="1">
        <f t="array" ref="P6">_xll.BDP(I6,"ID_ISIN")</f>
        <v>#N/A Field Not Applicable</v>
      </c>
      <c r="Q6" t="str" cm="1">
        <f t="array" ref="Q6">_xll.BDP(P6&amp;" Govt","MATURITY")</f>
        <v>#N/A Field Not Applicable Govt</v>
      </c>
      <c r="R6" t="str" cm="1">
        <f t="array" ref="R6">_xll.BDP(I6,"CRNCY")</f>
        <v>SEK</v>
      </c>
      <c r="S6" s="91" t="str" cm="1">
        <f t="array" ref="S6">_xll.BDP(P6&amp;" Govt","RISK_MID")</f>
        <v>#N/A Field Not Applicable Govt</v>
      </c>
      <c r="T6" s="175" t="e">
        <f t="shared" si="15"/>
        <v>#VALUE!</v>
      </c>
      <c r="U6" cm="1">
        <f t="array" ref="U6">IF(R6="USD",1,_xll.BDP("USD"&amp;R6&amp;" CURNCY","PX_LAST"))</f>
        <v>10.5131</v>
      </c>
      <c r="V6" s="107" t="e">
        <f t="shared" si="16"/>
        <v>#VALUE!</v>
      </c>
      <c r="X6" s="249" t="str">
        <f t="shared" si="17"/>
        <v>SEK Curncy</v>
      </c>
      <c r="Y6" s="250">
        <f t="shared" si="18"/>
        <v>2711936.9417230161</v>
      </c>
      <c r="Z6" s="254">
        <f t="shared" si="19"/>
        <v>-81031.228276821785</v>
      </c>
      <c r="AA6" s="254" t="e">
        <f t="shared" si="20"/>
        <v>#VALUE!</v>
      </c>
      <c r="AB6" s="91" t="str" cm="1">
        <f t="array" ref="AB6">_xll.BDP(P6&amp;" Govt","PX_DIRTY_MID")</f>
        <v>#N/A Field Not Applicable Govt</v>
      </c>
      <c r="AC6" s="256" t="e">
        <f t="shared" si="21"/>
        <v>#VALUE!</v>
      </c>
      <c r="AD6" s="255" t="e">
        <f t="shared" si="22"/>
        <v>#VALUE!</v>
      </c>
      <c r="AE6" s="249" t="str">
        <f t="shared" si="23"/>
        <v>{cash} SEK</v>
      </c>
      <c r="AF6" s="254"/>
      <c r="AG6" s="254">
        <f t="shared" si="24"/>
        <v>-81031.228276821785</v>
      </c>
      <c r="AH6" s="254" t="e">
        <f t="shared" si="25"/>
        <v>#VALUE!</v>
      </c>
      <c r="AI6" s="256" t="e">
        <f t="shared" si="26"/>
        <v>#VALUE!</v>
      </c>
      <c r="AJ6" t="b">
        <f t="shared" si="27"/>
        <v>1</v>
      </c>
      <c r="AK6" t="s">
        <v>1011</v>
      </c>
      <c r="AL6" t="str">
        <f t="shared" si="28"/>
        <v>SPOT</v>
      </c>
      <c r="AM6">
        <f t="shared" si="29"/>
        <v>0</v>
      </c>
    </row>
    <row r="7" spans="1:53" x14ac:dyDescent="0.35">
      <c r="A7" t="s">
        <v>1390</v>
      </c>
      <c r="B7" t="s">
        <v>1391</v>
      </c>
      <c r="D7" s="89">
        <v>77</v>
      </c>
      <c r="E7" s="89">
        <v>59554.6875</v>
      </c>
      <c r="F7">
        <v>102.46875</v>
      </c>
      <c r="H7" s="287">
        <f t="shared" ref="H7:H70" si="30">VLOOKUP(I7,$A$4:$D$629,4,0)-L7</f>
        <v>0</v>
      </c>
      <c r="I7" s="249" t="s">
        <v>824</v>
      </c>
      <c r="J7" t="s">
        <v>825</v>
      </c>
      <c r="L7">
        <v>11331</v>
      </c>
      <c r="M7">
        <v>5979654.637362374</v>
      </c>
      <c r="N7" s="251">
        <v>79.957999999999998</v>
      </c>
      <c r="O7" t="str" cm="1">
        <f t="array" ref="O7">_xll.BDP(I7,"SECURITY_TYP")</f>
        <v>AUSTRALIAN</v>
      </c>
      <c r="P7" t="str" cm="1">
        <f t="array" ref="P7">_xll.BDP(I7,"ID_ISIN")</f>
        <v>AU0000075681</v>
      </c>
      <c r="Q7" t="str" cm="1">
        <f t="array" ref="Q7">_xll.BDP(P7&amp;" Govt","MATURITY")</f>
        <v>21/05/2032</v>
      </c>
      <c r="R7" t="str" cm="1">
        <f t="array" ref="R7">_xll.BDP(I7,"CRNCY")</f>
        <v>AUD</v>
      </c>
      <c r="S7" s="91" cm="1">
        <f t="array" ref="S7">_xll.BDP(P7&amp;" Govt","RISK_MID")</f>
        <v>5.8412644596018026</v>
      </c>
      <c r="T7" s="175">
        <f t="shared" si="15"/>
        <v>4478.4740233945486</v>
      </c>
      <c r="U7" cm="1">
        <f t="array" ref="U7">IF(R7="USD",1,_xll.BDP("USD"&amp;R7&amp;" CURNCY","PX_LAST"))</f>
        <v>1.4779</v>
      </c>
      <c r="V7" s="107">
        <f t="shared" si="16"/>
        <v>0.25986422245658547</v>
      </c>
      <c r="X7" s="249" t="str">
        <f t="shared" si="17"/>
        <v>ZP562497 Corp</v>
      </c>
      <c r="Y7" s="250">
        <f t="shared" si="18"/>
        <v>11002.258391890402</v>
      </c>
      <c r="Z7" s="254">
        <f t="shared" si="19"/>
        <v>-328.74160810959802</v>
      </c>
      <c r="AA7" s="254">
        <f t="shared" si="20"/>
        <v>-129.93211122829277</v>
      </c>
      <c r="AB7" s="91" cm="1">
        <f t="array" ref="AB7">_xll.BDP(P7&amp;" Govt","PX_DIRTY_MID")</f>
        <v>80.296499999999995</v>
      </c>
      <c r="AC7" s="256">
        <f t="shared" si="21"/>
        <v>-178610.19375852449</v>
      </c>
      <c r="AD7" s="255">
        <f t="shared" si="22"/>
        <v>-2.9869650438091096E-2</v>
      </c>
      <c r="AE7" s="249" t="str">
        <f t="shared" si="23"/>
        <v>ACGB 1 ¼ 05/21/32 158</v>
      </c>
      <c r="AF7" s="254"/>
      <c r="AG7" s="254">
        <f t="shared" si="24"/>
        <v>-328.74160810959802</v>
      </c>
      <c r="AH7" s="254">
        <f t="shared" si="25"/>
        <v>-129.93211122829277</v>
      </c>
      <c r="AI7" s="256">
        <f t="shared" si="26"/>
        <v>-178610.19375852449</v>
      </c>
      <c r="AJ7" t="b">
        <f t="shared" si="27"/>
        <v>1</v>
      </c>
      <c r="AK7" t="s">
        <v>1011</v>
      </c>
      <c r="AL7" t="str">
        <f t="shared" si="28"/>
        <v>AUSTRALIAN</v>
      </c>
      <c r="AM7">
        <f t="shared" si="29"/>
        <v>0</v>
      </c>
    </row>
    <row r="8" spans="1:53" x14ac:dyDescent="0.35">
      <c r="A8" t="s">
        <v>1379</v>
      </c>
      <c r="B8" t="s">
        <v>1380</v>
      </c>
      <c r="D8" s="89">
        <v>27800000</v>
      </c>
      <c r="E8" s="89">
        <v>243995.21924389811</v>
      </c>
      <c r="F8">
        <v>1.0269975662231445</v>
      </c>
      <c r="H8" s="287">
        <f t="shared" si="30"/>
        <v>-4913</v>
      </c>
      <c r="I8" s="249" t="s">
        <v>829</v>
      </c>
      <c r="J8" t="s">
        <v>830</v>
      </c>
      <c r="L8">
        <v>4913</v>
      </c>
      <c r="M8">
        <v>2738035.9920248957</v>
      </c>
      <c r="N8" s="251">
        <v>83.813000000000002</v>
      </c>
      <c r="O8" t="str" cm="1">
        <f t="array" ref="O8">_xll.BDP(I8,"SECURITY_TYP")</f>
        <v>AUSTRALIAN</v>
      </c>
      <c r="P8" t="str" cm="1">
        <f t="array" ref="P8">_xll.BDP(I8,"ID_ISIN")</f>
        <v>AU0000047003</v>
      </c>
      <c r="Q8" t="str" cm="1">
        <f t="array" ref="Q8">_xll.BDP(P8&amp;" Govt","MATURITY")</f>
        <v>21/06/2031</v>
      </c>
      <c r="R8" t="str" cm="1">
        <f t="array" ref="R8">_xll.BDP(I8,"CRNCY")</f>
        <v>AUD</v>
      </c>
      <c r="S8" s="91" cm="1">
        <f t="array" ref="S8">_xll.BDP(P8&amp;" Govt","RISK_MID")</f>
        <v>5.4036217876408443</v>
      </c>
      <c r="T8" s="175">
        <f t="shared" si="15"/>
        <v>1796.3322175167109</v>
      </c>
      <c r="U8" cm="1">
        <f t="array" ref="U8">IF(R8="USD",1,_xll.BDP("USD"&amp;R8&amp;" CURNCY","PX_LAST"))</f>
        <v>1.4779</v>
      </c>
      <c r="V8" s="107">
        <f t="shared" si="16"/>
        <v>0.10423248466781812</v>
      </c>
      <c r="X8" s="249" t="str">
        <f t="shared" si="17"/>
        <v>ZS844492 Corp</v>
      </c>
      <c r="Y8" s="250">
        <f t="shared" si="18"/>
        <v>4770.461166654095</v>
      </c>
      <c r="Z8" s="254">
        <f t="shared" si="19"/>
        <v>-142.538833345905</v>
      </c>
      <c r="AA8" s="254">
        <f t="shared" si="20"/>
        <v>-52.1162423339089</v>
      </c>
      <c r="AB8" s="91" cm="1">
        <f t="array" ref="AB8">_xll.BDP(P8&amp;" Govt","PX_DIRTY_MID")</f>
        <v>84.049000000000007</v>
      </c>
      <c r="AC8" s="256">
        <f t="shared" si="21"/>
        <v>-81062.632139454436</v>
      </c>
      <c r="AD8" s="255">
        <f t="shared" si="22"/>
        <v>-2.9606123650516777E-2</v>
      </c>
      <c r="AE8" s="249" t="str">
        <f t="shared" si="23"/>
        <v>ACGB 1 ½ 06/21/31 157</v>
      </c>
      <c r="AF8" s="254"/>
      <c r="AG8" s="254">
        <f t="shared" si="24"/>
        <v>-142.538833345905</v>
      </c>
      <c r="AH8" s="254">
        <f t="shared" si="25"/>
        <v>-52.1162423339089</v>
      </c>
      <c r="AI8" s="256">
        <f t="shared" si="26"/>
        <v>-81062.632139454436</v>
      </c>
      <c r="AJ8" t="b">
        <f t="shared" si="27"/>
        <v>1</v>
      </c>
      <c r="AK8" t="s">
        <v>1011</v>
      </c>
      <c r="AL8" t="str">
        <f t="shared" si="28"/>
        <v>AUSTRALIAN</v>
      </c>
      <c r="AM8">
        <f t="shared" si="29"/>
        <v>0</v>
      </c>
    </row>
    <row r="9" spans="1:53" x14ac:dyDescent="0.35">
      <c r="A9" t="s">
        <v>921</v>
      </c>
      <c r="B9" t="s">
        <v>922</v>
      </c>
      <c r="D9" s="89">
        <v>4964450.199999921</v>
      </c>
      <c r="E9" s="89">
        <v>279258.63589159888</v>
      </c>
      <c r="F9">
        <v>1</v>
      </c>
      <c r="H9" s="287">
        <f t="shared" si="30"/>
        <v>0</v>
      </c>
      <c r="I9" s="249" t="s">
        <v>719</v>
      </c>
      <c r="J9" t="s">
        <v>720</v>
      </c>
      <c r="L9">
        <v>1081105</v>
      </c>
      <c r="M9">
        <v>3025.9752008171604</v>
      </c>
      <c r="N9" s="251">
        <v>1</v>
      </c>
      <c r="O9" t="str" cm="1">
        <f t="array" ref="O9">_xll.BDP(I9,"SECURITY_TYP")</f>
        <v>SPOT</v>
      </c>
      <c r="P9" t="str" cm="1">
        <f t="array" ref="P9">_xll.BDP(I9,"ID_ISIN")</f>
        <v>#N/A Field Not Applicable</v>
      </c>
      <c r="Q9" t="str" cm="1">
        <f t="array" ref="Q9">_xll.BDP(P9&amp;" Govt","MATURITY")</f>
        <v>#N/A Field Not Applicable Govt</v>
      </c>
      <c r="R9" t="str" cm="1">
        <f t="array" ref="R9">_xll.BDP(I9,"CRNCY")</f>
        <v>HUF</v>
      </c>
      <c r="S9" s="91" t="str" cm="1">
        <f t="array" ref="S9">_xll.BDP(P9&amp;" Govt","RISK_MID")</f>
        <v>#N/A Field Not Applicable Govt</v>
      </c>
      <c r="T9" s="175" t="e">
        <f t="shared" si="15"/>
        <v>#VALUE!</v>
      </c>
      <c r="U9" cm="1">
        <f t="array" ref="U9">IF(R9="USD",1,_xll.BDP("USD"&amp;R9&amp;" CURNCY","PX_LAST"))</f>
        <v>362.18</v>
      </c>
      <c r="V9" s="107" t="e">
        <f t="shared" si="16"/>
        <v>#VALUE!</v>
      </c>
      <c r="X9" s="249" t="str">
        <f t="shared" si="17"/>
        <v>HUF Curncy</v>
      </c>
      <c r="Y9" s="250">
        <f t="shared" si="18"/>
        <v>1049739.3485804142</v>
      </c>
      <c r="Z9" s="254">
        <f t="shared" si="19"/>
        <v>-31365.651419585804</v>
      </c>
      <c r="AA9" s="254" t="e">
        <f t="shared" si="20"/>
        <v>#VALUE!</v>
      </c>
      <c r="AB9" s="91" t="str" cm="1">
        <f t="array" ref="AB9">_xll.BDP(P9&amp;" Govt","PX_DIRTY_MID")</f>
        <v>#N/A Field Not Applicable Govt</v>
      </c>
      <c r="AC9" s="256" t="e">
        <f t="shared" si="21"/>
        <v>#VALUE!</v>
      </c>
      <c r="AD9" s="255" t="e">
        <f t="shared" si="22"/>
        <v>#VALUE!</v>
      </c>
      <c r="AE9" s="249" t="str">
        <f t="shared" si="23"/>
        <v>{cash} HUF</v>
      </c>
      <c r="AF9" s="254"/>
      <c r="AG9" s="254">
        <f t="shared" si="24"/>
        <v>-31365.651419585804</v>
      </c>
      <c r="AH9" s="254" t="e">
        <f t="shared" si="25"/>
        <v>#VALUE!</v>
      </c>
      <c r="AI9" s="256" t="e">
        <f t="shared" si="26"/>
        <v>#VALUE!</v>
      </c>
      <c r="AJ9" t="b">
        <f t="shared" si="27"/>
        <v>1</v>
      </c>
      <c r="AK9" t="s">
        <v>1011</v>
      </c>
      <c r="AL9" t="str">
        <f t="shared" si="28"/>
        <v>SPOT</v>
      </c>
      <c r="AM9">
        <f t="shared" si="29"/>
        <v>0</v>
      </c>
    </row>
    <row r="10" spans="1:53" x14ac:dyDescent="0.35">
      <c r="A10" t="s">
        <v>1460</v>
      </c>
      <c r="B10" t="s">
        <v>1461</v>
      </c>
      <c r="D10" s="89">
        <v>1350</v>
      </c>
      <c r="E10" s="89">
        <v>872563.3661352396</v>
      </c>
      <c r="F10">
        <v>95.522999999999996</v>
      </c>
      <c r="H10" s="287">
        <f t="shared" si="30"/>
        <v>-1600</v>
      </c>
      <c r="I10" s="249" t="s">
        <v>586</v>
      </c>
      <c r="J10" t="s">
        <v>587</v>
      </c>
      <c r="L10">
        <v>11893</v>
      </c>
      <c r="M10" s="250">
        <v>6457503.3253457537</v>
      </c>
      <c r="N10" s="251">
        <v>82.259</v>
      </c>
      <c r="O10" t="str" cm="1">
        <f t="array" ref="O10">_xll.BDP(I10,"SECURITY_TYP")</f>
        <v>AUSTRALIAN</v>
      </c>
      <c r="P10" t="str" cm="1">
        <f t="array" ref="P10">_xll.BDP(I10,"ID_ISIN")</f>
        <v>AU0000143901</v>
      </c>
      <c r="Q10" t="str" cm="1">
        <f t="array" ref="Q10">_xll.BDP(P10&amp;" Govt","MATURITY")</f>
        <v>21/11/2032</v>
      </c>
      <c r="R10" t="str" cm="1">
        <f t="array" ref="R10">_xll.BDP(I10,"CRNCY")</f>
        <v>AUD</v>
      </c>
      <c r="S10" s="91" cm="1">
        <f t="array" ref="S10">_xll.BDP(P10&amp;" Govt","RISK_MID")</f>
        <v>6.2340696247495941</v>
      </c>
      <c r="T10" s="175">
        <f t="shared" si="15"/>
        <v>5016.6986972830991</v>
      </c>
      <c r="U10" cm="1">
        <f t="array" ref="U10">IF(R10="USD",1,_xll.BDP("USD"&amp;R10&amp;" CURNCY","PX_LAST"))</f>
        <v>1.4779</v>
      </c>
      <c r="V10" s="107">
        <f t="shared" si="16"/>
        <v>0.29109480136725285</v>
      </c>
      <c r="X10" s="249" t="str">
        <f t="shared" si="17"/>
        <v>BP026141 Corp</v>
      </c>
      <c r="Y10" s="250">
        <f t="shared" si="18"/>
        <v>11547.953318749675</v>
      </c>
      <c r="Z10" s="254">
        <f t="shared" si="19"/>
        <v>-345.04668125032549</v>
      </c>
      <c r="AA10" s="254">
        <f t="shared" si="20"/>
        <v>-145.54740068362605</v>
      </c>
      <c r="AB10" s="91" cm="1">
        <f t="array" ref="AB10">_xll.BDP(P10&amp;" Govt","PX_DIRTY_MID")</f>
        <v>82.617000000000004</v>
      </c>
      <c r="AC10" s="256">
        <f t="shared" si="21"/>
        <v>-192886.67477405875</v>
      </c>
      <c r="AD10" s="255">
        <f t="shared" si="22"/>
        <v>-2.9870162670606295E-2</v>
      </c>
      <c r="AE10" s="249" t="str">
        <f t="shared" si="23"/>
        <v>ACGB 1 ¾ 11/21/32 165</v>
      </c>
      <c r="AF10" s="254"/>
      <c r="AG10" s="254">
        <f t="shared" si="24"/>
        <v>-345.04668125032549</v>
      </c>
      <c r="AH10" s="254">
        <f t="shared" si="25"/>
        <v>-145.54740068362605</v>
      </c>
      <c r="AI10" s="256">
        <f t="shared" si="26"/>
        <v>-192886.67477405875</v>
      </c>
      <c r="AJ10" t="b">
        <f t="shared" si="27"/>
        <v>1</v>
      </c>
      <c r="AK10" t="s">
        <v>1011</v>
      </c>
      <c r="AL10" t="str">
        <f t="shared" si="28"/>
        <v>AUSTRALIAN</v>
      </c>
      <c r="AM10">
        <f t="shared" si="29"/>
        <v>0</v>
      </c>
    </row>
    <row r="11" spans="1:53" x14ac:dyDescent="0.35">
      <c r="A11" t="s">
        <v>186</v>
      </c>
      <c r="B11" t="s">
        <v>187</v>
      </c>
      <c r="D11" s="89">
        <v>1493438.8599999745</v>
      </c>
      <c r="E11" s="89">
        <v>1928208.8590862423</v>
      </c>
      <c r="F11">
        <v>1</v>
      </c>
      <c r="H11" s="287">
        <f t="shared" si="30"/>
        <v>-363563.51</v>
      </c>
      <c r="I11" s="249" t="s">
        <v>188</v>
      </c>
      <c r="J11" t="s">
        <v>189</v>
      </c>
      <c r="L11">
        <v>774192.49999996566</v>
      </c>
      <c r="M11">
        <v>563602.44678462821</v>
      </c>
      <c r="N11" s="251">
        <v>1</v>
      </c>
      <c r="O11" t="str" cm="1">
        <f t="array" ref="O11">_xll.BDP(I11,"SECURITY_TYP")</f>
        <v>SPOT</v>
      </c>
      <c r="P11" t="str" cm="1">
        <f t="array" ref="P11">_xll.BDP(I11,"ID_ISIN")</f>
        <v>#N/A Field Not Applicable</v>
      </c>
      <c r="Q11" t="str" cm="1">
        <f t="array" ref="Q11">_xll.BDP(P11&amp;" Govt","MATURITY")</f>
        <v>#N/A Field Not Applicable Govt</v>
      </c>
      <c r="R11" t="str" cm="1">
        <f t="array" ref="R11">_xll.BDP(I11,"CRNCY")</f>
        <v>CAD</v>
      </c>
      <c r="S11" s="91" t="str" cm="1">
        <f t="array" ref="S11">_xll.BDP(P11&amp;" Govt","RISK_MID")</f>
        <v>#N/A Field Not Applicable Govt</v>
      </c>
      <c r="T11" s="175" t="e">
        <f t="shared" si="15"/>
        <v>#VALUE!</v>
      </c>
      <c r="U11" cm="1">
        <f t="array" ref="U11">IF(R11="USD",1,_xll.BDP("USD"&amp;R11&amp;" CURNCY","PX_LAST"))</f>
        <v>1.3624000000000001</v>
      </c>
      <c r="V11" s="107" t="e">
        <f t="shared" si="16"/>
        <v>#VALUE!</v>
      </c>
      <c r="X11" s="249" t="str">
        <f t="shared" si="17"/>
        <v>CAD Curncy</v>
      </c>
      <c r="Y11" s="250">
        <f t="shared" si="18"/>
        <v>751731.17377665103</v>
      </c>
      <c r="Z11" s="254">
        <f t="shared" si="19"/>
        <v>-22461.326223314623</v>
      </c>
      <c r="AA11" s="254" t="e">
        <f t="shared" si="20"/>
        <v>#VALUE!</v>
      </c>
      <c r="AB11" s="91" t="str" cm="1">
        <f t="array" ref="AB11">_xll.BDP(P11&amp;" Govt","PX_DIRTY_MID")</f>
        <v>#N/A Field Not Applicable Govt</v>
      </c>
      <c r="AC11" s="256" t="e">
        <f t="shared" si="21"/>
        <v>#VALUE!</v>
      </c>
      <c r="AD11" s="255" t="e">
        <f t="shared" si="22"/>
        <v>#VALUE!</v>
      </c>
      <c r="AE11" s="249" t="str">
        <f t="shared" si="23"/>
        <v>{cash} CAD</v>
      </c>
      <c r="AF11" s="254"/>
      <c r="AG11" s="254">
        <f t="shared" si="24"/>
        <v>-22461.326223314623</v>
      </c>
      <c r="AH11" s="254" t="e">
        <f t="shared" si="25"/>
        <v>#VALUE!</v>
      </c>
      <c r="AI11" s="256" t="e">
        <f t="shared" si="26"/>
        <v>#VALUE!</v>
      </c>
      <c r="AJ11" t="b">
        <f t="shared" si="27"/>
        <v>1</v>
      </c>
      <c r="AK11" t="s">
        <v>1011</v>
      </c>
      <c r="AL11" t="str">
        <f t="shared" si="28"/>
        <v>SPOT</v>
      </c>
      <c r="AM11">
        <f t="shared" si="29"/>
        <v>0</v>
      </c>
    </row>
    <row r="12" spans="1:53" x14ac:dyDescent="0.35">
      <c r="A12" t="s">
        <v>845</v>
      </c>
      <c r="B12" t="s">
        <v>846</v>
      </c>
      <c r="D12" s="89">
        <v>223800</v>
      </c>
      <c r="E12" s="89">
        <v>824555.18181838491</v>
      </c>
      <c r="F12">
        <v>58.482999999999997</v>
      </c>
      <c r="H12" s="287" t="e">
        <f t="shared" si="30"/>
        <v>#N/A</v>
      </c>
      <c r="I12" s="249" t="s">
        <v>758</v>
      </c>
      <c r="J12" t="s">
        <v>759</v>
      </c>
      <c r="L12">
        <v>0</v>
      </c>
      <c r="M12">
        <v>0</v>
      </c>
      <c r="N12" s="251">
        <v>0</v>
      </c>
      <c r="O12" t="str" cm="1">
        <f t="array" ref="O12">_xll.BDP(I12,"SECURITY_TYP")</f>
        <v>CANADIAN</v>
      </c>
      <c r="P12" t="str" cm="1">
        <f t="array" ref="P12">_xll.BDP(I12,"ID_ISIN")</f>
        <v>CA135087N423</v>
      </c>
      <c r="Q12" t="str" cm="1">
        <f t="array" ref="Q12">_xll.BDP(P12&amp;" Govt","MATURITY")</f>
        <v>01/05/2024</v>
      </c>
      <c r="R12" t="str" cm="1">
        <f t="array" ref="R12">_xll.BDP(I12,"CRNCY")</f>
        <v>CAD</v>
      </c>
      <c r="S12" s="91" t="str" cm="1">
        <f t="array" ref="S12">_xll.BDP(P12&amp;" Govt","RISK_MID")</f>
        <v>#N/A N/A</v>
      </c>
      <c r="T12" s="175" t="e">
        <f t="shared" si="15"/>
        <v>#VALUE!</v>
      </c>
      <c r="U12" cm="1">
        <f t="array" ref="U12">IF(R12="USD",1,_xll.BDP("USD"&amp;R12&amp;" CURNCY","PX_LAST"))</f>
        <v>1.3624000000000001</v>
      </c>
      <c r="V12" s="107" t="e">
        <f t="shared" si="16"/>
        <v>#VALUE!</v>
      </c>
      <c r="X12" s="249" t="str">
        <f t="shared" si="17"/>
        <v>BU641896 Corp</v>
      </c>
      <c r="Y12" s="250">
        <f t="shared" si="18"/>
        <v>0</v>
      </c>
      <c r="Z12" s="254">
        <f t="shared" si="19"/>
        <v>0</v>
      </c>
      <c r="AA12" s="254" t="e">
        <f t="shared" si="20"/>
        <v>#VALUE!</v>
      </c>
      <c r="AB12" s="91" t="str" cm="1">
        <f t="array" ref="AB12">_xll.BDP(P12&amp;" Govt","PX_DIRTY_MID")</f>
        <v>#N/A N/A</v>
      </c>
      <c r="AC12" s="256" t="e">
        <f t="shared" si="21"/>
        <v>#VALUE!</v>
      </c>
      <c r="AD12" s="255" t="e">
        <f t="shared" si="22"/>
        <v>#VALUE!</v>
      </c>
      <c r="AE12" s="249" t="str">
        <f t="shared" si="23"/>
        <v>[CAN 1 ½ 05/01/24]</v>
      </c>
      <c r="AF12" s="254"/>
      <c r="AG12" s="254">
        <f t="shared" si="24"/>
        <v>0</v>
      </c>
      <c r="AH12" s="254" t="e">
        <f t="shared" si="25"/>
        <v>#VALUE!</v>
      </c>
      <c r="AI12" s="256" t="e">
        <f t="shared" si="26"/>
        <v>#VALUE!</v>
      </c>
      <c r="AJ12" t="b">
        <f t="shared" si="27"/>
        <v>1</v>
      </c>
      <c r="AK12" t="s">
        <v>1011</v>
      </c>
      <c r="AL12" t="str">
        <f t="shared" si="28"/>
        <v>CANADIAN</v>
      </c>
      <c r="AM12">
        <f t="shared" si="29"/>
        <v>0</v>
      </c>
    </row>
    <row r="13" spans="1:53" x14ac:dyDescent="0.35">
      <c r="A13" t="s">
        <v>918</v>
      </c>
      <c r="B13" t="s">
        <v>919</v>
      </c>
      <c r="D13" s="89">
        <v>123318499</v>
      </c>
      <c r="E13" s="89">
        <v>775173.64378676517</v>
      </c>
      <c r="F13">
        <v>1</v>
      </c>
      <c r="H13" s="287">
        <f t="shared" si="30"/>
        <v>0</v>
      </c>
      <c r="I13" s="249" t="s">
        <v>675</v>
      </c>
      <c r="J13" t="s">
        <v>676</v>
      </c>
      <c r="L13">
        <v>5417</v>
      </c>
      <c r="M13">
        <v>2846142.28326187</v>
      </c>
      <c r="N13" s="251">
        <v>79.611999999999995</v>
      </c>
      <c r="O13" t="str" cm="1">
        <f t="array" ref="O13">_xll.BDP(I13,"SECURITY_TYP")</f>
        <v>AUSTRALIAN</v>
      </c>
      <c r="P13" t="str" cm="1">
        <f t="array" ref="P13">_xll.BDP(I13,"ID_ISIN")</f>
        <v>AU0000101792</v>
      </c>
      <c r="Q13" t="str" cm="1">
        <f t="array" ref="Q13">_xll.BDP(P13&amp;" Govt","MATURITY")</f>
        <v>21/11/2031</v>
      </c>
      <c r="R13" t="str" cm="1">
        <f t="array" ref="R13">_xll.BDP(I13,"CRNCY")</f>
        <v>AUD</v>
      </c>
      <c r="S13" s="91" cm="1">
        <f t="array" ref="S13">_xll.BDP(P13&amp;" Govt","RISK_MID")</f>
        <v>5.5230422576819649</v>
      </c>
      <c r="T13" s="175">
        <f t="shared" si="15"/>
        <v>2024.3805338563641</v>
      </c>
      <c r="U13" cm="1">
        <f t="array" ref="U13">IF(R13="USD",1,_xll.BDP("USD"&amp;R13&amp;" CURNCY","PX_LAST"))</f>
        <v>1.4779</v>
      </c>
      <c r="V13" s="107">
        <f t="shared" si="16"/>
        <v>0.1174650272925086</v>
      </c>
      <c r="X13" s="249" t="str">
        <f t="shared" si="17"/>
        <v>ZO114556 Corp</v>
      </c>
      <c r="Y13" s="250">
        <f t="shared" si="18"/>
        <v>5259.8388234816266</v>
      </c>
      <c r="Z13" s="254">
        <f t="shared" si="19"/>
        <v>-157.1611765183734</v>
      </c>
      <c r="AA13" s="254">
        <f t="shared" si="20"/>
        <v>-58.732513646254198</v>
      </c>
      <c r="AB13" s="91" cm="1">
        <f t="array" ref="AB13">_xll.BDP(P13&amp;" Govt","PX_DIRTY_MID")</f>
        <v>79.976500000000001</v>
      </c>
      <c r="AC13" s="256">
        <f t="shared" si="21"/>
        <v>-85047.708463506933</v>
      </c>
      <c r="AD13" s="255">
        <f t="shared" si="22"/>
        <v>-2.9881748696708357E-2</v>
      </c>
      <c r="AE13" s="249" t="str">
        <f t="shared" si="23"/>
        <v>ACGB 1 11/21/31 163</v>
      </c>
      <c r="AF13" s="254"/>
      <c r="AG13" s="254">
        <f t="shared" si="24"/>
        <v>-157.1611765183734</v>
      </c>
      <c r="AH13" s="254">
        <f t="shared" si="25"/>
        <v>-58.732513646254198</v>
      </c>
      <c r="AI13" s="256">
        <f t="shared" si="26"/>
        <v>-85047.708463506933</v>
      </c>
      <c r="AJ13" t="b">
        <f t="shared" si="27"/>
        <v>1</v>
      </c>
      <c r="AK13" t="s">
        <v>1011</v>
      </c>
      <c r="AL13" t="str">
        <f t="shared" si="28"/>
        <v>AUSTRALIAN</v>
      </c>
      <c r="AM13">
        <f t="shared" si="29"/>
        <v>0</v>
      </c>
    </row>
    <row r="14" spans="1:53" x14ac:dyDescent="0.35">
      <c r="A14" t="s">
        <v>1443</v>
      </c>
      <c r="B14" t="s">
        <v>1445</v>
      </c>
      <c r="D14" s="89">
        <v>-700000</v>
      </c>
      <c r="E14" s="89">
        <v>-700000</v>
      </c>
      <c r="F14">
        <v>10.48177682421875</v>
      </c>
      <c r="H14" s="287">
        <f t="shared" si="30"/>
        <v>-426597.76999999955</v>
      </c>
      <c r="I14" s="249" t="s">
        <v>701</v>
      </c>
      <c r="J14" t="s">
        <v>702</v>
      </c>
      <c r="L14">
        <v>453435.10999998869</v>
      </c>
      <c r="M14">
        <v>276305.20939290075</v>
      </c>
      <c r="N14" s="251">
        <v>1</v>
      </c>
      <c r="O14" t="str" cm="1">
        <f t="array" ref="O14">_xll.BDP(I14,"SECURITY_TYP")</f>
        <v>SPOT</v>
      </c>
      <c r="P14" t="str" cm="1">
        <f t="array" ref="P14">_xll.BDP(I14,"ID_ISIN")</f>
        <v>#N/A Field Not Applicable</v>
      </c>
      <c r="Q14" t="str" cm="1">
        <f t="array" ref="Q14">_xll.BDP(P14&amp;" Govt","MATURITY")</f>
        <v>#N/A Field Not Applicable Govt</v>
      </c>
      <c r="R14" t="str" cm="1">
        <f t="array" ref="R14">_xll.BDP(I14,"CRNCY")</f>
        <v>NZD</v>
      </c>
      <c r="S14" s="91" t="str" cm="1">
        <f t="array" ref="S14">_xll.BDP(P14&amp;" Govt","RISK_MID")</f>
        <v>#N/A Field Not Applicable Govt</v>
      </c>
      <c r="T14" s="175" t="e">
        <f t="shared" si="15"/>
        <v>#VALUE!</v>
      </c>
      <c r="U14" cm="1">
        <f t="array" ref="U14">IF(R14="USD",1,_xll.BDP("USD"&amp;R14&amp;" CURNCY","PX_LAST"))</f>
        <v>1.6394</v>
      </c>
      <c r="V14" s="107" t="e">
        <f t="shared" si="16"/>
        <v>#VALUE!</v>
      </c>
      <c r="X14" s="249" t="str">
        <f t="shared" si="17"/>
        <v>NZD Curncy</v>
      </c>
      <c r="Y14" s="250">
        <f t="shared" si="18"/>
        <v>440279.78503001708</v>
      </c>
      <c r="Z14" s="254">
        <f t="shared" si="19"/>
        <v>-13155.324969971611</v>
      </c>
      <c r="AA14" s="254" t="e">
        <f t="shared" si="20"/>
        <v>#VALUE!</v>
      </c>
      <c r="AB14" s="91" t="str" cm="1">
        <f t="array" ref="AB14">_xll.BDP(P14&amp;" Govt","PX_DIRTY_MID")</f>
        <v>#N/A Field Not Applicable Govt</v>
      </c>
      <c r="AC14" s="256" t="e">
        <f t="shared" si="21"/>
        <v>#VALUE!</v>
      </c>
      <c r="AD14" s="255" t="e">
        <f t="shared" si="22"/>
        <v>#VALUE!</v>
      </c>
      <c r="AE14" s="249" t="str">
        <f t="shared" si="23"/>
        <v>{cash} NZD</v>
      </c>
      <c r="AF14" s="254"/>
      <c r="AG14" s="254">
        <f t="shared" si="24"/>
        <v>-13155.324969971611</v>
      </c>
      <c r="AH14" s="254" t="e">
        <f t="shared" si="25"/>
        <v>#VALUE!</v>
      </c>
      <c r="AI14" s="256" t="e">
        <f t="shared" si="26"/>
        <v>#VALUE!</v>
      </c>
      <c r="AJ14" t="b">
        <f t="shared" si="27"/>
        <v>1</v>
      </c>
      <c r="AK14" t="s">
        <v>1011</v>
      </c>
      <c r="AL14" t="str">
        <f t="shared" si="28"/>
        <v>SPOT</v>
      </c>
      <c r="AM14">
        <f t="shared" si="29"/>
        <v>0</v>
      </c>
    </row>
    <row r="15" spans="1:53" x14ac:dyDescent="0.35">
      <c r="A15" t="s">
        <v>1443</v>
      </c>
      <c r="B15" t="s">
        <v>1444</v>
      </c>
      <c r="D15" s="89">
        <v>7262363.0099999998</v>
      </c>
      <c r="E15" s="89">
        <v>690831.23497108265</v>
      </c>
      <c r="F15">
        <v>10.48177682421875</v>
      </c>
      <c r="H15" s="287" t="e">
        <f t="shared" si="30"/>
        <v>#N/A</v>
      </c>
      <c r="I15" s="249" t="s">
        <v>965</v>
      </c>
      <c r="J15" t="s">
        <v>1068</v>
      </c>
      <c r="L15">
        <v>0</v>
      </c>
      <c r="M15" s="250">
        <v>0</v>
      </c>
      <c r="N15" s="251">
        <v>0</v>
      </c>
      <c r="O15" t="str" cm="1">
        <f t="array" ref="O15">_xll.BDP(I15,"SECURITY_TYP")</f>
        <v>Currency OTC option</v>
      </c>
      <c r="P15" t="str" cm="1">
        <f t="array" ref="P15">_xll.BDP(I15,"ID_ISIN")</f>
        <v>#N/A Field Not Applicable</v>
      </c>
      <c r="Q15" t="str" cm="1">
        <f t="array" ref="Q15">_xll.BDP(P15&amp;" Govt","MATURITY")</f>
        <v>#N/A Field Not Applicable Govt</v>
      </c>
      <c r="R15" t="str" cm="1">
        <f t="array" ref="R15">_xll.BDP(I15,"CRNCY")</f>
        <v>USD</v>
      </c>
      <c r="S15" s="91" t="str" cm="1">
        <f t="array" ref="S15">_xll.BDP(P15&amp;" Govt","RISK_MID")</f>
        <v>#N/A Field Not Applicable Govt</v>
      </c>
      <c r="T15" s="175" t="e">
        <f t="shared" si="15"/>
        <v>#VALUE!</v>
      </c>
      <c r="U15" cm="1">
        <f t="array" ref="U15">IF(R15="USD",1,_xll.BDP("USD"&amp;R15&amp;" CURNCY","PX_LAST"))</f>
        <v>1</v>
      </c>
      <c r="V15" s="107" t="e">
        <f t="shared" si="16"/>
        <v>#VALUE!</v>
      </c>
      <c r="X15" s="249" t="str">
        <f t="shared" si="17"/>
        <v>BOP0013VXSC Curncy</v>
      </c>
      <c r="Y15" s="250">
        <f t="shared" si="18"/>
        <v>0</v>
      </c>
      <c r="Z15" s="254">
        <f t="shared" si="19"/>
        <v>0</v>
      </c>
      <c r="AA15" s="254" t="e">
        <f t="shared" si="20"/>
        <v>#VALUE!</v>
      </c>
      <c r="AB15" s="91" t="str" cm="1">
        <f t="array" ref="AB15">_xll.BDP(P15&amp;" Govt","PX_DIRTY_MID")</f>
        <v>#N/A Field Not Applicable Govt</v>
      </c>
      <c r="AC15" s="256" t="e">
        <f t="shared" si="21"/>
        <v>#VALUE!</v>
      </c>
      <c r="AD15" s="255" t="e">
        <f t="shared" si="22"/>
        <v>#VALUE!</v>
      </c>
      <c r="AE15" s="249" t="str">
        <f t="shared" si="23"/>
        <v>[+ZAR 21.8C 6/4/24]</v>
      </c>
      <c r="AF15" s="254"/>
      <c r="AG15" s="254">
        <f t="shared" si="24"/>
        <v>0</v>
      </c>
      <c r="AH15" s="254" t="e">
        <f t="shared" si="25"/>
        <v>#VALUE!</v>
      </c>
      <c r="AI15" s="256" t="e">
        <f t="shared" si="26"/>
        <v>#VALUE!</v>
      </c>
      <c r="AJ15" t="b">
        <f t="shared" si="27"/>
        <v>1</v>
      </c>
      <c r="AK15" t="s">
        <v>1011</v>
      </c>
      <c r="AL15" t="str">
        <f t="shared" si="28"/>
        <v>Currency OTC option</v>
      </c>
      <c r="AM15">
        <f t="shared" si="29"/>
        <v>0</v>
      </c>
    </row>
    <row r="16" spans="1:53" x14ac:dyDescent="0.35">
      <c r="A16" t="s">
        <v>1443</v>
      </c>
      <c r="B16" t="s">
        <v>1445</v>
      </c>
      <c r="D16" s="89">
        <v>3799364.9531376478</v>
      </c>
      <c r="E16" s="89">
        <v>3799364.9531376478</v>
      </c>
      <c r="F16">
        <v>10.48177682421875</v>
      </c>
      <c r="H16" s="287">
        <f t="shared" si="30"/>
        <v>-2250</v>
      </c>
      <c r="I16" s="249" t="s">
        <v>605</v>
      </c>
      <c r="J16" t="s">
        <v>606</v>
      </c>
      <c r="L16">
        <v>5347</v>
      </c>
      <c r="M16">
        <v>2766287.0276537961</v>
      </c>
      <c r="N16" s="251">
        <v>78.358000000000004</v>
      </c>
      <c r="O16" t="str" cm="1">
        <f t="array" ref="O16">_xll.BDP(I16,"SECURITY_TYP")</f>
        <v>AUSTRALIAN</v>
      </c>
      <c r="P16" t="str" cm="1">
        <f t="array" ref="P16">_xll.BDP(I16,"ID_ISIN")</f>
        <v>AU0000018442</v>
      </c>
      <c r="Q16" t="str" cm="1">
        <f t="array" ref="Q16">_xll.BDP(P16&amp;" Govt","MATURITY")</f>
        <v>21/05/2041</v>
      </c>
      <c r="R16" t="str" cm="1">
        <f t="array" ref="R16">_xll.BDP(I16,"CRNCY")</f>
        <v>AUD</v>
      </c>
      <c r="S16" s="91" cm="1">
        <f t="array" ref="S16">_xll.BDP(P16&amp;" Govt","RISK_MID")</f>
        <v>9.9940495490059789</v>
      </c>
      <c r="T16" s="175">
        <f t="shared" si="15"/>
        <v>3615.8185897919325</v>
      </c>
      <c r="U16" cm="1">
        <f t="array" ref="U16">IF(R16="USD",1,_xll.BDP("USD"&amp;R16&amp;" CURNCY","PX_LAST"))</f>
        <v>1.4779</v>
      </c>
      <c r="V16" s="107">
        <f t="shared" si="16"/>
        <v>0.20980849313225283</v>
      </c>
      <c r="X16" s="249" t="str">
        <f t="shared" si="17"/>
        <v>AT496992 Corp</v>
      </c>
      <c r="Y16" s="250">
        <f t="shared" si="18"/>
        <v>5191.8697044778028</v>
      </c>
      <c r="Z16" s="254">
        <f t="shared" si="19"/>
        <v>-155.13029552219723</v>
      </c>
      <c r="AA16" s="254">
        <f t="shared" si="20"/>
        <v>-104.90424656612622</v>
      </c>
      <c r="AB16" s="91" cm="1">
        <f t="array" ref="AB16">_xll.BDP(P16&amp;" Govt","PX_DIRTY_MID")</f>
        <v>78.624500000000012</v>
      </c>
      <c r="AC16" s="256">
        <f t="shared" si="21"/>
        <v>-82529.548144563218</v>
      </c>
      <c r="AD16" s="255">
        <f t="shared" si="22"/>
        <v>-2.9834050956946426E-2</v>
      </c>
      <c r="AE16" s="249" t="str">
        <f t="shared" si="23"/>
        <v>ACGB 2 ¾ 05/21/41 156</v>
      </c>
      <c r="AF16" s="254"/>
      <c r="AG16" s="254">
        <f t="shared" si="24"/>
        <v>-155.13029552219723</v>
      </c>
      <c r="AH16" s="254">
        <f t="shared" si="25"/>
        <v>-104.90424656612622</v>
      </c>
      <c r="AI16" s="256">
        <f t="shared" si="26"/>
        <v>-82529.548144563218</v>
      </c>
      <c r="AJ16" t="b">
        <f t="shared" si="27"/>
        <v>1</v>
      </c>
      <c r="AK16" t="s">
        <v>1011</v>
      </c>
      <c r="AL16" t="str">
        <f t="shared" si="28"/>
        <v>AUSTRALIAN</v>
      </c>
      <c r="AM16">
        <f t="shared" si="29"/>
        <v>0</v>
      </c>
    </row>
    <row r="17" spans="1:39" x14ac:dyDescent="0.35">
      <c r="A17" t="s">
        <v>1443</v>
      </c>
      <c r="B17" t="s">
        <v>1444</v>
      </c>
      <c r="D17" s="89">
        <v>-38947616.880000003</v>
      </c>
      <c r="E17" s="89">
        <v>-3704886.444170048</v>
      </c>
      <c r="F17">
        <v>10.48177682421875</v>
      </c>
      <c r="H17" s="287">
        <f t="shared" si="30"/>
        <v>-1600</v>
      </c>
      <c r="I17" s="249" t="s">
        <v>600</v>
      </c>
      <c r="J17" t="s">
        <v>601</v>
      </c>
      <c r="L17">
        <v>3777</v>
      </c>
      <c r="M17">
        <v>1920748.4247291791</v>
      </c>
      <c r="N17" s="251">
        <v>76.52</v>
      </c>
      <c r="O17" t="str" cm="1">
        <f t="array" ref="O17">_xll.BDP(I17,"SECURITY_TYP")</f>
        <v>AUSTRALIAN</v>
      </c>
      <c r="P17" t="str" cm="1">
        <f t="array" ref="P17">_xll.BDP(I17,"ID_ISIN")</f>
        <v>AU000XCLWAS7</v>
      </c>
      <c r="Q17" t="str" cm="1">
        <f t="array" ref="Q17">_xll.BDP(P17&amp;" Govt","MATURITY")</f>
        <v>21/03/2047</v>
      </c>
      <c r="R17" t="str" cm="1">
        <f t="array" ref="R17">_xll.BDP(I17,"CRNCY")</f>
        <v>AUD</v>
      </c>
      <c r="S17" s="91" cm="1">
        <f t="array" ref="S17">_xll.BDP(P17&amp;" Govt","RISK_MID")</f>
        <v>11.549997957722979</v>
      </c>
      <c r="T17" s="175">
        <f t="shared" si="15"/>
        <v>2951.7790301319228</v>
      </c>
      <c r="U17" cm="1">
        <f t="array" ref="U17">IF(R17="USD",1,_xll.BDP("USD"&amp;R17&amp;" CURNCY","PX_LAST"))</f>
        <v>1.4779</v>
      </c>
      <c r="V17" s="107">
        <f t="shared" si="16"/>
        <v>0.17127748392017608</v>
      </c>
      <c r="X17" s="249" t="str">
        <f t="shared" si="17"/>
        <v>QZ542945 Corp</v>
      </c>
      <c r="Y17" s="250">
        <f t="shared" si="18"/>
        <v>3667.4194639634675</v>
      </c>
      <c r="Z17" s="254">
        <f t="shared" si="19"/>
        <v>-109.58053603653252</v>
      </c>
      <c r="AA17" s="254">
        <f t="shared" si="20"/>
        <v>-85.63874196008797</v>
      </c>
      <c r="AB17" s="91" cm="1">
        <f t="array" ref="AB17">_xll.BDP(P17&amp;" Govt","PX_DIRTY_MID")</f>
        <v>76.92649999999999</v>
      </c>
      <c r="AC17" s="256">
        <f t="shared" si="21"/>
        <v>-57038.007344301499</v>
      </c>
      <c r="AD17" s="255">
        <f t="shared" si="22"/>
        <v>-2.9695719965171244E-2</v>
      </c>
      <c r="AE17" s="249" t="str">
        <f t="shared" si="23"/>
        <v>ACGB 3 03/21/47 150</v>
      </c>
      <c r="AF17" s="254"/>
      <c r="AG17" s="254">
        <f t="shared" si="24"/>
        <v>-109.58053603653252</v>
      </c>
      <c r="AH17" s="254">
        <f t="shared" si="25"/>
        <v>-85.63874196008797</v>
      </c>
      <c r="AI17" s="256">
        <f t="shared" si="26"/>
        <v>-57038.007344301499</v>
      </c>
      <c r="AJ17" t="b">
        <f t="shared" si="27"/>
        <v>1</v>
      </c>
      <c r="AK17" t="s">
        <v>1011</v>
      </c>
      <c r="AL17" t="str">
        <f t="shared" si="28"/>
        <v>AUSTRALIAN</v>
      </c>
      <c r="AM17">
        <f t="shared" si="29"/>
        <v>0</v>
      </c>
    </row>
    <row r="18" spans="1:39" x14ac:dyDescent="0.35">
      <c r="A18" t="s">
        <v>710</v>
      </c>
      <c r="B18" t="s">
        <v>711</v>
      </c>
      <c r="D18" s="89">
        <v>3464</v>
      </c>
      <c r="E18" s="89">
        <v>2837844.3478260869</v>
      </c>
      <c r="F18">
        <v>81.8203125</v>
      </c>
      <c r="H18" s="287">
        <f t="shared" si="30"/>
        <v>0</v>
      </c>
      <c r="I18" s="249" t="s">
        <v>885</v>
      </c>
      <c r="J18" t="s">
        <v>886</v>
      </c>
      <c r="L18">
        <v>5889</v>
      </c>
      <c r="M18" s="250">
        <v>3406731.3297838708</v>
      </c>
      <c r="N18" s="251">
        <v>86.263999999999996</v>
      </c>
      <c r="O18" t="str" cm="1">
        <f t="array" ref="O18">_xll.BDP(I18,"SECURITY_TYP")</f>
        <v>AUSTRALIAN</v>
      </c>
      <c r="P18" t="str" cm="1">
        <f t="array" ref="P18">_xll.BDP(I18,"ID_ISIN")</f>
        <v>AU000XCLWAP3</v>
      </c>
      <c r="Q18" t="str" cm="1">
        <f t="array" ref="Q18">_xll.BDP(P18&amp;" Govt","MATURITY")</f>
        <v>21/06/2039</v>
      </c>
      <c r="R18" t="str" cm="1">
        <f t="array" ref="R18">_xll.BDP(I18,"CRNCY")</f>
        <v>AUD</v>
      </c>
      <c r="S18" s="91" cm="1">
        <f t="array" ref="S18">_xll.BDP(P18&amp;" Govt","RISK_MID")</f>
        <v>9.8295638728053802</v>
      </c>
      <c r="T18" s="175">
        <f t="shared" si="15"/>
        <v>3916.7942111746997</v>
      </c>
      <c r="U18" cm="1">
        <f t="array" ref="U18">IF(R18="USD",1,_xll.BDP("USD"&amp;R18&amp;" CURNCY","PX_LAST"))</f>
        <v>1.4779</v>
      </c>
      <c r="V18" s="107">
        <f t="shared" si="16"/>
        <v>0.2272726551259262</v>
      </c>
      <c r="X18" s="249" t="str">
        <f t="shared" si="17"/>
        <v>QJ152182 Corp</v>
      </c>
      <c r="Y18" s="250">
        <f t="shared" si="18"/>
        <v>5718.1448830502677</v>
      </c>
      <c r="Z18" s="254">
        <f t="shared" si="19"/>
        <v>-170.85511694973229</v>
      </c>
      <c r="AA18" s="254">
        <f t="shared" si="20"/>
        <v>-113.63632756296276</v>
      </c>
      <c r="AB18" s="91" cm="1">
        <f t="array" ref="AB18">_xll.BDP(P18&amp;" Govt","PX_DIRTY_MID")</f>
        <v>86.377499999999984</v>
      </c>
      <c r="AC18" s="256">
        <f t="shared" si="21"/>
        <v>-99858.162692506245</v>
      </c>
      <c r="AD18" s="255">
        <f t="shared" si="22"/>
        <v>-2.9312015837433657E-2</v>
      </c>
      <c r="AE18" s="249" t="str">
        <f t="shared" si="23"/>
        <v>ACGB 3 ¼ 06/21/39 147</v>
      </c>
      <c r="AG18" s="254">
        <f t="shared" si="24"/>
        <v>-170.85511694973229</v>
      </c>
      <c r="AH18" s="254">
        <f t="shared" si="25"/>
        <v>-113.63632756296276</v>
      </c>
      <c r="AI18" s="256">
        <f t="shared" si="26"/>
        <v>-99858.162692506245</v>
      </c>
      <c r="AJ18" t="b">
        <f t="shared" si="27"/>
        <v>1</v>
      </c>
      <c r="AK18" t="s">
        <v>1011</v>
      </c>
      <c r="AL18" t="str">
        <f t="shared" si="28"/>
        <v>AUSTRALIAN</v>
      </c>
      <c r="AM18">
        <f t="shared" si="29"/>
        <v>0</v>
      </c>
    </row>
    <row r="19" spans="1:39" x14ac:dyDescent="0.35">
      <c r="A19" t="s">
        <v>727</v>
      </c>
      <c r="B19" t="s">
        <v>728</v>
      </c>
      <c r="D19" s="89">
        <v>40900</v>
      </c>
      <c r="E19" s="89">
        <v>212477.64849791364</v>
      </c>
      <c r="F19">
        <v>82.617000000000004</v>
      </c>
      <c r="H19" s="287">
        <f t="shared" si="30"/>
        <v>-1250</v>
      </c>
      <c r="I19" s="249" t="s">
        <v>743</v>
      </c>
      <c r="J19" t="s">
        <v>744</v>
      </c>
      <c r="L19">
        <v>5272</v>
      </c>
      <c r="M19">
        <v>3132277.6544062756</v>
      </c>
      <c r="N19" s="251">
        <v>89.99</v>
      </c>
      <c r="O19" t="str" cm="1">
        <f t="array" ref="O19">_xll.BDP(I19,"SECURITY_TYP")</f>
        <v>AUSTRALIAN</v>
      </c>
      <c r="P19" t="str" cm="1">
        <f t="array" ref="P19">_xll.BDP(I19,"ID_ISIN")</f>
        <v>AU0000217101</v>
      </c>
      <c r="Q19" t="str" cm="1">
        <f t="array" ref="Q19">_xll.BDP(P19&amp;" Govt","MATURITY")</f>
        <v>21/11/2033</v>
      </c>
      <c r="R19" t="str" cm="1">
        <f t="array" ref="R19">_xll.BDP(I19,"CRNCY")</f>
        <v>AUD</v>
      </c>
      <c r="S19" s="91" cm="1">
        <f t="array" ref="S19">_xll.BDP(P19&amp;" Govt","RISK_MID")</f>
        <v>7.170592684162358</v>
      </c>
      <c r="T19" s="175">
        <f t="shared" si="15"/>
        <v>2557.910862095132</v>
      </c>
      <c r="U19" cm="1">
        <f t="array" ref="U19">IF(R19="USD",1,_xll.BDP("USD"&amp;R19&amp;" CURNCY","PX_LAST"))</f>
        <v>1.4779</v>
      </c>
      <c r="V19" s="107">
        <f t="shared" si="16"/>
        <v>0.14842321599261524</v>
      </c>
      <c r="X19" s="249" t="str">
        <f t="shared" si="17"/>
        <v>BV865034 Corp</v>
      </c>
      <c r="Y19" s="250">
        <f t="shared" si="18"/>
        <v>5119.045648402277</v>
      </c>
      <c r="Z19" s="254">
        <f t="shared" si="19"/>
        <v>-152.95435159772296</v>
      </c>
      <c r="AA19" s="254">
        <f t="shared" si="20"/>
        <v>-74.211607996307549</v>
      </c>
      <c r="AB19" s="91" cm="1">
        <f t="array" ref="AB19">_xll.BDP(P19&amp;" Govt","PX_DIRTY_MID")</f>
        <v>90.392499999999984</v>
      </c>
      <c r="AC19" s="256">
        <f t="shared" si="21"/>
        <v>-93551.161964931118</v>
      </c>
      <c r="AD19" s="255">
        <f t="shared" si="22"/>
        <v>-2.9866816510768033E-2</v>
      </c>
      <c r="AE19" s="249" t="str">
        <f t="shared" si="23"/>
        <v>ACGB 3 11/21/33 166</v>
      </c>
      <c r="AF19" s="254"/>
      <c r="AG19" s="254">
        <f t="shared" si="24"/>
        <v>-152.95435159772296</v>
      </c>
      <c r="AH19" s="254">
        <f t="shared" si="25"/>
        <v>-74.211607996307549</v>
      </c>
      <c r="AI19" s="256">
        <f t="shared" si="26"/>
        <v>-93551.161964931118</v>
      </c>
      <c r="AJ19" t="b">
        <f t="shared" si="27"/>
        <v>1</v>
      </c>
      <c r="AK19" t="s">
        <v>1011</v>
      </c>
      <c r="AL19" t="str">
        <f t="shared" si="28"/>
        <v>AUSTRALIAN</v>
      </c>
      <c r="AM19">
        <f t="shared" si="29"/>
        <v>0</v>
      </c>
    </row>
    <row r="20" spans="1:39" x14ac:dyDescent="0.35">
      <c r="A20" t="s">
        <v>719</v>
      </c>
      <c r="B20" t="s">
        <v>720</v>
      </c>
      <c r="D20" s="89">
        <v>1081105</v>
      </c>
      <c r="E20" s="89">
        <v>2985.1186468921419</v>
      </c>
      <c r="F20">
        <v>1</v>
      </c>
      <c r="H20" s="287" t="e">
        <f t="shared" si="30"/>
        <v>#N/A</v>
      </c>
      <c r="I20" s="249" t="s">
        <v>966</v>
      </c>
      <c r="J20" t="s">
        <v>1252</v>
      </c>
      <c r="K20" t="s">
        <v>690</v>
      </c>
      <c r="L20">
        <v>0</v>
      </c>
      <c r="M20">
        <v>0</v>
      </c>
      <c r="N20" s="251">
        <v>0</v>
      </c>
      <c r="O20" t="str" cm="1">
        <f t="array" ref="O20">_xll.BDP(I20,"SECURITY_TYP")</f>
        <v>Rec Fix/Pay IL ZC</v>
      </c>
      <c r="P20" t="str" cm="1">
        <f t="array" ref="P20">_xll.BDP(I20,"ID_ISIN")</f>
        <v>#N/A Field Not Applicable</v>
      </c>
      <c r="Q20" t="str" cm="1">
        <f t="array" ref="Q20">_xll.BDP(P20&amp;" Govt","MATURITY")</f>
        <v>#N/A Field Not Applicable Govt</v>
      </c>
      <c r="R20" t="str" cm="1">
        <f t="array" ref="R20">_xll.BDP(I20,"CRNCY")</f>
        <v>USD</v>
      </c>
      <c r="S20" s="91" t="str" cm="1">
        <f t="array" ref="S20">_xll.BDP(P20&amp;" Govt","RISK_MID")</f>
        <v>#N/A Field Not Applicable Govt</v>
      </c>
      <c r="T20" s="175" t="e">
        <f t="shared" si="15"/>
        <v>#VALUE!</v>
      </c>
      <c r="U20" cm="1">
        <f t="array" ref="U20">IF(R20="USD",1,_xll.BDP("USD"&amp;R20&amp;" CURNCY","PX_LAST"))</f>
        <v>1</v>
      </c>
      <c r="V20" s="107" t="e">
        <f t="shared" si="16"/>
        <v>#VALUE!</v>
      </c>
      <c r="X20" s="249" t="str">
        <f t="shared" si="17"/>
        <v>SL7Y06V7 Corp</v>
      </c>
      <c r="Y20" s="250">
        <f t="shared" si="18"/>
        <v>0</v>
      </c>
      <c r="Z20" s="254">
        <f t="shared" si="19"/>
        <v>0</v>
      </c>
      <c r="AA20" s="254" t="e">
        <f t="shared" si="20"/>
        <v>#VALUE!</v>
      </c>
      <c r="AB20" s="91" t="str" cm="1">
        <f t="array" ref="AB20">_xll.BDP(P20&amp;" Govt","PX_DIRTY_MID")</f>
        <v>#N/A Field Not Applicable Govt</v>
      </c>
      <c r="AC20" s="256" t="e">
        <f t="shared" si="21"/>
        <v>#VALUE!</v>
      </c>
      <c r="AD20" s="255" t="e">
        <f t="shared" si="22"/>
        <v>#VALUE!</v>
      </c>
      <c r="AE20" s="249" t="str">
        <f t="shared" si="23"/>
        <v>[/ZC 2.18 01/17/26 000O]</v>
      </c>
      <c r="AF20" s="254"/>
      <c r="AG20" s="254">
        <f t="shared" si="24"/>
        <v>0</v>
      </c>
      <c r="AH20" s="254" t="e">
        <f t="shared" si="25"/>
        <v>#VALUE!</v>
      </c>
      <c r="AI20" s="256" t="e">
        <f t="shared" si="26"/>
        <v>#VALUE!</v>
      </c>
      <c r="AJ20" t="b">
        <f t="shared" si="27"/>
        <v>1</v>
      </c>
      <c r="AK20" t="s">
        <v>1011</v>
      </c>
      <c r="AL20" t="str">
        <f t="shared" si="28"/>
        <v>Rec Fix/Pay IL ZC</v>
      </c>
      <c r="AM20" t="str">
        <f t="shared" si="29"/>
        <v>Long US Inflation</v>
      </c>
    </row>
    <row r="21" spans="1:39" x14ac:dyDescent="0.35">
      <c r="A21" t="s">
        <v>714</v>
      </c>
      <c r="B21" t="s">
        <v>715</v>
      </c>
      <c r="D21" s="89">
        <v>926.44999996753154</v>
      </c>
      <c r="E21" s="89">
        <v>689.707799181974</v>
      </c>
      <c r="F21">
        <v>1</v>
      </c>
      <c r="H21" s="287" t="e">
        <f t="shared" si="30"/>
        <v>#N/A</v>
      </c>
      <c r="I21" s="249" t="s">
        <v>685</v>
      </c>
      <c r="J21" t="s">
        <v>686</v>
      </c>
      <c r="K21" t="s">
        <v>687</v>
      </c>
      <c r="L21">
        <v>0</v>
      </c>
      <c r="M21" s="250">
        <v>0</v>
      </c>
      <c r="N21" s="251">
        <v>95.675003051757813</v>
      </c>
      <c r="O21" t="str" cm="1">
        <f t="array" ref="O21">_xll.BDP(I21,"SECURITY_TYP")</f>
        <v>Financial commodity future.</v>
      </c>
      <c r="P21" t="str" cm="1">
        <f t="array" ref="P21">_xll.BDP(I21,"ID_ISIN")</f>
        <v>#N/A Field Not Applicable</v>
      </c>
      <c r="Q21" t="str" cm="1">
        <f t="array" ref="Q21">_xll.BDP(P21&amp;" Govt","MATURITY")</f>
        <v>#N/A Field Not Applicable Govt</v>
      </c>
      <c r="R21" t="str" cm="1">
        <f t="array" ref="R21">_xll.BDP(I21,"CRNCY")</f>
        <v>AUD</v>
      </c>
      <c r="S21" s="91" t="str" cm="1">
        <f t="array" ref="S21">_xll.BDP(P21&amp;" Govt","RISK_MID")</f>
        <v>#N/A Field Not Applicable Govt</v>
      </c>
      <c r="T21" s="175" t="e">
        <f t="shared" si="15"/>
        <v>#VALUE!</v>
      </c>
      <c r="U21" cm="1">
        <f t="array" ref="U21">IF(R21="USD",1,_xll.BDP("USD"&amp;R21&amp;" CURNCY","PX_LAST"))</f>
        <v>1.4779</v>
      </c>
      <c r="V21" s="107" t="e">
        <f t="shared" si="16"/>
        <v>#VALUE!</v>
      </c>
      <c r="X21" s="249" t="str">
        <f t="shared" si="17"/>
        <v>XMM4 Comdty</v>
      </c>
      <c r="Y21" s="250">
        <f t="shared" si="18"/>
        <v>0</v>
      </c>
      <c r="Z21" s="254">
        <f t="shared" si="19"/>
        <v>0</v>
      </c>
      <c r="AA21" s="254" t="e">
        <f t="shared" si="20"/>
        <v>#VALUE!</v>
      </c>
      <c r="AB21" s="91" t="str" cm="1">
        <f t="array" ref="AB21">_xll.BDP(P21&amp;" Govt","PX_DIRTY_MID")</f>
        <v>#N/A Field Not Applicable Govt</v>
      </c>
      <c r="AC21" s="256" t="e">
        <f t="shared" si="21"/>
        <v>#VALUE!</v>
      </c>
      <c r="AD21" s="255" t="e">
        <f t="shared" si="22"/>
        <v>#VALUE!</v>
      </c>
      <c r="AE21" s="249" t="str">
        <f t="shared" si="23"/>
        <v>XMM4 SFE</v>
      </c>
      <c r="AG21" s="254">
        <f t="shared" si="24"/>
        <v>0</v>
      </c>
      <c r="AH21" s="254" t="e">
        <f t="shared" si="25"/>
        <v>#VALUE!</v>
      </c>
      <c r="AI21" s="256" t="e">
        <f t="shared" si="26"/>
        <v>#VALUE!</v>
      </c>
      <c r="AJ21" t="b">
        <f t="shared" si="27"/>
        <v>1</v>
      </c>
      <c r="AK21" t="s">
        <v>1011</v>
      </c>
      <c r="AL21" t="str">
        <f t="shared" si="28"/>
        <v>Financial commodity future.</v>
      </c>
      <c r="AM21" t="str">
        <f t="shared" si="29"/>
        <v>G8_AUD</v>
      </c>
    </row>
    <row r="22" spans="1:39" x14ac:dyDescent="0.35">
      <c r="A22" t="s">
        <v>691</v>
      </c>
      <c r="B22" t="s">
        <v>692</v>
      </c>
      <c r="D22" s="89">
        <v>212000</v>
      </c>
      <c r="E22" s="89">
        <v>1041466.4242658446</v>
      </c>
      <c r="F22">
        <v>86.471000000000004</v>
      </c>
      <c r="H22" s="287">
        <f t="shared" si="30"/>
        <v>0</v>
      </c>
      <c r="I22" s="249" t="s">
        <v>847</v>
      </c>
      <c r="J22" t="s">
        <v>848</v>
      </c>
      <c r="L22">
        <v>94464.949999988079</v>
      </c>
      <c r="M22">
        <v>25252.314889026988</v>
      </c>
      <c r="N22" s="251">
        <v>1</v>
      </c>
      <c r="O22" t="str" cm="1">
        <f t="array" ref="O22">_xll.BDP(I22,"SECURITY_TYP")</f>
        <v>SPOT</v>
      </c>
      <c r="P22" t="str" cm="1">
        <f t="array" ref="P22">_xll.BDP(I22,"ID_ISIN")</f>
        <v>#N/A Field Not Applicable</v>
      </c>
      <c r="Q22" t="str" cm="1">
        <f t="array" ref="Q22">_xll.BDP(P22&amp;" Govt","MATURITY")</f>
        <v>#N/A Field Not Applicable Govt</v>
      </c>
      <c r="R22" t="str" cm="1">
        <f t="array" ref="R22">_xll.BDP(I22,"CRNCY")</f>
        <v>PEN</v>
      </c>
      <c r="S22" s="91" t="str" cm="1">
        <f t="array" ref="S22">_xll.BDP(P22&amp;" Govt","RISK_MID")</f>
        <v>#N/A Field Not Applicable Govt</v>
      </c>
      <c r="T22" s="175" t="e">
        <f t="shared" si="15"/>
        <v>#VALUE!</v>
      </c>
      <c r="U22" cm="1">
        <f t="array" ref="U22">IF(R22="USD",1,_xll.BDP("USD"&amp;R22&amp;" CURNCY","PX_LAST"))</f>
        <v>3.758</v>
      </c>
      <c r="V22" s="107" t="e">
        <f t="shared" si="16"/>
        <v>#VALUE!</v>
      </c>
      <c r="X22" s="249" t="str">
        <f t="shared" si="17"/>
        <v>PEN Curncy</v>
      </c>
      <c r="Y22" s="250">
        <f t="shared" si="18"/>
        <v>91724.277546278012</v>
      </c>
      <c r="Z22" s="254">
        <f t="shared" si="19"/>
        <v>-2740.6724537100672</v>
      </c>
      <c r="AA22" s="254" t="e">
        <f t="shared" si="20"/>
        <v>#VALUE!</v>
      </c>
      <c r="AB22" s="91" t="str" cm="1">
        <f t="array" ref="AB22">_xll.BDP(P22&amp;" Govt","PX_DIRTY_MID")</f>
        <v>#N/A Field Not Applicable Govt</v>
      </c>
      <c r="AC22" s="256" t="e">
        <f t="shared" si="21"/>
        <v>#VALUE!</v>
      </c>
      <c r="AD22" s="255" t="e">
        <f t="shared" si="22"/>
        <v>#VALUE!</v>
      </c>
      <c r="AE22" s="249" t="str">
        <f t="shared" si="23"/>
        <v>{cash} PEN</v>
      </c>
      <c r="AF22" s="254"/>
      <c r="AG22" s="254">
        <f t="shared" si="24"/>
        <v>-2740.6724537100672</v>
      </c>
      <c r="AH22" s="254" t="e">
        <f t="shared" si="25"/>
        <v>#VALUE!</v>
      </c>
      <c r="AI22" s="256" t="e">
        <f t="shared" si="26"/>
        <v>#VALUE!</v>
      </c>
      <c r="AJ22" t="b">
        <f t="shared" si="27"/>
        <v>1</v>
      </c>
      <c r="AK22" t="s">
        <v>1011</v>
      </c>
      <c r="AL22" t="str">
        <f t="shared" si="28"/>
        <v>SPOT</v>
      </c>
      <c r="AM22">
        <f t="shared" si="29"/>
        <v>0</v>
      </c>
    </row>
    <row r="23" spans="1:39" x14ac:dyDescent="0.35">
      <c r="A23" t="s">
        <v>1403</v>
      </c>
      <c r="B23" t="s">
        <v>1404</v>
      </c>
      <c r="D23" s="89">
        <v>1250</v>
      </c>
      <c r="E23" s="89">
        <v>1286556.1409270926</v>
      </c>
      <c r="F23">
        <v>94.132000000000005</v>
      </c>
      <c r="H23" s="287">
        <f t="shared" si="30"/>
        <v>0</v>
      </c>
      <c r="I23" s="249" t="s">
        <v>923</v>
      </c>
      <c r="J23" t="s">
        <v>924</v>
      </c>
      <c r="L23">
        <v>0</v>
      </c>
      <c r="M23">
        <v>0</v>
      </c>
      <c r="N23" s="251">
        <v>1</v>
      </c>
      <c r="O23" t="str" cm="1">
        <f t="array" ref="O23">_xll.BDP(I23,"SECURITY_TYP")</f>
        <v>SPOT</v>
      </c>
      <c r="P23" t="str" cm="1">
        <f t="array" ref="P23">_xll.BDP(I23,"ID_ISIN")</f>
        <v>#N/A Field Not Applicable</v>
      </c>
      <c r="Q23" t="str" cm="1">
        <f t="array" ref="Q23">_xll.BDP(P23&amp;" Govt","MATURITY")</f>
        <v>#N/A Field Not Applicable Govt</v>
      </c>
      <c r="R23" t="str" cm="1">
        <f t="array" ref="R23">_xll.BDP(I23,"CRNCY")</f>
        <v>PHP</v>
      </c>
      <c r="S23" s="91" t="str" cm="1">
        <f t="array" ref="S23">_xll.BDP(P23&amp;" Govt","RISK_MID")</f>
        <v>#N/A Field Not Applicable Govt</v>
      </c>
      <c r="T23" s="175" t="e">
        <f t="shared" si="15"/>
        <v>#VALUE!</v>
      </c>
      <c r="U23" cm="1">
        <f t="array" ref="U23">IF(R23="USD",1,_xll.BDP("USD"&amp;R23&amp;" CURNCY","PX_LAST"))</f>
        <v>58.341999999999999</v>
      </c>
      <c r="V23" s="107" t="e">
        <f t="shared" si="16"/>
        <v>#VALUE!</v>
      </c>
      <c r="X23" s="249" t="str">
        <f t="shared" si="17"/>
        <v>PHP Curncy</v>
      </c>
      <c r="Y23" s="250">
        <f t="shared" si="18"/>
        <v>0</v>
      </c>
      <c r="Z23" s="254">
        <f t="shared" si="19"/>
        <v>0</v>
      </c>
      <c r="AA23" s="254" t="e">
        <f t="shared" si="20"/>
        <v>#VALUE!</v>
      </c>
      <c r="AB23" s="91" t="str" cm="1">
        <f t="array" ref="AB23">_xll.BDP(P23&amp;" Govt","PX_DIRTY_MID")</f>
        <v>#N/A Field Not Applicable Govt</v>
      </c>
      <c r="AC23" s="256" t="e">
        <f t="shared" si="21"/>
        <v>#VALUE!</v>
      </c>
      <c r="AD23" s="255" t="e">
        <f t="shared" si="22"/>
        <v>#VALUE!</v>
      </c>
      <c r="AE23" s="249" t="str">
        <f t="shared" si="23"/>
        <v>{cash} PHP</v>
      </c>
      <c r="AF23" s="254"/>
      <c r="AG23" s="254">
        <f t="shared" si="24"/>
        <v>0</v>
      </c>
      <c r="AH23" s="254" t="e">
        <f t="shared" si="25"/>
        <v>#VALUE!</v>
      </c>
      <c r="AI23" s="256" t="e">
        <f t="shared" si="26"/>
        <v>#VALUE!</v>
      </c>
      <c r="AJ23" t="b">
        <f t="shared" si="27"/>
        <v>1</v>
      </c>
      <c r="AK23" t="s">
        <v>1011</v>
      </c>
      <c r="AL23" t="str">
        <f t="shared" si="28"/>
        <v>SPOT</v>
      </c>
      <c r="AM23">
        <f t="shared" si="29"/>
        <v>0</v>
      </c>
    </row>
    <row r="24" spans="1:39" x14ac:dyDescent="0.35">
      <c r="A24" t="s">
        <v>952</v>
      </c>
      <c r="B24" t="s">
        <v>953</v>
      </c>
      <c r="D24" s="89">
        <v>394061.48000014783</v>
      </c>
      <c r="E24" s="89">
        <v>21892.307126260283</v>
      </c>
      <c r="F24">
        <v>1</v>
      </c>
      <c r="H24" s="287" t="e">
        <f t="shared" si="30"/>
        <v>#N/A</v>
      </c>
      <c r="I24" s="249" t="s">
        <v>700</v>
      </c>
      <c r="J24" t="s">
        <v>1253</v>
      </c>
      <c r="K24" t="s">
        <v>690</v>
      </c>
      <c r="L24">
        <v>0</v>
      </c>
      <c r="M24" s="250">
        <v>0</v>
      </c>
      <c r="N24" s="251">
        <v>0</v>
      </c>
      <c r="O24" t="str" cm="1">
        <f t="array" ref="O24">_xll.BDP(I24,"SECURITY_TYP")</f>
        <v>Rec IL/Pay Fix ZC</v>
      </c>
      <c r="P24" t="str" cm="1">
        <f t="array" ref="P24">_xll.BDP(I24,"ID_ISIN")</f>
        <v>#N/A Field Not Applicable</v>
      </c>
      <c r="Q24" t="str" cm="1">
        <f t="array" ref="Q24">_xll.BDP(P24&amp;" Govt","MATURITY")</f>
        <v>#N/A Field Not Applicable Govt</v>
      </c>
      <c r="R24" t="str" cm="1">
        <f t="array" ref="R24">_xll.BDP(I24,"CRNCY")</f>
        <v>USD</v>
      </c>
      <c r="S24" s="91" t="str" cm="1">
        <f t="array" ref="S24">_xll.BDP(P24&amp;" Govt","RISK_MID")</f>
        <v>#N/A Field Not Applicable Govt</v>
      </c>
      <c r="T24" s="175" t="e">
        <f t="shared" si="15"/>
        <v>#VALUE!</v>
      </c>
      <c r="U24" cm="1">
        <f t="array" ref="U24">IF(R24="USD",1,_xll.BDP("USD"&amp;R24&amp;" CURNCY","PX_LAST"))</f>
        <v>1</v>
      </c>
      <c r="V24" s="107" t="e">
        <f t="shared" si="16"/>
        <v>#VALUE!</v>
      </c>
      <c r="X24" s="249" t="str">
        <f t="shared" si="17"/>
        <v>SL7Y0606 Corp</v>
      </c>
      <c r="Y24" s="250">
        <f t="shared" si="18"/>
        <v>0</v>
      </c>
      <c r="Z24" s="254">
        <f t="shared" si="19"/>
        <v>0</v>
      </c>
      <c r="AA24" s="254" t="e">
        <f t="shared" si="20"/>
        <v>#VALUE!</v>
      </c>
      <c r="AB24" s="91" t="str" cm="1">
        <f t="array" ref="AB24">_xll.BDP(P24&amp;" Govt","PX_DIRTY_MID")</f>
        <v>#N/A Field Not Applicable Govt</v>
      </c>
      <c r="AC24" s="256" t="e">
        <f t="shared" si="21"/>
        <v>#VALUE!</v>
      </c>
      <c r="AD24" s="255" t="e">
        <f t="shared" si="22"/>
        <v>#VALUE!</v>
      </c>
      <c r="AE24" s="249" t="str">
        <f t="shared" si="23"/>
        <v>[/ZC 2.18 01/17/26 0009]</v>
      </c>
      <c r="AF24" s="254"/>
      <c r="AG24" s="254">
        <f t="shared" si="24"/>
        <v>0</v>
      </c>
      <c r="AH24" s="254" t="e">
        <f t="shared" si="25"/>
        <v>#VALUE!</v>
      </c>
      <c r="AI24" s="256" t="e">
        <f t="shared" si="26"/>
        <v>#VALUE!</v>
      </c>
      <c r="AJ24" t="b">
        <f t="shared" si="27"/>
        <v>1</v>
      </c>
      <c r="AK24" t="s">
        <v>1011</v>
      </c>
      <c r="AL24" t="str">
        <f t="shared" si="28"/>
        <v>Rec IL/Pay Fix ZC</v>
      </c>
      <c r="AM24" t="str">
        <f t="shared" si="29"/>
        <v>Long US Inflation</v>
      </c>
    </row>
    <row r="25" spans="1:39" x14ac:dyDescent="0.35">
      <c r="A25" t="s">
        <v>1561</v>
      </c>
      <c r="B25" t="s">
        <v>1562</v>
      </c>
      <c r="D25" s="89">
        <v>-354</v>
      </c>
      <c r="E25" s="89">
        <v>-52546.875</v>
      </c>
      <c r="F25">
        <v>7.421875E-2</v>
      </c>
      <c r="H25" s="287" t="e">
        <f t="shared" si="30"/>
        <v>#N/A</v>
      </c>
      <c r="I25" s="249" t="s">
        <v>860</v>
      </c>
      <c r="J25" t="s">
        <v>1161</v>
      </c>
      <c r="K25" t="s">
        <v>690</v>
      </c>
      <c r="L25">
        <v>0</v>
      </c>
      <c r="M25" s="250">
        <v>0</v>
      </c>
      <c r="N25" s="251">
        <v>0</v>
      </c>
      <c r="O25" t="str" cm="1">
        <f t="array" ref="O25">_xll.BDP(I25,"SECURITY_TYP")</f>
        <v>Rec IL/Pay Fix ZC</v>
      </c>
      <c r="P25" t="str" cm="1">
        <f t="array" ref="P25">_xll.BDP(I25,"ID_ISIN")</f>
        <v>#N/A Field Not Applicable</v>
      </c>
      <c r="Q25" t="str" cm="1">
        <f t="array" ref="Q25">_xll.BDP(P25&amp;" Govt","MATURITY")</f>
        <v>#N/A Field Not Applicable Govt</v>
      </c>
      <c r="R25" t="str" cm="1">
        <f t="array" ref="R25">_xll.BDP(I25,"CRNCY")</f>
        <v>USD</v>
      </c>
      <c r="S25" s="91" t="str" cm="1">
        <f t="array" ref="S25">_xll.BDP(P25&amp;" Govt","RISK_MID")</f>
        <v>#N/A Field Not Applicable Govt</v>
      </c>
      <c r="T25" s="175" t="e">
        <f t="shared" si="15"/>
        <v>#VALUE!</v>
      </c>
      <c r="U25" cm="1">
        <f t="array" ref="U25">IF(R25="USD",1,_xll.BDP("USD"&amp;R25&amp;" CURNCY","PX_LAST"))</f>
        <v>1</v>
      </c>
      <c r="V25" s="107" t="e">
        <f t="shared" si="16"/>
        <v>#VALUE!</v>
      </c>
      <c r="X25" s="249" t="str">
        <f t="shared" si="17"/>
        <v>SL7Y05HN Corp</v>
      </c>
      <c r="Y25" s="250">
        <f t="shared" si="18"/>
        <v>0</v>
      </c>
      <c r="Z25" s="254">
        <f t="shared" si="19"/>
        <v>0</v>
      </c>
      <c r="AA25" s="254" t="e">
        <f t="shared" si="20"/>
        <v>#VALUE!</v>
      </c>
      <c r="AB25" s="91" t="str" cm="1">
        <f t="array" ref="AB25">_xll.BDP(P25&amp;" Govt","PX_DIRTY_MID")</f>
        <v>#N/A Field Not Applicable Govt</v>
      </c>
      <c r="AC25" s="256" t="e">
        <f t="shared" si="21"/>
        <v>#VALUE!</v>
      </c>
      <c r="AD25" s="255" t="e">
        <f t="shared" si="22"/>
        <v>#VALUE!</v>
      </c>
      <c r="AE25" s="249" t="str">
        <f t="shared" si="23"/>
        <v>[/ZC 2.415 11/07/25 0006]</v>
      </c>
      <c r="AF25" s="254"/>
      <c r="AG25" s="254">
        <f t="shared" si="24"/>
        <v>0</v>
      </c>
      <c r="AH25" s="254" t="e">
        <f t="shared" si="25"/>
        <v>#VALUE!</v>
      </c>
      <c r="AI25" s="256" t="e">
        <f t="shared" si="26"/>
        <v>#VALUE!</v>
      </c>
      <c r="AJ25" t="b">
        <f t="shared" si="27"/>
        <v>1</v>
      </c>
      <c r="AK25" t="s">
        <v>1011</v>
      </c>
      <c r="AL25" t="str">
        <f t="shared" si="28"/>
        <v>Rec IL/Pay Fix ZC</v>
      </c>
      <c r="AM25" t="str">
        <f t="shared" si="29"/>
        <v>Long US Inflation</v>
      </c>
    </row>
    <row r="26" spans="1:39" x14ac:dyDescent="0.35">
      <c r="A26" t="s">
        <v>1004</v>
      </c>
      <c r="B26" t="s">
        <v>1005</v>
      </c>
      <c r="D26" s="89">
        <v>4.8200000000519997E-3</v>
      </c>
      <c r="E26" s="89">
        <v>5.1647330732436014</v>
      </c>
      <c r="F26">
        <v>98.367000000000004</v>
      </c>
      <c r="H26" s="287">
        <f t="shared" si="30"/>
        <v>-700</v>
      </c>
      <c r="I26" s="249" t="s">
        <v>737</v>
      </c>
      <c r="J26" t="s">
        <v>738</v>
      </c>
      <c r="L26">
        <v>1673</v>
      </c>
      <c r="M26">
        <v>1126315.8864283662</v>
      </c>
      <c r="N26" s="251">
        <v>91.988</v>
      </c>
      <c r="O26" t="str" cm="1">
        <f t="array" ref="O26">_xll.BDP(I26,"SECURITY_TYP")</f>
        <v>CANADIAN</v>
      </c>
      <c r="P26" t="str" cm="1">
        <f t="array" ref="P26">_xll.BDP(I26,"ID_ISIN")</f>
        <v>CA135087F825</v>
      </c>
      <c r="Q26" t="str" cm="1">
        <f t="array" ref="Q26">_xll.BDP(P26&amp;" Govt","MATURITY")</f>
        <v>01/06/2027</v>
      </c>
      <c r="R26" t="str" cm="1">
        <f t="array" ref="R26">_xll.BDP(I26,"CRNCY")</f>
        <v>CAD</v>
      </c>
      <c r="S26" s="91" cm="1">
        <f t="array" ref="S26">_xll.BDP(P26&amp;" Govt","RISK_MID")</f>
        <v>2.607649148085045</v>
      </c>
      <c r="T26" s="175">
        <f t="shared" si="15"/>
        <v>320.21410927380214</v>
      </c>
      <c r="U26" cm="1">
        <f t="array" ref="U26">IF(R26="USD",1,_xll.BDP("USD"&amp;R26&amp;" CURNCY","PX_LAST"))</f>
        <v>1.3624000000000001</v>
      </c>
      <c r="V26" s="107">
        <f t="shared" si="16"/>
        <v>1.8580478549475286E-2</v>
      </c>
      <c r="X26" s="249" t="str">
        <f t="shared" si="17"/>
        <v>QZ074427 Corp</v>
      </c>
      <c r="Y26" s="250">
        <f t="shared" si="18"/>
        <v>1624.4619441913903</v>
      </c>
      <c r="Z26" s="254">
        <f t="shared" si="19"/>
        <v>-48.53805580860967</v>
      </c>
      <c r="AA26" s="254">
        <f t="shared" si="20"/>
        <v>-9.2902392747376226</v>
      </c>
      <c r="AB26" s="91" cm="1">
        <f t="array" ref="AB26">_xll.BDP(P26&amp;" Govt","PX_DIRTY_MID")</f>
        <v>93.382047945205471</v>
      </c>
      <c r="AC26" s="256">
        <f t="shared" si="21"/>
        <v>-33269.106390829766</v>
      </c>
      <c r="AD26" s="255">
        <f t="shared" si="22"/>
        <v>-2.9537989112742292E-2</v>
      </c>
      <c r="AE26" s="249" t="str">
        <f t="shared" si="23"/>
        <v>CAN 1 06/01/27</v>
      </c>
      <c r="AF26" s="254"/>
      <c r="AG26" s="254">
        <f t="shared" si="24"/>
        <v>-48.53805580860967</v>
      </c>
      <c r="AH26" s="254">
        <f t="shared" si="25"/>
        <v>-9.2902392747376226</v>
      </c>
      <c r="AI26" s="256">
        <f t="shared" si="26"/>
        <v>-33269.106390829766</v>
      </c>
      <c r="AJ26" t="b">
        <f t="shared" si="27"/>
        <v>1</v>
      </c>
      <c r="AK26" t="s">
        <v>1011</v>
      </c>
      <c r="AL26" t="str">
        <f t="shared" si="28"/>
        <v>CANADIAN</v>
      </c>
      <c r="AM26">
        <f t="shared" si="29"/>
        <v>0</v>
      </c>
    </row>
    <row r="27" spans="1:39" x14ac:dyDescent="0.35">
      <c r="A27" t="s">
        <v>1370</v>
      </c>
      <c r="B27" t="s">
        <v>1371</v>
      </c>
      <c r="D27" s="89">
        <v>16</v>
      </c>
      <c r="E27" s="89">
        <v>17500</v>
      </c>
      <c r="F27">
        <v>114.609375</v>
      </c>
      <c r="H27" s="287" t="e">
        <f t="shared" si="30"/>
        <v>#N/A</v>
      </c>
      <c r="I27" s="249" t="s">
        <v>915</v>
      </c>
      <c r="J27" t="s">
        <v>1147</v>
      </c>
      <c r="K27" t="s">
        <v>695</v>
      </c>
      <c r="L27">
        <v>0</v>
      </c>
      <c r="M27">
        <v>0</v>
      </c>
      <c r="N27" s="251">
        <v>0</v>
      </c>
      <c r="O27" t="str" cm="1">
        <f t="array" ref="O27">_xll.BDP(I27,"SECURITY_TYP")</f>
        <v>OIS Swap</v>
      </c>
      <c r="P27" t="str" cm="1">
        <f t="array" ref="P27">_xll.BDP(I27,"ID_ISIN")</f>
        <v>#N/A Field Not Applicable</v>
      </c>
      <c r="Q27" t="str" cm="1">
        <f t="array" ref="Q27">_xll.BDP(P27&amp;" Govt","MATURITY")</f>
        <v>#N/A Field Not Applicable Govt</v>
      </c>
      <c r="R27" t="str" cm="1">
        <f t="array" ref="R27">_xll.BDP(I27,"CRNCY")</f>
        <v>USD</v>
      </c>
      <c r="S27" s="91" t="str" cm="1">
        <f t="array" ref="S27">_xll.BDP(P27&amp;" Govt","RISK_MID")</f>
        <v>#N/A Field Not Applicable Govt</v>
      </c>
      <c r="T27" s="175" t="e">
        <f t="shared" si="15"/>
        <v>#VALUE!</v>
      </c>
      <c r="U27" cm="1">
        <f t="array" ref="U27">IF(R27="USD",1,_xll.BDP("USD"&amp;R27&amp;" CURNCY","PX_LAST"))</f>
        <v>1</v>
      </c>
      <c r="V27" s="107" t="e">
        <f t="shared" si="16"/>
        <v>#VALUE!</v>
      </c>
      <c r="X27" s="249" t="str">
        <f t="shared" si="17"/>
        <v>SL6JN57P Corp</v>
      </c>
      <c r="Y27" s="250">
        <f t="shared" si="18"/>
        <v>0</v>
      </c>
      <c r="Z27" s="254">
        <f t="shared" si="19"/>
        <v>0</v>
      </c>
      <c r="AA27" s="254" t="e">
        <f t="shared" si="20"/>
        <v>#VALUE!</v>
      </c>
      <c r="AB27" s="91" t="str" cm="1">
        <f t="array" ref="AB27">_xll.BDP(P27&amp;" Govt","PX_DIRTY_MID")</f>
        <v>#N/A Field Not Applicable Govt</v>
      </c>
      <c r="AC27" s="256" t="e">
        <f t="shared" si="21"/>
        <v>#VALUE!</v>
      </c>
      <c r="AD27" s="255" t="e">
        <f t="shared" si="22"/>
        <v>#VALUE!</v>
      </c>
      <c r="AE27" s="249" t="str">
        <f t="shared" si="23"/>
        <v>[/SWAP 2.91314 09/20/28]</v>
      </c>
      <c r="AF27" s="254"/>
      <c r="AG27" s="254">
        <f t="shared" si="24"/>
        <v>0</v>
      </c>
      <c r="AH27" s="254" t="e">
        <f t="shared" si="25"/>
        <v>#VALUE!</v>
      </c>
      <c r="AI27" s="256" t="e">
        <f t="shared" si="26"/>
        <v>#VALUE!</v>
      </c>
      <c r="AJ27" t="b">
        <f t="shared" si="27"/>
        <v>1</v>
      </c>
      <c r="AK27" t="s">
        <v>1011</v>
      </c>
      <c r="AL27" t="str">
        <f t="shared" si="28"/>
        <v>OIS Swap</v>
      </c>
      <c r="AM27" t="str">
        <f t="shared" si="29"/>
        <v>USD 5s30s Steepener</v>
      </c>
    </row>
    <row r="28" spans="1:39" x14ac:dyDescent="0.35">
      <c r="A28" t="s">
        <v>675</v>
      </c>
      <c r="B28" t="s">
        <v>676</v>
      </c>
      <c r="D28" s="89">
        <v>5417</v>
      </c>
      <c r="E28" s="89">
        <v>2928551.5072147092</v>
      </c>
      <c r="F28">
        <v>79.739000000000004</v>
      </c>
      <c r="H28" s="287" t="e">
        <f t="shared" si="30"/>
        <v>#N/A</v>
      </c>
      <c r="I28" s="249" t="s">
        <v>793</v>
      </c>
      <c r="J28" t="s">
        <v>1209</v>
      </c>
      <c r="L28" s="250">
        <v>0</v>
      </c>
      <c r="M28" s="250">
        <v>0</v>
      </c>
      <c r="N28" s="251">
        <v>0</v>
      </c>
      <c r="O28" t="str" cm="1">
        <f t="array" ref="O28">_xll.BDP(I28,"SECURITY_TYP")</f>
        <v>EURO-ZONE</v>
      </c>
      <c r="P28" t="str" cm="1">
        <f t="array" ref="P28">_xll.BDP(I28,"ID_ISIN")</f>
        <v>DE000BU2Z007</v>
      </c>
      <c r="Q28" t="str" cm="1">
        <f t="array" ref="Q28">_xll.BDP(P28&amp;" Govt","MATURITY")</f>
        <v>15/02/2033</v>
      </c>
      <c r="R28" t="str" cm="1">
        <f t="array" ref="R28">_xll.BDP(I28,"CRNCY")</f>
        <v>EUR</v>
      </c>
      <c r="S28" s="91" cm="1">
        <f t="array" ref="S28">_xll.BDP(P28&amp;" Govt","RISK_MID")</f>
        <v>7.6452512430236652</v>
      </c>
      <c r="T28" s="175">
        <f t="shared" si="15"/>
        <v>0</v>
      </c>
      <c r="U28" cm="1">
        <f t="array" ref="U28">IF(R28="USD",1,_xll.BDP("USD"&amp;R28&amp;" CURNCY","PX_LAST"))</f>
        <v>0.92</v>
      </c>
      <c r="V28" s="107">
        <f t="shared" si="16"/>
        <v>0</v>
      </c>
      <c r="X28" s="249" t="str">
        <f t="shared" si="17"/>
        <v>ZM198538 Corp</v>
      </c>
      <c r="Y28" s="250">
        <f t="shared" si="18"/>
        <v>0</v>
      </c>
      <c r="Z28" s="254">
        <f t="shared" si="19"/>
        <v>0</v>
      </c>
      <c r="AA28" s="254">
        <f t="shared" si="20"/>
        <v>0</v>
      </c>
      <c r="AB28" s="91" cm="1">
        <f t="array" ref="AB28">_xll.BDP(P28&amp;" Govt","PX_DIRTY_MID")</f>
        <v>100.2021912568306</v>
      </c>
      <c r="AC28" s="256">
        <f t="shared" si="21"/>
        <v>0</v>
      </c>
      <c r="AD28" s="255" t="e">
        <f t="shared" si="22"/>
        <v>#DIV/0!</v>
      </c>
      <c r="AE28" s="249" t="str">
        <f t="shared" si="23"/>
        <v>[DBR 2.3 02/15/33]</v>
      </c>
      <c r="AF28" s="254"/>
      <c r="AG28" s="254">
        <f t="shared" si="24"/>
        <v>0</v>
      </c>
      <c r="AH28" s="254">
        <f t="shared" si="25"/>
        <v>0</v>
      </c>
      <c r="AI28" s="256">
        <f t="shared" si="26"/>
        <v>0</v>
      </c>
      <c r="AJ28" t="b">
        <f t="shared" si="27"/>
        <v>1</v>
      </c>
      <c r="AK28" t="s">
        <v>1011</v>
      </c>
      <c r="AL28" t="str">
        <f t="shared" si="28"/>
        <v>EURO-ZONE</v>
      </c>
      <c r="AM28">
        <f t="shared" si="29"/>
        <v>0</v>
      </c>
    </row>
    <row r="29" spans="1:39" x14ac:dyDescent="0.35">
      <c r="A29" t="s">
        <v>188</v>
      </c>
      <c r="B29" t="s">
        <v>189</v>
      </c>
      <c r="D29" s="89">
        <v>410628.98999996565</v>
      </c>
      <c r="E29" s="89">
        <v>301412.25863623631</v>
      </c>
      <c r="F29">
        <v>1</v>
      </c>
      <c r="H29" s="287" t="e">
        <f t="shared" si="30"/>
        <v>#N/A</v>
      </c>
      <c r="I29" s="249" t="s">
        <v>1069</v>
      </c>
      <c r="J29" t="s">
        <v>1162</v>
      </c>
      <c r="K29" t="s">
        <v>690</v>
      </c>
      <c r="L29" s="250">
        <v>0</v>
      </c>
      <c r="M29" s="250">
        <v>0</v>
      </c>
      <c r="N29" s="251">
        <v>0</v>
      </c>
      <c r="O29" t="str" cm="1">
        <f t="array" ref="O29">_xll.BDP(I29,"SECURITY_TYP")</f>
        <v>Rec Fix/Pay IL ZC</v>
      </c>
      <c r="P29" t="str" cm="1">
        <f t="array" ref="P29">_xll.BDP(I29,"ID_ISIN")</f>
        <v>#N/A Field Not Applicable</v>
      </c>
      <c r="Q29" t="str" cm="1">
        <f t="array" ref="Q29">_xll.BDP(P29&amp;" Govt","MATURITY")</f>
        <v>#N/A Field Not Applicable Govt</v>
      </c>
      <c r="R29" t="str" cm="1">
        <f t="array" ref="R29">_xll.BDP(I29,"CRNCY")</f>
        <v>USD</v>
      </c>
      <c r="S29" s="91" t="str" cm="1">
        <f t="array" ref="S29">_xll.BDP(P29&amp;" Govt","RISK_MID")</f>
        <v>#N/A Field Not Applicable Govt</v>
      </c>
      <c r="T29" s="175" t="e">
        <f t="shared" si="15"/>
        <v>#VALUE!</v>
      </c>
      <c r="U29" cm="1">
        <f t="array" ref="U29">IF(R29="USD",1,_xll.BDP("USD"&amp;R29&amp;" CURNCY","PX_LAST"))</f>
        <v>1</v>
      </c>
      <c r="V29" s="107" t="e">
        <f t="shared" si="16"/>
        <v>#VALUE!</v>
      </c>
      <c r="X29" s="249" t="str">
        <f t="shared" si="17"/>
        <v>SL7Y06YR Corp</v>
      </c>
      <c r="Y29" s="250">
        <f t="shared" si="18"/>
        <v>0</v>
      </c>
      <c r="Z29" s="254">
        <f t="shared" si="19"/>
        <v>0</v>
      </c>
      <c r="AA29" s="254" t="e">
        <f t="shared" si="20"/>
        <v>#VALUE!</v>
      </c>
      <c r="AB29" s="91" t="str" cm="1">
        <f t="array" ref="AB29">_xll.BDP(P29&amp;" Govt","PX_DIRTY_MID")</f>
        <v>#N/A Field Not Applicable Govt</v>
      </c>
      <c r="AC29" s="256" t="e">
        <f t="shared" si="21"/>
        <v>#VALUE!</v>
      </c>
      <c r="AD29" s="255" t="e">
        <f t="shared" si="22"/>
        <v>#VALUE!</v>
      </c>
      <c r="AE29" s="249" t="str">
        <f t="shared" si="23"/>
        <v>[/ZC 2.505 10/03/25 000F]</v>
      </c>
      <c r="AG29" s="254">
        <f t="shared" si="24"/>
        <v>0</v>
      </c>
      <c r="AH29" s="254" t="e">
        <f t="shared" si="25"/>
        <v>#VALUE!</v>
      </c>
      <c r="AI29" s="256" t="e">
        <f t="shared" si="26"/>
        <v>#VALUE!</v>
      </c>
      <c r="AJ29" t="b">
        <f t="shared" si="27"/>
        <v>1</v>
      </c>
      <c r="AK29" t="s">
        <v>1011</v>
      </c>
      <c r="AL29" t="str">
        <f t="shared" si="28"/>
        <v>Rec Fix/Pay IL ZC</v>
      </c>
      <c r="AM29" t="str">
        <f t="shared" si="29"/>
        <v>Long US Inflation</v>
      </c>
    </row>
    <row r="30" spans="1:39" x14ac:dyDescent="0.35">
      <c r="A30" t="s">
        <v>638</v>
      </c>
      <c r="B30" t="s">
        <v>335</v>
      </c>
      <c r="D30" s="89">
        <v>293</v>
      </c>
      <c r="E30" s="89">
        <v>199835.82507239401</v>
      </c>
      <c r="F30">
        <v>52.451999999999998</v>
      </c>
      <c r="H30" s="287" t="e">
        <f t="shared" si="30"/>
        <v>#N/A</v>
      </c>
      <c r="I30" s="249" t="s">
        <v>969</v>
      </c>
      <c r="J30" t="s">
        <v>970</v>
      </c>
      <c r="L30">
        <v>0</v>
      </c>
      <c r="M30">
        <v>0</v>
      </c>
      <c r="N30" s="251">
        <v>16.534561157226563</v>
      </c>
      <c r="O30" t="str" cm="1">
        <f t="array" ref="O30">_xll.BDP(I30,"SECURITY_TYP")</f>
        <v>Rec IL/Pay Fix ZC</v>
      </c>
      <c r="P30" t="str" cm="1">
        <f t="array" ref="P30">_xll.BDP(I30,"ID_ISIN")</f>
        <v>#N/A Field Not Applicable</v>
      </c>
      <c r="Q30" t="str" cm="1">
        <f t="array" ref="Q30">_xll.BDP(P30&amp;" Govt","MATURITY")</f>
        <v>#N/A Field Not Applicable Govt</v>
      </c>
      <c r="R30" t="str" cm="1">
        <f t="array" ref="R30">_xll.BDP(I30,"CRNCY")</f>
        <v>EUR</v>
      </c>
      <c r="S30" s="91" t="str" cm="1">
        <f t="array" ref="S30">_xll.BDP(P30&amp;" Govt","RISK_MID")</f>
        <v>#N/A Field Not Applicable Govt</v>
      </c>
      <c r="T30" s="175" t="e">
        <f t="shared" si="15"/>
        <v>#VALUE!</v>
      </c>
      <c r="U30" cm="1">
        <f t="array" ref="U30">IF(R30="USD",1,_xll.BDP("USD"&amp;R30&amp;" CURNCY","PX_LAST"))</f>
        <v>0.92</v>
      </c>
      <c r="V30" s="107" t="e">
        <f t="shared" si="16"/>
        <v>#VALUE!</v>
      </c>
      <c r="X30" s="249" t="str">
        <f t="shared" si="17"/>
        <v>SLWS0LX9 Corp</v>
      </c>
      <c r="Y30" s="250">
        <f t="shared" si="18"/>
        <v>0</v>
      </c>
      <c r="Z30" s="254">
        <f t="shared" si="19"/>
        <v>0</v>
      </c>
      <c r="AA30" s="254" t="e">
        <f t="shared" si="20"/>
        <v>#VALUE!</v>
      </c>
      <c r="AB30" s="91" t="str" cm="1">
        <f t="array" ref="AB30">_xll.BDP(P30&amp;" Govt","PX_DIRTY_MID")</f>
        <v>#N/A Field Not Applicable Govt</v>
      </c>
      <c r="AC30" s="256" t="e">
        <f t="shared" si="21"/>
        <v>#VALUE!</v>
      </c>
      <c r="AD30" s="255" t="e">
        <f t="shared" si="22"/>
        <v>#VALUE!</v>
      </c>
      <c r="AE30" s="249" t="str">
        <f t="shared" si="23"/>
        <v>/ZC 1.146 01/15/26 0003</v>
      </c>
      <c r="AF30" s="254"/>
      <c r="AG30" s="254">
        <f t="shared" si="24"/>
        <v>0</v>
      </c>
      <c r="AH30" s="254" t="e">
        <f t="shared" si="25"/>
        <v>#VALUE!</v>
      </c>
      <c r="AI30" s="256" t="e">
        <f t="shared" si="26"/>
        <v>#VALUE!</v>
      </c>
      <c r="AJ30" t="b">
        <f t="shared" si="27"/>
        <v>1</v>
      </c>
      <c r="AK30" t="s">
        <v>1011</v>
      </c>
      <c r="AL30" t="str">
        <f t="shared" si="28"/>
        <v>Rec IL/Pay Fix ZC</v>
      </c>
      <c r="AM30">
        <f t="shared" si="29"/>
        <v>0</v>
      </c>
    </row>
    <row r="31" spans="1:39" x14ac:dyDescent="0.35">
      <c r="A31" t="s">
        <v>1376</v>
      </c>
      <c r="B31" t="s">
        <v>1378</v>
      </c>
      <c r="D31" s="89">
        <v>20100000</v>
      </c>
      <c r="E31" s="89">
        <v>1873252.6566249551</v>
      </c>
      <c r="F31">
        <v>10.710766768676757</v>
      </c>
      <c r="H31" s="287" t="e">
        <f t="shared" si="30"/>
        <v>#N/A</v>
      </c>
      <c r="I31" s="249" t="s">
        <v>817</v>
      </c>
      <c r="J31" t="s">
        <v>1232</v>
      </c>
      <c r="L31" s="250">
        <v>0</v>
      </c>
      <c r="M31" s="250">
        <v>0</v>
      </c>
      <c r="N31" s="251">
        <v>0</v>
      </c>
      <c r="O31" t="str" cm="1">
        <f t="array" ref="O31">_xll.BDP(I31,"SECURITY_TYP")</f>
        <v>EURO-ZONE</v>
      </c>
      <c r="P31" t="str" cm="1">
        <f t="array" ref="P31">_xll.BDP(I31,"ID_ISIN")</f>
        <v>DE0001135226</v>
      </c>
      <c r="Q31" t="str" cm="1">
        <f t="array" ref="Q31">_xll.BDP(P31&amp;" Govt","MATURITY")</f>
        <v>04/07/2034</v>
      </c>
      <c r="R31" t="str" cm="1">
        <f t="array" ref="R31">_xll.BDP(I31,"CRNCY")</f>
        <v>EUR</v>
      </c>
      <c r="S31" s="91" cm="1">
        <f t="array" ref="S31">_xll.BDP(P31&amp;" Govt","RISK_MID")</f>
        <v>9.7885644033723906</v>
      </c>
      <c r="T31" s="175">
        <f t="shared" si="15"/>
        <v>0</v>
      </c>
      <c r="U31" cm="1">
        <f t="array" ref="U31">IF(R31="USD",1,_xll.BDP("USD"&amp;R31&amp;" CURNCY","PX_LAST"))</f>
        <v>0.92</v>
      </c>
      <c r="V31" s="107">
        <f t="shared" si="16"/>
        <v>0</v>
      </c>
      <c r="X31" s="249" t="str">
        <f t="shared" si="17"/>
        <v>EC830062 Corp</v>
      </c>
      <c r="Y31" s="250">
        <f t="shared" si="18"/>
        <v>0</v>
      </c>
      <c r="Z31" s="254">
        <f t="shared" si="19"/>
        <v>0</v>
      </c>
      <c r="AA31" s="254">
        <f t="shared" si="20"/>
        <v>0</v>
      </c>
      <c r="AB31" s="91" cm="1">
        <f t="array" ref="AB31">_xll.BDP(P31&amp;" Govt","PX_DIRTY_MID")</f>
        <v>120.28216438356165</v>
      </c>
      <c r="AC31" s="256">
        <f t="shared" si="21"/>
        <v>0</v>
      </c>
      <c r="AD31" s="255" t="e">
        <f t="shared" si="22"/>
        <v>#DIV/0!</v>
      </c>
      <c r="AE31" s="249" t="str">
        <f t="shared" si="23"/>
        <v>[DBR 4 ¾ 07/04/34]</v>
      </c>
      <c r="AF31" s="254"/>
      <c r="AG31" s="254">
        <f t="shared" si="24"/>
        <v>0</v>
      </c>
      <c r="AH31" s="254">
        <f t="shared" si="25"/>
        <v>0</v>
      </c>
      <c r="AI31" s="256">
        <f t="shared" si="26"/>
        <v>0</v>
      </c>
      <c r="AJ31" t="b">
        <f t="shared" si="27"/>
        <v>1</v>
      </c>
      <c r="AK31" t="s">
        <v>1011</v>
      </c>
      <c r="AL31" t="str">
        <f t="shared" si="28"/>
        <v>EURO-ZONE</v>
      </c>
      <c r="AM31">
        <f t="shared" si="29"/>
        <v>0</v>
      </c>
    </row>
    <row r="32" spans="1:39" x14ac:dyDescent="0.35">
      <c r="A32" t="s">
        <v>1376</v>
      </c>
      <c r="B32" t="s">
        <v>1377</v>
      </c>
      <c r="D32" s="89">
        <v>-1912564.9522757952</v>
      </c>
      <c r="E32" s="89">
        <v>-1912564.9522757952</v>
      </c>
      <c r="F32">
        <v>10.710766768676757</v>
      </c>
      <c r="H32" s="287" t="e">
        <f t="shared" si="30"/>
        <v>#N/A</v>
      </c>
      <c r="I32" s="249" t="s">
        <v>957</v>
      </c>
      <c r="J32" t="s">
        <v>959</v>
      </c>
      <c r="K32" t="s">
        <v>695</v>
      </c>
      <c r="L32">
        <v>0</v>
      </c>
      <c r="M32">
        <v>0</v>
      </c>
      <c r="N32" s="251">
        <v>0</v>
      </c>
      <c r="O32" t="str" cm="1">
        <f t="array" ref="O32">_xll.BDP(I32,"SECURITY_TYP")</f>
        <v>Financial commodity future.</v>
      </c>
      <c r="P32" t="str" cm="1">
        <f t="array" ref="P32">_xll.BDP(I32,"ID_ISIN")</f>
        <v>#N/A Field Not Applicable</v>
      </c>
      <c r="Q32" t="str" cm="1">
        <f t="array" ref="Q32">_xll.BDP(P32&amp;" Govt","MATURITY")</f>
        <v>#N/A Field Not Applicable Govt</v>
      </c>
      <c r="R32" t="str" cm="1">
        <f t="array" ref="R32">_xll.BDP(I32,"CRNCY")</f>
        <v>USD</v>
      </c>
      <c r="S32" s="91" t="str" cm="1">
        <f t="array" ref="S32">_xll.BDP(P32&amp;" Govt","RISK_MID")</f>
        <v>#N/A Field Not Applicable Govt</v>
      </c>
      <c r="T32" s="175" t="e">
        <f t="shared" si="15"/>
        <v>#VALUE!</v>
      </c>
      <c r="U32" cm="1">
        <f t="array" ref="U32">IF(R32="USD",1,_xll.BDP("USD"&amp;R32&amp;" CURNCY","PX_LAST"))</f>
        <v>1</v>
      </c>
      <c r="V32" s="107" t="e">
        <f t="shared" si="16"/>
        <v>#VALUE!</v>
      </c>
      <c r="X32" s="249" t="str">
        <f t="shared" si="17"/>
        <v>FVM4 Comdty</v>
      </c>
      <c r="Y32" s="250">
        <f t="shared" si="18"/>
        <v>0</v>
      </c>
      <c r="Z32" s="254">
        <f t="shared" si="19"/>
        <v>0</v>
      </c>
      <c r="AA32" s="254" t="e">
        <f t="shared" si="20"/>
        <v>#VALUE!</v>
      </c>
      <c r="AB32" s="91" t="str" cm="1">
        <f t="array" ref="AB32">_xll.BDP(P32&amp;" Govt","PX_DIRTY_MID")</f>
        <v>#N/A Field Not Applicable Govt</v>
      </c>
      <c r="AC32" s="256" t="e">
        <f t="shared" si="21"/>
        <v>#VALUE!</v>
      </c>
      <c r="AD32" s="255" t="e">
        <f t="shared" si="22"/>
        <v>#VALUE!</v>
      </c>
      <c r="AE32" s="249" t="str">
        <f t="shared" si="23"/>
        <v>[FVM4 CBT]</v>
      </c>
      <c r="AF32" s="254"/>
      <c r="AG32" s="254">
        <f t="shared" si="24"/>
        <v>0</v>
      </c>
      <c r="AH32" s="254" t="e">
        <f t="shared" si="25"/>
        <v>#VALUE!</v>
      </c>
      <c r="AI32" s="256" t="e">
        <f t="shared" si="26"/>
        <v>#VALUE!</v>
      </c>
      <c r="AJ32" t="b">
        <f t="shared" si="27"/>
        <v>1</v>
      </c>
      <c r="AK32" t="s">
        <v>1011</v>
      </c>
      <c r="AL32" t="str">
        <f t="shared" si="28"/>
        <v>Financial commodity future.</v>
      </c>
      <c r="AM32" t="str">
        <f t="shared" si="29"/>
        <v>USD 5s30s Steepener</v>
      </c>
    </row>
    <row r="33" spans="1:39" x14ac:dyDescent="0.35">
      <c r="A33" t="s">
        <v>1376</v>
      </c>
      <c r="B33" t="s">
        <v>1378</v>
      </c>
      <c r="D33" s="89">
        <v>-53534474.420000002</v>
      </c>
      <c r="E33" s="89">
        <v>-4989233.6531485422</v>
      </c>
      <c r="F33">
        <v>10.716503530029296</v>
      </c>
      <c r="H33" s="287">
        <f t="shared" si="30"/>
        <v>0</v>
      </c>
      <c r="I33" s="249" t="s">
        <v>723</v>
      </c>
      <c r="J33" t="s">
        <v>724</v>
      </c>
      <c r="L33">
        <v>1916.2299999996321</v>
      </c>
      <c r="M33" s="250">
        <v>521.26008416991021</v>
      </c>
      <c r="N33" s="251">
        <v>1</v>
      </c>
      <c r="O33" t="str" cm="1">
        <f t="array" ref="O33">_xll.BDP(I33,"SECURITY_TYP")</f>
        <v>SPOT</v>
      </c>
      <c r="P33" t="str" cm="1">
        <f t="array" ref="P33">_xll.BDP(I33,"ID_ISIN")</f>
        <v>#N/A Field Not Applicable</v>
      </c>
      <c r="Q33" t="str" cm="1">
        <f t="array" ref="Q33">_xll.BDP(P33&amp;" Govt","MATURITY")</f>
        <v>#N/A Field Not Applicable Govt</v>
      </c>
      <c r="R33" t="str" cm="1">
        <f t="array" ref="R33">_xll.BDP(I33,"CRNCY")</f>
        <v>ILS</v>
      </c>
      <c r="S33" s="91" t="str" cm="1">
        <f t="array" ref="S33">_xll.BDP(P33&amp;" Govt","RISK_MID")</f>
        <v>#N/A Field Not Applicable Govt</v>
      </c>
      <c r="T33" s="175" t="e">
        <f t="shared" si="15"/>
        <v>#VALUE!</v>
      </c>
      <c r="U33" cm="1">
        <f t="array" ref="U33">IF(R33="USD",1,_xll.BDP("USD"&amp;R33&amp;" CURNCY","PX_LAST"))</f>
        <v>3.6435</v>
      </c>
      <c r="V33" s="107" t="e">
        <f t="shared" si="16"/>
        <v>#VALUE!</v>
      </c>
      <c r="X33" s="249" t="str">
        <f t="shared" si="17"/>
        <v>ILS Curncy</v>
      </c>
      <c r="Y33" s="250">
        <f t="shared" si="18"/>
        <v>1860.6352129810341</v>
      </c>
      <c r="Z33" s="254">
        <f t="shared" si="19"/>
        <v>-55.594787018598026</v>
      </c>
      <c r="AA33" s="254" t="e">
        <f t="shared" si="20"/>
        <v>#VALUE!</v>
      </c>
      <c r="AB33" s="91" t="str" cm="1">
        <f t="array" ref="AB33">_xll.BDP(P33&amp;" Govt","PX_DIRTY_MID")</f>
        <v>#N/A Field Not Applicable Govt</v>
      </c>
      <c r="AC33" s="256" t="e">
        <f t="shared" si="21"/>
        <v>#VALUE!</v>
      </c>
      <c r="AD33" s="255" t="e">
        <f t="shared" si="22"/>
        <v>#VALUE!</v>
      </c>
      <c r="AE33" s="249" t="str">
        <f t="shared" si="23"/>
        <v>{cash} ILS</v>
      </c>
      <c r="AF33" s="254"/>
      <c r="AG33" s="254">
        <f t="shared" si="24"/>
        <v>-55.594787018598026</v>
      </c>
      <c r="AH33" s="254" t="e">
        <f t="shared" si="25"/>
        <v>#VALUE!</v>
      </c>
      <c r="AI33" s="256" t="e">
        <f t="shared" si="26"/>
        <v>#VALUE!</v>
      </c>
      <c r="AJ33" t="b">
        <f t="shared" si="27"/>
        <v>1</v>
      </c>
      <c r="AK33" t="s">
        <v>1011</v>
      </c>
      <c r="AL33" t="str">
        <f t="shared" si="28"/>
        <v>SPOT</v>
      </c>
      <c r="AM33">
        <f t="shared" si="29"/>
        <v>0</v>
      </c>
    </row>
    <row r="34" spans="1:39" x14ac:dyDescent="0.35">
      <c r="A34" t="s">
        <v>1376</v>
      </c>
      <c r="B34" t="s">
        <v>1377</v>
      </c>
      <c r="D34" s="89">
        <v>5104276.8100278405</v>
      </c>
      <c r="E34" s="89">
        <v>5104276.8100278405</v>
      </c>
      <c r="F34">
        <v>10.716503530029296</v>
      </c>
      <c r="H34" s="287">
        <f t="shared" si="30"/>
        <v>-800</v>
      </c>
      <c r="I34" s="249" t="s">
        <v>708</v>
      </c>
      <c r="J34" t="s">
        <v>709</v>
      </c>
      <c r="L34" s="250">
        <v>1876</v>
      </c>
      <c r="M34" s="250">
        <v>1329404.2728539114</v>
      </c>
      <c r="N34" s="251">
        <v>96.679000000000002</v>
      </c>
      <c r="O34" t="str" cm="1">
        <f t="array" ref="O34">_xll.BDP(I34,"SECURITY_TYP")</f>
        <v>CANADIAN</v>
      </c>
      <c r="P34" t="str" cm="1">
        <f t="array" ref="P34">_xll.BDP(I34,"ID_ISIN")</f>
        <v>CA135087N837</v>
      </c>
      <c r="Q34" t="str" cm="1">
        <f t="array" ref="Q34">_xll.BDP(P34&amp;" Govt","MATURITY")</f>
        <v>01/09/2027</v>
      </c>
      <c r="R34" t="str" cm="1">
        <f t="array" ref="R34">_xll.BDP(I34,"CRNCY")</f>
        <v>CAD</v>
      </c>
      <c r="S34" s="91" cm="1">
        <f t="array" ref="S34">_xll.BDP(P34&amp;" Govt","RISK_MID")</f>
        <v>2.900474287956456</v>
      </c>
      <c r="T34" s="175">
        <f t="shared" si="15"/>
        <v>399.39002966869577</v>
      </c>
      <c r="U34" cm="1">
        <f t="array" ref="U34">IF(R34="USD",1,_xll.BDP("USD"&amp;R34&amp;" CURNCY","PX_LAST"))</f>
        <v>1.3624000000000001</v>
      </c>
      <c r="V34" s="107">
        <f t="shared" si="16"/>
        <v>2.3174674894753697E-2</v>
      </c>
      <c r="X34" s="249" t="str">
        <f t="shared" si="17"/>
        <v>BW506722 Corp</v>
      </c>
      <c r="Y34" s="250">
        <f t="shared" si="18"/>
        <v>1821.5723893024795</v>
      </c>
      <c r="Z34" s="254">
        <f t="shared" si="19"/>
        <v>-54.427610697520549</v>
      </c>
      <c r="AA34" s="254">
        <f t="shared" si="20"/>
        <v>-11.587337447376843</v>
      </c>
      <c r="AB34" s="91" cm="1">
        <f t="array" ref="AB34">_xll.BDP(P34&amp;" Govt","PX_DIRTY_MID")</f>
        <v>98.754657534246562</v>
      </c>
      <c r="AC34" s="256">
        <f t="shared" si="21"/>
        <v>-39452.290478867704</v>
      </c>
      <c r="AD34" s="255">
        <f t="shared" si="22"/>
        <v>-2.9676668929439442E-2</v>
      </c>
      <c r="AE34" s="249" t="str">
        <f t="shared" si="23"/>
        <v>CAN 2 ¾ 09/01/27</v>
      </c>
      <c r="AF34" s="254"/>
      <c r="AG34" s="254">
        <f t="shared" si="24"/>
        <v>-54.427610697520549</v>
      </c>
      <c r="AH34" s="254">
        <f t="shared" si="25"/>
        <v>-11.587337447376843</v>
      </c>
      <c r="AI34" s="256">
        <f t="shared" si="26"/>
        <v>-39452.290478867704</v>
      </c>
      <c r="AJ34" t="b">
        <f t="shared" si="27"/>
        <v>1</v>
      </c>
      <c r="AK34" t="s">
        <v>1011</v>
      </c>
      <c r="AL34" t="str">
        <f t="shared" si="28"/>
        <v>CANADIAN</v>
      </c>
      <c r="AM34">
        <f t="shared" si="29"/>
        <v>0</v>
      </c>
    </row>
    <row r="35" spans="1:39" x14ac:dyDescent="0.35">
      <c r="A35" t="s">
        <v>1376</v>
      </c>
      <c r="B35" t="s">
        <v>1377</v>
      </c>
      <c r="D35" s="89">
        <v>697959.71087868873</v>
      </c>
      <c r="E35" s="89">
        <v>697959.71087868873</v>
      </c>
      <c r="F35">
        <v>10.716503530029296</v>
      </c>
      <c r="H35" s="287">
        <f t="shared" si="30"/>
        <v>-889665.62000000407</v>
      </c>
      <c r="I35" s="249" t="s">
        <v>186</v>
      </c>
      <c r="J35" t="s">
        <v>187</v>
      </c>
      <c r="L35" s="250">
        <v>2383104.4799999786</v>
      </c>
      <c r="M35" s="250">
        <v>3024451.7550528445</v>
      </c>
      <c r="N35" s="251">
        <v>1</v>
      </c>
      <c r="O35" t="str" cm="1">
        <f t="array" ref="O35">_xll.BDP(I35,"SECURITY_TYP")</f>
        <v>SPOT</v>
      </c>
      <c r="P35" t="str" cm="1">
        <f t="array" ref="P35">_xll.BDP(I35,"ID_ISIN")</f>
        <v>#N/A Field Not Applicable</v>
      </c>
      <c r="Q35" t="str" cm="1">
        <f t="array" ref="Q35">_xll.BDP(P35&amp;" Govt","MATURITY")</f>
        <v>#N/A Field Not Applicable Govt</v>
      </c>
      <c r="R35" t="str" cm="1">
        <f t="array" ref="R35">_xll.BDP(I35,"CRNCY")</f>
        <v>GBP</v>
      </c>
      <c r="S35" s="91" t="str" cm="1">
        <f t="array" ref="S35">_xll.BDP(P35&amp;" Govt","RISK_MID")</f>
        <v>#N/A Field Not Applicable Govt</v>
      </c>
      <c r="T35" s="175" t="e">
        <f t="shared" si="15"/>
        <v>#VALUE!</v>
      </c>
      <c r="U35" cm="1">
        <f t="array" ref="U35">IF(R35="USD",1,_xll.BDP("USD"&amp;R35&amp;" CURNCY","PX_LAST"))</f>
        <v>0.77449999999999997</v>
      </c>
      <c r="V35" s="107" t="e">
        <f t="shared" si="16"/>
        <v>#VALUE!</v>
      </c>
      <c r="X35" s="249" t="str">
        <f t="shared" si="17"/>
        <v>GBP Curncy</v>
      </c>
      <c r="Y35" s="250">
        <f t="shared" si="18"/>
        <v>2313964.4571380615</v>
      </c>
      <c r="Z35" s="254">
        <f t="shared" si="19"/>
        <v>-69140.022861917038</v>
      </c>
      <c r="AA35" s="254" t="e">
        <f t="shared" si="20"/>
        <v>#VALUE!</v>
      </c>
      <c r="AB35" s="91" t="str" cm="1">
        <f t="array" ref="AB35">_xll.BDP(P35&amp;" Govt","PX_DIRTY_MID")</f>
        <v>#N/A Field Not Applicable Govt</v>
      </c>
      <c r="AC35" s="256" t="e">
        <f t="shared" si="21"/>
        <v>#VALUE!</v>
      </c>
      <c r="AD35" s="255" t="e">
        <f t="shared" si="22"/>
        <v>#VALUE!</v>
      </c>
      <c r="AE35" s="249" t="str">
        <f t="shared" si="23"/>
        <v>{cash} GBP</v>
      </c>
      <c r="AF35" s="254"/>
      <c r="AG35" s="254">
        <f t="shared" si="24"/>
        <v>-69140.022861917038</v>
      </c>
      <c r="AH35" s="254" t="e">
        <f t="shared" si="25"/>
        <v>#VALUE!</v>
      </c>
      <c r="AI35" s="256" t="e">
        <f t="shared" si="26"/>
        <v>#VALUE!</v>
      </c>
      <c r="AJ35" t="b">
        <f t="shared" si="27"/>
        <v>1</v>
      </c>
      <c r="AK35" t="s">
        <v>1011</v>
      </c>
      <c r="AL35" t="str">
        <f t="shared" si="28"/>
        <v>SPOT</v>
      </c>
      <c r="AM35">
        <f t="shared" si="29"/>
        <v>0</v>
      </c>
    </row>
    <row r="36" spans="1:39" x14ac:dyDescent="0.35">
      <c r="A36" t="s">
        <v>1376</v>
      </c>
      <c r="B36" t="s">
        <v>1378</v>
      </c>
      <c r="D36" s="89">
        <v>-7350000</v>
      </c>
      <c r="E36" s="89">
        <v>-684995.37443748361</v>
      </c>
      <c r="F36">
        <v>10.716503530029296</v>
      </c>
      <c r="H36" s="287">
        <f t="shared" si="30"/>
        <v>0</v>
      </c>
      <c r="I36" s="249" t="s">
        <v>735</v>
      </c>
      <c r="J36" t="s">
        <v>736</v>
      </c>
      <c r="L36">
        <v>107302.83000000427</v>
      </c>
      <c r="M36">
        <v>27204.188920808243</v>
      </c>
      <c r="N36" s="251">
        <v>1</v>
      </c>
      <c r="O36" t="str" cm="1">
        <f t="array" ref="O36">_xll.BDP(I36,"SECURITY_TYP")</f>
        <v>SPOT</v>
      </c>
      <c r="P36" t="str" cm="1">
        <f t="array" ref="P36">_xll.BDP(I36,"ID_ISIN")</f>
        <v>#N/A Field Not Applicable</v>
      </c>
      <c r="Q36" t="str" cm="1">
        <f t="array" ref="Q36">_xll.BDP(P36&amp;" Govt","MATURITY")</f>
        <v>#N/A Field Not Applicable Govt</v>
      </c>
      <c r="R36" t="str" cm="1">
        <f t="array" ref="R36">_xll.BDP(I36,"CRNCY")</f>
        <v>PLN</v>
      </c>
      <c r="S36" s="91" t="str" cm="1">
        <f t="array" ref="S36">_xll.BDP(P36&amp;" Govt","RISK_MID")</f>
        <v>#N/A Field Not Applicable Govt</v>
      </c>
      <c r="T36" s="175" t="e">
        <f t="shared" si="15"/>
        <v>#VALUE!</v>
      </c>
      <c r="U36" cm="1">
        <f t="array" ref="U36">IF(R36="USD",1,_xll.BDP("USD"&amp;R36&amp;" CURNCY","PX_LAST"))</f>
        <v>3.9230999999999998</v>
      </c>
      <c r="V36" s="107" t="e">
        <f t="shared" si="16"/>
        <v>#VALUE!</v>
      </c>
      <c r="X36" s="249" t="str">
        <f t="shared" si="17"/>
        <v>PLN Curncy</v>
      </c>
      <c r="Y36" s="250">
        <f t="shared" si="18"/>
        <v>104189.6974531053</v>
      </c>
      <c r="Z36" s="254">
        <f t="shared" si="19"/>
        <v>-3113.1325468989671</v>
      </c>
      <c r="AA36" s="254" t="e">
        <f t="shared" si="20"/>
        <v>#VALUE!</v>
      </c>
      <c r="AB36" s="91" t="str" cm="1">
        <f t="array" ref="AB36">_xll.BDP(P36&amp;" Govt","PX_DIRTY_MID")</f>
        <v>#N/A Field Not Applicable Govt</v>
      </c>
      <c r="AC36" s="256" t="e">
        <f t="shared" si="21"/>
        <v>#VALUE!</v>
      </c>
      <c r="AD36" s="255" t="e">
        <f t="shared" si="22"/>
        <v>#VALUE!</v>
      </c>
      <c r="AE36" s="249" t="str">
        <f t="shared" si="23"/>
        <v>{cash} PLN</v>
      </c>
      <c r="AF36" s="254"/>
      <c r="AG36" s="254">
        <f t="shared" si="24"/>
        <v>-3113.1325468989671</v>
      </c>
      <c r="AH36" s="254" t="e">
        <f t="shared" si="25"/>
        <v>#VALUE!</v>
      </c>
      <c r="AI36" s="256" t="e">
        <f t="shared" si="26"/>
        <v>#VALUE!</v>
      </c>
      <c r="AJ36" t="b">
        <f t="shared" si="27"/>
        <v>1</v>
      </c>
      <c r="AK36" t="s">
        <v>1011</v>
      </c>
      <c r="AL36" t="str">
        <f t="shared" si="28"/>
        <v>SPOT</v>
      </c>
      <c r="AM36">
        <f t="shared" si="29"/>
        <v>0</v>
      </c>
    </row>
    <row r="37" spans="1:39" x14ac:dyDescent="0.35">
      <c r="A37" t="s">
        <v>847</v>
      </c>
      <c r="B37" t="s">
        <v>848</v>
      </c>
      <c r="D37" s="89">
        <v>94464.949999988079</v>
      </c>
      <c r="E37" s="89">
        <v>25099.671448139958</v>
      </c>
      <c r="F37">
        <v>1</v>
      </c>
      <c r="H37" s="287">
        <f t="shared" si="30"/>
        <v>-11273000</v>
      </c>
      <c r="I37" s="249" t="s">
        <v>942</v>
      </c>
      <c r="J37" t="s">
        <v>943</v>
      </c>
      <c r="L37">
        <v>26210000</v>
      </c>
      <c r="M37">
        <v>-2047516.4720700013</v>
      </c>
      <c r="N37" s="251">
        <v>-6.8953000000000051</v>
      </c>
      <c r="O37" t="str" cm="1">
        <f t="array" ref="O37">_xll.BDP(I37,"SECURITY_TYP")</f>
        <v>CDS Index</v>
      </c>
      <c r="P37" t="str" cm="1">
        <f t="array" ref="P37">_xll.BDP(I37,"ID_ISIN")</f>
        <v>#N/A Field Not Applicable</v>
      </c>
      <c r="Q37" t="str" cm="1">
        <f t="array" ref="Q37">_xll.BDP(P37&amp;" Govt","MATURITY")</f>
        <v>#N/A Field Not Applicable Govt</v>
      </c>
      <c r="R37" t="str" cm="1">
        <f t="array" ref="R37">_xll.BDP(I37,"CRNCY")</f>
        <v>USD</v>
      </c>
      <c r="S37" s="91" t="str" cm="1">
        <f t="array" ref="S37">_xll.BDP(P37&amp;" Govt","RISK_MID")</f>
        <v>#N/A Field Not Applicable Govt</v>
      </c>
      <c r="T37" s="175" t="e">
        <f t="shared" si="15"/>
        <v>#VALUE!</v>
      </c>
      <c r="U37" cm="1">
        <f t="array" ref="U37">IF(R37="USD",1,_xll.BDP("USD"&amp;R37&amp;" CURNCY","PX_LAST"))</f>
        <v>1</v>
      </c>
      <c r="V37" s="107" t="e">
        <f t="shared" si="16"/>
        <v>#VALUE!</v>
      </c>
      <c r="X37" s="249" t="str">
        <f t="shared" si="17"/>
        <v>SPXW0382 Corp</v>
      </c>
      <c r="Y37" s="250">
        <f t="shared" si="18"/>
        <v>25449580.129860334</v>
      </c>
      <c r="Z37" s="254">
        <f t="shared" si="19"/>
        <v>-760419.8701396659</v>
      </c>
      <c r="AA37" s="254" t="e">
        <f t="shared" si="20"/>
        <v>#VALUE!</v>
      </c>
      <c r="AB37" s="91" t="str" cm="1">
        <f t="array" ref="AB37">_xll.BDP(P37&amp;" Govt","PX_DIRTY_MID")</f>
        <v>#N/A Field Not Applicable Govt</v>
      </c>
      <c r="AC37" s="256" t="e">
        <f t="shared" si="21"/>
        <v>#VALUE!</v>
      </c>
      <c r="AD37" s="255" t="e">
        <f t="shared" si="22"/>
        <v>#VALUE!</v>
      </c>
      <c r="AE37" s="249" t="str">
        <f t="shared" si="23"/>
        <v>CDX42 500 06/20/29 11D</v>
      </c>
      <c r="AF37" s="254"/>
      <c r="AG37" s="254">
        <f t="shared" si="24"/>
        <v>-760419.8701396659</v>
      </c>
      <c r="AH37" s="254" t="e">
        <f t="shared" si="25"/>
        <v>#VALUE!</v>
      </c>
      <c r="AI37" s="256" t="e">
        <f t="shared" si="26"/>
        <v>#VALUE!</v>
      </c>
      <c r="AJ37" t="b">
        <f t="shared" si="27"/>
        <v>1</v>
      </c>
      <c r="AK37" t="s">
        <v>1011</v>
      </c>
      <c r="AL37" t="str">
        <f t="shared" si="28"/>
        <v>CDS Index</v>
      </c>
      <c r="AM37">
        <f t="shared" si="29"/>
        <v>0</v>
      </c>
    </row>
    <row r="38" spans="1:39" x14ac:dyDescent="0.35">
      <c r="A38" t="s">
        <v>1392</v>
      </c>
      <c r="B38" t="s">
        <v>1393</v>
      </c>
      <c r="D38" s="89">
        <v>14670</v>
      </c>
      <c r="E38" s="89">
        <v>2052719.477627517</v>
      </c>
      <c r="F38">
        <v>100.72799682617188</v>
      </c>
      <c r="H38" s="287" t="e">
        <f t="shared" si="30"/>
        <v>#N/A</v>
      </c>
      <c r="I38" s="249" t="s">
        <v>739</v>
      </c>
      <c r="J38" t="s">
        <v>740</v>
      </c>
      <c r="L38">
        <v>58</v>
      </c>
      <c r="M38">
        <v>-68458.394558233544</v>
      </c>
      <c r="N38" s="251">
        <v>118.55999755859375</v>
      </c>
      <c r="O38" t="str" cm="1">
        <f t="array" ref="O38">_xll.BDP(I38,"SECURITY_TYP")</f>
        <v>Financial commodity future.</v>
      </c>
      <c r="P38" t="str" cm="1">
        <f t="array" ref="P38">_xll.BDP(I38,"ID_ISIN")</f>
        <v>#N/A Field Not Applicable</v>
      </c>
      <c r="Q38" t="str" cm="1">
        <f t="array" ref="Q38">_xll.BDP(P38&amp;" Govt","MATURITY")</f>
        <v>#N/A Field Not Applicable Govt</v>
      </c>
      <c r="R38" t="str" cm="1">
        <f t="array" ref="R38">_xll.BDP(I38,"CRNCY")</f>
        <v>CAD</v>
      </c>
      <c r="S38" s="91" t="str" cm="1">
        <f t="array" ref="S38">_xll.BDP(P38&amp;" Govt","RISK_MID")</f>
        <v>#N/A Field Not Applicable Govt</v>
      </c>
      <c r="T38" s="175" t="e">
        <f t="shared" si="15"/>
        <v>#VALUE!</v>
      </c>
      <c r="U38" cm="1">
        <f t="array" ref="U38">IF(R38="USD",1,_xll.BDP("USD"&amp;R38&amp;" CURNCY","PX_LAST"))</f>
        <v>1.3624000000000001</v>
      </c>
      <c r="V38" s="107" t="e">
        <f t="shared" si="16"/>
        <v>#VALUE!</v>
      </c>
      <c r="X38" s="249" t="str">
        <f t="shared" si="17"/>
        <v>CNM4 Comdty</v>
      </c>
      <c r="Y38" s="250">
        <f t="shared" si="18"/>
        <v>56.317270031739767</v>
      </c>
      <c r="Z38" s="254">
        <f t="shared" si="19"/>
        <v>-1.682729968260233</v>
      </c>
      <c r="AA38" s="254" t="e">
        <f t="shared" si="20"/>
        <v>#VALUE!</v>
      </c>
      <c r="AB38" s="91" t="str" cm="1">
        <f t="array" ref="AB38">_xll.BDP(P38&amp;" Govt","PX_DIRTY_MID")</f>
        <v>#N/A Field Not Applicable Govt</v>
      </c>
      <c r="AC38" s="256" t="e">
        <f t="shared" si="21"/>
        <v>#VALUE!</v>
      </c>
      <c r="AD38" s="255" t="e">
        <f t="shared" si="22"/>
        <v>#VALUE!</v>
      </c>
      <c r="AE38" s="249" t="str">
        <f t="shared" si="23"/>
        <v>CNM4 MSE</v>
      </c>
      <c r="AF38" s="254"/>
      <c r="AG38" s="254">
        <f t="shared" si="24"/>
        <v>-1.682729968260233</v>
      </c>
      <c r="AH38" s="254" t="e">
        <f t="shared" si="25"/>
        <v>#VALUE!</v>
      </c>
      <c r="AI38" s="256" t="e">
        <f t="shared" si="26"/>
        <v>#VALUE!</v>
      </c>
      <c r="AJ38" t="b">
        <f t="shared" si="27"/>
        <v>1</v>
      </c>
      <c r="AK38" t="s">
        <v>1011</v>
      </c>
      <c r="AL38" t="str">
        <f t="shared" si="28"/>
        <v>Financial commodity future.</v>
      </c>
      <c r="AM38">
        <f t="shared" si="29"/>
        <v>0</v>
      </c>
    </row>
    <row r="39" spans="1:39" x14ac:dyDescent="0.35">
      <c r="A39" t="s">
        <v>641</v>
      </c>
      <c r="B39" t="s">
        <v>642</v>
      </c>
      <c r="D39" s="89">
        <v>2792968.1699998453</v>
      </c>
      <c r="E39" s="89">
        <v>265680.69476272544</v>
      </c>
      <c r="F39">
        <v>1</v>
      </c>
      <c r="H39" s="287">
        <f t="shared" si="30"/>
        <v>0</v>
      </c>
      <c r="I39" s="249" t="s">
        <v>669</v>
      </c>
      <c r="J39" t="s">
        <v>670</v>
      </c>
      <c r="L39">
        <v>2242</v>
      </c>
      <c r="M39">
        <v>1821737.7962845804</v>
      </c>
      <c r="N39" s="251">
        <v>75.17</v>
      </c>
      <c r="O39" t="str" cm="1">
        <f t="array" ref="O39">_xll.BDP(I39,"SECURITY_TYP")</f>
        <v>EURO-ZONE</v>
      </c>
      <c r="P39" t="str" cm="1">
        <f t="array" ref="P39">_xll.BDP(I39,"ID_ISIN")</f>
        <v>DE0001102515</v>
      </c>
      <c r="Q39" t="str" cm="1">
        <f t="array" ref="Q39">_xll.BDP(P39&amp;" Govt","MATURITY")</f>
        <v>15/05/2035</v>
      </c>
      <c r="R39" t="str" cm="1">
        <f t="array" ref="R39">_xll.BDP(I39,"CRNCY")</f>
        <v>EUR</v>
      </c>
      <c r="S39" s="91" cm="1">
        <f t="array" ref="S39">_xll.BDP(P39&amp;" Govt","RISK_MID")</f>
        <v>8.0999558433830998</v>
      </c>
      <c r="T39" s="175">
        <f t="shared" si="15"/>
        <v>1973.9240218331422</v>
      </c>
      <c r="U39" cm="1">
        <f t="array" ref="U39">IF(R39="USD",1,_xll.BDP("USD"&amp;R39&amp;" CURNCY","PX_LAST"))</f>
        <v>0.92</v>
      </c>
      <c r="V39" s="107">
        <f t="shared" si="16"/>
        <v>0.1145372795381859</v>
      </c>
      <c r="X39" s="249" t="str">
        <f t="shared" si="17"/>
        <v>BJ305561 Corp</v>
      </c>
      <c r="Y39" s="250">
        <f t="shared" si="18"/>
        <v>2176.9537829510441</v>
      </c>
      <c r="Z39" s="254">
        <f t="shared" si="19"/>
        <v>-65.046217048955896</v>
      </c>
      <c r="AA39" s="254">
        <f t="shared" si="20"/>
        <v>-57.268639769093006</v>
      </c>
      <c r="AB39" s="91" cm="1">
        <f t="array" ref="AB39">_xll.BDP(P39&amp;" Govt","PX_DIRTY_MID")</f>
        <v>76.650000000000006</v>
      </c>
      <c r="AC39" s="256">
        <f t="shared" si="21"/>
        <v>-54193.397139157285</v>
      </c>
      <c r="AD39" s="255">
        <f t="shared" si="22"/>
        <v>-2.9748187280125758E-2</v>
      </c>
      <c r="AE39" s="249" t="str">
        <f t="shared" si="23"/>
        <v>DBR 0 05/15/35</v>
      </c>
      <c r="AF39" s="254"/>
      <c r="AG39" s="254">
        <f t="shared" si="24"/>
        <v>-65.046217048955896</v>
      </c>
      <c r="AH39" s="254">
        <f t="shared" si="25"/>
        <v>-57.268639769093006</v>
      </c>
      <c r="AI39" s="256">
        <f t="shared" si="26"/>
        <v>-54193.397139157285</v>
      </c>
      <c r="AJ39" t="b">
        <f t="shared" si="27"/>
        <v>1</v>
      </c>
      <c r="AK39" t="s">
        <v>1011</v>
      </c>
      <c r="AL39" t="str">
        <f t="shared" si="28"/>
        <v>EURO-ZONE</v>
      </c>
      <c r="AM39">
        <f t="shared" si="29"/>
        <v>0</v>
      </c>
    </row>
    <row r="40" spans="1:39" x14ac:dyDescent="0.35">
      <c r="A40" t="s">
        <v>622</v>
      </c>
      <c r="B40" t="s">
        <v>623</v>
      </c>
      <c r="D40" s="89">
        <v>7358</v>
      </c>
      <c r="E40" s="89">
        <v>695365.744551218</v>
      </c>
      <c r="F40">
        <v>100.47</v>
      </c>
      <c r="H40" s="287" t="e">
        <f t="shared" si="30"/>
        <v>#N/A</v>
      </c>
      <c r="I40" s="249" t="s">
        <v>766</v>
      </c>
      <c r="J40" t="s">
        <v>767</v>
      </c>
      <c r="K40" t="s">
        <v>668</v>
      </c>
      <c r="L40">
        <v>123</v>
      </c>
      <c r="M40" s="250">
        <v>830.98049392594737</v>
      </c>
      <c r="N40" s="251">
        <v>2.4999999441206455E-3</v>
      </c>
      <c r="O40" t="str" cm="1">
        <f t="array" ref="O40">_xll.BDP(I40,"SECURITY_TYP")</f>
        <v>Financial commodity option.</v>
      </c>
      <c r="P40" t="str" cm="1">
        <f t="array" ref="P40">_xll.BDP(I40,"ID_ISIN")</f>
        <v>GB00C03SWK32</v>
      </c>
      <c r="Q40" t="str" cm="1">
        <f t="array" ref="Q40">_xll.BDP(P40&amp;" Govt","MATURITY")</f>
        <v>#N/A Invalid Security</v>
      </c>
      <c r="R40" t="str" cm="1">
        <f t="array" ref="R40">_xll.BDP(I40,"CRNCY")</f>
        <v>EUR</v>
      </c>
      <c r="S40" s="91" t="str" cm="1">
        <f t="array" ref="S40">_xll.BDP(P40&amp;" Govt","RISK_MID")</f>
        <v>#N/A Invalid Security</v>
      </c>
      <c r="T40" s="175" t="e">
        <f t="shared" si="15"/>
        <v>#VALUE!</v>
      </c>
      <c r="U40" cm="1">
        <f t="array" ref="U40">IF(R40="USD",1,_xll.BDP("USD"&amp;R40&amp;" CURNCY","PX_LAST"))</f>
        <v>0.92</v>
      </c>
      <c r="V40" s="107" t="e">
        <f t="shared" si="16"/>
        <v>#VALUE!</v>
      </c>
      <c r="X40" s="249" t="str">
        <f t="shared" si="17"/>
        <v>0RM4C 99.000 Comdty</v>
      </c>
      <c r="Y40" s="250">
        <f t="shared" si="18"/>
        <v>119.43145196386193</v>
      </c>
      <c r="Z40" s="254">
        <f t="shared" si="19"/>
        <v>-3.5685480361380684</v>
      </c>
      <c r="AA40" s="254" t="e">
        <f t="shared" si="20"/>
        <v>#VALUE!</v>
      </c>
      <c r="AB40" s="91" t="str" cm="1">
        <f t="array" ref="AB40">_xll.BDP(P40&amp;" Govt","PX_DIRTY_MID")</f>
        <v>#N/A Invalid Security</v>
      </c>
      <c r="AC40" s="256" t="e">
        <f t="shared" si="21"/>
        <v>#VALUE!</v>
      </c>
      <c r="AD40" s="255" t="e">
        <f t="shared" si="22"/>
        <v>#VALUE!</v>
      </c>
      <c r="AE40" s="249" t="str">
        <f t="shared" si="23"/>
        <v>0RM4C 99.000 ICF</v>
      </c>
      <c r="AF40" s="254"/>
      <c r="AG40" s="254">
        <f t="shared" si="24"/>
        <v>-3.5685480361380684</v>
      </c>
      <c r="AH40" s="254" t="e">
        <f t="shared" si="25"/>
        <v>#VALUE!</v>
      </c>
      <c r="AI40" s="256" t="e">
        <f t="shared" si="26"/>
        <v>#VALUE!</v>
      </c>
      <c r="AJ40" t="b">
        <f t="shared" si="27"/>
        <v>1</v>
      </c>
      <c r="AK40" t="s">
        <v>1011</v>
      </c>
      <c r="AL40" t="str">
        <f t="shared" si="28"/>
        <v>Financial commodity option.</v>
      </c>
      <c r="AM40" t="str">
        <f t="shared" si="29"/>
        <v>RATES: EUR Front End</v>
      </c>
    </row>
    <row r="41" spans="1:39" x14ac:dyDescent="0.35">
      <c r="A41" t="s">
        <v>1405</v>
      </c>
      <c r="B41" t="s">
        <v>1406</v>
      </c>
      <c r="D41" s="89">
        <v>-4474559.7623235825</v>
      </c>
      <c r="E41" s="89">
        <v>-4474559.7623235825</v>
      </c>
      <c r="F41">
        <v>7.2711431889038085</v>
      </c>
      <c r="H41" s="287">
        <f t="shared" si="30"/>
        <v>-1500</v>
      </c>
      <c r="I41" s="249" t="s">
        <v>768</v>
      </c>
      <c r="J41" t="s">
        <v>769</v>
      </c>
      <c r="L41" s="250">
        <v>3776</v>
      </c>
      <c r="M41" s="250">
        <v>2978964.7062231442</v>
      </c>
      <c r="N41" s="251">
        <v>72.983999999999995</v>
      </c>
      <c r="O41" t="str" cm="1">
        <f t="array" ref="O41">_xll.BDP(I41,"SECURITY_TYP")</f>
        <v>EURO-ZONE</v>
      </c>
      <c r="P41" t="str" cm="1">
        <f t="array" ref="P41">_xll.BDP(I41,"ID_ISIN")</f>
        <v>DE0001102549</v>
      </c>
      <c r="Q41" t="str" cm="1">
        <f t="array" ref="Q41">_xll.BDP(P41&amp;" Govt","MATURITY")</f>
        <v>15/05/2036</v>
      </c>
      <c r="R41" t="str" cm="1">
        <f t="array" ref="R41">_xll.BDP(I41,"CRNCY")</f>
        <v>EUR</v>
      </c>
      <c r="S41" s="91" cm="1">
        <f t="array" ref="S41">_xll.BDP(P41&amp;" Govt","RISK_MID")</f>
        <v>8.5818372912775942</v>
      </c>
      <c r="T41" s="175">
        <f t="shared" si="15"/>
        <v>3522.2845230287166</v>
      </c>
      <c r="U41" cm="1">
        <f t="array" ref="U41">IF(R41="USD",1,_xll.BDP("USD"&amp;R41&amp;" CURNCY","PX_LAST"))</f>
        <v>0.92</v>
      </c>
      <c r="V41" s="107">
        <f t="shared" si="16"/>
        <v>0.2043811628841247</v>
      </c>
      <c r="X41" s="249" t="str">
        <f t="shared" si="17"/>
        <v>BO221256 Corp</v>
      </c>
      <c r="Y41" s="250">
        <f t="shared" si="18"/>
        <v>3666.448476549127</v>
      </c>
      <c r="Z41" s="254">
        <f t="shared" si="19"/>
        <v>-109.55152345087299</v>
      </c>
      <c r="AA41" s="254">
        <f t="shared" si="20"/>
        <v>-102.19058144206235</v>
      </c>
      <c r="AB41" s="91" cm="1">
        <f t="array" ref="AB41">_xll.BDP(P41&amp;" Govt","PX_DIRTY_MID")</f>
        <v>74.38</v>
      </c>
      <c r="AC41" s="256">
        <f t="shared" si="21"/>
        <v>-88570.025155173178</v>
      </c>
      <c r="AD41" s="255">
        <f t="shared" si="22"/>
        <v>-2.9731814200466292E-2</v>
      </c>
      <c r="AE41" s="249" t="str">
        <f t="shared" si="23"/>
        <v>DBR 0 05/15/36</v>
      </c>
      <c r="AF41" s="254"/>
      <c r="AG41" s="254">
        <f t="shared" si="24"/>
        <v>-109.55152345087299</v>
      </c>
      <c r="AH41" s="254">
        <f t="shared" si="25"/>
        <v>-102.19058144206235</v>
      </c>
      <c r="AI41" s="256">
        <f t="shared" si="26"/>
        <v>-88570.025155173178</v>
      </c>
      <c r="AJ41" t="b">
        <f t="shared" si="27"/>
        <v>1</v>
      </c>
      <c r="AK41" t="s">
        <v>1011</v>
      </c>
      <c r="AL41" t="str">
        <f t="shared" si="28"/>
        <v>EURO-ZONE</v>
      </c>
      <c r="AM41">
        <f t="shared" si="29"/>
        <v>0</v>
      </c>
    </row>
    <row r="42" spans="1:39" x14ac:dyDescent="0.35">
      <c r="A42" t="s">
        <v>1405</v>
      </c>
      <c r="B42" t="s">
        <v>1407</v>
      </c>
      <c r="D42" s="89">
        <v>32605588.989999998</v>
      </c>
      <c r="E42" s="89">
        <v>4481405.9037018297</v>
      </c>
      <c r="F42">
        <v>7.2711431889038085</v>
      </c>
      <c r="H42" s="287" t="e">
        <f t="shared" si="30"/>
        <v>#N/A</v>
      </c>
      <c r="I42" s="249" t="s">
        <v>1071</v>
      </c>
      <c r="J42" t="s">
        <v>1240</v>
      </c>
      <c r="K42" t="s">
        <v>690</v>
      </c>
      <c r="L42">
        <v>0</v>
      </c>
      <c r="M42">
        <v>0</v>
      </c>
      <c r="N42" s="251">
        <v>0</v>
      </c>
      <c r="O42" t="str" cm="1">
        <f t="array" ref="O42">_xll.BDP(I42,"SECURITY_TYP")</f>
        <v>Rec Fix/Pay IL ZC</v>
      </c>
      <c r="P42" t="str" cm="1">
        <f t="array" ref="P42">_xll.BDP(I42,"ID_ISIN")</f>
        <v>#N/A Field Not Applicable</v>
      </c>
      <c r="Q42" t="str" cm="1">
        <f t="array" ref="Q42">_xll.BDP(P42&amp;" Govt","MATURITY")</f>
        <v>#N/A Field Not Applicable Govt</v>
      </c>
      <c r="R42" t="str" cm="1">
        <f t="array" ref="R42">_xll.BDP(I42,"CRNCY")</f>
        <v>USD</v>
      </c>
      <c r="S42" s="91" t="str" cm="1">
        <f t="array" ref="S42">_xll.BDP(P42&amp;" Govt","RISK_MID")</f>
        <v>#N/A Field Not Applicable Govt</v>
      </c>
      <c r="T42" s="175" t="e">
        <f t="shared" si="15"/>
        <v>#VALUE!</v>
      </c>
      <c r="U42" cm="1">
        <f t="array" ref="U42">IF(R42="USD",1,_xll.BDP("USD"&amp;R42&amp;" CURNCY","PX_LAST"))</f>
        <v>1</v>
      </c>
      <c r="V42" s="107" t="e">
        <f t="shared" si="16"/>
        <v>#VALUE!</v>
      </c>
      <c r="X42" s="249" t="str">
        <f t="shared" si="17"/>
        <v>SL7Y06YO Corp</v>
      </c>
      <c r="Y42" s="250">
        <f t="shared" si="18"/>
        <v>0</v>
      </c>
      <c r="Z42" s="254">
        <f t="shared" si="19"/>
        <v>0</v>
      </c>
      <c r="AA42" s="254" t="e">
        <f t="shared" si="20"/>
        <v>#VALUE!</v>
      </c>
      <c r="AB42" s="91" t="str" cm="1">
        <f t="array" ref="AB42">_xll.BDP(P42&amp;" Govt","PX_DIRTY_MID")</f>
        <v>#N/A Field Not Applicable Govt</v>
      </c>
      <c r="AC42" s="256" t="e">
        <f t="shared" si="21"/>
        <v>#VALUE!</v>
      </c>
      <c r="AD42" s="255" t="e">
        <f t="shared" si="22"/>
        <v>#VALUE!</v>
      </c>
      <c r="AE42" s="249" t="str">
        <f t="shared" si="23"/>
        <v>[/ZC 2.135 01/19/26 0006]</v>
      </c>
      <c r="AF42" s="254"/>
      <c r="AG42" s="254">
        <f t="shared" si="24"/>
        <v>0</v>
      </c>
      <c r="AH42" s="254" t="e">
        <f t="shared" si="25"/>
        <v>#VALUE!</v>
      </c>
      <c r="AI42" s="256" t="e">
        <f t="shared" si="26"/>
        <v>#VALUE!</v>
      </c>
      <c r="AJ42" t="b">
        <f t="shared" si="27"/>
        <v>1</v>
      </c>
      <c r="AK42" t="s">
        <v>1011</v>
      </c>
      <c r="AL42" t="str">
        <f t="shared" si="28"/>
        <v>Rec Fix/Pay IL ZC</v>
      </c>
      <c r="AM42" t="str">
        <f t="shared" si="29"/>
        <v>Long US Inflation</v>
      </c>
    </row>
    <row r="43" spans="1:39" x14ac:dyDescent="0.35">
      <c r="A43" t="s">
        <v>1405</v>
      </c>
      <c r="B43" t="s">
        <v>1406</v>
      </c>
      <c r="D43" s="89">
        <v>-1485887.964790399</v>
      </c>
      <c r="E43" s="89">
        <v>-1485887.964790399</v>
      </c>
      <c r="F43">
        <v>7.2711431889038085</v>
      </c>
      <c r="H43" s="287" t="e">
        <f t="shared" si="30"/>
        <v>#N/A</v>
      </c>
      <c r="I43" s="249" t="s">
        <v>666</v>
      </c>
      <c r="J43" t="s">
        <v>667</v>
      </c>
      <c r="K43" t="s">
        <v>668</v>
      </c>
      <c r="L43">
        <v>-246</v>
      </c>
      <c r="M43" s="261">
        <v>-1661.9609878518947</v>
      </c>
      <c r="N43" s="251">
        <v>2.4999999441206455E-3</v>
      </c>
      <c r="O43" t="str" cm="1">
        <f t="array" ref="O43">_xll.BDP(I43,"SECURITY_TYP")</f>
        <v>Financial commodity option.</v>
      </c>
      <c r="P43" t="str" cm="1">
        <f t="array" ref="P43">_xll.BDP(I43,"ID_ISIN")</f>
        <v>GB00C03N6V76</v>
      </c>
      <c r="Q43" t="str" cm="1">
        <f t="array" ref="Q43">_xll.BDP(P43&amp;" Govt","MATURITY")</f>
        <v>#N/A Invalid Security</v>
      </c>
      <c r="R43" t="str" cm="1">
        <f t="array" ref="R43">_xll.BDP(I43,"CRNCY")</f>
        <v>EUR</v>
      </c>
      <c r="S43" s="91" t="str" cm="1">
        <f t="array" ref="S43">_xll.BDP(P43&amp;" Govt","RISK_MID")</f>
        <v>#N/A Invalid Security</v>
      </c>
      <c r="T43" s="175" t="e">
        <f t="shared" si="15"/>
        <v>#VALUE!</v>
      </c>
      <c r="U43" cm="1">
        <f t="array" ref="U43">IF(R43="USD",1,_xll.BDP("USD"&amp;R43&amp;" CURNCY","PX_LAST"))</f>
        <v>0.92</v>
      </c>
      <c r="V43" s="107" t="e">
        <f t="shared" si="16"/>
        <v>#VALUE!</v>
      </c>
      <c r="X43" s="249" t="str">
        <f t="shared" si="17"/>
        <v>0RM4C 98.750 Comdty</v>
      </c>
      <c r="Y43" s="261">
        <f t="shared" si="18"/>
        <v>-238.86290392772386</v>
      </c>
      <c r="Z43" s="254">
        <f t="shared" si="19"/>
        <v>7.1370960722761367</v>
      </c>
      <c r="AA43" s="254" t="e">
        <f t="shared" si="20"/>
        <v>#VALUE!</v>
      </c>
      <c r="AB43" s="91" t="str" cm="1">
        <f t="array" ref="AB43">_xll.BDP(P43&amp;" Govt","PX_DIRTY_MID")</f>
        <v>#N/A Invalid Security</v>
      </c>
      <c r="AC43" s="256" t="e">
        <f t="shared" si="21"/>
        <v>#VALUE!</v>
      </c>
      <c r="AD43" s="286" t="e">
        <f t="shared" si="22"/>
        <v>#VALUE!</v>
      </c>
      <c r="AE43" s="249" t="str">
        <f t="shared" si="23"/>
        <v>0RM4C 98.750 ICF</v>
      </c>
      <c r="AF43" s="254"/>
      <c r="AG43" s="254">
        <f t="shared" si="24"/>
        <v>7.1370960722761367</v>
      </c>
      <c r="AH43" s="254" t="e">
        <f t="shared" si="25"/>
        <v>#VALUE!</v>
      </c>
      <c r="AI43" s="256" t="e">
        <f t="shared" si="26"/>
        <v>#VALUE!</v>
      </c>
      <c r="AJ43" t="b">
        <f t="shared" si="27"/>
        <v>1</v>
      </c>
      <c r="AK43" t="s">
        <v>1011</v>
      </c>
      <c r="AL43" t="str">
        <f t="shared" si="28"/>
        <v>Financial commodity option.</v>
      </c>
      <c r="AM43" t="str">
        <f t="shared" si="29"/>
        <v>RATES: EUR Front End</v>
      </c>
    </row>
    <row r="44" spans="1:39" x14ac:dyDescent="0.35">
      <c r="A44" t="s">
        <v>1405</v>
      </c>
      <c r="B44" t="s">
        <v>1407</v>
      </c>
      <c r="D44" s="89">
        <v>-43405588.990000002</v>
      </c>
      <c r="E44" s="89">
        <v>-5965788.9576262226</v>
      </c>
      <c r="F44">
        <v>7.2724065691528317</v>
      </c>
      <c r="H44" s="287">
        <f t="shared" si="30"/>
        <v>1247872.8199999966</v>
      </c>
      <c r="I44" s="249" t="s">
        <v>677</v>
      </c>
      <c r="J44" t="s">
        <v>678</v>
      </c>
      <c r="L44">
        <v>249039.41999995708</v>
      </c>
      <c r="M44">
        <v>48407.457940157889</v>
      </c>
      <c r="N44" s="251">
        <v>1</v>
      </c>
      <c r="O44" t="str" cm="1">
        <f t="array" ref="O44">_xll.BDP(I44,"SECURITY_TYP")</f>
        <v>SPOT</v>
      </c>
      <c r="P44" t="str" cm="1">
        <f t="array" ref="P44">_xll.BDP(I44,"ID_ISIN")</f>
        <v>#N/A Field Not Applicable</v>
      </c>
      <c r="Q44" t="str" cm="1">
        <f t="array" ref="Q44">_xll.BDP(P44&amp;" Govt","MATURITY")</f>
        <v>#N/A Field Not Applicable Govt</v>
      </c>
      <c r="R44" t="str" cm="1">
        <f t="array" ref="R44">_xll.BDP(I44,"CRNCY")</f>
        <v>BRL</v>
      </c>
      <c r="S44" s="91" t="str" cm="1">
        <f t="array" ref="S44">_xll.BDP(P44&amp;" Govt","RISK_MID")</f>
        <v>#N/A Field Not Applicable Govt</v>
      </c>
      <c r="T44" s="175" t="e">
        <f t="shared" si="15"/>
        <v>#VALUE!</v>
      </c>
      <c r="U44" cm="1">
        <f t="array" ref="U44">IF(R44="USD",1,_xll.BDP("USD"&amp;R44&amp;" CURNCY","PX_LAST"))</f>
        <v>5.4386000000000001</v>
      </c>
      <c r="V44" s="107" t="e">
        <f t="shared" si="16"/>
        <v>#VALUE!</v>
      </c>
      <c r="X44" s="249" t="str">
        <f t="shared" si="17"/>
        <v>BRL Curncy</v>
      </c>
      <c r="Y44" s="250">
        <f t="shared" si="18"/>
        <v>241814.14249457649</v>
      </c>
      <c r="Z44" s="254">
        <f t="shared" si="19"/>
        <v>-7225.2775053805963</v>
      </c>
      <c r="AA44" s="254" t="e">
        <f t="shared" si="20"/>
        <v>#VALUE!</v>
      </c>
      <c r="AB44" s="91" t="str" cm="1">
        <f t="array" ref="AB44">_xll.BDP(P44&amp;" Govt","PX_DIRTY_MID")</f>
        <v>#N/A Field Not Applicable Govt</v>
      </c>
      <c r="AC44" s="256" t="e">
        <f t="shared" si="21"/>
        <v>#VALUE!</v>
      </c>
      <c r="AD44" s="255" t="e">
        <f t="shared" si="22"/>
        <v>#VALUE!</v>
      </c>
      <c r="AE44" s="249" t="str">
        <f t="shared" si="23"/>
        <v>{cash} BRL</v>
      </c>
      <c r="AF44" s="254"/>
      <c r="AG44" s="254">
        <f t="shared" si="24"/>
        <v>-7225.2775053805963</v>
      </c>
      <c r="AH44" s="254" t="e">
        <f t="shared" si="25"/>
        <v>#VALUE!</v>
      </c>
      <c r="AI44" s="256" t="e">
        <f t="shared" si="26"/>
        <v>#VALUE!</v>
      </c>
      <c r="AJ44" t="b">
        <f t="shared" si="27"/>
        <v>1</v>
      </c>
      <c r="AK44" t="s">
        <v>1011</v>
      </c>
      <c r="AL44" t="str">
        <f t="shared" si="28"/>
        <v>SPOT</v>
      </c>
      <c r="AM44">
        <f t="shared" si="29"/>
        <v>0</v>
      </c>
    </row>
    <row r="45" spans="1:39" x14ac:dyDescent="0.35">
      <c r="A45" t="s">
        <v>1405</v>
      </c>
      <c r="B45" t="s">
        <v>1407</v>
      </c>
      <c r="D45">
        <v>10800000</v>
      </c>
      <c r="E45">
        <v>1484383.0539243929</v>
      </c>
      <c r="F45">
        <v>7.2711431889038085</v>
      </c>
      <c r="H45" s="287" t="e">
        <f t="shared" si="30"/>
        <v>#N/A</v>
      </c>
      <c r="I45" s="249" t="s">
        <v>1056</v>
      </c>
      <c r="J45" t="s">
        <v>1117</v>
      </c>
      <c r="L45">
        <v>0</v>
      </c>
      <c r="M45">
        <v>0</v>
      </c>
      <c r="N45" s="251">
        <v>0</v>
      </c>
      <c r="O45" t="str" cm="1">
        <f t="array" ref="O45">_xll.BDP(I45,"SECURITY_TYP")</f>
        <v>FORWARD</v>
      </c>
      <c r="P45" t="str" cm="1">
        <f t="array" ref="P45">_xll.BDP(I45,"ID_ISIN")</f>
        <v>#N/A Field Not Applicable</v>
      </c>
      <c r="Q45" t="str" cm="1">
        <f t="array" ref="Q45">_xll.BDP(P45&amp;" Govt","MATURITY")</f>
        <v>#N/A Field Not Applicable Govt</v>
      </c>
      <c r="R45" t="str" cm="1">
        <f t="array" ref="R45">_xll.BDP(I45,"CRNCY")</f>
        <v>SEK</v>
      </c>
      <c r="S45" s="91" t="str" cm="1">
        <f t="array" ref="S45">_xll.BDP(P45&amp;" Govt","RISK_MID")</f>
        <v>#N/A Field Not Applicable Govt</v>
      </c>
      <c r="T45" s="175" t="e">
        <f t="shared" si="15"/>
        <v>#VALUE!</v>
      </c>
      <c r="U45" cm="1">
        <f t="array" ref="U45">IF(R45="USD",1,_xll.BDP("USD"&amp;R45&amp;" CURNCY","PX_LAST"))</f>
        <v>10.5131</v>
      </c>
      <c r="V45" s="107" t="e">
        <f t="shared" si="16"/>
        <v>#VALUE!</v>
      </c>
      <c r="X45" s="249" t="str">
        <f t="shared" si="17"/>
        <v>EUR/SEK R 05/10/24 Curncy</v>
      </c>
      <c r="Y45" s="250">
        <f t="shared" si="18"/>
        <v>0</v>
      </c>
      <c r="Z45" s="254">
        <f t="shared" si="19"/>
        <v>0</v>
      </c>
      <c r="AA45" s="254" t="e">
        <f t="shared" si="20"/>
        <v>#VALUE!</v>
      </c>
      <c r="AB45" s="91" t="str" cm="1">
        <f t="array" ref="AB45">_xll.BDP(P45&amp;" Govt","PX_DIRTY_MID")</f>
        <v>#N/A Field Not Applicable Govt</v>
      </c>
      <c r="AC45" s="256" t="e">
        <f t="shared" si="21"/>
        <v>#VALUE!</v>
      </c>
      <c r="AD45" s="255" t="e">
        <f t="shared" si="22"/>
        <v>#VALUE!</v>
      </c>
      <c r="AE45" s="249" t="str">
        <f t="shared" si="23"/>
        <v>[EUR/SEK R 05/10/24 SEK]</v>
      </c>
      <c r="AF45" s="254"/>
      <c r="AG45" s="254">
        <f t="shared" si="24"/>
        <v>0</v>
      </c>
      <c r="AH45" s="254" t="e">
        <f t="shared" si="25"/>
        <v>#VALUE!</v>
      </c>
      <c r="AI45" s="256" t="e">
        <f t="shared" si="26"/>
        <v>#VALUE!</v>
      </c>
      <c r="AJ45" t="b">
        <f t="shared" si="27"/>
        <v>1</v>
      </c>
      <c r="AK45" t="s">
        <v>1011</v>
      </c>
      <c r="AL45" t="str">
        <f t="shared" si="28"/>
        <v>FORWARD</v>
      </c>
      <c r="AM45">
        <f t="shared" si="29"/>
        <v>0</v>
      </c>
    </row>
    <row r="46" spans="1:39" x14ac:dyDescent="0.35">
      <c r="A46" t="s">
        <v>1405</v>
      </c>
      <c r="B46" t="s">
        <v>1406</v>
      </c>
      <c r="D46">
        <v>6004922.9864032287</v>
      </c>
      <c r="E46">
        <v>6004922.9864032287</v>
      </c>
      <c r="F46">
        <v>7.2724065691528317</v>
      </c>
      <c r="H46" s="287" t="e">
        <f t="shared" si="30"/>
        <v>#N/A</v>
      </c>
      <c r="I46" s="249" t="s">
        <v>960</v>
      </c>
      <c r="J46" t="s">
        <v>963</v>
      </c>
      <c r="L46">
        <v>0</v>
      </c>
      <c r="M46" s="250">
        <v>0</v>
      </c>
      <c r="N46" s="251">
        <v>0</v>
      </c>
      <c r="O46" t="str" cm="1">
        <f t="array" ref="O46">_xll.BDP(I46,"SECURITY_TYP")</f>
        <v>Financial commodity future.</v>
      </c>
      <c r="P46" t="str" cm="1">
        <f t="array" ref="P46">_xll.BDP(I46,"ID_ISIN")</f>
        <v>DE000C75XMS2</v>
      </c>
      <c r="Q46" t="str" cm="1">
        <f t="array" ref="Q46">_xll.BDP(P46&amp;" Govt","MATURITY")</f>
        <v>#N/A Invalid Security</v>
      </c>
      <c r="R46" t="str" cm="1">
        <f t="array" ref="R46">_xll.BDP(I46,"CRNCY")</f>
        <v>EUR</v>
      </c>
      <c r="S46" s="91" t="str" cm="1">
        <f t="array" ref="S46">_xll.BDP(P46&amp;" Govt","RISK_MID")</f>
        <v>#N/A Invalid Security</v>
      </c>
      <c r="T46" s="175" t="e">
        <f t="shared" si="15"/>
        <v>#VALUE!</v>
      </c>
      <c r="U46" cm="1">
        <f t="array" ref="U46">IF(R46="USD",1,_xll.BDP("USD"&amp;R46&amp;" CURNCY","PX_LAST"))</f>
        <v>0.92</v>
      </c>
      <c r="V46" s="107" t="e">
        <f t="shared" si="16"/>
        <v>#VALUE!</v>
      </c>
      <c r="X46" s="249" t="str">
        <f t="shared" si="17"/>
        <v>IKM4 Comdty</v>
      </c>
      <c r="Y46" s="250">
        <f t="shared" si="18"/>
        <v>0</v>
      </c>
      <c r="Z46" s="254">
        <f t="shared" si="19"/>
        <v>0</v>
      </c>
      <c r="AA46" s="254" t="e">
        <f t="shared" si="20"/>
        <v>#VALUE!</v>
      </c>
      <c r="AB46" s="91" t="str" cm="1">
        <f t="array" ref="AB46">_xll.BDP(P46&amp;" Govt","PX_DIRTY_MID")</f>
        <v>#N/A Invalid Security</v>
      </c>
      <c r="AC46" s="256" t="e">
        <f t="shared" si="21"/>
        <v>#VALUE!</v>
      </c>
      <c r="AD46" s="255" t="e">
        <f t="shared" si="22"/>
        <v>#VALUE!</v>
      </c>
      <c r="AE46" s="249" t="str">
        <f t="shared" si="23"/>
        <v>[IKM4 EUX]</v>
      </c>
      <c r="AF46" s="254"/>
      <c r="AG46" s="254">
        <f t="shared" si="24"/>
        <v>0</v>
      </c>
      <c r="AH46" s="254" t="e">
        <f t="shared" si="25"/>
        <v>#VALUE!</v>
      </c>
      <c r="AI46" s="256" t="e">
        <f t="shared" si="26"/>
        <v>#VALUE!</v>
      </c>
      <c r="AJ46" t="b">
        <f t="shared" si="27"/>
        <v>1</v>
      </c>
      <c r="AK46" t="s">
        <v>1011</v>
      </c>
      <c r="AL46" t="str">
        <f t="shared" si="28"/>
        <v>Financial commodity future.</v>
      </c>
      <c r="AM46">
        <f t="shared" si="29"/>
        <v>0</v>
      </c>
    </row>
    <row r="47" spans="1:39" x14ac:dyDescent="0.35">
      <c r="A47" t="s">
        <v>913</v>
      </c>
      <c r="B47" t="s">
        <v>914</v>
      </c>
      <c r="D47">
        <v>2090000</v>
      </c>
      <c r="E47">
        <v>0</v>
      </c>
      <c r="F47">
        <v>0</v>
      </c>
      <c r="H47" s="287">
        <f t="shared" si="30"/>
        <v>-186779920</v>
      </c>
      <c r="I47" s="249" t="s">
        <v>918</v>
      </c>
      <c r="J47" t="s">
        <v>919</v>
      </c>
      <c r="L47">
        <v>310098419</v>
      </c>
      <c r="M47">
        <v>1974457.4786813154</v>
      </c>
      <c r="N47" s="251">
        <v>1</v>
      </c>
      <c r="O47" t="str" cm="1">
        <f t="array" ref="O47">_xll.BDP(I47,"SECURITY_TYP")</f>
        <v>SPOT</v>
      </c>
      <c r="P47" t="str" cm="1">
        <f t="array" ref="P47">_xll.BDP(I47,"ID_ISIN")</f>
        <v>#N/A Field Not Applicable</v>
      </c>
      <c r="Q47" t="str" cm="1">
        <f t="array" ref="Q47">_xll.BDP(P47&amp;" Govt","MATURITY")</f>
        <v>#N/A Field Not Applicable Govt</v>
      </c>
      <c r="R47" t="str" cm="1">
        <f t="array" ref="R47">_xll.BDP(I47,"CRNCY")</f>
        <v>JPY</v>
      </c>
      <c r="S47" s="91" t="str" cm="1">
        <f t="array" ref="S47">_xll.BDP(P47&amp;" Govt","RISK_MID")</f>
        <v>#N/A Field Not Applicable Govt</v>
      </c>
      <c r="T47" s="175" t="e">
        <f t="shared" si="15"/>
        <v>#VALUE!</v>
      </c>
      <c r="U47" cm="1">
        <f t="array" ref="U47">IF(R47="USD",1,_xll.BDP("USD"&amp;R47&amp;" CURNCY","PX_LAST"))</f>
        <v>159.07</v>
      </c>
      <c r="V47" s="107" t="e">
        <f t="shared" si="16"/>
        <v>#VALUE!</v>
      </c>
      <c r="X47" s="249" t="str">
        <f t="shared" si="17"/>
        <v>JPY Curncy</v>
      </c>
      <c r="Y47" s="250">
        <f t="shared" si="18"/>
        <v>301101662.05583763</v>
      </c>
      <c r="Z47" s="254">
        <f t="shared" si="19"/>
        <v>-8996756.9441623688</v>
      </c>
      <c r="AA47" s="254" t="e">
        <f t="shared" si="20"/>
        <v>#VALUE!</v>
      </c>
      <c r="AB47" s="91" t="str" cm="1">
        <f t="array" ref="AB47">_xll.BDP(P47&amp;" Govt","PX_DIRTY_MID")</f>
        <v>#N/A Field Not Applicable Govt</v>
      </c>
      <c r="AC47" s="256" t="e">
        <f t="shared" si="21"/>
        <v>#VALUE!</v>
      </c>
      <c r="AD47" s="255" t="e">
        <f t="shared" si="22"/>
        <v>#VALUE!</v>
      </c>
      <c r="AE47" s="249" t="str">
        <f t="shared" si="23"/>
        <v>{cash} JPY</v>
      </c>
      <c r="AF47" s="254"/>
      <c r="AG47" s="254">
        <f t="shared" si="24"/>
        <v>-8996756.9441623688</v>
      </c>
      <c r="AH47" s="254" t="e">
        <f t="shared" si="25"/>
        <v>#VALUE!</v>
      </c>
      <c r="AI47" s="256" t="e">
        <f t="shared" si="26"/>
        <v>#VALUE!</v>
      </c>
      <c r="AJ47" t="b">
        <f t="shared" si="27"/>
        <v>1</v>
      </c>
      <c r="AK47" t="s">
        <v>1011</v>
      </c>
      <c r="AL47" t="str">
        <f t="shared" si="28"/>
        <v>SPOT</v>
      </c>
      <c r="AM47">
        <f t="shared" si="29"/>
        <v>0</v>
      </c>
    </row>
    <row r="48" spans="1:39" x14ac:dyDescent="0.35">
      <c r="A48" t="s">
        <v>1548</v>
      </c>
      <c r="B48" t="s">
        <v>1550</v>
      </c>
      <c r="D48">
        <v>2699831.5841821367</v>
      </c>
      <c r="E48">
        <v>2699831.5841821367</v>
      </c>
      <c r="F48">
        <v>1372.0601367187501</v>
      </c>
      <c r="H48" s="287" t="e">
        <f t="shared" si="30"/>
        <v>#N/A</v>
      </c>
      <c r="I48" s="249" t="s">
        <v>867</v>
      </c>
      <c r="J48" t="s">
        <v>1165</v>
      </c>
      <c r="K48" t="s">
        <v>690</v>
      </c>
      <c r="L48">
        <v>0</v>
      </c>
      <c r="M48">
        <v>0</v>
      </c>
      <c r="N48" s="251">
        <v>0</v>
      </c>
      <c r="O48" t="str" cm="1">
        <f t="array" ref="O48">_xll.BDP(I48,"SECURITY_TYP")</f>
        <v>Rec IL/Pay Fix ZC</v>
      </c>
      <c r="P48" t="str" cm="1">
        <f t="array" ref="P48">_xll.BDP(I48,"ID_ISIN")</f>
        <v>#N/A Field Not Applicable</v>
      </c>
      <c r="Q48" t="str" cm="1">
        <f t="array" ref="Q48">_xll.BDP(P48&amp;" Govt","MATURITY")</f>
        <v>#N/A Field Not Applicable Govt</v>
      </c>
      <c r="R48" t="str" cm="1">
        <f t="array" ref="R48">_xll.BDP(I48,"CRNCY")</f>
        <v>USD</v>
      </c>
      <c r="S48" s="91" t="str" cm="1">
        <f t="array" ref="S48">_xll.BDP(P48&amp;" Govt","RISK_MID")</f>
        <v>#N/A Field Not Applicable Govt</v>
      </c>
      <c r="T48" s="175" t="e">
        <f t="shared" si="15"/>
        <v>#VALUE!</v>
      </c>
      <c r="U48" cm="1">
        <f t="array" ref="U48">IF(R48="USD",1,_xll.BDP("USD"&amp;R48&amp;" CURNCY","PX_LAST"))</f>
        <v>1</v>
      </c>
      <c r="V48" s="107" t="e">
        <f t="shared" si="16"/>
        <v>#VALUE!</v>
      </c>
      <c r="X48" s="249" t="str">
        <f t="shared" si="17"/>
        <v>SL7Y0535 Corp</v>
      </c>
      <c r="Y48" s="250">
        <f t="shared" si="18"/>
        <v>0</v>
      </c>
      <c r="Z48" s="254">
        <f t="shared" si="19"/>
        <v>0</v>
      </c>
      <c r="AA48" s="254" t="e">
        <f t="shared" si="20"/>
        <v>#VALUE!</v>
      </c>
      <c r="AB48" s="91" t="str" cm="1">
        <f t="array" ref="AB48">_xll.BDP(P48&amp;" Govt","PX_DIRTY_MID")</f>
        <v>#N/A Field Not Applicable Govt</v>
      </c>
      <c r="AC48" s="256" t="e">
        <f t="shared" si="21"/>
        <v>#VALUE!</v>
      </c>
      <c r="AD48" s="255" t="e">
        <f t="shared" si="22"/>
        <v>#VALUE!</v>
      </c>
      <c r="AE48" s="249" t="str">
        <f t="shared" si="23"/>
        <v>[/ZC 2.65 09/20/25]</v>
      </c>
      <c r="AF48" s="254"/>
      <c r="AG48" s="254">
        <f t="shared" si="24"/>
        <v>0</v>
      </c>
      <c r="AH48" s="254" t="e">
        <f t="shared" si="25"/>
        <v>#VALUE!</v>
      </c>
      <c r="AI48" s="256" t="e">
        <f t="shared" si="26"/>
        <v>#VALUE!</v>
      </c>
      <c r="AJ48" t="b">
        <f t="shared" si="27"/>
        <v>1</v>
      </c>
      <c r="AK48" t="s">
        <v>1011</v>
      </c>
      <c r="AL48" t="str">
        <f t="shared" si="28"/>
        <v>Rec IL/Pay Fix ZC</v>
      </c>
      <c r="AM48" t="str">
        <f t="shared" si="29"/>
        <v>Long US Inflation</v>
      </c>
    </row>
    <row r="49" spans="1:39" x14ac:dyDescent="0.35">
      <c r="A49" t="s">
        <v>1548</v>
      </c>
      <c r="B49" t="s">
        <v>1549</v>
      </c>
      <c r="D49">
        <v>-3718829019.0000005</v>
      </c>
      <c r="E49">
        <v>-2697325.0530503378</v>
      </c>
      <c r="F49">
        <v>1372.0601367187501</v>
      </c>
      <c r="H49" s="287" t="e">
        <f t="shared" si="30"/>
        <v>#N/A</v>
      </c>
      <c r="I49" s="249" t="s">
        <v>703</v>
      </c>
      <c r="J49" t="s">
        <v>1284</v>
      </c>
      <c r="L49" s="250">
        <v>0</v>
      </c>
      <c r="M49" s="250">
        <v>0</v>
      </c>
      <c r="N49" s="251">
        <v>0</v>
      </c>
      <c r="O49" t="str" cm="1">
        <f t="array" ref="O49">_xll.BDP(I49,"SECURITY_TYP")</f>
        <v>DOMESTIC</v>
      </c>
      <c r="P49" t="str" cm="1">
        <f t="array" ref="P49">_xll.BDP(I49,"ID_ISIN")</f>
        <v>JP1103561KA2</v>
      </c>
      <c r="Q49" t="str" cm="1">
        <f t="array" ref="Q49">_xll.BDP(P49&amp;" Govt","MATURITY")</f>
        <v>20/09/2029</v>
      </c>
      <c r="R49" t="str" cm="1">
        <f t="array" ref="R49">_xll.BDP(I49,"CRNCY")</f>
        <v>JPY</v>
      </c>
      <c r="S49" s="91" cm="1">
        <f t="array" ref="S49">_xll.BDP(P49&amp;" Govt","RISK_MID")</f>
        <v>4.900037967848192</v>
      </c>
      <c r="T49" s="175">
        <f t="shared" si="15"/>
        <v>0</v>
      </c>
      <c r="U49" cm="1">
        <f t="array" ref="U49">IF(R49="USD",1,_xll.BDP("USD"&amp;R49&amp;" CURNCY","PX_LAST"))</f>
        <v>159.07</v>
      </c>
      <c r="V49" s="107">
        <f t="shared" si="16"/>
        <v>0</v>
      </c>
      <c r="X49" s="249" t="str">
        <f t="shared" si="17"/>
        <v>ZR885925 Corp</v>
      </c>
      <c r="Y49" s="250">
        <f t="shared" si="18"/>
        <v>0</v>
      </c>
      <c r="Z49" s="254">
        <f t="shared" si="19"/>
        <v>0</v>
      </c>
      <c r="AA49" s="254">
        <f t="shared" si="20"/>
        <v>0</v>
      </c>
      <c r="AB49" s="91" cm="1">
        <f t="array" ref="AB49">_xll.BDP(P49&amp;" Govt","PX_DIRTY_MID")</f>
        <v>97.536328699999999</v>
      </c>
      <c r="AC49" s="256">
        <f t="shared" si="21"/>
        <v>0</v>
      </c>
      <c r="AD49" s="255" t="e">
        <f t="shared" si="22"/>
        <v>#DIV/0!</v>
      </c>
      <c r="AE49" s="249" t="str">
        <f t="shared" si="23"/>
        <v>[JGB 0.1 09/20/29 356]</v>
      </c>
      <c r="AG49" s="254">
        <f t="shared" si="24"/>
        <v>0</v>
      </c>
      <c r="AH49" s="254">
        <f t="shared" si="25"/>
        <v>0</v>
      </c>
      <c r="AI49" s="256">
        <f t="shared" si="26"/>
        <v>0</v>
      </c>
      <c r="AJ49" t="b">
        <f t="shared" si="27"/>
        <v>1</v>
      </c>
      <c r="AK49" t="s">
        <v>1011</v>
      </c>
      <c r="AL49" t="str">
        <f t="shared" si="28"/>
        <v>DOMESTIC</v>
      </c>
      <c r="AM49">
        <f t="shared" si="29"/>
        <v>0</v>
      </c>
    </row>
    <row r="50" spans="1:39" x14ac:dyDescent="0.35">
      <c r="A50" t="s">
        <v>1524</v>
      </c>
      <c r="B50" t="s">
        <v>1525</v>
      </c>
      <c r="D50">
        <v>-1079999999.9999998</v>
      </c>
      <c r="E50">
        <v>-6788823.5915822024</v>
      </c>
      <c r="F50">
        <v>171.79859816894532</v>
      </c>
      <c r="H50" s="287" t="e">
        <f t="shared" si="30"/>
        <v>#N/A</v>
      </c>
      <c r="I50" s="249" t="s">
        <v>730</v>
      </c>
      <c r="J50" t="s">
        <v>1286</v>
      </c>
      <c r="L50">
        <v>0</v>
      </c>
      <c r="M50">
        <v>0</v>
      </c>
      <c r="N50" s="251">
        <v>0</v>
      </c>
      <c r="O50" t="str" cm="1">
        <f t="array" ref="O50">_xll.BDP(I50,"SECURITY_TYP")</f>
        <v>DOMESTIC</v>
      </c>
      <c r="P50" t="str" cm="1">
        <f t="array" ref="P50">_xll.BDP(I50,"ID_ISIN")</f>
        <v>JP1103601LA4</v>
      </c>
      <c r="Q50" t="str" cm="1">
        <f t="array" ref="Q50">_xll.BDP(P50&amp;" Govt","MATURITY")</f>
        <v>20/09/2030</v>
      </c>
      <c r="R50" t="str" cm="1">
        <f t="array" ref="R50">_xll.BDP(I50,"CRNCY")</f>
        <v>JPY</v>
      </c>
      <c r="S50" s="91" cm="1">
        <f t="array" ref="S50">_xll.BDP(P50&amp;" Govt","RISK_MID")</f>
        <v>5.7400192915650905</v>
      </c>
      <c r="T50" s="175">
        <f t="shared" si="15"/>
        <v>0</v>
      </c>
      <c r="U50" cm="1">
        <f t="array" ref="U50">IF(R50="USD",1,_xll.BDP("USD"&amp;R50&amp;" CURNCY","PX_LAST"))</f>
        <v>159.07</v>
      </c>
      <c r="V50" s="107">
        <f t="shared" si="16"/>
        <v>0</v>
      </c>
      <c r="X50" s="249" t="str">
        <f t="shared" si="17"/>
        <v>ZO739535 Corp</v>
      </c>
      <c r="Y50" s="250">
        <f t="shared" si="18"/>
        <v>0</v>
      </c>
      <c r="Z50" s="254">
        <f t="shared" si="19"/>
        <v>0</v>
      </c>
      <c r="AA50" s="254">
        <f t="shared" si="20"/>
        <v>0</v>
      </c>
      <c r="AB50" s="91" cm="1">
        <f t="array" ref="AB50">_xll.BDP(P50&amp;" Govt","PX_DIRTY_MID")</f>
        <v>96.697828700000002</v>
      </c>
      <c r="AC50" s="256">
        <f t="shared" si="21"/>
        <v>0</v>
      </c>
      <c r="AD50" s="255" t="e">
        <f t="shared" si="22"/>
        <v>#DIV/0!</v>
      </c>
      <c r="AE50" s="249" t="str">
        <f t="shared" si="23"/>
        <v>[JGB 0.1 09/20/30 #360 360]</v>
      </c>
      <c r="AF50" s="254"/>
      <c r="AG50" s="254">
        <f t="shared" si="24"/>
        <v>0</v>
      </c>
      <c r="AH50" s="254">
        <f t="shared" si="25"/>
        <v>0</v>
      </c>
      <c r="AI50" s="256">
        <f t="shared" si="26"/>
        <v>0</v>
      </c>
      <c r="AJ50" t="b">
        <f t="shared" si="27"/>
        <v>1</v>
      </c>
      <c r="AK50" t="s">
        <v>1011</v>
      </c>
      <c r="AL50" t="str">
        <f t="shared" si="28"/>
        <v>DOMESTIC</v>
      </c>
      <c r="AM50">
        <f t="shared" si="29"/>
        <v>0</v>
      </c>
    </row>
    <row r="51" spans="1:39" x14ac:dyDescent="0.35">
      <c r="A51" t="s">
        <v>1524</v>
      </c>
      <c r="B51" t="s">
        <v>1525</v>
      </c>
      <c r="D51">
        <v>-59385375.000000007</v>
      </c>
      <c r="E51">
        <v>-373293.36555088527</v>
      </c>
      <c r="F51">
        <v>171.7713892578125</v>
      </c>
      <c r="H51" s="287" t="e">
        <f t="shared" si="30"/>
        <v>#N/A</v>
      </c>
      <c r="I51" s="249" t="s">
        <v>713</v>
      </c>
      <c r="J51" t="s">
        <v>1285</v>
      </c>
      <c r="L51">
        <v>0</v>
      </c>
      <c r="M51" s="250">
        <v>0</v>
      </c>
      <c r="N51" s="251">
        <v>0</v>
      </c>
      <c r="O51" t="str" cm="1">
        <f t="array" ref="O51">_xll.BDP(I51,"SECURITY_TYP")</f>
        <v>DOMESTIC</v>
      </c>
      <c r="P51" t="str" cm="1">
        <f t="array" ref="P51">_xll.BDP(I51,"ID_ISIN")</f>
        <v>JP1103611M11</v>
      </c>
      <c r="Q51" t="str" cm="1">
        <f t="array" ref="Q51">_xll.BDP(P51&amp;" Govt","MATURITY")</f>
        <v>20/12/2030</v>
      </c>
      <c r="R51" t="str" cm="1">
        <f t="array" ref="R51">_xll.BDP(I51,"CRNCY")</f>
        <v>JPY</v>
      </c>
      <c r="S51" s="91" cm="1">
        <f t="array" ref="S51">_xll.BDP(P51&amp;" Govt","RISK_MID")</f>
        <v>5.936893908362606</v>
      </c>
      <c r="T51" s="175">
        <f t="shared" si="15"/>
        <v>0</v>
      </c>
      <c r="U51" cm="1">
        <f t="array" ref="U51">IF(R51="USD",1,_xll.BDP("USD"&amp;R51&amp;" CURNCY","PX_LAST"))</f>
        <v>159.07</v>
      </c>
      <c r="V51" s="107">
        <f t="shared" si="16"/>
        <v>0</v>
      </c>
      <c r="X51" s="249" t="str">
        <f t="shared" si="17"/>
        <v>BN361059 Corp</v>
      </c>
      <c r="Y51" s="250">
        <f t="shared" si="18"/>
        <v>0</v>
      </c>
      <c r="Z51" s="254">
        <f t="shared" si="19"/>
        <v>0</v>
      </c>
      <c r="AA51" s="254">
        <f t="shared" si="20"/>
        <v>0</v>
      </c>
      <c r="AB51" s="91" cm="1">
        <f t="array" ref="AB51">_xll.BDP(P51&amp;" Govt","PX_DIRTY_MID")</f>
        <v>96.403623199999998</v>
      </c>
      <c r="AC51" s="256">
        <f t="shared" si="21"/>
        <v>0</v>
      </c>
      <c r="AD51" s="255" t="e">
        <f t="shared" si="22"/>
        <v>#DIV/0!</v>
      </c>
      <c r="AE51" s="249" t="str">
        <f t="shared" si="23"/>
        <v>[JGB 0.1 12/20/30 361]</v>
      </c>
      <c r="AF51" s="254"/>
      <c r="AG51" s="254">
        <f t="shared" si="24"/>
        <v>0</v>
      </c>
      <c r="AH51" s="254">
        <f t="shared" si="25"/>
        <v>0</v>
      </c>
      <c r="AI51" s="256">
        <f t="shared" si="26"/>
        <v>0</v>
      </c>
      <c r="AJ51" t="b">
        <f t="shared" si="27"/>
        <v>1</v>
      </c>
      <c r="AK51" t="s">
        <v>1011</v>
      </c>
      <c r="AL51" t="str">
        <f t="shared" si="28"/>
        <v>DOMESTIC</v>
      </c>
      <c r="AM51">
        <f t="shared" si="29"/>
        <v>0</v>
      </c>
    </row>
    <row r="52" spans="1:39" x14ac:dyDescent="0.35">
      <c r="A52" t="s">
        <v>1524</v>
      </c>
      <c r="B52" t="s">
        <v>1526</v>
      </c>
      <c r="D52">
        <v>350000</v>
      </c>
      <c r="E52">
        <v>380455.30319213867</v>
      </c>
      <c r="F52">
        <v>171.7713892578125</v>
      </c>
      <c r="H52" s="287">
        <f t="shared" si="30"/>
        <v>0</v>
      </c>
      <c r="I52" s="249" t="s">
        <v>865</v>
      </c>
      <c r="J52" t="s">
        <v>866</v>
      </c>
      <c r="L52">
        <v>2244</v>
      </c>
      <c r="M52">
        <v>2122300.2966857529</v>
      </c>
      <c r="N52" s="251">
        <v>87.494</v>
      </c>
      <c r="O52" t="str" cm="1">
        <f t="array" ref="O52">_xll.BDP(I52,"SECURITY_TYP")</f>
        <v>EURO-ZONE</v>
      </c>
      <c r="P52" t="str" cm="1">
        <f t="array" ref="P52">_xll.BDP(I52,"ID_ISIN")</f>
        <v>DE0001102473</v>
      </c>
      <c r="Q52" t="str" cm="1">
        <f t="array" ref="Q52">_xll.BDP(P52&amp;" Govt","MATURITY")</f>
        <v>15/08/2029</v>
      </c>
      <c r="R52" t="str" cm="1">
        <f t="array" ref="R52">_xll.BDP(I52,"CRNCY")</f>
        <v>EUR</v>
      </c>
      <c r="S52" s="91" cm="1">
        <f t="array" ref="S52">_xll.BDP(P52&amp;" Govt","RISK_MID")</f>
        <v>4.405262973107682</v>
      </c>
      <c r="T52" s="175">
        <f t="shared" si="15"/>
        <v>1074.5010990927867</v>
      </c>
      <c r="U52" cm="1">
        <f t="array" ref="U52">IF(R52="USD",1,_xll.BDP("USD"&amp;R52&amp;" CURNCY","PX_LAST"))</f>
        <v>0.92</v>
      </c>
      <c r="V52" s="107">
        <f t="shared" si="16"/>
        <v>6.2348110357654772E-2</v>
      </c>
      <c r="X52" s="249" t="str">
        <f t="shared" si="17"/>
        <v>AZ461235 Corp</v>
      </c>
      <c r="Y52" s="250">
        <f t="shared" si="18"/>
        <v>2178.895757779725</v>
      </c>
      <c r="Z52" s="254">
        <f t="shared" si="19"/>
        <v>-65.104242220274955</v>
      </c>
      <c r="AA52" s="254">
        <f t="shared" si="20"/>
        <v>-31.174055178827292</v>
      </c>
      <c r="AB52" s="91" cm="1">
        <f t="array" ref="AB52">_xll.BDP(P52&amp;" Govt","PX_DIRTY_MID")</f>
        <v>88.745000000000005</v>
      </c>
      <c r="AC52" s="256">
        <f t="shared" si="21"/>
        <v>-62800.825824329368</v>
      </c>
      <c r="AD52" s="255">
        <f t="shared" si="22"/>
        <v>-2.9590923547624715E-2</v>
      </c>
      <c r="AE52" s="249" t="str">
        <f t="shared" si="23"/>
        <v>DBR 0 08/15/29</v>
      </c>
      <c r="AF52" s="254"/>
      <c r="AG52" s="254">
        <f t="shared" si="24"/>
        <v>-65.104242220274955</v>
      </c>
      <c r="AH52" s="254">
        <f t="shared" si="25"/>
        <v>-31.174055178827292</v>
      </c>
      <c r="AI52" s="256">
        <f t="shared" si="26"/>
        <v>-62800.825824329368</v>
      </c>
      <c r="AJ52" t="b">
        <f t="shared" si="27"/>
        <v>1</v>
      </c>
      <c r="AK52" t="s">
        <v>1011</v>
      </c>
      <c r="AL52" t="str">
        <f t="shared" si="28"/>
        <v>EURO-ZONE</v>
      </c>
      <c r="AM52">
        <f t="shared" si="29"/>
        <v>0</v>
      </c>
    </row>
    <row r="53" spans="1:39" x14ac:dyDescent="0.35">
      <c r="A53" t="s">
        <v>1524</v>
      </c>
      <c r="B53" t="s">
        <v>1526</v>
      </c>
      <c r="D53">
        <v>6242966.9075931627</v>
      </c>
      <c r="E53">
        <v>6786199.6218481287</v>
      </c>
      <c r="F53">
        <v>171.79859816894532</v>
      </c>
      <c r="H53" s="287" t="e">
        <f t="shared" si="30"/>
        <v>#N/A</v>
      </c>
      <c r="I53" s="249" t="s">
        <v>887</v>
      </c>
      <c r="J53" t="s">
        <v>1163</v>
      </c>
      <c r="K53" t="s">
        <v>690</v>
      </c>
      <c r="L53">
        <v>0</v>
      </c>
      <c r="M53">
        <v>0</v>
      </c>
      <c r="N53" s="251">
        <v>0</v>
      </c>
      <c r="O53" t="str" cm="1">
        <f t="array" ref="O53">_xll.BDP(I53,"SECURITY_TYP")</f>
        <v>Rec IL/Pay Fix ZC</v>
      </c>
      <c r="P53" t="str" cm="1">
        <f t="array" ref="P53">_xll.BDP(I53,"ID_ISIN")</f>
        <v>#N/A Field Not Applicable</v>
      </c>
      <c r="Q53" t="str" cm="1">
        <f t="array" ref="Q53">_xll.BDP(P53&amp;" Govt","MATURITY")</f>
        <v>#N/A Field Not Applicable Govt</v>
      </c>
      <c r="R53" t="str" cm="1">
        <f t="array" ref="R53">_xll.BDP(I53,"CRNCY")</f>
        <v>USD</v>
      </c>
      <c r="S53" s="91" t="str" cm="1">
        <f t="array" ref="S53">_xll.BDP(P53&amp;" Govt","RISK_MID")</f>
        <v>#N/A Field Not Applicable Govt</v>
      </c>
      <c r="T53" s="175" t="e">
        <f t="shared" si="15"/>
        <v>#VALUE!</v>
      </c>
      <c r="U53" cm="1">
        <f t="array" ref="U53">IF(R53="USD",1,_xll.BDP("USD"&amp;R53&amp;" CURNCY","PX_LAST"))</f>
        <v>1</v>
      </c>
      <c r="V53" s="107" t="e">
        <f t="shared" si="16"/>
        <v>#VALUE!</v>
      </c>
      <c r="X53" s="249" t="str">
        <f t="shared" si="17"/>
        <v>SLM50CY4 Corp</v>
      </c>
      <c r="Y53" s="250">
        <f t="shared" si="18"/>
        <v>0</v>
      </c>
      <c r="Z53" s="254">
        <f t="shared" si="19"/>
        <v>0</v>
      </c>
      <c r="AA53" s="254" t="e">
        <f t="shared" si="20"/>
        <v>#VALUE!</v>
      </c>
      <c r="AB53" s="91" t="str" cm="1">
        <f t="array" ref="AB53">_xll.BDP(P53&amp;" Govt","PX_DIRTY_MID")</f>
        <v>#N/A Field Not Applicable Govt</v>
      </c>
      <c r="AC53" s="256" t="e">
        <f t="shared" si="21"/>
        <v>#VALUE!</v>
      </c>
      <c r="AD53" s="255" t="e">
        <f t="shared" si="22"/>
        <v>#VALUE!</v>
      </c>
      <c r="AE53" s="249" t="str">
        <f t="shared" si="23"/>
        <v>[/ZC 2.578 09/27/25 0006]</v>
      </c>
      <c r="AF53" s="254"/>
      <c r="AG53" s="254">
        <f t="shared" si="24"/>
        <v>0</v>
      </c>
      <c r="AH53" s="254" t="e">
        <f t="shared" si="25"/>
        <v>#VALUE!</v>
      </c>
      <c r="AI53" s="256" t="e">
        <f t="shared" si="26"/>
        <v>#VALUE!</v>
      </c>
      <c r="AJ53" t="b">
        <f t="shared" si="27"/>
        <v>1</v>
      </c>
      <c r="AK53" t="s">
        <v>1011</v>
      </c>
      <c r="AL53" t="str">
        <f t="shared" si="28"/>
        <v>Rec IL/Pay Fix ZC</v>
      </c>
      <c r="AM53" t="str">
        <f t="shared" si="29"/>
        <v>Long US Inflation</v>
      </c>
    </row>
    <row r="54" spans="1:39" x14ac:dyDescent="0.35">
      <c r="A54" t="s">
        <v>1527</v>
      </c>
      <c r="B54" t="s">
        <v>1368</v>
      </c>
      <c r="D54">
        <v>-4126892.9</v>
      </c>
      <c r="E54">
        <v>-4126892.9</v>
      </c>
      <c r="F54">
        <v>1.2916073933715819</v>
      </c>
      <c r="H54" s="287">
        <f t="shared" si="30"/>
        <v>-1200</v>
      </c>
      <c r="I54" s="249" t="s">
        <v>895</v>
      </c>
      <c r="J54" t="s">
        <v>896</v>
      </c>
      <c r="L54">
        <v>2193</v>
      </c>
      <c r="M54">
        <v>1180757.9648190022</v>
      </c>
      <c r="N54" s="251">
        <v>49.81</v>
      </c>
      <c r="O54" t="str" cm="1">
        <f t="array" ref="O54">_xll.BDP(I54,"SECURITY_TYP")</f>
        <v>EURO-ZONE</v>
      </c>
      <c r="P54" t="str" cm="1">
        <f t="array" ref="P54">_xll.BDP(I54,"ID_ISIN")</f>
        <v>DE0001102481</v>
      </c>
      <c r="Q54" t="str" cm="1">
        <f t="array" ref="Q54">_xll.BDP(P54&amp;" Govt","MATURITY")</f>
        <v>15/08/2050</v>
      </c>
      <c r="R54" t="str" cm="1">
        <f t="array" ref="R54">_xll.BDP(I54,"CRNCY")</f>
        <v>EUR</v>
      </c>
      <c r="S54" s="91" cm="1">
        <f t="array" ref="S54">_xll.BDP(P54&amp;" Govt","RISK_MID")</f>
        <v>12.960564727631052</v>
      </c>
      <c r="T54" s="175">
        <f t="shared" si="15"/>
        <v>3089.404179097271</v>
      </c>
      <c r="U54" cm="1">
        <f t="array" ref="U54">IF(R54="USD",1,_xll.BDP("USD"&amp;R54&amp;" CURNCY","PX_LAST"))</f>
        <v>0.92</v>
      </c>
      <c r="V54" s="107">
        <f t="shared" si="16"/>
        <v>0.17926320676673713</v>
      </c>
      <c r="X54" s="249" t="str">
        <f t="shared" si="17"/>
        <v>ZR097974 Corp</v>
      </c>
      <c r="Y54" s="250">
        <f t="shared" si="18"/>
        <v>2129.3753996483674</v>
      </c>
      <c r="Z54" s="254">
        <f t="shared" si="19"/>
        <v>-63.62460035163258</v>
      </c>
      <c r="AA54" s="254">
        <f t="shared" si="20"/>
        <v>-89.631603383368628</v>
      </c>
      <c r="AB54" s="91" cm="1">
        <f t="array" ref="AB54">_xll.BDP(P54&amp;" Govt","PX_DIRTY_MID")</f>
        <v>50.991500000000002</v>
      </c>
      <c r="AC54" s="256">
        <f t="shared" si="21"/>
        <v>-35264.280530763841</v>
      </c>
      <c r="AD54" s="255">
        <f t="shared" si="22"/>
        <v>-2.9865799411456423E-2</v>
      </c>
      <c r="AE54" s="249" t="str">
        <f t="shared" si="23"/>
        <v>DBR 0 08/15/50</v>
      </c>
      <c r="AF54" s="254"/>
      <c r="AG54" s="254">
        <f t="shared" si="24"/>
        <v>-63.62460035163258</v>
      </c>
      <c r="AH54" s="254">
        <f t="shared" si="25"/>
        <v>-89.631603383368628</v>
      </c>
      <c r="AI54" s="256">
        <f t="shared" si="26"/>
        <v>-35264.280530763841</v>
      </c>
      <c r="AJ54" t="b">
        <f t="shared" si="27"/>
        <v>1</v>
      </c>
      <c r="AK54" t="s">
        <v>1011</v>
      </c>
      <c r="AL54" t="str">
        <f t="shared" si="28"/>
        <v>EURO-ZONE</v>
      </c>
      <c r="AM54">
        <f t="shared" si="29"/>
        <v>0</v>
      </c>
    </row>
    <row r="55" spans="1:39" x14ac:dyDescent="0.35">
      <c r="A55" t="s">
        <v>1527</v>
      </c>
      <c r="B55" t="s">
        <v>1369</v>
      </c>
      <c r="D55">
        <v>400000</v>
      </c>
      <c r="E55">
        <v>516448.02093505859</v>
      </c>
      <c r="F55">
        <v>1.2916073933715819</v>
      </c>
      <c r="H55" s="287">
        <f t="shared" si="30"/>
        <v>0</v>
      </c>
      <c r="I55" s="249" t="s">
        <v>1004</v>
      </c>
      <c r="J55" t="s">
        <v>1005</v>
      </c>
      <c r="L55">
        <v>4.8200000000519997E-3</v>
      </c>
      <c r="M55">
        <v>5.1069514936131606</v>
      </c>
      <c r="N55" s="251">
        <v>97.878</v>
      </c>
      <c r="O55" t="str" cm="1">
        <f t="array" ref="O55">_xll.BDP(I55,"SECURITY_TYP")</f>
        <v>EURO-ZONE</v>
      </c>
      <c r="P55" t="str" cm="1">
        <f t="array" ref="P55">_xll.BDP(I55,"ID_ISIN")</f>
        <v>DE0001102374</v>
      </c>
      <c r="Q55" t="str" cm="1">
        <f t="array" ref="Q55">_xll.BDP(P55&amp;" Govt","MATURITY")</f>
        <v>15/02/2025</v>
      </c>
      <c r="R55" t="str" cm="1">
        <f t="array" ref="R55">_xll.BDP(I55,"CRNCY")</f>
        <v>EUR</v>
      </c>
      <c r="S55" s="91" cm="1">
        <f t="array" ref="S55">_xll.BDP(P55&amp;" Govt","RISK_MID")</f>
        <v>0.56552434420282793</v>
      </c>
      <c r="T55" s="175">
        <f t="shared" si="15"/>
        <v>2.9628558033554755E-4</v>
      </c>
      <c r="U55" cm="1">
        <f t="array" ref="U55">IF(R55="USD",1,_xll.BDP("USD"&amp;R55&amp;" CURNCY","PX_LAST"))</f>
        <v>0.92</v>
      </c>
      <c r="V55" s="107">
        <f t="shared" si="16"/>
        <v>1.7192021558413795E-8</v>
      </c>
      <c r="X55" s="249" t="str">
        <f t="shared" si="17"/>
        <v>EK684154 Corp</v>
      </c>
      <c r="Y55" s="250">
        <f t="shared" si="18"/>
        <v>4.6801593371709341E-3</v>
      </c>
      <c r="Z55" s="254">
        <f t="shared" si="19"/>
        <v>-1.3984066288106559E-4</v>
      </c>
      <c r="AA55" s="254">
        <f t="shared" si="20"/>
        <v>-8.5960107792068867E-6</v>
      </c>
      <c r="AB55" s="91" cm="1">
        <f t="array" ref="AB55">_xll.BDP(P55&amp;" Govt","PX_DIRTY_MID")</f>
        <v>98.59215027322405</v>
      </c>
      <c r="AC55" s="256">
        <f t="shared" si="21"/>
        <v>-0.14986077879431831</v>
      </c>
      <c r="AD55" s="255">
        <f t="shared" si="22"/>
        <v>-2.9344468805262144E-2</v>
      </c>
      <c r="AE55" s="249" t="str">
        <f t="shared" si="23"/>
        <v>DBR 0 ½ 02/15/25</v>
      </c>
      <c r="AF55" s="254"/>
      <c r="AG55" s="254">
        <f t="shared" si="24"/>
        <v>-1.3984066288106559E-4</v>
      </c>
      <c r="AH55" s="254">
        <f t="shared" si="25"/>
        <v>-8.5960107792068867E-6</v>
      </c>
      <c r="AI55" s="256">
        <f t="shared" si="26"/>
        <v>-0.14986077879431831</v>
      </c>
      <c r="AJ55" t="b">
        <f t="shared" si="27"/>
        <v>1</v>
      </c>
      <c r="AK55" t="s">
        <v>1011</v>
      </c>
      <c r="AL55" t="str">
        <f t="shared" si="28"/>
        <v>EURO-ZONE</v>
      </c>
      <c r="AM55">
        <f t="shared" si="29"/>
        <v>0</v>
      </c>
    </row>
    <row r="56" spans="1:39" x14ac:dyDescent="0.35">
      <c r="A56" t="s">
        <v>1527</v>
      </c>
      <c r="B56" t="s">
        <v>1368</v>
      </c>
      <c r="D56">
        <v>-507426.08</v>
      </c>
      <c r="E56">
        <v>-507426.08</v>
      </c>
      <c r="F56">
        <v>1.2916073933715819</v>
      </c>
      <c r="H56" s="287" t="e">
        <f t="shared" si="30"/>
        <v>#N/A</v>
      </c>
      <c r="I56" s="249" t="s">
        <v>967</v>
      </c>
      <c r="J56" t="s">
        <v>968</v>
      </c>
      <c r="L56">
        <v>0</v>
      </c>
      <c r="M56">
        <v>0</v>
      </c>
      <c r="N56" s="251">
        <v>10.321699142456055</v>
      </c>
      <c r="O56" t="str" cm="1">
        <f t="array" ref="O56">_xll.BDP(I56,"SECURITY_TYP")</f>
        <v>Rec IL/Pay Fix ZC</v>
      </c>
      <c r="P56" t="str" cm="1">
        <f t="array" ref="P56">_xll.BDP(I56,"ID_ISIN")</f>
        <v>#N/A Field Not Applicable</v>
      </c>
      <c r="Q56" t="str" cm="1">
        <f t="array" ref="Q56">_xll.BDP(P56&amp;" Govt","MATURITY")</f>
        <v>#N/A Field Not Applicable Govt</v>
      </c>
      <c r="R56" t="str" cm="1">
        <f t="array" ref="R56">_xll.BDP(I56,"CRNCY")</f>
        <v>USD</v>
      </c>
      <c r="S56" s="91" t="str" cm="1">
        <f t="array" ref="S56">_xll.BDP(P56&amp;" Govt","RISK_MID")</f>
        <v>#N/A Field Not Applicable Govt</v>
      </c>
      <c r="T56" s="175" t="e">
        <f t="shared" si="15"/>
        <v>#VALUE!</v>
      </c>
      <c r="U56" cm="1">
        <f t="array" ref="U56">IF(R56="USD",1,_xll.BDP("USD"&amp;R56&amp;" CURNCY","PX_LAST"))</f>
        <v>1</v>
      </c>
      <c r="V56" s="107" t="e">
        <f t="shared" si="16"/>
        <v>#VALUE!</v>
      </c>
      <c r="X56" s="249" t="str">
        <f t="shared" si="17"/>
        <v>SL5K5XDK Corp</v>
      </c>
      <c r="Y56" s="250">
        <f t="shared" si="18"/>
        <v>0</v>
      </c>
      <c r="Z56" s="254">
        <f t="shared" si="19"/>
        <v>0</v>
      </c>
      <c r="AA56" s="254" t="e">
        <f t="shared" si="20"/>
        <v>#VALUE!</v>
      </c>
      <c r="AB56" s="91" t="str" cm="1">
        <f t="array" ref="AB56">_xll.BDP(P56&amp;" Govt","PX_DIRTY_MID")</f>
        <v>#N/A Field Not Applicable Govt</v>
      </c>
      <c r="AC56" s="256" t="e">
        <f t="shared" si="21"/>
        <v>#VALUE!</v>
      </c>
      <c r="AD56" s="255" t="e">
        <f t="shared" si="22"/>
        <v>#VALUE!</v>
      </c>
      <c r="AE56" s="249" t="str">
        <f t="shared" si="23"/>
        <v>/ZC 2.459 03/23/26 0003</v>
      </c>
      <c r="AF56" s="254"/>
      <c r="AG56" s="254">
        <f t="shared" si="24"/>
        <v>0</v>
      </c>
      <c r="AH56" s="254" t="e">
        <f t="shared" si="25"/>
        <v>#VALUE!</v>
      </c>
      <c r="AI56" s="256" t="e">
        <f t="shared" si="26"/>
        <v>#VALUE!</v>
      </c>
      <c r="AJ56" t="b">
        <f t="shared" si="27"/>
        <v>1</v>
      </c>
      <c r="AK56" t="s">
        <v>1011</v>
      </c>
      <c r="AL56" t="str">
        <f t="shared" si="28"/>
        <v>Rec IL/Pay Fix ZC</v>
      </c>
      <c r="AM56">
        <f t="shared" si="29"/>
        <v>0</v>
      </c>
    </row>
    <row r="57" spans="1:39" x14ac:dyDescent="0.35">
      <c r="A57" t="s">
        <v>1527</v>
      </c>
      <c r="B57" t="s">
        <v>1368</v>
      </c>
      <c r="D57">
        <v>440000</v>
      </c>
      <c r="E57">
        <v>440000</v>
      </c>
      <c r="F57">
        <v>1.2916073933715819</v>
      </c>
      <c r="H57" s="287" t="e">
        <f t="shared" si="30"/>
        <v>#N/A</v>
      </c>
      <c r="I57" s="249" t="s">
        <v>814</v>
      </c>
      <c r="J57" t="s">
        <v>815</v>
      </c>
      <c r="L57" s="250">
        <v>2627</v>
      </c>
      <c r="M57" s="250">
        <v>2130627.9745849487</v>
      </c>
      <c r="N57" s="251">
        <v>74.051000000000002</v>
      </c>
      <c r="O57" t="str" cm="1">
        <f t="array" ref="O57">_xll.BDP(I57,"SECURITY_TYP")</f>
        <v>EURO-ZONE</v>
      </c>
      <c r="P57" t="str" cm="1">
        <f t="array" ref="P57">_xll.BDP(I57,"ID_ISIN")</f>
        <v>DE0001102432</v>
      </c>
      <c r="Q57" t="str" cm="1">
        <f t="array" ref="Q57">_xll.BDP(P57&amp;" Govt","MATURITY")</f>
        <v>15/08/2048</v>
      </c>
      <c r="R57" t="str" cm="1">
        <f t="array" ref="R57">_xll.BDP(I57,"CRNCY")</f>
        <v>EUR</v>
      </c>
      <c r="S57" s="91" cm="1">
        <f t="array" ref="S57">_xll.BDP(P57&amp;" Govt","RISK_MID")</f>
        <v>14.900295391228013</v>
      </c>
      <c r="T57" s="175">
        <f t="shared" si="15"/>
        <v>4254.6821731256505</v>
      </c>
      <c r="U57" cm="1">
        <f t="array" ref="U57">IF(R57="USD",1,_xll.BDP("USD"&amp;R57&amp;" CURNCY","PX_LAST"))</f>
        <v>0.92</v>
      </c>
      <c r="V57" s="107">
        <f t="shared" si="16"/>
        <v>0.24687866200486541</v>
      </c>
      <c r="X57" s="249" t="str">
        <f t="shared" si="17"/>
        <v>AP115404 Corp</v>
      </c>
      <c r="Y57" s="250">
        <f t="shared" si="18"/>
        <v>2550.7839374720756</v>
      </c>
      <c r="Z57" s="254">
        <f t="shared" si="19"/>
        <v>-76.21606252792435</v>
      </c>
      <c r="AA57" s="254">
        <f t="shared" si="20"/>
        <v>-123.4393310024323</v>
      </c>
      <c r="AB57" s="91" cm="1">
        <f t="array" ref="AB57">_xll.BDP(P57&amp;" Govt","PX_DIRTY_MID")</f>
        <v>76.36754098360656</v>
      </c>
      <c r="AC57" s="256">
        <f t="shared" si="21"/>
        <v>-63265.579116417211</v>
      </c>
      <c r="AD57" s="255">
        <f t="shared" si="22"/>
        <v>-2.9693395501737694E-2</v>
      </c>
      <c r="AE57" s="249" t="str">
        <f t="shared" si="23"/>
        <v>DBR 1 ¼ 08/15/48</v>
      </c>
      <c r="AF57" s="254"/>
      <c r="AG57" s="254">
        <f t="shared" si="24"/>
        <v>-76.21606252792435</v>
      </c>
      <c r="AH57" s="254">
        <f t="shared" si="25"/>
        <v>-123.4393310024323</v>
      </c>
      <c r="AI57" s="256">
        <f t="shared" si="26"/>
        <v>-63265.579116417211</v>
      </c>
      <c r="AJ57" t="b">
        <f t="shared" si="27"/>
        <v>1</v>
      </c>
      <c r="AK57" t="s">
        <v>1011</v>
      </c>
      <c r="AL57" t="str">
        <f t="shared" si="28"/>
        <v>EURO-ZONE</v>
      </c>
      <c r="AM57">
        <f t="shared" si="29"/>
        <v>0</v>
      </c>
    </row>
    <row r="58" spans="1:39" x14ac:dyDescent="0.35">
      <c r="A58" t="s">
        <v>1527</v>
      </c>
      <c r="B58" t="s">
        <v>1369</v>
      </c>
      <c r="D58">
        <v>-346660.40366870706</v>
      </c>
      <c r="E58">
        <v>-447580.19852813071</v>
      </c>
      <c r="F58">
        <v>1.2916073933715819</v>
      </c>
      <c r="H58" s="287" t="e">
        <f t="shared" si="30"/>
        <v>#N/A</v>
      </c>
      <c r="I58" s="249" t="s">
        <v>973</v>
      </c>
      <c r="J58" t="s">
        <v>974</v>
      </c>
      <c r="L58">
        <v>0</v>
      </c>
      <c r="M58">
        <v>0</v>
      </c>
      <c r="N58" s="251">
        <v>-20.009674072265625</v>
      </c>
      <c r="O58" t="str" cm="1">
        <f t="array" ref="O58">_xll.BDP(I58,"SECURITY_TYP")</f>
        <v>Rec Fix/Pay IL ZC</v>
      </c>
      <c r="P58" t="str" cm="1">
        <f t="array" ref="P58">_xll.BDP(I58,"ID_ISIN")</f>
        <v>#N/A Field Not Applicable</v>
      </c>
      <c r="Q58" t="str" cm="1">
        <f t="array" ref="Q58">_xll.BDP(P58&amp;" Govt","MATURITY")</f>
        <v>#N/A Field Not Applicable Govt</v>
      </c>
      <c r="R58" t="str" cm="1">
        <f t="array" ref="R58">_xll.BDP(I58,"CRNCY")</f>
        <v>GBP</v>
      </c>
      <c r="S58" s="91" t="str" cm="1">
        <f t="array" ref="S58">_xll.BDP(P58&amp;" Govt","RISK_MID")</f>
        <v>#N/A Field Not Applicable Govt</v>
      </c>
      <c r="T58" s="175" t="e">
        <f t="shared" si="15"/>
        <v>#VALUE!</v>
      </c>
      <c r="U58" cm="1">
        <f t="array" ref="U58">IF(R58="USD",1,_xll.BDP("USD"&amp;R58&amp;" CURNCY","PX_LAST"))</f>
        <v>0.77449999999999997</v>
      </c>
      <c r="V58" s="107" t="e">
        <f t="shared" si="16"/>
        <v>#VALUE!</v>
      </c>
      <c r="X58" s="249" t="str">
        <f t="shared" si="17"/>
        <v>SLWS0LXX Corp</v>
      </c>
      <c r="Y58" s="250">
        <f t="shared" si="18"/>
        <v>0</v>
      </c>
      <c r="Z58" s="254">
        <f t="shared" si="19"/>
        <v>0</v>
      </c>
      <c r="AA58" s="254" t="e">
        <f t="shared" si="20"/>
        <v>#VALUE!</v>
      </c>
      <c r="AB58" s="91" t="str" cm="1">
        <f t="array" ref="AB58">_xll.BDP(P58&amp;" Govt","PX_DIRTY_MID")</f>
        <v>#N/A Field Not Applicable Govt</v>
      </c>
      <c r="AC58" s="256" t="e">
        <f t="shared" si="21"/>
        <v>#VALUE!</v>
      </c>
      <c r="AD58" s="255" t="e">
        <f t="shared" si="22"/>
        <v>#VALUE!</v>
      </c>
      <c r="AE58" s="249" t="str">
        <f t="shared" si="23"/>
        <v>/ZC 3.34 01/15/26</v>
      </c>
      <c r="AF58" s="254"/>
      <c r="AG58" s="254">
        <f t="shared" si="24"/>
        <v>0</v>
      </c>
      <c r="AH58" s="254" t="e">
        <f t="shared" si="25"/>
        <v>#VALUE!</v>
      </c>
      <c r="AI58" s="256" t="e">
        <f t="shared" si="26"/>
        <v>#VALUE!</v>
      </c>
      <c r="AJ58" t="b">
        <f t="shared" si="27"/>
        <v>1</v>
      </c>
      <c r="AK58" t="s">
        <v>1011</v>
      </c>
      <c r="AL58" t="str">
        <f t="shared" si="28"/>
        <v>Rec Fix/Pay IL ZC</v>
      </c>
      <c r="AM58">
        <f t="shared" si="29"/>
        <v>0</v>
      </c>
    </row>
    <row r="59" spans="1:39" x14ac:dyDescent="0.35">
      <c r="A59" t="s">
        <v>1527</v>
      </c>
      <c r="B59" t="s">
        <v>1369</v>
      </c>
      <c r="D59">
        <v>1900000</v>
      </c>
      <c r="E59">
        <v>2453128.0994415283</v>
      </c>
      <c r="F59">
        <v>1.2916073933715819</v>
      </c>
      <c r="H59" s="287">
        <f t="shared" si="30"/>
        <v>-1000</v>
      </c>
      <c r="I59" s="249" t="s">
        <v>906</v>
      </c>
      <c r="J59" t="s">
        <v>907</v>
      </c>
      <c r="L59">
        <v>2366</v>
      </c>
      <c r="M59">
        <v>2518598.9611791139</v>
      </c>
      <c r="N59" s="251">
        <v>97.358999999999995</v>
      </c>
      <c r="O59" t="str" cm="1">
        <f t="array" ref="O59">_xll.BDP(I59,"SECURITY_TYP")</f>
        <v>EURO-ZONE</v>
      </c>
      <c r="P59" t="str" cm="1">
        <f t="array" ref="P59">_xll.BDP(I59,"ID_ISIN")</f>
        <v>DE0001102622</v>
      </c>
      <c r="Q59" t="str" cm="1">
        <f t="array" ref="Q59">_xll.BDP(P59&amp;" Govt","MATURITY")</f>
        <v>15/11/2029</v>
      </c>
      <c r="R59" t="str" cm="1">
        <f t="array" ref="R59">_xll.BDP(I59,"CRNCY")</f>
        <v>EUR</v>
      </c>
      <c r="S59" s="91" cm="1">
        <f t="array" ref="S59">_xll.BDP(P59&amp;" Govt","RISK_MID")</f>
        <v>4.9012232312875881</v>
      </c>
      <c r="T59" s="175">
        <f t="shared" si="15"/>
        <v>1260.4667570898296</v>
      </c>
      <c r="U59" cm="1">
        <f t="array" ref="U59">IF(R59="USD",1,_xll.BDP("USD"&amp;R59&amp;" CURNCY","PX_LAST"))</f>
        <v>0.92</v>
      </c>
      <c r="V59" s="107">
        <f t="shared" si="16"/>
        <v>7.313879952244294E-2</v>
      </c>
      <c r="X59" s="249" t="str">
        <f t="shared" si="17"/>
        <v>BZ636318 Corp</v>
      </c>
      <c r="Y59" s="250">
        <f t="shared" si="18"/>
        <v>2297.3562223292465</v>
      </c>
      <c r="Z59" s="254">
        <f t="shared" si="19"/>
        <v>-68.643777670753479</v>
      </c>
      <c r="AA59" s="254">
        <f t="shared" si="20"/>
        <v>-36.569399761221426</v>
      </c>
      <c r="AB59" s="91" cm="1">
        <f t="array" ref="AB59">_xll.BDP(P59&amp;" Govt","PX_DIRTY_MID")</f>
        <v>99.801500000000004</v>
      </c>
      <c r="AC59" s="256">
        <f t="shared" si="21"/>
        <v>-74464.695404431564</v>
      </c>
      <c r="AD59" s="255">
        <f t="shared" si="22"/>
        <v>-2.9565920002432612E-2</v>
      </c>
      <c r="AE59" s="249" t="str">
        <f t="shared" si="23"/>
        <v>DBR 2.1 11/15/29</v>
      </c>
      <c r="AF59" s="254"/>
      <c r="AG59" s="254">
        <f t="shared" si="24"/>
        <v>-68.643777670753479</v>
      </c>
      <c r="AH59" s="254">
        <f t="shared" si="25"/>
        <v>-36.569399761221426</v>
      </c>
      <c r="AI59" s="256">
        <f t="shared" si="26"/>
        <v>-74464.695404431564</v>
      </c>
      <c r="AJ59" t="b">
        <f t="shared" si="27"/>
        <v>1</v>
      </c>
      <c r="AK59" t="s">
        <v>1011</v>
      </c>
      <c r="AL59" t="str">
        <f t="shared" si="28"/>
        <v>EURO-ZONE</v>
      </c>
      <c r="AM59">
        <f t="shared" si="29"/>
        <v>0</v>
      </c>
    </row>
    <row r="60" spans="1:39" x14ac:dyDescent="0.35">
      <c r="A60" t="s">
        <v>1527</v>
      </c>
      <c r="B60" t="s">
        <v>1369</v>
      </c>
      <c r="D60">
        <v>3250000</v>
      </c>
      <c r="E60">
        <v>4196140.1700973511</v>
      </c>
      <c r="F60">
        <v>1.2916073933715819</v>
      </c>
      <c r="H60" s="287">
        <f t="shared" si="30"/>
        <v>-1050</v>
      </c>
      <c r="I60" s="249" t="s">
        <v>697</v>
      </c>
      <c r="J60" t="s">
        <v>698</v>
      </c>
      <c r="L60">
        <v>1694</v>
      </c>
      <c r="M60">
        <v>2007878.5883510674</v>
      </c>
      <c r="N60" s="251">
        <v>106.73099999999999</v>
      </c>
      <c r="O60" t="str" cm="1">
        <f t="array" ref="O60">_xll.BDP(I60,"SECURITY_TYP")</f>
        <v>EURO-ZONE</v>
      </c>
      <c r="P60" t="str" cm="1">
        <f t="array" ref="P60">_xll.BDP(I60,"ID_ISIN")</f>
        <v>DE0001135432</v>
      </c>
      <c r="Q60" t="str" cm="1">
        <f t="array" ref="Q60">_xll.BDP(P60&amp;" Govt","MATURITY")</f>
        <v>04/07/2042</v>
      </c>
      <c r="R60" t="str" cm="1">
        <f t="array" ref="R60">_xll.BDP(I60,"CRNCY")</f>
        <v>EUR</v>
      </c>
      <c r="S60" s="91" cm="1">
        <f t="array" ref="S60">_xll.BDP(P60&amp;" Govt","RISK_MID")</f>
        <v>14.834571638951388</v>
      </c>
      <c r="T60" s="175">
        <f t="shared" si="15"/>
        <v>2731.4961256938745</v>
      </c>
      <c r="U60" cm="1">
        <f t="array" ref="U60">IF(R60="USD",1,_xll.BDP("USD"&amp;R60&amp;" CURNCY","PX_LAST"))</f>
        <v>0.92</v>
      </c>
      <c r="V60" s="107">
        <f t="shared" si="16"/>
        <v>0.15849553065144131</v>
      </c>
      <c r="X60" s="249" t="str">
        <f t="shared" si="17"/>
        <v>EI322934 Corp</v>
      </c>
      <c r="Y60" s="250">
        <f t="shared" si="18"/>
        <v>1644.8526798925375</v>
      </c>
      <c r="Z60" s="254">
        <f t="shared" si="19"/>
        <v>-49.147320107462519</v>
      </c>
      <c r="AA60" s="254">
        <f t="shared" si="20"/>
        <v>-79.247765325720508</v>
      </c>
      <c r="AB60" s="91" cm="1">
        <f t="array" ref="AB60">_xll.BDP(P60&amp;" Govt","PX_DIRTY_MID")</f>
        <v>108.34834931506849</v>
      </c>
      <c r="AC60" s="256">
        <f t="shared" si="21"/>
        <v>-57880.771814161286</v>
      </c>
      <c r="AD60" s="255">
        <f t="shared" si="22"/>
        <v>-2.8826828549277365E-2</v>
      </c>
      <c r="AE60" s="249" t="str">
        <f t="shared" si="23"/>
        <v>DBR 3 ¼ 07/04/42</v>
      </c>
      <c r="AF60" s="254"/>
      <c r="AG60" s="254">
        <f t="shared" si="24"/>
        <v>-49.147320107462519</v>
      </c>
      <c r="AH60" s="254">
        <f t="shared" si="25"/>
        <v>-79.247765325720508</v>
      </c>
      <c r="AI60" s="256">
        <f t="shared" si="26"/>
        <v>-57880.771814161286</v>
      </c>
      <c r="AJ60" t="b">
        <f t="shared" si="27"/>
        <v>1</v>
      </c>
      <c r="AK60" t="s">
        <v>1011</v>
      </c>
      <c r="AL60" t="str">
        <f t="shared" si="28"/>
        <v>EURO-ZONE</v>
      </c>
      <c r="AM60">
        <f t="shared" si="29"/>
        <v>0</v>
      </c>
    </row>
    <row r="61" spans="1:39" x14ac:dyDescent="0.35">
      <c r="A61" t="s">
        <v>1527</v>
      </c>
      <c r="B61" t="s">
        <v>1368</v>
      </c>
      <c r="D61">
        <v>-2409828.33</v>
      </c>
      <c r="E61">
        <v>-2409828.33</v>
      </c>
      <c r="F61">
        <v>1.2916073933715819</v>
      </c>
      <c r="H61" s="287" t="e">
        <f t="shared" si="30"/>
        <v>#N/A</v>
      </c>
      <c r="I61" s="249" t="s">
        <v>1226</v>
      </c>
      <c r="J61" t="s">
        <v>1227</v>
      </c>
      <c r="L61">
        <v>-5400000</v>
      </c>
      <c r="M61">
        <v>-5400000</v>
      </c>
      <c r="N61" s="251">
        <v>5.1573000000000002</v>
      </c>
      <c r="O61" t="str" cm="1">
        <f t="array" ref="O61">_xll.BDP(I61,"SECURITY_TYP")</f>
        <v>FORWARD</v>
      </c>
      <c r="P61" t="str" cm="1">
        <f t="array" ref="P61">_xll.BDP(I61,"ID_ISIN")</f>
        <v>#N/A Field Not Applicable</v>
      </c>
      <c r="Q61" t="str" cm="1">
        <f t="array" ref="Q61">_xll.BDP(P61&amp;" Govt","MATURITY")</f>
        <v>#N/A Field Not Applicable Govt</v>
      </c>
      <c r="R61" t="str" cm="1">
        <f t="array" ref="R61">_xll.BDP(I61,"CRNCY")</f>
        <v>BRL</v>
      </c>
      <c r="S61" s="91" t="str" cm="1">
        <f t="array" ref="S61">_xll.BDP(P61&amp;" Govt","RISK_MID")</f>
        <v>#N/A Field Not Applicable Govt</v>
      </c>
      <c r="T61" s="175" t="e">
        <f t="shared" si="15"/>
        <v>#VALUE!</v>
      </c>
      <c r="U61" cm="1">
        <f t="array" ref="U61">IF(R61="USD",1,_xll.BDP("USD"&amp;R61&amp;" CURNCY","PX_LAST"))</f>
        <v>5.4386000000000001</v>
      </c>
      <c r="V61" s="107" t="e">
        <f t="shared" si="16"/>
        <v>#VALUE!</v>
      </c>
      <c r="X61" s="249" t="str">
        <f t="shared" si="17"/>
        <v>USD/BRL N 06/20/24 Curncy</v>
      </c>
      <c r="Y61" s="250">
        <f t="shared" si="18"/>
        <v>-5243332.0374378404</v>
      </c>
      <c r="Z61" s="254">
        <f t="shared" si="19"/>
        <v>156667.96256215964</v>
      </c>
      <c r="AA61" s="254" t="e">
        <f t="shared" si="20"/>
        <v>#VALUE!</v>
      </c>
      <c r="AB61" s="91" t="str" cm="1">
        <f t="array" ref="AB61">_xll.BDP(P61&amp;" Govt","PX_DIRTY_MID")</f>
        <v>#N/A Field Not Applicable Govt</v>
      </c>
      <c r="AC61" s="256" t="e">
        <f t="shared" si="21"/>
        <v>#VALUE!</v>
      </c>
      <c r="AD61" s="255" t="e">
        <f t="shared" si="22"/>
        <v>#VALUE!</v>
      </c>
      <c r="AE61" s="249" t="str">
        <f t="shared" si="23"/>
        <v>USD/BRL N 06/20/24 USD</v>
      </c>
      <c r="AF61" s="254"/>
      <c r="AG61" s="254">
        <f t="shared" si="24"/>
        <v>156667.96256215964</v>
      </c>
      <c r="AH61" s="254" t="e">
        <f t="shared" si="25"/>
        <v>#VALUE!</v>
      </c>
      <c r="AI61" s="256" t="e">
        <f t="shared" si="26"/>
        <v>#VALUE!</v>
      </c>
      <c r="AJ61" t="b">
        <f t="shared" si="27"/>
        <v>1</v>
      </c>
      <c r="AK61" t="s">
        <v>1011</v>
      </c>
      <c r="AL61" t="str">
        <f t="shared" si="28"/>
        <v>FORWARD</v>
      </c>
      <c r="AM61">
        <f t="shared" si="29"/>
        <v>0</v>
      </c>
    </row>
    <row r="62" spans="1:39" x14ac:dyDescent="0.35">
      <c r="A62" t="s">
        <v>1527</v>
      </c>
      <c r="B62" t="s">
        <v>1369</v>
      </c>
      <c r="D62">
        <v>-18810191.379999999</v>
      </c>
      <c r="E62">
        <v>-24286215.279026747</v>
      </c>
      <c r="F62">
        <v>1.2917736026611328</v>
      </c>
      <c r="H62" s="287" t="e">
        <f t="shared" si="30"/>
        <v>#N/A</v>
      </c>
      <c r="I62" s="249" t="s">
        <v>1226</v>
      </c>
      <c r="J62" t="s">
        <v>1228</v>
      </c>
      <c r="L62">
        <v>27950400</v>
      </c>
      <c r="M62">
        <v>5432906.2138468763</v>
      </c>
      <c r="N62" s="251">
        <v>5.1573000000000002</v>
      </c>
      <c r="O62" t="str" cm="1">
        <f t="array" ref="O62">_xll.BDP(I62,"SECURITY_TYP")</f>
        <v>FORWARD</v>
      </c>
      <c r="P62" t="str" cm="1">
        <f t="array" ref="P62">_xll.BDP(I62,"ID_ISIN")</f>
        <v>#N/A Field Not Applicable</v>
      </c>
      <c r="Q62" t="str" cm="1">
        <f t="array" ref="Q62">_xll.BDP(P62&amp;" Govt","MATURITY")</f>
        <v>#N/A Field Not Applicable Govt</v>
      </c>
      <c r="R62" t="str" cm="1">
        <f t="array" ref="R62">_xll.BDP(I62,"CRNCY")</f>
        <v>BRL</v>
      </c>
      <c r="S62" s="91" t="str" cm="1">
        <f t="array" ref="S62">_xll.BDP(P62&amp;" Govt","RISK_MID")</f>
        <v>#N/A Field Not Applicable Govt</v>
      </c>
      <c r="T62" s="175" t="e">
        <f t="shared" si="15"/>
        <v>#VALUE!</v>
      </c>
      <c r="U62" cm="1">
        <f t="array" ref="U62">IF(R62="USD",1,_xll.BDP("USD"&amp;R62&amp;" CURNCY","PX_LAST"))</f>
        <v>5.4386000000000001</v>
      </c>
      <c r="V62" s="107" t="e">
        <f t="shared" si="16"/>
        <v>#VALUE!</v>
      </c>
      <c r="X62" s="249" t="str">
        <f t="shared" si="17"/>
        <v>USD/BRL N 06/20/24 Curncy</v>
      </c>
      <c r="Y62" s="250">
        <f t="shared" si="18"/>
        <v>27139486.625778262</v>
      </c>
      <c r="Z62" s="254">
        <f t="shared" si="19"/>
        <v>-810913.37422173843</v>
      </c>
      <c r="AA62" s="254" t="e">
        <f t="shared" si="20"/>
        <v>#VALUE!</v>
      </c>
      <c r="AB62" s="91" t="str" cm="1">
        <f t="array" ref="AB62">_xll.BDP(P62&amp;" Govt","PX_DIRTY_MID")</f>
        <v>#N/A Field Not Applicable Govt</v>
      </c>
      <c r="AC62" s="256" t="e">
        <f t="shared" si="21"/>
        <v>#VALUE!</v>
      </c>
      <c r="AD62" s="255" t="e">
        <f t="shared" si="22"/>
        <v>#VALUE!</v>
      </c>
      <c r="AE62" s="249" t="str">
        <f t="shared" si="23"/>
        <v>USD/BRL N 06/20/24 BRL</v>
      </c>
      <c r="AF62" s="254"/>
      <c r="AG62" s="254">
        <f t="shared" si="24"/>
        <v>-810913.37422173843</v>
      </c>
      <c r="AH62" s="254" t="e">
        <f t="shared" si="25"/>
        <v>#VALUE!</v>
      </c>
      <c r="AI62" s="256" t="e">
        <f t="shared" si="26"/>
        <v>#VALUE!</v>
      </c>
      <c r="AJ62" t="b">
        <f t="shared" si="27"/>
        <v>1</v>
      </c>
      <c r="AK62" t="s">
        <v>1011</v>
      </c>
      <c r="AL62" t="str">
        <f t="shared" si="28"/>
        <v>FORWARD</v>
      </c>
      <c r="AM62">
        <f t="shared" si="29"/>
        <v>0</v>
      </c>
    </row>
    <row r="63" spans="1:39" x14ac:dyDescent="0.35">
      <c r="A63" t="s">
        <v>1527</v>
      </c>
      <c r="B63" t="s">
        <v>1369</v>
      </c>
      <c r="D63">
        <v>-300000</v>
      </c>
      <c r="E63">
        <v>-387336.01570129395</v>
      </c>
      <c r="F63">
        <v>1.2917736026611328</v>
      </c>
      <c r="H63" s="287" t="e">
        <f t="shared" si="30"/>
        <v>#N/A</v>
      </c>
      <c r="I63" s="249" t="s">
        <v>798</v>
      </c>
      <c r="J63" t="s">
        <v>800</v>
      </c>
      <c r="L63">
        <v>-1405536</v>
      </c>
      <c r="M63">
        <v>-1519314.5048675537</v>
      </c>
      <c r="N63" s="251">
        <v>0.98780998844146728</v>
      </c>
      <c r="O63" t="str" cm="1">
        <f t="array" ref="O63">_xll.BDP(I63,"SECURITY_TYP")</f>
        <v>FORWARD</v>
      </c>
      <c r="P63" t="str" cm="1">
        <f t="array" ref="P63">_xll.BDP(I63,"ID_ISIN")</f>
        <v>#N/A Field Not Applicable</v>
      </c>
      <c r="Q63" t="str" cm="1">
        <f t="array" ref="Q63">_xll.BDP(P63&amp;" Govt","MATURITY")</f>
        <v>#N/A Field Not Applicable Govt</v>
      </c>
      <c r="R63" t="str" cm="1">
        <f t="array" ref="R63">_xll.BDP(I63,"CRNCY")</f>
        <v>CHF</v>
      </c>
      <c r="S63" s="91" t="str" cm="1">
        <f t="array" ref="S63">_xll.BDP(P63&amp;" Govt","RISK_MID")</f>
        <v>#N/A Field Not Applicable Govt</v>
      </c>
      <c r="T63" s="175" t="e">
        <f t="shared" si="15"/>
        <v>#VALUE!</v>
      </c>
      <c r="U63" cm="1">
        <f t="array" ref="U63">IF(R63="USD",1,_xll.BDP("USD"&amp;R63&amp;" CURNCY","PX_LAST"))</f>
        <v>0.89600000000000002</v>
      </c>
      <c r="V63" s="107" t="e">
        <f t="shared" si="16"/>
        <v>#VALUE!</v>
      </c>
      <c r="X63" s="249" t="str">
        <f t="shared" si="17"/>
        <v>EUR/CHF R 06/20/24 Curncy</v>
      </c>
      <c r="Y63" s="250">
        <f t="shared" si="18"/>
        <v>-1364757.7664022653</v>
      </c>
      <c r="Z63" s="254">
        <f t="shared" si="19"/>
        <v>40778.23359773471</v>
      </c>
      <c r="AA63" s="254" t="e">
        <f t="shared" si="20"/>
        <v>#VALUE!</v>
      </c>
      <c r="AB63" s="91" t="str" cm="1">
        <f t="array" ref="AB63">_xll.BDP(P63&amp;" Govt","PX_DIRTY_MID")</f>
        <v>#N/A Field Not Applicable Govt</v>
      </c>
      <c r="AC63" s="256" t="e">
        <f t="shared" si="21"/>
        <v>#VALUE!</v>
      </c>
      <c r="AD63" s="255" t="e">
        <f t="shared" si="22"/>
        <v>#VALUE!</v>
      </c>
      <c r="AE63" s="249" t="str">
        <f t="shared" si="23"/>
        <v>EUR/CHF R 06/20/24 EUR</v>
      </c>
      <c r="AF63" s="254"/>
      <c r="AG63" s="254">
        <f t="shared" si="24"/>
        <v>40778.23359773471</v>
      </c>
      <c r="AH63" s="254" t="e">
        <f t="shared" si="25"/>
        <v>#VALUE!</v>
      </c>
      <c r="AI63" s="256" t="e">
        <f t="shared" si="26"/>
        <v>#VALUE!</v>
      </c>
      <c r="AJ63" t="b">
        <f t="shared" si="27"/>
        <v>1</v>
      </c>
      <c r="AK63" t="s">
        <v>1011</v>
      </c>
      <c r="AL63" t="str">
        <f t="shared" si="28"/>
        <v>FORWARD</v>
      </c>
      <c r="AM63">
        <f t="shared" si="29"/>
        <v>0</v>
      </c>
    </row>
    <row r="64" spans="1:39" x14ac:dyDescent="0.35">
      <c r="A64" t="s">
        <v>1527</v>
      </c>
      <c r="B64" t="s">
        <v>1368</v>
      </c>
      <c r="D64">
        <v>380226.72000000003</v>
      </c>
      <c r="E64">
        <v>380226.72000000003</v>
      </c>
      <c r="F64">
        <v>1.2917736026611328</v>
      </c>
      <c r="H64" s="287" t="e">
        <f t="shared" si="30"/>
        <v>#N/A</v>
      </c>
      <c r="I64" s="249" t="s">
        <v>798</v>
      </c>
      <c r="J64" t="s">
        <v>799</v>
      </c>
      <c r="L64">
        <v>1344494.9770559999</v>
      </c>
      <c r="M64">
        <v>1468992.0579825656</v>
      </c>
      <c r="N64" s="251">
        <v>0.98780998844146728</v>
      </c>
      <c r="O64" t="str" cm="1">
        <f t="array" ref="O64">_xll.BDP(I64,"SECURITY_TYP")</f>
        <v>FORWARD</v>
      </c>
      <c r="P64" t="str" cm="1">
        <f t="array" ref="P64">_xll.BDP(I64,"ID_ISIN")</f>
        <v>#N/A Field Not Applicable</v>
      </c>
      <c r="Q64" t="str" cm="1">
        <f t="array" ref="Q64">_xll.BDP(P64&amp;" Govt","MATURITY")</f>
        <v>#N/A Field Not Applicable Govt</v>
      </c>
      <c r="R64" t="str" cm="1">
        <f t="array" ref="R64">_xll.BDP(I64,"CRNCY")</f>
        <v>CHF</v>
      </c>
      <c r="S64" s="91" t="str" cm="1">
        <f t="array" ref="S64">_xll.BDP(P64&amp;" Govt","RISK_MID")</f>
        <v>#N/A Field Not Applicable Govt</v>
      </c>
      <c r="T64" s="175" t="e">
        <f t="shared" si="15"/>
        <v>#VALUE!</v>
      </c>
      <c r="U64" cm="1">
        <f t="array" ref="U64">IF(R64="USD",1,_xll.BDP("USD"&amp;R64&amp;" CURNCY","PX_LAST"))</f>
        <v>0.89600000000000002</v>
      </c>
      <c r="V64" s="107" t="e">
        <f t="shared" si="16"/>
        <v>#VALUE!</v>
      </c>
      <c r="X64" s="249" t="str">
        <f t="shared" si="17"/>
        <v>EUR/CHF R 06/20/24 Curncy</v>
      </c>
      <c r="Y64" s="250">
        <f t="shared" si="18"/>
        <v>1305487.7013651812</v>
      </c>
      <c r="Z64" s="254">
        <f t="shared" si="19"/>
        <v>-39007.275690818671</v>
      </c>
      <c r="AA64" s="254" t="e">
        <f t="shared" si="20"/>
        <v>#VALUE!</v>
      </c>
      <c r="AB64" s="91" t="str" cm="1">
        <f t="array" ref="AB64">_xll.BDP(P64&amp;" Govt","PX_DIRTY_MID")</f>
        <v>#N/A Field Not Applicable Govt</v>
      </c>
      <c r="AC64" s="256" t="e">
        <f t="shared" si="21"/>
        <v>#VALUE!</v>
      </c>
      <c r="AD64" s="255" t="e">
        <f t="shared" si="22"/>
        <v>#VALUE!</v>
      </c>
      <c r="AE64" s="249" t="str">
        <f t="shared" si="23"/>
        <v>EUR/CHF R 06/20/24 CHF</v>
      </c>
      <c r="AF64" s="254"/>
      <c r="AG64" s="254">
        <f t="shared" si="24"/>
        <v>-39007.275690818671</v>
      </c>
      <c r="AH64" s="254" t="e">
        <f t="shared" si="25"/>
        <v>#VALUE!</v>
      </c>
      <c r="AI64" s="256" t="e">
        <f t="shared" si="26"/>
        <v>#VALUE!</v>
      </c>
      <c r="AJ64" t="b">
        <f t="shared" si="27"/>
        <v>1</v>
      </c>
      <c r="AK64" t="s">
        <v>1011</v>
      </c>
      <c r="AL64" t="str">
        <f t="shared" si="28"/>
        <v>FORWARD</v>
      </c>
      <c r="AM64">
        <f t="shared" si="29"/>
        <v>0</v>
      </c>
    </row>
    <row r="65" spans="1:39" x14ac:dyDescent="0.35">
      <c r="A65" t="s">
        <v>1527</v>
      </c>
      <c r="B65" t="s">
        <v>1368</v>
      </c>
      <c r="D65">
        <v>24170477.068003599</v>
      </c>
      <c r="E65">
        <v>24170477.068003599</v>
      </c>
      <c r="F65">
        <v>1.2917736026611328</v>
      </c>
      <c r="H65" s="287" t="e">
        <f t="shared" si="30"/>
        <v>#N/A</v>
      </c>
      <c r="I65" s="249" t="s">
        <v>957</v>
      </c>
      <c r="J65" t="s">
        <v>958</v>
      </c>
      <c r="L65">
        <v>501</v>
      </c>
      <c r="M65" s="250">
        <v>-385666.79596104968</v>
      </c>
      <c r="N65" s="251">
        <v>105.5</v>
      </c>
      <c r="O65" t="str" cm="1">
        <f t="array" ref="O65">_xll.BDP(I65,"SECURITY_TYP")</f>
        <v>Financial commodity future.</v>
      </c>
      <c r="P65" t="str" cm="1">
        <f t="array" ref="P65">_xll.BDP(I65,"ID_ISIN")</f>
        <v>#N/A Field Not Applicable</v>
      </c>
      <c r="Q65" t="str" cm="1">
        <f t="array" ref="Q65">_xll.BDP(P65&amp;" Govt","MATURITY")</f>
        <v>#N/A Field Not Applicable Govt</v>
      </c>
      <c r="R65" t="str" cm="1">
        <f t="array" ref="R65">_xll.BDP(I65,"CRNCY")</f>
        <v>USD</v>
      </c>
      <c r="S65" s="91" t="str" cm="1">
        <f t="array" ref="S65">_xll.BDP(P65&amp;" Govt","RISK_MID")</f>
        <v>#N/A Field Not Applicable Govt</v>
      </c>
      <c r="T65" s="175" t="e">
        <f t="shared" si="15"/>
        <v>#VALUE!</v>
      </c>
      <c r="U65" cm="1">
        <f t="array" ref="U65">IF(R65="USD",1,_xll.BDP("USD"&amp;R65&amp;" CURNCY","PX_LAST"))</f>
        <v>1</v>
      </c>
      <c r="V65" s="107" t="e">
        <f t="shared" si="16"/>
        <v>#VALUE!</v>
      </c>
      <c r="X65" s="249" t="str">
        <f t="shared" si="17"/>
        <v>FVM4 Comdty</v>
      </c>
      <c r="Y65" s="250">
        <f t="shared" si="18"/>
        <v>486.46469458451077</v>
      </c>
      <c r="Z65" s="254">
        <f t="shared" si="19"/>
        <v>-14.535305415489233</v>
      </c>
      <c r="AA65" s="254" t="e">
        <f t="shared" si="20"/>
        <v>#VALUE!</v>
      </c>
      <c r="AB65" s="91" t="str" cm="1">
        <f t="array" ref="AB65">_xll.BDP(P65&amp;" Govt","PX_DIRTY_MID")</f>
        <v>#N/A Field Not Applicable Govt</v>
      </c>
      <c r="AC65" s="256" t="e">
        <f t="shared" si="21"/>
        <v>#VALUE!</v>
      </c>
      <c r="AD65" s="255" t="e">
        <f t="shared" si="22"/>
        <v>#VALUE!</v>
      </c>
      <c r="AE65" s="249" t="str">
        <f t="shared" si="23"/>
        <v>FVM4 CBT</v>
      </c>
      <c r="AF65" s="254"/>
      <c r="AG65" s="254">
        <f t="shared" si="24"/>
        <v>-14.535305415489233</v>
      </c>
      <c r="AH65" s="254" t="e">
        <f t="shared" si="25"/>
        <v>#VALUE!</v>
      </c>
      <c r="AI65" s="256" t="e">
        <f t="shared" si="26"/>
        <v>#VALUE!</v>
      </c>
      <c r="AJ65" t="b">
        <f t="shared" si="27"/>
        <v>1</v>
      </c>
      <c r="AK65" t="s">
        <v>1011</v>
      </c>
      <c r="AL65" t="str">
        <f t="shared" si="28"/>
        <v>Financial commodity future.</v>
      </c>
      <c r="AM65">
        <f t="shared" si="29"/>
        <v>0</v>
      </c>
    </row>
    <row r="66" spans="1:39" x14ac:dyDescent="0.35">
      <c r="A66" t="s">
        <v>1385</v>
      </c>
      <c r="B66" t="s">
        <v>1386</v>
      </c>
      <c r="D66">
        <v>50</v>
      </c>
      <c r="E66">
        <v>-73343.749999999374</v>
      </c>
      <c r="F66">
        <v>126.9375</v>
      </c>
      <c r="H66" s="287" t="e">
        <f t="shared" si="30"/>
        <v>#N/A</v>
      </c>
      <c r="I66" s="249" t="s">
        <v>931</v>
      </c>
      <c r="J66" t="s">
        <v>932</v>
      </c>
      <c r="L66">
        <v>16</v>
      </c>
      <c r="M66" s="250">
        <v>-27828.870328871322</v>
      </c>
      <c r="N66" s="251">
        <v>96.689989999999995</v>
      </c>
      <c r="O66" t="str" cm="1">
        <f t="array" ref="O66">_xll.BDP(I66,"SECURITY_TYP")</f>
        <v>Financial commodity future.</v>
      </c>
      <c r="P66" t="str" cm="1">
        <f t="array" ref="P66">_xll.BDP(I66,"ID_ISIN")</f>
        <v>GB00KKWBC053</v>
      </c>
      <c r="Q66" t="str" cm="1">
        <f t="array" ref="Q66">_xll.BDP(P66&amp;" Govt","MATURITY")</f>
        <v>#N/A Invalid Security</v>
      </c>
      <c r="R66" t="str" cm="1">
        <f t="array" ref="R66">_xll.BDP(I66,"CRNCY")</f>
        <v>GBP</v>
      </c>
      <c r="S66" s="91" t="str" cm="1">
        <f t="array" ref="S66">_xll.BDP(P66&amp;" Govt","RISK_MID")</f>
        <v>#N/A Invalid Security</v>
      </c>
      <c r="T66" s="175" t="e">
        <f t="shared" si="15"/>
        <v>#VALUE!</v>
      </c>
      <c r="U66" cm="1">
        <f t="array" ref="U66">IF(R66="USD",1,_xll.BDP("USD"&amp;R66&amp;" CURNCY","PX_LAST"))</f>
        <v>0.77449999999999997</v>
      </c>
      <c r="V66" s="107" t="e">
        <f t="shared" si="16"/>
        <v>#VALUE!</v>
      </c>
      <c r="X66" s="249" t="str">
        <f t="shared" si="17"/>
        <v>G M4 Comdty</v>
      </c>
      <c r="Y66" s="250">
        <f t="shared" si="18"/>
        <v>15.535798629445454</v>
      </c>
      <c r="Z66" s="254">
        <f t="shared" si="19"/>
        <v>-0.46420137055454624</v>
      </c>
      <c r="AA66" s="254" t="e">
        <f t="shared" si="20"/>
        <v>#VALUE!</v>
      </c>
      <c r="AB66" s="91" t="str" cm="1">
        <f t="array" ref="AB66">_xll.BDP(P66&amp;" Govt","PX_DIRTY_MID")</f>
        <v>#N/A Invalid Security</v>
      </c>
      <c r="AC66" s="256" t="e">
        <f t="shared" si="21"/>
        <v>#VALUE!</v>
      </c>
      <c r="AD66" s="255" t="e">
        <f t="shared" si="22"/>
        <v>#VALUE!</v>
      </c>
      <c r="AE66" s="249" t="str">
        <f t="shared" si="23"/>
        <v>G M4 ICF</v>
      </c>
      <c r="AF66" s="254"/>
      <c r="AG66" s="254">
        <f t="shared" si="24"/>
        <v>-0.46420137055454624</v>
      </c>
      <c r="AH66" s="254" t="e">
        <f t="shared" si="25"/>
        <v>#VALUE!</v>
      </c>
      <c r="AI66" s="256" t="e">
        <f t="shared" si="26"/>
        <v>#VALUE!</v>
      </c>
      <c r="AJ66" t="b">
        <f t="shared" si="27"/>
        <v>1</v>
      </c>
      <c r="AK66" t="s">
        <v>1011</v>
      </c>
      <c r="AL66" t="str">
        <f t="shared" si="28"/>
        <v>Financial commodity future.</v>
      </c>
      <c r="AM66">
        <f t="shared" si="29"/>
        <v>0</v>
      </c>
    </row>
    <row r="67" spans="1:39" x14ac:dyDescent="0.35">
      <c r="A67" t="s">
        <v>1385</v>
      </c>
      <c r="B67" t="s">
        <v>1386</v>
      </c>
      <c r="C67" t="s">
        <v>695</v>
      </c>
      <c r="D67">
        <v>-156</v>
      </c>
      <c r="E67">
        <v>-469218.75</v>
      </c>
      <c r="F67">
        <v>126.96875</v>
      </c>
      <c r="H67" s="287" t="e">
        <f t="shared" si="30"/>
        <v>#N/A</v>
      </c>
      <c r="I67" s="249" t="s">
        <v>450</v>
      </c>
      <c r="J67" t="s">
        <v>1236</v>
      </c>
      <c r="K67" t="s">
        <v>801</v>
      </c>
      <c r="L67">
        <v>0</v>
      </c>
      <c r="M67" s="250">
        <v>0</v>
      </c>
      <c r="N67" s="251">
        <v>0</v>
      </c>
      <c r="O67" t="str" cm="1">
        <f t="array" ref="O67">_xll.BDP(I67,"SECURITY_TYP")</f>
        <v>Financial commodity future.</v>
      </c>
      <c r="P67" t="str" cm="1">
        <f t="array" ref="P67">_xll.BDP(I67,"ID_ISIN")</f>
        <v>#N/A Field Not Applicable</v>
      </c>
      <c r="Q67" t="str" cm="1">
        <f t="array" ref="Q67">_xll.BDP(P67&amp;" Govt","MATURITY")</f>
        <v>#N/A Field Not Applicable Govt</v>
      </c>
      <c r="R67" t="str" cm="1">
        <f t="array" ref="R67">_xll.BDP(I67,"CRNCY")</f>
        <v>USD</v>
      </c>
      <c r="S67" s="91" t="str" cm="1">
        <f t="array" ref="S67">_xll.BDP(P67&amp;" Govt","RISK_MID")</f>
        <v>#N/A Field Not Applicable Govt</v>
      </c>
      <c r="T67" s="175" t="e">
        <f t="shared" si="15"/>
        <v>#VALUE!</v>
      </c>
      <c r="U67" cm="1">
        <f t="array" ref="U67">IF(R67="USD",1,_xll.BDP("USD"&amp;R67&amp;" CURNCY","PX_LAST"))</f>
        <v>1</v>
      </c>
      <c r="V67" s="107" t="e">
        <f t="shared" si="16"/>
        <v>#VALUE!</v>
      </c>
      <c r="X67" s="249" t="str">
        <f t="shared" si="17"/>
        <v>TYM4 Comdty</v>
      </c>
      <c r="Y67" s="250">
        <f t="shared" si="18"/>
        <v>0</v>
      </c>
      <c r="Z67" s="254">
        <f t="shared" si="19"/>
        <v>0</v>
      </c>
      <c r="AA67" s="254" t="e">
        <f t="shared" si="20"/>
        <v>#VALUE!</v>
      </c>
      <c r="AB67" s="91" t="str" cm="1">
        <f t="array" ref="AB67">_xll.BDP(P67&amp;" Govt","PX_DIRTY_MID")</f>
        <v>#N/A Field Not Applicable Govt</v>
      </c>
      <c r="AC67" s="256" t="e">
        <f t="shared" si="21"/>
        <v>#VALUE!</v>
      </c>
      <c r="AD67" s="255" t="e">
        <f t="shared" si="22"/>
        <v>#VALUE!</v>
      </c>
      <c r="AE67" s="249" t="str">
        <f t="shared" si="23"/>
        <v>[TYM4 CBT]</v>
      </c>
      <c r="AF67" s="254"/>
      <c r="AG67" s="254">
        <f t="shared" si="24"/>
        <v>0</v>
      </c>
      <c r="AH67" s="254" t="e">
        <f t="shared" si="25"/>
        <v>#VALUE!</v>
      </c>
      <c r="AI67" s="256" t="e">
        <f t="shared" si="26"/>
        <v>#VALUE!</v>
      </c>
      <c r="AJ67" t="b">
        <f t="shared" si="27"/>
        <v>1</v>
      </c>
      <c r="AK67" t="s">
        <v>1011</v>
      </c>
      <c r="AL67" t="str">
        <f t="shared" si="28"/>
        <v>Financial commodity future.</v>
      </c>
      <c r="AM67" t="str">
        <f t="shared" si="29"/>
        <v>G8_USD</v>
      </c>
    </row>
    <row r="68" spans="1:39" x14ac:dyDescent="0.35">
      <c r="A68" t="s">
        <v>763</v>
      </c>
      <c r="B68" t="s">
        <v>764</v>
      </c>
      <c r="D68">
        <v>157189809</v>
      </c>
      <c r="E68">
        <v>9731.7593487847844</v>
      </c>
      <c r="F68">
        <v>1</v>
      </c>
      <c r="H68" s="287" t="e">
        <f t="shared" si="30"/>
        <v>#N/A</v>
      </c>
      <c r="I68" s="249" t="s">
        <v>827</v>
      </c>
      <c r="J68" t="s">
        <v>1118</v>
      </c>
      <c r="K68" t="s">
        <v>705</v>
      </c>
      <c r="L68">
        <v>0</v>
      </c>
      <c r="M68">
        <v>0</v>
      </c>
      <c r="N68" s="251">
        <v>0</v>
      </c>
      <c r="O68" t="str" cm="1">
        <f t="array" ref="O68">_xll.BDP(I68,"SECURITY_TYP")</f>
        <v>OIS Swap</v>
      </c>
      <c r="P68" t="str" cm="1">
        <f t="array" ref="P68">_xll.BDP(I68,"ID_ISIN")</f>
        <v>#N/A Field Not Applicable</v>
      </c>
      <c r="Q68" t="str" cm="1">
        <f t="array" ref="Q68">_xll.BDP(P68&amp;" Govt","MATURITY")</f>
        <v>#N/A Field Not Applicable Govt</v>
      </c>
      <c r="R68" t="str" cm="1">
        <f t="array" ref="R68">_xll.BDP(I68,"CRNCY")</f>
        <v>USD</v>
      </c>
      <c r="S68" s="91" t="str" cm="1">
        <f t="array" ref="S68">_xll.BDP(P68&amp;" Govt","RISK_MID")</f>
        <v>#N/A Field Not Applicable Govt</v>
      </c>
      <c r="T68" s="175" t="e">
        <f t="shared" si="15"/>
        <v>#VALUE!</v>
      </c>
      <c r="U68" cm="1">
        <f t="array" ref="U68">IF(R68="USD",1,_xll.BDP("USD"&amp;R68&amp;" CURNCY","PX_LAST"))</f>
        <v>1</v>
      </c>
      <c r="V68" s="107" t="e">
        <f t="shared" si="16"/>
        <v>#VALUE!</v>
      </c>
      <c r="X68" s="249" t="str">
        <f t="shared" si="17"/>
        <v>SLRTL0GF Corp</v>
      </c>
      <c r="Y68" s="250">
        <f t="shared" si="18"/>
        <v>0</v>
      </c>
      <c r="Z68" s="254">
        <f t="shared" si="19"/>
        <v>0</v>
      </c>
      <c r="AA68" s="254" t="e">
        <f t="shared" si="20"/>
        <v>#VALUE!</v>
      </c>
      <c r="AB68" s="91" t="str" cm="1">
        <f t="array" ref="AB68">_xll.BDP(P68&amp;" Govt","PX_DIRTY_MID")</f>
        <v>#N/A Field Not Applicable Govt</v>
      </c>
      <c r="AC68" s="256" t="e">
        <f t="shared" si="21"/>
        <v>#VALUE!</v>
      </c>
      <c r="AD68" s="255" t="e">
        <f t="shared" si="22"/>
        <v>#VALUE!</v>
      </c>
      <c r="AE68" s="249" t="str">
        <f t="shared" si="23"/>
        <v>[/SWAP 3.12 06/21/27 0009]</v>
      </c>
      <c r="AF68" s="254"/>
      <c r="AG68" s="254">
        <f t="shared" si="24"/>
        <v>0</v>
      </c>
      <c r="AH68" s="254" t="e">
        <f t="shared" si="25"/>
        <v>#VALUE!</v>
      </c>
      <c r="AI68" s="256" t="e">
        <f t="shared" si="26"/>
        <v>#VALUE!</v>
      </c>
      <c r="AJ68" t="b">
        <f t="shared" si="27"/>
        <v>1</v>
      </c>
      <c r="AK68" t="s">
        <v>1011</v>
      </c>
      <c r="AL68" t="str">
        <f t="shared" si="28"/>
        <v>OIS Swap</v>
      </c>
      <c r="AM68" t="str">
        <f t="shared" si="29"/>
        <v>USD 2y2y 5y5y Steepener</v>
      </c>
    </row>
    <row r="69" spans="1:39" x14ac:dyDescent="0.35">
      <c r="A69" t="s">
        <v>1414</v>
      </c>
      <c r="B69" t="s">
        <v>1415</v>
      </c>
      <c r="D69">
        <v>750</v>
      </c>
      <c r="E69">
        <v>502140.15677779913</v>
      </c>
      <c r="F69">
        <v>99.010999999999996</v>
      </c>
      <c r="H69" s="287" t="e">
        <f t="shared" si="30"/>
        <v>#N/A</v>
      </c>
      <c r="I69" s="249" t="s">
        <v>1241</v>
      </c>
      <c r="J69" t="s">
        <v>673</v>
      </c>
      <c r="L69">
        <v>-1107272.8342045899</v>
      </c>
      <c r="M69">
        <v>-1107272.8342045899</v>
      </c>
      <c r="N69" s="251">
        <v>16.781972640625</v>
      </c>
      <c r="O69" t="str" cm="1">
        <f t="array" ref="O69">_xll.BDP(I69,"SECURITY_TYP")</f>
        <v>FORWARD</v>
      </c>
      <c r="P69" t="str" cm="1">
        <f t="array" ref="P69">_xll.BDP(I69,"ID_ISIN")</f>
        <v>#N/A Field Not Applicable</v>
      </c>
      <c r="Q69" t="str" cm="1">
        <f t="array" ref="Q69">_xll.BDP(P69&amp;" Govt","MATURITY")</f>
        <v>#N/A Field Not Applicable Govt</v>
      </c>
      <c r="R69" t="str" cm="1">
        <f t="array" ref="R69">_xll.BDP(I69,"CRNCY")</f>
        <v>MXN</v>
      </c>
      <c r="S69" s="91" t="str" cm="1">
        <f t="array" ref="S69">_xll.BDP(P69&amp;" Govt","RISK_MID")</f>
        <v>#N/A Field Not Applicable Govt</v>
      </c>
      <c r="T69" s="175" t="e">
        <f t="shared" ref="T69:T132" si="31">S69*L69/(10*U69)</f>
        <v>#VALUE!</v>
      </c>
      <c r="U69" cm="1">
        <f t="array" ref="U69">IF(R69="USD",1,_xll.BDP("USD"&amp;R69&amp;" CURNCY","PX_LAST"))</f>
        <v>17.778500000000001</v>
      </c>
      <c r="V69" s="107" t="e">
        <f t="shared" ref="V69:V132" si="32">T69/($I$2*100)</f>
        <v>#VALUE!</v>
      </c>
      <c r="X69" s="249" t="str">
        <f t="shared" ref="X69:X132" si="33">I69</f>
        <v>USD/MXN R 06/20/24 Curncy</v>
      </c>
      <c r="Y69" s="250">
        <f t="shared" ref="Y69:Y132" si="34">$Z$2*L69</f>
        <v>-1075147.9862536157</v>
      </c>
      <c r="Z69" s="254">
        <f t="shared" ref="Z69:Z132" si="35">Y69-L69</f>
        <v>32124.847950974246</v>
      </c>
      <c r="AA69" s="254" t="e">
        <f t="shared" ref="AA69:AA132" si="36">Z69*S69/(10*U69)</f>
        <v>#VALUE!</v>
      </c>
      <c r="AB69" s="91" t="str" cm="1">
        <f t="array" ref="AB69">_xll.BDP(P69&amp;" Govt","PX_DIRTY_MID")</f>
        <v>#N/A Field Not Applicable Govt</v>
      </c>
      <c r="AC69" s="256" t="e">
        <f t="shared" ref="AC69:AC132" si="37">AB69*Z69*(10/IF(R69="MXN",10,1)/U69)</f>
        <v>#VALUE!</v>
      </c>
      <c r="AD69" s="255" t="e">
        <f t="shared" ref="AD69:AD132" si="38">AC69/M69</f>
        <v>#VALUE!</v>
      </c>
      <c r="AE69" s="249" t="str">
        <f t="shared" ref="AE69:AE132" si="39">J69</f>
        <v>USD/MXN R 06/20/24 USD</v>
      </c>
      <c r="AF69" s="254"/>
      <c r="AG69" s="254">
        <f t="shared" ref="AG69:AG132" si="40">IF(AF69="",Z69,AF69)</f>
        <v>32124.847950974246</v>
      </c>
      <c r="AH69" s="254" t="e">
        <f t="shared" ref="AH69:AH132" si="41">AG69*S69/(10*U69)</f>
        <v>#VALUE!</v>
      </c>
      <c r="AI69" s="256" t="e">
        <f t="shared" ref="AI69:AI132" si="42">AB69*AG69*(10/IF(R69="MXN",10,1)/U69)</f>
        <v>#VALUE!</v>
      </c>
      <c r="AJ69" t="b">
        <f t="shared" ref="AJ69:AJ132" si="43">ABS(AG69)&lt;=ABS(L69)</f>
        <v>1</v>
      </c>
      <c r="AK69" t="s">
        <v>1011</v>
      </c>
      <c r="AL69" t="str">
        <f t="shared" ref="AL69:AL132" si="44">O69</f>
        <v>FORWARD</v>
      </c>
      <c r="AM69">
        <f t="shared" ref="AM69:AM132" si="45">K69</f>
        <v>0</v>
      </c>
    </row>
    <row r="70" spans="1:39" x14ac:dyDescent="0.35">
      <c r="A70" t="s">
        <v>908</v>
      </c>
      <c r="B70" t="s">
        <v>909</v>
      </c>
      <c r="D70">
        <v>3830669843</v>
      </c>
      <c r="E70">
        <v>2778444.957995608</v>
      </c>
      <c r="F70">
        <v>1</v>
      </c>
      <c r="H70" s="287" t="e">
        <f t="shared" si="30"/>
        <v>#N/A</v>
      </c>
      <c r="I70" s="249" t="s">
        <v>1241</v>
      </c>
      <c r="J70" t="s">
        <v>673</v>
      </c>
      <c r="L70">
        <v>-1305311.9999656684</v>
      </c>
      <c r="M70">
        <v>-1305311.9999656684</v>
      </c>
      <c r="N70" s="251">
        <v>16.781972640625</v>
      </c>
      <c r="O70" t="str" cm="1">
        <f t="array" ref="O70">_xll.BDP(I70,"SECURITY_TYP")</f>
        <v>FORWARD</v>
      </c>
      <c r="P70" t="str" cm="1">
        <f t="array" ref="P70">_xll.BDP(I70,"ID_ISIN")</f>
        <v>#N/A Field Not Applicable</v>
      </c>
      <c r="Q70" t="str" cm="1">
        <f t="array" ref="Q70">_xll.BDP(P70&amp;" Govt","MATURITY")</f>
        <v>#N/A Field Not Applicable Govt</v>
      </c>
      <c r="R70" t="str" cm="1">
        <f t="array" ref="R70">_xll.BDP(I70,"CRNCY")</f>
        <v>MXN</v>
      </c>
      <c r="S70" s="91" t="str" cm="1">
        <f t="array" ref="S70">_xll.BDP(P70&amp;" Govt","RISK_MID")</f>
        <v>#N/A Field Not Applicable Govt</v>
      </c>
      <c r="T70" s="175" t="e">
        <f t="shared" si="31"/>
        <v>#VALUE!</v>
      </c>
      <c r="U70" cm="1">
        <f t="array" ref="U70">IF(R70="USD",1,_xll.BDP("USD"&amp;R70&amp;" CURNCY","PX_LAST"))</f>
        <v>17.778500000000001</v>
      </c>
      <c r="V70" s="107" t="e">
        <f t="shared" si="32"/>
        <v>#VALUE!</v>
      </c>
      <c r="X70" s="249" t="str">
        <f t="shared" si="33"/>
        <v>USD/MXN R 06/20/24 Curncy</v>
      </c>
      <c r="Y70" s="250">
        <f t="shared" si="34"/>
        <v>-1267441.5237540836</v>
      </c>
      <c r="Z70" s="254">
        <f t="shared" si="35"/>
        <v>37870.476211584872</v>
      </c>
      <c r="AA70" s="254" t="e">
        <f t="shared" si="36"/>
        <v>#VALUE!</v>
      </c>
      <c r="AB70" s="91" t="str" cm="1">
        <f t="array" ref="AB70">_xll.BDP(P70&amp;" Govt","PX_DIRTY_MID")</f>
        <v>#N/A Field Not Applicable Govt</v>
      </c>
      <c r="AC70" s="256" t="e">
        <f t="shared" si="37"/>
        <v>#VALUE!</v>
      </c>
      <c r="AD70" s="255" t="e">
        <f t="shared" si="38"/>
        <v>#VALUE!</v>
      </c>
      <c r="AE70" s="249" t="str">
        <f t="shared" si="39"/>
        <v>USD/MXN R 06/20/24 USD</v>
      </c>
      <c r="AF70" s="254"/>
      <c r="AG70" s="254">
        <f t="shared" si="40"/>
        <v>37870.476211584872</v>
      </c>
      <c r="AH70" s="254" t="e">
        <f t="shared" si="41"/>
        <v>#VALUE!</v>
      </c>
      <c r="AI70" s="256" t="e">
        <f t="shared" si="42"/>
        <v>#VALUE!</v>
      </c>
      <c r="AJ70" t="b">
        <f t="shared" si="43"/>
        <v>1</v>
      </c>
      <c r="AK70" t="s">
        <v>1011</v>
      </c>
      <c r="AL70" t="str">
        <f t="shared" si="44"/>
        <v>FORWARD</v>
      </c>
      <c r="AM70">
        <f t="shared" si="45"/>
        <v>0</v>
      </c>
    </row>
    <row r="71" spans="1:39" x14ac:dyDescent="0.35">
      <c r="A71" t="s">
        <v>1434</v>
      </c>
      <c r="B71" t="s">
        <v>1435</v>
      </c>
      <c r="D71">
        <v>-25.000000000000004</v>
      </c>
      <c r="E71">
        <v>-36144.487425259387</v>
      </c>
      <c r="F71">
        <v>143.08000183105469</v>
      </c>
      <c r="H71" s="287" t="e">
        <f t="shared" ref="H71:H134" si="46">VLOOKUP(I71,$A$4:$D$629,4,0)-L71</f>
        <v>#N/A</v>
      </c>
      <c r="I71" s="249" t="s">
        <v>1241</v>
      </c>
      <c r="J71" t="s">
        <v>674</v>
      </c>
      <c r="L71">
        <v>-335055953.19240004</v>
      </c>
      <c r="M71">
        <v>-20026177.087142218</v>
      </c>
      <c r="N71" s="251">
        <v>16.781972640625</v>
      </c>
      <c r="O71" t="str" cm="1">
        <f t="array" ref="O71">_xll.BDP(I71,"SECURITY_TYP")</f>
        <v>FORWARD</v>
      </c>
      <c r="P71" t="str" cm="1">
        <f t="array" ref="P71">_xll.BDP(I71,"ID_ISIN")</f>
        <v>#N/A Field Not Applicable</v>
      </c>
      <c r="Q71" t="str" cm="1">
        <f t="array" ref="Q71">_xll.BDP(P71&amp;" Govt","MATURITY")</f>
        <v>#N/A Field Not Applicable Govt</v>
      </c>
      <c r="R71" t="str" cm="1">
        <f t="array" ref="R71">_xll.BDP(I71,"CRNCY")</f>
        <v>MXN</v>
      </c>
      <c r="S71" s="91" t="str" cm="1">
        <f t="array" ref="S71">_xll.BDP(P71&amp;" Govt","RISK_MID")</f>
        <v>#N/A Field Not Applicable Govt</v>
      </c>
      <c r="T71" s="175" t="e">
        <f t="shared" si="31"/>
        <v>#VALUE!</v>
      </c>
      <c r="U71" cm="1">
        <f t="array" ref="U71">IF(R71="USD",1,_xll.BDP("USD"&amp;R71&amp;" CURNCY","PX_LAST"))</f>
        <v>17.778500000000001</v>
      </c>
      <c r="V71" s="107" t="e">
        <f t="shared" si="32"/>
        <v>#VALUE!</v>
      </c>
      <c r="X71" s="249" t="str">
        <f t="shared" si="33"/>
        <v>USD/MXN R 06/20/24 Curncy</v>
      </c>
      <c r="Y71" s="250">
        <f t="shared" si="34"/>
        <v>-325335113.64962679</v>
      </c>
      <c r="Z71" s="254">
        <f t="shared" si="35"/>
        <v>9720839.5427732468</v>
      </c>
      <c r="AA71" s="254" t="e">
        <f t="shared" si="36"/>
        <v>#VALUE!</v>
      </c>
      <c r="AB71" s="91" t="str" cm="1">
        <f t="array" ref="AB71">_xll.BDP(P71&amp;" Govt","PX_DIRTY_MID")</f>
        <v>#N/A Field Not Applicable Govt</v>
      </c>
      <c r="AC71" s="256" t="e">
        <f t="shared" si="37"/>
        <v>#VALUE!</v>
      </c>
      <c r="AD71" s="255" t="e">
        <f t="shared" si="38"/>
        <v>#VALUE!</v>
      </c>
      <c r="AE71" s="249" t="str">
        <f t="shared" si="39"/>
        <v>USD/MXN R 06/20/24 MXN</v>
      </c>
      <c r="AF71" s="254"/>
      <c r="AG71" s="254">
        <f t="shared" si="40"/>
        <v>9720839.5427732468</v>
      </c>
      <c r="AH71" s="254" t="e">
        <f t="shared" si="41"/>
        <v>#VALUE!</v>
      </c>
      <c r="AI71" s="256" t="e">
        <f t="shared" si="42"/>
        <v>#VALUE!</v>
      </c>
      <c r="AJ71" t="b">
        <f t="shared" si="43"/>
        <v>1</v>
      </c>
      <c r="AK71" t="s">
        <v>1011</v>
      </c>
      <c r="AL71" t="str">
        <f t="shared" si="44"/>
        <v>FORWARD</v>
      </c>
      <c r="AM71">
        <f t="shared" si="45"/>
        <v>0</v>
      </c>
    </row>
    <row r="72" spans="1:39" x14ac:dyDescent="0.35">
      <c r="A72" t="s">
        <v>946</v>
      </c>
      <c r="B72" t="s">
        <v>947</v>
      </c>
      <c r="D72">
        <v>4966.75</v>
      </c>
      <c r="E72">
        <v>4559476.5</v>
      </c>
      <c r="F72">
        <v>918</v>
      </c>
      <c r="H72" s="287" t="e">
        <f t="shared" si="46"/>
        <v>#N/A</v>
      </c>
      <c r="I72" s="249" t="s">
        <v>1241</v>
      </c>
      <c r="J72" t="s">
        <v>673</v>
      </c>
      <c r="L72">
        <v>-2000000</v>
      </c>
      <c r="M72">
        <v>-2000000</v>
      </c>
      <c r="N72" s="251">
        <v>16.789741226562501</v>
      </c>
      <c r="O72" t="str" cm="1">
        <f t="array" ref="O72">_xll.BDP(I72,"SECURITY_TYP")</f>
        <v>FORWARD</v>
      </c>
      <c r="P72" t="str" cm="1">
        <f t="array" ref="P72">_xll.BDP(I72,"ID_ISIN")</f>
        <v>#N/A Field Not Applicable</v>
      </c>
      <c r="Q72" t="str" cm="1">
        <f t="array" ref="Q72">_xll.BDP(P72&amp;" Govt","MATURITY")</f>
        <v>#N/A Field Not Applicable Govt</v>
      </c>
      <c r="R72" t="str" cm="1">
        <f t="array" ref="R72">_xll.BDP(I72,"CRNCY")</f>
        <v>MXN</v>
      </c>
      <c r="S72" s="91" t="str" cm="1">
        <f t="array" ref="S72">_xll.BDP(P72&amp;" Govt","RISK_MID")</f>
        <v>#N/A Field Not Applicable Govt</v>
      </c>
      <c r="T72" s="175" t="e">
        <f t="shared" si="31"/>
        <v>#VALUE!</v>
      </c>
      <c r="U72" cm="1">
        <f t="array" ref="U72">IF(R72="USD",1,_xll.BDP("USD"&amp;R72&amp;" CURNCY","PX_LAST"))</f>
        <v>17.778500000000001</v>
      </c>
      <c r="V72" s="107" t="e">
        <f t="shared" si="32"/>
        <v>#VALUE!</v>
      </c>
      <c r="X72" s="249" t="str">
        <f t="shared" si="33"/>
        <v>USD/MXN R 06/20/24 Curncy</v>
      </c>
      <c r="Y72" s="250">
        <f t="shared" si="34"/>
        <v>-1941974.8286806818</v>
      </c>
      <c r="Z72" s="254">
        <f t="shared" si="35"/>
        <v>58025.171319318237</v>
      </c>
      <c r="AA72" s="254" t="e">
        <f t="shared" si="36"/>
        <v>#VALUE!</v>
      </c>
      <c r="AB72" s="91" t="str" cm="1">
        <f t="array" ref="AB72">_xll.BDP(P72&amp;" Govt","PX_DIRTY_MID")</f>
        <v>#N/A Field Not Applicable Govt</v>
      </c>
      <c r="AC72" s="256" t="e">
        <f t="shared" si="37"/>
        <v>#VALUE!</v>
      </c>
      <c r="AD72" s="255" t="e">
        <f t="shared" si="38"/>
        <v>#VALUE!</v>
      </c>
      <c r="AE72" s="249" t="str">
        <f t="shared" si="39"/>
        <v>USD/MXN R 06/20/24 USD</v>
      </c>
      <c r="AF72" s="254"/>
      <c r="AG72" s="254">
        <f t="shared" si="40"/>
        <v>58025.171319318237</v>
      </c>
      <c r="AH72" s="254" t="e">
        <f t="shared" si="41"/>
        <v>#VALUE!</v>
      </c>
      <c r="AI72" s="256" t="e">
        <f t="shared" si="42"/>
        <v>#VALUE!</v>
      </c>
      <c r="AJ72" t="b">
        <f t="shared" si="43"/>
        <v>1</v>
      </c>
      <c r="AK72" t="s">
        <v>1011</v>
      </c>
      <c r="AL72" t="str">
        <f t="shared" si="44"/>
        <v>FORWARD</v>
      </c>
      <c r="AM72">
        <f t="shared" si="45"/>
        <v>0</v>
      </c>
    </row>
    <row r="73" spans="1:39" x14ac:dyDescent="0.35">
      <c r="A73" t="s">
        <v>1551</v>
      </c>
      <c r="B73" t="s">
        <v>1553</v>
      </c>
      <c r="D73">
        <v>-5455510.9060302535</v>
      </c>
      <c r="E73">
        <v>-5455510.9060302535</v>
      </c>
      <c r="F73">
        <v>83.754604272460938</v>
      </c>
      <c r="H73" s="287" t="e">
        <f t="shared" si="46"/>
        <v>#N/A</v>
      </c>
      <c r="I73" s="249" t="s">
        <v>1241</v>
      </c>
      <c r="J73" t="s">
        <v>673</v>
      </c>
      <c r="L73">
        <v>19807278</v>
      </c>
      <c r="M73">
        <v>19807278</v>
      </c>
      <c r="N73" s="251">
        <v>16.781972640625</v>
      </c>
      <c r="O73" t="str" cm="1">
        <f t="array" ref="O73">_xll.BDP(I73,"SECURITY_TYP")</f>
        <v>FORWARD</v>
      </c>
      <c r="P73" t="str" cm="1">
        <f t="array" ref="P73">_xll.BDP(I73,"ID_ISIN")</f>
        <v>#N/A Field Not Applicable</v>
      </c>
      <c r="Q73" t="str" cm="1">
        <f t="array" ref="Q73">_xll.BDP(P73&amp;" Govt","MATURITY")</f>
        <v>#N/A Field Not Applicable Govt</v>
      </c>
      <c r="R73" t="str" cm="1">
        <f t="array" ref="R73">_xll.BDP(I73,"CRNCY")</f>
        <v>MXN</v>
      </c>
      <c r="S73" s="91" t="str" cm="1">
        <f t="array" ref="S73">_xll.BDP(P73&amp;" Govt","RISK_MID")</f>
        <v>#N/A Field Not Applicable Govt</v>
      </c>
      <c r="T73" s="175" t="e">
        <f t="shared" si="31"/>
        <v>#VALUE!</v>
      </c>
      <c r="U73" cm="1">
        <f t="array" ref="U73">IF(R73="USD",1,_xll.BDP("USD"&amp;R73&amp;" CURNCY","PX_LAST"))</f>
        <v>17.778500000000001</v>
      </c>
      <c r="V73" s="107" t="e">
        <f t="shared" si="32"/>
        <v>#VALUE!</v>
      </c>
      <c r="X73" s="249" t="str">
        <f t="shared" si="33"/>
        <v>USD/MXN R 06/20/24 Curncy</v>
      </c>
      <c r="Y73" s="250">
        <f t="shared" si="34"/>
        <v>19232617.650340319</v>
      </c>
      <c r="Z73" s="254">
        <f t="shared" si="35"/>
        <v>-574660.34965968132</v>
      </c>
      <c r="AA73" s="254" t="e">
        <f t="shared" si="36"/>
        <v>#VALUE!</v>
      </c>
      <c r="AB73" s="91" t="str" cm="1">
        <f t="array" ref="AB73">_xll.BDP(P73&amp;" Govt","PX_DIRTY_MID")</f>
        <v>#N/A Field Not Applicable Govt</v>
      </c>
      <c r="AC73" s="256" t="e">
        <f t="shared" si="37"/>
        <v>#VALUE!</v>
      </c>
      <c r="AD73" s="255" t="e">
        <f t="shared" si="38"/>
        <v>#VALUE!</v>
      </c>
      <c r="AE73" s="249" t="str">
        <f t="shared" si="39"/>
        <v>USD/MXN R 06/20/24 USD</v>
      </c>
      <c r="AF73" s="254"/>
      <c r="AG73" s="254">
        <f t="shared" si="40"/>
        <v>-574660.34965968132</v>
      </c>
      <c r="AH73" s="254" t="e">
        <f t="shared" si="41"/>
        <v>#VALUE!</v>
      </c>
      <c r="AI73" s="256" t="e">
        <f t="shared" si="42"/>
        <v>#VALUE!</v>
      </c>
      <c r="AJ73" t="b">
        <f t="shared" si="43"/>
        <v>1</v>
      </c>
      <c r="AK73" t="s">
        <v>1011</v>
      </c>
      <c r="AL73" t="str">
        <f t="shared" si="44"/>
        <v>FORWARD</v>
      </c>
      <c r="AM73">
        <f t="shared" si="45"/>
        <v>0</v>
      </c>
    </row>
    <row r="74" spans="1:39" x14ac:dyDescent="0.35">
      <c r="A74" t="s">
        <v>1551</v>
      </c>
      <c r="B74" t="s">
        <v>1552</v>
      </c>
      <c r="D74">
        <v>456959049</v>
      </c>
      <c r="E74">
        <v>5474445.1163408142</v>
      </c>
      <c r="F74">
        <v>83.754604272460938</v>
      </c>
      <c r="H74" s="287" t="e">
        <f t="shared" si="46"/>
        <v>#N/A</v>
      </c>
      <c r="I74" s="249" t="s">
        <v>1241</v>
      </c>
      <c r="J74" t="s">
        <v>674</v>
      </c>
      <c r="L74">
        <v>34616241</v>
      </c>
      <c r="M74">
        <v>2069000.6124413412</v>
      </c>
      <c r="N74" s="251">
        <v>16.789741226562501</v>
      </c>
      <c r="O74" t="str" cm="1">
        <f t="array" ref="O74">_xll.BDP(I74,"SECURITY_TYP")</f>
        <v>FORWARD</v>
      </c>
      <c r="P74" t="str" cm="1">
        <f t="array" ref="P74">_xll.BDP(I74,"ID_ISIN")</f>
        <v>#N/A Field Not Applicable</v>
      </c>
      <c r="Q74" t="str" cm="1">
        <f t="array" ref="Q74">_xll.BDP(P74&amp;" Govt","MATURITY")</f>
        <v>#N/A Field Not Applicable Govt</v>
      </c>
      <c r="R74" t="str" cm="1">
        <f t="array" ref="R74">_xll.BDP(I74,"CRNCY")</f>
        <v>MXN</v>
      </c>
      <c r="S74" s="91" t="str" cm="1">
        <f t="array" ref="S74">_xll.BDP(P74&amp;" Govt","RISK_MID")</f>
        <v>#N/A Field Not Applicable Govt</v>
      </c>
      <c r="T74" s="175" t="e">
        <f t="shared" si="31"/>
        <v>#VALUE!</v>
      </c>
      <c r="U74" cm="1">
        <f t="array" ref="U74">IF(R74="USD",1,_xll.BDP("USD"&amp;R74&amp;" CURNCY","PX_LAST"))</f>
        <v>17.778500000000001</v>
      </c>
      <c r="V74" s="107" t="e">
        <f t="shared" si="32"/>
        <v>#VALUE!</v>
      </c>
      <c r="X74" s="249" t="str">
        <f t="shared" si="33"/>
        <v>USD/MXN R 06/20/24 Curncy</v>
      </c>
      <c r="Y74" s="250">
        <f t="shared" si="34"/>
        <v>33611934.342772096</v>
      </c>
      <c r="Z74" s="254">
        <f t="shared" si="35"/>
        <v>-1004306.6572279036</v>
      </c>
      <c r="AA74" s="254" t="e">
        <f t="shared" si="36"/>
        <v>#VALUE!</v>
      </c>
      <c r="AB74" s="91" t="str" cm="1">
        <f t="array" ref="AB74">_xll.BDP(P74&amp;" Govt","PX_DIRTY_MID")</f>
        <v>#N/A Field Not Applicable Govt</v>
      </c>
      <c r="AC74" s="256" t="e">
        <f t="shared" si="37"/>
        <v>#VALUE!</v>
      </c>
      <c r="AD74" s="255" t="e">
        <f t="shared" si="38"/>
        <v>#VALUE!</v>
      </c>
      <c r="AE74" s="249" t="str">
        <f t="shared" si="39"/>
        <v>USD/MXN R 06/20/24 MXN</v>
      </c>
      <c r="AF74" s="254"/>
      <c r="AG74" s="254">
        <f t="shared" si="40"/>
        <v>-1004306.6572279036</v>
      </c>
      <c r="AH74" s="254" t="e">
        <f t="shared" si="41"/>
        <v>#VALUE!</v>
      </c>
      <c r="AI74" s="256" t="e">
        <f t="shared" si="42"/>
        <v>#VALUE!</v>
      </c>
      <c r="AJ74" t="b">
        <f t="shared" si="43"/>
        <v>1</v>
      </c>
      <c r="AK74" t="s">
        <v>1011</v>
      </c>
      <c r="AL74" t="str">
        <f t="shared" si="44"/>
        <v>FORWARD</v>
      </c>
      <c r="AM74">
        <f t="shared" si="45"/>
        <v>0</v>
      </c>
    </row>
    <row r="75" spans="1:39" x14ac:dyDescent="0.35">
      <c r="A75" t="s">
        <v>1529</v>
      </c>
      <c r="B75" t="s">
        <v>1360</v>
      </c>
      <c r="D75">
        <v>763684.28999999992</v>
      </c>
      <c r="E75">
        <v>986008.10047423828</v>
      </c>
      <c r="F75">
        <v>0.84402399103546144</v>
      </c>
      <c r="H75" s="287" t="e">
        <f t="shared" si="46"/>
        <v>#N/A</v>
      </c>
      <c r="I75" s="249" t="s">
        <v>1241</v>
      </c>
      <c r="J75" t="s">
        <v>674</v>
      </c>
      <c r="L75">
        <v>21900000</v>
      </c>
      <c r="M75">
        <v>1308955.3372495116</v>
      </c>
      <c r="N75" s="251">
        <v>16.781972640625</v>
      </c>
      <c r="O75" t="str" cm="1">
        <f t="array" ref="O75">_xll.BDP(I75,"SECURITY_TYP")</f>
        <v>FORWARD</v>
      </c>
      <c r="P75" t="str" cm="1">
        <f t="array" ref="P75">_xll.BDP(I75,"ID_ISIN")</f>
        <v>#N/A Field Not Applicable</v>
      </c>
      <c r="Q75" t="str" cm="1">
        <f t="array" ref="Q75">_xll.BDP(P75&amp;" Govt","MATURITY")</f>
        <v>#N/A Field Not Applicable Govt</v>
      </c>
      <c r="R75" t="str" cm="1">
        <f t="array" ref="R75">_xll.BDP(I75,"CRNCY")</f>
        <v>MXN</v>
      </c>
      <c r="S75" s="91" t="str" cm="1">
        <f t="array" ref="S75">_xll.BDP(P75&amp;" Govt","RISK_MID")</f>
        <v>#N/A Field Not Applicable Govt</v>
      </c>
      <c r="T75" s="175" t="e">
        <f t="shared" si="31"/>
        <v>#VALUE!</v>
      </c>
      <c r="U75" cm="1">
        <f t="array" ref="U75">IF(R75="USD",1,_xll.BDP("USD"&amp;R75&amp;" CURNCY","PX_LAST"))</f>
        <v>17.778500000000001</v>
      </c>
      <c r="V75" s="107" t="e">
        <f t="shared" si="32"/>
        <v>#VALUE!</v>
      </c>
      <c r="X75" s="249" t="str">
        <f t="shared" si="33"/>
        <v>USD/MXN R 06/20/24 Curncy</v>
      </c>
      <c r="Y75" s="250">
        <f t="shared" si="34"/>
        <v>21264624.374053463</v>
      </c>
      <c r="Z75" s="254">
        <f t="shared" si="35"/>
        <v>-635375.62594653666</v>
      </c>
      <c r="AA75" s="254" t="e">
        <f t="shared" si="36"/>
        <v>#VALUE!</v>
      </c>
      <c r="AB75" s="91" t="str" cm="1">
        <f t="array" ref="AB75">_xll.BDP(P75&amp;" Govt","PX_DIRTY_MID")</f>
        <v>#N/A Field Not Applicable Govt</v>
      </c>
      <c r="AC75" s="256" t="e">
        <f t="shared" si="37"/>
        <v>#VALUE!</v>
      </c>
      <c r="AD75" s="255" t="e">
        <f t="shared" si="38"/>
        <v>#VALUE!</v>
      </c>
      <c r="AE75" s="249" t="str">
        <f t="shared" si="39"/>
        <v>USD/MXN R 06/20/24 MXN</v>
      </c>
      <c r="AF75" s="254"/>
      <c r="AG75" s="254">
        <f t="shared" si="40"/>
        <v>-635375.62594653666</v>
      </c>
      <c r="AH75" s="254" t="e">
        <f t="shared" si="41"/>
        <v>#VALUE!</v>
      </c>
      <c r="AI75" s="256" t="e">
        <f t="shared" si="42"/>
        <v>#VALUE!</v>
      </c>
      <c r="AJ75" t="b">
        <f t="shared" si="43"/>
        <v>1</v>
      </c>
      <c r="AK75" t="s">
        <v>1011</v>
      </c>
      <c r="AL75" t="str">
        <f t="shared" si="44"/>
        <v>FORWARD</v>
      </c>
      <c r="AM75">
        <f t="shared" si="45"/>
        <v>0</v>
      </c>
    </row>
    <row r="76" spans="1:39" x14ac:dyDescent="0.35">
      <c r="A76" t="s">
        <v>1529</v>
      </c>
      <c r="B76" t="s">
        <v>1359</v>
      </c>
      <c r="D76">
        <v>-900000</v>
      </c>
      <c r="E76">
        <v>-978313.63677978516</v>
      </c>
      <c r="F76">
        <v>0.84402399103546144</v>
      </c>
      <c r="H76" s="287" t="e">
        <f t="shared" si="46"/>
        <v>#N/A</v>
      </c>
      <c r="I76" s="249" t="s">
        <v>1241</v>
      </c>
      <c r="J76" t="s">
        <v>674</v>
      </c>
      <c r="L76">
        <v>18300000.000000004</v>
      </c>
      <c r="M76">
        <v>1093784.5968797291</v>
      </c>
      <c r="N76" s="251">
        <v>16.781972640625</v>
      </c>
      <c r="O76" t="str" cm="1">
        <f t="array" ref="O76">_xll.BDP(I76,"SECURITY_TYP")</f>
        <v>FORWARD</v>
      </c>
      <c r="P76" t="str" cm="1">
        <f t="array" ref="P76">_xll.BDP(I76,"ID_ISIN")</f>
        <v>#N/A Field Not Applicable</v>
      </c>
      <c r="Q76" t="str" cm="1">
        <f t="array" ref="Q76">_xll.BDP(P76&amp;" Govt","MATURITY")</f>
        <v>#N/A Field Not Applicable Govt</v>
      </c>
      <c r="R76" t="str" cm="1">
        <f t="array" ref="R76">_xll.BDP(I76,"CRNCY")</f>
        <v>MXN</v>
      </c>
      <c r="S76" s="91" t="str" cm="1">
        <f t="array" ref="S76">_xll.BDP(P76&amp;" Govt","RISK_MID")</f>
        <v>#N/A Field Not Applicable Govt</v>
      </c>
      <c r="T76" s="175" t="e">
        <f t="shared" si="31"/>
        <v>#VALUE!</v>
      </c>
      <c r="U76" cm="1">
        <f t="array" ref="U76">IF(R76="USD",1,_xll.BDP("USD"&amp;R76&amp;" CURNCY","PX_LAST"))</f>
        <v>17.778500000000001</v>
      </c>
      <c r="V76" s="107" t="e">
        <f t="shared" si="32"/>
        <v>#VALUE!</v>
      </c>
      <c r="X76" s="249" t="str">
        <f t="shared" si="33"/>
        <v>USD/MXN R 06/20/24 Curncy</v>
      </c>
      <c r="Y76" s="250">
        <f t="shared" si="34"/>
        <v>17769069.682428241</v>
      </c>
      <c r="Z76" s="254">
        <f t="shared" si="35"/>
        <v>-530930.31757176295</v>
      </c>
      <c r="AA76" s="254" t="e">
        <f t="shared" si="36"/>
        <v>#VALUE!</v>
      </c>
      <c r="AB76" s="91" t="str" cm="1">
        <f t="array" ref="AB76">_xll.BDP(P76&amp;" Govt","PX_DIRTY_MID")</f>
        <v>#N/A Field Not Applicable Govt</v>
      </c>
      <c r="AC76" s="256" t="e">
        <f t="shared" si="37"/>
        <v>#VALUE!</v>
      </c>
      <c r="AD76" s="255" t="e">
        <f t="shared" si="38"/>
        <v>#VALUE!</v>
      </c>
      <c r="AE76" s="249" t="str">
        <f t="shared" si="39"/>
        <v>USD/MXN R 06/20/24 MXN</v>
      </c>
      <c r="AF76" s="254"/>
      <c r="AG76" s="254">
        <f t="shared" si="40"/>
        <v>-530930.31757176295</v>
      </c>
      <c r="AH76" s="254" t="e">
        <f t="shared" si="41"/>
        <v>#VALUE!</v>
      </c>
      <c r="AI76" s="256" t="e">
        <f t="shared" si="42"/>
        <v>#VALUE!</v>
      </c>
      <c r="AJ76" t="b">
        <f t="shared" si="43"/>
        <v>1</v>
      </c>
      <c r="AK76" t="s">
        <v>1011</v>
      </c>
      <c r="AL76" t="str">
        <f t="shared" si="44"/>
        <v>FORWARD</v>
      </c>
      <c r="AM76">
        <f t="shared" si="45"/>
        <v>0</v>
      </c>
    </row>
    <row r="77" spans="1:39" x14ac:dyDescent="0.35">
      <c r="A77" t="s">
        <v>950</v>
      </c>
      <c r="B77" t="s">
        <v>951</v>
      </c>
      <c r="D77">
        <v>30269.249999993925</v>
      </c>
      <c r="E77">
        <v>33784.53049195162</v>
      </c>
      <c r="F77">
        <v>1</v>
      </c>
      <c r="H77" s="287" t="e">
        <f t="shared" si="46"/>
        <v>#N/A</v>
      </c>
      <c r="I77" s="249" t="s">
        <v>1241</v>
      </c>
      <c r="J77" t="s">
        <v>673</v>
      </c>
      <c r="L77">
        <v>-2384125.6806157297</v>
      </c>
      <c r="M77">
        <v>-2384125.6806157297</v>
      </c>
      <c r="N77" s="251">
        <v>16.781972640625</v>
      </c>
      <c r="O77" t="str" cm="1">
        <f t="array" ref="O77">_xll.BDP(I77,"SECURITY_TYP")</f>
        <v>FORWARD</v>
      </c>
      <c r="P77" t="str" cm="1">
        <f t="array" ref="P77">_xll.BDP(I77,"ID_ISIN")</f>
        <v>#N/A Field Not Applicable</v>
      </c>
      <c r="Q77" t="str" cm="1">
        <f t="array" ref="Q77">_xll.BDP(P77&amp;" Govt","MATURITY")</f>
        <v>#N/A Field Not Applicable Govt</v>
      </c>
      <c r="R77" t="str" cm="1">
        <f t="array" ref="R77">_xll.BDP(I77,"CRNCY")</f>
        <v>MXN</v>
      </c>
      <c r="S77" s="91" t="str" cm="1">
        <f t="array" ref="S77">_xll.BDP(P77&amp;" Govt","RISK_MID")</f>
        <v>#N/A Field Not Applicable Govt</v>
      </c>
      <c r="T77" s="175" t="e">
        <f t="shared" si="31"/>
        <v>#VALUE!</v>
      </c>
      <c r="U77" cm="1">
        <f t="array" ref="U77">IF(R77="USD",1,_xll.BDP("USD"&amp;R77&amp;" CURNCY","PX_LAST"))</f>
        <v>17.778500000000001</v>
      </c>
      <c r="V77" s="107" t="e">
        <f t="shared" si="32"/>
        <v>#VALUE!</v>
      </c>
      <c r="X77" s="249" t="str">
        <f t="shared" si="33"/>
        <v>USD/MXN R 06/20/24 Curncy</v>
      </c>
      <c r="Y77" s="250">
        <f t="shared" si="34"/>
        <v>-2314956.0300834728</v>
      </c>
      <c r="Z77" s="254">
        <f t="shared" si="35"/>
        <v>69169.650532256812</v>
      </c>
      <c r="AA77" s="254" t="e">
        <f t="shared" si="36"/>
        <v>#VALUE!</v>
      </c>
      <c r="AB77" s="91" t="str" cm="1">
        <f t="array" ref="AB77">_xll.BDP(P77&amp;" Govt","PX_DIRTY_MID")</f>
        <v>#N/A Field Not Applicable Govt</v>
      </c>
      <c r="AC77" s="256" t="e">
        <f t="shared" si="37"/>
        <v>#VALUE!</v>
      </c>
      <c r="AD77" s="255" t="e">
        <f t="shared" si="38"/>
        <v>#VALUE!</v>
      </c>
      <c r="AE77" s="249" t="str">
        <f t="shared" si="39"/>
        <v>USD/MXN R 06/20/24 USD</v>
      </c>
      <c r="AF77" s="254"/>
      <c r="AG77" s="254">
        <f t="shared" si="40"/>
        <v>69169.650532256812</v>
      </c>
      <c r="AH77" s="254" t="e">
        <f t="shared" si="41"/>
        <v>#VALUE!</v>
      </c>
      <c r="AI77" s="256" t="e">
        <f t="shared" si="42"/>
        <v>#VALUE!</v>
      </c>
      <c r="AJ77" t="b">
        <f t="shared" si="43"/>
        <v>1</v>
      </c>
      <c r="AK77" t="s">
        <v>1011</v>
      </c>
      <c r="AL77" t="str">
        <f t="shared" si="44"/>
        <v>FORWARD</v>
      </c>
      <c r="AM77">
        <f t="shared" si="45"/>
        <v>0</v>
      </c>
    </row>
    <row r="78" spans="1:39" x14ac:dyDescent="0.35">
      <c r="A78" t="s">
        <v>1542</v>
      </c>
      <c r="B78" t="s">
        <v>1544</v>
      </c>
      <c r="D78">
        <v>-32605588.989999995</v>
      </c>
      <c r="E78">
        <v>-4481405.9037018288</v>
      </c>
      <c r="F78">
        <v>7.2258535691528323</v>
      </c>
      <c r="H78" s="287" t="e">
        <f t="shared" si="46"/>
        <v>#N/A</v>
      </c>
      <c r="I78" s="249" t="s">
        <v>1241</v>
      </c>
      <c r="J78" t="s">
        <v>674</v>
      </c>
      <c r="L78">
        <v>40000000.000000007</v>
      </c>
      <c r="M78">
        <v>2390786.0041086976</v>
      </c>
      <c r="N78" s="251">
        <v>16.781972640625</v>
      </c>
      <c r="O78" t="str" cm="1">
        <f t="array" ref="O78">_xll.BDP(I78,"SECURITY_TYP")</f>
        <v>FORWARD</v>
      </c>
      <c r="P78" t="str" cm="1">
        <f t="array" ref="P78">_xll.BDP(I78,"ID_ISIN")</f>
        <v>#N/A Field Not Applicable</v>
      </c>
      <c r="Q78" t="str" cm="1">
        <f t="array" ref="Q78">_xll.BDP(P78&amp;" Govt","MATURITY")</f>
        <v>#N/A Field Not Applicable Govt</v>
      </c>
      <c r="R78" t="str" cm="1">
        <f t="array" ref="R78">_xll.BDP(I78,"CRNCY")</f>
        <v>MXN</v>
      </c>
      <c r="S78" s="91" t="str" cm="1">
        <f t="array" ref="S78">_xll.BDP(P78&amp;" Govt","RISK_MID")</f>
        <v>#N/A Field Not Applicable Govt</v>
      </c>
      <c r="T78" s="175" t="e">
        <f t="shared" si="31"/>
        <v>#VALUE!</v>
      </c>
      <c r="U78" cm="1">
        <f t="array" ref="U78">IF(R78="USD",1,_xll.BDP("USD"&amp;R78&amp;" CURNCY","PX_LAST"))</f>
        <v>17.778500000000001</v>
      </c>
      <c r="V78" s="107" t="e">
        <f t="shared" si="32"/>
        <v>#VALUE!</v>
      </c>
      <c r="X78" s="249" t="str">
        <f t="shared" si="33"/>
        <v>USD/MXN R 06/20/24 Curncy</v>
      </c>
      <c r="Y78" s="250">
        <f t="shared" si="34"/>
        <v>38839496.573613644</v>
      </c>
      <c r="Z78" s="254">
        <f t="shared" si="35"/>
        <v>-1160503.4263863638</v>
      </c>
      <c r="AA78" s="254" t="e">
        <f t="shared" si="36"/>
        <v>#VALUE!</v>
      </c>
      <c r="AB78" s="91" t="str" cm="1">
        <f t="array" ref="AB78">_xll.BDP(P78&amp;" Govt","PX_DIRTY_MID")</f>
        <v>#N/A Field Not Applicable Govt</v>
      </c>
      <c r="AC78" s="256" t="e">
        <f t="shared" si="37"/>
        <v>#VALUE!</v>
      </c>
      <c r="AD78" s="255" t="e">
        <f t="shared" si="38"/>
        <v>#VALUE!</v>
      </c>
      <c r="AE78" s="249" t="str">
        <f t="shared" si="39"/>
        <v>USD/MXN R 06/20/24 MXN</v>
      </c>
      <c r="AF78" s="254"/>
      <c r="AG78" s="254">
        <f t="shared" si="40"/>
        <v>-1160503.4263863638</v>
      </c>
      <c r="AH78" s="254" t="e">
        <f t="shared" si="41"/>
        <v>#VALUE!</v>
      </c>
      <c r="AI78" s="256" t="e">
        <f t="shared" si="42"/>
        <v>#VALUE!</v>
      </c>
      <c r="AJ78" t="b">
        <f t="shared" si="43"/>
        <v>1</v>
      </c>
      <c r="AK78" t="s">
        <v>1011</v>
      </c>
      <c r="AL78" t="str">
        <f t="shared" si="44"/>
        <v>FORWARD</v>
      </c>
      <c r="AM78">
        <f t="shared" si="45"/>
        <v>0</v>
      </c>
    </row>
    <row r="79" spans="1:39" x14ac:dyDescent="0.35">
      <c r="A79" t="s">
        <v>1542</v>
      </c>
      <c r="B79" t="s">
        <v>1543</v>
      </c>
      <c r="D79">
        <v>4502439.2533804961</v>
      </c>
      <c r="E79">
        <v>4502439.2533804961</v>
      </c>
      <c r="F79">
        <v>7.2258535691528323</v>
      </c>
      <c r="H79" s="287" t="e">
        <f t="shared" si="46"/>
        <v>#N/A</v>
      </c>
      <c r="I79" s="249" t="s">
        <v>910</v>
      </c>
      <c r="J79" t="s">
        <v>1164</v>
      </c>
      <c r="K79" t="s">
        <v>690</v>
      </c>
      <c r="L79">
        <v>0</v>
      </c>
      <c r="M79">
        <v>0</v>
      </c>
      <c r="N79" s="251">
        <v>0</v>
      </c>
      <c r="O79" t="str" cm="1">
        <f t="array" ref="O79">_xll.BDP(I79,"SECURITY_TYP")</f>
        <v>Rec IL/Pay Fix ZC</v>
      </c>
      <c r="P79" t="str" cm="1">
        <f t="array" ref="P79">_xll.BDP(I79,"ID_ISIN")</f>
        <v>#N/A Field Not Applicable</v>
      </c>
      <c r="Q79" t="str" cm="1">
        <f t="array" ref="Q79">_xll.BDP(P79&amp;" Govt","MATURITY")</f>
        <v>#N/A Field Not Applicable Govt</v>
      </c>
      <c r="R79" t="str" cm="1">
        <f t="array" ref="R79">_xll.BDP(I79,"CRNCY")</f>
        <v>USD</v>
      </c>
      <c r="S79" s="91" t="str" cm="1">
        <f t="array" ref="S79">_xll.BDP(P79&amp;" Govt","RISK_MID")</f>
        <v>#N/A Field Not Applicable Govt</v>
      </c>
      <c r="T79" s="175" t="e">
        <f t="shared" si="31"/>
        <v>#VALUE!</v>
      </c>
      <c r="U79" cm="1">
        <f t="array" ref="U79">IF(R79="USD",1,_xll.BDP("USD"&amp;R79&amp;" CURNCY","PX_LAST"))</f>
        <v>1</v>
      </c>
      <c r="V79" s="107" t="e">
        <f t="shared" si="32"/>
        <v>#VALUE!</v>
      </c>
      <c r="X79" s="249" t="str">
        <f t="shared" si="33"/>
        <v>SL7Y053E Corp</v>
      </c>
      <c r="Y79" s="250">
        <f t="shared" si="34"/>
        <v>0</v>
      </c>
      <c r="Z79" s="254">
        <f t="shared" si="35"/>
        <v>0</v>
      </c>
      <c r="AA79" s="254" t="e">
        <f t="shared" si="36"/>
        <v>#VALUE!</v>
      </c>
      <c r="AB79" s="91" t="str" cm="1">
        <f t="array" ref="AB79">_xll.BDP(P79&amp;" Govt","PX_DIRTY_MID")</f>
        <v>#N/A Field Not Applicable Govt</v>
      </c>
      <c r="AC79" s="256" t="e">
        <f t="shared" si="37"/>
        <v>#VALUE!</v>
      </c>
      <c r="AD79" s="255" t="e">
        <f t="shared" si="38"/>
        <v>#VALUE!</v>
      </c>
      <c r="AE79" s="249" t="str">
        <f t="shared" si="39"/>
        <v>[/ZC 2.6275 09/22/25]</v>
      </c>
      <c r="AF79" s="254"/>
      <c r="AG79" s="254">
        <f t="shared" si="40"/>
        <v>0</v>
      </c>
      <c r="AH79" s="254" t="e">
        <f t="shared" si="41"/>
        <v>#VALUE!</v>
      </c>
      <c r="AI79" s="256" t="e">
        <f t="shared" si="42"/>
        <v>#VALUE!</v>
      </c>
      <c r="AJ79" t="b">
        <f t="shared" si="43"/>
        <v>1</v>
      </c>
      <c r="AK79" t="s">
        <v>1011</v>
      </c>
      <c r="AL79" t="str">
        <f t="shared" si="44"/>
        <v>Rec IL/Pay Fix ZC</v>
      </c>
      <c r="AM79" t="str">
        <f t="shared" si="45"/>
        <v>Long US Inflation</v>
      </c>
    </row>
    <row r="80" spans="1:39" x14ac:dyDescent="0.35">
      <c r="A80" t="s">
        <v>677</v>
      </c>
      <c r="B80" t="s">
        <v>678</v>
      </c>
      <c r="D80">
        <v>1496912.2399999537</v>
      </c>
      <c r="E80">
        <v>275182.87265404244</v>
      </c>
      <c r="F80">
        <v>1</v>
      </c>
      <c r="H80" s="287" t="e">
        <f t="shared" si="46"/>
        <v>#N/A</v>
      </c>
      <c r="I80" s="249" t="s">
        <v>978</v>
      </c>
      <c r="J80" t="s">
        <v>1119</v>
      </c>
      <c r="K80" t="s">
        <v>695</v>
      </c>
      <c r="L80">
        <v>0</v>
      </c>
      <c r="M80">
        <v>0</v>
      </c>
      <c r="N80" s="251">
        <v>0</v>
      </c>
      <c r="O80" t="str" cm="1">
        <f t="array" ref="O80">_xll.BDP(I80,"SECURITY_TYP")</f>
        <v>OIS Swap</v>
      </c>
      <c r="P80" t="str" cm="1">
        <f t="array" ref="P80">_xll.BDP(I80,"ID_ISIN")</f>
        <v>#N/A Field Not Applicable</v>
      </c>
      <c r="Q80" t="str" cm="1">
        <f t="array" ref="Q80">_xll.BDP(P80&amp;" Govt","MATURITY")</f>
        <v>#N/A Field Not Applicable Govt</v>
      </c>
      <c r="R80" t="str" cm="1">
        <f t="array" ref="R80">_xll.BDP(I80,"CRNCY")</f>
        <v>USD</v>
      </c>
      <c r="S80" s="91" t="str" cm="1">
        <f t="array" ref="S80">_xll.BDP(P80&amp;" Govt","RISK_MID")</f>
        <v>#N/A Field Not Applicable Govt</v>
      </c>
      <c r="T80" s="175" t="e">
        <f t="shared" si="31"/>
        <v>#VALUE!</v>
      </c>
      <c r="U80" cm="1">
        <f t="array" ref="U80">IF(R80="USD",1,_xll.BDP("USD"&amp;R80&amp;" CURNCY","PX_LAST"))</f>
        <v>1</v>
      </c>
      <c r="V80" s="107" t="e">
        <f t="shared" si="32"/>
        <v>#VALUE!</v>
      </c>
      <c r="X80" s="249" t="str">
        <f t="shared" si="33"/>
        <v>SLD42A3T Corp</v>
      </c>
      <c r="Y80" s="250">
        <f t="shared" si="34"/>
        <v>0</v>
      </c>
      <c r="Z80" s="254">
        <f t="shared" si="35"/>
        <v>0</v>
      </c>
      <c r="AA80" s="254" t="e">
        <f t="shared" si="36"/>
        <v>#VALUE!</v>
      </c>
      <c r="AB80" s="91" t="str" cm="1">
        <f t="array" ref="AB80">_xll.BDP(P80&amp;" Govt","PX_DIRTY_MID")</f>
        <v>#N/A Field Not Applicable Govt</v>
      </c>
      <c r="AC80" s="256" t="e">
        <f t="shared" si="37"/>
        <v>#VALUE!</v>
      </c>
      <c r="AD80" s="255" t="e">
        <f t="shared" si="38"/>
        <v>#VALUE!</v>
      </c>
      <c r="AE80" s="249" t="str">
        <f t="shared" si="39"/>
        <v>[/SWAP 2.91314 09/20/28 000I]</v>
      </c>
      <c r="AF80" s="254"/>
      <c r="AG80" s="254">
        <f t="shared" si="40"/>
        <v>0</v>
      </c>
      <c r="AH80" s="254" t="e">
        <f t="shared" si="41"/>
        <v>#VALUE!</v>
      </c>
      <c r="AI80" s="256" t="e">
        <f t="shared" si="42"/>
        <v>#VALUE!</v>
      </c>
      <c r="AJ80" t="b">
        <f t="shared" si="43"/>
        <v>1</v>
      </c>
      <c r="AK80" t="s">
        <v>1011</v>
      </c>
      <c r="AL80" t="str">
        <f t="shared" si="44"/>
        <v>OIS Swap</v>
      </c>
      <c r="AM80" t="str">
        <f t="shared" si="45"/>
        <v>USD 5s30s Steepener</v>
      </c>
    </row>
    <row r="81" spans="1:39" x14ac:dyDescent="0.35">
      <c r="A81" t="s">
        <v>1517</v>
      </c>
      <c r="B81" t="s">
        <v>1518</v>
      </c>
      <c r="D81">
        <v>25650</v>
      </c>
      <c r="E81">
        <v>4279720.4472837783</v>
      </c>
      <c r="F81">
        <v>907.61773152301271</v>
      </c>
      <c r="H81" s="287" t="e">
        <f t="shared" si="46"/>
        <v>#N/A</v>
      </c>
      <c r="I81" s="249" t="s">
        <v>868</v>
      </c>
      <c r="J81" t="s">
        <v>869</v>
      </c>
      <c r="K81" t="s">
        <v>870</v>
      </c>
      <c r="L81">
        <v>203</v>
      </c>
      <c r="M81" s="250">
        <v>1268.75</v>
      </c>
      <c r="N81" s="251">
        <v>2.5000000000000001E-3</v>
      </c>
      <c r="O81" t="str" cm="1">
        <f t="array" ref="O81">_xll.BDP(I81,"SECURITY_TYP")</f>
        <v>Financial commodity option.</v>
      </c>
      <c r="P81" t="str" cm="1">
        <f t="array" ref="P81">_xll.BDP(I81,"ID_ISIN")</f>
        <v>#N/A Field Not Applicable</v>
      </c>
      <c r="Q81" t="str" cm="1">
        <f t="array" ref="Q81">_xll.BDP(P81&amp;" Govt","MATURITY")</f>
        <v>#N/A Field Not Applicable Govt</v>
      </c>
      <c r="R81" t="str" cm="1">
        <f t="array" ref="R81">_xll.BDP(I81,"CRNCY")</f>
        <v>USD</v>
      </c>
      <c r="S81" s="91" t="str" cm="1">
        <f t="array" ref="S81">_xll.BDP(P81&amp;" Govt","RISK_MID")</f>
        <v>#N/A Field Not Applicable Govt</v>
      </c>
      <c r="T81" s="175" t="e">
        <f t="shared" si="31"/>
        <v>#VALUE!</v>
      </c>
      <c r="U81" cm="1">
        <f t="array" ref="U81">IF(R81="USD",1,_xll.BDP("USD"&amp;R81&amp;" CURNCY","PX_LAST"))</f>
        <v>1</v>
      </c>
      <c r="V81" s="107" t="e">
        <f t="shared" si="32"/>
        <v>#VALUE!</v>
      </c>
      <c r="X81" s="249" t="str">
        <f t="shared" si="33"/>
        <v>SFRM4C 97.0000 Comdty</v>
      </c>
      <c r="Y81" s="250">
        <f t="shared" si="34"/>
        <v>197.11044511108921</v>
      </c>
      <c r="Z81" s="254">
        <f t="shared" si="35"/>
        <v>-5.8895548889107943</v>
      </c>
      <c r="AA81" s="254" t="e">
        <f t="shared" si="36"/>
        <v>#VALUE!</v>
      </c>
      <c r="AB81" s="91" t="str" cm="1">
        <f t="array" ref="AB81">_xll.BDP(P81&amp;" Govt","PX_DIRTY_MID")</f>
        <v>#N/A Field Not Applicable Govt</v>
      </c>
      <c r="AC81" s="256" t="e">
        <f t="shared" si="37"/>
        <v>#VALUE!</v>
      </c>
      <c r="AD81" s="255" t="e">
        <f t="shared" si="38"/>
        <v>#VALUE!</v>
      </c>
      <c r="AE81" s="249" t="str">
        <f t="shared" si="39"/>
        <v>SFRM4C 97.0000 CME</v>
      </c>
      <c r="AF81" s="254"/>
      <c r="AG81" s="254">
        <f t="shared" si="40"/>
        <v>-5.8895548889107943</v>
      </c>
      <c r="AH81" s="254" t="e">
        <f t="shared" si="41"/>
        <v>#VALUE!</v>
      </c>
      <c r="AI81" s="256" t="e">
        <f t="shared" si="42"/>
        <v>#VALUE!</v>
      </c>
      <c r="AJ81" t="b">
        <f t="shared" si="43"/>
        <v>1</v>
      </c>
      <c r="AK81" t="s">
        <v>1011</v>
      </c>
      <c r="AL81" t="str">
        <f t="shared" si="44"/>
        <v>Financial commodity option.</v>
      </c>
      <c r="AM81" t="str">
        <f t="shared" si="45"/>
        <v>RATES: US Front-End</v>
      </c>
    </row>
    <row r="82" spans="1:39" x14ac:dyDescent="0.35">
      <c r="A82" t="s">
        <v>630</v>
      </c>
      <c r="B82" t="s">
        <v>341</v>
      </c>
      <c r="D82">
        <v>1698</v>
      </c>
      <c r="E82">
        <v>2003147.1153244388</v>
      </c>
      <c r="F82">
        <v>90.453000000000003</v>
      </c>
      <c r="H82" s="287">
        <f t="shared" si="46"/>
        <v>0</v>
      </c>
      <c r="I82" s="249" t="s">
        <v>882</v>
      </c>
      <c r="J82" t="s">
        <v>883</v>
      </c>
      <c r="L82">
        <v>0</v>
      </c>
      <c r="M82">
        <v>0</v>
      </c>
      <c r="N82" s="251">
        <v>1</v>
      </c>
      <c r="O82" t="str" cm="1">
        <f t="array" ref="O82">_xll.BDP(I82,"SECURITY_TYP")</f>
        <v>SPOT</v>
      </c>
      <c r="P82" t="str" cm="1">
        <f t="array" ref="P82">_xll.BDP(I82,"ID_ISIN")</f>
        <v>#N/A Field Not Applicable</v>
      </c>
      <c r="Q82" t="str" cm="1">
        <f t="array" ref="Q82">_xll.BDP(P82&amp;" Govt","MATURITY")</f>
        <v>#N/A Field Not Applicable Govt</v>
      </c>
      <c r="R82" t="str" cm="1">
        <f t="array" ref="R82">_xll.BDP(I82,"CRNCY")</f>
        <v>HKD</v>
      </c>
      <c r="S82" s="91" t="str" cm="1">
        <f t="array" ref="S82">_xll.BDP(P82&amp;" Govt","RISK_MID")</f>
        <v>#N/A Field Not Applicable Govt</v>
      </c>
      <c r="T82" s="175" t="e">
        <f t="shared" si="31"/>
        <v>#VALUE!</v>
      </c>
      <c r="U82" cm="1">
        <f t="array" ref="U82">IF(R82="USD",1,_xll.BDP("USD"&amp;R82&amp;" CURNCY","PX_LAST"))</f>
        <v>7.8063000000000002</v>
      </c>
      <c r="V82" s="107" t="e">
        <f t="shared" si="32"/>
        <v>#VALUE!</v>
      </c>
      <c r="X82" s="249" t="str">
        <f t="shared" si="33"/>
        <v>HKD Curncy</v>
      </c>
      <c r="Y82" s="250">
        <f t="shared" si="34"/>
        <v>0</v>
      </c>
      <c r="Z82" s="254">
        <f t="shared" si="35"/>
        <v>0</v>
      </c>
      <c r="AA82" s="254" t="e">
        <f t="shared" si="36"/>
        <v>#VALUE!</v>
      </c>
      <c r="AB82" s="91" t="str" cm="1">
        <f t="array" ref="AB82">_xll.BDP(P82&amp;" Govt","PX_DIRTY_MID")</f>
        <v>#N/A Field Not Applicable Govt</v>
      </c>
      <c r="AC82" s="256" t="e">
        <f t="shared" si="37"/>
        <v>#VALUE!</v>
      </c>
      <c r="AD82" s="255" t="e">
        <f t="shared" si="38"/>
        <v>#VALUE!</v>
      </c>
      <c r="AE82" s="249" t="str">
        <f t="shared" si="39"/>
        <v>{cash} HKD</v>
      </c>
      <c r="AF82" s="254"/>
      <c r="AG82" s="254">
        <f t="shared" si="40"/>
        <v>0</v>
      </c>
      <c r="AH82" s="254" t="e">
        <f t="shared" si="41"/>
        <v>#VALUE!</v>
      </c>
      <c r="AI82" s="256" t="e">
        <f t="shared" si="42"/>
        <v>#VALUE!</v>
      </c>
      <c r="AJ82" t="b">
        <f t="shared" si="43"/>
        <v>1</v>
      </c>
      <c r="AK82" t="s">
        <v>1011</v>
      </c>
      <c r="AL82" t="str">
        <f t="shared" si="44"/>
        <v>SPOT</v>
      </c>
      <c r="AM82">
        <f t="shared" si="45"/>
        <v>0</v>
      </c>
    </row>
    <row r="83" spans="1:39" x14ac:dyDescent="0.35">
      <c r="A83" t="s">
        <v>1534</v>
      </c>
      <c r="B83" t="s">
        <v>1430</v>
      </c>
      <c r="D83">
        <v>-268061.71188913612</v>
      </c>
      <c r="E83">
        <v>-268061.71188913612</v>
      </c>
      <c r="F83">
        <v>5.4447489999999998</v>
      </c>
      <c r="H83" s="287">
        <f t="shared" si="46"/>
        <v>0</v>
      </c>
      <c r="I83" s="249" t="s">
        <v>879</v>
      </c>
      <c r="J83" t="s">
        <v>880</v>
      </c>
      <c r="L83">
        <v>-191360400.56999999</v>
      </c>
      <c r="M83">
        <v>-2088987.7821137523</v>
      </c>
      <c r="N83" s="251">
        <v>1</v>
      </c>
      <c r="O83" t="str" cm="1">
        <f t="array" ref="O83">_xll.BDP(I83,"SECURITY_TYP")</f>
        <v>SPOT</v>
      </c>
      <c r="P83" t="str" cm="1">
        <f t="array" ref="P83">_xll.BDP(I83,"ID_ISIN")</f>
        <v>#N/A Field Not Applicable</v>
      </c>
      <c r="Q83" t="str" cm="1">
        <f t="array" ref="Q83">_xll.BDP(P83&amp;" Govt","MATURITY")</f>
        <v>#N/A Field Not Applicable Govt</v>
      </c>
      <c r="R83" t="str" cm="1">
        <f t="array" ref="R83">_xll.BDP(I83,"CRNCY")</f>
        <v>RUB</v>
      </c>
      <c r="S83" s="91" t="str" cm="1">
        <f t="array" ref="S83">_xll.BDP(P83&amp;" Govt","RISK_MID")</f>
        <v>#N/A Field Not Applicable Govt</v>
      </c>
      <c r="T83" s="175" t="e">
        <f t="shared" si="31"/>
        <v>#VALUE!</v>
      </c>
      <c r="U83" cm="1">
        <f t="array" ref="U83">IF(R83="USD",1,_xll.BDP("USD"&amp;R83&amp;" CURNCY","PX_LAST"))</f>
        <v>118.6895</v>
      </c>
      <c r="V83" s="107" t="e">
        <f t="shared" si="32"/>
        <v>#VALUE!</v>
      </c>
      <c r="X83" s="249" t="str">
        <f t="shared" si="33"/>
        <v>RUB Curncy</v>
      </c>
      <c r="Y83" s="250">
        <f t="shared" si="34"/>
        <v>-185808540.55659619</v>
      </c>
      <c r="Z83" s="254">
        <f t="shared" si="35"/>
        <v>5551860.0134038031</v>
      </c>
      <c r="AA83" s="254" t="e">
        <f t="shared" si="36"/>
        <v>#VALUE!</v>
      </c>
      <c r="AB83" s="91" t="str" cm="1">
        <f t="array" ref="AB83">_xll.BDP(P83&amp;" Govt","PX_DIRTY_MID")</f>
        <v>#N/A Field Not Applicable Govt</v>
      </c>
      <c r="AC83" s="256" t="e">
        <f t="shared" si="37"/>
        <v>#VALUE!</v>
      </c>
      <c r="AD83" s="255" t="e">
        <f t="shared" si="38"/>
        <v>#VALUE!</v>
      </c>
      <c r="AE83" s="249" t="str">
        <f t="shared" si="39"/>
        <v>{accrual} RUB</v>
      </c>
      <c r="AF83" s="254"/>
      <c r="AG83" s="254">
        <f t="shared" si="40"/>
        <v>5551860.0134038031</v>
      </c>
      <c r="AH83" s="254" t="e">
        <f t="shared" si="41"/>
        <v>#VALUE!</v>
      </c>
      <c r="AI83" s="256" t="e">
        <f t="shared" si="42"/>
        <v>#VALUE!</v>
      </c>
      <c r="AJ83" t="b">
        <f t="shared" si="43"/>
        <v>1</v>
      </c>
      <c r="AK83" t="s">
        <v>1011</v>
      </c>
      <c r="AL83" t="str">
        <f t="shared" si="44"/>
        <v>SPOT</v>
      </c>
      <c r="AM83">
        <f t="shared" si="45"/>
        <v>0</v>
      </c>
    </row>
    <row r="84" spans="1:39" x14ac:dyDescent="0.35">
      <c r="A84" t="s">
        <v>1534</v>
      </c>
      <c r="B84" t="s">
        <v>1430</v>
      </c>
      <c r="D84">
        <v>4404477.8858506149</v>
      </c>
      <c r="E84">
        <v>4404477.8858506149</v>
      </c>
      <c r="F84">
        <v>5.4470900000000002</v>
      </c>
      <c r="H84" s="287">
        <f t="shared" si="46"/>
        <v>-382720801.14000016</v>
      </c>
      <c r="I84" s="249" t="s">
        <v>879</v>
      </c>
      <c r="J84" t="s">
        <v>881</v>
      </c>
      <c r="L84">
        <v>191360400.57000017</v>
      </c>
      <c r="M84" s="250">
        <v>2088987.7821137542</v>
      </c>
      <c r="N84" s="251">
        <v>1</v>
      </c>
      <c r="O84" t="str" cm="1">
        <f t="array" ref="O84">_xll.BDP(I84,"SECURITY_TYP")</f>
        <v>SPOT</v>
      </c>
      <c r="P84" t="str" cm="1">
        <f t="array" ref="P84">_xll.BDP(I84,"ID_ISIN")</f>
        <v>#N/A Field Not Applicable</v>
      </c>
      <c r="Q84" t="str" cm="1">
        <f t="array" ref="Q84">_xll.BDP(P84&amp;" Govt","MATURITY")</f>
        <v>#N/A Field Not Applicable Govt</v>
      </c>
      <c r="R84" t="str" cm="1">
        <f t="array" ref="R84">_xll.BDP(I84,"CRNCY")</f>
        <v>RUB</v>
      </c>
      <c r="S84" s="91" t="str" cm="1">
        <f t="array" ref="S84">_xll.BDP(P84&amp;" Govt","RISK_MID")</f>
        <v>#N/A Field Not Applicable Govt</v>
      </c>
      <c r="T84" s="175" t="e">
        <f t="shared" si="31"/>
        <v>#VALUE!</v>
      </c>
      <c r="U84" cm="1">
        <f t="array" ref="U84">IF(R84="USD",1,_xll.BDP("USD"&amp;R84&amp;" CURNCY","PX_LAST"))</f>
        <v>118.6895</v>
      </c>
      <c r="V84" s="107" t="e">
        <f t="shared" si="32"/>
        <v>#VALUE!</v>
      </c>
      <c r="X84" s="249" t="str">
        <f t="shared" si="33"/>
        <v>RUB Curncy</v>
      </c>
      <c r="Y84" s="250">
        <f t="shared" si="34"/>
        <v>185808540.55659637</v>
      </c>
      <c r="Z84" s="254">
        <f t="shared" si="35"/>
        <v>-5551860.0134038031</v>
      </c>
      <c r="AA84" s="254" t="e">
        <f t="shared" si="36"/>
        <v>#VALUE!</v>
      </c>
      <c r="AB84" s="91" t="str" cm="1">
        <f t="array" ref="AB84">_xll.BDP(P84&amp;" Govt","PX_DIRTY_MID")</f>
        <v>#N/A Field Not Applicable Govt</v>
      </c>
      <c r="AC84" s="256" t="e">
        <f t="shared" si="37"/>
        <v>#VALUE!</v>
      </c>
      <c r="AD84" s="255" t="e">
        <f t="shared" si="38"/>
        <v>#VALUE!</v>
      </c>
      <c r="AE84" s="249" t="str">
        <f t="shared" si="39"/>
        <v>{cash} RUB</v>
      </c>
      <c r="AF84" s="254"/>
      <c r="AG84" s="254">
        <f t="shared" si="40"/>
        <v>-5551860.0134038031</v>
      </c>
      <c r="AH84" s="254" t="e">
        <f t="shared" si="41"/>
        <v>#VALUE!</v>
      </c>
      <c r="AI84" s="256" t="e">
        <f t="shared" si="42"/>
        <v>#VALUE!</v>
      </c>
      <c r="AJ84" t="b">
        <f t="shared" si="43"/>
        <v>1</v>
      </c>
      <c r="AK84" t="s">
        <v>1011</v>
      </c>
      <c r="AL84" t="str">
        <f t="shared" si="44"/>
        <v>SPOT</v>
      </c>
      <c r="AM84">
        <f t="shared" si="45"/>
        <v>0</v>
      </c>
    </row>
    <row r="85" spans="1:39" x14ac:dyDescent="0.35">
      <c r="A85" t="s">
        <v>1534</v>
      </c>
      <c r="B85" t="s">
        <v>1431</v>
      </c>
      <c r="D85">
        <v>27050399.999999996</v>
      </c>
      <c r="E85">
        <v>4972774.3414277509</v>
      </c>
      <c r="F85">
        <v>5.4447489999999998</v>
      </c>
      <c r="H85" s="287" t="e">
        <f t="shared" si="46"/>
        <v>#N/A</v>
      </c>
      <c r="I85" s="249" t="s">
        <v>704</v>
      </c>
      <c r="J85" t="s">
        <v>1120</v>
      </c>
      <c r="K85" t="s">
        <v>705</v>
      </c>
      <c r="L85">
        <v>0</v>
      </c>
      <c r="M85">
        <v>0</v>
      </c>
      <c r="N85" s="251">
        <v>0</v>
      </c>
      <c r="O85" t="str" cm="1">
        <f t="array" ref="O85">_xll.BDP(I85,"SECURITY_TYP")</f>
        <v>OIS Swap</v>
      </c>
      <c r="P85" t="str" cm="1">
        <f t="array" ref="P85">_xll.BDP(I85,"ID_ISIN")</f>
        <v>#N/A Field Not Applicable</v>
      </c>
      <c r="Q85" t="str" cm="1">
        <f t="array" ref="Q85">_xll.BDP(P85&amp;" Govt","MATURITY")</f>
        <v>#N/A Field Not Applicable Govt</v>
      </c>
      <c r="R85" t="str" cm="1">
        <f t="array" ref="R85">_xll.BDP(I85,"CRNCY")</f>
        <v>USD</v>
      </c>
      <c r="S85" s="91" t="str" cm="1">
        <f t="array" ref="S85">_xll.BDP(P85&amp;" Govt","RISK_MID")</f>
        <v>#N/A Field Not Applicable Govt</v>
      </c>
      <c r="T85" s="175" t="e">
        <f t="shared" si="31"/>
        <v>#VALUE!</v>
      </c>
      <c r="U85" cm="1">
        <f t="array" ref="U85">IF(R85="USD",1,_xll.BDP("USD"&amp;R85&amp;" CURNCY","PX_LAST"))</f>
        <v>1</v>
      </c>
      <c r="V85" s="107" t="e">
        <f t="shared" si="32"/>
        <v>#VALUE!</v>
      </c>
      <c r="X85" s="249" t="str">
        <f t="shared" si="33"/>
        <v>SL6IO7MC Corp</v>
      </c>
      <c r="Y85" s="250">
        <f t="shared" si="34"/>
        <v>0</v>
      </c>
      <c r="Z85" s="254">
        <f t="shared" si="35"/>
        <v>0</v>
      </c>
      <c r="AA85" s="254" t="e">
        <f t="shared" si="36"/>
        <v>#VALUE!</v>
      </c>
      <c r="AB85" s="91" t="str" cm="1">
        <f t="array" ref="AB85">_xll.BDP(P85&amp;" Govt","PX_DIRTY_MID")</f>
        <v>#N/A Field Not Applicable Govt</v>
      </c>
      <c r="AC85" s="256" t="e">
        <f t="shared" si="37"/>
        <v>#VALUE!</v>
      </c>
      <c r="AD85" s="255" t="e">
        <f t="shared" si="38"/>
        <v>#VALUE!</v>
      </c>
      <c r="AE85" s="249" t="str">
        <f t="shared" si="39"/>
        <v>[/SWAP 3.16 06/21/33 0009]</v>
      </c>
      <c r="AF85" s="254"/>
      <c r="AG85" s="254">
        <f t="shared" si="40"/>
        <v>0</v>
      </c>
      <c r="AH85" s="254" t="e">
        <f t="shared" si="41"/>
        <v>#VALUE!</v>
      </c>
      <c r="AI85" s="256" t="e">
        <f t="shared" si="42"/>
        <v>#VALUE!</v>
      </c>
      <c r="AJ85" t="b">
        <f t="shared" si="43"/>
        <v>1</v>
      </c>
      <c r="AK85" t="s">
        <v>1011</v>
      </c>
      <c r="AL85" t="str">
        <f t="shared" si="44"/>
        <v>OIS Swap</v>
      </c>
      <c r="AM85" t="str">
        <f t="shared" si="45"/>
        <v>USD 2y2y 5y5y Steepener</v>
      </c>
    </row>
    <row r="86" spans="1:39" x14ac:dyDescent="0.35">
      <c r="A86" t="s">
        <v>1534</v>
      </c>
      <c r="B86" t="s">
        <v>1430</v>
      </c>
      <c r="D86">
        <v>-4984484.7537829923</v>
      </c>
      <c r="E86">
        <v>-4984484.7537829923</v>
      </c>
      <c r="F86">
        <v>5.4447489999999998</v>
      </c>
      <c r="H86" s="287" t="e">
        <f t="shared" si="46"/>
        <v>#N/A</v>
      </c>
      <c r="I86" s="249" t="s">
        <v>696</v>
      </c>
      <c r="J86" t="s">
        <v>1065</v>
      </c>
      <c r="L86">
        <v>0</v>
      </c>
      <c r="M86" s="250">
        <v>0</v>
      </c>
      <c r="N86" s="251">
        <v>0</v>
      </c>
      <c r="O86" t="str" cm="1">
        <f t="array" ref="O86">_xll.BDP(I86,"SECURITY_TYP")</f>
        <v>Financial commodity future.</v>
      </c>
      <c r="P86" t="str" cm="1">
        <f t="array" ref="P86">_xll.BDP(I86,"ID_ISIN")</f>
        <v>KR4167V60003</v>
      </c>
      <c r="Q86" t="str" cm="1">
        <f t="array" ref="Q86">_xll.BDP(P86&amp;" Govt","MATURITY")</f>
        <v>#N/A Invalid Security</v>
      </c>
      <c r="R86" t="str" cm="1">
        <f t="array" ref="R86">_xll.BDP(I86,"CRNCY")</f>
        <v>KRW</v>
      </c>
      <c r="S86" s="91" t="str" cm="1">
        <f t="array" ref="S86">_xll.BDP(P86&amp;" Govt","RISK_MID")</f>
        <v>#N/A Invalid Security</v>
      </c>
      <c r="T86" s="175" t="e">
        <f t="shared" si="31"/>
        <v>#VALUE!</v>
      </c>
      <c r="U86" cm="1">
        <f t="array" ref="U86">IF(R86="USD",1,_xll.BDP("USD"&amp;R86&amp;" CURNCY","PX_LAST"))</f>
        <v>1378.85</v>
      </c>
      <c r="V86" s="107" t="e">
        <f t="shared" si="32"/>
        <v>#VALUE!</v>
      </c>
      <c r="X86" s="249" t="str">
        <f t="shared" si="33"/>
        <v>KAAM4 Comdty</v>
      </c>
      <c r="Y86" s="250">
        <f t="shared" si="34"/>
        <v>0</v>
      </c>
      <c r="Z86" s="254">
        <f t="shared" si="35"/>
        <v>0</v>
      </c>
      <c r="AA86" s="254" t="e">
        <f t="shared" si="36"/>
        <v>#VALUE!</v>
      </c>
      <c r="AB86" s="91" t="str" cm="1">
        <f t="array" ref="AB86">_xll.BDP(P86&amp;" Govt","PX_DIRTY_MID")</f>
        <v>#N/A Invalid Security</v>
      </c>
      <c r="AC86" s="256" t="e">
        <f t="shared" si="37"/>
        <v>#VALUE!</v>
      </c>
      <c r="AD86" s="255" t="e">
        <f t="shared" si="38"/>
        <v>#VALUE!</v>
      </c>
      <c r="AE86" s="249" t="str">
        <f t="shared" si="39"/>
        <v>[KAAM4 KFE]</v>
      </c>
      <c r="AF86" s="254"/>
      <c r="AG86" s="254">
        <f t="shared" si="40"/>
        <v>0</v>
      </c>
      <c r="AH86" s="254" t="e">
        <f t="shared" si="41"/>
        <v>#VALUE!</v>
      </c>
      <c r="AI86" s="256" t="e">
        <f t="shared" si="42"/>
        <v>#VALUE!</v>
      </c>
      <c r="AJ86" t="b">
        <f t="shared" si="43"/>
        <v>1</v>
      </c>
      <c r="AK86" t="s">
        <v>1011</v>
      </c>
      <c r="AL86" t="str">
        <f t="shared" si="44"/>
        <v>Financial commodity future.</v>
      </c>
      <c r="AM86">
        <f t="shared" si="45"/>
        <v>0</v>
      </c>
    </row>
    <row r="87" spans="1:39" x14ac:dyDescent="0.35">
      <c r="A87" t="s">
        <v>1534</v>
      </c>
      <c r="B87" t="s">
        <v>1431</v>
      </c>
      <c r="D87">
        <v>-24000000</v>
      </c>
      <c r="E87">
        <v>-4412008.1105738189</v>
      </c>
      <c r="F87">
        <v>5.4470900000000002</v>
      </c>
      <c r="H87" s="287" t="e">
        <f t="shared" si="46"/>
        <v>#N/A</v>
      </c>
      <c r="I87" s="249" t="s">
        <v>756</v>
      </c>
      <c r="J87" t="s">
        <v>757</v>
      </c>
      <c r="K87" t="s">
        <v>668</v>
      </c>
      <c r="L87">
        <v>123</v>
      </c>
      <c r="M87">
        <v>830.98049392594737</v>
      </c>
      <c r="N87" s="251">
        <v>2.4999999441206455E-3</v>
      </c>
      <c r="O87" t="str" cm="1">
        <f t="array" ref="O87">_xll.BDP(I87,"SECURITY_TYP")</f>
        <v>Financial commodity option.</v>
      </c>
      <c r="P87" t="str" cm="1">
        <f t="array" ref="P87">_xll.BDP(I87,"ID_ISIN")</f>
        <v>GB00KHM0B049</v>
      </c>
      <c r="Q87" t="str" cm="1">
        <f t="array" ref="Q87">_xll.BDP(P87&amp;" Govt","MATURITY")</f>
        <v>#N/A Invalid Security</v>
      </c>
      <c r="R87" t="str" cm="1">
        <f t="array" ref="R87">_xll.BDP(I87,"CRNCY")</f>
        <v>EUR</v>
      </c>
      <c r="S87" s="91" t="str" cm="1">
        <f t="array" ref="S87">_xll.BDP(P87&amp;" Govt","RISK_MID")</f>
        <v>#N/A Invalid Security</v>
      </c>
      <c r="T87" s="175" t="e">
        <f t="shared" si="31"/>
        <v>#VALUE!</v>
      </c>
      <c r="U87" cm="1">
        <f t="array" ref="U87">IF(R87="USD",1,_xll.BDP("USD"&amp;R87&amp;" CURNCY","PX_LAST"))</f>
        <v>0.92</v>
      </c>
      <c r="V87" s="107" t="e">
        <f t="shared" si="32"/>
        <v>#VALUE!</v>
      </c>
      <c r="X87" s="249" t="str">
        <f t="shared" si="33"/>
        <v>0RM4C 98.250 Comdty</v>
      </c>
      <c r="Y87" s="250">
        <f t="shared" si="34"/>
        <v>119.43145196386193</v>
      </c>
      <c r="Z87" s="254">
        <f t="shared" si="35"/>
        <v>-3.5685480361380684</v>
      </c>
      <c r="AA87" s="254" t="e">
        <f t="shared" si="36"/>
        <v>#VALUE!</v>
      </c>
      <c r="AB87" s="91" t="str" cm="1">
        <f t="array" ref="AB87">_xll.BDP(P87&amp;" Govt","PX_DIRTY_MID")</f>
        <v>#N/A Invalid Security</v>
      </c>
      <c r="AC87" s="256" t="e">
        <f t="shared" si="37"/>
        <v>#VALUE!</v>
      </c>
      <c r="AD87" s="255" t="e">
        <f t="shared" si="38"/>
        <v>#VALUE!</v>
      </c>
      <c r="AE87" s="249" t="str">
        <f t="shared" si="39"/>
        <v>0RM4C 98.250 ICF</v>
      </c>
      <c r="AF87" s="254"/>
      <c r="AG87" s="254">
        <f t="shared" si="40"/>
        <v>-3.5685480361380684</v>
      </c>
      <c r="AH87" s="254" t="e">
        <f t="shared" si="41"/>
        <v>#VALUE!</v>
      </c>
      <c r="AI87" s="256" t="e">
        <f t="shared" si="42"/>
        <v>#VALUE!</v>
      </c>
      <c r="AJ87" t="b">
        <f t="shared" si="43"/>
        <v>1</v>
      </c>
      <c r="AK87" t="s">
        <v>1011</v>
      </c>
      <c r="AL87" t="str">
        <f t="shared" si="44"/>
        <v>Financial commodity option.</v>
      </c>
      <c r="AM87" t="str">
        <f t="shared" si="45"/>
        <v>RATES: EUR Front End</v>
      </c>
    </row>
    <row r="88" spans="1:39" x14ac:dyDescent="0.35">
      <c r="A88" t="s">
        <v>1534</v>
      </c>
      <c r="B88" t="s">
        <v>1431</v>
      </c>
      <c r="D88">
        <v>-4500000.0000000009</v>
      </c>
      <c r="E88">
        <v>-827251.52073259116</v>
      </c>
      <c r="F88">
        <v>5.4470900000000002</v>
      </c>
      <c r="H88" s="287" t="e">
        <f t="shared" si="46"/>
        <v>#N/A</v>
      </c>
      <c r="I88" s="249" t="s">
        <v>979</v>
      </c>
      <c r="J88" t="s">
        <v>1085</v>
      </c>
      <c r="L88">
        <v>0</v>
      </c>
      <c r="M88">
        <v>0</v>
      </c>
      <c r="N88" s="251">
        <v>0</v>
      </c>
      <c r="O88" t="str" cm="1">
        <f t="array" ref="O88">_xll.BDP(I88,"SECURITY_TYP")</f>
        <v>Currency OTC option</v>
      </c>
      <c r="P88" t="str" cm="1">
        <f t="array" ref="P88">_xll.BDP(I88,"ID_ISIN")</f>
        <v>#N/A Field Not Applicable</v>
      </c>
      <c r="Q88" t="str" cm="1">
        <f t="array" ref="Q88">_xll.BDP(P88&amp;" Govt","MATURITY")</f>
        <v>#N/A Field Not Applicable Govt</v>
      </c>
      <c r="R88" t="str" cm="1">
        <f t="array" ref="R88">_xll.BDP(I88,"CRNCY")</f>
        <v>USD</v>
      </c>
      <c r="S88" s="91" t="str" cm="1">
        <f t="array" ref="S88">_xll.BDP(P88&amp;" Govt","RISK_MID")</f>
        <v>#N/A Field Not Applicable Govt</v>
      </c>
      <c r="T88" s="175" t="e">
        <f t="shared" si="31"/>
        <v>#VALUE!</v>
      </c>
      <c r="U88" cm="1">
        <f t="array" ref="U88">IF(R88="USD",1,_xll.BDP("USD"&amp;R88&amp;" CURNCY","PX_LAST"))</f>
        <v>1</v>
      </c>
      <c r="V88" s="107" t="e">
        <f t="shared" si="32"/>
        <v>#VALUE!</v>
      </c>
      <c r="X88" s="249" t="str">
        <f t="shared" si="33"/>
        <v>BOP0011XCMS Curncy</v>
      </c>
      <c r="Y88" s="250">
        <f t="shared" si="34"/>
        <v>0</v>
      </c>
      <c r="Z88" s="254">
        <f t="shared" si="35"/>
        <v>0</v>
      </c>
      <c r="AA88" s="254" t="e">
        <f t="shared" si="36"/>
        <v>#VALUE!</v>
      </c>
      <c r="AB88" s="91" t="str" cm="1">
        <f t="array" ref="AB88">_xll.BDP(P88&amp;" Govt","PX_DIRTY_MID")</f>
        <v>#N/A Field Not Applicable Govt</v>
      </c>
      <c r="AC88" s="256" t="e">
        <f t="shared" si="37"/>
        <v>#VALUE!</v>
      </c>
      <c r="AD88" s="255" t="e">
        <f t="shared" si="38"/>
        <v>#VALUE!</v>
      </c>
      <c r="AE88" s="249" t="str">
        <f t="shared" si="39"/>
        <v>[+CNH3 7.4C 7/9/24]</v>
      </c>
      <c r="AF88" s="254"/>
      <c r="AG88" s="254">
        <f t="shared" si="40"/>
        <v>0</v>
      </c>
      <c r="AH88" s="254" t="e">
        <f t="shared" si="41"/>
        <v>#VALUE!</v>
      </c>
      <c r="AI88" s="256" t="e">
        <f t="shared" si="42"/>
        <v>#VALUE!</v>
      </c>
      <c r="AJ88" t="b">
        <f t="shared" si="43"/>
        <v>1</v>
      </c>
      <c r="AK88" t="s">
        <v>1011</v>
      </c>
      <c r="AL88" t="str">
        <f t="shared" si="44"/>
        <v>Currency OTC option</v>
      </c>
      <c r="AM88">
        <f t="shared" si="45"/>
        <v>0</v>
      </c>
    </row>
    <row r="89" spans="1:39" x14ac:dyDescent="0.35">
      <c r="A89" t="s">
        <v>1534</v>
      </c>
      <c r="B89" t="s">
        <v>1430</v>
      </c>
      <c r="D89">
        <v>820640.7563025211</v>
      </c>
      <c r="E89">
        <v>820640.7563025211</v>
      </c>
      <c r="F89">
        <v>5.4470900000000002</v>
      </c>
      <c r="H89" s="287" t="e">
        <f t="shared" si="46"/>
        <v>#N/A</v>
      </c>
      <c r="I89" s="249" t="s">
        <v>960</v>
      </c>
      <c r="J89" t="s">
        <v>961</v>
      </c>
      <c r="L89">
        <v>57</v>
      </c>
      <c r="M89">
        <v>-84497.881836890549</v>
      </c>
      <c r="N89" s="251">
        <v>117.12</v>
      </c>
      <c r="O89" t="str" cm="1">
        <f t="array" ref="O89">_xll.BDP(I89,"SECURITY_TYP")</f>
        <v>Financial commodity future.</v>
      </c>
      <c r="P89" t="str" cm="1">
        <f t="array" ref="P89">_xll.BDP(I89,"ID_ISIN")</f>
        <v>DE000C75XMS2</v>
      </c>
      <c r="Q89" t="str" cm="1">
        <f t="array" ref="Q89">_xll.BDP(P89&amp;" Govt","MATURITY")</f>
        <v>#N/A Invalid Security</v>
      </c>
      <c r="R89" t="str" cm="1">
        <f t="array" ref="R89">_xll.BDP(I89,"CRNCY")</f>
        <v>EUR</v>
      </c>
      <c r="S89" s="91" t="str" cm="1">
        <f t="array" ref="S89">_xll.BDP(P89&amp;" Govt","RISK_MID")</f>
        <v>#N/A Invalid Security</v>
      </c>
      <c r="T89" s="175" t="e">
        <f t="shared" si="31"/>
        <v>#VALUE!</v>
      </c>
      <c r="U89" cm="1">
        <f t="array" ref="U89">IF(R89="USD",1,_xll.BDP("USD"&amp;R89&amp;" CURNCY","PX_LAST"))</f>
        <v>0.92</v>
      </c>
      <c r="V89" s="107" t="e">
        <f t="shared" si="32"/>
        <v>#VALUE!</v>
      </c>
      <c r="X89" s="249" t="str">
        <f t="shared" si="33"/>
        <v>IKM4 Comdty</v>
      </c>
      <c r="Y89" s="250">
        <f t="shared" si="34"/>
        <v>55.346282617399432</v>
      </c>
      <c r="Z89" s="254">
        <f t="shared" si="35"/>
        <v>-1.6537173826005684</v>
      </c>
      <c r="AA89" s="254" t="e">
        <f t="shared" si="36"/>
        <v>#VALUE!</v>
      </c>
      <c r="AB89" s="91" t="str" cm="1">
        <f t="array" ref="AB89">_xll.BDP(P89&amp;" Govt","PX_DIRTY_MID")</f>
        <v>#N/A Invalid Security</v>
      </c>
      <c r="AC89" s="256" t="e">
        <f t="shared" si="37"/>
        <v>#VALUE!</v>
      </c>
      <c r="AD89" s="255" t="e">
        <f t="shared" si="38"/>
        <v>#VALUE!</v>
      </c>
      <c r="AE89" s="249" t="str">
        <f t="shared" si="39"/>
        <v>IKM4 EUX</v>
      </c>
      <c r="AF89" s="254"/>
      <c r="AG89" s="254">
        <f t="shared" si="40"/>
        <v>-1.6537173826005684</v>
      </c>
      <c r="AH89" s="254" t="e">
        <f t="shared" si="41"/>
        <v>#VALUE!</v>
      </c>
      <c r="AI89" s="256" t="e">
        <f t="shared" si="42"/>
        <v>#VALUE!</v>
      </c>
      <c r="AJ89" t="b">
        <f t="shared" si="43"/>
        <v>1</v>
      </c>
      <c r="AK89" t="s">
        <v>1011</v>
      </c>
      <c r="AL89" t="str">
        <f t="shared" si="44"/>
        <v>Financial commodity future.</v>
      </c>
      <c r="AM89">
        <f t="shared" si="45"/>
        <v>0</v>
      </c>
    </row>
    <row r="90" spans="1:39" x14ac:dyDescent="0.35">
      <c r="A90" t="s">
        <v>1534</v>
      </c>
      <c r="B90" t="s">
        <v>1431</v>
      </c>
      <c r="D90">
        <v>1449600</v>
      </c>
      <c r="E90">
        <v>266485.28987865866</v>
      </c>
      <c r="F90">
        <v>5.4447489999999998</v>
      </c>
      <c r="H90" s="287" t="e">
        <f t="shared" si="46"/>
        <v>#N/A</v>
      </c>
      <c r="I90" s="249" t="s">
        <v>980</v>
      </c>
      <c r="J90" t="s">
        <v>1125</v>
      </c>
      <c r="L90">
        <v>0</v>
      </c>
      <c r="M90">
        <v>0</v>
      </c>
      <c r="N90" s="251">
        <v>0</v>
      </c>
      <c r="O90" t="str" cm="1">
        <f t="array" ref="O90">_xll.BDP(I90,"SECURITY_TYP")</f>
        <v>Rec IL/Pay Fix ZC</v>
      </c>
      <c r="P90" t="str" cm="1">
        <f t="array" ref="P90">_xll.BDP(I90,"ID_ISIN")</f>
        <v>#N/A Field Not Applicable</v>
      </c>
      <c r="Q90" t="str" cm="1">
        <f t="array" ref="Q90">_xll.BDP(P90&amp;" Govt","MATURITY")</f>
        <v>#N/A Field Not Applicable Govt</v>
      </c>
      <c r="R90" t="str" cm="1">
        <f t="array" ref="R90">_xll.BDP(I90,"CRNCY")</f>
        <v>GBP</v>
      </c>
      <c r="S90" s="91" t="str" cm="1">
        <f t="array" ref="S90">_xll.BDP(P90&amp;" Govt","RISK_MID")</f>
        <v>#N/A Field Not Applicable Govt</v>
      </c>
      <c r="T90" s="175" t="e">
        <f t="shared" si="31"/>
        <v>#VALUE!</v>
      </c>
      <c r="U90" cm="1">
        <f t="array" ref="U90">IF(R90="USD",1,_xll.BDP("USD"&amp;R90&amp;" CURNCY","PX_LAST"))</f>
        <v>0.77449999999999997</v>
      </c>
      <c r="V90" s="107" t="e">
        <f t="shared" si="32"/>
        <v>#VALUE!</v>
      </c>
      <c r="X90" s="249" t="str">
        <f t="shared" si="33"/>
        <v>SL7Y06VL Corp</v>
      </c>
      <c r="Y90" s="250">
        <f t="shared" si="34"/>
        <v>0</v>
      </c>
      <c r="Z90" s="254">
        <f t="shared" si="35"/>
        <v>0</v>
      </c>
      <c r="AA90" s="254" t="e">
        <f t="shared" si="36"/>
        <v>#VALUE!</v>
      </c>
      <c r="AB90" s="91" t="str" cm="1">
        <f t="array" ref="AB90">_xll.BDP(P90&amp;" Govt","PX_DIRTY_MID")</f>
        <v>#N/A Field Not Applicable Govt</v>
      </c>
      <c r="AC90" s="256" t="e">
        <f t="shared" si="37"/>
        <v>#VALUE!</v>
      </c>
      <c r="AD90" s="255" t="e">
        <f t="shared" si="38"/>
        <v>#VALUE!</v>
      </c>
      <c r="AE90" s="249" t="str">
        <f t="shared" si="39"/>
        <v>[/ZC 3.593 06/15/26 0006]</v>
      </c>
      <c r="AF90" s="254"/>
      <c r="AG90" s="254">
        <f t="shared" si="40"/>
        <v>0</v>
      </c>
      <c r="AH90" s="254" t="e">
        <f t="shared" si="41"/>
        <v>#VALUE!</v>
      </c>
      <c r="AI90" s="256" t="e">
        <f t="shared" si="42"/>
        <v>#VALUE!</v>
      </c>
      <c r="AJ90" t="b">
        <f t="shared" si="43"/>
        <v>1</v>
      </c>
      <c r="AK90" t="s">
        <v>1011</v>
      </c>
      <c r="AL90" t="str">
        <f t="shared" si="44"/>
        <v>Rec IL/Pay Fix ZC</v>
      </c>
      <c r="AM90">
        <f t="shared" si="45"/>
        <v>0</v>
      </c>
    </row>
    <row r="91" spans="1:39" x14ac:dyDescent="0.35">
      <c r="A91" t="s">
        <v>849</v>
      </c>
      <c r="B91" t="s">
        <v>850</v>
      </c>
      <c r="D91">
        <v>6341</v>
      </c>
      <c r="E91">
        <v>3986839.133831522</v>
      </c>
      <c r="F91">
        <v>62.6875</v>
      </c>
      <c r="H91" s="287">
        <f t="shared" si="46"/>
        <v>-12327000</v>
      </c>
      <c r="I91" s="249" t="s">
        <v>877</v>
      </c>
      <c r="J91" t="s">
        <v>878</v>
      </c>
      <c r="L91">
        <v>24233000</v>
      </c>
      <c r="M91" s="250">
        <v>-2542019.2332047829</v>
      </c>
      <c r="N91" s="251">
        <v>-8.787671857495301</v>
      </c>
      <c r="O91" t="str" cm="1">
        <f t="array" ref="O91">_xll.BDP(I91,"SECURITY_TYP")</f>
        <v>CDS Index</v>
      </c>
      <c r="P91" t="str" cm="1">
        <f t="array" ref="P91">_xll.BDP(I91,"ID_ISIN")</f>
        <v>#N/A Field Not Applicable</v>
      </c>
      <c r="Q91" t="str" cm="1">
        <f t="array" ref="Q91">_xll.BDP(P91&amp;" Govt","MATURITY")</f>
        <v>#N/A Field Not Applicable Govt</v>
      </c>
      <c r="R91" t="str" cm="1">
        <f t="array" ref="R91">_xll.BDP(I91,"CRNCY")</f>
        <v>EUR</v>
      </c>
      <c r="S91" s="91" t="str" cm="1">
        <f t="array" ref="S91">_xll.BDP(P91&amp;" Govt","RISK_MID")</f>
        <v>#N/A Field Not Applicable Govt</v>
      </c>
      <c r="T91" s="175" t="e">
        <f t="shared" si="31"/>
        <v>#VALUE!</v>
      </c>
      <c r="U91" cm="1">
        <f t="array" ref="U91">IF(R91="USD",1,_xll.BDP("USD"&amp;R91&amp;" CURNCY","PX_LAST"))</f>
        <v>0.92</v>
      </c>
      <c r="V91" s="107" t="e">
        <f t="shared" si="32"/>
        <v>#VALUE!</v>
      </c>
      <c r="X91" s="249" t="str">
        <f t="shared" si="33"/>
        <v>SPX003IY Corp</v>
      </c>
      <c r="Y91" s="250">
        <f t="shared" si="34"/>
        <v>23529938.011709481</v>
      </c>
      <c r="Z91" s="254">
        <f t="shared" si="35"/>
        <v>-703061.98829051852</v>
      </c>
      <c r="AA91" s="254" t="e">
        <f t="shared" si="36"/>
        <v>#VALUE!</v>
      </c>
      <c r="AB91" s="91" t="str" cm="1">
        <f t="array" ref="AB91">_xll.BDP(P91&amp;" Govt","PX_DIRTY_MID")</f>
        <v>#N/A Field Not Applicable Govt</v>
      </c>
      <c r="AC91" s="256" t="e">
        <f t="shared" si="37"/>
        <v>#VALUE!</v>
      </c>
      <c r="AD91" s="255" t="e">
        <f t="shared" si="38"/>
        <v>#VALUE!</v>
      </c>
      <c r="AE91" s="249" t="str">
        <f t="shared" si="39"/>
        <v>ITRX 500 06/20/29 11E</v>
      </c>
      <c r="AF91" s="254"/>
      <c r="AG91" s="254">
        <f t="shared" si="40"/>
        <v>-703061.98829051852</v>
      </c>
      <c r="AH91" s="254" t="e">
        <f t="shared" si="41"/>
        <v>#VALUE!</v>
      </c>
      <c r="AI91" s="256" t="e">
        <f t="shared" si="42"/>
        <v>#VALUE!</v>
      </c>
      <c r="AJ91" t="b">
        <f t="shared" si="43"/>
        <v>1</v>
      </c>
      <c r="AK91" t="s">
        <v>1011</v>
      </c>
      <c r="AL91" t="str">
        <f t="shared" si="44"/>
        <v>CDS Index</v>
      </c>
      <c r="AM91">
        <f t="shared" si="45"/>
        <v>0</v>
      </c>
    </row>
    <row r="92" spans="1:39" x14ac:dyDescent="0.35">
      <c r="A92" t="s">
        <v>1563</v>
      </c>
      <c r="B92" t="s">
        <v>1564</v>
      </c>
      <c r="D92">
        <v>-1000000</v>
      </c>
      <c r="E92">
        <v>0</v>
      </c>
      <c r="F92">
        <v>0.67668719599456784</v>
      </c>
      <c r="H92" s="287" t="e">
        <f t="shared" si="46"/>
        <v>#N/A</v>
      </c>
      <c r="I92" s="249" t="s">
        <v>626</v>
      </c>
      <c r="J92" t="s">
        <v>628</v>
      </c>
      <c r="L92">
        <v>-3414864.3200000003</v>
      </c>
      <c r="M92">
        <v>-3414864.3200000003</v>
      </c>
      <c r="N92" s="251">
        <v>1.0819927833251952</v>
      </c>
      <c r="O92" t="str" cm="1">
        <f t="array" ref="O92">_xll.BDP(I92,"SECURITY_TYP")</f>
        <v>FORWARD</v>
      </c>
      <c r="P92" t="str" cm="1">
        <f t="array" ref="P92">_xll.BDP(I92,"ID_ISIN")</f>
        <v>#N/A Field Not Applicable</v>
      </c>
      <c r="Q92" t="str" cm="1">
        <f t="array" ref="Q92">_xll.BDP(P92&amp;" Govt","MATURITY")</f>
        <v>#N/A Field Not Applicable Govt</v>
      </c>
      <c r="R92" t="str" cm="1">
        <f t="array" ref="R92">_xll.BDP(I92,"CRNCY")</f>
        <v>USD</v>
      </c>
      <c r="S92" s="91" t="str" cm="1">
        <f t="array" ref="S92">_xll.BDP(P92&amp;" Govt","RISK_MID")</f>
        <v>#N/A Field Not Applicable Govt</v>
      </c>
      <c r="T92" s="175" t="e">
        <f t="shared" si="31"/>
        <v>#VALUE!</v>
      </c>
      <c r="U92" cm="1">
        <f t="array" ref="U92">IF(R92="USD",1,_xll.BDP("USD"&amp;R92&amp;" CURNCY","PX_LAST"))</f>
        <v>1</v>
      </c>
      <c r="V92" s="107" t="e">
        <f t="shared" si="32"/>
        <v>#VALUE!</v>
      </c>
      <c r="X92" s="249" t="str">
        <f t="shared" si="33"/>
        <v>EUR/USD R 06/20/24 Curncy</v>
      </c>
      <c r="Y92" s="250">
        <f t="shared" si="34"/>
        <v>-3315790.2763998867</v>
      </c>
      <c r="Z92" s="254">
        <f t="shared" si="35"/>
        <v>99074.043600113597</v>
      </c>
      <c r="AA92" s="254" t="e">
        <f t="shared" si="36"/>
        <v>#VALUE!</v>
      </c>
      <c r="AB92" s="91" t="str" cm="1">
        <f t="array" ref="AB92">_xll.BDP(P92&amp;" Govt","PX_DIRTY_MID")</f>
        <v>#N/A Field Not Applicable Govt</v>
      </c>
      <c r="AC92" s="256" t="e">
        <f t="shared" si="37"/>
        <v>#VALUE!</v>
      </c>
      <c r="AD92" s="255" t="e">
        <f t="shared" si="38"/>
        <v>#VALUE!</v>
      </c>
      <c r="AE92" s="249" t="str">
        <f t="shared" si="39"/>
        <v>EUR/USD R 06/20/24 USD</v>
      </c>
      <c r="AF92" s="254"/>
      <c r="AG92" s="254">
        <f t="shared" si="40"/>
        <v>99074.043600113597</v>
      </c>
      <c r="AH92" s="254" t="e">
        <f t="shared" si="41"/>
        <v>#VALUE!</v>
      </c>
      <c r="AI92" s="256" t="e">
        <f t="shared" si="42"/>
        <v>#VALUE!</v>
      </c>
      <c r="AJ92" t="b">
        <f t="shared" si="43"/>
        <v>1</v>
      </c>
      <c r="AK92" t="s">
        <v>1011</v>
      </c>
      <c r="AL92" t="str">
        <f t="shared" si="44"/>
        <v>FORWARD</v>
      </c>
      <c r="AM92">
        <f t="shared" si="45"/>
        <v>0</v>
      </c>
    </row>
    <row r="93" spans="1:39" x14ac:dyDescent="0.35">
      <c r="A93" t="s">
        <v>1563</v>
      </c>
      <c r="B93" t="s">
        <v>1565</v>
      </c>
      <c r="D93">
        <v>677800</v>
      </c>
      <c r="E93">
        <v>0</v>
      </c>
      <c r="F93">
        <v>0.67668719599456784</v>
      </c>
      <c r="H93" s="287" t="e">
        <f t="shared" si="46"/>
        <v>#N/A</v>
      </c>
      <c r="I93" s="249" t="s">
        <v>626</v>
      </c>
      <c r="J93" t="s">
        <v>628</v>
      </c>
      <c r="L93">
        <v>-534244.30000000005</v>
      </c>
      <c r="M93">
        <v>-534244.30000000005</v>
      </c>
      <c r="N93" s="251">
        <v>1.0819927833251952</v>
      </c>
      <c r="O93" t="str" cm="1">
        <f t="array" ref="O93">_xll.BDP(I93,"SECURITY_TYP")</f>
        <v>FORWARD</v>
      </c>
      <c r="P93" t="str" cm="1">
        <f t="array" ref="P93">_xll.BDP(I93,"ID_ISIN")</f>
        <v>#N/A Field Not Applicable</v>
      </c>
      <c r="Q93" t="str" cm="1">
        <f t="array" ref="Q93">_xll.BDP(P93&amp;" Govt","MATURITY")</f>
        <v>#N/A Field Not Applicable Govt</v>
      </c>
      <c r="R93" t="str" cm="1">
        <f t="array" ref="R93">_xll.BDP(I93,"CRNCY")</f>
        <v>USD</v>
      </c>
      <c r="S93" s="91" t="str" cm="1">
        <f t="array" ref="S93">_xll.BDP(P93&amp;" Govt","RISK_MID")</f>
        <v>#N/A Field Not Applicable Govt</v>
      </c>
      <c r="T93" s="175" t="e">
        <f t="shared" si="31"/>
        <v>#VALUE!</v>
      </c>
      <c r="U93" cm="1">
        <f t="array" ref="U93">IF(R93="USD",1,_xll.BDP("USD"&amp;R93&amp;" CURNCY","PX_LAST"))</f>
        <v>1</v>
      </c>
      <c r="V93" s="107" t="e">
        <f t="shared" si="32"/>
        <v>#VALUE!</v>
      </c>
      <c r="X93" s="249" t="str">
        <f t="shared" si="33"/>
        <v>EUR/USD R 06/20/24 Curncy</v>
      </c>
      <c r="Y93" s="250">
        <f t="shared" si="34"/>
        <v>-518744.49148306542</v>
      </c>
      <c r="Z93" s="254">
        <f t="shared" si="35"/>
        <v>15499.80851693463</v>
      </c>
      <c r="AA93" s="254" t="e">
        <f t="shared" si="36"/>
        <v>#VALUE!</v>
      </c>
      <c r="AB93" s="91" t="str" cm="1">
        <f t="array" ref="AB93">_xll.BDP(P93&amp;" Govt","PX_DIRTY_MID")</f>
        <v>#N/A Field Not Applicable Govt</v>
      </c>
      <c r="AC93" s="256" t="e">
        <f t="shared" si="37"/>
        <v>#VALUE!</v>
      </c>
      <c r="AD93" s="255" t="e">
        <f t="shared" si="38"/>
        <v>#VALUE!</v>
      </c>
      <c r="AE93" s="249" t="str">
        <f t="shared" si="39"/>
        <v>EUR/USD R 06/20/24 USD</v>
      </c>
      <c r="AF93" s="254"/>
      <c r="AG93" s="254">
        <f t="shared" si="40"/>
        <v>15499.80851693463</v>
      </c>
      <c r="AH93" s="254" t="e">
        <f t="shared" si="41"/>
        <v>#VALUE!</v>
      </c>
      <c r="AI93" s="256" t="e">
        <f t="shared" si="42"/>
        <v>#VALUE!</v>
      </c>
      <c r="AJ93" t="b">
        <f t="shared" si="43"/>
        <v>1</v>
      </c>
      <c r="AK93" t="s">
        <v>1011</v>
      </c>
      <c r="AL93" t="str">
        <f t="shared" si="44"/>
        <v>FORWARD</v>
      </c>
      <c r="AM93">
        <f t="shared" si="45"/>
        <v>0</v>
      </c>
    </row>
    <row r="94" spans="1:39" x14ac:dyDescent="0.35">
      <c r="A94" t="s">
        <v>697</v>
      </c>
      <c r="B94" t="s">
        <v>698</v>
      </c>
      <c r="D94">
        <v>644</v>
      </c>
      <c r="E94">
        <v>758286.84485477605</v>
      </c>
      <c r="F94">
        <v>108.214</v>
      </c>
      <c r="H94" s="287" t="e">
        <f t="shared" si="46"/>
        <v>#N/A</v>
      </c>
      <c r="I94" s="249" t="s">
        <v>626</v>
      </c>
      <c r="J94" t="s">
        <v>628</v>
      </c>
      <c r="L94">
        <v>-1000000</v>
      </c>
      <c r="M94">
        <v>-1000000</v>
      </c>
      <c r="N94" s="251">
        <v>1.082063864807129</v>
      </c>
      <c r="O94" t="str" cm="1">
        <f t="array" ref="O94">_xll.BDP(I94,"SECURITY_TYP")</f>
        <v>FORWARD</v>
      </c>
      <c r="P94" t="str" cm="1">
        <f t="array" ref="P94">_xll.BDP(I94,"ID_ISIN")</f>
        <v>#N/A Field Not Applicable</v>
      </c>
      <c r="Q94" t="str" cm="1">
        <f t="array" ref="Q94">_xll.BDP(P94&amp;" Govt","MATURITY")</f>
        <v>#N/A Field Not Applicable Govt</v>
      </c>
      <c r="R94" t="str" cm="1">
        <f t="array" ref="R94">_xll.BDP(I94,"CRNCY")</f>
        <v>USD</v>
      </c>
      <c r="S94" s="91" t="str" cm="1">
        <f t="array" ref="S94">_xll.BDP(P94&amp;" Govt","RISK_MID")</f>
        <v>#N/A Field Not Applicable Govt</v>
      </c>
      <c r="T94" s="175" t="e">
        <f t="shared" si="31"/>
        <v>#VALUE!</v>
      </c>
      <c r="U94" cm="1">
        <f t="array" ref="U94">IF(R94="USD",1,_xll.BDP("USD"&amp;R94&amp;" CURNCY","PX_LAST"))</f>
        <v>1</v>
      </c>
      <c r="V94" s="107" t="e">
        <f t="shared" si="32"/>
        <v>#VALUE!</v>
      </c>
      <c r="X94" s="249" t="str">
        <f t="shared" si="33"/>
        <v>EUR/USD R 06/20/24 Curncy</v>
      </c>
      <c r="Y94" s="250">
        <f t="shared" si="34"/>
        <v>-970987.41434034088</v>
      </c>
      <c r="Z94" s="254">
        <f t="shared" si="35"/>
        <v>29012.585659659118</v>
      </c>
      <c r="AA94" s="254" t="e">
        <f t="shared" si="36"/>
        <v>#VALUE!</v>
      </c>
      <c r="AB94" s="91" t="str" cm="1">
        <f t="array" ref="AB94">_xll.BDP(P94&amp;" Govt","PX_DIRTY_MID")</f>
        <v>#N/A Field Not Applicable Govt</v>
      </c>
      <c r="AC94" s="256" t="e">
        <f t="shared" si="37"/>
        <v>#VALUE!</v>
      </c>
      <c r="AD94" s="255" t="e">
        <f t="shared" si="38"/>
        <v>#VALUE!</v>
      </c>
      <c r="AE94" s="249" t="str">
        <f t="shared" si="39"/>
        <v>EUR/USD R 06/20/24 USD</v>
      </c>
      <c r="AF94" s="254"/>
      <c r="AG94" s="254">
        <f t="shared" si="40"/>
        <v>29012.585659659118</v>
      </c>
      <c r="AH94" s="254" t="e">
        <f t="shared" si="41"/>
        <v>#VALUE!</v>
      </c>
      <c r="AI94" s="256" t="e">
        <f t="shared" si="42"/>
        <v>#VALUE!</v>
      </c>
      <c r="AJ94" t="b">
        <f t="shared" si="43"/>
        <v>1</v>
      </c>
      <c r="AK94" t="s">
        <v>1011</v>
      </c>
      <c r="AL94" t="str">
        <f t="shared" si="44"/>
        <v>FORWARD</v>
      </c>
      <c r="AM94">
        <f t="shared" si="45"/>
        <v>0</v>
      </c>
    </row>
    <row r="95" spans="1:39" x14ac:dyDescent="0.35">
      <c r="A95" t="s">
        <v>1398</v>
      </c>
      <c r="B95" t="s">
        <v>1399</v>
      </c>
      <c r="D95">
        <v>500</v>
      </c>
      <c r="E95">
        <v>491983.43005049718</v>
      </c>
      <c r="F95">
        <v>90.144999999999996</v>
      </c>
      <c r="H95" s="287" t="e">
        <f t="shared" si="46"/>
        <v>#N/A</v>
      </c>
      <c r="I95" s="249" t="s">
        <v>626</v>
      </c>
      <c r="J95" t="s">
        <v>627</v>
      </c>
      <c r="L95">
        <v>935741.37642971333</v>
      </c>
      <c r="M95">
        <v>1011489.8842963774</v>
      </c>
      <c r="N95" s="251">
        <v>1.082063864807129</v>
      </c>
      <c r="O95" t="str" cm="1">
        <f t="array" ref="O95">_xll.BDP(I95,"SECURITY_TYP")</f>
        <v>FORWARD</v>
      </c>
      <c r="P95" t="str" cm="1">
        <f t="array" ref="P95">_xll.BDP(I95,"ID_ISIN")</f>
        <v>#N/A Field Not Applicable</v>
      </c>
      <c r="Q95" t="str" cm="1">
        <f t="array" ref="Q95">_xll.BDP(P95&amp;" Govt","MATURITY")</f>
        <v>#N/A Field Not Applicable Govt</v>
      </c>
      <c r="R95" t="str" cm="1">
        <f t="array" ref="R95">_xll.BDP(I95,"CRNCY")</f>
        <v>USD</v>
      </c>
      <c r="S95" s="91" t="str" cm="1">
        <f t="array" ref="S95">_xll.BDP(P95&amp;" Govt","RISK_MID")</f>
        <v>#N/A Field Not Applicable Govt</v>
      </c>
      <c r="T95" s="175" t="e">
        <f t="shared" si="31"/>
        <v>#VALUE!</v>
      </c>
      <c r="U95" cm="1">
        <f t="array" ref="U95">IF(R95="USD",1,_xll.BDP("USD"&amp;R95&amp;" CURNCY","PX_LAST"))</f>
        <v>1</v>
      </c>
      <c r="V95" s="107" t="e">
        <f t="shared" si="32"/>
        <v>#VALUE!</v>
      </c>
      <c r="X95" s="249" t="str">
        <f t="shared" si="33"/>
        <v>EUR/USD R 06/20/24 Curncy</v>
      </c>
      <c r="Y95" s="250">
        <f t="shared" si="34"/>
        <v>908593.09959075891</v>
      </c>
      <c r="Z95" s="254">
        <f t="shared" si="35"/>
        <v>-27148.276838954422</v>
      </c>
      <c r="AA95" s="254" t="e">
        <f t="shared" si="36"/>
        <v>#VALUE!</v>
      </c>
      <c r="AB95" s="91" t="str" cm="1">
        <f t="array" ref="AB95">_xll.BDP(P95&amp;" Govt","PX_DIRTY_MID")</f>
        <v>#N/A Field Not Applicable Govt</v>
      </c>
      <c r="AC95" s="256" t="e">
        <f t="shared" si="37"/>
        <v>#VALUE!</v>
      </c>
      <c r="AD95" s="255" t="e">
        <f t="shared" si="38"/>
        <v>#VALUE!</v>
      </c>
      <c r="AE95" s="249" t="str">
        <f t="shared" si="39"/>
        <v>EUR/USD R 06/20/24 EUR</v>
      </c>
      <c r="AF95" s="254"/>
      <c r="AG95" s="254">
        <f t="shared" si="40"/>
        <v>-27148.276838954422</v>
      </c>
      <c r="AH95" s="254" t="e">
        <f t="shared" si="41"/>
        <v>#VALUE!</v>
      </c>
      <c r="AI95" s="256" t="e">
        <f t="shared" si="42"/>
        <v>#VALUE!</v>
      </c>
      <c r="AJ95" t="b">
        <f t="shared" si="43"/>
        <v>1</v>
      </c>
      <c r="AK95" t="s">
        <v>1011</v>
      </c>
      <c r="AL95" t="str">
        <f t="shared" si="44"/>
        <v>FORWARD</v>
      </c>
      <c r="AM95">
        <f t="shared" si="45"/>
        <v>0</v>
      </c>
    </row>
    <row r="96" spans="1:39" x14ac:dyDescent="0.35">
      <c r="A96" t="s">
        <v>824</v>
      </c>
      <c r="B96" t="s">
        <v>825</v>
      </c>
      <c r="D96">
        <v>11331</v>
      </c>
      <c r="E96">
        <v>6151019.036531711</v>
      </c>
      <c r="F96">
        <v>80.03</v>
      </c>
      <c r="H96" s="287" t="e">
        <f t="shared" si="46"/>
        <v>#N/A</v>
      </c>
      <c r="I96" s="249" t="s">
        <v>626</v>
      </c>
      <c r="J96" t="s">
        <v>627</v>
      </c>
      <c r="L96">
        <v>3600000</v>
      </c>
      <c r="M96">
        <v>3891420.9365844727</v>
      </c>
      <c r="N96" s="251">
        <v>1.0819927833251952</v>
      </c>
      <c r="O96" t="str" cm="1">
        <f t="array" ref="O96">_xll.BDP(I96,"SECURITY_TYP")</f>
        <v>FORWARD</v>
      </c>
      <c r="P96" t="str" cm="1">
        <f t="array" ref="P96">_xll.BDP(I96,"ID_ISIN")</f>
        <v>#N/A Field Not Applicable</v>
      </c>
      <c r="Q96" t="str" cm="1">
        <f t="array" ref="Q96">_xll.BDP(P96&amp;" Govt","MATURITY")</f>
        <v>#N/A Field Not Applicable Govt</v>
      </c>
      <c r="R96" t="str" cm="1">
        <f t="array" ref="R96">_xll.BDP(I96,"CRNCY")</f>
        <v>USD</v>
      </c>
      <c r="S96" s="91" t="str" cm="1">
        <f t="array" ref="S96">_xll.BDP(P96&amp;" Govt","RISK_MID")</f>
        <v>#N/A Field Not Applicable Govt</v>
      </c>
      <c r="T96" s="175" t="e">
        <f t="shared" si="31"/>
        <v>#VALUE!</v>
      </c>
      <c r="U96" cm="1">
        <f t="array" ref="U96">IF(R96="USD",1,_xll.BDP("USD"&amp;R96&amp;" CURNCY","PX_LAST"))</f>
        <v>1</v>
      </c>
      <c r="V96" s="107" t="e">
        <f t="shared" si="32"/>
        <v>#VALUE!</v>
      </c>
      <c r="X96" s="249" t="str">
        <f t="shared" si="33"/>
        <v>EUR/USD R 06/20/24 Curncy</v>
      </c>
      <c r="Y96" s="250">
        <f t="shared" si="34"/>
        <v>3495554.6916252272</v>
      </c>
      <c r="Z96" s="254">
        <f t="shared" si="35"/>
        <v>-104445.30837477278</v>
      </c>
      <c r="AA96" s="254" t="e">
        <f t="shared" si="36"/>
        <v>#VALUE!</v>
      </c>
      <c r="AB96" s="91" t="str" cm="1">
        <f t="array" ref="AB96">_xll.BDP(P96&amp;" Govt","PX_DIRTY_MID")</f>
        <v>#N/A Field Not Applicable Govt</v>
      </c>
      <c r="AC96" s="256" t="e">
        <f t="shared" si="37"/>
        <v>#VALUE!</v>
      </c>
      <c r="AD96" s="255" t="e">
        <f t="shared" si="38"/>
        <v>#VALUE!</v>
      </c>
      <c r="AE96" s="249" t="str">
        <f t="shared" si="39"/>
        <v>EUR/USD R 06/20/24 EUR</v>
      </c>
      <c r="AF96" s="254"/>
      <c r="AG96" s="254">
        <f t="shared" si="40"/>
        <v>-104445.30837477278</v>
      </c>
      <c r="AH96" s="254" t="e">
        <f t="shared" si="41"/>
        <v>#VALUE!</v>
      </c>
      <c r="AI96" s="256" t="e">
        <f t="shared" si="42"/>
        <v>#VALUE!</v>
      </c>
      <c r="AJ96" t="b">
        <f t="shared" si="43"/>
        <v>1</v>
      </c>
      <c r="AK96" t="s">
        <v>1011</v>
      </c>
      <c r="AL96" t="str">
        <f t="shared" si="44"/>
        <v>FORWARD</v>
      </c>
      <c r="AM96">
        <f t="shared" si="45"/>
        <v>0</v>
      </c>
    </row>
    <row r="97" spans="1:39" x14ac:dyDescent="0.35">
      <c r="A97" t="s">
        <v>1537</v>
      </c>
      <c r="B97" t="s">
        <v>1433</v>
      </c>
      <c r="D97">
        <v>-677633.41800000006</v>
      </c>
      <c r="E97">
        <v>-677633.41800000006</v>
      </c>
      <c r="F97">
        <v>1.0901322478027344</v>
      </c>
      <c r="H97" s="287" t="e">
        <f t="shared" si="46"/>
        <v>#N/A</v>
      </c>
      <c r="I97" s="249" t="s">
        <v>626</v>
      </c>
      <c r="J97" t="s">
        <v>628</v>
      </c>
      <c r="L97">
        <v>-2710480</v>
      </c>
      <c r="M97">
        <v>-2710480</v>
      </c>
      <c r="N97" s="251">
        <v>1.0819927833251952</v>
      </c>
      <c r="O97" t="str" cm="1">
        <f t="array" ref="O97">_xll.BDP(I97,"SECURITY_TYP")</f>
        <v>FORWARD</v>
      </c>
      <c r="P97" t="str" cm="1">
        <f t="array" ref="P97">_xll.BDP(I97,"ID_ISIN")</f>
        <v>#N/A Field Not Applicable</v>
      </c>
      <c r="Q97" t="str" cm="1">
        <f t="array" ref="Q97">_xll.BDP(P97&amp;" Govt","MATURITY")</f>
        <v>#N/A Field Not Applicable Govt</v>
      </c>
      <c r="R97" t="str" cm="1">
        <f t="array" ref="R97">_xll.BDP(I97,"CRNCY")</f>
        <v>USD</v>
      </c>
      <c r="S97" s="91" t="str" cm="1">
        <f t="array" ref="S97">_xll.BDP(P97&amp;" Govt","RISK_MID")</f>
        <v>#N/A Field Not Applicable Govt</v>
      </c>
      <c r="T97" s="175" t="e">
        <f t="shared" si="31"/>
        <v>#VALUE!</v>
      </c>
      <c r="U97" cm="1">
        <f t="array" ref="U97">IF(R97="USD",1,_xll.BDP("USD"&amp;R97&amp;" CURNCY","PX_LAST"))</f>
        <v>1</v>
      </c>
      <c r="V97" s="107" t="e">
        <f t="shared" si="32"/>
        <v>#VALUE!</v>
      </c>
      <c r="X97" s="249" t="str">
        <f t="shared" si="33"/>
        <v>EUR/USD R 06/20/24 Curncy</v>
      </c>
      <c r="Y97" s="250">
        <f t="shared" si="34"/>
        <v>-2631841.9668212072</v>
      </c>
      <c r="Z97" s="254">
        <f t="shared" si="35"/>
        <v>78638.033178792801</v>
      </c>
      <c r="AA97" s="254" t="e">
        <f t="shared" si="36"/>
        <v>#VALUE!</v>
      </c>
      <c r="AB97" s="91" t="str" cm="1">
        <f t="array" ref="AB97">_xll.BDP(P97&amp;" Govt","PX_DIRTY_MID")</f>
        <v>#N/A Field Not Applicable Govt</v>
      </c>
      <c r="AC97" s="256" t="e">
        <f t="shared" si="37"/>
        <v>#VALUE!</v>
      </c>
      <c r="AD97" s="255" t="e">
        <f t="shared" si="38"/>
        <v>#VALUE!</v>
      </c>
      <c r="AE97" s="249" t="str">
        <f t="shared" si="39"/>
        <v>EUR/USD R 06/20/24 USD</v>
      </c>
      <c r="AF97" s="254"/>
      <c r="AG97" s="254">
        <f t="shared" si="40"/>
        <v>78638.033178792801</v>
      </c>
      <c r="AH97" s="254" t="e">
        <f t="shared" si="41"/>
        <v>#VALUE!</v>
      </c>
      <c r="AI97" s="256" t="e">
        <f t="shared" si="42"/>
        <v>#VALUE!</v>
      </c>
      <c r="AJ97" t="b">
        <f t="shared" si="43"/>
        <v>1</v>
      </c>
      <c r="AK97" t="s">
        <v>1011</v>
      </c>
      <c r="AL97" t="str">
        <f t="shared" si="44"/>
        <v>FORWARD</v>
      </c>
      <c r="AM97">
        <f t="shared" si="45"/>
        <v>0</v>
      </c>
    </row>
    <row r="98" spans="1:39" x14ac:dyDescent="0.35">
      <c r="A98" t="s">
        <v>1537</v>
      </c>
      <c r="B98" t="s">
        <v>1433</v>
      </c>
      <c r="D98">
        <v>-10772415</v>
      </c>
      <c r="E98">
        <v>-10772415</v>
      </c>
      <c r="F98">
        <v>1.0901322478027344</v>
      </c>
      <c r="H98" s="287" t="e">
        <f t="shared" si="46"/>
        <v>#N/A</v>
      </c>
      <c r="I98" s="249" t="s">
        <v>626</v>
      </c>
      <c r="J98" t="s">
        <v>627</v>
      </c>
      <c r="L98">
        <v>5000000</v>
      </c>
      <c r="M98">
        <v>5404751.3008117676</v>
      </c>
      <c r="N98" s="251">
        <v>1.0819927833251952</v>
      </c>
      <c r="O98" t="str" cm="1">
        <f t="array" ref="O98">_xll.BDP(I98,"SECURITY_TYP")</f>
        <v>FORWARD</v>
      </c>
      <c r="P98" t="str" cm="1">
        <f t="array" ref="P98">_xll.BDP(I98,"ID_ISIN")</f>
        <v>#N/A Field Not Applicable</v>
      </c>
      <c r="Q98" t="str" cm="1">
        <f t="array" ref="Q98">_xll.BDP(P98&amp;" Govt","MATURITY")</f>
        <v>#N/A Field Not Applicable Govt</v>
      </c>
      <c r="R98" t="str" cm="1">
        <f t="array" ref="R98">_xll.BDP(I98,"CRNCY")</f>
        <v>USD</v>
      </c>
      <c r="S98" s="91" t="str" cm="1">
        <f t="array" ref="S98">_xll.BDP(P98&amp;" Govt","RISK_MID")</f>
        <v>#N/A Field Not Applicable Govt</v>
      </c>
      <c r="T98" s="175" t="e">
        <f t="shared" si="31"/>
        <v>#VALUE!</v>
      </c>
      <c r="U98" cm="1">
        <f t="array" ref="U98">IF(R98="USD",1,_xll.BDP("USD"&amp;R98&amp;" CURNCY","PX_LAST"))</f>
        <v>1</v>
      </c>
      <c r="V98" s="107" t="e">
        <f t="shared" si="32"/>
        <v>#VALUE!</v>
      </c>
      <c r="X98" s="249" t="str">
        <f t="shared" si="33"/>
        <v>EUR/USD R 06/20/24 Curncy</v>
      </c>
      <c r="Y98" s="250">
        <f t="shared" si="34"/>
        <v>4854937.0717017045</v>
      </c>
      <c r="Z98" s="254">
        <f t="shared" si="35"/>
        <v>-145062.92829829548</v>
      </c>
      <c r="AA98" s="254" t="e">
        <f t="shared" si="36"/>
        <v>#VALUE!</v>
      </c>
      <c r="AB98" s="91" t="str" cm="1">
        <f t="array" ref="AB98">_xll.BDP(P98&amp;" Govt","PX_DIRTY_MID")</f>
        <v>#N/A Field Not Applicable Govt</v>
      </c>
      <c r="AC98" s="256" t="e">
        <f t="shared" si="37"/>
        <v>#VALUE!</v>
      </c>
      <c r="AD98" s="255" t="e">
        <f t="shared" si="38"/>
        <v>#VALUE!</v>
      </c>
      <c r="AE98" s="249" t="str">
        <f t="shared" si="39"/>
        <v>EUR/USD R 06/20/24 EUR</v>
      </c>
      <c r="AF98" s="254"/>
      <c r="AG98" s="254">
        <f t="shared" si="40"/>
        <v>-145062.92829829548</v>
      </c>
      <c r="AH98" s="254" t="e">
        <f t="shared" si="41"/>
        <v>#VALUE!</v>
      </c>
      <c r="AI98" s="256" t="e">
        <f t="shared" si="42"/>
        <v>#VALUE!</v>
      </c>
      <c r="AJ98" t="b">
        <f t="shared" si="43"/>
        <v>1</v>
      </c>
      <c r="AK98" t="s">
        <v>1011</v>
      </c>
      <c r="AL98" t="str">
        <f t="shared" si="44"/>
        <v>FORWARD</v>
      </c>
      <c r="AM98">
        <f t="shared" si="45"/>
        <v>0</v>
      </c>
    </row>
    <row r="99" spans="1:39" x14ac:dyDescent="0.35">
      <c r="A99" t="s">
        <v>1537</v>
      </c>
      <c r="B99" t="s">
        <v>1432</v>
      </c>
      <c r="D99">
        <v>-4910658.4451743513</v>
      </c>
      <c r="E99">
        <v>-5337960.1360909836</v>
      </c>
      <c r="F99">
        <v>1.0901322478027344</v>
      </c>
      <c r="H99" s="287" t="e">
        <f t="shared" si="46"/>
        <v>#N/A</v>
      </c>
      <c r="I99" s="249" t="s">
        <v>626</v>
      </c>
      <c r="J99" t="s">
        <v>627</v>
      </c>
      <c r="L99">
        <v>2500000</v>
      </c>
      <c r="M99">
        <v>2702375.6504058838</v>
      </c>
      <c r="N99" s="251">
        <v>1.0819927833251952</v>
      </c>
      <c r="O99" t="str" cm="1">
        <f t="array" ref="O99">_xll.BDP(I99,"SECURITY_TYP")</f>
        <v>FORWARD</v>
      </c>
      <c r="P99" t="str" cm="1">
        <f t="array" ref="P99">_xll.BDP(I99,"ID_ISIN")</f>
        <v>#N/A Field Not Applicable</v>
      </c>
      <c r="Q99" t="str" cm="1">
        <f t="array" ref="Q99">_xll.BDP(P99&amp;" Govt","MATURITY")</f>
        <v>#N/A Field Not Applicable Govt</v>
      </c>
      <c r="R99" t="str" cm="1">
        <f t="array" ref="R99">_xll.BDP(I99,"CRNCY")</f>
        <v>USD</v>
      </c>
      <c r="S99" s="91" t="str" cm="1">
        <f t="array" ref="S99">_xll.BDP(P99&amp;" Govt","RISK_MID")</f>
        <v>#N/A Field Not Applicable Govt</v>
      </c>
      <c r="T99" s="175" t="e">
        <f t="shared" si="31"/>
        <v>#VALUE!</v>
      </c>
      <c r="U99" cm="1">
        <f t="array" ref="U99">IF(R99="USD",1,_xll.BDP("USD"&amp;R99&amp;" CURNCY","PX_LAST"))</f>
        <v>1</v>
      </c>
      <c r="V99" s="107" t="e">
        <f t="shared" si="32"/>
        <v>#VALUE!</v>
      </c>
      <c r="X99" s="249" t="str">
        <f t="shared" si="33"/>
        <v>EUR/USD R 06/20/24 Curncy</v>
      </c>
      <c r="Y99" s="250">
        <f t="shared" si="34"/>
        <v>2427468.5358508523</v>
      </c>
      <c r="Z99" s="254">
        <f t="shared" si="35"/>
        <v>-72531.464149147738</v>
      </c>
      <c r="AA99" s="254" t="e">
        <f t="shared" si="36"/>
        <v>#VALUE!</v>
      </c>
      <c r="AB99" s="91" t="str" cm="1">
        <f t="array" ref="AB99">_xll.BDP(P99&amp;" Govt","PX_DIRTY_MID")</f>
        <v>#N/A Field Not Applicable Govt</v>
      </c>
      <c r="AC99" s="256" t="e">
        <f t="shared" si="37"/>
        <v>#VALUE!</v>
      </c>
      <c r="AD99" s="255" t="e">
        <f t="shared" si="38"/>
        <v>#VALUE!</v>
      </c>
      <c r="AE99" s="249" t="str">
        <f t="shared" si="39"/>
        <v>EUR/USD R 06/20/24 EUR</v>
      </c>
      <c r="AF99" s="254"/>
      <c r="AG99" s="254">
        <f t="shared" si="40"/>
        <v>-72531.464149147738</v>
      </c>
      <c r="AH99" s="254" t="e">
        <f t="shared" si="41"/>
        <v>#VALUE!</v>
      </c>
      <c r="AI99" s="256" t="e">
        <f t="shared" si="42"/>
        <v>#VALUE!</v>
      </c>
      <c r="AJ99" t="b">
        <f t="shared" si="43"/>
        <v>1</v>
      </c>
      <c r="AK99" t="s">
        <v>1011</v>
      </c>
      <c r="AL99" t="str">
        <f t="shared" si="44"/>
        <v>FORWARD</v>
      </c>
      <c r="AM99">
        <f t="shared" si="45"/>
        <v>0</v>
      </c>
    </row>
    <row r="100" spans="1:39" x14ac:dyDescent="0.35">
      <c r="A100" t="s">
        <v>1537</v>
      </c>
      <c r="B100" t="s">
        <v>1432</v>
      </c>
      <c r="D100">
        <v>630000</v>
      </c>
      <c r="E100">
        <v>684819.54574584961</v>
      </c>
      <c r="F100">
        <v>1.0901322478027344</v>
      </c>
      <c r="H100" s="287" t="e">
        <f t="shared" si="46"/>
        <v>#N/A</v>
      </c>
      <c r="I100" s="249" t="s">
        <v>626</v>
      </c>
      <c r="J100" t="s">
        <v>628</v>
      </c>
      <c r="L100">
        <v>92066403.32916601</v>
      </c>
      <c r="M100">
        <v>92066403.32916601</v>
      </c>
      <c r="N100" s="251">
        <v>1.082063864807129</v>
      </c>
      <c r="O100" t="str" cm="1">
        <f t="array" ref="O100">_xll.BDP(I100,"SECURITY_TYP")</f>
        <v>FORWARD</v>
      </c>
      <c r="P100" t="str" cm="1">
        <f t="array" ref="P100">_xll.BDP(I100,"ID_ISIN")</f>
        <v>#N/A Field Not Applicable</v>
      </c>
      <c r="Q100" t="str" cm="1">
        <f t="array" ref="Q100">_xll.BDP(P100&amp;" Govt","MATURITY")</f>
        <v>#N/A Field Not Applicable Govt</v>
      </c>
      <c r="R100" t="str" cm="1">
        <f t="array" ref="R100">_xll.BDP(I100,"CRNCY")</f>
        <v>USD</v>
      </c>
      <c r="S100" s="91" t="str" cm="1">
        <f t="array" ref="S100">_xll.BDP(P100&amp;" Govt","RISK_MID")</f>
        <v>#N/A Field Not Applicable Govt</v>
      </c>
      <c r="T100" s="175" t="e">
        <f t="shared" si="31"/>
        <v>#VALUE!</v>
      </c>
      <c r="U100" cm="1">
        <f t="array" ref="U100">IF(R100="USD",1,_xll.BDP("USD"&amp;R100&amp;" CURNCY","PX_LAST"))</f>
        <v>1</v>
      </c>
      <c r="V100" s="107" t="e">
        <f t="shared" si="32"/>
        <v>#VALUE!</v>
      </c>
      <c r="X100" s="249" t="str">
        <f t="shared" si="33"/>
        <v>EUR/USD R 06/20/24 Curncy</v>
      </c>
      <c r="Y100" s="250">
        <f t="shared" si="34"/>
        <v>89395318.91620186</v>
      </c>
      <c r="Z100" s="254">
        <f t="shared" si="35"/>
        <v>-2671084.4129641503</v>
      </c>
      <c r="AA100" s="254" t="e">
        <f t="shared" si="36"/>
        <v>#VALUE!</v>
      </c>
      <c r="AB100" s="91" t="str" cm="1">
        <f t="array" ref="AB100">_xll.BDP(P100&amp;" Govt","PX_DIRTY_MID")</f>
        <v>#N/A Field Not Applicable Govt</v>
      </c>
      <c r="AC100" s="256" t="e">
        <f t="shared" si="37"/>
        <v>#VALUE!</v>
      </c>
      <c r="AD100" s="255" t="e">
        <f t="shared" si="38"/>
        <v>#VALUE!</v>
      </c>
      <c r="AE100" s="249" t="str">
        <f t="shared" si="39"/>
        <v>EUR/USD R 06/20/24 USD</v>
      </c>
      <c r="AF100" s="254"/>
      <c r="AG100" s="254">
        <f t="shared" si="40"/>
        <v>-2671084.4129641503</v>
      </c>
      <c r="AH100" s="254" t="e">
        <f t="shared" si="41"/>
        <v>#VALUE!</v>
      </c>
      <c r="AI100" s="256" t="e">
        <f t="shared" si="42"/>
        <v>#VALUE!</v>
      </c>
      <c r="AJ100" t="b">
        <f t="shared" si="43"/>
        <v>1</v>
      </c>
      <c r="AK100" t="s">
        <v>1011</v>
      </c>
      <c r="AL100" t="str">
        <f t="shared" si="44"/>
        <v>FORWARD</v>
      </c>
      <c r="AM100">
        <f t="shared" si="45"/>
        <v>0</v>
      </c>
    </row>
    <row r="101" spans="1:39" x14ac:dyDescent="0.35">
      <c r="A101" t="s">
        <v>1537</v>
      </c>
      <c r="B101" t="s">
        <v>1432</v>
      </c>
      <c r="D101">
        <v>1750000</v>
      </c>
      <c r="E101">
        <v>1902276.5159606934</v>
      </c>
      <c r="F101">
        <v>1.0901322478027344</v>
      </c>
      <c r="H101" s="287" t="e">
        <f t="shared" si="46"/>
        <v>#N/A</v>
      </c>
      <c r="I101" s="249" t="s">
        <v>626</v>
      </c>
      <c r="J101" t="s">
        <v>628</v>
      </c>
      <c r="L101">
        <v>-5395083.5</v>
      </c>
      <c r="M101">
        <v>-5395083.5</v>
      </c>
      <c r="N101" s="251">
        <v>1.0819927833251952</v>
      </c>
      <c r="O101" t="str" cm="1">
        <f t="array" ref="O101">_xll.BDP(I101,"SECURITY_TYP")</f>
        <v>FORWARD</v>
      </c>
      <c r="P101" t="str" cm="1">
        <f t="array" ref="P101">_xll.BDP(I101,"ID_ISIN")</f>
        <v>#N/A Field Not Applicable</v>
      </c>
      <c r="Q101" t="str" cm="1">
        <f t="array" ref="Q101">_xll.BDP(P101&amp;" Govt","MATURITY")</f>
        <v>#N/A Field Not Applicable Govt</v>
      </c>
      <c r="R101" t="str" cm="1">
        <f t="array" ref="R101">_xll.BDP(I101,"CRNCY")</f>
        <v>USD</v>
      </c>
      <c r="S101" s="91" t="str" cm="1">
        <f t="array" ref="S101">_xll.BDP(P101&amp;" Govt","RISK_MID")</f>
        <v>#N/A Field Not Applicable Govt</v>
      </c>
      <c r="T101" s="175" t="e">
        <f t="shared" si="31"/>
        <v>#VALUE!</v>
      </c>
      <c r="U101" cm="1">
        <f t="array" ref="U101">IF(R101="USD",1,_xll.BDP("USD"&amp;R101&amp;" CURNCY","PX_LAST"))</f>
        <v>1</v>
      </c>
      <c r="V101" s="107" t="e">
        <f t="shared" si="32"/>
        <v>#VALUE!</v>
      </c>
      <c r="X101" s="249" t="str">
        <f t="shared" si="33"/>
        <v>EUR/USD R 06/20/24 Curncy</v>
      </c>
      <c r="Y101" s="250">
        <f t="shared" si="34"/>
        <v>-5238558.1778152362</v>
      </c>
      <c r="Z101" s="254">
        <f t="shared" si="35"/>
        <v>156525.32218476385</v>
      </c>
      <c r="AA101" s="254" t="e">
        <f t="shared" si="36"/>
        <v>#VALUE!</v>
      </c>
      <c r="AB101" s="91" t="str" cm="1">
        <f t="array" ref="AB101">_xll.BDP(P101&amp;" Govt","PX_DIRTY_MID")</f>
        <v>#N/A Field Not Applicable Govt</v>
      </c>
      <c r="AC101" s="256" t="e">
        <f t="shared" si="37"/>
        <v>#VALUE!</v>
      </c>
      <c r="AD101" s="255" t="e">
        <f t="shared" si="38"/>
        <v>#VALUE!</v>
      </c>
      <c r="AE101" s="249" t="str">
        <f t="shared" si="39"/>
        <v>EUR/USD R 06/20/24 USD</v>
      </c>
      <c r="AF101" s="254"/>
      <c r="AG101" s="254">
        <f t="shared" si="40"/>
        <v>156525.32218476385</v>
      </c>
      <c r="AH101" s="254" t="e">
        <f t="shared" si="41"/>
        <v>#VALUE!</v>
      </c>
      <c r="AI101" s="256" t="e">
        <f t="shared" si="42"/>
        <v>#VALUE!</v>
      </c>
      <c r="AJ101" t="b">
        <f t="shared" si="43"/>
        <v>1</v>
      </c>
      <c r="AK101" t="s">
        <v>1011</v>
      </c>
      <c r="AL101" t="str">
        <f t="shared" si="44"/>
        <v>FORWARD</v>
      </c>
      <c r="AM101">
        <f t="shared" si="45"/>
        <v>0</v>
      </c>
    </row>
    <row r="102" spans="1:39" x14ac:dyDescent="0.35">
      <c r="A102" t="s">
        <v>1537</v>
      </c>
      <c r="B102" t="s">
        <v>1433</v>
      </c>
      <c r="D102">
        <v>429249.72</v>
      </c>
      <c r="E102">
        <v>429249.72</v>
      </c>
      <c r="F102">
        <v>1.090214329284668</v>
      </c>
      <c r="H102" s="287" t="e">
        <f t="shared" si="46"/>
        <v>#N/A</v>
      </c>
      <c r="I102" s="249" t="s">
        <v>626</v>
      </c>
      <c r="J102" t="s">
        <v>628</v>
      </c>
      <c r="L102">
        <v>-2268387.4500000002</v>
      </c>
      <c r="M102">
        <v>-2268387.4500000002</v>
      </c>
      <c r="N102" s="251">
        <v>1.0819927833251952</v>
      </c>
      <c r="O102" t="str" cm="1">
        <f t="array" ref="O102">_xll.BDP(I102,"SECURITY_TYP")</f>
        <v>FORWARD</v>
      </c>
      <c r="P102" t="str" cm="1">
        <f t="array" ref="P102">_xll.BDP(I102,"ID_ISIN")</f>
        <v>#N/A Field Not Applicable</v>
      </c>
      <c r="Q102" t="str" cm="1">
        <f t="array" ref="Q102">_xll.BDP(P102&amp;" Govt","MATURITY")</f>
        <v>#N/A Field Not Applicable Govt</v>
      </c>
      <c r="R102" t="str" cm="1">
        <f t="array" ref="R102">_xll.BDP(I102,"CRNCY")</f>
        <v>USD</v>
      </c>
      <c r="S102" s="91" t="str" cm="1">
        <f t="array" ref="S102">_xll.BDP(P102&amp;" Govt","RISK_MID")</f>
        <v>#N/A Field Not Applicable Govt</v>
      </c>
      <c r="T102" s="175" t="e">
        <f t="shared" si="31"/>
        <v>#VALUE!</v>
      </c>
      <c r="U102" cm="1">
        <f t="array" ref="U102">IF(R102="USD",1,_xll.BDP("USD"&amp;R102&amp;" CURNCY","PX_LAST"))</f>
        <v>1</v>
      </c>
      <c r="V102" s="107" t="e">
        <f t="shared" si="32"/>
        <v>#VALUE!</v>
      </c>
      <c r="X102" s="249" t="str">
        <f t="shared" si="33"/>
        <v>EUR/USD R 06/20/24 Curncy</v>
      </c>
      <c r="Y102" s="250">
        <f t="shared" si="34"/>
        <v>-2202575.6647975794</v>
      </c>
      <c r="Z102" s="254">
        <f t="shared" si="35"/>
        <v>65811.785202420782</v>
      </c>
      <c r="AA102" s="254" t="e">
        <f t="shared" si="36"/>
        <v>#VALUE!</v>
      </c>
      <c r="AB102" s="91" t="str" cm="1">
        <f t="array" ref="AB102">_xll.BDP(P102&amp;" Govt","PX_DIRTY_MID")</f>
        <v>#N/A Field Not Applicable Govt</v>
      </c>
      <c r="AC102" s="256" t="e">
        <f t="shared" si="37"/>
        <v>#VALUE!</v>
      </c>
      <c r="AD102" s="255" t="e">
        <f t="shared" si="38"/>
        <v>#VALUE!</v>
      </c>
      <c r="AE102" s="249" t="str">
        <f t="shared" si="39"/>
        <v>EUR/USD R 06/20/24 USD</v>
      </c>
      <c r="AF102" s="254"/>
      <c r="AG102" s="254">
        <f t="shared" si="40"/>
        <v>65811.785202420782</v>
      </c>
      <c r="AH102" s="254" t="e">
        <f t="shared" si="41"/>
        <v>#VALUE!</v>
      </c>
      <c r="AI102" s="256" t="e">
        <f t="shared" si="42"/>
        <v>#VALUE!</v>
      </c>
      <c r="AJ102" t="b">
        <f t="shared" si="43"/>
        <v>1</v>
      </c>
      <c r="AK102" t="s">
        <v>1011</v>
      </c>
      <c r="AL102" t="str">
        <f t="shared" si="44"/>
        <v>FORWARD</v>
      </c>
      <c r="AM102">
        <f t="shared" si="45"/>
        <v>0</v>
      </c>
    </row>
    <row r="103" spans="1:39" x14ac:dyDescent="0.35">
      <c r="A103" t="s">
        <v>1537</v>
      </c>
      <c r="B103" t="s">
        <v>1432</v>
      </c>
      <c r="D103">
        <v>-400000</v>
      </c>
      <c r="E103">
        <v>-434806.06079101563</v>
      </c>
      <c r="F103">
        <v>1.090214329284668</v>
      </c>
      <c r="H103" s="287" t="e">
        <f t="shared" si="46"/>
        <v>#N/A</v>
      </c>
      <c r="I103" s="249" t="s">
        <v>626</v>
      </c>
      <c r="J103" t="s">
        <v>627</v>
      </c>
      <c r="L103">
        <v>500000</v>
      </c>
      <c r="M103" s="250">
        <v>540475.13008117676</v>
      </c>
      <c r="N103" s="251">
        <v>1.0819927833251952</v>
      </c>
      <c r="O103" t="str" cm="1">
        <f t="array" ref="O103">_xll.BDP(I103,"SECURITY_TYP")</f>
        <v>FORWARD</v>
      </c>
      <c r="P103" t="str" cm="1">
        <f t="array" ref="P103">_xll.BDP(I103,"ID_ISIN")</f>
        <v>#N/A Field Not Applicable</v>
      </c>
      <c r="Q103" t="str" cm="1">
        <f t="array" ref="Q103">_xll.BDP(P103&amp;" Govt","MATURITY")</f>
        <v>#N/A Field Not Applicable Govt</v>
      </c>
      <c r="R103" t="str" cm="1">
        <f t="array" ref="R103">_xll.BDP(I103,"CRNCY")</f>
        <v>USD</v>
      </c>
      <c r="S103" s="91" t="str" cm="1">
        <f t="array" ref="S103">_xll.BDP(P103&amp;" Govt","RISK_MID")</f>
        <v>#N/A Field Not Applicable Govt</v>
      </c>
      <c r="T103" s="175" t="e">
        <f t="shared" si="31"/>
        <v>#VALUE!</v>
      </c>
      <c r="U103" cm="1">
        <f t="array" ref="U103">IF(R103="USD",1,_xll.BDP("USD"&amp;R103&amp;" CURNCY","PX_LAST"))</f>
        <v>1</v>
      </c>
      <c r="V103" s="107" t="e">
        <f t="shared" si="32"/>
        <v>#VALUE!</v>
      </c>
      <c r="X103" s="249" t="str">
        <f t="shared" si="33"/>
        <v>EUR/USD R 06/20/24 Curncy</v>
      </c>
      <c r="Y103" s="250">
        <f t="shared" si="34"/>
        <v>485493.70717017044</v>
      </c>
      <c r="Z103" s="254">
        <f t="shared" si="35"/>
        <v>-14506.292829829559</v>
      </c>
      <c r="AA103" s="254" t="e">
        <f t="shared" si="36"/>
        <v>#VALUE!</v>
      </c>
      <c r="AB103" s="91" t="str" cm="1">
        <f t="array" ref="AB103">_xll.BDP(P103&amp;" Govt","PX_DIRTY_MID")</f>
        <v>#N/A Field Not Applicable Govt</v>
      </c>
      <c r="AC103" s="256" t="e">
        <f t="shared" si="37"/>
        <v>#VALUE!</v>
      </c>
      <c r="AD103" s="255" t="e">
        <f t="shared" si="38"/>
        <v>#VALUE!</v>
      </c>
      <c r="AE103" s="249" t="str">
        <f t="shared" si="39"/>
        <v>EUR/USD R 06/20/24 EUR</v>
      </c>
      <c r="AF103" s="254"/>
      <c r="AG103" s="254">
        <f t="shared" si="40"/>
        <v>-14506.292829829559</v>
      </c>
      <c r="AH103" s="254" t="e">
        <f t="shared" si="41"/>
        <v>#VALUE!</v>
      </c>
      <c r="AI103" s="256" t="e">
        <f t="shared" si="42"/>
        <v>#VALUE!</v>
      </c>
      <c r="AJ103" t="b">
        <f t="shared" si="43"/>
        <v>1</v>
      </c>
      <c r="AK103" t="s">
        <v>1011</v>
      </c>
      <c r="AL103" t="str">
        <f t="shared" si="44"/>
        <v>FORWARD</v>
      </c>
      <c r="AM103">
        <f t="shared" si="45"/>
        <v>0</v>
      </c>
    </row>
    <row r="104" spans="1:39" x14ac:dyDescent="0.35">
      <c r="A104" t="s">
        <v>1537</v>
      </c>
      <c r="B104" t="s">
        <v>1432</v>
      </c>
      <c r="D104">
        <v>10000000</v>
      </c>
      <c r="E104">
        <v>10870151.519775391</v>
      </c>
      <c r="F104">
        <v>1.0901322478027344</v>
      </c>
      <c r="H104" s="287" t="e">
        <f t="shared" si="46"/>
        <v>#N/A</v>
      </c>
      <c r="I104" s="249" t="s">
        <v>626</v>
      </c>
      <c r="J104" t="s">
        <v>627</v>
      </c>
      <c r="L104">
        <v>-84232834</v>
      </c>
      <c r="M104">
        <v>-91051503.826512337</v>
      </c>
      <c r="N104" s="251">
        <v>1.082063864807129</v>
      </c>
      <c r="O104" t="str" cm="1">
        <f t="array" ref="O104">_xll.BDP(I104,"SECURITY_TYP")</f>
        <v>FORWARD</v>
      </c>
      <c r="P104" t="str" cm="1">
        <f t="array" ref="P104">_xll.BDP(I104,"ID_ISIN")</f>
        <v>#N/A Field Not Applicable</v>
      </c>
      <c r="Q104" t="str" cm="1">
        <f t="array" ref="Q104">_xll.BDP(P104&amp;" Govt","MATURITY")</f>
        <v>#N/A Field Not Applicable Govt</v>
      </c>
      <c r="R104" t="str" cm="1">
        <f t="array" ref="R104">_xll.BDP(I104,"CRNCY")</f>
        <v>USD</v>
      </c>
      <c r="S104" s="91" t="str" cm="1">
        <f t="array" ref="S104">_xll.BDP(P104&amp;" Govt","RISK_MID")</f>
        <v>#N/A Field Not Applicable Govt</v>
      </c>
      <c r="T104" s="175" t="e">
        <f t="shared" si="31"/>
        <v>#VALUE!</v>
      </c>
      <c r="U104" cm="1">
        <f t="array" ref="U104">IF(R104="USD",1,_xll.BDP("USD"&amp;R104&amp;" CURNCY","PX_LAST"))</f>
        <v>1</v>
      </c>
      <c r="V104" s="107" t="e">
        <f t="shared" si="32"/>
        <v>#VALUE!</v>
      </c>
      <c r="X104" s="249" t="str">
        <f t="shared" si="33"/>
        <v>EUR/USD R 06/20/24 Curncy</v>
      </c>
      <c r="Y104" s="250">
        <f t="shared" si="34"/>
        <v>-81789021.688219145</v>
      </c>
      <c r="Z104" s="254">
        <f t="shared" si="35"/>
        <v>2443812.3117808551</v>
      </c>
      <c r="AA104" s="254" t="e">
        <f t="shared" si="36"/>
        <v>#VALUE!</v>
      </c>
      <c r="AB104" s="91" t="str" cm="1">
        <f t="array" ref="AB104">_xll.BDP(P104&amp;" Govt","PX_DIRTY_MID")</f>
        <v>#N/A Field Not Applicable Govt</v>
      </c>
      <c r="AC104" s="256" t="e">
        <f t="shared" si="37"/>
        <v>#VALUE!</v>
      </c>
      <c r="AD104" s="255" t="e">
        <f t="shared" si="38"/>
        <v>#VALUE!</v>
      </c>
      <c r="AE104" s="249" t="str">
        <f t="shared" si="39"/>
        <v>EUR/USD R 06/20/24 EUR</v>
      </c>
      <c r="AF104" s="254"/>
      <c r="AG104" s="254">
        <f t="shared" si="40"/>
        <v>2443812.3117808551</v>
      </c>
      <c r="AH104" s="254" t="e">
        <f t="shared" si="41"/>
        <v>#VALUE!</v>
      </c>
      <c r="AI104" s="256" t="e">
        <f t="shared" si="42"/>
        <v>#VALUE!</v>
      </c>
      <c r="AJ104" t="b">
        <f t="shared" si="43"/>
        <v>1</v>
      </c>
      <c r="AK104" t="s">
        <v>1011</v>
      </c>
      <c r="AL104" t="str">
        <f t="shared" si="44"/>
        <v>FORWARD</v>
      </c>
      <c r="AM104">
        <f t="shared" si="45"/>
        <v>0</v>
      </c>
    </row>
    <row r="105" spans="1:39" x14ac:dyDescent="0.35">
      <c r="A105" t="s">
        <v>1537</v>
      </c>
      <c r="B105" t="s">
        <v>1433</v>
      </c>
      <c r="D105">
        <v>40502631.923635438</v>
      </c>
      <c r="E105">
        <v>40502631.923635438</v>
      </c>
      <c r="F105">
        <v>1.090214329284668</v>
      </c>
      <c r="H105" s="287" t="e">
        <f t="shared" si="46"/>
        <v>#N/A</v>
      </c>
      <c r="I105" s="249" t="s">
        <v>626</v>
      </c>
      <c r="J105" t="s">
        <v>627</v>
      </c>
      <c r="L105">
        <v>2100000</v>
      </c>
      <c r="M105" s="250">
        <v>2269995.5463409424</v>
      </c>
      <c r="N105" s="251">
        <v>1.0819927833251952</v>
      </c>
      <c r="O105" t="str" cm="1">
        <f t="array" ref="O105">_xll.BDP(I105,"SECURITY_TYP")</f>
        <v>FORWARD</v>
      </c>
      <c r="P105" t="str" cm="1">
        <f t="array" ref="P105">_xll.BDP(I105,"ID_ISIN")</f>
        <v>#N/A Field Not Applicable</v>
      </c>
      <c r="Q105" t="str" cm="1">
        <f t="array" ref="Q105">_xll.BDP(P105&amp;" Govt","MATURITY")</f>
        <v>#N/A Field Not Applicable Govt</v>
      </c>
      <c r="R105" t="str" cm="1">
        <f t="array" ref="R105">_xll.BDP(I105,"CRNCY")</f>
        <v>USD</v>
      </c>
      <c r="S105" s="91" t="str" cm="1">
        <f t="array" ref="S105">_xll.BDP(P105&amp;" Govt","RISK_MID")</f>
        <v>#N/A Field Not Applicable Govt</v>
      </c>
      <c r="T105" s="175" t="e">
        <f t="shared" si="31"/>
        <v>#VALUE!</v>
      </c>
      <c r="U105" cm="1">
        <f t="array" ref="U105">IF(R105="USD",1,_xll.BDP("USD"&amp;R105&amp;" CURNCY","PX_LAST"))</f>
        <v>1</v>
      </c>
      <c r="V105" s="107" t="e">
        <f t="shared" si="32"/>
        <v>#VALUE!</v>
      </c>
      <c r="X105" s="249" t="str">
        <f t="shared" si="33"/>
        <v>EUR/USD R 06/20/24 Curncy</v>
      </c>
      <c r="Y105" s="250">
        <f t="shared" si="34"/>
        <v>2039073.5701147157</v>
      </c>
      <c r="Z105" s="254">
        <f t="shared" si="35"/>
        <v>-60926.429885284277</v>
      </c>
      <c r="AA105" s="254" t="e">
        <f t="shared" si="36"/>
        <v>#VALUE!</v>
      </c>
      <c r="AB105" s="91" t="str" cm="1">
        <f t="array" ref="AB105">_xll.BDP(P105&amp;" Govt","PX_DIRTY_MID")</f>
        <v>#N/A Field Not Applicable Govt</v>
      </c>
      <c r="AC105" s="256" t="e">
        <f t="shared" si="37"/>
        <v>#VALUE!</v>
      </c>
      <c r="AD105" s="255" t="e">
        <f t="shared" si="38"/>
        <v>#VALUE!</v>
      </c>
      <c r="AE105" s="249" t="str">
        <f t="shared" si="39"/>
        <v>EUR/USD R 06/20/24 EUR</v>
      </c>
      <c r="AF105" s="254"/>
      <c r="AG105" s="254">
        <f t="shared" si="40"/>
        <v>-60926.429885284277</v>
      </c>
      <c r="AH105" s="254" t="e">
        <f t="shared" si="41"/>
        <v>#VALUE!</v>
      </c>
      <c r="AI105" s="256" t="e">
        <f t="shared" si="42"/>
        <v>#VALUE!</v>
      </c>
      <c r="AJ105" t="b">
        <f t="shared" si="43"/>
        <v>1</v>
      </c>
      <c r="AK105" t="s">
        <v>1011</v>
      </c>
      <c r="AL105" t="str">
        <f t="shared" si="44"/>
        <v>FORWARD</v>
      </c>
      <c r="AM105">
        <f t="shared" si="45"/>
        <v>0</v>
      </c>
    </row>
    <row r="106" spans="1:39" x14ac:dyDescent="0.35">
      <c r="A106" t="s">
        <v>1537</v>
      </c>
      <c r="B106" t="s">
        <v>1433</v>
      </c>
      <c r="D106">
        <v>5300000</v>
      </c>
      <c r="E106">
        <v>5300000</v>
      </c>
      <c r="F106">
        <v>1.0901322478027344</v>
      </c>
      <c r="H106" s="287" t="e">
        <f t="shared" si="46"/>
        <v>#N/A</v>
      </c>
      <c r="I106" s="249" t="s">
        <v>626</v>
      </c>
      <c r="J106" t="s">
        <v>628</v>
      </c>
      <c r="L106">
        <v>-543300.69999999995</v>
      </c>
      <c r="M106" s="250">
        <v>-543300.69999999995</v>
      </c>
      <c r="N106" s="251">
        <v>1.0819927833251952</v>
      </c>
      <c r="O106" t="str" cm="1">
        <f t="array" ref="O106">_xll.BDP(I106,"SECURITY_TYP")</f>
        <v>FORWARD</v>
      </c>
      <c r="P106" t="str" cm="1">
        <f t="array" ref="P106">_xll.BDP(I106,"ID_ISIN")</f>
        <v>#N/A Field Not Applicable</v>
      </c>
      <c r="Q106" t="str" cm="1">
        <f t="array" ref="Q106">_xll.BDP(P106&amp;" Govt","MATURITY")</f>
        <v>#N/A Field Not Applicable Govt</v>
      </c>
      <c r="R106" t="str" cm="1">
        <f t="array" ref="R106">_xll.BDP(I106,"CRNCY")</f>
        <v>USD</v>
      </c>
      <c r="S106" s="91" t="str" cm="1">
        <f t="array" ref="S106">_xll.BDP(P106&amp;" Govt","RISK_MID")</f>
        <v>#N/A Field Not Applicable Govt</v>
      </c>
      <c r="T106" s="175" t="e">
        <f t="shared" si="31"/>
        <v>#VALUE!</v>
      </c>
      <c r="U106" cm="1">
        <f t="array" ref="U106">IF(R106="USD",1,_xll.BDP("USD"&amp;R106&amp;" CURNCY","PX_LAST"))</f>
        <v>1</v>
      </c>
      <c r="V106" s="107" t="e">
        <f t="shared" si="32"/>
        <v>#VALUE!</v>
      </c>
      <c r="X106" s="249" t="str">
        <f t="shared" si="33"/>
        <v>EUR/USD R 06/20/24 Curncy</v>
      </c>
      <c r="Y106" s="250">
        <f t="shared" si="34"/>
        <v>-527538.14190229715</v>
      </c>
      <c r="Z106" s="254">
        <f t="shared" si="35"/>
        <v>15762.5580977028</v>
      </c>
      <c r="AA106" s="254" t="e">
        <f t="shared" si="36"/>
        <v>#VALUE!</v>
      </c>
      <c r="AB106" s="91" t="str" cm="1">
        <f t="array" ref="AB106">_xll.BDP(P106&amp;" Govt","PX_DIRTY_MID")</f>
        <v>#N/A Field Not Applicable Govt</v>
      </c>
      <c r="AC106" s="256" t="e">
        <f t="shared" si="37"/>
        <v>#VALUE!</v>
      </c>
      <c r="AD106" s="255" t="e">
        <f t="shared" si="38"/>
        <v>#VALUE!</v>
      </c>
      <c r="AE106" s="249" t="str">
        <f t="shared" si="39"/>
        <v>EUR/USD R 06/20/24 USD</v>
      </c>
      <c r="AF106" s="254"/>
      <c r="AG106" s="254">
        <f t="shared" si="40"/>
        <v>15762.5580977028</v>
      </c>
      <c r="AH106" s="254" t="e">
        <f t="shared" si="41"/>
        <v>#VALUE!</v>
      </c>
      <c r="AI106" s="256" t="e">
        <f t="shared" si="42"/>
        <v>#VALUE!</v>
      </c>
      <c r="AJ106" t="b">
        <f t="shared" si="43"/>
        <v>1</v>
      </c>
      <c r="AK106" t="s">
        <v>1011</v>
      </c>
      <c r="AL106" t="str">
        <f t="shared" si="44"/>
        <v>FORWARD</v>
      </c>
      <c r="AM106">
        <f t="shared" si="45"/>
        <v>0</v>
      </c>
    </row>
    <row r="107" spans="1:39" x14ac:dyDescent="0.35">
      <c r="A107" t="s">
        <v>1537</v>
      </c>
      <c r="B107" t="s">
        <v>1433</v>
      </c>
      <c r="D107">
        <v>-1883929.2499999998</v>
      </c>
      <c r="E107">
        <v>-1883929.2499999998</v>
      </c>
      <c r="F107">
        <v>1.0901322478027344</v>
      </c>
      <c r="H107" s="287" t="e">
        <f t="shared" si="46"/>
        <v>#N/A</v>
      </c>
      <c r="I107" s="249" t="s">
        <v>626</v>
      </c>
      <c r="J107" t="s">
        <v>627</v>
      </c>
      <c r="L107">
        <v>500000</v>
      </c>
      <c r="M107">
        <v>540475.13008117676</v>
      </c>
      <c r="N107" s="251">
        <v>1.0819927833251952</v>
      </c>
      <c r="O107" t="str" cm="1">
        <f t="array" ref="O107">_xll.BDP(I107,"SECURITY_TYP")</f>
        <v>FORWARD</v>
      </c>
      <c r="P107" t="str" cm="1">
        <f t="array" ref="P107">_xll.BDP(I107,"ID_ISIN")</f>
        <v>#N/A Field Not Applicable</v>
      </c>
      <c r="Q107" t="str" cm="1">
        <f t="array" ref="Q107">_xll.BDP(P107&amp;" Govt","MATURITY")</f>
        <v>#N/A Field Not Applicable Govt</v>
      </c>
      <c r="R107" t="str" cm="1">
        <f t="array" ref="R107">_xll.BDP(I107,"CRNCY")</f>
        <v>USD</v>
      </c>
      <c r="S107" s="91" t="str" cm="1">
        <f t="array" ref="S107">_xll.BDP(P107&amp;" Govt","RISK_MID")</f>
        <v>#N/A Field Not Applicable Govt</v>
      </c>
      <c r="T107" s="175" t="e">
        <f t="shared" si="31"/>
        <v>#VALUE!</v>
      </c>
      <c r="U107" cm="1">
        <f t="array" ref="U107">IF(R107="USD",1,_xll.BDP("USD"&amp;R107&amp;" CURNCY","PX_LAST"))</f>
        <v>1</v>
      </c>
      <c r="V107" s="107" t="e">
        <f t="shared" si="32"/>
        <v>#VALUE!</v>
      </c>
      <c r="X107" s="249" t="str">
        <f t="shared" si="33"/>
        <v>EUR/USD R 06/20/24 Curncy</v>
      </c>
      <c r="Y107" s="250">
        <f t="shared" si="34"/>
        <v>485493.70717017044</v>
      </c>
      <c r="Z107" s="254">
        <f t="shared" si="35"/>
        <v>-14506.292829829559</v>
      </c>
      <c r="AA107" s="254" t="e">
        <f t="shared" si="36"/>
        <v>#VALUE!</v>
      </c>
      <c r="AB107" s="91" t="str" cm="1">
        <f t="array" ref="AB107">_xll.BDP(P107&amp;" Govt","PX_DIRTY_MID")</f>
        <v>#N/A Field Not Applicable Govt</v>
      </c>
      <c r="AC107" s="256" t="e">
        <f t="shared" si="37"/>
        <v>#VALUE!</v>
      </c>
      <c r="AD107" s="255" t="e">
        <f t="shared" si="38"/>
        <v>#VALUE!</v>
      </c>
      <c r="AE107" s="249" t="str">
        <f t="shared" si="39"/>
        <v>EUR/USD R 06/20/24 EUR</v>
      </c>
      <c r="AF107" s="254"/>
      <c r="AG107" s="254">
        <f t="shared" si="40"/>
        <v>-14506.292829829559</v>
      </c>
      <c r="AH107" s="254" t="e">
        <f t="shared" si="41"/>
        <v>#VALUE!</v>
      </c>
      <c r="AI107" s="256" t="e">
        <f t="shared" si="42"/>
        <v>#VALUE!</v>
      </c>
      <c r="AJ107" t="b">
        <f t="shared" si="43"/>
        <v>1</v>
      </c>
      <c r="AK107" t="s">
        <v>1011</v>
      </c>
      <c r="AL107" t="str">
        <f t="shared" si="44"/>
        <v>FORWARD</v>
      </c>
      <c r="AM107">
        <f t="shared" si="45"/>
        <v>0</v>
      </c>
    </row>
    <row r="108" spans="1:39" x14ac:dyDescent="0.35">
      <c r="A108" t="s">
        <v>1537</v>
      </c>
      <c r="B108" t="s">
        <v>1432</v>
      </c>
      <c r="D108">
        <v>-37168669.200000003</v>
      </c>
      <c r="E108">
        <v>-40402906.599240877</v>
      </c>
      <c r="F108">
        <v>1.090214329284668</v>
      </c>
      <c r="H108" s="287" t="e">
        <f t="shared" si="46"/>
        <v>#N/A</v>
      </c>
      <c r="I108" s="249" t="s">
        <v>626</v>
      </c>
      <c r="J108" t="s">
        <v>1325</v>
      </c>
      <c r="K108" t="s">
        <v>726</v>
      </c>
      <c r="L108">
        <v>0</v>
      </c>
      <c r="M108">
        <v>0</v>
      </c>
      <c r="N108" s="251">
        <v>0</v>
      </c>
      <c r="O108" t="str" cm="1">
        <f t="array" ref="O108">_xll.BDP(I108,"SECURITY_TYP")</f>
        <v>FORWARD</v>
      </c>
      <c r="P108" t="str" cm="1">
        <f t="array" ref="P108">_xll.BDP(I108,"ID_ISIN")</f>
        <v>#N/A Field Not Applicable</v>
      </c>
      <c r="Q108" t="str" cm="1">
        <f t="array" ref="Q108">_xll.BDP(P108&amp;" Govt","MATURITY")</f>
        <v>#N/A Field Not Applicable Govt</v>
      </c>
      <c r="R108" t="str" cm="1">
        <f t="array" ref="R108">_xll.BDP(I108,"CRNCY")</f>
        <v>USD</v>
      </c>
      <c r="S108" s="91" t="str" cm="1">
        <f t="array" ref="S108">_xll.BDP(P108&amp;" Govt","RISK_MID")</f>
        <v>#N/A Field Not Applicable Govt</v>
      </c>
      <c r="T108" s="175" t="e">
        <f t="shared" si="31"/>
        <v>#VALUE!</v>
      </c>
      <c r="U108" cm="1">
        <f t="array" ref="U108">IF(R108="USD",1,_xll.BDP("USD"&amp;R108&amp;" CURNCY","PX_LAST"))</f>
        <v>1</v>
      </c>
      <c r="V108" s="107" t="e">
        <f t="shared" si="32"/>
        <v>#VALUE!</v>
      </c>
      <c r="X108" s="249" t="str">
        <f t="shared" si="33"/>
        <v>EUR/USD R 06/20/24 Curncy</v>
      </c>
      <c r="Y108" s="250">
        <f t="shared" si="34"/>
        <v>0</v>
      </c>
      <c r="Z108" s="254">
        <f t="shared" si="35"/>
        <v>0</v>
      </c>
      <c r="AA108" s="254" t="e">
        <f t="shared" si="36"/>
        <v>#VALUE!</v>
      </c>
      <c r="AB108" s="91" t="str" cm="1">
        <f t="array" ref="AB108">_xll.BDP(P108&amp;" Govt","PX_DIRTY_MID")</f>
        <v>#N/A Field Not Applicable Govt</v>
      </c>
      <c r="AC108" s="256" t="e">
        <f t="shared" si="37"/>
        <v>#VALUE!</v>
      </c>
      <c r="AD108" s="255" t="e">
        <f t="shared" si="38"/>
        <v>#VALUE!</v>
      </c>
      <c r="AE108" s="249" t="str">
        <f t="shared" si="39"/>
        <v>[EUR/USD R 06/20/24 USD]</v>
      </c>
      <c r="AF108" s="254"/>
      <c r="AG108" s="254">
        <f t="shared" si="40"/>
        <v>0</v>
      </c>
      <c r="AH108" s="254" t="e">
        <f t="shared" si="41"/>
        <v>#VALUE!</v>
      </c>
      <c r="AI108" s="256" t="e">
        <f t="shared" si="42"/>
        <v>#VALUE!</v>
      </c>
      <c r="AJ108" t="b">
        <f t="shared" si="43"/>
        <v>1</v>
      </c>
      <c r="AK108" t="s">
        <v>1011</v>
      </c>
      <c r="AL108" t="str">
        <f t="shared" si="44"/>
        <v>FORWARD</v>
      </c>
      <c r="AM108" t="str">
        <f t="shared" si="45"/>
        <v>G10_USDEUR</v>
      </c>
    </row>
    <row r="109" spans="1:39" x14ac:dyDescent="0.35">
      <c r="A109" t="s">
        <v>851</v>
      </c>
      <c r="B109" t="s">
        <v>852</v>
      </c>
      <c r="D109">
        <v>1312</v>
      </c>
      <c r="E109">
        <v>1067966.6483516484</v>
      </c>
      <c r="F109">
        <v>81.140625</v>
      </c>
      <c r="H109" s="287" t="e">
        <f t="shared" si="46"/>
        <v>#N/A</v>
      </c>
      <c r="I109" s="249" t="s">
        <v>626</v>
      </c>
      <c r="J109" t="s">
        <v>628</v>
      </c>
      <c r="L109">
        <v>-540163.25</v>
      </c>
      <c r="M109">
        <v>-540163.25</v>
      </c>
      <c r="N109" s="251">
        <v>1.0819927833251952</v>
      </c>
      <c r="O109" t="str" cm="1">
        <f t="array" ref="O109">_xll.BDP(I109,"SECURITY_TYP")</f>
        <v>FORWARD</v>
      </c>
      <c r="P109" t="str" cm="1">
        <f t="array" ref="P109">_xll.BDP(I109,"ID_ISIN")</f>
        <v>#N/A Field Not Applicable</v>
      </c>
      <c r="Q109" t="str" cm="1">
        <f t="array" ref="Q109">_xll.BDP(P109&amp;" Govt","MATURITY")</f>
        <v>#N/A Field Not Applicable Govt</v>
      </c>
      <c r="R109" t="str" cm="1">
        <f t="array" ref="R109">_xll.BDP(I109,"CRNCY")</f>
        <v>USD</v>
      </c>
      <c r="S109" s="91" t="str" cm="1">
        <f t="array" ref="S109">_xll.BDP(P109&amp;" Govt","RISK_MID")</f>
        <v>#N/A Field Not Applicable Govt</v>
      </c>
      <c r="T109" s="175" t="e">
        <f t="shared" si="31"/>
        <v>#VALUE!</v>
      </c>
      <c r="U109" cm="1">
        <f t="array" ref="U109">IF(R109="USD",1,_xll.BDP("USD"&amp;R109&amp;" CURNCY","PX_LAST"))</f>
        <v>1</v>
      </c>
      <c r="V109" s="107" t="e">
        <f t="shared" si="32"/>
        <v>#VALUE!</v>
      </c>
      <c r="X109" s="249" t="str">
        <f t="shared" si="33"/>
        <v>EUR/USD R 06/20/24 Curncy</v>
      </c>
      <c r="Y109" s="250">
        <f t="shared" si="34"/>
        <v>-524491.71743917512</v>
      </c>
      <c r="Z109" s="254">
        <f t="shared" si="35"/>
        <v>15671.532560824882</v>
      </c>
      <c r="AA109" s="254" t="e">
        <f t="shared" si="36"/>
        <v>#VALUE!</v>
      </c>
      <c r="AB109" s="91" t="str" cm="1">
        <f t="array" ref="AB109">_xll.BDP(P109&amp;" Govt","PX_DIRTY_MID")</f>
        <v>#N/A Field Not Applicable Govt</v>
      </c>
      <c r="AC109" s="256" t="e">
        <f t="shared" si="37"/>
        <v>#VALUE!</v>
      </c>
      <c r="AD109" s="255" t="e">
        <f t="shared" si="38"/>
        <v>#VALUE!</v>
      </c>
      <c r="AE109" s="249" t="str">
        <f t="shared" si="39"/>
        <v>EUR/USD R 06/20/24 USD</v>
      </c>
      <c r="AF109" s="254"/>
      <c r="AG109" s="254">
        <f t="shared" si="40"/>
        <v>15671.532560824882</v>
      </c>
      <c r="AH109" s="254" t="e">
        <f t="shared" si="41"/>
        <v>#VALUE!</v>
      </c>
      <c r="AI109" s="256" t="e">
        <f t="shared" si="42"/>
        <v>#VALUE!</v>
      </c>
      <c r="AJ109" t="b">
        <f t="shared" si="43"/>
        <v>1</v>
      </c>
      <c r="AK109" t="s">
        <v>1011</v>
      </c>
      <c r="AL109" t="str">
        <f t="shared" si="44"/>
        <v>FORWARD</v>
      </c>
      <c r="AM109">
        <f t="shared" si="45"/>
        <v>0</v>
      </c>
    </row>
    <row r="110" spans="1:39" x14ac:dyDescent="0.35">
      <c r="A110" t="s">
        <v>1408</v>
      </c>
      <c r="B110" t="s">
        <v>1409</v>
      </c>
      <c r="D110">
        <v>-678935.79999999993</v>
      </c>
      <c r="E110">
        <v>-678935.79999999993</v>
      </c>
      <c r="F110">
        <v>0.67770099298095698</v>
      </c>
      <c r="H110" s="287" t="e">
        <f t="shared" si="46"/>
        <v>#N/A</v>
      </c>
      <c r="I110" s="249" t="s">
        <v>626</v>
      </c>
      <c r="J110" t="s">
        <v>627</v>
      </c>
      <c r="L110">
        <v>3200000</v>
      </c>
      <c r="M110">
        <v>3459040.8325195313</v>
      </c>
      <c r="N110" s="251">
        <v>1.0819927833251952</v>
      </c>
      <c r="O110" t="str" cm="1">
        <f t="array" ref="O110">_xll.BDP(I110,"SECURITY_TYP")</f>
        <v>FORWARD</v>
      </c>
      <c r="P110" t="str" cm="1">
        <f t="array" ref="P110">_xll.BDP(I110,"ID_ISIN")</f>
        <v>#N/A Field Not Applicable</v>
      </c>
      <c r="Q110" t="str" cm="1">
        <f t="array" ref="Q110">_xll.BDP(P110&amp;" Govt","MATURITY")</f>
        <v>#N/A Field Not Applicable Govt</v>
      </c>
      <c r="R110" t="str" cm="1">
        <f t="array" ref="R110">_xll.BDP(I110,"CRNCY")</f>
        <v>USD</v>
      </c>
      <c r="S110" s="91" t="str" cm="1">
        <f t="array" ref="S110">_xll.BDP(P110&amp;" Govt","RISK_MID")</f>
        <v>#N/A Field Not Applicable Govt</v>
      </c>
      <c r="T110" s="175" t="e">
        <f t="shared" si="31"/>
        <v>#VALUE!</v>
      </c>
      <c r="U110" cm="1">
        <f t="array" ref="U110">IF(R110="USD",1,_xll.BDP("USD"&amp;R110&amp;" CURNCY","PX_LAST"))</f>
        <v>1</v>
      </c>
      <c r="V110" s="107" t="e">
        <f t="shared" si="32"/>
        <v>#VALUE!</v>
      </c>
      <c r="X110" s="249" t="str">
        <f t="shared" si="33"/>
        <v>EUR/USD R 06/20/24 Curncy</v>
      </c>
      <c r="Y110" s="250">
        <f t="shared" si="34"/>
        <v>3107159.7258890909</v>
      </c>
      <c r="Z110" s="254">
        <f t="shared" si="35"/>
        <v>-92840.274110909086</v>
      </c>
      <c r="AA110" s="254" t="e">
        <f t="shared" si="36"/>
        <v>#VALUE!</v>
      </c>
      <c r="AB110" s="91" t="str" cm="1">
        <f t="array" ref="AB110">_xll.BDP(P110&amp;" Govt","PX_DIRTY_MID")</f>
        <v>#N/A Field Not Applicable Govt</v>
      </c>
      <c r="AC110" s="256" t="e">
        <f t="shared" si="37"/>
        <v>#VALUE!</v>
      </c>
      <c r="AD110" s="255" t="e">
        <f t="shared" si="38"/>
        <v>#VALUE!</v>
      </c>
      <c r="AE110" s="249" t="str">
        <f t="shared" si="39"/>
        <v>EUR/USD R 06/20/24 EUR</v>
      </c>
      <c r="AF110" s="254"/>
      <c r="AG110" s="254">
        <f t="shared" si="40"/>
        <v>-92840.274110909086</v>
      </c>
      <c r="AH110" s="254" t="e">
        <f t="shared" si="41"/>
        <v>#VALUE!</v>
      </c>
      <c r="AI110" s="256" t="e">
        <f t="shared" si="42"/>
        <v>#VALUE!</v>
      </c>
      <c r="AJ110" t="b">
        <f t="shared" si="43"/>
        <v>1</v>
      </c>
      <c r="AK110" t="s">
        <v>1011</v>
      </c>
      <c r="AL110" t="str">
        <f t="shared" si="44"/>
        <v>FORWARD</v>
      </c>
      <c r="AM110">
        <f t="shared" si="45"/>
        <v>0</v>
      </c>
    </row>
    <row r="111" spans="1:39" x14ac:dyDescent="0.35">
      <c r="A111" t="s">
        <v>1408</v>
      </c>
      <c r="B111" t="s">
        <v>1410</v>
      </c>
      <c r="D111">
        <v>1000000</v>
      </c>
      <c r="E111">
        <v>676699.99599456787</v>
      </c>
      <c r="F111">
        <v>0.67770099298095698</v>
      </c>
      <c r="H111" s="287" t="e">
        <f t="shared" si="46"/>
        <v>#N/A</v>
      </c>
      <c r="I111" s="249" t="s">
        <v>626</v>
      </c>
      <c r="J111" t="s">
        <v>628</v>
      </c>
      <c r="L111">
        <v>-14680774.800000001</v>
      </c>
      <c r="M111">
        <v>-14680774.800000001</v>
      </c>
      <c r="N111" s="251">
        <v>1.0819927833251952</v>
      </c>
      <c r="O111" t="str" cm="1">
        <f t="array" ref="O111">_xll.BDP(I111,"SECURITY_TYP")</f>
        <v>FORWARD</v>
      </c>
      <c r="P111" t="str" cm="1">
        <f t="array" ref="P111">_xll.BDP(I111,"ID_ISIN")</f>
        <v>#N/A Field Not Applicable</v>
      </c>
      <c r="Q111" t="str" cm="1">
        <f t="array" ref="Q111">_xll.BDP(P111&amp;" Govt","MATURITY")</f>
        <v>#N/A Field Not Applicable Govt</v>
      </c>
      <c r="R111" t="str" cm="1">
        <f t="array" ref="R111">_xll.BDP(I111,"CRNCY")</f>
        <v>USD</v>
      </c>
      <c r="S111" s="91" t="str" cm="1">
        <f t="array" ref="S111">_xll.BDP(P111&amp;" Govt","RISK_MID")</f>
        <v>#N/A Field Not Applicable Govt</v>
      </c>
      <c r="T111" s="175" t="e">
        <f t="shared" si="31"/>
        <v>#VALUE!</v>
      </c>
      <c r="U111" cm="1">
        <f t="array" ref="U111">IF(R111="USD",1,_xll.BDP("USD"&amp;R111&amp;" CURNCY","PX_LAST"))</f>
        <v>1</v>
      </c>
      <c r="V111" s="107" t="e">
        <f t="shared" si="32"/>
        <v>#VALUE!</v>
      </c>
      <c r="X111" s="249" t="str">
        <f t="shared" si="33"/>
        <v>EUR/USD R 06/20/24 Curncy</v>
      </c>
      <c r="Y111" s="250">
        <f t="shared" si="34"/>
        <v>-14254847.563564835</v>
      </c>
      <c r="Z111" s="254">
        <f t="shared" si="35"/>
        <v>425927.23643516563</v>
      </c>
      <c r="AA111" s="254" t="e">
        <f t="shared" si="36"/>
        <v>#VALUE!</v>
      </c>
      <c r="AB111" s="91" t="str" cm="1">
        <f t="array" ref="AB111">_xll.BDP(P111&amp;" Govt","PX_DIRTY_MID")</f>
        <v>#N/A Field Not Applicable Govt</v>
      </c>
      <c r="AC111" s="256" t="e">
        <f t="shared" si="37"/>
        <v>#VALUE!</v>
      </c>
      <c r="AD111" s="255" t="e">
        <f t="shared" si="38"/>
        <v>#VALUE!</v>
      </c>
      <c r="AE111" s="249" t="str">
        <f t="shared" si="39"/>
        <v>EUR/USD R 06/20/24 USD</v>
      </c>
      <c r="AF111" s="254"/>
      <c r="AG111" s="254">
        <f t="shared" si="40"/>
        <v>425927.23643516563</v>
      </c>
      <c r="AH111" s="254" t="e">
        <f t="shared" si="41"/>
        <v>#VALUE!</v>
      </c>
      <c r="AI111" s="256" t="e">
        <f t="shared" si="42"/>
        <v>#VALUE!</v>
      </c>
      <c r="AJ111" t="b">
        <f t="shared" si="43"/>
        <v>1</v>
      </c>
      <c r="AK111" t="s">
        <v>1011</v>
      </c>
      <c r="AL111" t="str">
        <f t="shared" si="44"/>
        <v>FORWARD</v>
      </c>
      <c r="AM111">
        <f t="shared" si="45"/>
        <v>0</v>
      </c>
    </row>
    <row r="112" spans="1:39" x14ac:dyDescent="0.35">
      <c r="A112" t="s">
        <v>1408</v>
      </c>
      <c r="B112" t="s">
        <v>1410</v>
      </c>
      <c r="D112">
        <v>695000</v>
      </c>
      <c r="E112">
        <v>470306.49721622467</v>
      </c>
      <c r="F112">
        <v>0.67770099298095698</v>
      </c>
      <c r="H112" s="287" t="e">
        <f t="shared" si="46"/>
        <v>#N/A</v>
      </c>
      <c r="I112" s="249" t="s">
        <v>626</v>
      </c>
      <c r="J112" t="s">
        <v>627</v>
      </c>
      <c r="L112">
        <v>13500000</v>
      </c>
      <c r="M112">
        <v>14592828.512191772</v>
      </c>
      <c r="N112" s="251">
        <v>1.0819927833251952</v>
      </c>
      <c r="O112" t="str" cm="1">
        <f t="array" ref="O112">_xll.BDP(I112,"SECURITY_TYP")</f>
        <v>FORWARD</v>
      </c>
      <c r="P112" t="str" cm="1">
        <f t="array" ref="P112">_xll.BDP(I112,"ID_ISIN")</f>
        <v>#N/A Field Not Applicable</v>
      </c>
      <c r="Q112" t="str" cm="1">
        <f t="array" ref="Q112">_xll.BDP(P112&amp;" Govt","MATURITY")</f>
        <v>#N/A Field Not Applicable Govt</v>
      </c>
      <c r="R112" t="str" cm="1">
        <f t="array" ref="R112">_xll.BDP(I112,"CRNCY")</f>
        <v>USD</v>
      </c>
      <c r="S112" s="91" t="str" cm="1">
        <f t="array" ref="S112">_xll.BDP(P112&amp;" Govt","RISK_MID")</f>
        <v>#N/A Field Not Applicable Govt</v>
      </c>
      <c r="T112" s="175" t="e">
        <f t="shared" si="31"/>
        <v>#VALUE!</v>
      </c>
      <c r="U112" cm="1">
        <f t="array" ref="U112">IF(R112="USD",1,_xll.BDP("USD"&amp;R112&amp;" CURNCY","PX_LAST"))</f>
        <v>1</v>
      </c>
      <c r="V112" s="107" t="e">
        <f t="shared" si="32"/>
        <v>#VALUE!</v>
      </c>
      <c r="X112" s="249" t="str">
        <f t="shared" si="33"/>
        <v>EUR/USD R 06/20/24 Curncy</v>
      </c>
      <c r="Y112" s="250">
        <f t="shared" si="34"/>
        <v>13108330.093594601</v>
      </c>
      <c r="Z112" s="254">
        <f t="shared" si="35"/>
        <v>-391669.90640539862</v>
      </c>
      <c r="AA112" s="254" t="e">
        <f t="shared" si="36"/>
        <v>#VALUE!</v>
      </c>
      <c r="AB112" s="91" t="str" cm="1">
        <f t="array" ref="AB112">_xll.BDP(P112&amp;" Govt","PX_DIRTY_MID")</f>
        <v>#N/A Field Not Applicable Govt</v>
      </c>
      <c r="AC112" s="256" t="e">
        <f t="shared" si="37"/>
        <v>#VALUE!</v>
      </c>
      <c r="AD112" s="255" t="e">
        <f t="shared" si="38"/>
        <v>#VALUE!</v>
      </c>
      <c r="AE112" s="249" t="str">
        <f t="shared" si="39"/>
        <v>EUR/USD R 06/20/24 EUR</v>
      </c>
      <c r="AF112" s="254"/>
      <c r="AG112" s="254">
        <f t="shared" si="40"/>
        <v>-391669.90640539862</v>
      </c>
      <c r="AH112" s="254" t="e">
        <f t="shared" si="41"/>
        <v>#VALUE!</v>
      </c>
      <c r="AI112" s="256" t="e">
        <f t="shared" si="42"/>
        <v>#VALUE!</v>
      </c>
      <c r="AJ112" t="b">
        <f t="shared" si="43"/>
        <v>1</v>
      </c>
      <c r="AK112" t="s">
        <v>1011</v>
      </c>
      <c r="AL112" t="str">
        <f t="shared" si="44"/>
        <v>FORWARD</v>
      </c>
      <c r="AM112">
        <f t="shared" si="45"/>
        <v>0</v>
      </c>
    </row>
    <row r="113" spans="1:39" x14ac:dyDescent="0.35">
      <c r="A113" t="s">
        <v>1408</v>
      </c>
      <c r="B113" t="s">
        <v>1409</v>
      </c>
      <c r="D113">
        <v>-465319.52749999997</v>
      </c>
      <c r="E113">
        <v>-465319.52749999997</v>
      </c>
      <c r="F113">
        <v>0.67770099298095698</v>
      </c>
      <c r="H113" s="287" t="e">
        <f t="shared" si="46"/>
        <v>#N/A</v>
      </c>
      <c r="I113" s="249" t="s">
        <v>626</v>
      </c>
      <c r="J113" t="s">
        <v>627</v>
      </c>
      <c r="L113">
        <v>500000</v>
      </c>
      <c r="M113">
        <v>540475.13008117676</v>
      </c>
      <c r="N113" s="251">
        <v>1.0819927833251952</v>
      </c>
      <c r="O113" t="str" cm="1">
        <f t="array" ref="O113">_xll.BDP(I113,"SECURITY_TYP")</f>
        <v>FORWARD</v>
      </c>
      <c r="P113" t="str" cm="1">
        <f t="array" ref="P113">_xll.BDP(I113,"ID_ISIN")</f>
        <v>#N/A Field Not Applicable</v>
      </c>
      <c r="Q113" t="str" cm="1">
        <f t="array" ref="Q113">_xll.BDP(P113&amp;" Govt","MATURITY")</f>
        <v>#N/A Field Not Applicable Govt</v>
      </c>
      <c r="R113" t="str" cm="1">
        <f t="array" ref="R113">_xll.BDP(I113,"CRNCY")</f>
        <v>USD</v>
      </c>
      <c r="S113" s="91" t="str" cm="1">
        <f t="array" ref="S113">_xll.BDP(P113&amp;" Govt","RISK_MID")</f>
        <v>#N/A Field Not Applicable Govt</v>
      </c>
      <c r="T113" s="175" t="e">
        <f t="shared" si="31"/>
        <v>#VALUE!</v>
      </c>
      <c r="U113" cm="1">
        <f t="array" ref="U113">IF(R113="USD",1,_xll.BDP("USD"&amp;R113&amp;" CURNCY","PX_LAST"))</f>
        <v>1</v>
      </c>
      <c r="V113" s="107" t="e">
        <f t="shared" si="32"/>
        <v>#VALUE!</v>
      </c>
      <c r="X113" s="249" t="str">
        <f t="shared" si="33"/>
        <v>EUR/USD R 06/20/24 Curncy</v>
      </c>
      <c r="Y113" s="250">
        <f t="shared" si="34"/>
        <v>485493.70717017044</v>
      </c>
      <c r="Z113" s="254">
        <f t="shared" si="35"/>
        <v>-14506.292829829559</v>
      </c>
      <c r="AA113" s="254" t="e">
        <f t="shared" si="36"/>
        <v>#VALUE!</v>
      </c>
      <c r="AB113" s="91" t="str" cm="1">
        <f t="array" ref="AB113">_xll.BDP(P113&amp;" Govt","PX_DIRTY_MID")</f>
        <v>#N/A Field Not Applicable Govt</v>
      </c>
      <c r="AC113" s="256" t="e">
        <f t="shared" si="37"/>
        <v>#VALUE!</v>
      </c>
      <c r="AD113" s="255" t="e">
        <f t="shared" si="38"/>
        <v>#VALUE!</v>
      </c>
      <c r="AE113" s="249" t="str">
        <f t="shared" si="39"/>
        <v>EUR/USD R 06/20/24 EUR</v>
      </c>
      <c r="AF113" s="254"/>
      <c r="AG113" s="254">
        <f t="shared" si="40"/>
        <v>-14506.292829829559</v>
      </c>
      <c r="AH113" s="254" t="e">
        <f t="shared" si="41"/>
        <v>#VALUE!</v>
      </c>
      <c r="AI113" s="256" t="e">
        <f t="shared" si="42"/>
        <v>#VALUE!</v>
      </c>
      <c r="AJ113" t="b">
        <f t="shared" si="43"/>
        <v>1</v>
      </c>
      <c r="AK113" t="s">
        <v>1011</v>
      </c>
      <c r="AL113" t="str">
        <f t="shared" si="44"/>
        <v>FORWARD</v>
      </c>
      <c r="AM113">
        <f t="shared" si="45"/>
        <v>0</v>
      </c>
    </row>
    <row r="114" spans="1:39" x14ac:dyDescent="0.35">
      <c r="A114" t="s">
        <v>1408</v>
      </c>
      <c r="B114" t="s">
        <v>1409</v>
      </c>
      <c r="D114">
        <v>-6022785.5999999996</v>
      </c>
      <c r="E114">
        <v>-6022785.5999999996</v>
      </c>
      <c r="F114">
        <v>0.67770099298095698</v>
      </c>
      <c r="H114" s="287" t="e">
        <f t="shared" si="46"/>
        <v>#N/A</v>
      </c>
      <c r="I114" s="249" t="s">
        <v>626</v>
      </c>
      <c r="J114" t="s">
        <v>628</v>
      </c>
      <c r="L114">
        <v>-542696.65</v>
      </c>
      <c r="M114">
        <v>-542696.65</v>
      </c>
      <c r="N114" s="251">
        <v>1.0819927833251952</v>
      </c>
      <c r="O114" t="str" cm="1">
        <f t="array" ref="O114">_xll.BDP(I114,"SECURITY_TYP")</f>
        <v>FORWARD</v>
      </c>
      <c r="P114" t="str" cm="1">
        <f t="array" ref="P114">_xll.BDP(I114,"ID_ISIN")</f>
        <v>#N/A Field Not Applicable</v>
      </c>
      <c r="Q114" t="str" cm="1">
        <f t="array" ref="Q114">_xll.BDP(P114&amp;" Govt","MATURITY")</f>
        <v>#N/A Field Not Applicable Govt</v>
      </c>
      <c r="R114" t="str" cm="1">
        <f t="array" ref="R114">_xll.BDP(I114,"CRNCY")</f>
        <v>USD</v>
      </c>
      <c r="S114" s="91" t="str" cm="1">
        <f t="array" ref="S114">_xll.BDP(P114&amp;" Govt","RISK_MID")</f>
        <v>#N/A Field Not Applicable Govt</v>
      </c>
      <c r="T114" s="175" t="e">
        <f t="shared" si="31"/>
        <v>#VALUE!</v>
      </c>
      <c r="U114" cm="1">
        <f t="array" ref="U114">IF(R114="USD",1,_xll.BDP("USD"&amp;R114&amp;" CURNCY","PX_LAST"))</f>
        <v>1</v>
      </c>
      <c r="V114" s="107" t="e">
        <f t="shared" si="32"/>
        <v>#VALUE!</v>
      </c>
      <c r="X114" s="249" t="str">
        <f t="shared" si="33"/>
        <v>EUR/USD R 06/20/24 Curncy</v>
      </c>
      <c r="Y114" s="250">
        <f t="shared" si="34"/>
        <v>-526951.61695466493</v>
      </c>
      <c r="Z114" s="254">
        <f t="shared" si="35"/>
        <v>15745.033045335091</v>
      </c>
      <c r="AA114" s="254" t="e">
        <f t="shared" si="36"/>
        <v>#VALUE!</v>
      </c>
      <c r="AB114" s="91" t="str" cm="1">
        <f t="array" ref="AB114">_xll.BDP(P114&amp;" Govt","PX_DIRTY_MID")</f>
        <v>#N/A Field Not Applicable Govt</v>
      </c>
      <c r="AC114" s="256" t="e">
        <f t="shared" si="37"/>
        <v>#VALUE!</v>
      </c>
      <c r="AD114" s="255" t="e">
        <f t="shared" si="38"/>
        <v>#VALUE!</v>
      </c>
      <c r="AE114" s="249" t="str">
        <f t="shared" si="39"/>
        <v>EUR/USD R 06/20/24 USD</v>
      </c>
      <c r="AF114" s="254"/>
      <c r="AG114" s="254">
        <f t="shared" si="40"/>
        <v>15745.033045335091</v>
      </c>
      <c r="AH114" s="254" t="e">
        <f t="shared" si="41"/>
        <v>#VALUE!</v>
      </c>
      <c r="AI114" s="256" t="e">
        <f t="shared" si="42"/>
        <v>#VALUE!</v>
      </c>
      <c r="AJ114" t="b">
        <f t="shared" si="43"/>
        <v>1</v>
      </c>
      <c r="AK114" t="s">
        <v>1011</v>
      </c>
      <c r="AL114" t="str">
        <f t="shared" si="44"/>
        <v>FORWARD</v>
      </c>
      <c r="AM114">
        <f t="shared" si="45"/>
        <v>0</v>
      </c>
    </row>
    <row r="115" spans="1:39" x14ac:dyDescent="0.35">
      <c r="A115" t="s">
        <v>1408</v>
      </c>
      <c r="B115" t="s">
        <v>1409</v>
      </c>
      <c r="D115">
        <v>200000.00000000003</v>
      </c>
      <c r="E115">
        <v>200000.00000000003</v>
      </c>
      <c r="F115">
        <v>0.67770099298095698</v>
      </c>
      <c r="H115" s="287" t="e">
        <f t="shared" si="46"/>
        <v>#N/A</v>
      </c>
      <c r="I115" s="249" t="s">
        <v>626</v>
      </c>
      <c r="J115" t="s">
        <v>627</v>
      </c>
      <c r="L115">
        <v>500000</v>
      </c>
      <c r="M115">
        <v>540475.13008117676</v>
      </c>
      <c r="N115" s="251">
        <v>1.0819927833251952</v>
      </c>
      <c r="O115" t="str" cm="1">
        <f t="array" ref="O115">_xll.BDP(I115,"SECURITY_TYP")</f>
        <v>FORWARD</v>
      </c>
      <c r="P115" t="str" cm="1">
        <f t="array" ref="P115">_xll.BDP(I115,"ID_ISIN")</f>
        <v>#N/A Field Not Applicable</v>
      </c>
      <c r="Q115" t="str" cm="1">
        <f t="array" ref="Q115">_xll.BDP(P115&amp;" Govt","MATURITY")</f>
        <v>#N/A Field Not Applicable Govt</v>
      </c>
      <c r="R115" t="str" cm="1">
        <f t="array" ref="R115">_xll.BDP(I115,"CRNCY")</f>
        <v>USD</v>
      </c>
      <c r="S115" s="91" t="str" cm="1">
        <f t="array" ref="S115">_xll.BDP(P115&amp;" Govt","RISK_MID")</f>
        <v>#N/A Field Not Applicable Govt</v>
      </c>
      <c r="T115" s="175" t="e">
        <f t="shared" si="31"/>
        <v>#VALUE!</v>
      </c>
      <c r="U115" cm="1">
        <f t="array" ref="U115">IF(R115="USD",1,_xll.BDP("USD"&amp;R115&amp;" CURNCY","PX_LAST"))</f>
        <v>1</v>
      </c>
      <c r="V115" s="107" t="e">
        <f t="shared" si="32"/>
        <v>#VALUE!</v>
      </c>
      <c r="X115" s="249" t="str">
        <f t="shared" si="33"/>
        <v>EUR/USD R 06/20/24 Curncy</v>
      </c>
      <c r="Y115" s="250">
        <f t="shared" si="34"/>
        <v>485493.70717017044</v>
      </c>
      <c r="Z115" s="254">
        <f t="shared" si="35"/>
        <v>-14506.292829829559</v>
      </c>
      <c r="AA115" s="254" t="e">
        <f t="shared" si="36"/>
        <v>#VALUE!</v>
      </c>
      <c r="AB115" s="91" t="str" cm="1">
        <f t="array" ref="AB115">_xll.BDP(P115&amp;" Govt","PX_DIRTY_MID")</f>
        <v>#N/A Field Not Applicable Govt</v>
      </c>
      <c r="AC115" s="256" t="e">
        <f t="shared" si="37"/>
        <v>#VALUE!</v>
      </c>
      <c r="AD115" s="255" t="e">
        <f t="shared" si="38"/>
        <v>#VALUE!</v>
      </c>
      <c r="AE115" s="249" t="str">
        <f t="shared" si="39"/>
        <v>EUR/USD R 06/20/24 EUR</v>
      </c>
      <c r="AF115" s="254"/>
      <c r="AG115" s="254">
        <f t="shared" si="40"/>
        <v>-14506.292829829559</v>
      </c>
      <c r="AH115" s="254" t="e">
        <f t="shared" si="41"/>
        <v>#VALUE!</v>
      </c>
      <c r="AI115" s="256" t="e">
        <f t="shared" si="42"/>
        <v>#VALUE!</v>
      </c>
      <c r="AJ115" t="b">
        <f t="shared" si="43"/>
        <v>1</v>
      </c>
      <c r="AK115" t="s">
        <v>1011</v>
      </c>
      <c r="AL115" t="str">
        <f t="shared" si="44"/>
        <v>FORWARD</v>
      </c>
      <c r="AM115">
        <f t="shared" si="45"/>
        <v>0</v>
      </c>
    </row>
    <row r="116" spans="1:39" x14ac:dyDescent="0.35">
      <c r="A116" t="s">
        <v>1408</v>
      </c>
      <c r="B116" t="s">
        <v>1410</v>
      </c>
      <c r="D116">
        <v>-298951.42786675744</v>
      </c>
      <c r="E116">
        <v>-202300.4300400051</v>
      </c>
      <c r="F116">
        <v>0.67770099298095698</v>
      </c>
      <c r="H116" s="287" t="e">
        <f t="shared" si="46"/>
        <v>#N/A</v>
      </c>
      <c r="I116" s="249" t="s">
        <v>626</v>
      </c>
      <c r="J116" t="s">
        <v>628</v>
      </c>
      <c r="L116">
        <v>-3919066.1999999997</v>
      </c>
      <c r="M116">
        <v>-3919066.1999999997</v>
      </c>
      <c r="N116" s="251">
        <v>1.0819927833251952</v>
      </c>
      <c r="O116" t="str" cm="1">
        <f t="array" ref="O116">_xll.BDP(I116,"SECURITY_TYP")</f>
        <v>FORWARD</v>
      </c>
      <c r="P116" t="str" cm="1">
        <f t="array" ref="P116">_xll.BDP(I116,"ID_ISIN")</f>
        <v>#N/A Field Not Applicable</v>
      </c>
      <c r="Q116" t="str" cm="1">
        <f t="array" ref="Q116">_xll.BDP(P116&amp;" Govt","MATURITY")</f>
        <v>#N/A Field Not Applicable Govt</v>
      </c>
      <c r="R116" t="str" cm="1">
        <f t="array" ref="R116">_xll.BDP(I116,"CRNCY")</f>
        <v>USD</v>
      </c>
      <c r="S116" s="91" t="str" cm="1">
        <f t="array" ref="S116">_xll.BDP(P116&amp;" Govt","RISK_MID")</f>
        <v>#N/A Field Not Applicable Govt</v>
      </c>
      <c r="T116" s="175" t="e">
        <f t="shared" si="31"/>
        <v>#VALUE!</v>
      </c>
      <c r="U116" cm="1">
        <f t="array" ref="U116">IF(R116="USD",1,_xll.BDP("USD"&amp;R116&amp;" CURNCY","PX_LAST"))</f>
        <v>1</v>
      </c>
      <c r="V116" s="107" t="e">
        <f t="shared" si="32"/>
        <v>#VALUE!</v>
      </c>
      <c r="X116" s="249" t="str">
        <f t="shared" si="33"/>
        <v>EUR/USD R 06/20/24 Curncy</v>
      </c>
      <c r="Y116" s="250">
        <f t="shared" si="34"/>
        <v>-3805363.956166625</v>
      </c>
      <c r="Z116" s="254">
        <f t="shared" si="35"/>
        <v>113702.2438333747</v>
      </c>
      <c r="AA116" s="254" t="e">
        <f t="shared" si="36"/>
        <v>#VALUE!</v>
      </c>
      <c r="AB116" s="91" t="str" cm="1">
        <f t="array" ref="AB116">_xll.BDP(P116&amp;" Govt","PX_DIRTY_MID")</f>
        <v>#N/A Field Not Applicable Govt</v>
      </c>
      <c r="AC116" s="256" t="e">
        <f t="shared" si="37"/>
        <v>#VALUE!</v>
      </c>
      <c r="AD116" s="255" t="e">
        <f t="shared" si="38"/>
        <v>#VALUE!</v>
      </c>
      <c r="AE116" s="249" t="str">
        <f t="shared" si="39"/>
        <v>EUR/USD R 06/20/24 USD</v>
      </c>
      <c r="AF116" s="254"/>
      <c r="AG116" s="254">
        <f t="shared" si="40"/>
        <v>113702.2438333747</v>
      </c>
      <c r="AH116" s="254" t="e">
        <f t="shared" si="41"/>
        <v>#VALUE!</v>
      </c>
      <c r="AI116" s="256" t="e">
        <f t="shared" si="42"/>
        <v>#VALUE!</v>
      </c>
      <c r="AJ116" t="b">
        <f t="shared" si="43"/>
        <v>1</v>
      </c>
      <c r="AK116" t="s">
        <v>1011</v>
      </c>
      <c r="AL116" t="str">
        <f t="shared" si="44"/>
        <v>FORWARD</v>
      </c>
      <c r="AM116">
        <f t="shared" si="45"/>
        <v>0</v>
      </c>
    </row>
    <row r="117" spans="1:39" x14ac:dyDescent="0.35">
      <c r="A117" t="s">
        <v>1408</v>
      </c>
      <c r="B117" t="s">
        <v>1410</v>
      </c>
      <c r="D117">
        <v>9000000</v>
      </c>
      <c r="E117">
        <v>6090299.9639511108</v>
      </c>
      <c r="F117">
        <v>0.67770099298095698</v>
      </c>
      <c r="H117" s="287" t="e">
        <f t="shared" si="46"/>
        <v>#N/A</v>
      </c>
      <c r="I117" s="249" t="s">
        <v>1261</v>
      </c>
      <c r="J117" t="s">
        <v>1262</v>
      </c>
      <c r="L117">
        <v>-29.000000000000004</v>
      </c>
      <c r="M117">
        <v>16362.792658898092</v>
      </c>
      <c r="N117" s="251">
        <v>143.6300048828125</v>
      </c>
      <c r="O117" t="str" cm="1">
        <f t="array" ref="O117">_xll.BDP(I117,"SECURITY_TYP")</f>
        <v>Financial commodity future.</v>
      </c>
      <c r="P117" t="str" cm="1">
        <f t="array" ref="P117">_xll.BDP(I117,"ID_ISIN")</f>
        <v>#N/A Field Not Applicable</v>
      </c>
      <c r="Q117" t="str" cm="1">
        <f t="array" ref="Q117">_xll.BDP(P117&amp;" Govt","MATURITY")</f>
        <v>#N/A Field Not Applicable Govt</v>
      </c>
      <c r="R117" t="str" cm="1">
        <f t="array" ref="R117">_xll.BDP(I117,"CRNCY")</f>
        <v>JPY</v>
      </c>
      <c r="S117" s="91" t="str" cm="1">
        <f t="array" ref="S117">_xll.BDP(P117&amp;" Govt","RISK_MID")</f>
        <v>#N/A Field Not Applicable Govt</v>
      </c>
      <c r="T117" s="175" t="e">
        <f t="shared" si="31"/>
        <v>#VALUE!</v>
      </c>
      <c r="U117" cm="1">
        <f t="array" ref="U117">IF(R117="USD",1,_xll.BDP("USD"&amp;R117&amp;" CURNCY","PX_LAST"))</f>
        <v>159.07</v>
      </c>
      <c r="V117" s="107" t="e">
        <f t="shared" si="32"/>
        <v>#VALUE!</v>
      </c>
      <c r="X117" s="249" t="str">
        <f t="shared" si="33"/>
        <v>JBM4 Comdty</v>
      </c>
      <c r="Y117" s="250">
        <f t="shared" si="34"/>
        <v>-28.158635015869887</v>
      </c>
      <c r="Z117" s="254">
        <f t="shared" si="35"/>
        <v>0.84136498413011651</v>
      </c>
      <c r="AA117" s="254" t="e">
        <f t="shared" si="36"/>
        <v>#VALUE!</v>
      </c>
      <c r="AB117" s="91" t="str" cm="1">
        <f t="array" ref="AB117">_xll.BDP(P117&amp;" Govt","PX_DIRTY_MID")</f>
        <v>#N/A Field Not Applicable Govt</v>
      </c>
      <c r="AC117" s="256" t="e">
        <f t="shared" si="37"/>
        <v>#VALUE!</v>
      </c>
      <c r="AD117" s="255" t="e">
        <f t="shared" si="38"/>
        <v>#VALUE!</v>
      </c>
      <c r="AE117" s="249" t="str">
        <f t="shared" si="39"/>
        <v>JBM4 OSE</v>
      </c>
      <c r="AF117" s="254"/>
      <c r="AG117" s="254">
        <f t="shared" si="40"/>
        <v>0.84136498413011651</v>
      </c>
      <c r="AH117" s="254" t="e">
        <f t="shared" si="41"/>
        <v>#VALUE!</v>
      </c>
      <c r="AI117" s="256" t="e">
        <f t="shared" si="42"/>
        <v>#VALUE!</v>
      </c>
      <c r="AJ117" t="b">
        <f t="shared" si="43"/>
        <v>1</v>
      </c>
      <c r="AK117" t="s">
        <v>1011</v>
      </c>
      <c r="AL117" t="str">
        <f t="shared" si="44"/>
        <v>Financial commodity future.</v>
      </c>
      <c r="AM117">
        <f t="shared" si="45"/>
        <v>0</v>
      </c>
    </row>
    <row r="118" spans="1:39" x14ac:dyDescent="0.35">
      <c r="A118" t="s">
        <v>1408</v>
      </c>
      <c r="B118" t="s">
        <v>1410</v>
      </c>
      <c r="D118">
        <v>-741215.16326549754</v>
      </c>
      <c r="E118">
        <v>-501580.29801287514</v>
      </c>
      <c r="F118">
        <v>0.67770099298095698</v>
      </c>
      <c r="H118" s="287">
        <f t="shared" si="46"/>
        <v>-64150</v>
      </c>
      <c r="I118" s="249" t="s">
        <v>746</v>
      </c>
      <c r="J118" t="s">
        <v>747</v>
      </c>
      <c r="L118">
        <v>151400</v>
      </c>
      <c r="M118">
        <v>963449.44392577012</v>
      </c>
      <c r="N118" s="251">
        <v>99.9</v>
      </c>
      <c r="O118" t="str" cm="1">
        <f t="array" ref="O118">_xll.BDP(I118,"SECURITY_TYP")</f>
        <v>DOMESTIC</v>
      </c>
      <c r="P118" t="str" cm="1">
        <f t="array" ref="P118">_xll.BDP(I118,"ID_ISIN")</f>
        <v>JP1051441L76</v>
      </c>
      <c r="Q118" t="str" cm="1">
        <f t="array" ref="Q118">_xll.BDP(P118&amp;" Govt","MATURITY")</f>
        <v>20/06/2025</v>
      </c>
      <c r="R118" t="str" cm="1">
        <f t="array" ref="R118">_xll.BDP(I118,"CRNCY")</f>
        <v>JPY</v>
      </c>
      <c r="S118" s="91" cm="1">
        <f t="array" ref="S118">_xll.BDP(P118&amp;" Govt","RISK_MID")</f>
        <v>0.92762697260653226</v>
      </c>
      <c r="T118" s="175">
        <f t="shared" si="31"/>
        <v>88.289887252548553</v>
      </c>
      <c r="U118" cm="1">
        <f t="array" ref="U118">IF(R118="USD",1,_xll.BDP("USD"&amp;R118&amp;" CURNCY","PX_LAST"))</f>
        <v>159.07</v>
      </c>
      <c r="V118" s="107">
        <f t="shared" si="32"/>
        <v>5.1230358335924283E-3</v>
      </c>
      <c r="X118" s="249" t="str">
        <f t="shared" si="33"/>
        <v>BK445944 Corp</v>
      </c>
      <c r="Y118" s="250">
        <f t="shared" si="34"/>
        <v>147007.4945311276</v>
      </c>
      <c r="Z118" s="254">
        <f t="shared" si="35"/>
        <v>-4392.5054688724049</v>
      </c>
      <c r="AA118" s="254">
        <f t="shared" si="36"/>
        <v>-2.5615179167962192</v>
      </c>
      <c r="AB118" s="91" cm="1">
        <f t="array" ref="AB118">_xll.BDP(P118&amp;" Govt","PX_DIRTY_MID")</f>
        <v>99.992123199999995</v>
      </c>
      <c r="AC118" s="256">
        <f t="shared" si="37"/>
        <v>-27611.48852707382</v>
      </c>
      <c r="AD118" s="255">
        <f t="shared" si="38"/>
        <v>-2.8658990568892966E-2</v>
      </c>
      <c r="AE118" s="249" t="str">
        <f t="shared" si="39"/>
        <v>JGB 0.1 06/20/25 144</v>
      </c>
      <c r="AF118" s="254"/>
      <c r="AG118" s="254">
        <f t="shared" si="40"/>
        <v>-4392.5054688724049</v>
      </c>
      <c r="AH118" s="254">
        <f t="shared" si="41"/>
        <v>-2.5615179167962192</v>
      </c>
      <c r="AI118" s="256">
        <f t="shared" si="42"/>
        <v>-27611.48852707382</v>
      </c>
      <c r="AJ118" t="b">
        <f t="shared" si="43"/>
        <v>1</v>
      </c>
      <c r="AK118" t="s">
        <v>1011</v>
      </c>
      <c r="AL118" t="str">
        <f t="shared" si="44"/>
        <v>DOMESTIC</v>
      </c>
      <c r="AM118">
        <f t="shared" si="45"/>
        <v>0</v>
      </c>
    </row>
    <row r="119" spans="1:39" x14ac:dyDescent="0.35">
      <c r="A119" t="s">
        <v>1408</v>
      </c>
      <c r="B119" t="s">
        <v>1410</v>
      </c>
      <c r="D119">
        <v>-49619849.520000003</v>
      </c>
      <c r="E119">
        <v>-33577751.971435063</v>
      </c>
      <c r="F119">
        <v>0.67783499599456787</v>
      </c>
      <c r="H119" s="287">
        <f t="shared" si="46"/>
        <v>0</v>
      </c>
      <c r="I119" s="249" t="s">
        <v>763</v>
      </c>
      <c r="J119" t="s">
        <v>764</v>
      </c>
      <c r="L119">
        <v>157189809</v>
      </c>
      <c r="M119">
        <v>9760.3128653261501</v>
      </c>
      <c r="N119" s="251">
        <v>1</v>
      </c>
      <c r="O119" t="str" cm="1">
        <f t="array" ref="O119">_xll.BDP(I119,"SECURITY_TYP")</f>
        <v>SPOT</v>
      </c>
      <c r="P119" t="str" cm="1">
        <f t="array" ref="P119">_xll.BDP(I119,"ID_ISIN")</f>
        <v>#N/A Field Not Applicable</v>
      </c>
      <c r="Q119" t="str" cm="1">
        <f t="array" ref="Q119">_xll.BDP(P119&amp;" Govt","MATURITY")</f>
        <v>#N/A Field Not Applicable Govt</v>
      </c>
      <c r="R119" t="str" cm="1">
        <f t="array" ref="R119">_xll.BDP(I119,"CRNCY")</f>
        <v>IDR</v>
      </c>
      <c r="S119" s="91" t="str" cm="1">
        <f t="array" ref="S119">_xll.BDP(P119&amp;" Govt","RISK_MID")</f>
        <v>#N/A Field Not Applicable Govt</v>
      </c>
      <c r="T119" s="175" t="e">
        <f t="shared" si="31"/>
        <v>#VALUE!</v>
      </c>
      <c r="U119" cm="1">
        <f t="array" ref="U119">IF(R119="USD",1,_xll.BDP("USD"&amp;R119&amp;" CURNCY","PX_LAST"))</f>
        <v>16158</v>
      </c>
      <c r="V119" s="107" t="e">
        <f t="shared" si="32"/>
        <v>#VALUE!</v>
      </c>
      <c r="X119" s="249" t="str">
        <f t="shared" si="33"/>
        <v>IDR Curncy</v>
      </c>
      <c r="Y119" s="250">
        <f t="shared" si="34"/>
        <v>152629326.20156205</v>
      </c>
      <c r="Z119" s="254">
        <f t="shared" si="35"/>
        <v>-4560482.798437953</v>
      </c>
      <c r="AA119" s="254" t="e">
        <f t="shared" si="36"/>
        <v>#VALUE!</v>
      </c>
      <c r="AB119" s="91" t="str" cm="1">
        <f t="array" ref="AB119">_xll.BDP(P119&amp;" Govt","PX_DIRTY_MID")</f>
        <v>#N/A Field Not Applicable Govt</v>
      </c>
      <c r="AC119" s="256" t="e">
        <f t="shared" si="37"/>
        <v>#VALUE!</v>
      </c>
      <c r="AD119" s="255" t="e">
        <f t="shared" si="38"/>
        <v>#VALUE!</v>
      </c>
      <c r="AE119" s="249" t="str">
        <f t="shared" si="39"/>
        <v>{cash} IDR</v>
      </c>
      <c r="AF119" s="254"/>
      <c r="AG119" s="254">
        <f t="shared" si="40"/>
        <v>-4560482.798437953</v>
      </c>
      <c r="AH119" s="254" t="e">
        <f t="shared" si="41"/>
        <v>#VALUE!</v>
      </c>
      <c r="AI119" s="256" t="e">
        <f t="shared" si="42"/>
        <v>#VALUE!</v>
      </c>
      <c r="AJ119" t="b">
        <f t="shared" si="43"/>
        <v>1</v>
      </c>
      <c r="AK119" t="s">
        <v>1011</v>
      </c>
      <c r="AL119" t="str">
        <f t="shared" si="44"/>
        <v>SPOT</v>
      </c>
      <c r="AM119">
        <f t="shared" si="45"/>
        <v>0</v>
      </c>
    </row>
    <row r="120" spans="1:39" x14ac:dyDescent="0.35">
      <c r="A120" t="s">
        <v>1408</v>
      </c>
      <c r="B120" t="s">
        <v>1409</v>
      </c>
      <c r="D120">
        <v>490000</v>
      </c>
      <c r="E120">
        <v>490000</v>
      </c>
      <c r="F120">
        <v>0.67770099298095698</v>
      </c>
      <c r="H120" s="287">
        <f t="shared" si="46"/>
        <v>-180300</v>
      </c>
      <c r="I120" s="249" t="s">
        <v>671</v>
      </c>
      <c r="J120" t="s">
        <v>672</v>
      </c>
      <c r="L120">
        <v>295500</v>
      </c>
      <c r="M120">
        <v>1580418.7916912606</v>
      </c>
      <c r="N120" s="251">
        <v>83.923000000000002</v>
      </c>
      <c r="O120" t="str" cm="1">
        <f t="array" ref="O120">_xll.BDP(I120,"SECURITY_TYP")</f>
        <v>DOMESTIC</v>
      </c>
      <c r="P120" t="str" cm="1">
        <f t="array" ref="P120">_xll.BDP(I120,"ID_ISIN")</f>
        <v>JP1201721L45</v>
      </c>
      <c r="Q120" t="str" cm="1">
        <f t="array" ref="Q120">_xll.BDP(P120&amp;" Govt","MATURITY")</f>
        <v>20/03/2040</v>
      </c>
      <c r="R120" t="str" cm="1">
        <f t="array" ref="R120">_xll.BDP(I120,"CRNCY")</f>
        <v>JPY</v>
      </c>
      <c r="S120" s="91" cm="1">
        <f t="array" ref="S120">_xll.BDP(P120&amp;" Govt","RISK_MID")</f>
        <v>10.244771034706446</v>
      </c>
      <c r="T120" s="175">
        <f t="shared" si="31"/>
        <v>1903.143170148837</v>
      </c>
      <c r="U120" cm="1">
        <f t="array" ref="U120">IF(R120="USD",1,_xll.BDP("USD"&amp;R120&amp;" CURNCY","PX_LAST"))</f>
        <v>159.07</v>
      </c>
      <c r="V120" s="107">
        <f t="shared" si="32"/>
        <v>0.11043020849307683</v>
      </c>
      <c r="X120" s="249" t="str">
        <f t="shared" si="33"/>
        <v>BI018471 Corp</v>
      </c>
      <c r="Y120" s="250">
        <f t="shared" si="34"/>
        <v>286926.78093757073</v>
      </c>
      <c r="Z120" s="254">
        <f t="shared" si="35"/>
        <v>-8573.2190624292707</v>
      </c>
      <c r="AA120" s="254">
        <f t="shared" si="36"/>
        <v>-55.215104246538353</v>
      </c>
      <c r="AB120" s="91" cm="1">
        <f t="array" ref="AB120">_xll.BDP(P120&amp;" Govt","PX_DIRTY_MID")</f>
        <v>83.464815000000002</v>
      </c>
      <c r="AC120" s="256">
        <f t="shared" si="37"/>
        <v>-44984.104042253879</v>
      </c>
      <c r="AD120" s="255">
        <f t="shared" si="38"/>
        <v>-2.8463407470696318E-2</v>
      </c>
      <c r="AE120" s="249" t="str">
        <f t="shared" si="39"/>
        <v>JGB 0.4 03/20/40 172</v>
      </c>
      <c r="AF120" s="254"/>
      <c r="AG120" s="254">
        <f t="shared" si="40"/>
        <v>-8573.2190624292707</v>
      </c>
      <c r="AH120" s="254">
        <f t="shared" si="41"/>
        <v>-55.215104246538353</v>
      </c>
      <c r="AI120" s="256">
        <f t="shared" si="42"/>
        <v>-44984.104042253879</v>
      </c>
      <c r="AJ120" t="b">
        <f t="shared" si="43"/>
        <v>1</v>
      </c>
      <c r="AK120" t="s">
        <v>1011</v>
      </c>
      <c r="AL120" t="str">
        <f t="shared" si="44"/>
        <v>DOMESTIC</v>
      </c>
      <c r="AM120">
        <f t="shared" si="45"/>
        <v>0</v>
      </c>
    </row>
    <row r="121" spans="1:39" x14ac:dyDescent="0.35">
      <c r="A121" t="s">
        <v>1408</v>
      </c>
      <c r="B121" t="s">
        <v>1409</v>
      </c>
      <c r="D121">
        <v>33300625.310614802</v>
      </c>
      <c r="E121">
        <v>33300625.310614802</v>
      </c>
      <c r="F121">
        <v>0.67783499599456787</v>
      </c>
      <c r="H121" s="287" t="e">
        <f t="shared" si="46"/>
        <v>#N/A</v>
      </c>
      <c r="I121" s="249" t="s">
        <v>607</v>
      </c>
      <c r="J121" t="s">
        <v>609</v>
      </c>
      <c r="L121">
        <v>11198485.810000001</v>
      </c>
      <c r="M121" s="250">
        <v>1049072.9300478157</v>
      </c>
      <c r="N121" s="251">
        <v>11.546732681091308</v>
      </c>
      <c r="O121" t="str" cm="1">
        <f t="array" ref="O121">_xll.BDP(I121,"SECURITY_TYP")</f>
        <v>FORWARD</v>
      </c>
      <c r="P121" t="str" cm="1">
        <f t="array" ref="P121">_xll.BDP(I121,"ID_ISIN")</f>
        <v>#N/A Field Not Applicable</v>
      </c>
      <c r="Q121" t="str" cm="1">
        <f t="array" ref="Q121">_xll.BDP(P121&amp;" Govt","MATURITY")</f>
        <v>#N/A Field Not Applicable Govt</v>
      </c>
      <c r="R121" t="str" cm="1">
        <f t="array" ref="R121">_xll.BDP(I121,"CRNCY")</f>
        <v>NOK</v>
      </c>
      <c r="S121" s="91" t="str" cm="1">
        <f t="array" ref="S121">_xll.BDP(P121&amp;" Govt","RISK_MID")</f>
        <v>#N/A Field Not Applicable Govt</v>
      </c>
      <c r="T121" s="175" t="e">
        <f t="shared" si="31"/>
        <v>#VALUE!</v>
      </c>
      <c r="U121" cm="1">
        <f t="array" ref="U121">IF(R121="USD",1,_xll.BDP("USD"&amp;R121&amp;" CURNCY","PX_LAST"))</f>
        <v>10.730700000000001</v>
      </c>
      <c r="V121" s="107" t="e">
        <f t="shared" si="32"/>
        <v>#VALUE!</v>
      </c>
      <c r="X121" s="249" t="str">
        <f t="shared" si="33"/>
        <v>EUR/NOK R 06/20/24 Curncy</v>
      </c>
      <c r="Y121" s="250">
        <f t="shared" si="34"/>
        <v>10873588.781178897</v>
      </c>
      <c r="Z121" s="254">
        <f t="shared" si="35"/>
        <v>-324897.02882110327</v>
      </c>
      <c r="AA121" s="254" t="e">
        <f t="shared" si="36"/>
        <v>#VALUE!</v>
      </c>
      <c r="AB121" s="91" t="str" cm="1">
        <f t="array" ref="AB121">_xll.BDP(P121&amp;" Govt","PX_DIRTY_MID")</f>
        <v>#N/A Field Not Applicable Govt</v>
      </c>
      <c r="AC121" s="256" t="e">
        <f t="shared" si="37"/>
        <v>#VALUE!</v>
      </c>
      <c r="AD121" s="255" t="e">
        <f t="shared" si="38"/>
        <v>#VALUE!</v>
      </c>
      <c r="AE121" s="249" t="str">
        <f t="shared" si="39"/>
        <v>EUR/NOK R 06/20/24 NOK</v>
      </c>
      <c r="AF121" s="254"/>
      <c r="AG121" s="254">
        <f t="shared" si="40"/>
        <v>-324897.02882110327</v>
      </c>
      <c r="AH121" s="254" t="e">
        <f t="shared" si="41"/>
        <v>#VALUE!</v>
      </c>
      <c r="AI121" s="256" t="e">
        <f t="shared" si="42"/>
        <v>#VALUE!</v>
      </c>
      <c r="AJ121" t="b">
        <f t="shared" si="43"/>
        <v>1</v>
      </c>
      <c r="AK121" t="s">
        <v>1011</v>
      </c>
      <c r="AL121" t="str">
        <f t="shared" si="44"/>
        <v>FORWARD</v>
      </c>
      <c r="AM121">
        <f t="shared" si="45"/>
        <v>0</v>
      </c>
    </row>
    <row r="122" spans="1:39" x14ac:dyDescent="0.35">
      <c r="A122" t="s">
        <v>737</v>
      </c>
      <c r="B122" t="s">
        <v>738</v>
      </c>
      <c r="D122">
        <v>973</v>
      </c>
      <c r="E122">
        <v>666901.90680123109</v>
      </c>
      <c r="F122">
        <v>93.256</v>
      </c>
      <c r="H122" s="287" t="e">
        <f t="shared" si="46"/>
        <v>#N/A</v>
      </c>
      <c r="I122" s="249" t="s">
        <v>607</v>
      </c>
      <c r="J122" t="s">
        <v>608</v>
      </c>
      <c r="L122">
        <v>-950000</v>
      </c>
      <c r="M122" s="250">
        <v>-1026902.7471542358</v>
      </c>
      <c r="N122" s="251">
        <v>11.546732681091308</v>
      </c>
      <c r="O122" t="str" cm="1">
        <f t="array" ref="O122">_xll.BDP(I122,"SECURITY_TYP")</f>
        <v>FORWARD</v>
      </c>
      <c r="P122" t="str" cm="1">
        <f t="array" ref="P122">_xll.BDP(I122,"ID_ISIN")</f>
        <v>#N/A Field Not Applicable</v>
      </c>
      <c r="Q122" t="str" cm="1">
        <f t="array" ref="Q122">_xll.BDP(P122&amp;" Govt","MATURITY")</f>
        <v>#N/A Field Not Applicable Govt</v>
      </c>
      <c r="R122" t="str" cm="1">
        <f t="array" ref="R122">_xll.BDP(I122,"CRNCY")</f>
        <v>NOK</v>
      </c>
      <c r="S122" s="91" t="str" cm="1">
        <f t="array" ref="S122">_xll.BDP(P122&amp;" Govt","RISK_MID")</f>
        <v>#N/A Field Not Applicable Govt</v>
      </c>
      <c r="T122" s="175" t="e">
        <f t="shared" si="31"/>
        <v>#VALUE!</v>
      </c>
      <c r="U122" cm="1">
        <f t="array" ref="U122">IF(R122="USD",1,_xll.BDP("USD"&amp;R122&amp;" CURNCY","PX_LAST"))</f>
        <v>10.730700000000001</v>
      </c>
      <c r="V122" s="107" t="e">
        <f t="shared" si="32"/>
        <v>#VALUE!</v>
      </c>
      <c r="X122" s="249" t="str">
        <f t="shared" si="33"/>
        <v>EUR/NOK R 06/20/24 Curncy</v>
      </c>
      <c r="Y122" s="250">
        <f t="shared" si="34"/>
        <v>-922438.04362332379</v>
      </c>
      <c r="Z122" s="254">
        <f t="shared" si="35"/>
        <v>27561.956376676215</v>
      </c>
      <c r="AA122" s="254" t="e">
        <f t="shared" si="36"/>
        <v>#VALUE!</v>
      </c>
      <c r="AB122" s="91" t="str" cm="1">
        <f t="array" ref="AB122">_xll.BDP(P122&amp;" Govt","PX_DIRTY_MID")</f>
        <v>#N/A Field Not Applicable Govt</v>
      </c>
      <c r="AC122" s="256" t="e">
        <f t="shared" si="37"/>
        <v>#VALUE!</v>
      </c>
      <c r="AD122" s="255" t="e">
        <f t="shared" si="38"/>
        <v>#VALUE!</v>
      </c>
      <c r="AE122" s="249" t="str">
        <f t="shared" si="39"/>
        <v>EUR/NOK R 06/20/24 EUR</v>
      </c>
      <c r="AG122" s="254">
        <f t="shared" si="40"/>
        <v>27561.956376676215</v>
      </c>
      <c r="AH122" s="254" t="e">
        <f t="shared" si="41"/>
        <v>#VALUE!</v>
      </c>
      <c r="AI122" s="256" t="e">
        <f t="shared" si="42"/>
        <v>#VALUE!</v>
      </c>
      <c r="AJ122" t="b">
        <f t="shared" si="43"/>
        <v>1</v>
      </c>
      <c r="AK122" t="s">
        <v>1011</v>
      </c>
      <c r="AL122" t="str">
        <f t="shared" si="44"/>
        <v>FORWARD</v>
      </c>
      <c r="AM122">
        <f t="shared" si="45"/>
        <v>0</v>
      </c>
    </row>
    <row r="123" spans="1:39" x14ac:dyDescent="0.35">
      <c r="A123" t="s">
        <v>1400</v>
      </c>
      <c r="B123" t="s">
        <v>1402</v>
      </c>
      <c r="D123">
        <v>50700449.189999998</v>
      </c>
      <c r="E123">
        <v>2851985.1563605056</v>
      </c>
      <c r="F123">
        <v>17.794808442382813</v>
      </c>
      <c r="H123" s="287" t="e">
        <f t="shared" si="46"/>
        <v>#N/A</v>
      </c>
      <c r="I123" s="249" t="s">
        <v>607</v>
      </c>
      <c r="J123" t="s">
        <v>609</v>
      </c>
      <c r="L123" s="250">
        <v>-143157492.23151201</v>
      </c>
      <c r="M123" s="250">
        <v>-13410978.268106561</v>
      </c>
      <c r="N123" s="251">
        <v>11.540884112915039</v>
      </c>
      <c r="O123" t="str" cm="1">
        <f t="array" ref="O123">_xll.BDP(I123,"SECURITY_TYP")</f>
        <v>FORWARD</v>
      </c>
      <c r="P123" t="str" cm="1">
        <f t="array" ref="P123">_xll.BDP(I123,"ID_ISIN")</f>
        <v>#N/A Field Not Applicable</v>
      </c>
      <c r="Q123" t="str" cm="1">
        <f t="array" ref="Q123">_xll.BDP(P123&amp;" Govt","MATURITY")</f>
        <v>#N/A Field Not Applicable Govt</v>
      </c>
      <c r="R123" t="str" cm="1">
        <f t="array" ref="R123">_xll.BDP(I123,"CRNCY")</f>
        <v>NOK</v>
      </c>
      <c r="S123" s="91" t="str" cm="1">
        <f t="array" ref="S123">_xll.BDP(P123&amp;" Govt","RISK_MID")</f>
        <v>#N/A Field Not Applicable Govt</v>
      </c>
      <c r="T123" s="175" t="e">
        <f t="shared" si="31"/>
        <v>#VALUE!</v>
      </c>
      <c r="U123" cm="1">
        <f t="array" ref="U123">IF(R123="USD",1,_xll.BDP("USD"&amp;R123&amp;" CURNCY","PX_LAST"))</f>
        <v>10.730700000000001</v>
      </c>
      <c r="V123" s="107" t="e">
        <f t="shared" si="32"/>
        <v>#VALUE!</v>
      </c>
      <c r="X123" s="249" t="str">
        <f t="shared" si="33"/>
        <v>EUR/NOK R 06/20/24 Curncy</v>
      </c>
      <c r="Y123" s="250">
        <f t="shared" si="34"/>
        <v>-139004123.22532329</v>
      </c>
      <c r="Z123" s="254">
        <f t="shared" si="35"/>
        <v>4153369.0061887205</v>
      </c>
      <c r="AA123" s="254" t="e">
        <f t="shared" si="36"/>
        <v>#VALUE!</v>
      </c>
      <c r="AB123" s="91" t="str" cm="1">
        <f t="array" ref="AB123">_xll.BDP(P123&amp;" Govt","PX_DIRTY_MID")</f>
        <v>#N/A Field Not Applicable Govt</v>
      </c>
      <c r="AC123" s="256" t="e">
        <f t="shared" si="37"/>
        <v>#VALUE!</v>
      </c>
      <c r="AD123" s="255" t="e">
        <f t="shared" si="38"/>
        <v>#VALUE!</v>
      </c>
      <c r="AE123" s="249" t="str">
        <f t="shared" si="39"/>
        <v>EUR/NOK R 06/20/24 NOK</v>
      </c>
      <c r="AF123" s="254"/>
      <c r="AG123" s="254">
        <f t="shared" si="40"/>
        <v>4153369.0061887205</v>
      </c>
      <c r="AH123" s="254" t="e">
        <f t="shared" si="41"/>
        <v>#VALUE!</v>
      </c>
      <c r="AI123" s="256" t="e">
        <f t="shared" si="42"/>
        <v>#VALUE!</v>
      </c>
      <c r="AJ123" t="b">
        <f t="shared" si="43"/>
        <v>1</v>
      </c>
      <c r="AK123" t="s">
        <v>1011</v>
      </c>
      <c r="AL123" t="str">
        <f t="shared" si="44"/>
        <v>FORWARD</v>
      </c>
      <c r="AM123">
        <f t="shared" si="45"/>
        <v>0</v>
      </c>
    </row>
    <row r="124" spans="1:39" x14ac:dyDescent="0.35">
      <c r="A124" t="s">
        <v>1400</v>
      </c>
      <c r="B124" t="s">
        <v>1402</v>
      </c>
      <c r="D124">
        <v>12400000</v>
      </c>
      <c r="E124">
        <v>697520.76172621921</v>
      </c>
      <c r="F124">
        <v>17.794808442382813</v>
      </c>
      <c r="H124" s="287" t="e">
        <f t="shared" si="46"/>
        <v>#N/A</v>
      </c>
      <c r="I124" s="249" t="s">
        <v>607</v>
      </c>
      <c r="J124" t="s">
        <v>608</v>
      </c>
      <c r="L124">
        <v>12408107</v>
      </c>
      <c r="M124" s="250">
        <v>13412546.48977232</v>
      </c>
      <c r="N124" s="251">
        <v>11.540884112915039</v>
      </c>
      <c r="O124" t="str" cm="1">
        <f t="array" ref="O124">_xll.BDP(I124,"SECURITY_TYP")</f>
        <v>FORWARD</v>
      </c>
      <c r="P124" t="str" cm="1">
        <f t="array" ref="P124">_xll.BDP(I124,"ID_ISIN")</f>
        <v>#N/A Field Not Applicable</v>
      </c>
      <c r="Q124" t="str" cm="1">
        <f t="array" ref="Q124">_xll.BDP(P124&amp;" Govt","MATURITY")</f>
        <v>#N/A Field Not Applicable Govt</v>
      </c>
      <c r="R124" t="str" cm="1">
        <f t="array" ref="R124">_xll.BDP(I124,"CRNCY")</f>
        <v>NOK</v>
      </c>
      <c r="S124" s="91" t="str" cm="1">
        <f t="array" ref="S124">_xll.BDP(P124&amp;" Govt","RISK_MID")</f>
        <v>#N/A Field Not Applicable Govt</v>
      </c>
      <c r="T124" s="175" t="e">
        <f t="shared" si="31"/>
        <v>#VALUE!</v>
      </c>
      <c r="U124" cm="1">
        <f t="array" ref="U124">IF(R124="USD",1,_xll.BDP("USD"&amp;R124&amp;" CURNCY","PX_LAST"))</f>
        <v>10.730700000000001</v>
      </c>
      <c r="V124" s="107" t="e">
        <f t="shared" si="32"/>
        <v>#VALUE!</v>
      </c>
      <c r="X124" s="249" t="str">
        <f t="shared" si="33"/>
        <v>EUR/NOK R 06/20/24 Curncy</v>
      </c>
      <c r="Y124" s="250">
        <f t="shared" si="34"/>
        <v>12048115.732788283</v>
      </c>
      <c r="Z124" s="254">
        <f t="shared" si="35"/>
        <v>-359991.26721171662</v>
      </c>
      <c r="AA124" s="254" t="e">
        <f t="shared" si="36"/>
        <v>#VALUE!</v>
      </c>
      <c r="AB124" s="91" t="str" cm="1">
        <f t="array" ref="AB124">_xll.BDP(P124&amp;" Govt","PX_DIRTY_MID")</f>
        <v>#N/A Field Not Applicable Govt</v>
      </c>
      <c r="AC124" s="256" t="e">
        <f t="shared" si="37"/>
        <v>#VALUE!</v>
      </c>
      <c r="AD124" s="255" t="e">
        <f t="shared" si="38"/>
        <v>#VALUE!</v>
      </c>
      <c r="AE124" s="249" t="str">
        <f t="shared" si="39"/>
        <v>EUR/NOK R 06/20/24 EUR</v>
      </c>
      <c r="AF124" s="254"/>
      <c r="AG124" s="254">
        <f t="shared" si="40"/>
        <v>-359991.26721171662</v>
      </c>
      <c r="AH124" s="254" t="e">
        <f t="shared" si="41"/>
        <v>#VALUE!</v>
      </c>
      <c r="AI124" s="256" t="e">
        <f t="shared" si="42"/>
        <v>#VALUE!</v>
      </c>
      <c r="AJ124" t="b">
        <f t="shared" si="43"/>
        <v>1</v>
      </c>
      <c r="AK124" t="s">
        <v>1011</v>
      </c>
      <c r="AL124" t="str">
        <f t="shared" si="44"/>
        <v>FORWARD</v>
      </c>
      <c r="AM124">
        <f t="shared" si="45"/>
        <v>0</v>
      </c>
    </row>
    <row r="125" spans="1:39" x14ac:dyDescent="0.35">
      <c r="A125" t="s">
        <v>1400</v>
      </c>
      <c r="B125" t="s">
        <v>1401</v>
      </c>
      <c r="D125">
        <v>-3100000</v>
      </c>
      <c r="E125">
        <v>-3100000</v>
      </c>
      <c r="F125">
        <v>17.806691946289064</v>
      </c>
      <c r="H125" s="287" t="e">
        <f t="shared" si="46"/>
        <v>#N/A</v>
      </c>
      <c r="I125" s="249" t="s">
        <v>940</v>
      </c>
      <c r="J125" t="s">
        <v>941</v>
      </c>
      <c r="L125">
        <v>0</v>
      </c>
      <c r="M125">
        <v>0</v>
      </c>
      <c r="N125" s="251">
        <v>0</v>
      </c>
      <c r="O125" t="str" cm="1">
        <f t="array" ref="O125">_xll.BDP(I125,"SECURITY_TYP")</f>
        <v>Financial commodity future.</v>
      </c>
      <c r="P125" t="str" cm="1">
        <f t="array" ref="P125">_xll.BDP(I125,"ID_ISIN")</f>
        <v>DE000C75XMQ6</v>
      </c>
      <c r="Q125" t="str" cm="1">
        <f t="array" ref="Q125">_xll.BDP(P125&amp;" Govt","MATURITY")</f>
        <v>#N/A Invalid Security</v>
      </c>
      <c r="R125" t="str" cm="1">
        <f t="array" ref="R125">_xll.BDP(I125,"CRNCY")</f>
        <v>EUR</v>
      </c>
      <c r="S125" s="91" t="str" cm="1">
        <f t="array" ref="S125">_xll.BDP(P125&amp;" Govt","RISK_MID")</f>
        <v>#N/A Invalid Security</v>
      </c>
      <c r="T125" s="175" t="e">
        <f t="shared" si="31"/>
        <v>#VALUE!</v>
      </c>
      <c r="U125" cm="1">
        <f t="array" ref="U125">IF(R125="USD",1,_xll.BDP("USD"&amp;R125&amp;" CURNCY","PX_LAST"))</f>
        <v>0.92</v>
      </c>
      <c r="V125" s="107" t="e">
        <f t="shared" si="32"/>
        <v>#VALUE!</v>
      </c>
      <c r="X125" s="249" t="str">
        <f t="shared" si="33"/>
        <v>KOAM4 Comdty</v>
      </c>
      <c r="Y125" s="250">
        <f t="shared" si="34"/>
        <v>0</v>
      </c>
      <c r="Z125" s="254">
        <f t="shared" si="35"/>
        <v>0</v>
      </c>
      <c r="AA125" s="254" t="e">
        <f t="shared" si="36"/>
        <v>#VALUE!</v>
      </c>
      <c r="AB125" s="91" t="str" cm="1">
        <f t="array" ref="AB125">_xll.BDP(P125&amp;" Govt","PX_DIRTY_MID")</f>
        <v>#N/A Invalid Security</v>
      </c>
      <c r="AC125" s="256" t="e">
        <f t="shared" si="37"/>
        <v>#VALUE!</v>
      </c>
      <c r="AD125" s="255" t="e">
        <f t="shared" si="38"/>
        <v>#VALUE!</v>
      </c>
      <c r="AE125" s="249" t="str">
        <f t="shared" si="39"/>
        <v>[KOAM4 EUX]</v>
      </c>
      <c r="AF125" s="254"/>
      <c r="AG125" s="254">
        <f t="shared" si="40"/>
        <v>0</v>
      </c>
      <c r="AH125" s="254" t="e">
        <f t="shared" si="41"/>
        <v>#VALUE!</v>
      </c>
      <c r="AI125" s="256" t="e">
        <f t="shared" si="42"/>
        <v>#VALUE!</v>
      </c>
      <c r="AJ125" t="b">
        <f t="shared" si="43"/>
        <v>1</v>
      </c>
      <c r="AK125" t="s">
        <v>1011</v>
      </c>
      <c r="AL125" t="str">
        <f t="shared" si="44"/>
        <v>Financial commodity future.</v>
      </c>
      <c r="AM125">
        <f t="shared" si="45"/>
        <v>0</v>
      </c>
    </row>
    <row r="126" spans="1:39" x14ac:dyDescent="0.35">
      <c r="A126" t="s">
        <v>1400</v>
      </c>
      <c r="B126" t="s">
        <v>1402</v>
      </c>
      <c r="D126">
        <v>46200000</v>
      </c>
      <c r="E126">
        <v>2598827.354173494</v>
      </c>
      <c r="F126">
        <v>17.794808442382813</v>
      </c>
      <c r="H126" s="287" t="e">
        <f t="shared" si="46"/>
        <v>#N/A</v>
      </c>
      <c r="I126" s="249" t="s">
        <v>1244</v>
      </c>
      <c r="J126" t="s">
        <v>732</v>
      </c>
      <c r="L126">
        <v>-600000</v>
      </c>
      <c r="M126">
        <v>-600000</v>
      </c>
      <c r="N126" s="251">
        <v>58.265502075195315</v>
      </c>
      <c r="O126" t="str" cm="1">
        <f t="array" ref="O126">_xll.BDP(I126,"SECURITY_TYP")</f>
        <v>FORWARD</v>
      </c>
      <c r="P126" t="str" cm="1">
        <f t="array" ref="P126">_xll.BDP(I126,"ID_ISIN")</f>
        <v>#N/A Field Not Applicable</v>
      </c>
      <c r="Q126" t="str" cm="1">
        <f t="array" ref="Q126">_xll.BDP(P126&amp;" Govt","MATURITY")</f>
        <v>#N/A Field Not Applicable Govt</v>
      </c>
      <c r="R126" t="str" cm="1">
        <f t="array" ref="R126">_xll.BDP(I126,"CRNCY")</f>
        <v>PHP</v>
      </c>
      <c r="S126" s="91" t="str" cm="1">
        <f t="array" ref="S126">_xll.BDP(P126&amp;" Govt","RISK_MID")</f>
        <v>#N/A Field Not Applicable Govt</v>
      </c>
      <c r="T126" s="175" t="e">
        <f t="shared" si="31"/>
        <v>#VALUE!</v>
      </c>
      <c r="U126" cm="1">
        <f t="array" ref="U126">IF(R126="USD",1,_xll.BDP("USD"&amp;R126&amp;" CURNCY","PX_LAST"))</f>
        <v>58.341999999999999</v>
      </c>
      <c r="V126" s="107" t="e">
        <f t="shared" si="32"/>
        <v>#VALUE!</v>
      </c>
      <c r="X126" s="249" t="str">
        <f t="shared" si="33"/>
        <v>USD/PHP N 06/20/24 Curncy</v>
      </c>
      <c r="Y126" s="250">
        <f t="shared" si="34"/>
        <v>-582592.44860420446</v>
      </c>
      <c r="Z126" s="254">
        <f t="shared" si="35"/>
        <v>17407.551395795541</v>
      </c>
      <c r="AA126" s="254" t="e">
        <f t="shared" si="36"/>
        <v>#VALUE!</v>
      </c>
      <c r="AB126" s="91" t="str" cm="1">
        <f t="array" ref="AB126">_xll.BDP(P126&amp;" Govt","PX_DIRTY_MID")</f>
        <v>#N/A Field Not Applicable Govt</v>
      </c>
      <c r="AC126" s="256" t="e">
        <f t="shared" si="37"/>
        <v>#VALUE!</v>
      </c>
      <c r="AD126" s="255" t="e">
        <f t="shared" si="38"/>
        <v>#VALUE!</v>
      </c>
      <c r="AE126" s="249" t="str">
        <f t="shared" si="39"/>
        <v>USD/PHP N 06/20/24 USD</v>
      </c>
      <c r="AF126" s="254"/>
      <c r="AG126" s="254">
        <f t="shared" si="40"/>
        <v>17407.551395795541</v>
      </c>
      <c r="AH126" s="254" t="e">
        <f t="shared" si="41"/>
        <v>#VALUE!</v>
      </c>
      <c r="AI126" s="256" t="e">
        <f t="shared" si="42"/>
        <v>#VALUE!</v>
      </c>
      <c r="AJ126" t="b">
        <f t="shared" si="43"/>
        <v>1</v>
      </c>
      <c r="AK126" t="s">
        <v>1011</v>
      </c>
      <c r="AL126" t="str">
        <f t="shared" si="44"/>
        <v>FORWARD</v>
      </c>
      <c r="AM126">
        <f t="shared" si="45"/>
        <v>0</v>
      </c>
    </row>
    <row r="127" spans="1:39" x14ac:dyDescent="0.35">
      <c r="A127" t="s">
        <v>1400</v>
      </c>
      <c r="B127" t="s">
        <v>1401</v>
      </c>
      <c r="D127">
        <v>-2496562.0934980875</v>
      </c>
      <c r="E127">
        <v>-2496562.0934980875</v>
      </c>
      <c r="F127">
        <v>17.794808442382813</v>
      </c>
      <c r="H127" s="287" t="e">
        <f t="shared" si="46"/>
        <v>#N/A</v>
      </c>
      <c r="I127" s="249" t="s">
        <v>1244</v>
      </c>
      <c r="J127" t="s">
        <v>733</v>
      </c>
      <c r="L127">
        <v>34339799.999999993</v>
      </c>
      <c r="M127" s="250">
        <v>590132.39485460985</v>
      </c>
      <c r="N127" s="251">
        <v>58.265502075195315</v>
      </c>
      <c r="O127" t="str" cm="1">
        <f t="array" ref="O127">_xll.BDP(I127,"SECURITY_TYP")</f>
        <v>FORWARD</v>
      </c>
      <c r="P127" t="str" cm="1">
        <f t="array" ref="P127">_xll.BDP(I127,"ID_ISIN")</f>
        <v>#N/A Field Not Applicable</v>
      </c>
      <c r="Q127" t="str" cm="1">
        <f t="array" ref="Q127">_xll.BDP(P127&amp;" Govt","MATURITY")</f>
        <v>#N/A Field Not Applicable Govt</v>
      </c>
      <c r="R127" t="str" cm="1">
        <f t="array" ref="R127">_xll.BDP(I127,"CRNCY")</f>
        <v>PHP</v>
      </c>
      <c r="S127" s="91" t="str" cm="1">
        <f t="array" ref="S127">_xll.BDP(P127&amp;" Govt","RISK_MID")</f>
        <v>#N/A Field Not Applicable Govt</v>
      </c>
      <c r="T127" s="175" t="e">
        <f t="shared" si="31"/>
        <v>#VALUE!</v>
      </c>
      <c r="U127" cm="1">
        <f t="array" ref="U127">IF(R127="USD",1,_xll.BDP("USD"&amp;R127&amp;" CURNCY","PX_LAST"))</f>
        <v>58.341999999999999</v>
      </c>
      <c r="V127" s="107" t="e">
        <f t="shared" si="32"/>
        <v>#VALUE!</v>
      </c>
      <c r="X127" s="249" t="str">
        <f t="shared" si="33"/>
        <v>USD/PHP N 06/20/24 Curncy</v>
      </c>
      <c r="Y127" s="250">
        <f t="shared" si="34"/>
        <v>33343513.610964429</v>
      </c>
      <c r="Z127" s="254">
        <f t="shared" si="35"/>
        <v>-996286.38903556392</v>
      </c>
      <c r="AA127" s="254" t="e">
        <f t="shared" si="36"/>
        <v>#VALUE!</v>
      </c>
      <c r="AB127" s="91" t="str" cm="1">
        <f t="array" ref="AB127">_xll.BDP(P127&amp;" Govt","PX_DIRTY_MID")</f>
        <v>#N/A Field Not Applicable Govt</v>
      </c>
      <c r="AC127" s="256" t="e">
        <f t="shared" si="37"/>
        <v>#VALUE!</v>
      </c>
      <c r="AD127" s="255" t="e">
        <f t="shared" si="38"/>
        <v>#VALUE!</v>
      </c>
      <c r="AE127" s="249" t="str">
        <f t="shared" si="39"/>
        <v>USD/PHP N 06/20/24 PHP</v>
      </c>
      <c r="AF127" s="254"/>
      <c r="AG127" s="254">
        <f t="shared" si="40"/>
        <v>-996286.38903556392</v>
      </c>
      <c r="AH127" s="254" t="e">
        <f t="shared" si="41"/>
        <v>#VALUE!</v>
      </c>
      <c r="AI127" s="256" t="e">
        <f t="shared" si="42"/>
        <v>#VALUE!</v>
      </c>
      <c r="AJ127" t="b">
        <f t="shared" si="43"/>
        <v>1</v>
      </c>
      <c r="AK127" t="s">
        <v>1011</v>
      </c>
      <c r="AL127" t="str">
        <f t="shared" si="44"/>
        <v>FORWARD</v>
      </c>
      <c r="AM127">
        <f t="shared" si="45"/>
        <v>0</v>
      </c>
    </row>
    <row r="128" spans="1:39" x14ac:dyDescent="0.35">
      <c r="A128" t="s">
        <v>1400</v>
      </c>
      <c r="B128" t="s">
        <v>1402</v>
      </c>
      <c r="D128">
        <v>-3810000</v>
      </c>
      <c r="E128">
        <v>-214318.87920781411</v>
      </c>
      <c r="F128">
        <v>17.806691946289064</v>
      </c>
      <c r="H128" s="287" t="e">
        <f t="shared" si="46"/>
        <v>#N/A</v>
      </c>
      <c r="I128" s="249" t="s">
        <v>1244</v>
      </c>
      <c r="J128" t="s">
        <v>732</v>
      </c>
      <c r="L128">
        <v>-4400000</v>
      </c>
      <c r="M128">
        <v>-4400000</v>
      </c>
      <c r="N128" s="251">
        <v>58.265502075195315</v>
      </c>
      <c r="O128" t="str" cm="1">
        <f t="array" ref="O128">_xll.BDP(I128,"SECURITY_TYP")</f>
        <v>FORWARD</v>
      </c>
      <c r="P128" t="str" cm="1">
        <f t="array" ref="P128">_xll.BDP(I128,"ID_ISIN")</f>
        <v>#N/A Field Not Applicable</v>
      </c>
      <c r="Q128" t="str" cm="1">
        <f t="array" ref="Q128">_xll.BDP(P128&amp;" Govt","MATURITY")</f>
        <v>#N/A Field Not Applicable Govt</v>
      </c>
      <c r="R128" t="str" cm="1">
        <f t="array" ref="R128">_xll.BDP(I128,"CRNCY")</f>
        <v>PHP</v>
      </c>
      <c r="S128" s="91" t="str" cm="1">
        <f t="array" ref="S128">_xll.BDP(P128&amp;" Govt","RISK_MID")</f>
        <v>#N/A Field Not Applicable Govt</v>
      </c>
      <c r="T128" s="175" t="e">
        <f t="shared" si="31"/>
        <v>#VALUE!</v>
      </c>
      <c r="U128" cm="1">
        <f t="array" ref="U128">IF(R128="USD",1,_xll.BDP("USD"&amp;R128&amp;" CURNCY","PX_LAST"))</f>
        <v>58.341999999999999</v>
      </c>
      <c r="V128" s="107" t="e">
        <f t="shared" si="32"/>
        <v>#VALUE!</v>
      </c>
      <c r="X128" s="249" t="str">
        <f t="shared" si="33"/>
        <v>USD/PHP N 06/20/24 Curncy</v>
      </c>
      <c r="Y128" s="250">
        <f t="shared" si="34"/>
        <v>-4272344.6230974998</v>
      </c>
      <c r="Z128" s="254">
        <f t="shared" si="35"/>
        <v>127655.37690250017</v>
      </c>
      <c r="AA128" s="254" t="e">
        <f t="shared" si="36"/>
        <v>#VALUE!</v>
      </c>
      <c r="AB128" s="91" t="str" cm="1">
        <f t="array" ref="AB128">_xll.BDP(P128&amp;" Govt","PX_DIRTY_MID")</f>
        <v>#N/A Field Not Applicable Govt</v>
      </c>
      <c r="AC128" s="256" t="e">
        <f t="shared" si="37"/>
        <v>#VALUE!</v>
      </c>
      <c r="AD128" s="255" t="e">
        <f t="shared" si="38"/>
        <v>#VALUE!</v>
      </c>
      <c r="AE128" s="249" t="str">
        <f t="shared" si="39"/>
        <v>USD/PHP N 06/20/24 USD</v>
      </c>
      <c r="AF128" s="254"/>
      <c r="AG128" s="254">
        <f t="shared" si="40"/>
        <v>127655.37690250017</v>
      </c>
      <c r="AH128" s="254" t="e">
        <f t="shared" si="41"/>
        <v>#VALUE!</v>
      </c>
      <c r="AI128" s="256" t="e">
        <f t="shared" si="42"/>
        <v>#VALUE!</v>
      </c>
      <c r="AJ128" t="b">
        <f t="shared" si="43"/>
        <v>1</v>
      </c>
      <c r="AK128" t="s">
        <v>1011</v>
      </c>
      <c r="AL128" t="str">
        <f t="shared" si="44"/>
        <v>FORWARD</v>
      </c>
      <c r="AM128">
        <f t="shared" si="45"/>
        <v>0</v>
      </c>
    </row>
    <row r="129" spans="1:39" x14ac:dyDescent="0.35">
      <c r="A129" t="s">
        <v>1400</v>
      </c>
      <c r="B129" t="s">
        <v>1401</v>
      </c>
      <c r="D129">
        <v>-675848.76248821348</v>
      </c>
      <c r="E129">
        <v>-675848.76248821348</v>
      </c>
      <c r="F129">
        <v>17.794808442382813</v>
      </c>
      <c r="H129" s="287" t="e">
        <f t="shared" si="46"/>
        <v>#N/A</v>
      </c>
      <c r="I129" s="249" t="s">
        <v>1244</v>
      </c>
      <c r="J129" t="s">
        <v>733</v>
      </c>
      <c r="L129">
        <v>248402000</v>
      </c>
      <c r="M129">
        <v>4268809.5780020515</v>
      </c>
      <c r="N129" s="251">
        <v>58.265502075195315</v>
      </c>
      <c r="O129" t="str" cm="1">
        <f t="array" ref="O129">_xll.BDP(I129,"SECURITY_TYP")</f>
        <v>FORWARD</v>
      </c>
      <c r="P129" t="str" cm="1">
        <f t="array" ref="P129">_xll.BDP(I129,"ID_ISIN")</f>
        <v>#N/A Field Not Applicable</v>
      </c>
      <c r="Q129" t="str" cm="1">
        <f t="array" ref="Q129">_xll.BDP(P129&amp;" Govt","MATURITY")</f>
        <v>#N/A Field Not Applicable Govt</v>
      </c>
      <c r="R129" t="str" cm="1">
        <f t="array" ref="R129">_xll.BDP(I129,"CRNCY")</f>
        <v>PHP</v>
      </c>
      <c r="S129" s="91" t="str" cm="1">
        <f t="array" ref="S129">_xll.BDP(P129&amp;" Govt","RISK_MID")</f>
        <v>#N/A Field Not Applicable Govt</v>
      </c>
      <c r="T129" s="175" t="e">
        <f t="shared" si="31"/>
        <v>#VALUE!</v>
      </c>
      <c r="U129" cm="1">
        <f t="array" ref="U129">IF(R129="USD",1,_xll.BDP("USD"&amp;R129&amp;" CURNCY","PX_LAST"))</f>
        <v>58.341999999999999</v>
      </c>
      <c r="V129" s="107" t="e">
        <f t="shared" si="32"/>
        <v>#VALUE!</v>
      </c>
      <c r="X129" s="249" t="str">
        <f t="shared" si="33"/>
        <v>USD/PHP N 06/20/24 Curncy</v>
      </c>
      <c r="Y129" s="250">
        <f t="shared" si="34"/>
        <v>241195215.69696936</v>
      </c>
      <c r="Z129" s="254">
        <f t="shared" si="35"/>
        <v>-7206784.3030306399</v>
      </c>
      <c r="AA129" s="254" t="e">
        <f t="shared" si="36"/>
        <v>#VALUE!</v>
      </c>
      <c r="AB129" s="91" t="str" cm="1">
        <f t="array" ref="AB129">_xll.BDP(P129&amp;" Govt","PX_DIRTY_MID")</f>
        <v>#N/A Field Not Applicable Govt</v>
      </c>
      <c r="AC129" s="256" t="e">
        <f t="shared" si="37"/>
        <v>#VALUE!</v>
      </c>
      <c r="AD129" s="255" t="e">
        <f t="shared" si="38"/>
        <v>#VALUE!</v>
      </c>
      <c r="AE129" s="249" t="str">
        <f t="shared" si="39"/>
        <v>USD/PHP N 06/20/24 PHP</v>
      </c>
      <c r="AF129" s="254"/>
      <c r="AG129" s="254">
        <f t="shared" si="40"/>
        <v>-7206784.3030306399</v>
      </c>
      <c r="AH129" s="254" t="e">
        <f t="shared" si="41"/>
        <v>#VALUE!</v>
      </c>
      <c r="AI129" s="256" t="e">
        <f t="shared" si="42"/>
        <v>#VALUE!</v>
      </c>
      <c r="AJ129" t="b">
        <f t="shared" si="43"/>
        <v>1</v>
      </c>
      <c r="AK129" t="s">
        <v>1011</v>
      </c>
      <c r="AL129" t="str">
        <f t="shared" si="44"/>
        <v>FORWARD</v>
      </c>
      <c r="AM129">
        <f t="shared" si="45"/>
        <v>0</v>
      </c>
    </row>
    <row r="130" spans="1:39" x14ac:dyDescent="0.35">
      <c r="A130" t="s">
        <v>1400</v>
      </c>
      <c r="B130" t="s">
        <v>1401</v>
      </c>
      <c r="D130">
        <v>207935.50659229234</v>
      </c>
      <c r="E130">
        <v>207935.50659229234</v>
      </c>
      <c r="F130">
        <v>17.806691946289064</v>
      </c>
      <c r="H130" s="287" t="e">
        <f t="shared" si="46"/>
        <v>#N/A</v>
      </c>
      <c r="I130" s="249" t="s">
        <v>1244</v>
      </c>
      <c r="J130" t="s">
        <v>733</v>
      </c>
      <c r="L130">
        <v>130874600</v>
      </c>
      <c r="M130">
        <v>2249091.1747779292</v>
      </c>
      <c r="N130" s="251">
        <v>58.265502075195315</v>
      </c>
      <c r="O130" t="str" cm="1">
        <f t="array" ref="O130">_xll.BDP(I130,"SECURITY_TYP")</f>
        <v>FORWARD</v>
      </c>
      <c r="P130" t="str" cm="1">
        <f t="array" ref="P130">_xll.BDP(I130,"ID_ISIN")</f>
        <v>#N/A Field Not Applicable</v>
      </c>
      <c r="Q130" t="str" cm="1">
        <f t="array" ref="Q130">_xll.BDP(P130&amp;" Govt","MATURITY")</f>
        <v>#N/A Field Not Applicable Govt</v>
      </c>
      <c r="R130" t="str" cm="1">
        <f t="array" ref="R130">_xll.BDP(I130,"CRNCY")</f>
        <v>PHP</v>
      </c>
      <c r="S130" s="91" t="str" cm="1">
        <f t="array" ref="S130">_xll.BDP(P130&amp;" Govt","RISK_MID")</f>
        <v>#N/A Field Not Applicable Govt</v>
      </c>
      <c r="T130" s="175" t="e">
        <f t="shared" si="31"/>
        <v>#VALUE!</v>
      </c>
      <c r="U130" cm="1">
        <f t="array" ref="U130">IF(R130="USD",1,_xll.BDP("USD"&amp;R130&amp;" CURNCY","PX_LAST"))</f>
        <v>58.341999999999999</v>
      </c>
      <c r="V130" s="107" t="e">
        <f t="shared" si="32"/>
        <v>#VALUE!</v>
      </c>
      <c r="X130" s="249" t="str">
        <f t="shared" si="33"/>
        <v>USD/PHP N 06/20/24 Curncy</v>
      </c>
      <c r="Y130" s="250">
        <f t="shared" si="34"/>
        <v>127077589.45682637</v>
      </c>
      <c r="Z130" s="254">
        <f t="shared" si="35"/>
        <v>-3797010.5431736261</v>
      </c>
      <c r="AA130" s="254" t="e">
        <f t="shared" si="36"/>
        <v>#VALUE!</v>
      </c>
      <c r="AB130" s="91" t="str" cm="1">
        <f t="array" ref="AB130">_xll.BDP(P130&amp;" Govt","PX_DIRTY_MID")</f>
        <v>#N/A Field Not Applicable Govt</v>
      </c>
      <c r="AC130" s="256" t="e">
        <f t="shared" si="37"/>
        <v>#VALUE!</v>
      </c>
      <c r="AD130" s="255" t="e">
        <f t="shared" si="38"/>
        <v>#VALUE!</v>
      </c>
      <c r="AE130" s="249" t="str">
        <f t="shared" si="39"/>
        <v>USD/PHP N 06/20/24 PHP</v>
      </c>
      <c r="AF130" s="254"/>
      <c r="AG130" s="254">
        <f t="shared" si="40"/>
        <v>-3797010.5431736261</v>
      </c>
      <c r="AH130" s="254" t="e">
        <f t="shared" si="41"/>
        <v>#VALUE!</v>
      </c>
      <c r="AI130" s="256" t="e">
        <f t="shared" si="42"/>
        <v>#VALUE!</v>
      </c>
      <c r="AJ130" t="b">
        <f t="shared" si="43"/>
        <v>1</v>
      </c>
      <c r="AK130" t="s">
        <v>1011</v>
      </c>
      <c r="AL130" t="str">
        <f t="shared" si="44"/>
        <v>FORWARD</v>
      </c>
      <c r="AM130">
        <f t="shared" si="45"/>
        <v>0</v>
      </c>
    </row>
    <row r="131" spans="1:39" x14ac:dyDescent="0.35">
      <c r="A131" t="s">
        <v>1400</v>
      </c>
      <c r="B131" t="s">
        <v>1402</v>
      </c>
      <c r="D131">
        <v>61000000</v>
      </c>
      <c r="E131">
        <v>3431352.1342983362</v>
      </c>
      <c r="F131">
        <v>17.794808442382813</v>
      </c>
      <c r="H131" s="287" t="e">
        <f t="shared" si="46"/>
        <v>#N/A</v>
      </c>
      <c r="I131" s="249" t="s">
        <v>1244</v>
      </c>
      <c r="J131" t="s">
        <v>732</v>
      </c>
      <c r="L131">
        <v>-2300000</v>
      </c>
      <c r="M131" s="250">
        <v>-2300000</v>
      </c>
      <c r="N131" s="251">
        <v>58.265502075195315</v>
      </c>
      <c r="O131" t="str" cm="1">
        <f t="array" ref="O131">_xll.BDP(I131,"SECURITY_TYP")</f>
        <v>FORWARD</v>
      </c>
      <c r="P131" t="str" cm="1">
        <f t="array" ref="P131">_xll.BDP(I131,"ID_ISIN")</f>
        <v>#N/A Field Not Applicable</v>
      </c>
      <c r="Q131" t="str" cm="1">
        <f t="array" ref="Q131">_xll.BDP(P131&amp;" Govt","MATURITY")</f>
        <v>#N/A Field Not Applicable Govt</v>
      </c>
      <c r="R131" t="str" cm="1">
        <f t="array" ref="R131">_xll.BDP(I131,"CRNCY")</f>
        <v>PHP</v>
      </c>
      <c r="S131" s="91" t="str" cm="1">
        <f t="array" ref="S131">_xll.BDP(P131&amp;" Govt","RISK_MID")</f>
        <v>#N/A Field Not Applicable Govt</v>
      </c>
      <c r="T131" s="175" t="e">
        <f t="shared" si="31"/>
        <v>#VALUE!</v>
      </c>
      <c r="U131" cm="1">
        <f t="array" ref="U131">IF(R131="USD",1,_xll.BDP("USD"&amp;R131&amp;" CURNCY","PX_LAST"))</f>
        <v>58.341999999999999</v>
      </c>
      <c r="V131" s="107" t="e">
        <f t="shared" si="32"/>
        <v>#VALUE!</v>
      </c>
      <c r="X131" s="249" t="str">
        <f t="shared" si="33"/>
        <v>USD/PHP N 06/20/24 Curncy</v>
      </c>
      <c r="Y131" s="250">
        <f t="shared" si="34"/>
        <v>-2233271.0529827839</v>
      </c>
      <c r="Z131" s="254">
        <f t="shared" si="35"/>
        <v>66728.947017216124</v>
      </c>
      <c r="AA131" s="254" t="e">
        <f t="shared" si="36"/>
        <v>#VALUE!</v>
      </c>
      <c r="AB131" s="91" t="str" cm="1">
        <f t="array" ref="AB131">_xll.BDP(P131&amp;" Govt","PX_DIRTY_MID")</f>
        <v>#N/A Field Not Applicable Govt</v>
      </c>
      <c r="AC131" s="256" t="e">
        <f t="shared" si="37"/>
        <v>#VALUE!</v>
      </c>
      <c r="AD131" s="255" t="e">
        <f t="shared" si="38"/>
        <v>#VALUE!</v>
      </c>
      <c r="AE131" s="249" t="str">
        <f t="shared" si="39"/>
        <v>USD/PHP N 06/20/24 USD</v>
      </c>
      <c r="AF131" s="254"/>
      <c r="AG131" s="254">
        <f t="shared" si="40"/>
        <v>66728.947017216124</v>
      </c>
      <c r="AH131" s="254" t="e">
        <f t="shared" si="41"/>
        <v>#VALUE!</v>
      </c>
      <c r="AI131" s="256" t="e">
        <f t="shared" si="42"/>
        <v>#VALUE!</v>
      </c>
      <c r="AJ131" t="b">
        <f t="shared" si="43"/>
        <v>1</v>
      </c>
      <c r="AK131" t="s">
        <v>1011</v>
      </c>
      <c r="AL131" t="str">
        <f t="shared" si="44"/>
        <v>FORWARD</v>
      </c>
      <c r="AM131">
        <f t="shared" si="45"/>
        <v>0</v>
      </c>
    </row>
    <row r="132" spans="1:39" x14ac:dyDescent="0.35">
      <c r="A132" t="s">
        <v>1400</v>
      </c>
      <c r="B132" t="s">
        <v>1402</v>
      </c>
      <c r="D132">
        <v>-223439712.19000003</v>
      </c>
      <c r="E132">
        <v>-12568857.92311742</v>
      </c>
      <c r="F132">
        <v>17.806691946289064</v>
      </c>
      <c r="H132" s="287" t="e">
        <f t="shared" si="46"/>
        <v>#N/A</v>
      </c>
      <c r="I132" s="249" t="s">
        <v>1244</v>
      </c>
      <c r="J132" t="s">
        <v>732</v>
      </c>
      <c r="L132">
        <v>19268500.626740698</v>
      </c>
      <c r="M132">
        <v>19268500.626740698</v>
      </c>
      <c r="N132" s="251">
        <v>58.265502075195315</v>
      </c>
      <c r="O132" t="str" cm="1">
        <f t="array" ref="O132">_xll.BDP(I132,"SECURITY_TYP")</f>
        <v>FORWARD</v>
      </c>
      <c r="P132" t="str" cm="1">
        <f t="array" ref="P132">_xll.BDP(I132,"ID_ISIN")</f>
        <v>#N/A Field Not Applicable</v>
      </c>
      <c r="Q132" t="str" cm="1">
        <f t="array" ref="Q132">_xll.BDP(P132&amp;" Govt","MATURITY")</f>
        <v>#N/A Field Not Applicable Govt</v>
      </c>
      <c r="R132" t="str" cm="1">
        <f t="array" ref="R132">_xll.BDP(I132,"CRNCY")</f>
        <v>PHP</v>
      </c>
      <c r="S132" s="91" t="str" cm="1">
        <f t="array" ref="S132">_xll.BDP(P132&amp;" Govt","RISK_MID")</f>
        <v>#N/A Field Not Applicable Govt</v>
      </c>
      <c r="T132" s="175" t="e">
        <f t="shared" si="31"/>
        <v>#VALUE!</v>
      </c>
      <c r="U132" cm="1">
        <f t="array" ref="U132">IF(R132="USD",1,_xll.BDP("USD"&amp;R132&amp;" CURNCY","PX_LAST"))</f>
        <v>58.341999999999999</v>
      </c>
      <c r="V132" s="107" t="e">
        <f t="shared" si="32"/>
        <v>#VALUE!</v>
      </c>
      <c r="X132" s="249" t="str">
        <f t="shared" si="33"/>
        <v>USD/PHP N 06/20/24 Curncy</v>
      </c>
      <c r="Y132" s="250">
        <f t="shared" si="34"/>
        <v>18709471.601774186</v>
      </c>
      <c r="Z132" s="254">
        <f t="shared" si="35"/>
        <v>-559029.02496651188</v>
      </c>
      <c r="AA132" s="254" t="e">
        <f t="shared" si="36"/>
        <v>#VALUE!</v>
      </c>
      <c r="AB132" s="91" t="str" cm="1">
        <f t="array" ref="AB132">_xll.BDP(P132&amp;" Govt","PX_DIRTY_MID")</f>
        <v>#N/A Field Not Applicable Govt</v>
      </c>
      <c r="AC132" s="256" t="e">
        <f t="shared" si="37"/>
        <v>#VALUE!</v>
      </c>
      <c r="AD132" s="255" t="e">
        <f t="shared" si="38"/>
        <v>#VALUE!</v>
      </c>
      <c r="AE132" s="249" t="str">
        <f t="shared" si="39"/>
        <v>USD/PHP N 06/20/24 USD</v>
      </c>
      <c r="AF132" s="254"/>
      <c r="AG132" s="254">
        <f t="shared" si="40"/>
        <v>-559029.02496651188</v>
      </c>
      <c r="AH132" s="254" t="e">
        <f t="shared" si="41"/>
        <v>#VALUE!</v>
      </c>
      <c r="AI132" s="256" t="e">
        <f t="shared" si="42"/>
        <v>#VALUE!</v>
      </c>
      <c r="AJ132" t="b">
        <f t="shared" si="43"/>
        <v>1</v>
      </c>
      <c r="AK132" t="s">
        <v>1011</v>
      </c>
      <c r="AL132" t="str">
        <f t="shared" si="44"/>
        <v>FORWARD</v>
      </c>
      <c r="AM132">
        <f t="shared" si="45"/>
        <v>0</v>
      </c>
    </row>
    <row r="133" spans="1:39" x14ac:dyDescent="0.35">
      <c r="A133" t="s">
        <v>1400</v>
      </c>
      <c r="B133" t="s">
        <v>1401</v>
      </c>
      <c r="D133">
        <v>-2839094.6017138348</v>
      </c>
      <c r="E133">
        <v>-2839094.6017138348</v>
      </c>
      <c r="F133">
        <v>17.794808442382813</v>
      </c>
      <c r="H133" s="287" t="e">
        <f t="shared" si="46"/>
        <v>#N/A</v>
      </c>
      <c r="I133" s="249" t="s">
        <v>1244</v>
      </c>
      <c r="J133" t="s">
        <v>732</v>
      </c>
      <c r="L133">
        <v>-1800000</v>
      </c>
      <c r="M133">
        <v>-1800000</v>
      </c>
      <c r="N133" s="251">
        <v>58.265502075195315</v>
      </c>
      <c r="O133" t="str" cm="1">
        <f t="array" ref="O133">_xll.BDP(I133,"SECURITY_TYP")</f>
        <v>FORWARD</v>
      </c>
      <c r="P133" t="str" cm="1">
        <f t="array" ref="P133">_xll.BDP(I133,"ID_ISIN")</f>
        <v>#N/A Field Not Applicable</v>
      </c>
      <c r="Q133" t="str" cm="1">
        <f t="array" ref="Q133">_xll.BDP(P133&amp;" Govt","MATURITY")</f>
        <v>#N/A Field Not Applicable Govt</v>
      </c>
      <c r="R133" t="str" cm="1">
        <f t="array" ref="R133">_xll.BDP(I133,"CRNCY")</f>
        <v>PHP</v>
      </c>
      <c r="S133" s="91" t="str" cm="1">
        <f t="array" ref="S133">_xll.BDP(P133&amp;" Govt","RISK_MID")</f>
        <v>#N/A Field Not Applicable Govt</v>
      </c>
      <c r="T133" s="175" t="e">
        <f t="shared" ref="T133:T196" si="47">S133*L133/(10*U133)</f>
        <v>#VALUE!</v>
      </c>
      <c r="U133" cm="1">
        <f t="array" ref="U133">IF(R133="USD",1,_xll.BDP("USD"&amp;R133&amp;" CURNCY","PX_LAST"))</f>
        <v>58.341999999999999</v>
      </c>
      <c r="V133" s="107" t="e">
        <f t="shared" ref="V133:V196" si="48">T133/($I$2*100)</f>
        <v>#VALUE!</v>
      </c>
      <c r="X133" s="249" t="str">
        <f t="shared" ref="X133:X196" si="49">I133</f>
        <v>USD/PHP N 06/20/24 Curncy</v>
      </c>
      <c r="Y133" s="250">
        <f t="shared" ref="Y133:Y196" si="50">$Z$2*L133</f>
        <v>-1747777.3458126136</v>
      </c>
      <c r="Z133" s="254">
        <f t="shared" ref="Z133:Z196" si="51">Y133-L133</f>
        <v>52222.65418738639</v>
      </c>
      <c r="AA133" s="254" t="e">
        <f t="shared" ref="AA133:AA196" si="52">Z133*S133/(10*U133)</f>
        <v>#VALUE!</v>
      </c>
      <c r="AB133" s="91" t="str" cm="1">
        <f t="array" ref="AB133">_xll.BDP(P133&amp;" Govt","PX_DIRTY_MID")</f>
        <v>#N/A Field Not Applicable Govt</v>
      </c>
      <c r="AC133" s="256" t="e">
        <f t="shared" ref="AC133:AC196" si="53">AB133*Z133*(10/IF(R133="MXN",10,1)/U133)</f>
        <v>#VALUE!</v>
      </c>
      <c r="AD133" s="255" t="e">
        <f t="shared" ref="AD133:AD196" si="54">AC133/M133</f>
        <v>#VALUE!</v>
      </c>
      <c r="AE133" s="249" t="str">
        <f t="shared" ref="AE133:AE196" si="55">J133</f>
        <v>USD/PHP N 06/20/24 USD</v>
      </c>
      <c r="AF133" s="254"/>
      <c r="AG133" s="254">
        <f t="shared" ref="AG133:AG196" si="56">IF(AF133="",Z133,AF133)</f>
        <v>52222.65418738639</v>
      </c>
      <c r="AH133" s="254" t="e">
        <f t="shared" ref="AH133:AH196" si="57">AG133*S133/(10*U133)</f>
        <v>#VALUE!</v>
      </c>
      <c r="AI133" s="256" t="e">
        <f t="shared" ref="AI133:AI196" si="58">AB133*AG133*(10/IF(R133="MXN",10,1)/U133)</f>
        <v>#VALUE!</v>
      </c>
      <c r="AJ133" t="b">
        <f t="shared" ref="AJ133:AJ196" si="59">ABS(AG133)&lt;=ABS(L133)</f>
        <v>1</v>
      </c>
      <c r="AK133" t="s">
        <v>1011</v>
      </c>
      <c r="AL133" t="str">
        <f t="shared" ref="AL133:AL196" si="60">O133</f>
        <v>FORWARD</v>
      </c>
      <c r="AM133">
        <f t="shared" ref="AM133:AM196" si="61">K133</f>
        <v>0</v>
      </c>
    </row>
    <row r="134" spans="1:39" x14ac:dyDescent="0.35">
      <c r="A134" t="s">
        <v>1400</v>
      </c>
      <c r="B134" t="s">
        <v>1401</v>
      </c>
      <c r="D134">
        <v>-3452940.9433887503</v>
      </c>
      <c r="E134">
        <v>-3452940.9433887503</v>
      </c>
      <c r="F134">
        <v>17.794808442382813</v>
      </c>
      <c r="H134" s="287" t="e">
        <f t="shared" si="46"/>
        <v>#N/A</v>
      </c>
      <c r="I134" s="249" t="s">
        <v>1244</v>
      </c>
      <c r="J134" t="s">
        <v>732</v>
      </c>
      <c r="L134">
        <v>-740000</v>
      </c>
      <c r="M134" s="250">
        <v>-740000</v>
      </c>
      <c r="N134" s="251">
        <v>58.265502075195315</v>
      </c>
      <c r="O134" t="str" cm="1">
        <f t="array" ref="O134">_xll.BDP(I134,"SECURITY_TYP")</f>
        <v>FORWARD</v>
      </c>
      <c r="P134" t="str" cm="1">
        <f t="array" ref="P134">_xll.BDP(I134,"ID_ISIN")</f>
        <v>#N/A Field Not Applicable</v>
      </c>
      <c r="Q134" t="str" cm="1">
        <f t="array" ref="Q134">_xll.BDP(P134&amp;" Govt","MATURITY")</f>
        <v>#N/A Field Not Applicable Govt</v>
      </c>
      <c r="R134" t="str" cm="1">
        <f t="array" ref="R134">_xll.BDP(I134,"CRNCY")</f>
        <v>PHP</v>
      </c>
      <c r="S134" s="91" t="str" cm="1">
        <f t="array" ref="S134">_xll.BDP(P134&amp;" Govt","RISK_MID")</f>
        <v>#N/A Field Not Applicable Govt</v>
      </c>
      <c r="T134" s="175" t="e">
        <f t="shared" si="47"/>
        <v>#VALUE!</v>
      </c>
      <c r="U134" cm="1">
        <f t="array" ref="U134">IF(R134="USD",1,_xll.BDP("USD"&amp;R134&amp;" CURNCY","PX_LAST"))</f>
        <v>58.341999999999999</v>
      </c>
      <c r="V134" s="107" t="e">
        <f t="shared" si="48"/>
        <v>#VALUE!</v>
      </c>
      <c r="X134" s="249" t="str">
        <f t="shared" si="49"/>
        <v>USD/PHP N 06/20/24 Curncy</v>
      </c>
      <c r="Y134" s="250">
        <f t="shared" si="50"/>
        <v>-718530.68661185226</v>
      </c>
      <c r="Z134" s="254">
        <f t="shared" si="51"/>
        <v>21469.313388147741</v>
      </c>
      <c r="AA134" s="254" t="e">
        <f t="shared" si="52"/>
        <v>#VALUE!</v>
      </c>
      <c r="AB134" s="91" t="str" cm="1">
        <f t="array" ref="AB134">_xll.BDP(P134&amp;" Govt","PX_DIRTY_MID")</f>
        <v>#N/A Field Not Applicable Govt</v>
      </c>
      <c r="AC134" s="256" t="e">
        <f t="shared" si="53"/>
        <v>#VALUE!</v>
      </c>
      <c r="AD134" s="255" t="e">
        <f t="shared" si="54"/>
        <v>#VALUE!</v>
      </c>
      <c r="AE134" s="249" t="str">
        <f t="shared" si="55"/>
        <v>USD/PHP N 06/20/24 USD</v>
      </c>
      <c r="AF134" s="254"/>
      <c r="AG134" s="254">
        <f t="shared" si="56"/>
        <v>21469.313388147741</v>
      </c>
      <c r="AH134" s="254" t="e">
        <f t="shared" si="57"/>
        <v>#VALUE!</v>
      </c>
      <c r="AI134" s="256" t="e">
        <f t="shared" si="58"/>
        <v>#VALUE!</v>
      </c>
      <c r="AJ134" t="b">
        <f t="shared" si="59"/>
        <v>1</v>
      </c>
      <c r="AK134" t="s">
        <v>1011</v>
      </c>
      <c r="AL134" t="str">
        <f t="shared" si="60"/>
        <v>FORWARD</v>
      </c>
      <c r="AM134">
        <f t="shared" si="61"/>
        <v>0</v>
      </c>
    </row>
    <row r="135" spans="1:39" x14ac:dyDescent="0.35">
      <c r="A135" t="s">
        <v>1400</v>
      </c>
      <c r="B135" t="s">
        <v>1402</v>
      </c>
      <c r="D135">
        <v>56949262.999999993</v>
      </c>
      <c r="E135">
        <v>3203491.3957666764</v>
      </c>
      <c r="F135">
        <v>17.806691946289064</v>
      </c>
      <c r="H135" s="287" t="e">
        <f t="shared" ref="H135:H198" si="62">VLOOKUP(I135,$A$4:$D$629,4,0)-L135</f>
        <v>#N/A</v>
      </c>
      <c r="I135" s="249" t="s">
        <v>1244</v>
      </c>
      <c r="J135" t="s">
        <v>733</v>
      </c>
      <c r="L135">
        <v>42733520</v>
      </c>
      <c r="M135">
        <v>734379.18969147676</v>
      </c>
      <c r="N135" s="251">
        <v>58.265502075195315</v>
      </c>
      <c r="O135" t="str" cm="1">
        <f t="array" ref="O135">_xll.BDP(I135,"SECURITY_TYP")</f>
        <v>FORWARD</v>
      </c>
      <c r="P135" t="str" cm="1">
        <f t="array" ref="P135">_xll.BDP(I135,"ID_ISIN")</f>
        <v>#N/A Field Not Applicable</v>
      </c>
      <c r="Q135" t="str" cm="1">
        <f t="array" ref="Q135">_xll.BDP(P135&amp;" Govt","MATURITY")</f>
        <v>#N/A Field Not Applicable Govt</v>
      </c>
      <c r="R135" t="str" cm="1">
        <f t="array" ref="R135">_xll.BDP(I135,"CRNCY")</f>
        <v>PHP</v>
      </c>
      <c r="S135" s="91" t="str" cm="1">
        <f t="array" ref="S135">_xll.BDP(P135&amp;" Govt","RISK_MID")</f>
        <v>#N/A Field Not Applicable Govt</v>
      </c>
      <c r="T135" s="175" t="e">
        <f t="shared" si="47"/>
        <v>#VALUE!</v>
      </c>
      <c r="U135" cm="1">
        <f t="array" ref="U135">IF(R135="USD",1,_xll.BDP("USD"&amp;R135&amp;" CURNCY","PX_LAST"))</f>
        <v>58.341999999999999</v>
      </c>
      <c r="V135" s="107" t="e">
        <f t="shared" si="48"/>
        <v>#VALUE!</v>
      </c>
      <c r="X135" s="249" t="str">
        <f t="shared" si="49"/>
        <v>USD/PHP N 06/20/24 Curncy</v>
      </c>
      <c r="Y135" s="250">
        <f t="shared" si="50"/>
        <v>41493710.090461239</v>
      </c>
      <c r="Z135" s="254">
        <f t="shared" si="51"/>
        <v>-1239809.9095387608</v>
      </c>
      <c r="AA135" s="254" t="e">
        <f t="shared" si="52"/>
        <v>#VALUE!</v>
      </c>
      <c r="AB135" s="91" t="str" cm="1">
        <f t="array" ref="AB135">_xll.BDP(P135&amp;" Govt","PX_DIRTY_MID")</f>
        <v>#N/A Field Not Applicable Govt</v>
      </c>
      <c r="AC135" s="256" t="e">
        <f t="shared" si="53"/>
        <v>#VALUE!</v>
      </c>
      <c r="AD135" s="255" t="e">
        <f t="shared" si="54"/>
        <v>#VALUE!</v>
      </c>
      <c r="AE135" s="249" t="str">
        <f t="shared" si="55"/>
        <v>USD/PHP N 06/20/24 PHP</v>
      </c>
      <c r="AF135" s="254"/>
      <c r="AG135" s="254">
        <f t="shared" si="56"/>
        <v>-1239809.9095387608</v>
      </c>
      <c r="AH135" s="254" t="e">
        <f t="shared" si="57"/>
        <v>#VALUE!</v>
      </c>
      <c r="AI135" s="256" t="e">
        <f t="shared" si="58"/>
        <v>#VALUE!</v>
      </c>
      <c r="AJ135" t="b">
        <f t="shared" si="59"/>
        <v>1</v>
      </c>
      <c r="AK135" t="s">
        <v>1011</v>
      </c>
      <c r="AL135" t="str">
        <f t="shared" si="60"/>
        <v>FORWARD</v>
      </c>
      <c r="AM135">
        <f t="shared" si="61"/>
        <v>0</v>
      </c>
    </row>
    <row r="136" spans="1:39" x14ac:dyDescent="0.35">
      <c r="A136" t="s">
        <v>1400</v>
      </c>
      <c r="B136" t="s">
        <v>1401</v>
      </c>
      <c r="D136">
        <v>11764957.094498361</v>
      </c>
      <c r="E136">
        <v>11764957.094498361</v>
      </c>
      <c r="F136">
        <v>17.806691946289064</v>
      </c>
      <c r="H136" s="287" t="e">
        <f t="shared" si="62"/>
        <v>#N/A</v>
      </c>
      <c r="I136" s="249" t="s">
        <v>1244</v>
      </c>
      <c r="J136" t="s">
        <v>733</v>
      </c>
      <c r="L136">
        <v>-1066815952</v>
      </c>
      <c r="M136" s="250">
        <v>-18333323.217457898</v>
      </c>
      <c r="N136" s="251">
        <v>58.265502075195315</v>
      </c>
      <c r="O136" t="str" cm="1">
        <f t="array" ref="O136">_xll.BDP(I136,"SECURITY_TYP")</f>
        <v>FORWARD</v>
      </c>
      <c r="P136" t="str" cm="1">
        <f t="array" ref="P136">_xll.BDP(I136,"ID_ISIN")</f>
        <v>#N/A Field Not Applicable</v>
      </c>
      <c r="Q136" t="str" cm="1">
        <f t="array" ref="Q136">_xll.BDP(P136&amp;" Govt","MATURITY")</f>
        <v>#N/A Field Not Applicable Govt</v>
      </c>
      <c r="R136" t="str" cm="1">
        <f t="array" ref="R136">_xll.BDP(I136,"CRNCY")</f>
        <v>PHP</v>
      </c>
      <c r="S136" s="91" t="str" cm="1">
        <f t="array" ref="S136">_xll.BDP(P136&amp;" Govt","RISK_MID")</f>
        <v>#N/A Field Not Applicable Govt</v>
      </c>
      <c r="T136" s="175" t="e">
        <f t="shared" si="47"/>
        <v>#VALUE!</v>
      </c>
      <c r="U136" cm="1">
        <f t="array" ref="U136">IF(R136="USD",1,_xll.BDP("USD"&amp;R136&amp;" CURNCY","PX_LAST"))</f>
        <v>58.341999999999999</v>
      </c>
      <c r="V136" s="107" t="e">
        <f t="shared" si="48"/>
        <v>#VALUE!</v>
      </c>
      <c r="X136" s="249" t="str">
        <f t="shared" si="49"/>
        <v>USD/PHP N 06/20/24 Curncy</v>
      </c>
      <c r="Y136" s="250">
        <f t="shared" si="50"/>
        <v>-1035864862.8095092</v>
      </c>
      <c r="Z136" s="254">
        <f t="shared" si="51"/>
        <v>30951089.190490842</v>
      </c>
      <c r="AA136" s="254" t="e">
        <f t="shared" si="52"/>
        <v>#VALUE!</v>
      </c>
      <c r="AB136" s="91" t="str" cm="1">
        <f t="array" ref="AB136">_xll.BDP(P136&amp;" Govt","PX_DIRTY_MID")</f>
        <v>#N/A Field Not Applicable Govt</v>
      </c>
      <c r="AC136" s="256" t="e">
        <f t="shared" si="53"/>
        <v>#VALUE!</v>
      </c>
      <c r="AD136" s="255" t="e">
        <f t="shared" si="54"/>
        <v>#VALUE!</v>
      </c>
      <c r="AE136" s="249" t="str">
        <f t="shared" si="55"/>
        <v>USD/PHP N 06/20/24 PHP</v>
      </c>
      <c r="AF136" s="254"/>
      <c r="AG136" s="254">
        <f t="shared" si="56"/>
        <v>30951089.190490842</v>
      </c>
      <c r="AH136" s="254" t="e">
        <f t="shared" si="57"/>
        <v>#VALUE!</v>
      </c>
      <c r="AI136" s="256" t="e">
        <f t="shared" si="58"/>
        <v>#VALUE!</v>
      </c>
      <c r="AJ136" t="b">
        <f t="shared" si="59"/>
        <v>1</v>
      </c>
      <c r="AK136" t="s">
        <v>1011</v>
      </c>
      <c r="AL136" t="str">
        <f t="shared" si="60"/>
        <v>FORWARD</v>
      </c>
      <c r="AM136">
        <f t="shared" si="61"/>
        <v>0</v>
      </c>
    </row>
    <row r="137" spans="1:39" x14ac:dyDescent="0.35">
      <c r="A137" t="s">
        <v>671</v>
      </c>
      <c r="B137" t="s">
        <v>672</v>
      </c>
      <c r="D137">
        <v>115200</v>
      </c>
      <c r="E137">
        <v>602371.88279637916</v>
      </c>
      <c r="F137">
        <v>83.055000000000007</v>
      </c>
      <c r="H137" s="287" t="e">
        <f t="shared" si="62"/>
        <v>#N/A</v>
      </c>
      <c r="I137" s="249" t="s">
        <v>1244</v>
      </c>
      <c r="J137" t="s">
        <v>733</v>
      </c>
      <c r="L137">
        <v>103709250</v>
      </c>
      <c r="M137">
        <v>1782252.3157116659</v>
      </c>
      <c r="N137" s="251">
        <v>58.265502075195315</v>
      </c>
      <c r="O137" t="str" cm="1">
        <f t="array" ref="O137">_xll.BDP(I137,"SECURITY_TYP")</f>
        <v>FORWARD</v>
      </c>
      <c r="P137" t="str" cm="1">
        <f t="array" ref="P137">_xll.BDP(I137,"ID_ISIN")</f>
        <v>#N/A Field Not Applicable</v>
      </c>
      <c r="Q137" t="str" cm="1">
        <f t="array" ref="Q137">_xll.BDP(P137&amp;" Govt","MATURITY")</f>
        <v>#N/A Field Not Applicable Govt</v>
      </c>
      <c r="R137" t="str" cm="1">
        <f t="array" ref="R137">_xll.BDP(I137,"CRNCY")</f>
        <v>PHP</v>
      </c>
      <c r="S137" s="91" t="str" cm="1">
        <f t="array" ref="S137">_xll.BDP(P137&amp;" Govt","RISK_MID")</f>
        <v>#N/A Field Not Applicable Govt</v>
      </c>
      <c r="T137" s="175" t="e">
        <f t="shared" si="47"/>
        <v>#VALUE!</v>
      </c>
      <c r="U137" cm="1">
        <f t="array" ref="U137">IF(R137="USD",1,_xll.BDP("USD"&amp;R137&amp;" CURNCY","PX_LAST"))</f>
        <v>58.341999999999999</v>
      </c>
      <c r="V137" s="107" t="e">
        <f t="shared" si="48"/>
        <v>#VALUE!</v>
      </c>
      <c r="X137" s="249" t="str">
        <f t="shared" si="49"/>
        <v>USD/PHP N 06/20/24 Curncy</v>
      </c>
      <c r="Y137" s="250">
        <f t="shared" si="50"/>
        <v>100700376.50067599</v>
      </c>
      <c r="Z137" s="254">
        <f t="shared" si="51"/>
        <v>-3008873.4993240088</v>
      </c>
      <c r="AA137" s="254" t="e">
        <f t="shared" si="52"/>
        <v>#VALUE!</v>
      </c>
      <c r="AB137" s="91" t="str" cm="1">
        <f t="array" ref="AB137">_xll.BDP(P137&amp;" Govt","PX_DIRTY_MID")</f>
        <v>#N/A Field Not Applicable Govt</v>
      </c>
      <c r="AC137" s="256" t="e">
        <f t="shared" si="53"/>
        <v>#VALUE!</v>
      </c>
      <c r="AD137" s="255" t="e">
        <f t="shared" si="54"/>
        <v>#VALUE!</v>
      </c>
      <c r="AE137" s="249" t="str">
        <f t="shared" si="55"/>
        <v>USD/PHP N 06/20/24 PHP</v>
      </c>
      <c r="AF137" s="254"/>
      <c r="AG137" s="254">
        <f t="shared" si="56"/>
        <v>-3008873.4993240088</v>
      </c>
      <c r="AH137" s="254" t="e">
        <f t="shared" si="57"/>
        <v>#VALUE!</v>
      </c>
      <c r="AI137" s="256" t="e">
        <f t="shared" si="58"/>
        <v>#VALUE!</v>
      </c>
      <c r="AJ137" t="b">
        <f t="shared" si="59"/>
        <v>1</v>
      </c>
      <c r="AK137" t="s">
        <v>1011</v>
      </c>
      <c r="AL137" t="str">
        <f t="shared" si="60"/>
        <v>FORWARD</v>
      </c>
      <c r="AM137">
        <f t="shared" si="61"/>
        <v>0</v>
      </c>
    </row>
    <row r="138" spans="1:39" x14ac:dyDescent="0.35">
      <c r="A138" t="s">
        <v>1535</v>
      </c>
      <c r="B138" t="s">
        <v>1536</v>
      </c>
      <c r="D138">
        <v>1050</v>
      </c>
      <c r="E138">
        <v>1072347.6693914598</v>
      </c>
      <c r="F138">
        <v>93.49</v>
      </c>
      <c r="H138" s="287" t="e">
        <f t="shared" si="62"/>
        <v>#N/A</v>
      </c>
      <c r="I138" s="249" t="s">
        <v>871</v>
      </c>
      <c r="J138" t="s">
        <v>872</v>
      </c>
      <c r="K138" t="s">
        <v>870</v>
      </c>
      <c r="L138">
        <v>-203</v>
      </c>
      <c r="M138">
        <v>-3171.8754017492756</v>
      </c>
      <c r="N138" s="251">
        <v>6.2500007916241884E-3</v>
      </c>
      <c r="O138" t="str" cm="1">
        <f t="array" ref="O138">_xll.BDP(I138,"SECURITY_TYP")</f>
        <v>Financial commodity option.</v>
      </c>
      <c r="P138" t="str" cm="1">
        <f t="array" ref="P138">_xll.BDP(I138,"ID_ISIN")</f>
        <v>#N/A Field Not Applicable</v>
      </c>
      <c r="Q138" t="str" cm="1">
        <f t="array" ref="Q138">_xll.BDP(P138&amp;" Govt","MATURITY")</f>
        <v>#N/A Field Not Applicable Govt</v>
      </c>
      <c r="R138" t="str" cm="1">
        <f t="array" ref="R138">_xll.BDP(I138,"CRNCY")</f>
        <v>USD</v>
      </c>
      <c r="S138" s="91" t="str" cm="1">
        <f t="array" ref="S138">_xll.BDP(P138&amp;" Govt","RISK_MID")</f>
        <v>#N/A Field Not Applicable Govt</v>
      </c>
      <c r="T138" s="175" t="e">
        <f t="shared" si="47"/>
        <v>#VALUE!</v>
      </c>
      <c r="U138" cm="1">
        <f t="array" ref="U138">IF(R138="USD",1,_xll.BDP("USD"&amp;R138&amp;" CURNCY","PX_LAST"))</f>
        <v>1</v>
      </c>
      <c r="V138" s="107" t="e">
        <f t="shared" si="48"/>
        <v>#VALUE!</v>
      </c>
      <c r="X138" s="249" t="str">
        <f t="shared" si="49"/>
        <v>SFRM4C 97.5000 Comdty</v>
      </c>
      <c r="Y138" s="250">
        <f t="shared" si="50"/>
        <v>-197.11044511108921</v>
      </c>
      <c r="Z138" s="254">
        <f t="shared" si="51"/>
        <v>5.8895548889107943</v>
      </c>
      <c r="AA138" s="254" t="e">
        <f t="shared" si="52"/>
        <v>#VALUE!</v>
      </c>
      <c r="AB138" s="91" t="str" cm="1">
        <f t="array" ref="AB138">_xll.BDP(P138&amp;" Govt","PX_DIRTY_MID")</f>
        <v>#N/A Field Not Applicable Govt</v>
      </c>
      <c r="AC138" s="256" t="e">
        <f t="shared" si="53"/>
        <v>#VALUE!</v>
      </c>
      <c r="AD138" s="255" t="e">
        <f t="shared" si="54"/>
        <v>#VALUE!</v>
      </c>
      <c r="AE138" s="249" t="str">
        <f t="shared" si="55"/>
        <v>SFRM4C 97.5000 CME</v>
      </c>
      <c r="AF138" s="254"/>
      <c r="AG138" s="254">
        <f t="shared" si="56"/>
        <v>5.8895548889107943</v>
      </c>
      <c r="AH138" s="254" t="e">
        <f t="shared" si="57"/>
        <v>#VALUE!</v>
      </c>
      <c r="AI138" s="256" t="e">
        <f t="shared" si="58"/>
        <v>#VALUE!</v>
      </c>
      <c r="AJ138" t="b">
        <f t="shared" si="59"/>
        <v>1</v>
      </c>
      <c r="AK138" t="s">
        <v>1011</v>
      </c>
      <c r="AL138" t="str">
        <f t="shared" si="60"/>
        <v>Financial commodity option.</v>
      </c>
      <c r="AM138" t="str">
        <f t="shared" si="61"/>
        <v>RATES: US Front-End</v>
      </c>
    </row>
    <row r="139" spans="1:39" x14ac:dyDescent="0.35">
      <c r="A139" t="s">
        <v>496</v>
      </c>
      <c r="B139" t="s">
        <v>497</v>
      </c>
      <c r="D139">
        <v>2008</v>
      </c>
      <c r="E139">
        <v>2605704.3509454909</v>
      </c>
      <c r="F139">
        <v>98.605000000000004</v>
      </c>
      <c r="H139" s="287" t="e">
        <f t="shared" si="62"/>
        <v>#N/A</v>
      </c>
      <c r="I139" s="249" t="s">
        <v>874</v>
      </c>
      <c r="J139" t="s">
        <v>875</v>
      </c>
      <c r="L139">
        <v>83159.771959273334</v>
      </c>
      <c r="M139">
        <v>83159.771959273334</v>
      </c>
      <c r="N139" s="251">
        <v>7.2454525322265626</v>
      </c>
      <c r="O139" t="str" cm="1">
        <f t="array" ref="O139">_xll.BDP(I139,"SECURITY_TYP")</f>
        <v>FORWARD</v>
      </c>
      <c r="P139" t="str" cm="1">
        <f t="array" ref="P139">_xll.BDP(I139,"ID_ISIN")</f>
        <v>#N/A Field Not Applicable</v>
      </c>
      <c r="Q139" t="str" cm="1">
        <f t="array" ref="Q139">_xll.BDP(P139&amp;" Govt","MATURITY")</f>
        <v>#N/A Field Not Applicable Govt</v>
      </c>
      <c r="R139" t="str" cm="1">
        <f t="array" ref="R139">_xll.BDP(I139,"CRNCY")</f>
        <v>CNH</v>
      </c>
      <c r="S139" s="91" t="str" cm="1">
        <f t="array" ref="S139">_xll.BDP(P139&amp;" Govt","RISK_MID")</f>
        <v>#N/A Field Not Applicable Govt</v>
      </c>
      <c r="T139" s="175" t="e">
        <f t="shared" si="47"/>
        <v>#VALUE!</v>
      </c>
      <c r="U139" cm="1">
        <f t="array" ref="U139">IF(R139="USD",1,_xll.BDP("USD"&amp;R139&amp;" CURNCY","PX_LAST"))</f>
        <v>7.2755000000000001</v>
      </c>
      <c r="V139" s="107" t="e">
        <f t="shared" si="48"/>
        <v>#VALUE!</v>
      </c>
      <c r="X139" s="249" t="str">
        <f t="shared" si="49"/>
        <v>USD/CNH R 06/20/24 Curncy</v>
      </c>
      <c r="Y139" s="250">
        <f t="shared" si="50"/>
        <v>80747.091951867202</v>
      </c>
      <c r="Z139" s="254">
        <f t="shared" si="51"/>
        <v>-2412.6800074061321</v>
      </c>
      <c r="AA139" s="254" t="e">
        <f t="shared" si="52"/>
        <v>#VALUE!</v>
      </c>
      <c r="AB139" s="91" t="str" cm="1">
        <f t="array" ref="AB139">_xll.BDP(P139&amp;" Govt","PX_DIRTY_MID")</f>
        <v>#N/A Field Not Applicable Govt</v>
      </c>
      <c r="AC139" s="256" t="e">
        <f t="shared" si="53"/>
        <v>#VALUE!</v>
      </c>
      <c r="AD139" s="255" t="e">
        <f t="shared" si="54"/>
        <v>#VALUE!</v>
      </c>
      <c r="AE139" s="249" t="str">
        <f t="shared" si="55"/>
        <v>USD/CNH R 06/20/24 USD</v>
      </c>
      <c r="AF139" s="254"/>
      <c r="AG139" s="254">
        <f t="shared" si="56"/>
        <v>-2412.6800074061321</v>
      </c>
      <c r="AH139" s="254" t="e">
        <f t="shared" si="57"/>
        <v>#VALUE!</v>
      </c>
      <c r="AI139" s="256" t="e">
        <f t="shared" si="58"/>
        <v>#VALUE!</v>
      </c>
      <c r="AJ139" t="b">
        <f t="shared" si="59"/>
        <v>1</v>
      </c>
      <c r="AK139" t="s">
        <v>1011</v>
      </c>
      <c r="AL139" t="str">
        <f t="shared" si="60"/>
        <v>FORWARD</v>
      </c>
      <c r="AM139">
        <f t="shared" si="61"/>
        <v>0</v>
      </c>
    </row>
    <row r="140" spans="1:39" x14ac:dyDescent="0.35">
      <c r="A140" t="s">
        <v>1411</v>
      </c>
      <c r="B140" t="s">
        <v>1412</v>
      </c>
      <c r="D140">
        <v>57909.985999999997</v>
      </c>
      <c r="E140">
        <v>57909.985999999997</v>
      </c>
      <c r="F140">
        <v>0.61009302260208131</v>
      </c>
      <c r="H140" s="287" t="e">
        <f t="shared" si="62"/>
        <v>#N/A</v>
      </c>
      <c r="I140" s="249" t="s">
        <v>874</v>
      </c>
      <c r="J140" t="s">
        <v>875</v>
      </c>
      <c r="L140">
        <v>7840000</v>
      </c>
      <c r="M140">
        <v>7840000</v>
      </c>
      <c r="N140" s="251">
        <v>7.2436421519775394</v>
      </c>
      <c r="O140" t="str" cm="1">
        <f t="array" ref="O140">_xll.BDP(I140,"SECURITY_TYP")</f>
        <v>FORWARD</v>
      </c>
      <c r="P140" t="str" cm="1">
        <f t="array" ref="P140">_xll.BDP(I140,"ID_ISIN")</f>
        <v>#N/A Field Not Applicable</v>
      </c>
      <c r="Q140" t="str" cm="1">
        <f t="array" ref="Q140">_xll.BDP(P140&amp;" Govt","MATURITY")</f>
        <v>#N/A Field Not Applicable Govt</v>
      </c>
      <c r="R140" t="str" cm="1">
        <f t="array" ref="R140">_xll.BDP(I140,"CRNCY")</f>
        <v>CNH</v>
      </c>
      <c r="S140" s="91" t="str" cm="1">
        <f t="array" ref="S140">_xll.BDP(P140&amp;" Govt","RISK_MID")</f>
        <v>#N/A Field Not Applicable Govt</v>
      </c>
      <c r="T140" s="175" t="e">
        <f t="shared" si="47"/>
        <v>#VALUE!</v>
      </c>
      <c r="U140" cm="1">
        <f t="array" ref="U140">IF(R140="USD",1,_xll.BDP("USD"&amp;R140&amp;" CURNCY","PX_LAST"))</f>
        <v>7.2755000000000001</v>
      </c>
      <c r="V140" s="107" t="e">
        <f t="shared" si="48"/>
        <v>#VALUE!</v>
      </c>
      <c r="X140" s="249" t="str">
        <f t="shared" si="49"/>
        <v>USD/CNH R 06/20/24 Curncy</v>
      </c>
      <c r="Y140" s="250">
        <f t="shared" si="50"/>
        <v>7612541.3284282722</v>
      </c>
      <c r="Z140" s="254">
        <f t="shared" si="51"/>
        <v>-227458.67157172784</v>
      </c>
      <c r="AA140" s="254" t="e">
        <f t="shared" si="52"/>
        <v>#VALUE!</v>
      </c>
      <c r="AB140" s="91" t="str" cm="1">
        <f t="array" ref="AB140">_xll.BDP(P140&amp;" Govt","PX_DIRTY_MID")</f>
        <v>#N/A Field Not Applicable Govt</v>
      </c>
      <c r="AC140" s="256" t="e">
        <f t="shared" si="53"/>
        <v>#VALUE!</v>
      </c>
      <c r="AD140" s="255" t="e">
        <f t="shared" si="54"/>
        <v>#VALUE!</v>
      </c>
      <c r="AE140" s="249" t="str">
        <f t="shared" si="55"/>
        <v>USD/CNH R 06/20/24 USD</v>
      </c>
      <c r="AF140" s="254"/>
      <c r="AG140" s="254">
        <f t="shared" si="56"/>
        <v>-227458.67157172784</v>
      </c>
      <c r="AH140" s="254" t="e">
        <f t="shared" si="57"/>
        <v>#VALUE!</v>
      </c>
      <c r="AI140" s="256" t="e">
        <f t="shared" si="58"/>
        <v>#VALUE!</v>
      </c>
      <c r="AJ140" t="b">
        <f t="shared" si="59"/>
        <v>1</v>
      </c>
      <c r="AK140" t="s">
        <v>1011</v>
      </c>
      <c r="AL140" t="str">
        <f t="shared" si="60"/>
        <v>FORWARD</v>
      </c>
      <c r="AM140">
        <f t="shared" si="61"/>
        <v>0</v>
      </c>
    </row>
    <row r="141" spans="1:39" x14ac:dyDescent="0.35">
      <c r="A141" t="s">
        <v>1411</v>
      </c>
      <c r="B141" t="s">
        <v>1413</v>
      </c>
      <c r="D141">
        <v>-95000</v>
      </c>
      <c r="E141">
        <v>-57950.001358985901</v>
      </c>
      <c r="F141">
        <v>0.61009302260208131</v>
      </c>
      <c r="H141" s="287" t="e">
        <f t="shared" si="62"/>
        <v>#N/A</v>
      </c>
      <c r="I141" s="249" t="s">
        <v>874</v>
      </c>
      <c r="J141" t="s">
        <v>875</v>
      </c>
      <c r="L141">
        <v>-1200000</v>
      </c>
      <c r="M141">
        <v>-1200000</v>
      </c>
      <c r="N141" s="251">
        <v>7.2454525322265626</v>
      </c>
      <c r="O141" t="str" cm="1">
        <f t="array" ref="O141">_xll.BDP(I141,"SECURITY_TYP")</f>
        <v>FORWARD</v>
      </c>
      <c r="P141" t="str" cm="1">
        <f t="array" ref="P141">_xll.BDP(I141,"ID_ISIN")</f>
        <v>#N/A Field Not Applicable</v>
      </c>
      <c r="Q141" t="str" cm="1">
        <f t="array" ref="Q141">_xll.BDP(P141&amp;" Govt","MATURITY")</f>
        <v>#N/A Field Not Applicable Govt</v>
      </c>
      <c r="R141" t="str" cm="1">
        <f t="array" ref="R141">_xll.BDP(I141,"CRNCY")</f>
        <v>CNH</v>
      </c>
      <c r="S141" s="91" t="str" cm="1">
        <f t="array" ref="S141">_xll.BDP(P141&amp;" Govt","RISK_MID")</f>
        <v>#N/A Field Not Applicable Govt</v>
      </c>
      <c r="T141" s="175" t="e">
        <f t="shared" si="47"/>
        <v>#VALUE!</v>
      </c>
      <c r="U141" cm="1">
        <f t="array" ref="U141">IF(R141="USD",1,_xll.BDP("USD"&amp;R141&amp;" CURNCY","PX_LAST"))</f>
        <v>7.2755000000000001</v>
      </c>
      <c r="V141" s="107" t="e">
        <f t="shared" si="48"/>
        <v>#VALUE!</v>
      </c>
      <c r="X141" s="249" t="str">
        <f t="shared" si="49"/>
        <v>USD/CNH R 06/20/24 Curncy</v>
      </c>
      <c r="Y141" s="250">
        <f t="shared" si="50"/>
        <v>-1165184.8972084089</v>
      </c>
      <c r="Z141" s="254">
        <f t="shared" si="51"/>
        <v>34815.102791591082</v>
      </c>
      <c r="AA141" s="254" t="e">
        <f t="shared" si="52"/>
        <v>#VALUE!</v>
      </c>
      <c r="AB141" s="91" t="str" cm="1">
        <f t="array" ref="AB141">_xll.BDP(P141&amp;" Govt","PX_DIRTY_MID")</f>
        <v>#N/A Field Not Applicable Govt</v>
      </c>
      <c r="AC141" s="256" t="e">
        <f t="shared" si="53"/>
        <v>#VALUE!</v>
      </c>
      <c r="AD141" s="255" t="e">
        <f t="shared" si="54"/>
        <v>#VALUE!</v>
      </c>
      <c r="AE141" s="249" t="str">
        <f t="shared" si="55"/>
        <v>USD/CNH R 06/20/24 USD</v>
      </c>
      <c r="AF141" s="254"/>
      <c r="AG141" s="254">
        <f t="shared" si="56"/>
        <v>34815.102791591082</v>
      </c>
      <c r="AH141" s="254" t="e">
        <f t="shared" si="57"/>
        <v>#VALUE!</v>
      </c>
      <c r="AI141" s="256" t="e">
        <f t="shared" si="58"/>
        <v>#VALUE!</v>
      </c>
      <c r="AJ141" t="b">
        <f t="shared" si="59"/>
        <v>1</v>
      </c>
      <c r="AK141" t="s">
        <v>1011</v>
      </c>
      <c r="AL141" t="str">
        <f t="shared" si="60"/>
        <v>FORWARD</v>
      </c>
      <c r="AM141">
        <f t="shared" si="61"/>
        <v>0</v>
      </c>
    </row>
    <row r="142" spans="1:39" x14ac:dyDescent="0.35">
      <c r="A142" t="s">
        <v>1411</v>
      </c>
      <c r="B142" t="s">
        <v>1413</v>
      </c>
      <c r="D142">
        <v>2900000</v>
      </c>
      <c r="E142">
        <v>1769000.0414848328</v>
      </c>
      <c r="F142">
        <v>0.60995200600814814</v>
      </c>
      <c r="H142" s="287" t="e">
        <f t="shared" si="62"/>
        <v>#N/A</v>
      </c>
      <c r="I142" s="249" t="s">
        <v>874</v>
      </c>
      <c r="J142" t="s">
        <v>876</v>
      </c>
      <c r="L142">
        <v>14488640</v>
      </c>
      <c r="M142" s="250">
        <v>1995914.1230290607</v>
      </c>
      <c r="N142" s="251">
        <v>7.2454525322265626</v>
      </c>
      <c r="O142" t="str" cm="1">
        <f t="array" ref="O142">_xll.BDP(I142,"SECURITY_TYP")</f>
        <v>FORWARD</v>
      </c>
      <c r="P142" t="str" cm="1">
        <f t="array" ref="P142">_xll.BDP(I142,"ID_ISIN")</f>
        <v>#N/A Field Not Applicable</v>
      </c>
      <c r="Q142" t="str" cm="1">
        <f t="array" ref="Q142">_xll.BDP(P142&amp;" Govt","MATURITY")</f>
        <v>#N/A Field Not Applicable Govt</v>
      </c>
      <c r="R142" t="str" cm="1">
        <f t="array" ref="R142">_xll.BDP(I142,"CRNCY")</f>
        <v>CNH</v>
      </c>
      <c r="S142" s="91" t="str" cm="1">
        <f t="array" ref="S142">_xll.BDP(P142&amp;" Govt","RISK_MID")</f>
        <v>#N/A Field Not Applicable Govt</v>
      </c>
      <c r="T142" s="175" t="e">
        <f t="shared" si="47"/>
        <v>#VALUE!</v>
      </c>
      <c r="U142" cm="1">
        <f t="array" ref="U142">IF(R142="USD",1,_xll.BDP("USD"&amp;R142&amp;" CURNCY","PX_LAST"))</f>
        <v>7.2755000000000001</v>
      </c>
      <c r="V142" s="107" t="e">
        <f t="shared" si="48"/>
        <v>#VALUE!</v>
      </c>
      <c r="X142" s="249" t="str">
        <f t="shared" si="49"/>
        <v>USD/CNH R 06/20/24 Curncy</v>
      </c>
      <c r="Y142" s="250">
        <f t="shared" si="50"/>
        <v>14068287.090908036</v>
      </c>
      <c r="Z142" s="254">
        <f t="shared" si="51"/>
        <v>-420352.90909196436</v>
      </c>
      <c r="AA142" s="254" t="e">
        <f t="shared" si="52"/>
        <v>#VALUE!</v>
      </c>
      <c r="AB142" s="91" t="str" cm="1">
        <f t="array" ref="AB142">_xll.BDP(P142&amp;" Govt","PX_DIRTY_MID")</f>
        <v>#N/A Field Not Applicable Govt</v>
      </c>
      <c r="AC142" s="256" t="e">
        <f t="shared" si="53"/>
        <v>#VALUE!</v>
      </c>
      <c r="AD142" s="255" t="e">
        <f t="shared" si="54"/>
        <v>#VALUE!</v>
      </c>
      <c r="AE142" s="249" t="str">
        <f t="shared" si="55"/>
        <v>USD/CNH R 06/20/24 CNH</v>
      </c>
      <c r="AF142" s="254"/>
      <c r="AG142" s="254">
        <f t="shared" si="56"/>
        <v>-420352.90909196436</v>
      </c>
      <c r="AH142" s="254" t="e">
        <f t="shared" si="57"/>
        <v>#VALUE!</v>
      </c>
      <c r="AI142" s="256" t="e">
        <f t="shared" si="58"/>
        <v>#VALUE!</v>
      </c>
      <c r="AJ142" t="b">
        <f t="shared" si="59"/>
        <v>1</v>
      </c>
      <c r="AK142" t="s">
        <v>1011</v>
      </c>
      <c r="AL142" t="str">
        <f t="shared" si="60"/>
        <v>FORWARD</v>
      </c>
      <c r="AM142">
        <f t="shared" si="61"/>
        <v>0</v>
      </c>
    </row>
    <row r="143" spans="1:39" x14ac:dyDescent="0.35">
      <c r="A143" t="s">
        <v>1411</v>
      </c>
      <c r="B143" t="s">
        <v>1412</v>
      </c>
      <c r="D143">
        <v>-1777429.14</v>
      </c>
      <c r="E143">
        <v>-1777429.14</v>
      </c>
      <c r="F143">
        <v>0.60995200600814814</v>
      </c>
      <c r="H143" s="287" t="e">
        <f t="shared" si="62"/>
        <v>#N/A</v>
      </c>
      <c r="I143" s="249" t="s">
        <v>874</v>
      </c>
      <c r="J143" t="s">
        <v>875</v>
      </c>
      <c r="L143">
        <v>-2000000</v>
      </c>
      <c r="M143">
        <v>-2000000</v>
      </c>
      <c r="N143" s="251">
        <v>7.2454525322265626</v>
      </c>
      <c r="O143" t="str" cm="1">
        <f t="array" ref="O143">_xll.BDP(I143,"SECURITY_TYP")</f>
        <v>FORWARD</v>
      </c>
      <c r="P143" t="str" cm="1">
        <f t="array" ref="P143">_xll.BDP(I143,"ID_ISIN")</f>
        <v>#N/A Field Not Applicable</v>
      </c>
      <c r="Q143" t="str" cm="1">
        <f t="array" ref="Q143">_xll.BDP(P143&amp;" Govt","MATURITY")</f>
        <v>#N/A Field Not Applicable Govt</v>
      </c>
      <c r="R143" t="str" cm="1">
        <f t="array" ref="R143">_xll.BDP(I143,"CRNCY")</f>
        <v>CNH</v>
      </c>
      <c r="S143" s="91" t="str" cm="1">
        <f t="array" ref="S143">_xll.BDP(P143&amp;" Govt","RISK_MID")</f>
        <v>#N/A Field Not Applicable Govt</v>
      </c>
      <c r="T143" s="175" t="e">
        <f t="shared" si="47"/>
        <v>#VALUE!</v>
      </c>
      <c r="U143" cm="1">
        <f t="array" ref="U143">IF(R143="USD",1,_xll.BDP("USD"&amp;R143&amp;" CURNCY","PX_LAST"))</f>
        <v>7.2755000000000001</v>
      </c>
      <c r="V143" s="107" t="e">
        <f t="shared" si="48"/>
        <v>#VALUE!</v>
      </c>
      <c r="X143" s="249" t="str">
        <f t="shared" si="49"/>
        <v>USD/CNH R 06/20/24 Curncy</v>
      </c>
      <c r="Y143" s="250">
        <f t="shared" si="50"/>
        <v>-1941974.8286806818</v>
      </c>
      <c r="Z143" s="254">
        <f t="shared" si="51"/>
        <v>58025.171319318237</v>
      </c>
      <c r="AA143" s="254" t="e">
        <f t="shared" si="52"/>
        <v>#VALUE!</v>
      </c>
      <c r="AB143" s="91" t="str" cm="1">
        <f t="array" ref="AB143">_xll.BDP(P143&amp;" Govt","PX_DIRTY_MID")</f>
        <v>#N/A Field Not Applicable Govt</v>
      </c>
      <c r="AC143" s="256" t="e">
        <f t="shared" si="53"/>
        <v>#VALUE!</v>
      </c>
      <c r="AD143" s="255" t="e">
        <f t="shared" si="54"/>
        <v>#VALUE!</v>
      </c>
      <c r="AE143" s="249" t="str">
        <f t="shared" si="55"/>
        <v>USD/CNH R 06/20/24 USD</v>
      </c>
      <c r="AG143" s="254">
        <f t="shared" si="56"/>
        <v>58025.171319318237</v>
      </c>
      <c r="AH143" s="254" t="e">
        <f t="shared" si="57"/>
        <v>#VALUE!</v>
      </c>
      <c r="AI143" s="256" t="e">
        <f t="shared" si="58"/>
        <v>#VALUE!</v>
      </c>
      <c r="AJ143" t="b">
        <f t="shared" si="59"/>
        <v>1</v>
      </c>
      <c r="AK143" t="s">
        <v>1011</v>
      </c>
      <c r="AL143" t="str">
        <f t="shared" si="60"/>
        <v>FORWARD</v>
      </c>
      <c r="AM143">
        <f t="shared" si="61"/>
        <v>0</v>
      </c>
    </row>
    <row r="144" spans="1:39" x14ac:dyDescent="0.35">
      <c r="A144" t="s">
        <v>1411</v>
      </c>
      <c r="B144" t="s">
        <v>1413</v>
      </c>
      <c r="D144">
        <v>-6185712.1900000004</v>
      </c>
      <c r="E144">
        <v>-3773284.5243873228</v>
      </c>
      <c r="F144">
        <v>0.61009302260208131</v>
      </c>
      <c r="H144" s="287" t="e">
        <f t="shared" si="62"/>
        <v>#N/A</v>
      </c>
      <c r="I144" s="249" t="s">
        <v>874</v>
      </c>
      <c r="J144" t="s">
        <v>875</v>
      </c>
      <c r="L144">
        <v>-232000</v>
      </c>
      <c r="M144">
        <v>-232000</v>
      </c>
      <c r="N144" s="251">
        <v>7.2454525322265626</v>
      </c>
      <c r="O144" t="str" cm="1">
        <f t="array" ref="O144">_xll.BDP(I144,"SECURITY_TYP")</f>
        <v>FORWARD</v>
      </c>
      <c r="P144" t="str" cm="1">
        <f t="array" ref="P144">_xll.BDP(I144,"ID_ISIN")</f>
        <v>#N/A Field Not Applicable</v>
      </c>
      <c r="Q144" t="str" cm="1">
        <f t="array" ref="Q144">_xll.BDP(P144&amp;" Govt","MATURITY")</f>
        <v>#N/A Field Not Applicable Govt</v>
      </c>
      <c r="R144" t="str" cm="1">
        <f t="array" ref="R144">_xll.BDP(I144,"CRNCY")</f>
        <v>CNH</v>
      </c>
      <c r="S144" s="91" t="str" cm="1">
        <f t="array" ref="S144">_xll.BDP(P144&amp;" Govt","RISK_MID")</f>
        <v>#N/A Field Not Applicable Govt</v>
      </c>
      <c r="T144" s="175" t="e">
        <f t="shared" si="47"/>
        <v>#VALUE!</v>
      </c>
      <c r="U144" cm="1">
        <f t="array" ref="U144">IF(R144="USD",1,_xll.BDP("USD"&amp;R144&amp;" CURNCY","PX_LAST"))</f>
        <v>7.2755000000000001</v>
      </c>
      <c r="V144" s="107" t="e">
        <f t="shared" si="48"/>
        <v>#VALUE!</v>
      </c>
      <c r="X144" s="249" t="str">
        <f t="shared" si="49"/>
        <v>USD/CNH R 06/20/24 Curncy</v>
      </c>
      <c r="Y144" s="250">
        <f t="shared" si="50"/>
        <v>-225269.08012695907</v>
      </c>
      <c r="Z144" s="254">
        <f t="shared" si="51"/>
        <v>6730.9198730409262</v>
      </c>
      <c r="AA144" s="254" t="e">
        <f t="shared" si="52"/>
        <v>#VALUE!</v>
      </c>
      <c r="AB144" s="91" t="str" cm="1">
        <f t="array" ref="AB144">_xll.BDP(P144&amp;" Govt","PX_DIRTY_MID")</f>
        <v>#N/A Field Not Applicable Govt</v>
      </c>
      <c r="AC144" s="256" t="e">
        <f t="shared" si="53"/>
        <v>#VALUE!</v>
      </c>
      <c r="AD144" s="255" t="e">
        <f t="shared" si="54"/>
        <v>#VALUE!</v>
      </c>
      <c r="AE144" s="249" t="str">
        <f t="shared" si="55"/>
        <v>USD/CNH R 06/20/24 USD</v>
      </c>
      <c r="AF144" s="254"/>
      <c r="AG144" s="254">
        <f t="shared" si="56"/>
        <v>6730.9198730409262</v>
      </c>
      <c r="AH144" s="254" t="e">
        <f t="shared" si="57"/>
        <v>#VALUE!</v>
      </c>
      <c r="AI144" s="256" t="e">
        <f t="shared" si="58"/>
        <v>#VALUE!</v>
      </c>
      <c r="AJ144" t="b">
        <f t="shared" si="59"/>
        <v>1</v>
      </c>
      <c r="AK144" t="s">
        <v>1011</v>
      </c>
      <c r="AL144" t="str">
        <f t="shared" si="60"/>
        <v>FORWARD</v>
      </c>
      <c r="AM144">
        <f t="shared" si="61"/>
        <v>0</v>
      </c>
    </row>
    <row r="145" spans="1:39" x14ac:dyDescent="0.35">
      <c r="A145" t="s">
        <v>1411</v>
      </c>
      <c r="B145" t="s">
        <v>1412</v>
      </c>
      <c r="D145">
        <v>3845847.7884584526</v>
      </c>
      <c r="E145">
        <v>3845847.7884584526</v>
      </c>
      <c r="F145">
        <v>0.61009302260208131</v>
      </c>
      <c r="H145" s="287" t="e">
        <f t="shared" si="62"/>
        <v>#N/A</v>
      </c>
      <c r="I145" s="249" t="s">
        <v>874</v>
      </c>
      <c r="J145" t="s">
        <v>876</v>
      </c>
      <c r="L145">
        <v>-9555343.1160000004</v>
      </c>
      <c r="M145">
        <v>-1316317.0784568402</v>
      </c>
      <c r="N145" s="251">
        <v>7.2436421519775394</v>
      </c>
      <c r="O145" t="str" cm="1">
        <f t="array" ref="O145">_xll.BDP(I145,"SECURITY_TYP")</f>
        <v>FORWARD</v>
      </c>
      <c r="P145" t="str" cm="1">
        <f t="array" ref="P145">_xll.BDP(I145,"ID_ISIN")</f>
        <v>#N/A Field Not Applicable</v>
      </c>
      <c r="Q145" t="str" cm="1">
        <f t="array" ref="Q145">_xll.BDP(P145&amp;" Govt","MATURITY")</f>
        <v>#N/A Field Not Applicable Govt</v>
      </c>
      <c r="R145" t="str" cm="1">
        <f t="array" ref="R145">_xll.BDP(I145,"CRNCY")</f>
        <v>CNH</v>
      </c>
      <c r="S145" s="91" t="str" cm="1">
        <f t="array" ref="S145">_xll.BDP(P145&amp;" Govt","RISK_MID")</f>
        <v>#N/A Field Not Applicable Govt</v>
      </c>
      <c r="T145" s="175" t="e">
        <f t="shared" si="47"/>
        <v>#VALUE!</v>
      </c>
      <c r="U145" cm="1">
        <f t="array" ref="U145">IF(R145="USD",1,_xll.BDP("USD"&amp;R145&amp;" CURNCY","PX_LAST"))</f>
        <v>7.2755000000000001</v>
      </c>
      <c r="V145" s="107" t="e">
        <f t="shared" si="48"/>
        <v>#VALUE!</v>
      </c>
      <c r="X145" s="249" t="str">
        <f t="shared" si="49"/>
        <v>USD/CNH R 06/20/24 Curncy</v>
      </c>
      <c r="Y145" s="250">
        <f t="shared" si="50"/>
        <v>-9278117.9053396154</v>
      </c>
      <c r="Z145" s="254">
        <f t="shared" si="51"/>
        <v>277225.21066038497</v>
      </c>
      <c r="AA145" s="254" t="e">
        <f t="shared" si="52"/>
        <v>#VALUE!</v>
      </c>
      <c r="AB145" s="91" t="str" cm="1">
        <f t="array" ref="AB145">_xll.BDP(P145&amp;" Govt","PX_DIRTY_MID")</f>
        <v>#N/A Field Not Applicable Govt</v>
      </c>
      <c r="AC145" s="256" t="e">
        <f t="shared" si="53"/>
        <v>#VALUE!</v>
      </c>
      <c r="AD145" s="255" t="e">
        <f t="shared" si="54"/>
        <v>#VALUE!</v>
      </c>
      <c r="AE145" s="249" t="str">
        <f t="shared" si="55"/>
        <v>USD/CNH R 06/20/24 CNH</v>
      </c>
      <c r="AF145" s="254"/>
      <c r="AG145" s="254">
        <f t="shared" si="56"/>
        <v>277225.21066038497</v>
      </c>
      <c r="AH145" s="254" t="e">
        <f t="shared" si="57"/>
        <v>#VALUE!</v>
      </c>
      <c r="AI145" s="256" t="e">
        <f t="shared" si="58"/>
        <v>#VALUE!</v>
      </c>
      <c r="AJ145" t="b">
        <f t="shared" si="59"/>
        <v>1</v>
      </c>
      <c r="AK145" t="s">
        <v>1011</v>
      </c>
      <c r="AL145" t="str">
        <f t="shared" si="60"/>
        <v>FORWARD</v>
      </c>
      <c r="AM145">
        <f t="shared" si="61"/>
        <v>0</v>
      </c>
    </row>
    <row r="146" spans="1:39" x14ac:dyDescent="0.35">
      <c r="A146" t="s">
        <v>184</v>
      </c>
      <c r="B146" t="s">
        <v>185</v>
      </c>
      <c r="D146">
        <v>1942740.1799998411</v>
      </c>
      <c r="E146">
        <v>2111788.0120153991</v>
      </c>
      <c r="F146">
        <v>1</v>
      </c>
      <c r="H146" s="287" t="e">
        <f t="shared" si="62"/>
        <v>#N/A</v>
      </c>
      <c r="I146" s="249" t="s">
        <v>874</v>
      </c>
      <c r="J146" t="s">
        <v>876</v>
      </c>
      <c r="L146">
        <v>-600000</v>
      </c>
      <c r="M146">
        <v>-82654.305291417026</v>
      </c>
      <c r="N146" s="251">
        <v>7.2454525322265626</v>
      </c>
      <c r="O146" t="str" cm="1">
        <f t="array" ref="O146">_xll.BDP(I146,"SECURITY_TYP")</f>
        <v>FORWARD</v>
      </c>
      <c r="P146" t="str" cm="1">
        <f t="array" ref="P146">_xll.BDP(I146,"ID_ISIN")</f>
        <v>#N/A Field Not Applicable</v>
      </c>
      <c r="Q146" t="str" cm="1">
        <f t="array" ref="Q146">_xll.BDP(P146&amp;" Govt","MATURITY")</f>
        <v>#N/A Field Not Applicable Govt</v>
      </c>
      <c r="R146" t="str" cm="1">
        <f t="array" ref="R146">_xll.BDP(I146,"CRNCY")</f>
        <v>CNH</v>
      </c>
      <c r="S146" s="91" t="str" cm="1">
        <f t="array" ref="S146">_xll.BDP(P146&amp;" Govt","RISK_MID")</f>
        <v>#N/A Field Not Applicable Govt</v>
      </c>
      <c r="T146" s="175" t="e">
        <f t="shared" si="47"/>
        <v>#VALUE!</v>
      </c>
      <c r="U146" cm="1">
        <f t="array" ref="U146">IF(R146="USD",1,_xll.BDP("USD"&amp;R146&amp;" CURNCY","PX_LAST"))</f>
        <v>7.2755000000000001</v>
      </c>
      <c r="V146" s="107" t="e">
        <f t="shared" si="48"/>
        <v>#VALUE!</v>
      </c>
      <c r="X146" s="249" t="str">
        <f t="shared" si="49"/>
        <v>USD/CNH R 06/20/24 Curncy</v>
      </c>
      <c r="Y146" s="250">
        <f t="shared" si="50"/>
        <v>-582592.44860420446</v>
      </c>
      <c r="Z146" s="254">
        <f t="shared" si="51"/>
        <v>17407.551395795541</v>
      </c>
      <c r="AA146" s="254" t="e">
        <f t="shared" si="52"/>
        <v>#VALUE!</v>
      </c>
      <c r="AB146" s="91" t="str" cm="1">
        <f t="array" ref="AB146">_xll.BDP(P146&amp;" Govt","PX_DIRTY_MID")</f>
        <v>#N/A Field Not Applicable Govt</v>
      </c>
      <c r="AC146" s="256" t="e">
        <f t="shared" si="53"/>
        <v>#VALUE!</v>
      </c>
      <c r="AD146" s="255" t="e">
        <f t="shared" si="54"/>
        <v>#VALUE!</v>
      </c>
      <c r="AE146" s="249" t="str">
        <f t="shared" si="55"/>
        <v>USD/CNH R 06/20/24 CNH</v>
      </c>
      <c r="AF146" s="254"/>
      <c r="AG146" s="254">
        <f t="shared" si="56"/>
        <v>17407.551395795541</v>
      </c>
      <c r="AH146" s="254" t="e">
        <f t="shared" si="57"/>
        <v>#VALUE!</v>
      </c>
      <c r="AI146" s="256" t="e">
        <f t="shared" si="58"/>
        <v>#VALUE!</v>
      </c>
      <c r="AJ146" t="b">
        <f t="shared" si="59"/>
        <v>1</v>
      </c>
      <c r="AK146" t="s">
        <v>1011</v>
      </c>
      <c r="AL146" t="str">
        <f t="shared" si="60"/>
        <v>FORWARD</v>
      </c>
      <c r="AM146">
        <f t="shared" si="61"/>
        <v>0</v>
      </c>
    </row>
    <row r="147" spans="1:39" x14ac:dyDescent="0.35">
      <c r="A147" t="s">
        <v>890</v>
      </c>
      <c r="B147" t="s">
        <v>891</v>
      </c>
      <c r="D147">
        <v>3727.5500000059837</v>
      </c>
      <c r="E147">
        <v>159.80547344553469</v>
      </c>
      <c r="F147">
        <v>1</v>
      </c>
      <c r="H147" s="287" t="e">
        <f t="shared" si="62"/>
        <v>#N/A</v>
      </c>
      <c r="I147" s="249" t="s">
        <v>874</v>
      </c>
      <c r="J147" t="s">
        <v>876</v>
      </c>
      <c r="L147" s="250">
        <v>1676793.2239999999</v>
      </c>
      <c r="M147" s="250">
        <v>230990.29841179235</v>
      </c>
      <c r="N147" s="251">
        <v>7.2454525322265626</v>
      </c>
      <c r="O147" t="str" cm="1">
        <f t="array" ref="O147">_xll.BDP(I147,"SECURITY_TYP")</f>
        <v>FORWARD</v>
      </c>
      <c r="P147" t="str" cm="1">
        <f t="array" ref="P147">_xll.BDP(I147,"ID_ISIN")</f>
        <v>#N/A Field Not Applicable</v>
      </c>
      <c r="Q147" t="str" cm="1">
        <f t="array" ref="Q147">_xll.BDP(P147&amp;" Govt","MATURITY")</f>
        <v>#N/A Field Not Applicable Govt</v>
      </c>
      <c r="R147" t="str" cm="1">
        <f t="array" ref="R147">_xll.BDP(I147,"CRNCY")</f>
        <v>CNH</v>
      </c>
      <c r="S147" s="91" t="str" cm="1">
        <f t="array" ref="S147">_xll.BDP(P147&amp;" Govt","RISK_MID")</f>
        <v>#N/A Field Not Applicable Govt</v>
      </c>
      <c r="T147" s="175" t="e">
        <f t="shared" si="47"/>
        <v>#VALUE!</v>
      </c>
      <c r="U147" cm="1">
        <f t="array" ref="U147">IF(R147="USD",1,_xll.BDP("USD"&amp;R147&amp;" CURNCY","PX_LAST"))</f>
        <v>7.2755000000000001</v>
      </c>
      <c r="V147" s="107" t="e">
        <f t="shared" si="48"/>
        <v>#VALUE!</v>
      </c>
      <c r="X147" s="249" t="str">
        <f t="shared" si="49"/>
        <v>USD/CNH R 06/20/24 Curncy</v>
      </c>
      <c r="Y147" s="250">
        <f t="shared" si="50"/>
        <v>1628145.1169551639</v>
      </c>
      <c r="Z147" s="254">
        <f t="shared" si="51"/>
        <v>-48648.107044836041</v>
      </c>
      <c r="AA147" s="254" t="e">
        <f t="shared" si="52"/>
        <v>#VALUE!</v>
      </c>
      <c r="AB147" s="91" t="str" cm="1">
        <f t="array" ref="AB147">_xll.BDP(P147&amp;" Govt","PX_DIRTY_MID")</f>
        <v>#N/A Field Not Applicable Govt</v>
      </c>
      <c r="AC147" s="256" t="e">
        <f t="shared" si="53"/>
        <v>#VALUE!</v>
      </c>
      <c r="AD147" s="255" t="e">
        <f t="shared" si="54"/>
        <v>#VALUE!</v>
      </c>
      <c r="AE147" s="249" t="str">
        <f t="shared" si="55"/>
        <v>USD/CNH R 06/20/24 CNH</v>
      </c>
      <c r="AG147" s="254">
        <f t="shared" si="56"/>
        <v>-48648.107044836041</v>
      </c>
      <c r="AH147" s="254" t="e">
        <f t="shared" si="57"/>
        <v>#VALUE!</v>
      </c>
      <c r="AI147" s="256" t="e">
        <f t="shared" si="58"/>
        <v>#VALUE!</v>
      </c>
      <c r="AJ147" t="b">
        <f t="shared" si="59"/>
        <v>1</v>
      </c>
      <c r="AK147" t="s">
        <v>1011</v>
      </c>
      <c r="AL147" t="str">
        <f t="shared" si="60"/>
        <v>FORWARD</v>
      </c>
      <c r="AM147">
        <f t="shared" si="61"/>
        <v>0</v>
      </c>
    </row>
    <row r="148" spans="1:39" x14ac:dyDescent="0.35">
      <c r="A148" t="s">
        <v>1381</v>
      </c>
      <c r="B148" t="s">
        <v>1382</v>
      </c>
      <c r="D148">
        <v>46</v>
      </c>
      <c r="E148">
        <v>60003.236389160302</v>
      </c>
      <c r="F148">
        <v>117.83</v>
      </c>
      <c r="H148" s="287" t="e">
        <f t="shared" si="62"/>
        <v>#N/A</v>
      </c>
      <c r="I148" s="249" t="s">
        <v>874</v>
      </c>
      <c r="J148" t="s">
        <v>875</v>
      </c>
      <c r="L148">
        <v>1320000</v>
      </c>
      <c r="M148">
        <v>1320000</v>
      </c>
      <c r="N148" s="251">
        <v>7.2436421519775394</v>
      </c>
      <c r="O148" t="str" cm="1">
        <f t="array" ref="O148">_xll.BDP(I148,"SECURITY_TYP")</f>
        <v>FORWARD</v>
      </c>
      <c r="P148" t="str" cm="1">
        <f t="array" ref="P148">_xll.BDP(I148,"ID_ISIN")</f>
        <v>#N/A Field Not Applicable</v>
      </c>
      <c r="Q148" t="str" cm="1">
        <f t="array" ref="Q148">_xll.BDP(P148&amp;" Govt","MATURITY")</f>
        <v>#N/A Field Not Applicable Govt</v>
      </c>
      <c r="R148" t="str" cm="1">
        <f t="array" ref="R148">_xll.BDP(I148,"CRNCY")</f>
        <v>CNH</v>
      </c>
      <c r="S148" s="91" t="str" cm="1">
        <f t="array" ref="S148">_xll.BDP(P148&amp;" Govt","RISK_MID")</f>
        <v>#N/A Field Not Applicable Govt</v>
      </c>
      <c r="T148" s="175" t="e">
        <f t="shared" si="47"/>
        <v>#VALUE!</v>
      </c>
      <c r="U148" cm="1">
        <f t="array" ref="U148">IF(R148="USD",1,_xll.BDP("USD"&amp;R148&amp;" CURNCY","PX_LAST"))</f>
        <v>7.2755000000000001</v>
      </c>
      <c r="V148" s="107" t="e">
        <f t="shared" si="48"/>
        <v>#VALUE!</v>
      </c>
      <c r="X148" s="249" t="str">
        <f t="shared" si="49"/>
        <v>USD/CNH R 06/20/24 Curncy</v>
      </c>
      <c r="Y148" s="250">
        <f t="shared" si="50"/>
        <v>1281703.3869292499</v>
      </c>
      <c r="Z148" s="254">
        <f t="shared" si="51"/>
        <v>-38296.613070750143</v>
      </c>
      <c r="AA148" s="254" t="e">
        <f t="shared" si="52"/>
        <v>#VALUE!</v>
      </c>
      <c r="AB148" s="91" t="str" cm="1">
        <f t="array" ref="AB148">_xll.BDP(P148&amp;" Govt","PX_DIRTY_MID")</f>
        <v>#N/A Field Not Applicable Govt</v>
      </c>
      <c r="AC148" s="256" t="e">
        <f t="shared" si="53"/>
        <v>#VALUE!</v>
      </c>
      <c r="AD148" s="255" t="e">
        <f t="shared" si="54"/>
        <v>#VALUE!</v>
      </c>
      <c r="AE148" s="249" t="str">
        <f t="shared" si="55"/>
        <v>USD/CNH R 06/20/24 USD</v>
      </c>
      <c r="AF148" s="254"/>
      <c r="AG148" s="254">
        <f t="shared" si="56"/>
        <v>-38296.613070750143</v>
      </c>
      <c r="AH148" s="254" t="e">
        <f t="shared" si="57"/>
        <v>#VALUE!</v>
      </c>
      <c r="AI148" s="256" t="e">
        <f t="shared" si="58"/>
        <v>#VALUE!</v>
      </c>
      <c r="AJ148" t="b">
        <f t="shared" si="59"/>
        <v>1</v>
      </c>
      <c r="AK148" t="s">
        <v>1011</v>
      </c>
      <c r="AL148" t="str">
        <f t="shared" si="60"/>
        <v>FORWARD</v>
      </c>
      <c r="AM148">
        <f t="shared" si="61"/>
        <v>0</v>
      </c>
    </row>
    <row r="149" spans="1:39" x14ac:dyDescent="0.35">
      <c r="A149" t="s">
        <v>595</v>
      </c>
      <c r="B149" t="s">
        <v>596</v>
      </c>
      <c r="D149">
        <v>882234.01999997068</v>
      </c>
      <c r="E149">
        <v>597007.75780025171</v>
      </c>
      <c r="F149">
        <v>1</v>
      </c>
      <c r="H149" s="287" t="e">
        <f t="shared" si="62"/>
        <v>#N/A</v>
      </c>
      <c r="I149" s="249" t="s">
        <v>874</v>
      </c>
      <c r="J149" t="s">
        <v>876</v>
      </c>
      <c r="L149">
        <v>43441680</v>
      </c>
      <c r="M149" s="250">
        <v>5984403.1351534091</v>
      </c>
      <c r="N149" s="251">
        <v>7.2454525322265626</v>
      </c>
      <c r="O149" t="str" cm="1">
        <f t="array" ref="O149">_xll.BDP(I149,"SECURITY_TYP")</f>
        <v>FORWARD</v>
      </c>
      <c r="P149" t="str" cm="1">
        <f t="array" ref="P149">_xll.BDP(I149,"ID_ISIN")</f>
        <v>#N/A Field Not Applicable</v>
      </c>
      <c r="Q149" t="str" cm="1">
        <f t="array" ref="Q149">_xll.BDP(P149&amp;" Govt","MATURITY")</f>
        <v>#N/A Field Not Applicable Govt</v>
      </c>
      <c r="R149" t="str" cm="1">
        <f t="array" ref="R149">_xll.BDP(I149,"CRNCY")</f>
        <v>CNH</v>
      </c>
      <c r="S149" s="91" t="str" cm="1">
        <f t="array" ref="S149">_xll.BDP(P149&amp;" Govt","RISK_MID")</f>
        <v>#N/A Field Not Applicable Govt</v>
      </c>
      <c r="T149" s="175" t="e">
        <f t="shared" si="47"/>
        <v>#VALUE!</v>
      </c>
      <c r="U149" cm="1">
        <f t="array" ref="U149">IF(R149="USD",1,_xll.BDP("USD"&amp;R149&amp;" CURNCY","PX_LAST"))</f>
        <v>7.2755000000000001</v>
      </c>
      <c r="V149" s="107" t="e">
        <f t="shared" si="48"/>
        <v>#VALUE!</v>
      </c>
      <c r="X149" s="249" t="str">
        <f t="shared" si="49"/>
        <v>USD/CNH R 06/20/24 Curncy</v>
      </c>
      <c r="Y149" s="250">
        <f t="shared" si="50"/>
        <v>42181324.537800498</v>
      </c>
      <c r="Z149" s="254">
        <f t="shared" si="51"/>
        <v>-1260355.4621995017</v>
      </c>
      <c r="AA149" s="254" t="e">
        <f t="shared" si="52"/>
        <v>#VALUE!</v>
      </c>
      <c r="AB149" s="91" t="str" cm="1">
        <f t="array" ref="AB149">_xll.BDP(P149&amp;" Govt","PX_DIRTY_MID")</f>
        <v>#N/A Field Not Applicable Govt</v>
      </c>
      <c r="AC149" s="256" t="e">
        <f t="shared" si="53"/>
        <v>#VALUE!</v>
      </c>
      <c r="AD149" s="255" t="e">
        <f t="shared" si="54"/>
        <v>#VALUE!</v>
      </c>
      <c r="AE149" s="249" t="str">
        <f t="shared" si="55"/>
        <v>USD/CNH R 06/20/24 CNH</v>
      </c>
      <c r="AF149" s="254"/>
      <c r="AG149" s="254">
        <f t="shared" si="56"/>
        <v>-1260355.4621995017</v>
      </c>
      <c r="AH149" s="254" t="e">
        <f t="shared" si="57"/>
        <v>#VALUE!</v>
      </c>
      <c r="AI149" s="256" t="e">
        <f t="shared" si="58"/>
        <v>#VALUE!</v>
      </c>
      <c r="AJ149" t="b">
        <f t="shared" si="59"/>
        <v>1</v>
      </c>
      <c r="AK149" t="s">
        <v>1011</v>
      </c>
      <c r="AL149" t="str">
        <f t="shared" si="60"/>
        <v>FORWARD</v>
      </c>
      <c r="AM149">
        <f t="shared" si="61"/>
        <v>0</v>
      </c>
    </row>
    <row r="150" spans="1:39" x14ac:dyDescent="0.35">
      <c r="A150" t="s">
        <v>1265</v>
      </c>
      <c r="B150" t="s">
        <v>1387</v>
      </c>
      <c r="D150">
        <v>820000</v>
      </c>
      <c r="E150">
        <v>4732372.798841415</v>
      </c>
      <c r="F150">
        <v>91.228999999999999</v>
      </c>
      <c r="H150" s="287" t="e">
        <f t="shared" si="62"/>
        <v>#N/A</v>
      </c>
      <c r="I150" s="249" t="s">
        <v>874</v>
      </c>
      <c r="J150" t="s">
        <v>875</v>
      </c>
      <c r="L150">
        <v>-6000000</v>
      </c>
      <c r="M150">
        <v>-6000000</v>
      </c>
      <c r="N150" s="251">
        <v>7.2454525322265626</v>
      </c>
      <c r="O150" t="str" cm="1">
        <f t="array" ref="O150">_xll.BDP(I150,"SECURITY_TYP")</f>
        <v>FORWARD</v>
      </c>
      <c r="P150" t="str" cm="1">
        <f t="array" ref="P150">_xll.BDP(I150,"ID_ISIN")</f>
        <v>#N/A Field Not Applicable</v>
      </c>
      <c r="Q150" t="str" cm="1">
        <f t="array" ref="Q150">_xll.BDP(P150&amp;" Govt","MATURITY")</f>
        <v>#N/A Field Not Applicable Govt</v>
      </c>
      <c r="R150" t="str" cm="1">
        <f t="array" ref="R150">_xll.BDP(I150,"CRNCY")</f>
        <v>CNH</v>
      </c>
      <c r="S150" s="91" t="str" cm="1">
        <f t="array" ref="S150">_xll.BDP(P150&amp;" Govt","RISK_MID")</f>
        <v>#N/A Field Not Applicable Govt</v>
      </c>
      <c r="T150" s="175" t="e">
        <f t="shared" si="47"/>
        <v>#VALUE!</v>
      </c>
      <c r="U150" cm="1">
        <f t="array" ref="U150">IF(R150="USD",1,_xll.BDP("USD"&amp;R150&amp;" CURNCY","PX_LAST"))</f>
        <v>7.2755000000000001</v>
      </c>
      <c r="V150" s="107" t="e">
        <f t="shared" si="48"/>
        <v>#VALUE!</v>
      </c>
      <c r="X150" s="249" t="str">
        <f t="shared" si="49"/>
        <v>USD/CNH R 06/20/24 Curncy</v>
      </c>
      <c r="Y150" s="250">
        <f t="shared" si="50"/>
        <v>-5825924.4860420451</v>
      </c>
      <c r="Z150" s="254">
        <f t="shared" si="51"/>
        <v>174075.51395795494</v>
      </c>
      <c r="AA150" s="254" t="e">
        <f t="shared" si="52"/>
        <v>#VALUE!</v>
      </c>
      <c r="AB150" s="91" t="str" cm="1">
        <f t="array" ref="AB150">_xll.BDP(P150&amp;" Govt","PX_DIRTY_MID")</f>
        <v>#N/A Field Not Applicable Govt</v>
      </c>
      <c r="AC150" s="256" t="e">
        <f t="shared" si="53"/>
        <v>#VALUE!</v>
      </c>
      <c r="AD150" s="255" t="e">
        <f t="shared" si="54"/>
        <v>#VALUE!</v>
      </c>
      <c r="AE150" s="249" t="str">
        <f t="shared" si="55"/>
        <v>USD/CNH R 06/20/24 USD</v>
      </c>
      <c r="AF150" s="254"/>
      <c r="AG150" s="254">
        <f t="shared" si="56"/>
        <v>174075.51395795494</v>
      </c>
      <c r="AH150" s="254" t="e">
        <f t="shared" si="57"/>
        <v>#VALUE!</v>
      </c>
      <c r="AI150" s="256" t="e">
        <f t="shared" si="58"/>
        <v>#VALUE!</v>
      </c>
      <c r="AJ150" t="b">
        <f t="shared" si="59"/>
        <v>1</v>
      </c>
      <c r="AK150" t="s">
        <v>1011</v>
      </c>
      <c r="AL150" t="str">
        <f t="shared" si="60"/>
        <v>FORWARD</v>
      </c>
      <c r="AM150">
        <f t="shared" si="61"/>
        <v>0</v>
      </c>
    </row>
    <row r="151" spans="1:39" x14ac:dyDescent="0.35">
      <c r="A151" t="s">
        <v>885</v>
      </c>
      <c r="B151" t="s">
        <v>886</v>
      </c>
      <c r="D151">
        <v>5889</v>
      </c>
      <c r="E151">
        <v>3432633.7659130138</v>
      </c>
      <c r="F151">
        <v>85.915000000000006</v>
      </c>
      <c r="H151" s="287" t="e">
        <f t="shared" si="62"/>
        <v>#N/A</v>
      </c>
      <c r="I151" s="249" t="s">
        <v>874</v>
      </c>
      <c r="J151" t="s">
        <v>876</v>
      </c>
      <c r="L151" s="250">
        <v>41973480.599999994</v>
      </c>
      <c r="M151" s="250">
        <v>5782148.1327596158</v>
      </c>
      <c r="N151" s="251">
        <v>7.2454525322265626</v>
      </c>
      <c r="O151" t="str" cm="1">
        <f t="array" ref="O151">_xll.BDP(I151,"SECURITY_TYP")</f>
        <v>FORWARD</v>
      </c>
      <c r="P151" t="str" cm="1">
        <f t="array" ref="P151">_xll.BDP(I151,"ID_ISIN")</f>
        <v>#N/A Field Not Applicable</v>
      </c>
      <c r="Q151" t="str" cm="1">
        <f t="array" ref="Q151">_xll.BDP(P151&amp;" Govt","MATURITY")</f>
        <v>#N/A Field Not Applicable Govt</v>
      </c>
      <c r="R151" t="str" cm="1">
        <f t="array" ref="R151">_xll.BDP(I151,"CRNCY")</f>
        <v>CNH</v>
      </c>
      <c r="S151" s="91" t="str" cm="1">
        <f t="array" ref="S151">_xll.BDP(P151&amp;" Govt","RISK_MID")</f>
        <v>#N/A Field Not Applicable Govt</v>
      </c>
      <c r="T151" s="175" t="e">
        <f t="shared" si="47"/>
        <v>#VALUE!</v>
      </c>
      <c r="U151" cm="1">
        <f t="array" ref="U151">IF(R151="USD",1,_xll.BDP("USD"&amp;R151&amp;" CURNCY","PX_LAST"))</f>
        <v>7.2755000000000001</v>
      </c>
      <c r="V151" s="107" t="e">
        <f t="shared" si="48"/>
        <v>#VALUE!</v>
      </c>
      <c r="X151" s="249" t="str">
        <f t="shared" si="49"/>
        <v>USD/CNH R 06/20/24 Curncy</v>
      </c>
      <c r="Y151" s="250">
        <f t="shared" si="50"/>
        <v>40755721.398658454</v>
      </c>
      <c r="Z151" s="254">
        <f t="shared" si="51"/>
        <v>-1217759.2013415396</v>
      </c>
      <c r="AA151" s="254" t="e">
        <f t="shared" si="52"/>
        <v>#VALUE!</v>
      </c>
      <c r="AB151" s="91" t="str" cm="1">
        <f t="array" ref="AB151">_xll.BDP(P151&amp;" Govt","PX_DIRTY_MID")</f>
        <v>#N/A Field Not Applicable Govt</v>
      </c>
      <c r="AC151" s="256" t="e">
        <f t="shared" si="53"/>
        <v>#VALUE!</v>
      </c>
      <c r="AD151" s="255" t="e">
        <f t="shared" si="54"/>
        <v>#VALUE!</v>
      </c>
      <c r="AE151" s="249" t="str">
        <f t="shared" si="55"/>
        <v>USD/CNH R 06/20/24 CNH</v>
      </c>
      <c r="AF151" s="254"/>
      <c r="AG151" s="254">
        <f t="shared" si="56"/>
        <v>-1217759.2013415396</v>
      </c>
      <c r="AH151" s="254" t="e">
        <f t="shared" si="57"/>
        <v>#VALUE!</v>
      </c>
      <c r="AI151" s="256" t="e">
        <f t="shared" si="58"/>
        <v>#VALUE!</v>
      </c>
      <c r="AJ151" t="b">
        <f t="shared" si="59"/>
        <v>1</v>
      </c>
      <c r="AK151" t="s">
        <v>1011</v>
      </c>
      <c r="AL151" t="str">
        <f t="shared" si="60"/>
        <v>FORWARD</v>
      </c>
      <c r="AM151">
        <f t="shared" si="61"/>
        <v>0</v>
      </c>
    </row>
    <row r="152" spans="1:39" x14ac:dyDescent="0.35">
      <c r="A152" t="s">
        <v>1522</v>
      </c>
      <c r="B152" t="s">
        <v>1523</v>
      </c>
      <c r="D152">
        <v>5000</v>
      </c>
      <c r="E152">
        <v>4851423.611111111</v>
      </c>
      <c r="F152">
        <v>4.8625001907348633</v>
      </c>
      <c r="H152" s="287" t="e">
        <f t="shared" si="62"/>
        <v>#N/A</v>
      </c>
      <c r="I152" s="249" t="s">
        <v>874</v>
      </c>
      <c r="J152" t="s">
        <v>876</v>
      </c>
      <c r="L152" s="250">
        <v>8713538.4000000004</v>
      </c>
      <c r="M152" s="250">
        <v>1200352.4384701424</v>
      </c>
      <c r="N152" s="251">
        <v>7.2454525322265626</v>
      </c>
      <c r="O152" t="str" cm="1">
        <f t="array" ref="O152">_xll.BDP(I152,"SECURITY_TYP")</f>
        <v>FORWARD</v>
      </c>
      <c r="P152" t="str" cm="1">
        <f t="array" ref="P152">_xll.BDP(I152,"ID_ISIN")</f>
        <v>#N/A Field Not Applicable</v>
      </c>
      <c r="Q152" t="str" cm="1">
        <f t="array" ref="Q152">_xll.BDP(P152&amp;" Govt","MATURITY")</f>
        <v>#N/A Field Not Applicable Govt</v>
      </c>
      <c r="R152" t="str" cm="1">
        <f t="array" ref="R152">_xll.BDP(I152,"CRNCY")</f>
        <v>CNH</v>
      </c>
      <c r="S152" s="91" t="str" cm="1">
        <f t="array" ref="S152">_xll.BDP(P152&amp;" Govt","RISK_MID")</f>
        <v>#N/A Field Not Applicable Govt</v>
      </c>
      <c r="T152" s="175" t="e">
        <f t="shared" si="47"/>
        <v>#VALUE!</v>
      </c>
      <c r="U152" cm="1">
        <f t="array" ref="U152">IF(R152="USD",1,_xll.BDP("USD"&amp;R152&amp;" CURNCY","PX_LAST"))</f>
        <v>7.2755000000000001</v>
      </c>
      <c r="V152" s="107" t="e">
        <f t="shared" si="48"/>
        <v>#VALUE!</v>
      </c>
      <c r="X152" s="249" t="str">
        <f t="shared" si="49"/>
        <v>USD/CNH R 06/20/24 Curncy</v>
      </c>
      <c r="Y152" s="250">
        <f t="shared" si="50"/>
        <v>8460736.1207712702</v>
      </c>
      <c r="Z152" s="254">
        <f t="shared" si="51"/>
        <v>-252802.27922873013</v>
      </c>
      <c r="AA152" s="254" t="e">
        <f t="shared" si="52"/>
        <v>#VALUE!</v>
      </c>
      <c r="AB152" s="91" t="str" cm="1">
        <f t="array" ref="AB152">_xll.BDP(P152&amp;" Govt","PX_DIRTY_MID")</f>
        <v>#N/A Field Not Applicable Govt</v>
      </c>
      <c r="AC152" s="256" t="e">
        <f t="shared" si="53"/>
        <v>#VALUE!</v>
      </c>
      <c r="AD152" s="255" t="e">
        <f t="shared" si="54"/>
        <v>#VALUE!</v>
      </c>
      <c r="AE152" s="249" t="str">
        <f t="shared" si="55"/>
        <v>USD/CNH R 06/20/24 CNH</v>
      </c>
      <c r="AF152" s="254"/>
      <c r="AG152" s="254">
        <f t="shared" si="56"/>
        <v>-252802.27922873013</v>
      </c>
      <c r="AH152" s="254" t="e">
        <f t="shared" si="57"/>
        <v>#VALUE!</v>
      </c>
      <c r="AI152" s="256" t="e">
        <f t="shared" si="58"/>
        <v>#VALUE!</v>
      </c>
      <c r="AJ152" t="b">
        <f t="shared" si="59"/>
        <v>1</v>
      </c>
      <c r="AK152" t="s">
        <v>1011</v>
      </c>
      <c r="AL152" t="str">
        <f t="shared" si="60"/>
        <v>FORWARD</v>
      </c>
      <c r="AM152">
        <f t="shared" si="61"/>
        <v>0</v>
      </c>
    </row>
    <row r="153" spans="1:39" x14ac:dyDescent="0.35">
      <c r="A153" t="s">
        <v>934</v>
      </c>
      <c r="B153" t="s">
        <v>935</v>
      </c>
      <c r="D153">
        <v>1196</v>
      </c>
      <c r="E153">
        <v>748035.98214285716</v>
      </c>
      <c r="F153">
        <v>62.078125</v>
      </c>
      <c r="H153" s="287" t="e">
        <f t="shared" si="62"/>
        <v>#N/A</v>
      </c>
      <c r="I153" s="249" t="s">
        <v>874</v>
      </c>
      <c r="J153" t="s">
        <v>875</v>
      </c>
      <c r="L153">
        <v>12632736</v>
      </c>
      <c r="M153">
        <v>12632736</v>
      </c>
      <c r="N153" s="251">
        <v>7.2436421519775394</v>
      </c>
      <c r="O153" t="str" cm="1">
        <f t="array" ref="O153">_xll.BDP(I153,"SECURITY_TYP")</f>
        <v>FORWARD</v>
      </c>
      <c r="P153" t="str" cm="1">
        <f t="array" ref="P153">_xll.BDP(I153,"ID_ISIN")</f>
        <v>#N/A Field Not Applicable</v>
      </c>
      <c r="Q153" t="str" cm="1">
        <f t="array" ref="Q153">_xll.BDP(P153&amp;" Govt","MATURITY")</f>
        <v>#N/A Field Not Applicable Govt</v>
      </c>
      <c r="R153" t="str" cm="1">
        <f t="array" ref="R153">_xll.BDP(I153,"CRNCY")</f>
        <v>CNH</v>
      </c>
      <c r="S153" s="91" t="str" cm="1">
        <f t="array" ref="S153">_xll.BDP(P153&amp;" Govt","RISK_MID")</f>
        <v>#N/A Field Not Applicable Govt</v>
      </c>
      <c r="T153" s="175" t="e">
        <f t="shared" si="47"/>
        <v>#VALUE!</v>
      </c>
      <c r="U153" cm="1">
        <f t="array" ref="U153">IF(R153="USD",1,_xll.BDP("USD"&amp;R153&amp;" CURNCY","PX_LAST"))</f>
        <v>7.2755000000000001</v>
      </c>
      <c r="V153" s="107" t="e">
        <f t="shared" si="48"/>
        <v>#VALUE!</v>
      </c>
      <c r="X153" s="249" t="str">
        <f t="shared" si="49"/>
        <v>USD/CNH R 06/20/24 Curncy</v>
      </c>
      <c r="Y153" s="250">
        <f t="shared" si="50"/>
        <v>12266227.664684141</v>
      </c>
      <c r="Z153" s="254">
        <f t="shared" si="51"/>
        <v>-366508.33531585895</v>
      </c>
      <c r="AA153" s="254" t="e">
        <f t="shared" si="52"/>
        <v>#VALUE!</v>
      </c>
      <c r="AB153" s="91" t="str" cm="1">
        <f t="array" ref="AB153">_xll.BDP(P153&amp;" Govt","PX_DIRTY_MID")</f>
        <v>#N/A Field Not Applicable Govt</v>
      </c>
      <c r="AC153" s="256" t="e">
        <f t="shared" si="53"/>
        <v>#VALUE!</v>
      </c>
      <c r="AD153" s="255" t="e">
        <f t="shared" si="54"/>
        <v>#VALUE!</v>
      </c>
      <c r="AE153" s="249" t="str">
        <f t="shared" si="55"/>
        <v>USD/CNH R 06/20/24 USD</v>
      </c>
      <c r="AF153" s="254"/>
      <c r="AG153" s="254">
        <f t="shared" si="56"/>
        <v>-366508.33531585895</v>
      </c>
      <c r="AH153" s="254" t="e">
        <f t="shared" si="57"/>
        <v>#VALUE!</v>
      </c>
      <c r="AI153" s="256" t="e">
        <f t="shared" si="58"/>
        <v>#VALUE!</v>
      </c>
      <c r="AJ153" t="b">
        <f t="shared" si="59"/>
        <v>1</v>
      </c>
      <c r="AK153" t="s">
        <v>1011</v>
      </c>
      <c r="AL153" t="str">
        <f t="shared" si="60"/>
        <v>FORWARD</v>
      </c>
      <c r="AM153">
        <f t="shared" si="61"/>
        <v>0</v>
      </c>
    </row>
    <row r="154" spans="1:39" x14ac:dyDescent="0.35">
      <c r="A154" t="s">
        <v>1533</v>
      </c>
      <c r="B154" t="s">
        <v>1396</v>
      </c>
      <c r="D154">
        <v>-1388831.2239667245</v>
      </c>
      <c r="E154">
        <v>-1388831.2239667245</v>
      </c>
      <c r="F154">
        <v>1.3601230006103515</v>
      </c>
      <c r="H154" s="287" t="e">
        <f t="shared" si="62"/>
        <v>#N/A</v>
      </c>
      <c r="I154" s="249" t="s">
        <v>874</v>
      </c>
      <c r="J154" t="s">
        <v>876</v>
      </c>
      <c r="L154">
        <v>-90393160.939372793</v>
      </c>
      <c r="M154">
        <v>-12452306.534231853</v>
      </c>
      <c r="N154" s="251">
        <v>7.2436421519775394</v>
      </c>
      <c r="O154" t="str" cm="1">
        <f t="array" ref="O154">_xll.BDP(I154,"SECURITY_TYP")</f>
        <v>FORWARD</v>
      </c>
      <c r="P154" t="str" cm="1">
        <f t="array" ref="P154">_xll.BDP(I154,"ID_ISIN")</f>
        <v>#N/A Field Not Applicable</v>
      </c>
      <c r="Q154" t="str" cm="1">
        <f t="array" ref="Q154">_xll.BDP(P154&amp;" Govt","MATURITY")</f>
        <v>#N/A Field Not Applicable Govt</v>
      </c>
      <c r="R154" t="str" cm="1">
        <f t="array" ref="R154">_xll.BDP(I154,"CRNCY")</f>
        <v>CNH</v>
      </c>
      <c r="S154" s="91" t="str" cm="1">
        <f t="array" ref="S154">_xll.BDP(P154&amp;" Govt","RISK_MID")</f>
        <v>#N/A Field Not Applicable Govt</v>
      </c>
      <c r="T154" s="175" t="e">
        <f t="shared" si="47"/>
        <v>#VALUE!</v>
      </c>
      <c r="U154" cm="1">
        <f t="array" ref="U154">IF(R154="USD",1,_xll.BDP("USD"&amp;R154&amp;" CURNCY","PX_LAST"))</f>
        <v>7.2755000000000001</v>
      </c>
      <c r="V154" s="107" t="e">
        <f t="shared" si="48"/>
        <v>#VALUE!</v>
      </c>
      <c r="X154" s="249" t="str">
        <f t="shared" si="49"/>
        <v>USD/CNH R 06/20/24 Curncy</v>
      </c>
      <c r="Y154" s="250">
        <f t="shared" si="50"/>
        <v>-87770621.614571884</v>
      </c>
      <c r="Z154" s="254">
        <f t="shared" si="51"/>
        <v>2622539.3248009086</v>
      </c>
      <c r="AA154" s="254" t="e">
        <f t="shared" si="52"/>
        <v>#VALUE!</v>
      </c>
      <c r="AB154" s="91" t="str" cm="1">
        <f t="array" ref="AB154">_xll.BDP(P154&amp;" Govt","PX_DIRTY_MID")</f>
        <v>#N/A Field Not Applicable Govt</v>
      </c>
      <c r="AC154" s="256" t="e">
        <f t="shared" si="53"/>
        <v>#VALUE!</v>
      </c>
      <c r="AD154" s="255" t="e">
        <f t="shared" si="54"/>
        <v>#VALUE!</v>
      </c>
      <c r="AE154" s="249" t="str">
        <f t="shared" si="55"/>
        <v>USD/CNH R 06/20/24 CNH</v>
      </c>
      <c r="AF154" s="254"/>
      <c r="AG154" s="254">
        <f t="shared" si="56"/>
        <v>2622539.3248009086</v>
      </c>
      <c r="AH154" s="254" t="e">
        <f t="shared" si="57"/>
        <v>#VALUE!</v>
      </c>
      <c r="AI154" s="256" t="e">
        <f t="shared" si="58"/>
        <v>#VALUE!</v>
      </c>
      <c r="AJ154" t="b">
        <f t="shared" si="59"/>
        <v>1</v>
      </c>
      <c r="AK154" t="s">
        <v>1011</v>
      </c>
      <c r="AL154" t="str">
        <f t="shared" si="60"/>
        <v>FORWARD</v>
      </c>
      <c r="AM154">
        <f t="shared" si="61"/>
        <v>0</v>
      </c>
    </row>
    <row r="155" spans="1:39" x14ac:dyDescent="0.35">
      <c r="A155" t="s">
        <v>1533</v>
      </c>
      <c r="B155" t="s">
        <v>1397</v>
      </c>
      <c r="D155">
        <v>-4251355.16</v>
      </c>
      <c r="E155">
        <v>-3120604.2248515505</v>
      </c>
      <c r="F155">
        <v>1.3602636459960937</v>
      </c>
      <c r="H155" s="287" t="e">
        <f t="shared" si="62"/>
        <v>#N/A</v>
      </c>
      <c r="I155" s="249" t="s">
        <v>874</v>
      </c>
      <c r="J155" t="s">
        <v>876</v>
      </c>
      <c r="L155">
        <v>46894445</v>
      </c>
      <c r="M155">
        <v>6460046.2891692752</v>
      </c>
      <c r="N155" s="251">
        <v>7.2454525322265626</v>
      </c>
      <c r="O155" t="str" cm="1">
        <f t="array" ref="O155">_xll.BDP(I155,"SECURITY_TYP")</f>
        <v>FORWARD</v>
      </c>
      <c r="P155" t="str" cm="1">
        <f t="array" ref="P155">_xll.BDP(I155,"ID_ISIN")</f>
        <v>#N/A Field Not Applicable</v>
      </c>
      <c r="Q155" t="str" cm="1">
        <f t="array" ref="Q155">_xll.BDP(P155&amp;" Govt","MATURITY")</f>
        <v>#N/A Field Not Applicable Govt</v>
      </c>
      <c r="R155" t="str" cm="1">
        <f t="array" ref="R155">_xll.BDP(I155,"CRNCY")</f>
        <v>CNH</v>
      </c>
      <c r="S155" s="91" t="str" cm="1">
        <f t="array" ref="S155">_xll.BDP(P155&amp;" Govt","RISK_MID")</f>
        <v>#N/A Field Not Applicable Govt</v>
      </c>
      <c r="T155" s="175" t="e">
        <f t="shared" si="47"/>
        <v>#VALUE!</v>
      </c>
      <c r="U155" cm="1">
        <f t="array" ref="U155">IF(R155="USD",1,_xll.BDP("USD"&amp;R155&amp;" CURNCY","PX_LAST"))</f>
        <v>7.2755000000000001</v>
      </c>
      <c r="V155" s="107" t="e">
        <f t="shared" si="48"/>
        <v>#VALUE!</v>
      </c>
      <c r="X155" s="249" t="str">
        <f t="shared" si="49"/>
        <v>USD/CNH R 06/20/24 Curncy</v>
      </c>
      <c r="Y155" s="250">
        <f t="shared" si="50"/>
        <v>45533915.897475325</v>
      </c>
      <c r="Z155" s="254">
        <f t="shared" si="51"/>
        <v>-1360529.1025246754</v>
      </c>
      <c r="AA155" s="254" t="e">
        <f t="shared" si="52"/>
        <v>#VALUE!</v>
      </c>
      <c r="AB155" s="91" t="str" cm="1">
        <f t="array" ref="AB155">_xll.BDP(P155&amp;" Govt","PX_DIRTY_MID")</f>
        <v>#N/A Field Not Applicable Govt</v>
      </c>
      <c r="AC155" s="256" t="e">
        <f t="shared" si="53"/>
        <v>#VALUE!</v>
      </c>
      <c r="AD155" s="255" t="e">
        <f t="shared" si="54"/>
        <v>#VALUE!</v>
      </c>
      <c r="AE155" s="249" t="str">
        <f t="shared" si="55"/>
        <v>USD/CNH R 06/20/24 CNH</v>
      </c>
      <c r="AF155" s="254"/>
      <c r="AG155" s="254">
        <f t="shared" si="56"/>
        <v>-1360529.1025246754</v>
      </c>
      <c r="AH155" s="254" t="e">
        <f t="shared" si="57"/>
        <v>#VALUE!</v>
      </c>
      <c r="AI155" s="256" t="e">
        <f t="shared" si="58"/>
        <v>#VALUE!</v>
      </c>
      <c r="AJ155" t="b">
        <f t="shared" si="59"/>
        <v>1</v>
      </c>
      <c r="AK155" t="s">
        <v>1011</v>
      </c>
      <c r="AL155" t="str">
        <f t="shared" si="60"/>
        <v>FORWARD</v>
      </c>
      <c r="AM155">
        <f t="shared" si="61"/>
        <v>0</v>
      </c>
    </row>
    <row r="156" spans="1:39" x14ac:dyDescent="0.35">
      <c r="A156" t="s">
        <v>1533</v>
      </c>
      <c r="B156" t="s">
        <v>1397</v>
      </c>
      <c r="D156">
        <v>1900000.0000000002</v>
      </c>
      <c r="E156">
        <v>1394648.9540567922</v>
      </c>
      <c r="F156">
        <v>1.3601230006103515</v>
      </c>
      <c r="H156" s="287" t="e">
        <f t="shared" si="62"/>
        <v>#N/A</v>
      </c>
      <c r="I156" s="249" t="s">
        <v>874</v>
      </c>
      <c r="J156" t="s">
        <v>875</v>
      </c>
      <c r="L156">
        <v>-6500000</v>
      </c>
      <c r="M156">
        <v>-6500000</v>
      </c>
      <c r="N156" s="251">
        <v>7.2454525322265626</v>
      </c>
      <c r="O156" t="str" cm="1">
        <f t="array" ref="O156">_xll.BDP(I156,"SECURITY_TYP")</f>
        <v>FORWARD</v>
      </c>
      <c r="P156" t="str" cm="1">
        <f t="array" ref="P156">_xll.BDP(I156,"ID_ISIN")</f>
        <v>#N/A Field Not Applicable</v>
      </c>
      <c r="Q156" t="str" cm="1">
        <f t="array" ref="Q156">_xll.BDP(P156&amp;" Govt","MATURITY")</f>
        <v>#N/A Field Not Applicable Govt</v>
      </c>
      <c r="R156" t="str" cm="1">
        <f t="array" ref="R156">_xll.BDP(I156,"CRNCY")</f>
        <v>CNH</v>
      </c>
      <c r="S156" s="91" t="str" cm="1">
        <f t="array" ref="S156">_xll.BDP(P156&amp;" Govt","RISK_MID")</f>
        <v>#N/A Field Not Applicable Govt</v>
      </c>
      <c r="T156" s="175" t="e">
        <f t="shared" si="47"/>
        <v>#VALUE!</v>
      </c>
      <c r="U156" cm="1">
        <f t="array" ref="U156">IF(R156="USD",1,_xll.BDP("USD"&amp;R156&amp;" CURNCY","PX_LAST"))</f>
        <v>7.2755000000000001</v>
      </c>
      <c r="V156" s="107" t="e">
        <f t="shared" si="48"/>
        <v>#VALUE!</v>
      </c>
      <c r="X156" s="249" t="str">
        <f t="shared" si="49"/>
        <v>USD/CNH R 06/20/24 Curncy</v>
      </c>
      <c r="Y156" s="250">
        <f t="shared" si="50"/>
        <v>-6311418.1932122158</v>
      </c>
      <c r="Z156" s="254">
        <f t="shared" si="51"/>
        <v>188581.80678778421</v>
      </c>
      <c r="AA156" s="254" t="e">
        <f t="shared" si="52"/>
        <v>#VALUE!</v>
      </c>
      <c r="AB156" s="91" t="str" cm="1">
        <f t="array" ref="AB156">_xll.BDP(P156&amp;" Govt","PX_DIRTY_MID")</f>
        <v>#N/A Field Not Applicable Govt</v>
      </c>
      <c r="AC156" s="256" t="e">
        <f t="shared" si="53"/>
        <v>#VALUE!</v>
      </c>
      <c r="AD156" s="255" t="e">
        <f t="shared" si="54"/>
        <v>#VALUE!</v>
      </c>
      <c r="AE156" s="249" t="str">
        <f t="shared" si="55"/>
        <v>USD/CNH R 06/20/24 USD</v>
      </c>
      <c r="AF156" s="254"/>
      <c r="AG156" s="254">
        <f t="shared" si="56"/>
        <v>188581.80678778421</v>
      </c>
      <c r="AH156" s="254" t="e">
        <f t="shared" si="57"/>
        <v>#VALUE!</v>
      </c>
      <c r="AI156" s="256" t="e">
        <f t="shared" si="58"/>
        <v>#VALUE!</v>
      </c>
      <c r="AJ156" t="b">
        <f t="shared" si="59"/>
        <v>1</v>
      </c>
      <c r="AK156" t="s">
        <v>1011</v>
      </c>
      <c r="AL156" t="str">
        <f t="shared" si="60"/>
        <v>FORWARD</v>
      </c>
      <c r="AM156">
        <f t="shared" si="61"/>
        <v>0</v>
      </c>
    </row>
    <row r="157" spans="1:39" x14ac:dyDescent="0.35">
      <c r="A157" t="s">
        <v>1533</v>
      </c>
      <c r="B157" t="s">
        <v>1396</v>
      </c>
      <c r="D157">
        <v>3112935.8441714393</v>
      </c>
      <c r="E157">
        <v>3112935.8441714393</v>
      </c>
      <c r="F157">
        <v>1.3602636459960937</v>
      </c>
      <c r="H157" s="287" t="e">
        <f t="shared" si="62"/>
        <v>#N/A</v>
      </c>
      <c r="I157" s="249" t="s">
        <v>874</v>
      </c>
      <c r="J157" t="s">
        <v>876</v>
      </c>
      <c r="L157">
        <v>-56566935.151999995</v>
      </c>
      <c r="M157">
        <v>-7792501.2124219956</v>
      </c>
      <c r="N157" s="251">
        <v>7.2436421519775394</v>
      </c>
      <c r="O157" t="str" cm="1">
        <f t="array" ref="O157">_xll.BDP(I157,"SECURITY_TYP")</f>
        <v>FORWARD</v>
      </c>
      <c r="P157" t="str" cm="1">
        <f t="array" ref="P157">_xll.BDP(I157,"ID_ISIN")</f>
        <v>#N/A Field Not Applicable</v>
      </c>
      <c r="Q157" t="str" cm="1">
        <f t="array" ref="Q157">_xll.BDP(P157&amp;" Govt","MATURITY")</f>
        <v>#N/A Field Not Applicable Govt</v>
      </c>
      <c r="R157" t="str" cm="1">
        <f t="array" ref="R157">_xll.BDP(I157,"CRNCY")</f>
        <v>CNH</v>
      </c>
      <c r="S157" s="91" t="str" cm="1">
        <f t="array" ref="S157">_xll.BDP(P157&amp;" Govt","RISK_MID")</f>
        <v>#N/A Field Not Applicable Govt</v>
      </c>
      <c r="T157" s="175" t="e">
        <f t="shared" si="47"/>
        <v>#VALUE!</v>
      </c>
      <c r="U157" cm="1">
        <f t="array" ref="U157">IF(R157="USD",1,_xll.BDP("USD"&amp;R157&amp;" CURNCY","PX_LAST"))</f>
        <v>7.2755000000000001</v>
      </c>
      <c r="V157" s="107" t="e">
        <f t="shared" si="48"/>
        <v>#VALUE!</v>
      </c>
      <c r="X157" s="249" t="str">
        <f t="shared" si="49"/>
        <v>USD/CNH R 06/20/24 Curncy</v>
      </c>
      <c r="Y157" s="250">
        <f t="shared" si="50"/>
        <v>-54925782.100398213</v>
      </c>
      <c r="Z157" s="254">
        <f t="shared" si="51"/>
        <v>1641153.0516017824</v>
      </c>
      <c r="AA157" s="254" t="e">
        <f t="shared" si="52"/>
        <v>#VALUE!</v>
      </c>
      <c r="AB157" s="91" t="str" cm="1">
        <f t="array" ref="AB157">_xll.BDP(P157&amp;" Govt","PX_DIRTY_MID")</f>
        <v>#N/A Field Not Applicable Govt</v>
      </c>
      <c r="AC157" s="256" t="e">
        <f t="shared" si="53"/>
        <v>#VALUE!</v>
      </c>
      <c r="AD157" s="255" t="e">
        <f t="shared" si="54"/>
        <v>#VALUE!</v>
      </c>
      <c r="AE157" s="249" t="str">
        <f t="shared" si="55"/>
        <v>USD/CNH R 06/20/24 CNH</v>
      </c>
      <c r="AF157" s="254"/>
      <c r="AG157" s="254">
        <f t="shared" si="56"/>
        <v>1641153.0516017824</v>
      </c>
      <c r="AH157" s="254" t="e">
        <f t="shared" si="57"/>
        <v>#VALUE!</v>
      </c>
      <c r="AI157" s="256" t="e">
        <f t="shared" si="58"/>
        <v>#VALUE!</v>
      </c>
      <c r="AJ157" t="b">
        <f t="shared" si="59"/>
        <v>1</v>
      </c>
      <c r="AK157" t="s">
        <v>1011</v>
      </c>
      <c r="AL157" t="str">
        <f t="shared" si="60"/>
        <v>FORWARD</v>
      </c>
      <c r="AM157">
        <f t="shared" si="61"/>
        <v>0</v>
      </c>
    </row>
    <row r="158" spans="1:39" x14ac:dyDescent="0.35">
      <c r="A158" t="s">
        <v>770</v>
      </c>
      <c r="B158" t="s">
        <v>771</v>
      </c>
      <c r="D158">
        <v>1656</v>
      </c>
      <c r="E158">
        <v>1028087.820263295</v>
      </c>
      <c r="F158">
        <v>101.01659600000001</v>
      </c>
      <c r="H158" s="287" t="e">
        <f t="shared" si="62"/>
        <v>#N/A</v>
      </c>
      <c r="I158" s="249" t="s">
        <v>874</v>
      </c>
      <c r="J158" t="s">
        <v>875</v>
      </c>
      <c r="L158">
        <v>-5800000</v>
      </c>
      <c r="M158">
        <v>-5800000</v>
      </c>
      <c r="N158" s="251">
        <v>7.2454525322265626</v>
      </c>
      <c r="O158" t="str" cm="1">
        <f t="array" ref="O158">_xll.BDP(I158,"SECURITY_TYP")</f>
        <v>FORWARD</v>
      </c>
      <c r="P158" t="str" cm="1">
        <f t="array" ref="P158">_xll.BDP(I158,"ID_ISIN")</f>
        <v>#N/A Field Not Applicable</v>
      </c>
      <c r="Q158" t="str" cm="1">
        <f t="array" ref="Q158">_xll.BDP(P158&amp;" Govt","MATURITY")</f>
        <v>#N/A Field Not Applicable Govt</v>
      </c>
      <c r="R158" t="str" cm="1">
        <f t="array" ref="R158">_xll.BDP(I158,"CRNCY")</f>
        <v>CNH</v>
      </c>
      <c r="S158" s="91" t="str" cm="1">
        <f t="array" ref="S158">_xll.BDP(P158&amp;" Govt","RISK_MID")</f>
        <v>#N/A Field Not Applicable Govt</v>
      </c>
      <c r="T158" s="175" t="e">
        <f t="shared" si="47"/>
        <v>#VALUE!</v>
      </c>
      <c r="U158" cm="1">
        <f t="array" ref="U158">IF(R158="USD",1,_xll.BDP("USD"&amp;R158&amp;" CURNCY","PX_LAST"))</f>
        <v>7.2755000000000001</v>
      </c>
      <c r="V158" s="107" t="e">
        <f t="shared" si="48"/>
        <v>#VALUE!</v>
      </c>
      <c r="X158" s="249" t="str">
        <f t="shared" si="49"/>
        <v>USD/CNH R 06/20/24 Curncy</v>
      </c>
      <c r="Y158" s="250">
        <f t="shared" si="50"/>
        <v>-5631727.0031739771</v>
      </c>
      <c r="Z158" s="254">
        <f t="shared" si="51"/>
        <v>168272.99682602286</v>
      </c>
      <c r="AA158" s="254" t="e">
        <f t="shared" si="52"/>
        <v>#VALUE!</v>
      </c>
      <c r="AB158" s="91" t="str" cm="1">
        <f t="array" ref="AB158">_xll.BDP(P158&amp;" Govt","PX_DIRTY_MID")</f>
        <v>#N/A Field Not Applicable Govt</v>
      </c>
      <c r="AC158" s="256" t="e">
        <f t="shared" si="53"/>
        <v>#VALUE!</v>
      </c>
      <c r="AD158" s="255" t="e">
        <f t="shared" si="54"/>
        <v>#VALUE!</v>
      </c>
      <c r="AE158" s="249" t="str">
        <f t="shared" si="55"/>
        <v>USD/CNH R 06/20/24 USD</v>
      </c>
      <c r="AF158" s="254"/>
      <c r="AG158" s="254">
        <f t="shared" si="56"/>
        <v>168272.99682602286</v>
      </c>
      <c r="AH158" s="254" t="e">
        <f t="shared" si="57"/>
        <v>#VALUE!</v>
      </c>
      <c r="AI158" s="256" t="e">
        <f t="shared" si="58"/>
        <v>#VALUE!</v>
      </c>
      <c r="AJ158" t="b">
        <f t="shared" si="59"/>
        <v>1</v>
      </c>
      <c r="AK158" t="s">
        <v>1011</v>
      </c>
      <c r="AL158" t="str">
        <f t="shared" si="60"/>
        <v>FORWARD</v>
      </c>
      <c r="AM158">
        <f t="shared" si="61"/>
        <v>0</v>
      </c>
    </row>
    <row r="159" spans="1:39" x14ac:dyDescent="0.35">
      <c r="A159" t="s">
        <v>1372</v>
      </c>
      <c r="B159" t="s">
        <v>1373</v>
      </c>
      <c r="D159">
        <v>33</v>
      </c>
      <c r="E159">
        <v>39725.607477750433</v>
      </c>
      <c r="F159">
        <v>120.74000549316406</v>
      </c>
      <c r="H159" s="287">
        <f t="shared" si="62"/>
        <v>0</v>
      </c>
      <c r="I159" s="249" t="s">
        <v>845</v>
      </c>
      <c r="J159" t="s">
        <v>846</v>
      </c>
      <c r="L159">
        <v>223800</v>
      </c>
      <c r="M159">
        <v>861022.18341381976</v>
      </c>
      <c r="N159" s="251">
        <v>60.348999999999997</v>
      </c>
      <c r="O159" t="str" cm="1">
        <f t="array" ref="O159">_xll.BDP(I159,"SECURITY_TYP")</f>
        <v>DOMESTIC</v>
      </c>
      <c r="P159" t="str" cm="1">
        <f t="array" ref="P159">_xll.BDP(I159,"ID_ISIN")</f>
        <v>JP1400091G59</v>
      </c>
      <c r="Q159" t="str" cm="1">
        <f t="array" ref="Q159">_xll.BDP(P159&amp;" Govt","MATURITY")</f>
        <v>20/03/2056</v>
      </c>
      <c r="R159" t="str" cm="1">
        <f t="array" ref="R159">_xll.BDP(I159,"CRNCY")</f>
        <v>JPY</v>
      </c>
      <c r="S159" s="91" cm="1">
        <f t="array" ref="S159">_xll.BDP(P159&amp;" Govt","RISK_MID")</f>
        <v>9.6986102741567493</v>
      </c>
      <c r="T159" s="175">
        <f t="shared" si="47"/>
        <v>1364.5244102321499</v>
      </c>
      <c r="U159" cm="1">
        <f t="array" ref="U159">IF(R159="USD",1,_xll.BDP("USD"&amp;R159&amp;" CURNCY","PX_LAST"))</f>
        <v>159.07</v>
      </c>
      <c r="V159" s="107">
        <f t="shared" si="48"/>
        <v>7.9176762673112286E-2</v>
      </c>
      <c r="X159" s="249" t="str">
        <f t="shared" si="49"/>
        <v>LW239433 Corp</v>
      </c>
      <c r="Y159" s="261">
        <f t="shared" si="50"/>
        <v>217306.98332936829</v>
      </c>
      <c r="Z159" s="254">
        <f t="shared" si="51"/>
        <v>-6493.0166706317104</v>
      </c>
      <c r="AA159" s="254">
        <f t="shared" si="52"/>
        <v>-39.588381336556083</v>
      </c>
      <c r="AB159" s="91" cm="1">
        <f t="array" ref="AB159">_xll.BDP(P159&amp;" Govt","PX_DIRTY_MID")</f>
        <v>58.863315</v>
      </c>
      <c r="AC159" s="256">
        <f t="shared" si="53"/>
        <v>-24027.188381445001</v>
      </c>
      <c r="AD159" s="286">
        <f t="shared" si="54"/>
        <v>-2.7905423163641287E-2</v>
      </c>
      <c r="AE159" s="249" t="str">
        <f t="shared" si="55"/>
        <v>JGB 0.4 03/20/56 9</v>
      </c>
      <c r="AF159" s="254"/>
      <c r="AG159" s="254">
        <f t="shared" si="56"/>
        <v>-6493.0166706317104</v>
      </c>
      <c r="AH159" s="254">
        <f t="shared" si="57"/>
        <v>-39.588381336556083</v>
      </c>
      <c r="AI159" s="256">
        <f t="shared" si="58"/>
        <v>-24027.188381445001</v>
      </c>
      <c r="AJ159" t="b">
        <f t="shared" si="59"/>
        <v>1</v>
      </c>
      <c r="AK159" t="s">
        <v>1011</v>
      </c>
      <c r="AL159" t="str">
        <f t="shared" si="60"/>
        <v>DOMESTIC</v>
      </c>
      <c r="AM159">
        <f t="shared" si="61"/>
        <v>0</v>
      </c>
    </row>
    <row r="160" spans="1:39" x14ac:dyDescent="0.35">
      <c r="A160" t="s">
        <v>1416</v>
      </c>
      <c r="B160" t="s">
        <v>1417</v>
      </c>
      <c r="D160">
        <v>2728014.2451584507</v>
      </c>
      <c r="E160">
        <v>2728014.2451584507</v>
      </c>
      <c r="F160">
        <v>1378.5401367187501</v>
      </c>
      <c r="H160" s="287" t="e">
        <f t="shared" si="62"/>
        <v>#N/A</v>
      </c>
      <c r="I160" s="249" t="s">
        <v>975</v>
      </c>
      <c r="J160" t="s">
        <v>976</v>
      </c>
      <c r="L160">
        <v>3685000</v>
      </c>
      <c r="M160">
        <v>3983301.7086982727</v>
      </c>
      <c r="N160" s="251">
        <v>169.34009938964843</v>
      </c>
      <c r="O160" t="str" cm="1">
        <f t="array" ref="O160">_xll.BDP(I160,"SECURITY_TYP")</f>
        <v>FORWARD</v>
      </c>
      <c r="P160" t="str" cm="1">
        <f t="array" ref="P160">_xll.BDP(I160,"ID_ISIN")</f>
        <v>#N/A Field Not Applicable</v>
      </c>
      <c r="Q160" t="str" cm="1">
        <f t="array" ref="Q160">_xll.BDP(P160&amp;" Govt","MATURITY")</f>
        <v>#N/A Field Not Applicable Govt</v>
      </c>
      <c r="R160" t="str" cm="1">
        <f t="array" ref="R160">_xll.BDP(I160,"CRNCY")</f>
        <v>JPY</v>
      </c>
      <c r="S160" s="91" t="str" cm="1">
        <f t="array" ref="S160">_xll.BDP(P160&amp;" Govt","RISK_MID")</f>
        <v>#N/A Field Not Applicable Govt</v>
      </c>
      <c r="T160" s="175" t="e">
        <f t="shared" si="47"/>
        <v>#VALUE!</v>
      </c>
      <c r="U160" cm="1">
        <f t="array" ref="U160">IF(R160="USD",1,_xll.BDP("USD"&amp;R160&amp;" CURNCY","PX_LAST"))</f>
        <v>159.07</v>
      </c>
      <c r="V160" s="107" t="e">
        <f t="shared" si="48"/>
        <v>#VALUE!</v>
      </c>
      <c r="X160" s="249" t="str">
        <f t="shared" si="49"/>
        <v>EUR/JPY R 06/20/24 Curncy</v>
      </c>
      <c r="Y160" s="250">
        <f t="shared" si="50"/>
        <v>3578088.6218441562</v>
      </c>
      <c r="Z160" s="254">
        <f t="shared" si="51"/>
        <v>-106911.37815584382</v>
      </c>
      <c r="AA160" s="254" t="e">
        <f t="shared" si="52"/>
        <v>#VALUE!</v>
      </c>
      <c r="AB160" s="91" t="str" cm="1">
        <f t="array" ref="AB160">_xll.BDP(P160&amp;" Govt","PX_DIRTY_MID")</f>
        <v>#N/A Field Not Applicable Govt</v>
      </c>
      <c r="AC160" s="256" t="e">
        <f t="shared" si="53"/>
        <v>#VALUE!</v>
      </c>
      <c r="AD160" s="255" t="e">
        <f t="shared" si="54"/>
        <v>#VALUE!</v>
      </c>
      <c r="AE160" s="249" t="str">
        <f t="shared" si="55"/>
        <v>EUR/JPY R 06/20/24 EUR</v>
      </c>
      <c r="AF160" s="254"/>
      <c r="AG160" s="254">
        <f t="shared" si="56"/>
        <v>-106911.37815584382</v>
      </c>
      <c r="AH160" s="254" t="e">
        <f t="shared" si="57"/>
        <v>#VALUE!</v>
      </c>
      <c r="AI160" s="256" t="e">
        <f t="shared" si="58"/>
        <v>#VALUE!</v>
      </c>
      <c r="AJ160" t="b">
        <f t="shared" si="59"/>
        <v>1</v>
      </c>
      <c r="AK160" t="s">
        <v>1011</v>
      </c>
      <c r="AL160" t="str">
        <f t="shared" si="60"/>
        <v>FORWARD</v>
      </c>
      <c r="AM160">
        <f t="shared" si="61"/>
        <v>0</v>
      </c>
    </row>
    <row r="161" spans="1:39" x14ac:dyDescent="0.35">
      <c r="A161" t="s">
        <v>1416</v>
      </c>
      <c r="B161" t="s">
        <v>1417</v>
      </c>
      <c r="D161">
        <v>-2686898.7030909066</v>
      </c>
      <c r="E161">
        <v>-2686898.7030909066</v>
      </c>
      <c r="F161">
        <v>1377.7300976562501</v>
      </c>
      <c r="H161" s="287" t="e">
        <f t="shared" si="62"/>
        <v>#N/A</v>
      </c>
      <c r="I161" s="249" t="s">
        <v>975</v>
      </c>
      <c r="J161" t="s">
        <v>977</v>
      </c>
      <c r="L161">
        <v>-610084251.70000005</v>
      </c>
      <c r="M161">
        <v>-3884526.136183749</v>
      </c>
      <c r="N161" s="251">
        <v>169.34009938964843</v>
      </c>
      <c r="O161" t="str" cm="1">
        <f t="array" ref="O161">_xll.BDP(I161,"SECURITY_TYP")</f>
        <v>FORWARD</v>
      </c>
      <c r="P161" t="str" cm="1">
        <f t="array" ref="P161">_xll.BDP(I161,"ID_ISIN")</f>
        <v>#N/A Field Not Applicable</v>
      </c>
      <c r="Q161" t="str" cm="1">
        <f t="array" ref="Q161">_xll.BDP(P161&amp;" Govt","MATURITY")</f>
        <v>#N/A Field Not Applicable Govt</v>
      </c>
      <c r="R161" t="str" cm="1">
        <f t="array" ref="R161">_xll.BDP(I161,"CRNCY")</f>
        <v>JPY</v>
      </c>
      <c r="S161" s="91" t="str" cm="1">
        <f t="array" ref="S161">_xll.BDP(P161&amp;" Govt","RISK_MID")</f>
        <v>#N/A Field Not Applicable Govt</v>
      </c>
      <c r="T161" s="175" t="e">
        <f t="shared" si="47"/>
        <v>#VALUE!</v>
      </c>
      <c r="U161" cm="1">
        <f t="array" ref="U161">IF(R161="USD",1,_xll.BDP("USD"&amp;R161&amp;" CURNCY","PX_LAST"))</f>
        <v>159.07</v>
      </c>
      <c r="V161" s="107" t="e">
        <f t="shared" si="48"/>
        <v>#VALUE!</v>
      </c>
      <c r="X161" s="249" t="str">
        <f t="shared" si="49"/>
        <v>EUR/JPY R 06/20/24 Curncy</v>
      </c>
      <c r="Y161" s="250">
        <f t="shared" si="50"/>
        <v>-592384130.08794475</v>
      </c>
      <c r="Z161" s="254">
        <f t="shared" si="51"/>
        <v>17700121.612055302</v>
      </c>
      <c r="AA161" s="254" t="e">
        <f t="shared" si="52"/>
        <v>#VALUE!</v>
      </c>
      <c r="AB161" s="91" t="str" cm="1">
        <f t="array" ref="AB161">_xll.BDP(P161&amp;" Govt","PX_DIRTY_MID")</f>
        <v>#N/A Field Not Applicable Govt</v>
      </c>
      <c r="AC161" s="256" t="e">
        <f t="shared" si="53"/>
        <v>#VALUE!</v>
      </c>
      <c r="AD161" s="255" t="e">
        <f t="shared" si="54"/>
        <v>#VALUE!</v>
      </c>
      <c r="AE161" s="249" t="str">
        <f t="shared" si="55"/>
        <v>EUR/JPY R 06/20/24 JPY</v>
      </c>
      <c r="AF161" s="254"/>
      <c r="AG161" s="254">
        <f t="shared" si="56"/>
        <v>17700121.612055302</v>
      </c>
      <c r="AH161" s="254" t="e">
        <f t="shared" si="57"/>
        <v>#VALUE!</v>
      </c>
      <c r="AI161" s="256" t="e">
        <f t="shared" si="58"/>
        <v>#VALUE!</v>
      </c>
      <c r="AJ161" t="b">
        <f t="shared" si="59"/>
        <v>1</v>
      </c>
      <c r="AK161" t="s">
        <v>1011</v>
      </c>
      <c r="AL161" t="str">
        <f t="shared" si="60"/>
        <v>FORWARD</v>
      </c>
      <c r="AM161">
        <f t="shared" si="61"/>
        <v>0</v>
      </c>
    </row>
    <row r="162" spans="1:39" x14ac:dyDescent="0.35">
      <c r="A162" t="s">
        <v>1416</v>
      </c>
      <c r="B162" t="s">
        <v>1418</v>
      </c>
      <c r="D162">
        <v>3718829019</v>
      </c>
      <c r="E162">
        <v>2697325.0530503374</v>
      </c>
      <c r="F162">
        <v>1377.7300976562501</v>
      </c>
      <c r="H162" s="287" t="e">
        <f t="shared" si="62"/>
        <v>#N/A</v>
      </c>
      <c r="I162" s="249" t="s">
        <v>813</v>
      </c>
      <c r="J162" t="s">
        <v>1088</v>
      </c>
      <c r="L162">
        <v>0</v>
      </c>
      <c r="M162">
        <v>0</v>
      </c>
      <c r="N162" s="251">
        <v>0</v>
      </c>
      <c r="O162" t="str" cm="1">
        <f t="array" ref="O162">_xll.BDP(I162,"SECURITY_TYP")</f>
        <v>DOMESTIC</v>
      </c>
      <c r="P162" t="str" cm="1">
        <f t="array" ref="P162">_xll.BDP(I162,"ID_ISIN")</f>
        <v>KR103502GB66</v>
      </c>
      <c r="Q162" t="str" cm="1">
        <f t="array" ref="Q162">_xll.BDP(P162&amp;" Govt","MATURITY")</f>
        <v>10/06/2031</v>
      </c>
      <c r="R162" t="str" cm="1">
        <f t="array" ref="R162">_xll.BDP(I162,"CRNCY")</f>
        <v>KRW</v>
      </c>
      <c r="S162" s="91" cm="1">
        <f t="array" ref="S162">_xll.BDP(P162&amp;" Govt","RISK_MID")</f>
        <v>5.8872774965863073</v>
      </c>
      <c r="T162" s="175">
        <f t="shared" si="47"/>
        <v>0</v>
      </c>
      <c r="U162" cm="1">
        <f t="array" ref="U162">IF(R162="USD",1,_xll.BDP("USD"&amp;R162&amp;" CURNCY","PX_LAST"))</f>
        <v>1378.85</v>
      </c>
      <c r="V162" s="107">
        <f t="shared" si="48"/>
        <v>0</v>
      </c>
      <c r="X162" s="249" t="str">
        <f t="shared" si="49"/>
        <v>BO915357 Corp</v>
      </c>
      <c r="Y162" s="250">
        <f t="shared" si="50"/>
        <v>0</v>
      </c>
      <c r="Z162" s="254">
        <f t="shared" si="51"/>
        <v>0</v>
      </c>
      <c r="AA162" s="254">
        <f t="shared" si="52"/>
        <v>0</v>
      </c>
      <c r="AB162" s="91" cm="1">
        <f t="array" ref="AB162">_xll.BDP(P162&amp;" Govt","PX_DIRTY_MID")</f>
        <v>92.733466430648349</v>
      </c>
      <c r="AC162" s="256">
        <f t="shared" si="53"/>
        <v>0</v>
      </c>
      <c r="AD162" s="255" t="e">
        <f t="shared" si="54"/>
        <v>#DIV/0!</v>
      </c>
      <c r="AE162" s="249" t="str">
        <f t="shared" si="55"/>
        <v>[KTB 2 06/10/31 3106]</v>
      </c>
      <c r="AF162" s="254"/>
      <c r="AG162" s="254">
        <f t="shared" si="56"/>
        <v>0</v>
      </c>
      <c r="AH162" s="254">
        <f t="shared" si="57"/>
        <v>0</v>
      </c>
      <c r="AI162" s="256">
        <f t="shared" si="58"/>
        <v>0</v>
      </c>
      <c r="AJ162" t="b">
        <f t="shared" si="59"/>
        <v>1</v>
      </c>
      <c r="AK162" t="s">
        <v>1011</v>
      </c>
      <c r="AL162" t="str">
        <f t="shared" si="60"/>
        <v>DOMESTIC</v>
      </c>
      <c r="AM162">
        <f t="shared" si="61"/>
        <v>0</v>
      </c>
    </row>
    <row r="163" spans="1:39" x14ac:dyDescent="0.35">
      <c r="A163" t="s">
        <v>1416</v>
      </c>
      <c r="B163" t="s">
        <v>1418</v>
      </c>
      <c r="D163">
        <v>-3718829019</v>
      </c>
      <c r="E163">
        <v>-2697325.0530503374</v>
      </c>
      <c r="F163">
        <v>1378.5401367187501</v>
      </c>
      <c r="H163" s="287" t="e">
        <f t="shared" si="62"/>
        <v>#N/A</v>
      </c>
      <c r="I163" s="249" t="s">
        <v>808</v>
      </c>
      <c r="J163" t="s">
        <v>1089</v>
      </c>
      <c r="L163">
        <v>0</v>
      </c>
      <c r="M163">
        <v>0</v>
      </c>
      <c r="N163" s="251">
        <v>0</v>
      </c>
      <c r="O163" t="str" cm="1">
        <f t="array" ref="O163">_xll.BDP(I163,"SECURITY_TYP")</f>
        <v>DOMESTIC</v>
      </c>
      <c r="P163" t="str" cm="1">
        <f t="array" ref="P163">_xll.BDP(I163,"ID_ISIN")</f>
        <v>KR103502GBC0</v>
      </c>
      <c r="Q163" t="str" cm="1">
        <f t="array" ref="Q163">_xll.BDP(P163&amp;" Govt","MATURITY")</f>
        <v>10/12/2031</v>
      </c>
      <c r="R163" t="str" cm="1">
        <f t="array" ref="R163">_xll.BDP(I163,"CRNCY")</f>
        <v>KRW</v>
      </c>
      <c r="S163" s="91" cm="1">
        <f t="array" ref="S163">_xll.BDP(P163&amp;" Govt","RISK_MID")</f>
        <v>6.3347671689882645</v>
      </c>
      <c r="T163" s="175">
        <f t="shared" si="47"/>
        <v>0</v>
      </c>
      <c r="U163" cm="1">
        <f t="array" ref="U163">IF(R163="USD",1,_xll.BDP("USD"&amp;R163&amp;" CURNCY","PX_LAST"))</f>
        <v>1378.85</v>
      </c>
      <c r="V163" s="107">
        <f t="shared" si="48"/>
        <v>0</v>
      </c>
      <c r="X163" s="249" t="str">
        <f t="shared" si="49"/>
        <v>BR720651 Corp</v>
      </c>
      <c r="Y163" s="250">
        <f t="shared" si="50"/>
        <v>0</v>
      </c>
      <c r="Z163" s="254">
        <f t="shared" si="51"/>
        <v>0</v>
      </c>
      <c r="AA163" s="254">
        <f t="shared" si="52"/>
        <v>0</v>
      </c>
      <c r="AB163" s="91" cm="1">
        <f t="array" ref="AB163">_xll.BDP(P163&amp;" Govt","PX_DIRTY_MID")</f>
        <v>94.68373663944088</v>
      </c>
      <c r="AC163" s="256">
        <f t="shared" si="53"/>
        <v>0</v>
      </c>
      <c r="AD163" s="255" t="e">
        <f t="shared" si="54"/>
        <v>#DIV/0!</v>
      </c>
      <c r="AE163" s="249" t="str">
        <f t="shared" si="55"/>
        <v>[KTB 2 ⅜ 12/10/31 3112]</v>
      </c>
      <c r="AF163" s="254"/>
      <c r="AG163" s="254">
        <f t="shared" si="56"/>
        <v>0</v>
      </c>
      <c r="AH163" s="254">
        <f t="shared" si="57"/>
        <v>0</v>
      </c>
      <c r="AI163" s="256">
        <f t="shared" si="58"/>
        <v>0</v>
      </c>
      <c r="AJ163" t="b">
        <f t="shared" si="59"/>
        <v>1</v>
      </c>
      <c r="AK163" t="s">
        <v>1011</v>
      </c>
      <c r="AL163" t="str">
        <f t="shared" si="60"/>
        <v>DOMESTIC</v>
      </c>
      <c r="AM163">
        <f t="shared" si="61"/>
        <v>0</v>
      </c>
    </row>
    <row r="164" spans="1:39" x14ac:dyDescent="0.35">
      <c r="A164" t="s">
        <v>1436</v>
      </c>
      <c r="B164" t="s">
        <v>1438</v>
      </c>
      <c r="D164">
        <v>-171355140</v>
      </c>
      <c r="E164">
        <v>-1077129.4601582142</v>
      </c>
      <c r="F164">
        <v>157.56609780273436</v>
      </c>
      <c r="H164" s="287" t="e">
        <f t="shared" si="62"/>
        <v>#N/A</v>
      </c>
      <c r="I164" s="249" t="s">
        <v>986</v>
      </c>
      <c r="J164" t="s">
        <v>1170</v>
      </c>
      <c r="K164" t="s">
        <v>690</v>
      </c>
      <c r="L164">
        <v>0</v>
      </c>
      <c r="M164" s="250">
        <v>0</v>
      </c>
      <c r="N164" s="251">
        <v>0</v>
      </c>
      <c r="O164" t="str" cm="1">
        <f t="array" ref="O164">_xll.BDP(I164,"SECURITY_TYP")</f>
        <v>Rec Fix/Pay IL ZC</v>
      </c>
      <c r="P164" t="str" cm="1">
        <f t="array" ref="P164">_xll.BDP(I164,"ID_ISIN")</f>
        <v>#N/A Field Not Applicable</v>
      </c>
      <c r="Q164" t="str" cm="1">
        <f t="array" ref="Q164">_xll.BDP(P164&amp;" Govt","MATURITY")</f>
        <v>#N/A Field Not Applicable Govt</v>
      </c>
      <c r="R164" t="str" cm="1">
        <f t="array" ref="R164">_xll.BDP(I164,"CRNCY")</f>
        <v>USD</v>
      </c>
      <c r="S164" s="91" t="str" cm="1">
        <f t="array" ref="S164">_xll.BDP(P164&amp;" Govt","RISK_MID")</f>
        <v>#N/A Field Not Applicable Govt</v>
      </c>
      <c r="T164" s="175" t="e">
        <f t="shared" si="47"/>
        <v>#VALUE!</v>
      </c>
      <c r="U164" cm="1">
        <f t="array" ref="U164">IF(R164="USD",1,_xll.BDP("USD"&amp;R164&amp;" CURNCY","PX_LAST"))</f>
        <v>1</v>
      </c>
      <c r="V164" s="107" t="e">
        <f t="shared" si="48"/>
        <v>#VALUE!</v>
      </c>
      <c r="X164" s="249" t="str">
        <f t="shared" si="49"/>
        <v>SL7Y06X6 Corp</v>
      </c>
      <c r="Y164" s="250">
        <f t="shared" si="50"/>
        <v>0</v>
      </c>
      <c r="Z164" s="254">
        <f t="shared" si="51"/>
        <v>0</v>
      </c>
      <c r="AA164" s="254" t="e">
        <f t="shared" si="52"/>
        <v>#VALUE!</v>
      </c>
      <c r="AB164" s="91" t="str" cm="1">
        <f t="array" ref="AB164">_xll.BDP(P164&amp;" Govt","PX_DIRTY_MID")</f>
        <v>#N/A Field Not Applicable Govt</v>
      </c>
      <c r="AC164" s="256" t="e">
        <f t="shared" si="53"/>
        <v>#VALUE!</v>
      </c>
      <c r="AD164" s="255" t="e">
        <f t="shared" si="54"/>
        <v>#VALUE!</v>
      </c>
      <c r="AE164" s="249" t="str">
        <f t="shared" si="55"/>
        <v>[/ZC 2.6275 09/22/25 0009]</v>
      </c>
      <c r="AF164" s="254"/>
      <c r="AG164" s="254">
        <f t="shared" si="56"/>
        <v>0</v>
      </c>
      <c r="AH164" s="254" t="e">
        <f t="shared" si="57"/>
        <v>#VALUE!</v>
      </c>
      <c r="AI164" s="256" t="e">
        <f t="shared" si="58"/>
        <v>#VALUE!</v>
      </c>
      <c r="AJ164" t="b">
        <f t="shared" si="59"/>
        <v>1</v>
      </c>
      <c r="AK164" t="s">
        <v>1011</v>
      </c>
      <c r="AL164" t="str">
        <f t="shared" si="60"/>
        <v>Rec Fix/Pay IL ZC</v>
      </c>
      <c r="AM164" t="str">
        <f t="shared" si="61"/>
        <v>Long US Inflation</v>
      </c>
    </row>
    <row r="165" spans="1:39" x14ac:dyDescent="0.35">
      <c r="A165" t="s">
        <v>1436</v>
      </c>
      <c r="B165" t="s">
        <v>1438</v>
      </c>
      <c r="D165">
        <v>900000000</v>
      </c>
      <c r="E165">
        <v>5657352.9929851703</v>
      </c>
      <c r="F165">
        <v>157.56609780273436</v>
      </c>
      <c r="H165" s="287" t="e">
        <f t="shared" si="62"/>
        <v>#N/A</v>
      </c>
      <c r="I165" s="249" t="s">
        <v>716</v>
      </c>
      <c r="J165" t="s">
        <v>1126</v>
      </c>
      <c r="K165" t="s">
        <v>695</v>
      </c>
      <c r="L165">
        <v>0</v>
      </c>
      <c r="M165">
        <v>0</v>
      </c>
      <c r="N165" s="251">
        <v>0</v>
      </c>
      <c r="O165" t="str" cm="1">
        <f t="array" ref="O165">_xll.BDP(I165,"SECURITY_TYP")</f>
        <v>OIS Swap</v>
      </c>
      <c r="P165" t="str" cm="1">
        <f t="array" ref="P165">_xll.BDP(I165,"ID_ISIN")</f>
        <v>#N/A Field Not Applicable</v>
      </c>
      <c r="Q165" t="str" cm="1">
        <f t="array" ref="Q165">_xll.BDP(P165&amp;" Govt","MATURITY")</f>
        <v>#N/A Field Not Applicable Govt</v>
      </c>
      <c r="R165" t="str" cm="1">
        <f t="array" ref="R165">_xll.BDP(I165,"CRNCY")</f>
        <v>USD</v>
      </c>
      <c r="S165" s="91" t="str" cm="1">
        <f t="array" ref="S165">_xll.BDP(P165&amp;" Govt","RISK_MID")</f>
        <v>#N/A Field Not Applicable Govt</v>
      </c>
      <c r="T165" s="175" t="e">
        <f t="shared" si="47"/>
        <v>#VALUE!</v>
      </c>
      <c r="U165" cm="1">
        <f t="array" ref="U165">IF(R165="USD",1,_xll.BDP("USD"&amp;R165&amp;" CURNCY","PX_LAST"))</f>
        <v>1</v>
      </c>
      <c r="V165" s="107" t="e">
        <f t="shared" si="48"/>
        <v>#VALUE!</v>
      </c>
      <c r="X165" s="249" t="str">
        <f t="shared" si="49"/>
        <v>SLRVVV7E Corp</v>
      </c>
      <c r="Y165" s="250">
        <f t="shared" si="50"/>
        <v>0</v>
      </c>
      <c r="Z165" s="254">
        <f t="shared" si="51"/>
        <v>0</v>
      </c>
      <c r="AA165" s="254" t="e">
        <f t="shared" si="52"/>
        <v>#VALUE!</v>
      </c>
      <c r="AB165" s="91" t="str" cm="1">
        <f t="array" ref="AB165">_xll.BDP(P165&amp;" Govt","PX_DIRTY_MID")</f>
        <v>#N/A Field Not Applicable Govt</v>
      </c>
      <c r="AC165" s="256" t="e">
        <f t="shared" si="53"/>
        <v>#VALUE!</v>
      </c>
      <c r="AD165" s="255" t="e">
        <f t="shared" si="54"/>
        <v>#VALUE!</v>
      </c>
      <c r="AE165" s="249" t="str">
        <f t="shared" si="55"/>
        <v>[/SWAP 2.91132 09/20/28]</v>
      </c>
      <c r="AF165" s="254"/>
      <c r="AG165" s="254">
        <f t="shared" si="56"/>
        <v>0</v>
      </c>
      <c r="AH165" s="254" t="e">
        <f t="shared" si="57"/>
        <v>#VALUE!</v>
      </c>
      <c r="AI165" s="256" t="e">
        <f t="shared" si="58"/>
        <v>#VALUE!</v>
      </c>
      <c r="AJ165" t="b">
        <f t="shared" si="59"/>
        <v>1</v>
      </c>
      <c r="AK165" t="s">
        <v>1011</v>
      </c>
      <c r="AL165" t="str">
        <f t="shared" si="60"/>
        <v>OIS Swap</v>
      </c>
      <c r="AM165" t="str">
        <f t="shared" si="61"/>
        <v>USD 5s30s Steepener</v>
      </c>
    </row>
    <row r="166" spans="1:39" x14ac:dyDescent="0.35">
      <c r="A166" t="s">
        <v>1436</v>
      </c>
      <c r="B166" t="s">
        <v>1437</v>
      </c>
      <c r="D166">
        <v>-5756151.7592782453</v>
      </c>
      <c r="E166">
        <v>-5756151.7592782453</v>
      </c>
      <c r="F166">
        <v>157.56609780273436</v>
      </c>
      <c r="H166" s="287" t="e">
        <f t="shared" si="62"/>
        <v>#N/A</v>
      </c>
      <c r="I166" s="249" t="s">
        <v>1238</v>
      </c>
      <c r="J166" t="s">
        <v>639</v>
      </c>
      <c r="L166">
        <v>-1666133</v>
      </c>
      <c r="M166">
        <v>-1666133</v>
      </c>
      <c r="N166" s="251">
        <v>0.66021899832153319</v>
      </c>
      <c r="O166" t="str" cm="1">
        <f t="array" ref="O166">_xll.BDP(I166,"SECURITY_TYP")</f>
        <v>FORWARD</v>
      </c>
      <c r="P166" t="str" cm="1">
        <f t="array" ref="P166">_xll.BDP(I166,"ID_ISIN")</f>
        <v>#N/A Field Not Applicable</v>
      </c>
      <c r="Q166" t="str" cm="1">
        <f t="array" ref="Q166">_xll.BDP(P166&amp;" Govt","MATURITY")</f>
        <v>#N/A Field Not Applicable Govt</v>
      </c>
      <c r="R166" t="str" cm="1">
        <f t="array" ref="R166">_xll.BDP(I166,"CRNCY")</f>
        <v>USD</v>
      </c>
      <c r="S166" s="91" t="str" cm="1">
        <f t="array" ref="S166">_xll.BDP(P166&amp;" Govt","RISK_MID")</f>
        <v>#N/A Field Not Applicable Govt</v>
      </c>
      <c r="T166" s="175" t="e">
        <f t="shared" si="47"/>
        <v>#VALUE!</v>
      </c>
      <c r="U166" cm="1">
        <f t="array" ref="U166">IF(R166="USD",1,_xll.BDP("USD"&amp;R166&amp;" CURNCY","PX_LAST"))</f>
        <v>1</v>
      </c>
      <c r="V166" s="107" t="e">
        <f t="shared" si="48"/>
        <v>#VALUE!</v>
      </c>
      <c r="X166" s="249" t="str">
        <f t="shared" si="49"/>
        <v>AUD/USD R 06/20/24 Curncy</v>
      </c>
      <c r="Y166" s="250">
        <f t="shared" si="50"/>
        <v>-1617794.1736171152</v>
      </c>
      <c r="Z166" s="254">
        <f t="shared" si="51"/>
        <v>48338.826382884756</v>
      </c>
      <c r="AA166" s="254" t="e">
        <f t="shared" si="52"/>
        <v>#VALUE!</v>
      </c>
      <c r="AB166" s="91" t="str" cm="1">
        <f t="array" ref="AB166">_xll.BDP(P166&amp;" Govt","PX_DIRTY_MID")</f>
        <v>#N/A Field Not Applicable Govt</v>
      </c>
      <c r="AC166" s="256" t="e">
        <f t="shared" si="53"/>
        <v>#VALUE!</v>
      </c>
      <c r="AD166" s="255" t="e">
        <f t="shared" si="54"/>
        <v>#VALUE!</v>
      </c>
      <c r="AE166" s="249" t="str">
        <f t="shared" si="55"/>
        <v>AUD/USD R 06/20/24 USD</v>
      </c>
      <c r="AF166" s="254"/>
      <c r="AG166" s="254">
        <f t="shared" si="56"/>
        <v>48338.826382884756</v>
      </c>
      <c r="AH166" s="254" t="e">
        <f t="shared" si="57"/>
        <v>#VALUE!</v>
      </c>
      <c r="AI166" s="256" t="e">
        <f t="shared" si="58"/>
        <v>#VALUE!</v>
      </c>
      <c r="AJ166" t="b">
        <f t="shared" si="59"/>
        <v>1</v>
      </c>
      <c r="AK166" t="s">
        <v>1011</v>
      </c>
      <c r="AL166" t="str">
        <f t="shared" si="60"/>
        <v>FORWARD</v>
      </c>
      <c r="AM166">
        <f t="shared" si="61"/>
        <v>0</v>
      </c>
    </row>
    <row r="167" spans="1:39" x14ac:dyDescent="0.35">
      <c r="A167" t="s">
        <v>1436</v>
      </c>
      <c r="B167" t="s">
        <v>1438</v>
      </c>
      <c r="D167">
        <v>-1557082730</v>
      </c>
      <c r="E167">
        <v>-9787740.7143233549</v>
      </c>
      <c r="F167">
        <v>157.58359365234375</v>
      </c>
      <c r="H167" s="287" t="e">
        <f t="shared" si="62"/>
        <v>#N/A</v>
      </c>
      <c r="I167" s="249" t="s">
        <v>1238</v>
      </c>
      <c r="J167" t="s">
        <v>640</v>
      </c>
      <c r="L167">
        <v>2500000</v>
      </c>
      <c r="M167" s="250">
        <v>1649512.4995708466</v>
      </c>
      <c r="N167" s="251">
        <v>0.66021899832153319</v>
      </c>
      <c r="O167" t="str" cm="1">
        <f t="array" ref="O167">_xll.BDP(I167,"SECURITY_TYP")</f>
        <v>FORWARD</v>
      </c>
      <c r="P167" t="str" cm="1">
        <f t="array" ref="P167">_xll.BDP(I167,"ID_ISIN")</f>
        <v>#N/A Field Not Applicable</v>
      </c>
      <c r="Q167" t="str" cm="1">
        <f t="array" ref="Q167">_xll.BDP(P167&amp;" Govt","MATURITY")</f>
        <v>#N/A Field Not Applicable Govt</v>
      </c>
      <c r="R167" t="str" cm="1">
        <f t="array" ref="R167">_xll.BDP(I167,"CRNCY")</f>
        <v>USD</v>
      </c>
      <c r="S167" s="91" t="str" cm="1">
        <f t="array" ref="S167">_xll.BDP(P167&amp;" Govt","RISK_MID")</f>
        <v>#N/A Field Not Applicable Govt</v>
      </c>
      <c r="T167" s="175" t="e">
        <f t="shared" si="47"/>
        <v>#VALUE!</v>
      </c>
      <c r="U167" cm="1">
        <f t="array" ref="U167">IF(R167="USD",1,_xll.BDP("USD"&amp;R167&amp;" CURNCY","PX_LAST"))</f>
        <v>1</v>
      </c>
      <c r="V167" s="107" t="e">
        <f t="shared" si="48"/>
        <v>#VALUE!</v>
      </c>
      <c r="X167" s="249" t="str">
        <f t="shared" si="49"/>
        <v>AUD/USD R 06/20/24 Curncy</v>
      </c>
      <c r="Y167" s="250">
        <f t="shared" si="50"/>
        <v>2427468.5358508523</v>
      </c>
      <c r="Z167" s="254">
        <f t="shared" si="51"/>
        <v>-72531.464149147738</v>
      </c>
      <c r="AA167" s="254" t="e">
        <f t="shared" si="52"/>
        <v>#VALUE!</v>
      </c>
      <c r="AB167" s="91" t="str" cm="1">
        <f t="array" ref="AB167">_xll.BDP(P167&amp;" Govt","PX_DIRTY_MID")</f>
        <v>#N/A Field Not Applicable Govt</v>
      </c>
      <c r="AC167" s="256" t="e">
        <f t="shared" si="53"/>
        <v>#VALUE!</v>
      </c>
      <c r="AD167" s="255" t="e">
        <f t="shared" si="54"/>
        <v>#VALUE!</v>
      </c>
      <c r="AE167" s="249" t="str">
        <f t="shared" si="55"/>
        <v>AUD/USD R 06/20/24 AUD</v>
      </c>
      <c r="AF167" s="254"/>
      <c r="AG167" s="254">
        <f t="shared" si="56"/>
        <v>-72531.464149147738</v>
      </c>
      <c r="AH167" s="254" t="e">
        <f t="shared" si="57"/>
        <v>#VALUE!</v>
      </c>
      <c r="AI167" s="256" t="e">
        <f t="shared" si="58"/>
        <v>#VALUE!</v>
      </c>
      <c r="AJ167" t="b">
        <f t="shared" si="59"/>
        <v>1</v>
      </c>
      <c r="AK167" t="s">
        <v>1011</v>
      </c>
      <c r="AL167" t="str">
        <f t="shared" si="60"/>
        <v>FORWARD</v>
      </c>
      <c r="AM167">
        <f t="shared" si="61"/>
        <v>0</v>
      </c>
    </row>
    <row r="168" spans="1:39" x14ac:dyDescent="0.35">
      <c r="A168" t="s">
        <v>1436</v>
      </c>
      <c r="B168" t="s">
        <v>1437</v>
      </c>
      <c r="D168">
        <v>129800.86054002828</v>
      </c>
      <c r="E168">
        <v>129800.86054002828</v>
      </c>
      <c r="F168">
        <v>157.58359365234375</v>
      </c>
      <c r="H168" s="287" t="e">
        <f t="shared" si="62"/>
        <v>#N/A</v>
      </c>
      <c r="I168" s="249" t="s">
        <v>1238</v>
      </c>
      <c r="J168" t="s">
        <v>640</v>
      </c>
      <c r="L168" s="250">
        <v>750000</v>
      </c>
      <c r="M168" s="250">
        <v>494853.74987125397</v>
      </c>
      <c r="N168" s="251">
        <v>0.66021899832153319</v>
      </c>
      <c r="O168" t="str" cm="1">
        <f t="array" ref="O168">_xll.BDP(I168,"SECURITY_TYP")</f>
        <v>FORWARD</v>
      </c>
      <c r="P168" t="str" cm="1">
        <f t="array" ref="P168">_xll.BDP(I168,"ID_ISIN")</f>
        <v>#N/A Field Not Applicable</v>
      </c>
      <c r="Q168" t="str" cm="1">
        <f t="array" ref="Q168">_xll.BDP(P168&amp;" Govt","MATURITY")</f>
        <v>#N/A Field Not Applicable Govt</v>
      </c>
      <c r="R168" t="str" cm="1">
        <f t="array" ref="R168">_xll.BDP(I168,"CRNCY")</f>
        <v>USD</v>
      </c>
      <c r="S168" s="91" t="str" cm="1">
        <f t="array" ref="S168">_xll.BDP(P168&amp;" Govt","RISK_MID")</f>
        <v>#N/A Field Not Applicable Govt</v>
      </c>
      <c r="T168" s="175" t="e">
        <f t="shared" si="47"/>
        <v>#VALUE!</v>
      </c>
      <c r="U168" cm="1">
        <f t="array" ref="U168">IF(R168="USD",1,_xll.BDP("USD"&amp;R168&amp;" CURNCY","PX_LAST"))</f>
        <v>1</v>
      </c>
      <c r="V168" s="107" t="e">
        <f t="shared" si="48"/>
        <v>#VALUE!</v>
      </c>
      <c r="X168" s="249" t="str">
        <f t="shared" si="49"/>
        <v>AUD/USD R 06/20/24 Curncy</v>
      </c>
      <c r="Y168" s="250">
        <f t="shared" si="50"/>
        <v>728240.56075525563</v>
      </c>
      <c r="Z168" s="254">
        <f t="shared" si="51"/>
        <v>-21759.439244744368</v>
      </c>
      <c r="AA168" s="254" t="e">
        <f t="shared" si="52"/>
        <v>#VALUE!</v>
      </c>
      <c r="AB168" s="91" t="str" cm="1">
        <f t="array" ref="AB168">_xll.BDP(P168&amp;" Govt","PX_DIRTY_MID")</f>
        <v>#N/A Field Not Applicable Govt</v>
      </c>
      <c r="AC168" s="256" t="e">
        <f t="shared" si="53"/>
        <v>#VALUE!</v>
      </c>
      <c r="AD168" s="255" t="e">
        <f t="shared" si="54"/>
        <v>#VALUE!</v>
      </c>
      <c r="AE168" s="249" t="str">
        <f t="shared" si="55"/>
        <v>AUD/USD R 06/20/24 AUD</v>
      </c>
      <c r="AF168" s="254"/>
      <c r="AG168" s="254">
        <f t="shared" si="56"/>
        <v>-21759.439244744368</v>
      </c>
      <c r="AH168" s="254" t="e">
        <f t="shared" si="57"/>
        <v>#VALUE!</v>
      </c>
      <c r="AI168" s="256" t="e">
        <f t="shared" si="58"/>
        <v>#VALUE!</v>
      </c>
      <c r="AJ168" t="b">
        <f t="shared" si="59"/>
        <v>1</v>
      </c>
      <c r="AK168" t="s">
        <v>1011</v>
      </c>
      <c r="AL168" t="str">
        <f t="shared" si="60"/>
        <v>FORWARD</v>
      </c>
      <c r="AM168">
        <f t="shared" si="61"/>
        <v>0</v>
      </c>
    </row>
    <row r="169" spans="1:39" x14ac:dyDescent="0.35">
      <c r="A169" t="s">
        <v>1436</v>
      </c>
      <c r="B169" t="s">
        <v>1438</v>
      </c>
      <c r="D169">
        <v>-20610000.000000004</v>
      </c>
      <c r="E169">
        <v>-129553.38353936042</v>
      </c>
      <c r="F169">
        <v>157.58359365234375</v>
      </c>
      <c r="H169" s="287" t="e">
        <f t="shared" si="62"/>
        <v>#N/A</v>
      </c>
      <c r="I169" s="249" t="s">
        <v>1238</v>
      </c>
      <c r="J169" t="s">
        <v>639</v>
      </c>
      <c r="L169">
        <v>-1114718.8999999999</v>
      </c>
      <c r="M169">
        <v>-1114718.8999999999</v>
      </c>
      <c r="N169" s="251">
        <v>0.66021899832153319</v>
      </c>
      <c r="O169" t="str" cm="1">
        <f t="array" ref="O169">_xll.BDP(I169,"SECURITY_TYP")</f>
        <v>FORWARD</v>
      </c>
      <c r="P169" t="str" cm="1">
        <f t="array" ref="P169">_xll.BDP(I169,"ID_ISIN")</f>
        <v>#N/A Field Not Applicable</v>
      </c>
      <c r="Q169" t="str" cm="1">
        <f t="array" ref="Q169">_xll.BDP(P169&amp;" Govt","MATURITY")</f>
        <v>#N/A Field Not Applicable Govt</v>
      </c>
      <c r="R169" t="str" cm="1">
        <f t="array" ref="R169">_xll.BDP(I169,"CRNCY")</f>
        <v>USD</v>
      </c>
      <c r="S169" s="91" t="str" cm="1">
        <f t="array" ref="S169">_xll.BDP(P169&amp;" Govt","RISK_MID")</f>
        <v>#N/A Field Not Applicable Govt</v>
      </c>
      <c r="T169" s="175" t="e">
        <f t="shared" si="47"/>
        <v>#VALUE!</v>
      </c>
      <c r="U169" cm="1">
        <f t="array" ref="U169">IF(R169="USD",1,_xll.BDP("USD"&amp;R169&amp;" CURNCY","PX_LAST"))</f>
        <v>1</v>
      </c>
      <c r="V169" s="107" t="e">
        <f t="shared" si="48"/>
        <v>#VALUE!</v>
      </c>
      <c r="X169" s="249" t="str">
        <f t="shared" si="49"/>
        <v>AUD/USD R 06/20/24 Curncy</v>
      </c>
      <c r="Y169" s="250">
        <f t="shared" si="50"/>
        <v>-1082378.0224273088</v>
      </c>
      <c r="Z169" s="254">
        <f t="shared" si="51"/>
        <v>32340.877572691068</v>
      </c>
      <c r="AA169" s="254" t="e">
        <f t="shared" si="52"/>
        <v>#VALUE!</v>
      </c>
      <c r="AB169" s="91" t="str" cm="1">
        <f t="array" ref="AB169">_xll.BDP(P169&amp;" Govt","PX_DIRTY_MID")</f>
        <v>#N/A Field Not Applicable Govt</v>
      </c>
      <c r="AC169" s="256" t="e">
        <f t="shared" si="53"/>
        <v>#VALUE!</v>
      </c>
      <c r="AD169" s="255" t="e">
        <f t="shared" si="54"/>
        <v>#VALUE!</v>
      </c>
      <c r="AE169" s="249" t="str">
        <f t="shared" si="55"/>
        <v>AUD/USD R 06/20/24 USD</v>
      </c>
      <c r="AF169" s="254"/>
      <c r="AG169" s="254">
        <f t="shared" si="56"/>
        <v>32340.877572691068</v>
      </c>
      <c r="AH169" s="254" t="e">
        <f t="shared" si="57"/>
        <v>#VALUE!</v>
      </c>
      <c r="AI169" s="256" t="e">
        <f t="shared" si="58"/>
        <v>#VALUE!</v>
      </c>
      <c r="AJ169" t="b">
        <f t="shared" si="59"/>
        <v>1</v>
      </c>
      <c r="AK169" t="s">
        <v>1011</v>
      </c>
      <c r="AL169" t="str">
        <f t="shared" si="60"/>
        <v>FORWARD</v>
      </c>
      <c r="AM169">
        <f t="shared" si="61"/>
        <v>0</v>
      </c>
    </row>
    <row r="170" spans="1:39" x14ac:dyDescent="0.35">
      <c r="A170" t="s">
        <v>1436</v>
      </c>
      <c r="B170" t="s">
        <v>1437</v>
      </c>
      <c r="D170">
        <v>1100000</v>
      </c>
      <c r="E170">
        <v>1100000</v>
      </c>
      <c r="F170">
        <v>157.56609780273436</v>
      </c>
      <c r="H170" s="287" t="e">
        <f t="shared" si="62"/>
        <v>#N/A</v>
      </c>
      <c r="I170" s="249" t="s">
        <v>1238</v>
      </c>
      <c r="J170" t="s">
        <v>640</v>
      </c>
      <c r="L170">
        <v>1700000</v>
      </c>
      <c r="M170">
        <v>1121668.4997081757</v>
      </c>
      <c r="N170" s="251">
        <v>0.66021899832153319</v>
      </c>
      <c r="O170" t="str" cm="1">
        <f t="array" ref="O170">_xll.BDP(I170,"SECURITY_TYP")</f>
        <v>FORWARD</v>
      </c>
      <c r="P170" t="str" cm="1">
        <f t="array" ref="P170">_xll.BDP(I170,"ID_ISIN")</f>
        <v>#N/A Field Not Applicable</v>
      </c>
      <c r="Q170" t="str" cm="1">
        <f t="array" ref="Q170">_xll.BDP(P170&amp;" Govt","MATURITY")</f>
        <v>#N/A Field Not Applicable Govt</v>
      </c>
      <c r="R170" t="str" cm="1">
        <f t="array" ref="R170">_xll.BDP(I170,"CRNCY")</f>
        <v>USD</v>
      </c>
      <c r="S170" s="91" t="str" cm="1">
        <f t="array" ref="S170">_xll.BDP(P170&amp;" Govt","RISK_MID")</f>
        <v>#N/A Field Not Applicable Govt</v>
      </c>
      <c r="T170" s="175" t="e">
        <f t="shared" si="47"/>
        <v>#VALUE!</v>
      </c>
      <c r="U170" cm="1">
        <f t="array" ref="U170">IF(R170="USD",1,_xll.BDP("USD"&amp;R170&amp;" CURNCY","PX_LAST"))</f>
        <v>1</v>
      </c>
      <c r="V170" s="107" t="e">
        <f t="shared" si="48"/>
        <v>#VALUE!</v>
      </c>
      <c r="X170" s="249" t="str">
        <f t="shared" si="49"/>
        <v>AUD/USD R 06/20/24 Curncy</v>
      </c>
      <c r="Y170" s="250">
        <f t="shared" si="50"/>
        <v>1650678.6043785794</v>
      </c>
      <c r="Z170" s="254">
        <f t="shared" si="51"/>
        <v>-49321.395621420583</v>
      </c>
      <c r="AA170" s="254" t="e">
        <f t="shared" si="52"/>
        <v>#VALUE!</v>
      </c>
      <c r="AB170" s="91" t="str" cm="1">
        <f t="array" ref="AB170">_xll.BDP(P170&amp;" Govt","PX_DIRTY_MID")</f>
        <v>#N/A Field Not Applicable Govt</v>
      </c>
      <c r="AC170" s="256" t="e">
        <f t="shared" si="53"/>
        <v>#VALUE!</v>
      </c>
      <c r="AD170" s="255" t="e">
        <f t="shared" si="54"/>
        <v>#VALUE!</v>
      </c>
      <c r="AE170" s="249" t="str">
        <f t="shared" si="55"/>
        <v>AUD/USD R 06/20/24 AUD</v>
      </c>
      <c r="AF170" s="254"/>
      <c r="AG170" s="254">
        <f t="shared" si="56"/>
        <v>-49321.395621420583</v>
      </c>
      <c r="AH170" s="254" t="e">
        <f t="shared" si="57"/>
        <v>#VALUE!</v>
      </c>
      <c r="AI170" s="256" t="e">
        <f t="shared" si="58"/>
        <v>#VALUE!</v>
      </c>
      <c r="AJ170" t="b">
        <f t="shared" si="59"/>
        <v>1</v>
      </c>
      <c r="AK170" t="s">
        <v>1011</v>
      </c>
      <c r="AL170" t="str">
        <f t="shared" si="60"/>
        <v>FORWARD</v>
      </c>
      <c r="AM170">
        <f t="shared" si="61"/>
        <v>0</v>
      </c>
    </row>
    <row r="171" spans="1:39" x14ac:dyDescent="0.35">
      <c r="A171" t="s">
        <v>1436</v>
      </c>
      <c r="B171" t="s">
        <v>1437</v>
      </c>
      <c r="D171">
        <v>10137822.329161052</v>
      </c>
      <c r="E171">
        <v>10137822.329161052</v>
      </c>
      <c r="F171">
        <v>157.58359365234375</v>
      </c>
      <c r="H171" s="287" t="e">
        <f t="shared" si="62"/>
        <v>#N/A</v>
      </c>
      <c r="I171" s="249" t="s">
        <v>1238</v>
      </c>
      <c r="J171" t="s">
        <v>640</v>
      </c>
      <c r="L171" s="250">
        <v>8500000</v>
      </c>
      <c r="M171" s="250">
        <v>5608342.4985408783</v>
      </c>
      <c r="N171" s="251">
        <v>0.66021899832153319</v>
      </c>
      <c r="O171" t="str" cm="1">
        <f t="array" ref="O171">_xll.BDP(I171,"SECURITY_TYP")</f>
        <v>FORWARD</v>
      </c>
      <c r="P171" t="str" cm="1">
        <f t="array" ref="P171">_xll.BDP(I171,"ID_ISIN")</f>
        <v>#N/A Field Not Applicable</v>
      </c>
      <c r="Q171" t="str" cm="1">
        <f t="array" ref="Q171">_xll.BDP(P171&amp;" Govt","MATURITY")</f>
        <v>#N/A Field Not Applicable Govt</v>
      </c>
      <c r="R171" t="str" cm="1">
        <f t="array" ref="R171">_xll.BDP(I171,"CRNCY")</f>
        <v>USD</v>
      </c>
      <c r="S171" s="91" t="str" cm="1">
        <f t="array" ref="S171">_xll.BDP(P171&amp;" Govt","RISK_MID")</f>
        <v>#N/A Field Not Applicable Govt</v>
      </c>
      <c r="T171" s="175" t="e">
        <f t="shared" si="47"/>
        <v>#VALUE!</v>
      </c>
      <c r="U171" cm="1">
        <f t="array" ref="U171">IF(R171="USD",1,_xll.BDP("USD"&amp;R171&amp;" CURNCY","PX_LAST"))</f>
        <v>1</v>
      </c>
      <c r="V171" s="107" t="e">
        <f t="shared" si="48"/>
        <v>#VALUE!</v>
      </c>
      <c r="X171" s="249" t="str">
        <f t="shared" si="49"/>
        <v>AUD/USD R 06/20/24 Curncy</v>
      </c>
      <c r="Y171" s="250">
        <f t="shared" si="50"/>
        <v>8253393.0218928969</v>
      </c>
      <c r="Z171" s="254">
        <f t="shared" si="51"/>
        <v>-246606.97810710315</v>
      </c>
      <c r="AA171" s="254" t="e">
        <f t="shared" si="52"/>
        <v>#VALUE!</v>
      </c>
      <c r="AB171" s="91" t="str" cm="1">
        <f t="array" ref="AB171">_xll.BDP(P171&amp;" Govt","PX_DIRTY_MID")</f>
        <v>#N/A Field Not Applicable Govt</v>
      </c>
      <c r="AC171" s="256" t="e">
        <f t="shared" si="53"/>
        <v>#VALUE!</v>
      </c>
      <c r="AD171" s="255" t="e">
        <f t="shared" si="54"/>
        <v>#VALUE!</v>
      </c>
      <c r="AE171" s="249" t="str">
        <f t="shared" si="55"/>
        <v>AUD/USD R 06/20/24 AUD</v>
      </c>
      <c r="AF171" s="254"/>
      <c r="AG171" s="254">
        <f t="shared" si="56"/>
        <v>-246606.97810710315</v>
      </c>
      <c r="AH171" s="254" t="e">
        <f t="shared" si="57"/>
        <v>#VALUE!</v>
      </c>
      <c r="AI171" s="256" t="e">
        <f t="shared" si="58"/>
        <v>#VALUE!</v>
      </c>
      <c r="AJ171" t="b">
        <f t="shared" si="59"/>
        <v>1</v>
      </c>
      <c r="AK171" t="s">
        <v>1011</v>
      </c>
      <c r="AL171" t="str">
        <f t="shared" si="60"/>
        <v>FORWARD</v>
      </c>
      <c r="AM171">
        <f t="shared" si="61"/>
        <v>0</v>
      </c>
    </row>
    <row r="172" spans="1:39" x14ac:dyDescent="0.35">
      <c r="A172" t="s">
        <v>768</v>
      </c>
      <c r="B172" t="s">
        <v>769</v>
      </c>
      <c r="D172">
        <v>2276</v>
      </c>
      <c r="E172">
        <v>1839527.7836618803</v>
      </c>
      <c r="F172">
        <v>74.352999999999994</v>
      </c>
      <c r="H172" s="287" t="e">
        <f t="shared" si="62"/>
        <v>#N/A</v>
      </c>
      <c r="I172" s="249" t="s">
        <v>1238</v>
      </c>
      <c r="J172" t="s">
        <v>640</v>
      </c>
      <c r="L172">
        <v>6100000</v>
      </c>
      <c r="M172">
        <v>4024810.4989528656</v>
      </c>
      <c r="N172" s="251">
        <v>0.66021899832153319</v>
      </c>
      <c r="O172" t="str" cm="1">
        <f t="array" ref="O172">_xll.BDP(I172,"SECURITY_TYP")</f>
        <v>FORWARD</v>
      </c>
      <c r="P172" t="str" cm="1">
        <f t="array" ref="P172">_xll.BDP(I172,"ID_ISIN")</f>
        <v>#N/A Field Not Applicable</v>
      </c>
      <c r="Q172" t="str" cm="1">
        <f t="array" ref="Q172">_xll.BDP(P172&amp;" Govt","MATURITY")</f>
        <v>#N/A Field Not Applicable Govt</v>
      </c>
      <c r="R172" t="str" cm="1">
        <f t="array" ref="R172">_xll.BDP(I172,"CRNCY")</f>
        <v>USD</v>
      </c>
      <c r="S172" s="91" t="str" cm="1">
        <f t="array" ref="S172">_xll.BDP(P172&amp;" Govt","RISK_MID")</f>
        <v>#N/A Field Not Applicable Govt</v>
      </c>
      <c r="T172" s="175" t="e">
        <f t="shared" si="47"/>
        <v>#VALUE!</v>
      </c>
      <c r="U172" cm="1">
        <f t="array" ref="U172">IF(R172="USD",1,_xll.BDP("USD"&amp;R172&amp;" CURNCY","PX_LAST"))</f>
        <v>1</v>
      </c>
      <c r="V172" s="107" t="e">
        <f t="shared" si="48"/>
        <v>#VALUE!</v>
      </c>
      <c r="X172" s="249" t="str">
        <f t="shared" si="49"/>
        <v>AUD/USD R 06/20/24 Curncy</v>
      </c>
      <c r="Y172" s="250">
        <f t="shared" si="50"/>
        <v>5923023.227476079</v>
      </c>
      <c r="Z172" s="254">
        <f t="shared" si="51"/>
        <v>-176976.77252392098</v>
      </c>
      <c r="AA172" s="254" t="e">
        <f t="shared" si="52"/>
        <v>#VALUE!</v>
      </c>
      <c r="AB172" s="91" t="str" cm="1">
        <f t="array" ref="AB172">_xll.BDP(P172&amp;" Govt","PX_DIRTY_MID")</f>
        <v>#N/A Field Not Applicable Govt</v>
      </c>
      <c r="AC172" s="256" t="e">
        <f t="shared" si="53"/>
        <v>#VALUE!</v>
      </c>
      <c r="AD172" s="255" t="e">
        <f t="shared" si="54"/>
        <v>#VALUE!</v>
      </c>
      <c r="AE172" s="249" t="str">
        <f t="shared" si="55"/>
        <v>AUD/USD R 06/20/24 AUD</v>
      </c>
      <c r="AF172" s="254"/>
      <c r="AG172" s="254">
        <f t="shared" si="56"/>
        <v>-176976.77252392098</v>
      </c>
      <c r="AH172" s="254" t="e">
        <f t="shared" si="57"/>
        <v>#VALUE!</v>
      </c>
      <c r="AI172" s="256" t="e">
        <f t="shared" si="58"/>
        <v>#VALUE!</v>
      </c>
      <c r="AJ172" t="b">
        <f t="shared" si="59"/>
        <v>1</v>
      </c>
      <c r="AK172" t="s">
        <v>1011</v>
      </c>
      <c r="AL172" t="str">
        <f t="shared" si="60"/>
        <v>FORWARD</v>
      </c>
      <c r="AM172">
        <f t="shared" si="61"/>
        <v>0</v>
      </c>
    </row>
    <row r="173" spans="1:39" x14ac:dyDescent="0.35">
      <c r="A173" t="s">
        <v>746</v>
      </c>
      <c r="B173" t="s">
        <v>747</v>
      </c>
      <c r="D173">
        <v>87250</v>
      </c>
      <c r="E173">
        <v>548345.41332100309</v>
      </c>
      <c r="F173">
        <v>99.974000000000004</v>
      </c>
      <c r="H173" s="287" t="e">
        <f t="shared" si="62"/>
        <v>#N/A</v>
      </c>
      <c r="I173" s="249" t="s">
        <v>1238</v>
      </c>
      <c r="J173" t="s">
        <v>639</v>
      </c>
      <c r="L173">
        <v>787549.228</v>
      </c>
      <c r="M173">
        <v>787549.228</v>
      </c>
      <c r="N173" s="251">
        <v>0.66030097417449951</v>
      </c>
      <c r="O173" t="str" cm="1">
        <f t="array" ref="O173">_xll.BDP(I173,"SECURITY_TYP")</f>
        <v>FORWARD</v>
      </c>
      <c r="P173" t="str" cm="1">
        <f t="array" ref="P173">_xll.BDP(I173,"ID_ISIN")</f>
        <v>#N/A Field Not Applicable</v>
      </c>
      <c r="Q173" t="str" cm="1">
        <f t="array" ref="Q173">_xll.BDP(P173&amp;" Govt","MATURITY")</f>
        <v>#N/A Field Not Applicable Govt</v>
      </c>
      <c r="R173" t="str" cm="1">
        <f t="array" ref="R173">_xll.BDP(I173,"CRNCY")</f>
        <v>USD</v>
      </c>
      <c r="S173" s="91" t="str" cm="1">
        <f t="array" ref="S173">_xll.BDP(P173&amp;" Govt","RISK_MID")</f>
        <v>#N/A Field Not Applicable Govt</v>
      </c>
      <c r="T173" s="175" t="e">
        <f t="shared" si="47"/>
        <v>#VALUE!</v>
      </c>
      <c r="U173" cm="1">
        <f t="array" ref="U173">IF(R173="USD",1,_xll.BDP("USD"&amp;R173&amp;" CURNCY","PX_LAST"))</f>
        <v>1</v>
      </c>
      <c r="V173" s="107" t="e">
        <f t="shared" si="48"/>
        <v>#VALUE!</v>
      </c>
      <c r="X173" s="249" t="str">
        <f t="shared" si="49"/>
        <v>AUD/USD R 06/20/24 Curncy</v>
      </c>
      <c r="Y173" s="250">
        <f t="shared" si="50"/>
        <v>764700.38856145157</v>
      </c>
      <c r="Z173" s="254">
        <f t="shared" si="51"/>
        <v>-22848.839438548428</v>
      </c>
      <c r="AA173" s="254" t="e">
        <f t="shared" si="52"/>
        <v>#VALUE!</v>
      </c>
      <c r="AB173" s="91" t="str" cm="1">
        <f t="array" ref="AB173">_xll.BDP(P173&amp;" Govt","PX_DIRTY_MID")</f>
        <v>#N/A Field Not Applicable Govt</v>
      </c>
      <c r="AC173" s="256" t="e">
        <f t="shared" si="53"/>
        <v>#VALUE!</v>
      </c>
      <c r="AD173" s="255" t="e">
        <f t="shared" si="54"/>
        <v>#VALUE!</v>
      </c>
      <c r="AE173" s="249" t="str">
        <f t="shared" si="55"/>
        <v>AUD/USD R 06/20/24 USD</v>
      </c>
      <c r="AF173" s="254"/>
      <c r="AG173" s="254">
        <f t="shared" si="56"/>
        <v>-22848.839438548428</v>
      </c>
      <c r="AH173" s="254" t="e">
        <f t="shared" si="57"/>
        <v>#VALUE!</v>
      </c>
      <c r="AI173" s="256" t="e">
        <f t="shared" si="58"/>
        <v>#VALUE!</v>
      </c>
      <c r="AJ173" t="b">
        <f t="shared" si="59"/>
        <v>1</v>
      </c>
      <c r="AK173" t="s">
        <v>1011</v>
      </c>
      <c r="AL173" t="str">
        <f t="shared" si="60"/>
        <v>FORWARD</v>
      </c>
      <c r="AM173">
        <f t="shared" si="61"/>
        <v>0</v>
      </c>
    </row>
    <row r="174" spans="1:39" x14ac:dyDescent="0.35">
      <c r="A174" t="s">
        <v>1426</v>
      </c>
      <c r="B174" t="s">
        <v>1427</v>
      </c>
      <c r="D174">
        <v>63.000000000000007</v>
      </c>
      <c r="E174">
        <v>20562.672052235623</v>
      </c>
      <c r="F174">
        <v>105.38999938964844</v>
      </c>
      <c r="H174" s="287" t="e">
        <f t="shared" si="62"/>
        <v>#N/A</v>
      </c>
      <c r="I174" s="249" t="s">
        <v>1238</v>
      </c>
      <c r="J174" t="s">
        <v>640</v>
      </c>
      <c r="L174" s="250">
        <v>-1180000</v>
      </c>
      <c r="M174" s="250">
        <v>-778569.89979743958</v>
      </c>
      <c r="N174" s="251">
        <v>0.66030097417449951</v>
      </c>
      <c r="O174" t="str" cm="1">
        <f t="array" ref="O174">_xll.BDP(I174,"SECURITY_TYP")</f>
        <v>FORWARD</v>
      </c>
      <c r="P174" t="str" cm="1">
        <f t="array" ref="P174">_xll.BDP(I174,"ID_ISIN")</f>
        <v>#N/A Field Not Applicable</v>
      </c>
      <c r="Q174" t="str" cm="1">
        <f t="array" ref="Q174">_xll.BDP(P174&amp;" Govt","MATURITY")</f>
        <v>#N/A Field Not Applicable Govt</v>
      </c>
      <c r="R174" t="str" cm="1">
        <f t="array" ref="R174">_xll.BDP(I174,"CRNCY")</f>
        <v>USD</v>
      </c>
      <c r="S174" s="91" t="str" cm="1">
        <f t="array" ref="S174">_xll.BDP(P174&amp;" Govt","RISK_MID")</f>
        <v>#N/A Field Not Applicable Govt</v>
      </c>
      <c r="T174" s="175" t="e">
        <f t="shared" si="47"/>
        <v>#VALUE!</v>
      </c>
      <c r="U174" cm="1">
        <f t="array" ref="U174">IF(R174="USD",1,_xll.BDP("USD"&amp;R174&amp;" CURNCY","PX_LAST"))</f>
        <v>1</v>
      </c>
      <c r="V174" s="107" t="e">
        <f t="shared" si="48"/>
        <v>#VALUE!</v>
      </c>
      <c r="X174" s="249" t="str">
        <f t="shared" si="49"/>
        <v>AUD/USD R 06/20/24 Curncy</v>
      </c>
      <c r="Y174" s="250">
        <f t="shared" si="50"/>
        <v>-1145765.1489216022</v>
      </c>
      <c r="Z174" s="254">
        <f t="shared" si="51"/>
        <v>34234.851078397827</v>
      </c>
      <c r="AA174" s="254" t="e">
        <f t="shared" si="52"/>
        <v>#VALUE!</v>
      </c>
      <c r="AB174" s="91" t="str" cm="1">
        <f t="array" ref="AB174">_xll.BDP(P174&amp;" Govt","PX_DIRTY_MID")</f>
        <v>#N/A Field Not Applicable Govt</v>
      </c>
      <c r="AC174" s="256" t="e">
        <f t="shared" si="53"/>
        <v>#VALUE!</v>
      </c>
      <c r="AD174" s="255" t="e">
        <f t="shared" si="54"/>
        <v>#VALUE!</v>
      </c>
      <c r="AE174" s="249" t="str">
        <f t="shared" si="55"/>
        <v>AUD/USD R 06/20/24 AUD</v>
      </c>
      <c r="AF174" s="254"/>
      <c r="AG174" s="254">
        <f t="shared" si="56"/>
        <v>34234.851078397827</v>
      </c>
      <c r="AH174" s="254" t="e">
        <f t="shared" si="57"/>
        <v>#VALUE!</v>
      </c>
      <c r="AI174" s="256" t="e">
        <f t="shared" si="58"/>
        <v>#VALUE!</v>
      </c>
      <c r="AJ174" t="b">
        <f t="shared" si="59"/>
        <v>1</v>
      </c>
      <c r="AK174" t="s">
        <v>1011</v>
      </c>
      <c r="AL174" t="str">
        <f t="shared" si="60"/>
        <v>FORWARD</v>
      </c>
      <c r="AM174">
        <f t="shared" si="61"/>
        <v>0</v>
      </c>
    </row>
    <row r="175" spans="1:39" x14ac:dyDescent="0.35">
      <c r="A175" t="s">
        <v>865</v>
      </c>
      <c r="B175" t="s">
        <v>866</v>
      </c>
      <c r="D175">
        <v>2244</v>
      </c>
      <c r="E175">
        <v>2164308.3882806394</v>
      </c>
      <c r="F175">
        <v>88.727999999999994</v>
      </c>
      <c r="H175" s="287" t="e">
        <f t="shared" si="62"/>
        <v>#N/A</v>
      </c>
      <c r="I175" s="249" t="s">
        <v>1238</v>
      </c>
      <c r="J175" t="s">
        <v>640</v>
      </c>
      <c r="L175">
        <v>-75289849.523997039</v>
      </c>
      <c r="M175">
        <v>-49676619.152256504</v>
      </c>
      <c r="N175" s="251">
        <v>0.66021899832153319</v>
      </c>
      <c r="O175" t="str" cm="1">
        <f t="array" ref="O175">_xll.BDP(I175,"SECURITY_TYP")</f>
        <v>FORWARD</v>
      </c>
      <c r="P175" t="str" cm="1">
        <f t="array" ref="P175">_xll.BDP(I175,"ID_ISIN")</f>
        <v>#N/A Field Not Applicable</v>
      </c>
      <c r="Q175" t="str" cm="1">
        <f t="array" ref="Q175">_xll.BDP(P175&amp;" Govt","MATURITY")</f>
        <v>#N/A Field Not Applicable Govt</v>
      </c>
      <c r="R175" t="str" cm="1">
        <f t="array" ref="R175">_xll.BDP(I175,"CRNCY")</f>
        <v>USD</v>
      </c>
      <c r="S175" s="91" t="str" cm="1">
        <f t="array" ref="S175">_xll.BDP(P175&amp;" Govt","RISK_MID")</f>
        <v>#N/A Field Not Applicable Govt</v>
      </c>
      <c r="T175" s="175" t="e">
        <f t="shared" si="47"/>
        <v>#VALUE!</v>
      </c>
      <c r="U175" cm="1">
        <f t="array" ref="U175">IF(R175="USD",1,_xll.BDP("USD"&amp;R175&amp;" CURNCY","PX_LAST"))</f>
        <v>1</v>
      </c>
      <c r="V175" s="107" t="e">
        <f t="shared" si="48"/>
        <v>#VALUE!</v>
      </c>
      <c r="X175" s="249" t="str">
        <f t="shared" si="49"/>
        <v>AUD/USD R 06/20/24 Curncy</v>
      </c>
      <c r="Y175" s="250">
        <f t="shared" si="50"/>
        <v>-73105496.315379232</v>
      </c>
      <c r="Z175" s="254">
        <f t="shared" si="51"/>
        <v>2184353.2086178064</v>
      </c>
      <c r="AA175" s="254" t="e">
        <f t="shared" si="52"/>
        <v>#VALUE!</v>
      </c>
      <c r="AB175" s="91" t="str" cm="1">
        <f t="array" ref="AB175">_xll.BDP(P175&amp;" Govt","PX_DIRTY_MID")</f>
        <v>#N/A Field Not Applicable Govt</v>
      </c>
      <c r="AC175" s="256" t="e">
        <f t="shared" si="53"/>
        <v>#VALUE!</v>
      </c>
      <c r="AD175" s="255" t="e">
        <f t="shared" si="54"/>
        <v>#VALUE!</v>
      </c>
      <c r="AE175" s="249" t="str">
        <f t="shared" si="55"/>
        <v>AUD/USD R 06/20/24 AUD</v>
      </c>
      <c r="AF175" s="254"/>
      <c r="AG175" s="254">
        <f t="shared" si="56"/>
        <v>2184353.2086178064</v>
      </c>
      <c r="AH175" s="254" t="e">
        <f t="shared" si="57"/>
        <v>#VALUE!</v>
      </c>
      <c r="AI175" s="256" t="e">
        <f t="shared" si="58"/>
        <v>#VALUE!</v>
      </c>
      <c r="AJ175" t="b">
        <f t="shared" si="59"/>
        <v>1</v>
      </c>
      <c r="AK175" t="s">
        <v>1011</v>
      </c>
      <c r="AL175" t="str">
        <f t="shared" si="60"/>
        <v>FORWARD</v>
      </c>
      <c r="AM175">
        <f t="shared" si="61"/>
        <v>0</v>
      </c>
    </row>
    <row r="176" spans="1:39" x14ac:dyDescent="0.35">
      <c r="A176" t="s">
        <v>1348</v>
      </c>
      <c r="B176" t="s">
        <v>1349</v>
      </c>
      <c r="D176">
        <v>-57</v>
      </c>
      <c r="E176">
        <v>-96079.322156790615</v>
      </c>
      <c r="F176">
        <v>130.16000366210938</v>
      </c>
      <c r="H176" s="287" t="e">
        <f t="shared" si="62"/>
        <v>#N/A</v>
      </c>
      <c r="I176" s="249" t="s">
        <v>1238</v>
      </c>
      <c r="J176" t="s">
        <v>639</v>
      </c>
      <c r="L176" s="250">
        <v>-492734.62500000006</v>
      </c>
      <c r="M176" s="250">
        <v>-492734.62500000006</v>
      </c>
      <c r="N176" s="251">
        <v>0.66021899832153319</v>
      </c>
      <c r="O176" t="str" cm="1">
        <f t="array" ref="O176">_xll.BDP(I176,"SECURITY_TYP")</f>
        <v>FORWARD</v>
      </c>
      <c r="P176" t="str" cm="1">
        <f t="array" ref="P176">_xll.BDP(I176,"ID_ISIN")</f>
        <v>#N/A Field Not Applicable</v>
      </c>
      <c r="Q176" t="str" cm="1">
        <f t="array" ref="Q176">_xll.BDP(P176&amp;" Govt","MATURITY")</f>
        <v>#N/A Field Not Applicable Govt</v>
      </c>
      <c r="R176" t="str" cm="1">
        <f t="array" ref="R176">_xll.BDP(I176,"CRNCY")</f>
        <v>USD</v>
      </c>
      <c r="S176" s="91" t="str" cm="1">
        <f t="array" ref="S176">_xll.BDP(P176&amp;" Govt","RISK_MID")</f>
        <v>#N/A Field Not Applicable Govt</v>
      </c>
      <c r="T176" s="175" t="e">
        <f t="shared" si="47"/>
        <v>#VALUE!</v>
      </c>
      <c r="U176" cm="1">
        <f t="array" ref="U176">IF(R176="USD",1,_xll.BDP("USD"&amp;R176&amp;" CURNCY","PX_LAST"))</f>
        <v>1</v>
      </c>
      <c r="V176" s="107" t="e">
        <f t="shared" si="48"/>
        <v>#VALUE!</v>
      </c>
      <c r="X176" s="249" t="str">
        <f t="shared" si="49"/>
        <v>AUD/USD R 06/20/24 Curncy</v>
      </c>
      <c r="Y176" s="250">
        <f t="shared" si="50"/>
        <v>-478439.11948470754</v>
      </c>
      <c r="Z176" s="254">
        <f t="shared" si="51"/>
        <v>14295.50551529252</v>
      </c>
      <c r="AA176" s="254" t="e">
        <f t="shared" si="52"/>
        <v>#VALUE!</v>
      </c>
      <c r="AB176" s="91" t="str" cm="1">
        <f t="array" ref="AB176">_xll.BDP(P176&amp;" Govt","PX_DIRTY_MID")</f>
        <v>#N/A Field Not Applicable Govt</v>
      </c>
      <c r="AC176" s="256" t="e">
        <f t="shared" si="53"/>
        <v>#VALUE!</v>
      </c>
      <c r="AD176" s="255" t="e">
        <f t="shared" si="54"/>
        <v>#VALUE!</v>
      </c>
      <c r="AE176" s="249" t="str">
        <f t="shared" si="55"/>
        <v>AUD/USD R 06/20/24 USD</v>
      </c>
      <c r="AF176" s="254"/>
      <c r="AG176" s="254">
        <f t="shared" si="56"/>
        <v>14295.50551529252</v>
      </c>
      <c r="AH176" s="254" t="e">
        <f t="shared" si="57"/>
        <v>#VALUE!</v>
      </c>
      <c r="AI176" s="256" t="e">
        <f t="shared" si="58"/>
        <v>#VALUE!</v>
      </c>
      <c r="AJ176" t="b">
        <f t="shared" si="59"/>
        <v>1</v>
      </c>
      <c r="AK176" t="s">
        <v>1011</v>
      </c>
      <c r="AL176" t="str">
        <f t="shared" si="60"/>
        <v>FORWARD</v>
      </c>
      <c r="AM176">
        <f t="shared" si="61"/>
        <v>0</v>
      </c>
    </row>
    <row r="177" spans="1:39" x14ac:dyDescent="0.35">
      <c r="A177" t="s">
        <v>723</v>
      </c>
      <c r="B177" t="s">
        <v>724</v>
      </c>
      <c r="D177">
        <v>1916.2299999996321</v>
      </c>
      <c r="E177">
        <v>525.74369954990834</v>
      </c>
      <c r="F177">
        <v>1</v>
      </c>
      <c r="H177" s="287" t="e">
        <f t="shared" si="62"/>
        <v>#N/A</v>
      </c>
      <c r="I177" s="249" t="s">
        <v>1238</v>
      </c>
      <c r="J177" t="s">
        <v>639</v>
      </c>
      <c r="L177">
        <v>49558128</v>
      </c>
      <c r="M177">
        <v>49558128</v>
      </c>
      <c r="N177" s="251">
        <v>0.66021899832153319</v>
      </c>
      <c r="O177" t="str" cm="1">
        <f t="array" ref="O177">_xll.BDP(I177,"SECURITY_TYP")</f>
        <v>FORWARD</v>
      </c>
      <c r="P177" t="str" cm="1">
        <f t="array" ref="P177">_xll.BDP(I177,"ID_ISIN")</f>
        <v>#N/A Field Not Applicable</v>
      </c>
      <c r="Q177" t="str" cm="1">
        <f t="array" ref="Q177">_xll.BDP(P177&amp;" Govt","MATURITY")</f>
        <v>#N/A Field Not Applicable Govt</v>
      </c>
      <c r="R177" t="str" cm="1">
        <f t="array" ref="R177">_xll.BDP(I177,"CRNCY")</f>
        <v>USD</v>
      </c>
      <c r="S177" s="91" t="str" cm="1">
        <f t="array" ref="S177">_xll.BDP(P177&amp;" Govt","RISK_MID")</f>
        <v>#N/A Field Not Applicable Govt</v>
      </c>
      <c r="T177" s="175" t="e">
        <f t="shared" si="47"/>
        <v>#VALUE!</v>
      </c>
      <c r="U177" cm="1">
        <f t="array" ref="U177">IF(R177="USD",1,_xll.BDP("USD"&amp;R177&amp;" CURNCY","PX_LAST"))</f>
        <v>1</v>
      </c>
      <c r="V177" s="107" t="e">
        <f t="shared" si="48"/>
        <v>#VALUE!</v>
      </c>
      <c r="X177" s="249" t="str">
        <f t="shared" si="49"/>
        <v>AUD/USD R 06/20/24 Curncy</v>
      </c>
      <c r="Y177" s="250">
        <f t="shared" si="50"/>
        <v>48120318.566267647</v>
      </c>
      <c r="Z177" s="254">
        <f t="shared" si="51"/>
        <v>-1437809.4337323532</v>
      </c>
      <c r="AA177" s="254" t="e">
        <f t="shared" si="52"/>
        <v>#VALUE!</v>
      </c>
      <c r="AB177" s="91" t="str" cm="1">
        <f t="array" ref="AB177">_xll.BDP(P177&amp;" Govt","PX_DIRTY_MID")</f>
        <v>#N/A Field Not Applicable Govt</v>
      </c>
      <c r="AC177" s="256" t="e">
        <f t="shared" si="53"/>
        <v>#VALUE!</v>
      </c>
      <c r="AD177" s="255" t="e">
        <f t="shared" si="54"/>
        <v>#VALUE!</v>
      </c>
      <c r="AE177" s="249" t="str">
        <f t="shared" si="55"/>
        <v>AUD/USD R 06/20/24 USD</v>
      </c>
      <c r="AF177" s="254"/>
      <c r="AG177" s="254">
        <f t="shared" si="56"/>
        <v>-1437809.4337323532</v>
      </c>
      <c r="AH177" s="254" t="e">
        <f t="shared" si="57"/>
        <v>#VALUE!</v>
      </c>
      <c r="AI177" s="256" t="e">
        <f t="shared" si="58"/>
        <v>#VALUE!</v>
      </c>
      <c r="AJ177" t="b">
        <f t="shared" si="59"/>
        <v>1</v>
      </c>
      <c r="AK177" t="s">
        <v>1011</v>
      </c>
      <c r="AL177" t="str">
        <f t="shared" si="60"/>
        <v>FORWARD</v>
      </c>
      <c r="AM177">
        <f t="shared" si="61"/>
        <v>0</v>
      </c>
    </row>
    <row r="178" spans="1:39" x14ac:dyDescent="0.35">
      <c r="A178" t="s">
        <v>669</v>
      </c>
      <c r="B178" t="s">
        <v>670</v>
      </c>
      <c r="D178">
        <v>2242</v>
      </c>
      <c r="E178">
        <v>1867248.0614167021</v>
      </c>
      <c r="F178">
        <v>76.617999999999995</v>
      </c>
      <c r="H178" s="287" t="e">
        <f t="shared" si="62"/>
        <v>#N/A</v>
      </c>
      <c r="I178" s="249" t="s">
        <v>1238</v>
      </c>
      <c r="J178" t="s">
        <v>639</v>
      </c>
      <c r="L178">
        <v>-2132022.75</v>
      </c>
      <c r="M178">
        <v>-2132022.75</v>
      </c>
      <c r="N178" s="251">
        <v>0.66021899832153319</v>
      </c>
      <c r="O178" t="str" cm="1">
        <f t="array" ref="O178">_xll.BDP(I178,"SECURITY_TYP")</f>
        <v>FORWARD</v>
      </c>
      <c r="P178" t="str" cm="1">
        <f t="array" ref="P178">_xll.BDP(I178,"ID_ISIN")</f>
        <v>#N/A Field Not Applicable</v>
      </c>
      <c r="Q178" t="str" cm="1">
        <f t="array" ref="Q178">_xll.BDP(P178&amp;" Govt","MATURITY")</f>
        <v>#N/A Field Not Applicable Govt</v>
      </c>
      <c r="R178" t="str" cm="1">
        <f t="array" ref="R178">_xll.BDP(I178,"CRNCY")</f>
        <v>USD</v>
      </c>
      <c r="S178" s="91" t="str" cm="1">
        <f t="array" ref="S178">_xll.BDP(P178&amp;" Govt","RISK_MID")</f>
        <v>#N/A Field Not Applicable Govt</v>
      </c>
      <c r="T178" s="175" t="e">
        <f t="shared" si="47"/>
        <v>#VALUE!</v>
      </c>
      <c r="U178" cm="1">
        <f t="array" ref="U178">IF(R178="USD",1,_xll.BDP("USD"&amp;R178&amp;" CURNCY","PX_LAST"))</f>
        <v>1</v>
      </c>
      <c r="V178" s="107" t="e">
        <f t="shared" si="48"/>
        <v>#VALUE!</v>
      </c>
      <c r="X178" s="249" t="str">
        <f t="shared" si="49"/>
        <v>AUD/USD R 06/20/24 Curncy</v>
      </c>
      <c r="Y178" s="250">
        <f t="shared" si="50"/>
        <v>-2070167.2573372829</v>
      </c>
      <c r="Z178" s="254">
        <f t="shared" si="51"/>
        <v>61855.492662717123</v>
      </c>
      <c r="AA178" s="254" t="e">
        <f t="shared" si="52"/>
        <v>#VALUE!</v>
      </c>
      <c r="AB178" s="91" t="str" cm="1">
        <f t="array" ref="AB178">_xll.BDP(P178&amp;" Govt","PX_DIRTY_MID")</f>
        <v>#N/A Field Not Applicable Govt</v>
      </c>
      <c r="AC178" s="256" t="e">
        <f t="shared" si="53"/>
        <v>#VALUE!</v>
      </c>
      <c r="AD178" s="255" t="e">
        <f t="shared" si="54"/>
        <v>#VALUE!</v>
      </c>
      <c r="AE178" s="249" t="str">
        <f t="shared" si="55"/>
        <v>AUD/USD R 06/20/24 USD</v>
      </c>
      <c r="AF178" s="254"/>
      <c r="AG178" s="254">
        <f t="shared" si="56"/>
        <v>61855.492662717123</v>
      </c>
      <c r="AH178" s="254" t="e">
        <f t="shared" si="57"/>
        <v>#VALUE!</v>
      </c>
      <c r="AI178" s="256" t="e">
        <f t="shared" si="58"/>
        <v>#VALUE!</v>
      </c>
      <c r="AJ178" t="b">
        <f t="shared" si="59"/>
        <v>1</v>
      </c>
      <c r="AK178" t="s">
        <v>1011</v>
      </c>
      <c r="AL178" t="str">
        <f t="shared" si="60"/>
        <v>FORWARD</v>
      </c>
      <c r="AM178">
        <f t="shared" si="61"/>
        <v>0</v>
      </c>
    </row>
    <row r="179" spans="1:39" x14ac:dyDescent="0.35">
      <c r="A179" t="s">
        <v>180</v>
      </c>
      <c r="B179" t="s">
        <v>181</v>
      </c>
      <c r="D179">
        <v>201</v>
      </c>
      <c r="E179">
        <v>249702.2645538403</v>
      </c>
      <c r="F179">
        <v>94.488</v>
      </c>
      <c r="H179" s="287" t="e">
        <f t="shared" si="62"/>
        <v>#N/A</v>
      </c>
      <c r="I179" s="249" t="s">
        <v>1238</v>
      </c>
      <c r="J179" t="s">
        <v>639</v>
      </c>
      <c r="L179">
        <v>-5480998.9000000004</v>
      </c>
      <c r="M179">
        <v>-5480998.9000000004</v>
      </c>
      <c r="N179" s="251">
        <v>0.66021899832153319</v>
      </c>
      <c r="O179" t="str" cm="1">
        <f t="array" ref="O179">_xll.BDP(I179,"SECURITY_TYP")</f>
        <v>FORWARD</v>
      </c>
      <c r="P179" t="str" cm="1">
        <f t="array" ref="P179">_xll.BDP(I179,"ID_ISIN")</f>
        <v>#N/A Field Not Applicable</v>
      </c>
      <c r="Q179" t="str" cm="1">
        <f t="array" ref="Q179">_xll.BDP(P179&amp;" Govt","MATURITY")</f>
        <v>#N/A Field Not Applicable Govt</v>
      </c>
      <c r="R179" t="str" cm="1">
        <f t="array" ref="R179">_xll.BDP(I179,"CRNCY")</f>
        <v>USD</v>
      </c>
      <c r="S179" s="91" t="str" cm="1">
        <f t="array" ref="S179">_xll.BDP(P179&amp;" Govt","RISK_MID")</f>
        <v>#N/A Field Not Applicable Govt</v>
      </c>
      <c r="T179" s="175" t="e">
        <f t="shared" si="47"/>
        <v>#VALUE!</v>
      </c>
      <c r="U179" cm="1">
        <f t="array" ref="U179">IF(R179="USD",1,_xll.BDP("USD"&amp;R179&amp;" CURNCY","PX_LAST"))</f>
        <v>1</v>
      </c>
      <c r="V179" s="107" t="e">
        <f t="shared" si="48"/>
        <v>#VALUE!</v>
      </c>
      <c r="X179" s="249" t="str">
        <f t="shared" si="49"/>
        <v>AUD/USD R 06/20/24 Curncy</v>
      </c>
      <c r="Y179" s="250">
        <f t="shared" si="50"/>
        <v>-5321980.9499132531</v>
      </c>
      <c r="Z179" s="254">
        <f t="shared" si="51"/>
        <v>159017.9500867473</v>
      </c>
      <c r="AA179" s="254" t="e">
        <f t="shared" si="52"/>
        <v>#VALUE!</v>
      </c>
      <c r="AB179" s="91" t="str" cm="1">
        <f t="array" ref="AB179">_xll.BDP(P179&amp;" Govt","PX_DIRTY_MID")</f>
        <v>#N/A Field Not Applicable Govt</v>
      </c>
      <c r="AC179" s="256" t="e">
        <f t="shared" si="53"/>
        <v>#VALUE!</v>
      </c>
      <c r="AD179" s="255" t="e">
        <f t="shared" si="54"/>
        <v>#VALUE!</v>
      </c>
      <c r="AE179" s="249" t="str">
        <f t="shared" si="55"/>
        <v>AUD/USD R 06/20/24 USD</v>
      </c>
      <c r="AF179" s="254"/>
      <c r="AG179" s="254">
        <f t="shared" si="56"/>
        <v>159017.9500867473</v>
      </c>
      <c r="AH179" s="254" t="e">
        <f t="shared" si="57"/>
        <v>#VALUE!</v>
      </c>
      <c r="AI179" s="256" t="e">
        <f t="shared" si="58"/>
        <v>#VALUE!</v>
      </c>
      <c r="AJ179" t="b">
        <f t="shared" si="59"/>
        <v>1</v>
      </c>
      <c r="AK179" t="s">
        <v>1011</v>
      </c>
      <c r="AL179" t="str">
        <f t="shared" si="60"/>
        <v>FORWARD</v>
      </c>
      <c r="AM179">
        <f t="shared" si="61"/>
        <v>0</v>
      </c>
    </row>
    <row r="180" spans="1:39" x14ac:dyDescent="0.35">
      <c r="A180" t="s">
        <v>923</v>
      </c>
      <c r="B180" t="s">
        <v>924</v>
      </c>
      <c r="D180">
        <v>0</v>
      </c>
      <c r="E180">
        <v>0</v>
      </c>
      <c r="F180">
        <v>1</v>
      </c>
      <c r="H180" s="287" t="e">
        <f t="shared" si="62"/>
        <v>#N/A</v>
      </c>
      <c r="I180" s="249" t="s">
        <v>1238</v>
      </c>
      <c r="J180" t="s">
        <v>1328</v>
      </c>
      <c r="K180" t="s">
        <v>858</v>
      </c>
      <c r="L180">
        <v>0</v>
      </c>
      <c r="M180">
        <v>0</v>
      </c>
      <c r="N180" s="251">
        <v>0</v>
      </c>
      <c r="O180" t="str" cm="1">
        <f t="array" ref="O180">_xll.BDP(I180,"SECURITY_TYP")</f>
        <v>FORWARD</v>
      </c>
      <c r="P180" t="str" cm="1">
        <f t="array" ref="P180">_xll.BDP(I180,"ID_ISIN")</f>
        <v>#N/A Field Not Applicable</v>
      </c>
      <c r="Q180" t="str" cm="1">
        <f t="array" ref="Q180">_xll.BDP(P180&amp;" Govt","MATURITY")</f>
        <v>#N/A Field Not Applicable Govt</v>
      </c>
      <c r="R180" t="str" cm="1">
        <f t="array" ref="R180">_xll.BDP(I180,"CRNCY")</f>
        <v>USD</v>
      </c>
      <c r="S180" s="91" t="str" cm="1">
        <f t="array" ref="S180">_xll.BDP(P180&amp;" Govt","RISK_MID")</f>
        <v>#N/A Field Not Applicable Govt</v>
      </c>
      <c r="T180" s="175" t="e">
        <f t="shared" si="47"/>
        <v>#VALUE!</v>
      </c>
      <c r="U180" cm="1">
        <f t="array" ref="U180">IF(R180="USD",1,_xll.BDP("USD"&amp;R180&amp;" CURNCY","PX_LAST"))</f>
        <v>1</v>
      </c>
      <c r="V180" s="107" t="e">
        <f t="shared" si="48"/>
        <v>#VALUE!</v>
      </c>
      <c r="X180" s="249" t="str">
        <f t="shared" si="49"/>
        <v>AUD/USD R 06/20/24 Curncy</v>
      </c>
      <c r="Y180" s="250">
        <f t="shared" si="50"/>
        <v>0</v>
      </c>
      <c r="Z180" s="254">
        <f t="shared" si="51"/>
        <v>0</v>
      </c>
      <c r="AA180" s="254" t="e">
        <f t="shared" si="52"/>
        <v>#VALUE!</v>
      </c>
      <c r="AB180" s="91" t="str" cm="1">
        <f t="array" ref="AB180">_xll.BDP(P180&amp;" Govt","PX_DIRTY_MID")</f>
        <v>#N/A Field Not Applicable Govt</v>
      </c>
      <c r="AC180" s="256" t="e">
        <f t="shared" si="53"/>
        <v>#VALUE!</v>
      </c>
      <c r="AD180" s="255" t="e">
        <f t="shared" si="54"/>
        <v>#VALUE!</v>
      </c>
      <c r="AE180" s="249" t="str">
        <f t="shared" si="55"/>
        <v>[AUD/USD R 06/20/24 USD]</v>
      </c>
      <c r="AF180" s="254"/>
      <c r="AG180" s="254">
        <f t="shared" si="56"/>
        <v>0</v>
      </c>
      <c r="AH180" s="254" t="e">
        <f t="shared" si="57"/>
        <v>#VALUE!</v>
      </c>
      <c r="AI180" s="256" t="e">
        <f t="shared" si="58"/>
        <v>#VALUE!</v>
      </c>
      <c r="AJ180" t="b">
        <f t="shared" si="59"/>
        <v>1</v>
      </c>
      <c r="AK180" t="s">
        <v>1011</v>
      </c>
      <c r="AL180" t="str">
        <f t="shared" si="60"/>
        <v>FORWARD</v>
      </c>
      <c r="AM180" t="str">
        <f t="shared" si="61"/>
        <v>G10_USDAUD</v>
      </c>
    </row>
    <row r="181" spans="1:39" x14ac:dyDescent="0.35">
      <c r="A181" t="s">
        <v>809</v>
      </c>
      <c r="B181" t="s">
        <v>810</v>
      </c>
      <c r="D181">
        <v>32121</v>
      </c>
      <c r="E181">
        <v>2678965.9221763443</v>
      </c>
      <c r="F181">
        <v>88.24</v>
      </c>
      <c r="H181" s="287" t="e">
        <f t="shared" si="62"/>
        <v>#N/A</v>
      </c>
      <c r="I181" s="249" t="s">
        <v>1238</v>
      </c>
      <c r="J181" t="s">
        <v>639</v>
      </c>
      <c r="L181">
        <v>-1703546</v>
      </c>
      <c r="M181">
        <v>-1703546</v>
      </c>
      <c r="N181" s="251">
        <v>0.66021899832153319</v>
      </c>
      <c r="O181" t="str" cm="1">
        <f t="array" ref="O181">_xll.BDP(I181,"SECURITY_TYP")</f>
        <v>FORWARD</v>
      </c>
      <c r="P181" t="str" cm="1">
        <f t="array" ref="P181">_xll.BDP(I181,"ID_ISIN")</f>
        <v>#N/A Field Not Applicable</v>
      </c>
      <c r="Q181" t="str" cm="1">
        <f t="array" ref="Q181">_xll.BDP(P181&amp;" Govt","MATURITY")</f>
        <v>#N/A Field Not Applicable Govt</v>
      </c>
      <c r="R181" t="str" cm="1">
        <f t="array" ref="R181">_xll.BDP(I181,"CRNCY")</f>
        <v>USD</v>
      </c>
      <c r="S181" s="91" t="str" cm="1">
        <f t="array" ref="S181">_xll.BDP(P181&amp;" Govt","RISK_MID")</f>
        <v>#N/A Field Not Applicable Govt</v>
      </c>
      <c r="T181" s="175" t="e">
        <f t="shared" si="47"/>
        <v>#VALUE!</v>
      </c>
      <c r="U181" cm="1">
        <f t="array" ref="U181">IF(R181="USD",1,_xll.BDP("USD"&amp;R181&amp;" CURNCY","PX_LAST"))</f>
        <v>1</v>
      </c>
      <c r="V181" s="107" t="e">
        <f t="shared" si="48"/>
        <v>#VALUE!</v>
      </c>
      <c r="X181" s="249" t="str">
        <f t="shared" si="49"/>
        <v>AUD/USD R 06/20/24 Curncy</v>
      </c>
      <c r="Y181" s="250">
        <f t="shared" si="50"/>
        <v>-1654121.7257498302</v>
      </c>
      <c r="Z181" s="254">
        <f t="shared" si="51"/>
        <v>49424.27425016975</v>
      </c>
      <c r="AA181" s="254" t="e">
        <f t="shared" si="52"/>
        <v>#VALUE!</v>
      </c>
      <c r="AB181" s="91" t="str" cm="1">
        <f t="array" ref="AB181">_xll.BDP(P181&amp;" Govt","PX_DIRTY_MID")</f>
        <v>#N/A Field Not Applicable Govt</v>
      </c>
      <c r="AC181" s="256" t="e">
        <f t="shared" si="53"/>
        <v>#VALUE!</v>
      </c>
      <c r="AD181" s="255" t="e">
        <f t="shared" si="54"/>
        <v>#VALUE!</v>
      </c>
      <c r="AE181" s="249" t="str">
        <f t="shared" si="55"/>
        <v>AUD/USD R 06/20/24 USD</v>
      </c>
      <c r="AF181" s="254"/>
      <c r="AG181" s="254">
        <f t="shared" si="56"/>
        <v>49424.27425016975</v>
      </c>
      <c r="AH181" s="254" t="e">
        <f t="shared" si="57"/>
        <v>#VALUE!</v>
      </c>
      <c r="AI181" s="256" t="e">
        <f t="shared" si="58"/>
        <v>#VALUE!</v>
      </c>
      <c r="AJ181" t="b">
        <f t="shared" si="59"/>
        <v>1</v>
      </c>
      <c r="AK181" t="s">
        <v>1011</v>
      </c>
      <c r="AL181" t="str">
        <f t="shared" si="60"/>
        <v>FORWARD</v>
      </c>
      <c r="AM181">
        <f t="shared" si="61"/>
        <v>0</v>
      </c>
    </row>
    <row r="182" spans="1:39" x14ac:dyDescent="0.35">
      <c r="A182" t="s">
        <v>1452</v>
      </c>
      <c r="B182" t="s">
        <v>1453</v>
      </c>
      <c r="D182">
        <v>7310</v>
      </c>
      <c r="E182">
        <v>1123786.7450017657</v>
      </c>
      <c r="F182">
        <v>110.92098999023438</v>
      </c>
      <c r="H182" s="287" t="e">
        <f t="shared" si="62"/>
        <v>#N/A</v>
      </c>
      <c r="I182" s="249" t="s">
        <v>1238</v>
      </c>
      <c r="J182" t="s">
        <v>640</v>
      </c>
      <c r="L182">
        <v>2600000</v>
      </c>
      <c r="M182">
        <v>1715492.9995536804</v>
      </c>
      <c r="N182" s="251">
        <v>0.66021899832153319</v>
      </c>
      <c r="O182" t="str" cm="1">
        <f t="array" ref="O182">_xll.BDP(I182,"SECURITY_TYP")</f>
        <v>FORWARD</v>
      </c>
      <c r="P182" t="str" cm="1">
        <f t="array" ref="P182">_xll.BDP(I182,"ID_ISIN")</f>
        <v>#N/A Field Not Applicable</v>
      </c>
      <c r="Q182" t="str" cm="1">
        <f t="array" ref="Q182">_xll.BDP(P182&amp;" Govt","MATURITY")</f>
        <v>#N/A Field Not Applicable Govt</v>
      </c>
      <c r="R182" t="str" cm="1">
        <f t="array" ref="R182">_xll.BDP(I182,"CRNCY")</f>
        <v>USD</v>
      </c>
      <c r="S182" s="91" t="str" cm="1">
        <f t="array" ref="S182">_xll.BDP(P182&amp;" Govt","RISK_MID")</f>
        <v>#N/A Field Not Applicable Govt</v>
      </c>
      <c r="T182" s="175" t="e">
        <f t="shared" si="47"/>
        <v>#VALUE!</v>
      </c>
      <c r="U182" cm="1">
        <f t="array" ref="U182">IF(R182="USD",1,_xll.BDP("USD"&amp;R182&amp;" CURNCY","PX_LAST"))</f>
        <v>1</v>
      </c>
      <c r="V182" s="107" t="e">
        <f t="shared" si="48"/>
        <v>#VALUE!</v>
      </c>
      <c r="X182" s="249" t="str">
        <f t="shared" si="49"/>
        <v>AUD/USD R 06/20/24 Curncy</v>
      </c>
      <c r="Y182" s="250">
        <f t="shared" si="50"/>
        <v>2524567.2772848862</v>
      </c>
      <c r="Z182" s="254">
        <f t="shared" si="51"/>
        <v>-75432.722715113778</v>
      </c>
      <c r="AA182" s="254" t="e">
        <f t="shared" si="52"/>
        <v>#VALUE!</v>
      </c>
      <c r="AB182" s="91" t="str" cm="1">
        <f t="array" ref="AB182">_xll.BDP(P182&amp;" Govt","PX_DIRTY_MID")</f>
        <v>#N/A Field Not Applicable Govt</v>
      </c>
      <c r="AC182" s="256" t="e">
        <f t="shared" si="53"/>
        <v>#VALUE!</v>
      </c>
      <c r="AD182" s="255" t="e">
        <f t="shared" si="54"/>
        <v>#VALUE!</v>
      </c>
      <c r="AE182" s="249" t="str">
        <f t="shared" si="55"/>
        <v>AUD/USD R 06/20/24 AUD</v>
      </c>
      <c r="AF182" s="254"/>
      <c r="AG182" s="254">
        <f t="shared" si="56"/>
        <v>-75432.722715113778</v>
      </c>
      <c r="AH182" s="254" t="e">
        <f t="shared" si="57"/>
        <v>#VALUE!</v>
      </c>
      <c r="AI182" s="256" t="e">
        <f t="shared" si="58"/>
        <v>#VALUE!</v>
      </c>
      <c r="AJ182" t="b">
        <f t="shared" si="59"/>
        <v>1</v>
      </c>
      <c r="AK182" t="s">
        <v>1011</v>
      </c>
      <c r="AL182" t="str">
        <f t="shared" si="60"/>
        <v>FORWARD</v>
      </c>
      <c r="AM182">
        <f t="shared" si="61"/>
        <v>0</v>
      </c>
    </row>
    <row r="183" spans="1:39" x14ac:dyDescent="0.35">
      <c r="A183" t="s">
        <v>603</v>
      </c>
      <c r="B183" t="s">
        <v>604</v>
      </c>
      <c r="D183">
        <v>66808.67000003159</v>
      </c>
      <c r="E183">
        <v>6226.3442071213485</v>
      </c>
      <c r="F183">
        <v>1</v>
      </c>
      <c r="H183" s="287" t="e">
        <f t="shared" si="62"/>
        <v>#N/A</v>
      </c>
      <c r="I183" s="249" t="s">
        <v>1238</v>
      </c>
      <c r="J183" t="s">
        <v>639</v>
      </c>
      <c r="L183" s="250">
        <v>-3065201.8200000003</v>
      </c>
      <c r="M183" s="250">
        <v>-3065201.8200000003</v>
      </c>
      <c r="N183" s="251">
        <v>0.66021899832153319</v>
      </c>
      <c r="O183" t="str" cm="1">
        <f t="array" ref="O183">_xll.BDP(I183,"SECURITY_TYP")</f>
        <v>FORWARD</v>
      </c>
      <c r="P183" t="str" cm="1">
        <f t="array" ref="P183">_xll.BDP(I183,"ID_ISIN")</f>
        <v>#N/A Field Not Applicable</v>
      </c>
      <c r="Q183" t="str" cm="1">
        <f t="array" ref="Q183">_xll.BDP(P183&amp;" Govt","MATURITY")</f>
        <v>#N/A Field Not Applicable Govt</v>
      </c>
      <c r="R183" t="str" cm="1">
        <f t="array" ref="R183">_xll.BDP(I183,"CRNCY")</f>
        <v>USD</v>
      </c>
      <c r="S183" s="91" t="str" cm="1">
        <f t="array" ref="S183">_xll.BDP(P183&amp;" Govt","RISK_MID")</f>
        <v>#N/A Field Not Applicable Govt</v>
      </c>
      <c r="T183" s="175" t="e">
        <f t="shared" si="47"/>
        <v>#VALUE!</v>
      </c>
      <c r="U183" cm="1">
        <f t="array" ref="U183">IF(R183="USD",1,_xll.BDP("USD"&amp;R183&amp;" CURNCY","PX_LAST"))</f>
        <v>1</v>
      </c>
      <c r="V183" s="107" t="e">
        <f t="shared" si="48"/>
        <v>#VALUE!</v>
      </c>
      <c r="X183" s="249" t="str">
        <f t="shared" si="49"/>
        <v>AUD/USD R 06/20/24 Curncy</v>
      </c>
      <c r="Y183" s="250">
        <f t="shared" si="50"/>
        <v>-2976272.389633107</v>
      </c>
      <c r="Z183" s="254">
        <f t="shared" si="51"/>
        <v>88929.430366893299</v>
      </c>
      <c r="AA183" s="254" t="e">
        <f t="shared" si="52"/>
        <v>#VALUE!</v>
      </c>
      <c r="AB183" s="91" t="str" cm="1">
        <f t="array" ref="AB183">_xll.BDP(P183&amp;" Govt","PX_DIRTY_MID")</f>
        <v>#N/A Field Not Applicable Govt</v>
      </c>
      <c r="AC183" s="256" t="e">
        <f t="shared" si="53"/>
        <v>#VALUE!</v>
      </c>
      <c r="AD183" s="255" t="e">
        <f t="shared" si="54"/>
        <v>#VALUE!</v>
      </c>
      <c r="AE183" s="249" t="str">
        <f t="shared" si="55"/>
        <v>AUD/USD R 06/20/24 USD</v>
      </c>
      <c r="AF183" s="254"/>
      <c r="AG183" s="254">
        <f t="shared" si="56"/>
        <v>88929.430366893299</v>
      </c>
      <c r="AH183" s="254" t="e">
        <f t="shared" si="57"/>
        <v>#VALUE!</v>
      </c>
      <c r="AI183" s="256" t="e">
        <f t="shared" si="58"/>
        <v>#VALUE!</v>
      </c>
      <c r="AJ183" t="b">
        <f t="shared" si="59"/>
        <v>1</v>
      </c>
      <c r="AK183" t="s">
        <v>1011</v>
      </c>
      <c r="AL183" t="str">
        <f t="shared" si="60"/>
        <v>FORWARD</v>
      </c>
      <c r="AM183">
        <f t="shared" si="61"/>
        <v>0</v>
      </c>
    </row>
    <row r="184" spans="1:39" x14ac:dyDescent="0.35">
      <c r="A184" t="s">
        <v>743</v>
      </c>
      <c r="B184" t="s">
        <v>744</v>
      </c>
      <c r="D184">
        <v>4022</v>
      </c>
      <c r="E184">
        <v>2457710.9245266458</v>
      </c>
      <c r="F184">
        <v>89.843999999999994</v>
      </c>
      <c r="H184" s="287" t="e">
        <f t="shared" si="62"/>
        <v>#N/A</v>
      </c>
      <c r="I184" s="249" t="s">
        <v>1238</v>
      </c>
      <c r="J184" t="s">
        <v>639</v>
      </c>
      <c r="L184">
        <v>-4010631.6599999997</v>
      </c>
      <c r="M184">
        <v>-4010631.6599999997</v>
      </c>
      <c r="N184" s="251">
        <v>0.66021899832153319</v>
      </c>
      <c r="O184" t="str" cm="1">
        <f t="array" ref="O184">_xll.BDP(I184,"SECURITY_TYP")</f>
        <v>FORWARD</v>
      </c>
      <c r="P184" t="str" cm="1">
        <f t="array" ref="P184">_xll.BDP(I184,"ID_ISIN")</f>
        <v>#N/A Field Not Applicable</v>
      </c>
      <c r="Q184" t="str" cm="1">
        <f t="array" ref="Q184">_xll.BDP(P184&amp;" Govt","MATURITY")</f>
        <v>#N/A Field Not Applicable Govt</v>
      </c>
      <c r="R184" t="str" cm="1">
        <f t="array" ref="R184">_xll.BDP(I184,"CRNCY")</f>
        <v>USD</v>
      </c>
      <c r="S184" s="91" t="str" cm="1">
        <f t="array" ref="S184">_xll.BDP(P184&amp;" Govt","RISK_MID")</f>
        <v>#N/A Field Not Applicable Govt</v>
      </c>
      <c r="T184" s="175" t="e">
        <f t="shared" si="47"/>
        <v>#VALUE!</v>
      </c>
      <c r="U184" cm="1">
        <f t="array" ref="U184">IF(R184="USD",1,_xll.BDP("USD"&amp;R184&amp;" CURNCY","PX_LAST"))</f>
        <v>1</v>
      </c>
      <c r="V184" s="107" t="e">
        <f t="shared" si="48"/>
        <v>#VALUE!</v>
      </c>
      <c r="X184" s="249" t="str">
        <f t="shared" si="49"/>
        <v>AUD/USD R 06/20/24 Curncy</v>
      </c>
      <c r="Y184" s="250">
        <f t="shared" si="50"/>
        <v>-3894272.8654149086</v>
      </c>
      <c r="Z184" s="254">
        <f t="shared" si="51"/>
        <v>116358.79458509106</v>
      </c>
      <c r="AA184" s="254" t="e">
        <f t="shared" si="52"/>
        <v>#VALUE!</v>
      </c>
      <c r="AB184" s="91" t="str" cm="1">
        <f t="array" ref="AB184">_xll.BDP(P184&amp;" Govt","PX_DIRTY_MID")</f>
        <v>#N/A Field Not Applicable Govt</v>
      </c>
      <c r="AC184" s="256" t="e">
        <f t="shared" si="53"/>
        <v>#VALUE!</v>
      </c>
      <c r="AD184" s="255" t="e">
        <f t="shared" si="54"/>
        <v>#VALUE!</v>
      </c>
      <c r="AE184" s="249" t="str">
        <f t="shared" si="55"/>
        <v>AUD/USD R 06/20/24 USD</v>
      </c>
      <c r="AF184" s="254"/>
      <c r="AG184" s="254">
        <f t="shared" si="56"/>
        <v>116358.79458509106</v>
      </c>
      <c r="AH184" s="254" t="e">
        <f t="shared" si="57"/>
        <v>#VALUE!</v>
      </c>
      <c r="AI184" s="256" t="e">
        <f t="shared" si="58"/>
        <v>#VALUE!</v>
      </c>
      <c r="AJ184" t="b">
        <f t="shared" si="59"/>
        <v>1</v>
      </c>
      <c r="AK184" t="s">
        <v>1011</v>
      </c>
      <c r="AL184" t="str">
        <f t="shared" si="60"/>
        <v>FORWARD</v>
      </c>
      <c r="AM184">
        <f t="shared" si="61"/>
        <v>0</v>
      </c>
    </row>
    <row r="185" spans="1:39" x14ac:dyDescent="0.35">
      <c r="A185" t="s">
        <v>955</v>
      </c>
      <c r="B185" t="s">
        <v>956</v>
      </c>
      <c r="D185">
        <v>104729.13999998383</v>
      </c>
      <c r="E185">
        <v>14394.274135930676</v>
      </c>
      <c r="F185">
        <v>1</v>
      </c>
      <c r="H185" s="287" t="e">
        <f t="shared" si="62"/>
        <v>#N/A</v>
      </c>
      <c r="I185" s="249" t="s">
        <v>1238</v>
      </c>
      <c r="J185" t="s">
        <v>640</v>
      </c>
      <c r="L185">
        <v>3250000</v>
      </c>
      <c r="M185">
        <v>2144366.2494421005</v>
      </c>
      <c r="N185" s="251">
        <v>0.66021899832153319</v>
      </c>
      <c r="O185" t="str" cm="1">
        <f t="array" ref="O185">_xll.BDP(I185,"SECURITY_TYP")</f>
        <v>FORWARD</v>
      </c>
      <c r="P185" t="str" cm="1">
        <f t="array" ref="P185">_xll.BDP(I185,"ID_ISIN")</f>
        <v>#N/A Field Not Applicable</v>
      </c>
      <c r="Q185" t="str" cm="1">
        <f t="array" ref="Q185">_xll.BDP(P185&amp;" Govt","MATURITY")</f>
        <v>#N/A Field Not Applicable Govt</v>
      </c>
      <c r="R185" t="str" cm="1">
        <f t="array" ref="R185">_xll.BDP(I185,"CRNCY")</f>
        <v>USD</v>
      </c>
      <c r="S185" s="91" t="str" cm="1">
        <f t="array" ref="S185">_xll.BDP(P185&amp;" Govt","RISK_MID")</f>
        <v>#N/A Field Not Applicable Govt</v>
      </c>
      <c r="T185" s="175" t="e">
        <f t="shared" si="47"/>
        <v>#VALUE!</v>
      </c>
      <c r="U185" cm="1">
        <f t="array" ref="U185">IF(R185="USD",1,_xll.BDP("USD"&amp;R185&amp;" CURNCY","PX_LAST"))</f>
        <v>1</v>
      </c>
      <c r="V185" s="107" t="e">
        <f t="shared" si="48"/>
        <v>#VALUE!</v>
      </c>
      <c r="X185" s="249" t="str">
        <f t="shared" si="49"/>
        <v>AUD/USD R 06/20/24 Curncy</v>
      </c>
      <c r="Y185" s="250">
        <f t="shared" si="50"/>
        <v>3155709.0966061079</v>
      </c>
      <c r="Z185" s="254">
        <f t="shared" si="51"/>
        <v>-94290.903393892106</v>
      </c>
      <c r="AA185" s="254" t="e">
        <f t="shared" si="52"/>
        <v>#VALUE!</v>
      </c>
      <c r="AB185" s="91" t="str" cm="1">
        <f t="array" ref="AB185">_xll.BDP(P185&amp;" Govt","PX_DIRTY_MID")</f>
        <v>#N/A Field Not Applicable Govt</v>
      </c>
      <c r="AC185" s="256" t="e">
        <f t="shared" si="53"/>
        <v>#VALUE!</v>
      </c>
      <c r="AD185" s="255" t="e">
        <f t="shared" si="54"/>
        <v>#VALUE!</v>
      </c>
      <c r="AE185" s="249" t="str">
        <f t="shared" si="55"/>
        <v>AUD/USD R 06/20/24 AUD</v>
      </c>
      <c r="AF185" s="254"/>
      <c r="AG185" s="254">
        <f t="shared" si="56"/>
        <v>-94290.903393892106</v>
      </c>
      <c r="AH185" s="254" t="e">
        <f t="shared" si="57"/>
        <v>#VALUE!</v>
      </c>
      <c r="AI185" s="256" t="e">
        <f t="shared" si="58"/>
        <v>#VALUE!</v>
      </c>
      <c r="AJ185" t="b">
        <f t="shared" si="59"/>
        <v>1</v>
      </c>
      <c r="AK185" t="s">
        <v>1011</v>
      </c>
      <c r="AL185" t="str">
        <f t="shared" si="60"/>
        <v>FORWARD</v>
      </c>
      <c r="AM185">
        <f t="shared" si="61"/>
        <v>0</v>
      </c>
    </row>
    <row r="186" spans="1:39" x14ac:dyDescent="0.35">
      <c r="A186" t="s">
        <v>586</v>
      </c>
      <c r="B186" t="s">
        <v>587</v>
      </c>
      <c r="D186">
        <v>10293</v>
      </c>
      <c r="E186">
        <v>5747673.6753681377</v>
      </c>
      <c r="F186">
        <v>82.253</v>
      </c>
      <c r="H186" s="287" t="e">
        <f t="shared" si="62"/>
        <v>#N/A</v>
      </c>
      <c r="I186" s="249" t="s">
        <v>1238</v>
      </c>
      <c r="J186" t="s">
        <v>640</v>
      </c>
      <c r="L186" s="250">
        <v>4700000</v>
      </c>
      <c r="M186" s="250">
        <v>3101083.4991931915</v>
      </c>
      <c r="N186" s="251">
        <v>0.66021899832153319</v>
      </c>
      <c r="O186" t="str" cm="1">
        <f t="array" ref="O186">_xll.BDP(I186,"SECURITY_TYP")</f>
        <v>FORWARD</v>
      </c>
      <c r="P186" t="str" cm="1">
        <f t="array" ref="P186">_xll.BDP(I186,"ID_ISIN")</f>
        <v>#N/A Field Not Applicable</v>
      </c>
      <c r="Q186" t="str" cm="1">
        <f t="array" ref="Q186">_xll.BDP(P186&amp;" Govt","MATURITY")</f>
        <v>#N/A Field Not Applicable Govt</v>
      </c>
      <c r="R186" t="str" cm="1">
        <f t="array" ref="R186">_xll.BDP(I186,"CRNCY")</f>
        <v>USD</v>
      </c>
      <c r="S186" s="91" t="str" cm="1">
        <f t="array" ref="S186">_xll.BDP(P186&amp;" Govt","RISK_MID")</f>
        <v>#N/A Field Not Applicable Govt</v>
      </c>
      <c r="T186" s="175" t="e">
        <f t="shared" si="47"/>
        <v>#VALUE!</v>
      </c>
      <c r="U186" cm="1">
        <f t="array" ref="U186">IF(R186="USD",1,_xll.BDP("USD"&amp;R186&amp;" CURNCY","PX_LAST"))</f>
        <v>1</v>
      </c>
      <c r="V186" s="107" t="e">
        <f t="shared" si="48"/>
        <v>#VALUE!</v>
      </c>
      <c r="X186" s="249" t="str">
        <f t="shared" si="49"/>
        <v>AUD/USD R 06/20/24 Curncy</v>
      </c>
      <c r="Y186" s="250">
        <f t="shared" si="50"/>
        <v>4563640.8473996017</v>
      </c>
      <c r="Z186" s="254">
        <f t="shared" si="51"/>
        <v>-136359.15260039829</v>
      </c>
      <c r="AA186" s="254" t="e">
        <f t="shared" si="52"/>
        <v>#VALUE!</v>
      </c>
      <c r="AB186" s="91" t="str" cm="1">
        <f t="array" ref="AB186">_xll.BDP(P186&amp;" Govt","PX_DIRTY_MID")</f>
        <v>#N/A Field Not Applicable Govt</v>
      </c>
      <c r="AC186" s="256" t="e">
        <f t="shared" si="53"/>
        <v>#VALUE!</v>
      </c>
      <c r="AD186" s="255" t="e">
        <f t="shared" si="54"/>
        <v>#VALUE!</v>
      </c>
      <c r="AE186" s="249" t="str">
        <f t="shared" si="55"/>
        <v>AUD/USD R 06/20/24 AUD</v>
      </c>
      <c r="AF186" s="254"/>
      <c r="AG186" s="254">
        <f t="shared" si="56"/>
        <v>-136359.15260039829</v>
      </c>
      <c r="AH186" s="254" t="e">
        <f t="shared" si="57"/>
        <v>#VALUE!</v>
      </c>
      <c r="AI186" s="256" t="e">
        <f t="shared" si="58"/>
        <v>#VALUE!</v>
      </c>
      <c r="AJ186" t="b">
        <f t="shared" si="59"/>
        <v>1</v>
      </c>
      <c r="AK186" t="s">
        <v>1011</v>
      </c>
      <c r="AL186" t="str">
        <f t="shared" si="60"/>
        <v>FORWARD</v>
      </c>
      <c r="AM186">
        <f t="shared" si="61"/>
        <v>0</v>
      </c>
    </row>
    <row r="187" spans="1:39" x14ac:dyDescent="0.35">
      <c r="A187" t="s">
        <v>701</v>
      </c>
      <c r="B187" t="s">
        <v>702</v>
      </c>
      <c r="D187">
        <v>26837.339999989141</v>
      </c>
      <c r="E187">
        <v>16370.777783904605</v>
      </c>
      <c r="F187">
        <v>1</v>
      </c>
      <c r="H187" s="287" t="e">
        <f t="shared" si="62"/>
        <v>#N/A</v>
      </c>
      <c r="I187" s="249" t="s">
        <v>688</v>
      </c>
      <c r="J187" t="s">
        <v>689</v>
      </c>
      <c r="K187" t="s">
        <v>690</v>
      </c>
      <c r="L187">
        <v>9000000</v>
      </c>
      <c r="M187">
        <v>0</v>
      </c>
      <c r="N187" s="251">
        <v>0</v>
      </c>
      <c r="O187" t="str" cm="1">
        <f t="array" ref="O187">_xll.BDP(I187,"SECURITY_TYP")</f>
        <v>Rec IL/Pay Fix ZC</v>
      </c>
      <c r="P187" t="str" cm="1">
        <f t="array" ref="P187">_xll.BDP(I187,"ID_ISIN")</f>
        <v>#N/A Field Not Applicable</v>
      </c>
      <c r="Q187" t="str" cm="1">
        <f t="array" ref="Q187">_xll.BDP(P187&amp;" Govt","MATURITY")</f>
        <v>#N/A Field Not Applicable Govt</v>
      </c>
      <c r="R187" t="str" cm="1">
        <f t="array" ref="R187">_xll.BDP(I187,"CRNCY")</f>
        <v>USD</v>
      </c>
      <c r="S187" s="91" t="str" cm="1">
        <f t="array" ref="S187">_xll.BDP(P187&amp;" Govt","RISK_MID")</f>
        <v>#N/A Field Not Applicable Govt</v>
      </c>
      <c r="T187" s="175" t="e">
        <f t="shared" si="47"/>
        <v>#VALUE!</v>
      </c>
      <c r="U187" cm="1">
        <f t="array" ref="U187">IF(R187="USD",1,_xll.BDP("USD"&amp;R187&amp;" CURNCY","PX_LAST"))</f>
        <v>1</v>
      </c>
      <c r="V187" s="107" t="e">
        <f t="shared" si="48"/>
        <v>#VALUE!</v>
      </c>
      <c r="X187" s="249" t="str">
        <f t="shared" si="49"/>
        <v>SL7Y0614 Corp</v>
      </c>
      <c r="Y187" s="250">
        <f t="shared" si="50"/>
        <v>8738886.7290630676</v>
      </c>
      <c r="Z187" s="254">
        <f t="shared" si="51"/>
        <v>-261113.27093693241</v>
      </c>
      <c r="AA187" s="254" t="e">
        <f t="shared" si="52"/>
        <v>#VALUE!</v>
      </c>
      <c r="AB187" s="91" t="str" cm="1">
        <f t="array" ref="AB187">_xll.BDP(P187&amp;" Govt","PX_DIRTY_MID")</f>
        <v>#N/A Field Not Applicable Govt</v>
      </c>
      <c r="AC187" s="256" t="e">
        <f t="shared" si="53"/>
        <v>#VALUE!</v>
      </c>
      <c r="AD187" s="255" t="e">
        <f t="shared" si="54"/>
        <v>#VALUE!</v>
      </c>
      <c r="AE187" s="249" t="str">
        <f t="shared" si="55"/>
        <v>/ZC 2.135 01/19/26</v>
      </c>
      <c r="AF187" s="254"/>
      <c r="AG187" s="254">
        <f t="shared" si="56"/>
        <v>-261113.27093693241</v>
      </c>
      <c r="AH187" s="254" t="e">
        <f t="shared" si="57"/>
        <v>#VALUE!</v>
      </c>
      <c r="AI187" s="256" t="e">
        <f t="shared" si="58"/>
        <v>#VALUE!</v>
      </c>
      <c r="AJ187" t="b">
        <f t="shared" si="59"/>
        <v>1</v>
      </c>
      <c r="AK187" t="s">
        <v>1011</v>
      </c>
      <c r="AL187" t="str">
        <f t="shared" si="60"/>
        <v>Rec IL/Pay Fix ZC</v>
      </c>
      <c r="AM187" t="str">
        <f t="shared" si="61"/>
        <v>Long US Inflation</v>
      </c>
    </row>
    <row r="188" spans="1:39" x14ac:dyDescent="0.35">
      <c r="A188" t="s">
        <v>1428</v>
      </c>
      <c r="B188" t="s">
        <v>1429</v>
      </c>
      <c r="D188">
        <v>800</v>
      </c>
      <c r="E188">
        <v>517486.02093696588</v>
      </c>
      <c r="F188">
        <v>94.001999999999995</v>
      </c>
      <c r="H188" s="287" t="e">
        <f t="shared" si="62"/>
        <v>#N/A</v>
      </c>
      <c r="I188" s="249" t="s">
        <v>820</v>
      </c>
      <c r="J188" t="s">
        <v>822</v>
      </c>
      <c r="L188">
        <v>-3420523.1999999997</v>
      </c>
      <c r="M188">
        <v>-4341063.2988441465</v>
      </c>
      <c r="N188" s="251">
        <v>0.85247999734878543</v>
      </c>
      <c r="O188" t="str" cm="1">
        <f t="array" ref="O188">_xll.BDP(I188,"SECURITY_TYP")</f>
        <v>FORWARD</v>
      </c>
      <c r="P188" t="str" cm="1">
        <f t="array" ref="P188">_xll.BDP(I188,"ID_ISIN")</f>
        <v>#N/A Field Not Applicable</v>
      </c>
      <c r="Q188" t="str" cm="1">
        <f t="array" ref="Q188">_xll.BDP(P188&amp;" Govt","MATURITY")</f>
        <v>#N/A Field Not Applicable Govt</v>
      </c>
      <c r="R188" t="str" cm="1">
        <f t="array" ref="R188">_xll.BDP(I188,"CRNCY")</f>
        <v>GBP</v>
      </c>
      <c r="S188" s="91" t="str" cm="1">
        <f t="array" ref="S188">_xll.BDP(P188&amp;" Govt","RISK_MID")</f>
        <v>#N/A Field Not Applicable Govt</v>
      </c>
      <c r="T188" s="175" t="e">
        <f t="shared" si="47"/>
        <v>#VALUE!</v>
      </c>
      <c r="U188" cm="1">
        <f t="array" ref="U188">IF(R188="USD",1,_xll.BDP("USD"&amp;R188&amp;" CURNCY","PX_LAST"))</f>
        <v>0.77449999999999997</v>
      </c>
      <c r="V188" s="107" t="e">
        <f t="shared" si="48"/>
        <v>#VALUE!</v>
      </c>
      <c r="X188" s="249" t="str">
        <f t="shared" si="49"/>
        <v>EUR/GBP R 06/20/24 Curncy</v>
      </c>
      <c r="Y188" s="250">
        <f t="shared" si="50"/>
        <v>-3321284.9776591482</v>
      </c>
      <c r="Z188" s="254">
        <f t="shared" si="51"/>
        <v>99238.222340851557</v>
      </c>
      <c r="AA188" s="254" t="e">
        <f t="shared" si="52"/>
        <v>#VALUE!</v>
      </c>
      <c r="AB188" s="91" t="str" cm="1">
        <f t="array" ref="AB188">_xll.BDP(P188&amp;" Govt","PX_DIRTY_MID")</f>
        <v>#N/A Field Not Applicable Govt</v>
      </c>
      <c r="AC188" s="256" t="e">
        <f t="shared" si="53"/>
        <v>#VALUE!</v>
      </c>
      <c r="AD188" s="255" t="e">
        <f t="shared" si="54"/>
        <v>#VALUE!</v>
      </c>
      <c r="AE188" s="249" t="str">
        <f t="shared" si="55"/>
        <v>EUR/GBP R 06/20/24 GBP</v>
      </c>
      <c r="AF188" s="254"/>
      <c r="AG188" s="254">
        <f t="shared" si="56"/>
        <v>99238.222340851557</v>
      </c>
      <c r="AH188" s="254" t="e">
        <f t="shared" si="57"/>
        <v>#VALUE!</v>
      </c>
      <c r="AI188" s="256" t="e">
        <f t="shared" si="58"/>
        <v>#VALUE!</v>
      </c>
      <c r="AJ188" t="b">
        <f t="shared" si="59"/>
        <v>1</v>
      </c>
      <c r="AK188" t="s">
        <v>1011</v>
      </c>
      <c r="AL188" t="str">
        <f t="shared" si="60"/>
        <v>FORWARD</v>
      </c>
      <c r="AM188">
        <f t="shared" si="61"/>
        <v>0</v>
      </c>
    </row>
    <row r="189" spans="1:39" x14ac:dyDescent="0.35">
      <c r="A189" t="s">
        <v>679</v>
      </c>
      <c r="B189" t="s">
        <v>680</v>
      </c>
      <c r="D189">
        <v>12534</v>
      </c>
      <c r="E189">
        <v>1087940.501261957</v>
      </c>
      <c r="F189">
        <v>91.63</v>
      </c>
      <c r="H189" s="287" t="e">
        <f t="shared" si="62"/>
        <v>#N/A</v>
      </c>
      <c r="I189" s="249" t="s">
        <v>820</v>
      </c>
      <c r="J189" t="s">
        <v>822</v>
      </c>
      <c r="L189">
        <v>-1716858.4</v>
      </c>
      <c r="M189">
        <v>-2178903.7973934175</v>
      </c>
      <c r="N189" s="251">
        <v>0.85247999734878543</v>
      </c>
      <c r="O189" t="str" cm="1">
        <f t="array" ref="O189">_xll.BDP(I189,"SECURITY_TYP")</f>
        <v>FORWARD</v>
      </c>
      <c r="P189" t="str" cm="1">
        <f t="array" ref="P189">_xll.BDP(I189,"ID_ISIN")</f>
        <v>#N/A Field Not Applicable</v>
      </c>
      <c r="Q189" t="str" cm="1">
        <f t="array" ref="Q189">_xll.BDP(P189&amp;" Govt","MATURITY")</f>
        <v>#N/A Field Not Applicable Govt</v>
      </c>
      <c r="R189" t="str" cm="1">
        <f t="array" ref="R189">_xll.BDP(I189,"CRNCY")</f>
        <v>GBP</v>
      </c>
      <c r="S189" s="91" t="str" cm="1">
        <f t="array" ref="S189">_xll.BDP(P189&amp;" Govt","RISK_MID")</f>
        <v>#N/A Field Not Applicable Govt</v>
      </c>
      <c r="T189" s="175" t="e">
        <f t="shared" si="47"/>
        <v>#VALUE!</v>
      </c>
      <c r="U189" cm="1">
        <f t="array" ref="U189">IF(R189="USD",1,_xll.BDP("USD"&amp;R189&amp;" CURNCY","PX_LAST"))</f>
        <v>0.77449999999999997</v>
      </c>
      <c r="V189" s="107" t="e">
        <f t="shared" si="48"/>
        <v>#VALUE!</v>
      </c>
      <c r="X189" s="249" t="str">
        <f t="shared" si="49"/>
        <v>EUR/GBP R 06/20/24 Curncy</v>
      </c>
      <c r="Y189" s="250">
        <f t="shared" si="50"/>
        <v>-1667047.8986044945</v>
      </c>
      <c r="Z189" s="254">
        <f t="shared" si="51"/>
        <v>49810.501395505387</v>
      </c>
      <c r="AA189" s="254" t="e">
        <f t="shared" si="52"/>
        <v>#VALUE!</v>
      </c>
      <c r="AB189" s="91" t="str" cm="1">
        <f t="array" ref="AB189">_xll.BDP(P189&amp;" Govt","PX_DIRTY_MID")</f>
        <v>#N/A Field Not Applicable Govt</v>
      </c>
      <c r="AC189" s="256" t="e">
        <f t="shared" si="53"/>
        <v>#VALUE!</v>
      </c>
      <c r="AD189" s="255" t="e">
        <f t="shared" si="54"/>
        <v>#VALUE!</v>
      </c>
      <c r="AE189" s="249" t="str">
        <f t="shared" si="55"/>
        <v>EUR/GBP R 06/20/24 GBP</v>
      </c>
      <c r="AF189" s="254"/>
      <c r="AG189" s="254">
        <f t="shared" si="56"/>
        <v>49810.501395505387</v>
      </c>
      <c r="AH189" s="254" t="e">
        <f t="shared" si="57"/>
        <v>#VALUE!</v>
      </c>
      <c r="AI189" s="256" t="e">
        <f t="shared" si="58"/>
        <v>#VALUE!</v>
      </c>
      <c r="AJ189" t="b">
        <f t="shared" si="59"/>
        <v>1</v>
      </c>
      <c r="AK189" t="s">
        <v>1011</v>
      </c>
      <c r="AL189" t="str">
        <f t="shared" si="60"/>
        <v>FORWARD</v>
      </c>
      <c r="AM189">
        <f t="shared" si="61"/>
        <v>0</v>
      </c>
    </row>
    <row r="190" spans="1:39" x14ac:dyDescent="0.35">
      <c r="A190" t="s">
        <v>856</v>
      </c>
      <c r="B190" t="s">
        <v>857</v>
      </c>
      <c r="D190">
        <v>1714</v>
      </c>
      <c r="E190">
        <v>1166447.0432692308</v>
      </c>
      <c r="F190">
        <v>67.328125</v>
      </c>
      <c r="H190" s="287" t="e">
        <f t="shared" si="62"/>
        <v>#N/A</v>
      </c>
      <c r="I190" s="249" t="s">
        <v>820</v>
      </c>
      <c r="J190" t="s">
        <v>822</v>
      </c>
      <c r="L190" s="250">
        <v>-535180.625</v>
      </c>
      <c r="M190" s="250">
        <v>-679209.82656687498</v>
      </c>
      <c r="N190" s="251">
        <v>0.85247999734878543</v>
      </c>
      <c r="O190" t="str" cm="1">
        <f t="array" ref="O190">_xll.BDP(I190,"SECURITY_TYP")</f>
        <v>FORWARD</v>
      </c>
      <c r="P190" t="str" cm="1">
        <f t="array" ref="P190">_xll.BDP(I190,"ID_ISIN")</f>
        <v>#N/A Field Not Applicable</v>
      </c>
      <c r="Q190" t="str" cm="1">
        <f t="array" ref="Q190">_xll.BDP(P190&amp;" Govt","MATURITY")</f>
        <v>#N/A Field Not Applicable Govt</v>
      </c>
      <c r="R190" t="str" cm="1">
        <f t="array" ref="R190">_xll.BDP(I190,"CRNCY")</f>
        <v>GBP</v>
      </c>
      <c r="S190" s="91" t="str" cm="1">
        <f t="array" ref="S190">_xll.BDP(P190&amp;" Govt","RISK_MID")</f>
        <v>#N/A Field Not Applicable Govt</v>
      </c>
      <c r="T190" s="175" t="e">
        <f t="shared" si="47"/>
        <v>#VALUE!</v>
      </c>
      <c r="U190" cm="1">
        <f t="array" ref="U190">IF(R190="USD",1,_xll.BDP("USD"&amp;R190&amp;" CURNCY","PX_LAST"))</f>
        <v>0.77449999999999997</v>
      </c>
      <c r="V190" s="107" t="e">
        <f t="shared" si="48"/>
        <v>#VALUE!</v>
      </c>
      <c r="X190" s="249" t="str">
        <f t="shared" si="49"/>
        <v>EUR/GBP R 06/20/24 Curncy</v>
      </c>
      <c r="Y190" s="250">
        <f t="shared" si="50"/>
        <v>-519653.65127379756</v>
      </c>
      <c r="Z190" s="254">
        <f t="shared" si="51"/>
        <v>15526.973726202443</v>
      </c>
      <c r="AA190" s="254" t="e">
        <f t="shared" si="52"/>
        <v>#VALUE!</v>
      </c>
      <c r="AB190" s="91" t="str" cm="1">
        <f t="array" ref="AB190">_xll.BDP(P190&amp;" Govt","PX_DIRTY_MID")</f>
        <v>#N/A Field Not Applicable Govt</v>
      </c>
      <c r="AC190" s="256" t="e">
        <f t="shared" si="53"/>
        <v>#VALUE!</v>
      </c>
      <c r="AD190" s="255" t="e">
        <f t="shared" si="54"/>
        <v>#VALUE!</v>
      </c>
      <c r="AE190" s="249" t="str">
        <f t="shared" si="55"/>
        <v>EUR/GBP R 06/20/24 GBP</v>
      </c>
      <c r="AF190" s="254"/>
      <c r="AG190" s="254">
        <f t="shared" si="56"/>
        <v>15526.973726202443</v>
      </c>
      <c r="AH190" s="254" t="e">
        <f t="shared" si="57"/>
        <v>#VALUE!</v>
      </c>
      <c r="AI190" s="256" t="e">
        <f t="shared" si="58"/>
        <v>#VALUE!</v>
      </c>
      <c r="AJ190" t="b">
        <f t="shared" si="59"/>
        <v>1</v>
      </c>
      <c r="AK190" t="s">
        <v>1011</v>
      </c>
      <c r="AL190" t="str">
        <f t="shared" si="60"/>
        <v>FORWARD</v>
      </c>
      <c r="AM190">
        <f t="shared" si="61"/>
        <v>0</v>
      </c>
    </row>
    <row r="191" spans="1:39" x14ac:dyDescent="0.35">
      <c r="A191" t="s">
        <v>839</v>
      </c>
      <c r="B191" t="s">
        <v>840</v>
      </c>
      <c r="D191">
        <v>8887000</v>
      </c>
      <c r="E191">
        <v>574305.7785798359</v>
      </c>
      <c r="F191">
        <v>6.5262021505889045</v>
      </c>
      <c r="H191" s="287" t="e">
        <f t="shared" si="62"/>
        <v>#N/A</v>
      </c>
      <c r="I191" s="249" t="s">
        <v>820</v>
      </c>
      <c r="J191" t="s">
        <v>821</v>
      </c>
      <c r="L191">
        <v>625000</v>
      </c>
      <c r="M191">
        <v>675593.91260147095</v>
      </c>
      <c r="N191" s="251">
        <v>0.85247999734878543</v>
      </c>
      <c r="O191" t="str" cm="1">
        <f t="array" ref="O191">_xll.BDP(I191,"SECURITY_TYP")</f>
        <v>FORWARD</v>
      </c>
      <c r="P191" t="str" cm="1">
        <f t="array" ref="P191">_xll.BDP(I191,"ID_ISIN")</f>
        <v>#N/A Field Not Applicable</v>
      </c>
      <c r="Q191" t="str" cm="1">
        <f t="array" ref="Q191">_xll.BDP(P191&amp;" Govt","MATURITY")</f>
        <v>#N/A Field Not Applicable Govt</v>
      </c>
      <c r="R191" t="str" cm="1">
        <f t="array" ref="R191">_xll.BDP(I191,"CRNCY")</f>
        <v>GBP</v>
      </c>
      <c r="S191" s="91" t="str" cm="1">
        <f t="array" ref="S191">_xll.BDP(P191&amp;" Govt","RISK_MID")</f>
        <v>#N/A Field Not Applicable Govt</v>
      </c>
      <c r="T191" s="175" t="e">
        <f t="shared" si="47"/>
        <v>#VALUE!</v>
      </c>
      <c r="U191" cm="1">
        <f t="array" ref="U191">IF(R191="USD",1,_xll.BDP("USD"&amp;R191&amp;" CURNCY","PX_LAST"))</f>
        <v>0.77449999999999997</v>
      </c>
      <c r="V191" s="107" t="e">
        <f t="shared" si="48"/>
        <v>#VALUE!</v>
      </c>
      <c r="X191" s="249" t="str">
        <f t="shared" si="49"/>
        <v>EUR/GBP R 06/20/24 Curncy</v>
      </c>
      <c r="Y191" s="250">
        <f t="shared" si="50"/>
        <v>606867.13396271307</v>
      </c>
      <c r="Z191" s="254">
        <f t="shared" si="51"/>
        <v>-18132.866037286934</v>
      </c>
      <c r="AA191" s="254" t="e">
        <f t="shared" si="52"/>
        <v>#VALUE!</v>
      </c>
      <c r="AB191" s="91" t="str" cm="1">
        <f t="array" ref="AB191">_xll.BDP(P191&amp;" Govt","PX_DIRTY_MID")</f>
        <v>#N/A Field Not Applicable Govt</v>
      </c>
      <c r="AC191" s="256" t="e">
        <f t="shared" si="53"/>
        <v>#VALUE!</v>
      </c>
      <c r="AD191" s="255" t="e">
        <f t="shared" si="54"/>
        <v>#VALUE!</v>
      </c>
      <c r="AE191" s="249" t="str">
        <f t="shared" si="55"/>
        <v>EUR/GBP R 06/20/24 EUR</v>
      </c>
      <c r="AF191" s="254"/>
      <c r="AG191" s="254">
        <f t="shared" si="56"/>
        <v>-18132.866037286934</v>
      </c>
      <c r="AH191" s="254" t="e">
        <f t="shared" si="57"/>
        <v>#VALUE!</v>
      </c>
      <c r="AI191" s="256" t="e">
        <f t="shared" si="58"/>
        <v>#VALUE!</v>
      </c>
      <c r="AJ191" t="b">
        <f t="shared" si="59"/>
        <v>1</v>
      </c>
      <c r="AK191" t="s">
        <v>1011</v>
      </c>
      <c r="AL191" t="str">
        <f t="shared" si="60"/>
        <v>FORWARD</v>
      </c>
      <c r="AM191">
        <f t="shared" si="61"/>
        <v>0</v>
      </c>
    </row>
    <row r="192" spans="1:39" x14ac:dyDescent="0.35">
      <c r="A192" t="s">
        <v>843</v>
      </c>
      <c r="B192" t="s">
        <v>844</v>
      </c>
      <c r="D192">
        <v>0</v>
      </c>
      <c r="E192">
        <v>0</v>
      </c>
      <c r="F192">
        <v>1</v>
      </c>
      <c r="H192" s="287" t="e">
        <f t="shared" si="62"/>
        <v>#N/A</v>
      </c>
      <c r="I192" s="249" t="s">
        <v>820</v>
      </c>
      <c r="J192" t="s">
        <v>821</v>
      </c>
      <c r="L192">
        <v>2000000</v>
      </c>
      <c r="M192" s="250">
        <v>2161900.520324707</v>
      </c>
      <c r="N192" s="251">
        <v>0.85247999734878543</v>
      </c>
      <c r="O192" t="str" cm="1">
        <f t="array" ref="O192">_xll.BDP(I192,"SECURITY_TYP")</f>
        <v>FORWARD</v>
      </c>
      <c r="P192" t="str" cm="1">
        <f t="array" ref="P192">_xll.BDP(I192,"ID_ISIN")</f>
        <v>#N/A Field Not Applicable</v>
      </c>
      <c r="Q192" t="str" cm="1">
        <f t="array" ref="Q192">_xll.BDP(P192&amp;" Govt","MATURITY")</f>
        <v>#N/A Field Not Applicable Govt</v>
      </c>
      <c r="R192" t="str" cm="1">
        <f t="array" ref="R192">_xll.BDP(I192,"CRNCY")</f>
        <v>GBP</v>
      </c>
      <c r="S192" s="91" t="str" cm="1">
        <f t="array" ref="S192">_xll.BDP(P192&amp;" Govt","RISK_MID")</f>
        <v>#N/A Field Not Applicable Govt</v>
      </c>
      <c r="T192" s="175" t="e">
        <f t="shared" si="47"/>
        <v>#VALUE!</v>
      </c>
      <c r="U192" cm="1">
        <f t="array" ref="U192">IF(R192="USD",1,_xll.BDP("USD"&amp;R192&amp;" CURNCY","PX_LAST"))</f>
        <v>0.77449999999999997</v>
      </c>
      <c r="V192" s="107" t="e">
        <f t="shared" si="48"/>
        <v>#VALUE!</v>
      </c>
      <c r="X192" s="249" t="str">
        <f t="shared" si="49"/>
        <v>EUR/GBP R 06/20/24 Curncy</v>
      </c>
      <c r="Y192" s="250">
        <f t="shared" si="50"/>
        <v>1941974.8286806818</v>
      </c>
      <c r="Z192" s="254">
        <f t="shared" si="51"/>
        <v>-58025.171319318237</v>
      </c>
      <c r="AA192" s="254" t="e">
        <f t="shared" si="52"/>
        <v>#VALUE!</v>
      </c>
      <c r="AB192" s="91" t="str" cm="1">
        <f t="array" ref="AB192">_xll.BDP(P192&amp;" Govt","PX_DIRTY_MID")</f>
        <v>#N/A Field Not Applicable Govt</v>
      </c>
      <c r="AC192" s="256" t="e">
        <f t="shared" si="53"/>
        <v>#VALUE!</v>
      </c>
      <c r="AD192" s="255" t="e">
        <f t="shared" si="54"/>
        <v>#VALUE!</v>
      </c>
      <c r="AE192" s="249" t="str">
        <f t="shared" si="55"/>
        <v>EUR/GBP R 06/20/24 EUR</v>
      </c>
      <c r="AG192" s="254">
        <f t="shared" si="56"/>
        <v>-58025.171319318237</v>
      </c>
      <c r="AH192" s="254" t="e">
        <f t="shared" si="57"/>
        <v>#VALUE!</v>
      </c>
      <c r="AI192" s="256" t="e">
        <f t="shared" si="58"/>
        <v>#VALUE!</v>
      </c>
      <c r="AJ192" t="b">
        <f t="shared" si="59"/>
        <v>1</v>
      </c>
      <c r="AK192" t="s">
        <v>1011</v>
      </c>
      <c r="AL192" t="str">
        <f t="shared" si="60"/>
        <v>FORWARD</v>
      </c>
      <c r="AM192">
        <f t="shared" si="61"/>
        <v>0</v>
      </c>
    </row>
    <row r="193" spans="1:39" x14ac:dyDescent="0.35">
      <c r="A193" t="s">
        <v>831</v>
      </c>
      <c r="B193" t="s">
        <v>832</v>
      </c>
      <c r="D193">
        <v>855000</v>
      </c>
      <c r="E193">
        <v>4362478.786757404</v>
      </c>
      <c r="F193">
        <v>89.843999999999994</v>
      </c>
      <c r="H193" s="287" t="e">
        <f t="shared" si="62"/>
        <v>#N/A</v>
      </c>
      <c r="I193" s="249" t="s">
        <v>820</v>
      </c>
      <c r="J193" t="s">
        <v>821</v>
      </c>
      <c r="L193" s="250">
        <v>4000000</v>
      </c>
      <c r="M193" s="250">
        <v>4323801.0406494141</v>
      </c>
      <c r="N193" s="251">
        <v>0.85247999734878543</v>
      </c>
      <c r="O193" t="str" cm="1">
        <f t="array" ref="O193">_xll.BDP(I193,"SECURITY_TYP")</f>
        <v>FORWARD</v>
      </c>
      <c r="P193" t="str" cm="1">
        <f t="array" ref="P193">_xll.BDP(I193,"ID_ISIN")</f>
        <v>#N/A Field Not Applicable</v>
      </c>
      <c r="Q193" t="str" cm="1">
        <f t="array" ref="Q193">_xll.BDP(P193&amp;" Govt","MATURITY")</f>
        <v>#N/A Field Not Applicable Govt</v>
      </c>
      <c r="R193" t="str" cm="1">
        <f t="array" ref="R193">_xll.BDP(I193,"CRNCY")</f>
        <v>GBP</v>
      </c>
      <c r="S193" s="91" t="str" cm="1">
        <f t="array" ref="S193">_xll.BDP(P193&amp;" Govt","RISK_MID")</f>
        <v>#N/A Field Not Applicable Govt</v>
      </c>
      <c r="T193" s="175" t="e">
        <f t="shared" si="47"/>
        <v>#VALUE!</v>
      </c>
      <c r="U193" cm="1">
        <f t="array" ref="U193">IF(R193="USD",1,_xll.BDP("USD"&amp;R193&amp;" CURNCY","PX_LAST"))</f>
        <v>0.77449999999999997</v>
      </c>
      <c r="V193" s="107" t="e">
        <f t="shared" si="48"/>
        <v>#VALUE!</v>
      </c>
      <c r="X193" s="249" t="str">
        <f t="shared" si="49"/>
        <v>EUR/GBP R 06/20/24 Curncy</v>
      </c>
      <c r="Y193" s="250">
        <f t="shared" si="50"/>
        <v>3883949.6573613635</v>
      </c>
      <c r="Z193" s="254">
        <f t="shared" si="51"/>
        <v>-116050.34263863647</v>
      </c>
      <c r="AA193" s="254" t="e">
        <f t="shared" si="52"/>
        <v>#VALUE!</v>
      </c>
      <c r="AB193" s="91" t="str" cm="1">
        <f t="array" ref="AB193">_xll.BDP(P193&amp;" Govt","PX_DIRTY_MID")</f>
        <v>#N/A Field Not Applicable Govt</v>
      </c>
      <c r="AC193" s="256" t="e">
        <f t="shared" si="53"/>
        <v>#VALUE!</v>
      </c>
      <c r="AD193" s="255" t="e">
        <f t="shared" si="54"/>
        <v>#VALUE!</v>
      </c>
      <c r="AE193" s="249" t="str">
        <f t="shared" si="55"/>
        <v>EUR/GBP R 06/20/24 EUR</v>
      </c>
      <c r="AF193" s="254"/>
      <c r="AG193" s="254">
        <f t="shared" si="56"/>
        <v>-116050.34263863647</v>
      </c>
      <c r="AH193" s="254" t="e">
        <f t="shared" si="57"/>
        <v>#VALUE!</v>
      </c>
      <c r="AI193" s="256" t="e">
        <f t="shared" si="58"/>
        <v>#VALUE!</v>
      </c>
      <c r="AJ193" t="b">
        <f t="shared" si="59"/>
        <v>1</v>
      </c>
      <c r="AK193" t="s">
        <v>1011</v>
      </c>
      <c r="AL193" t="str">
        <f t="shared" si="60"/>
        <v>FORWARD</v>
      </c>
      <c r="AM193">
        <f t="shared" si="61"/>
        <v>0</v>
      </c>
    </row>
    <row r="194" spans="1:39" x14ac:dyDescent="0.35">
      <c r="A194" t="s">
        <v>1545</v>
      </c>
      <c r="B194" t="s">
        <v>1546</v>
      </c>
      <c r="D194">
        <v>-50700449.189999998</v>
      </c>
      <c r="E194">
        <v>-2851985.1563605056</v>
      </c>
      <c r="F194">
        <v>18.058872946289064</v>
      </c>
      <c r="H194" s="287">
        <f t="shared" si="62"/>
        <v>-142500</v>
      </c>
      <c r="I194" s="249" t="s">
        <v>727</v>
      </c>
      <c r="J194" t="s">
        <v>728</v>
      </c>
      <c r="L194">
        <v>183400</v>
      </c>
      <c r="M194" s="250">
        <v>975874.6823491113</v>
      </c>
      <c r="N194" s="251">
        <v>83.394999999999996</v>
      </c>
      <c r="O194" t="str" cm="1">
        <f t="array" ref="O194">_xll.BDP(I194,"SECURITY_TYP")</f>
        <v>DOMESTIC</v>
      </c>
      <c r="P194" t="str" cm="1">
        <f t="array" ref="P194">_xll.BDP(I194,"ID_ISIN")</f>
        <v>JP1201731L76</v>
      </c>
      <c r="Q194" t="str" cm="1">
        <f t="array" ref="Q194">_xll.BDP(P194&amp;" Govt","MATURITY")</f>
        <v>20/06/2040</v>
      </c>
      <c r="R194" t="str" cm="1">
        <f t="array" ref="R194">_xll.BDP(I194,"CRNCY")</f>
        <v>JPY</v>
      </c>
      <c r="S194" s="91" cm="1">
        <f t="array" ref="S194">_xll.BDP(P194&amp;" Govt","RISK_MID")</f>
        <v>10.283394001135093</v>
      </c>
      <c r="T194" s="175">
        <f t="shared" si="47"/>
        <v>1185.6254855146642</v>
      </c>
      <c r="U194" cm="1">
        <f t="array" ref="U194">IF(R194="USD",1,_xll.BDP("USD"&amp;R194&amp;" CURNCY","PX_LAST"))</f>
        <v>159.07</v>
      </c>
      <c r="V194" s="107">
        <f t="shared" si="48"/>
        <v>6.8796121917538353E-2</v>
      </c>
      <c r="X194" s="249" t="str">
        <f t="shared" si="49"/>
        <v>BK594564 Corp</v>
      </c>
      <c r="Y194" s="250">
        <f t="shared" si="50"/>
        <v>178079.09179001852</v>
      </c>
      <c r="Z194" s="254">
        <f t="shared" si="51"/>
        <v>-5320.9082099814841</v>
      </c>
      <c r="AA194" s="254">
        <f t="shared" si="52"/>
        <v>-34.398060958769136</v>
      </c>
      <c r="AB194" s="91" cm="1">
        <f t="array" ref="AB194">_xll.BDP(P194&amp;" Govt","PX_DIRTY_MID")</f>
        <v>82.896993100000017</v>
      </c>
      <c r="AC194" s="256">
        <f t="shared" si="53"/>
        <v>-27729.131273563118</v>
      </c>
      <c r="AD194" s="255">
        <f t="shared" si="54"/>
        <v>-2.8414643575765237E-2</v>
      </c>
      <c r="AE194" s="249" t="str">
        <f t="shared" si="55"/>
        <v>JGB 0.4 06/20/40 173</v>
      </c>
      <c r="AF194" s="254"/>
      <c r="AG194" s="254">
        <f t="shared" si="56"/>
        <v>-5320.9082099814841</v>
      </c>
      <c r="AH194" s="254">
        <f t="shared" si="57"/>
        <v>-34.398060958769136</v>
      </c>
      <c r="AI194" s="256">
        <f t="shared" si="58"/>
        <v>-27729.131273563118</v>
      </c>
      <c r="AJ194" t="b">
        <f t="shared" si="59"/>
        <v>1</v>
      </c>
      <c r="AK194" t="s">
        <v>1011</v>
      </c>
      <c r="AL194" t="str">
        <f t="shared" si="60"/>
        <v>DOMESTIC</v>
      </c>
      <c r="AM194">
        <f t="shared" si="61"/>
        <v>0</v>
      </c>
    </row>
    <row r="195" spans="1:39" x14ac:dyDescent="0.35">
      <c r="A195" t="s">
        <v>1545</v>
      </c>
      <c r="B195" t="s">
        <v>1547</v>
      </c>
      <c r="D195">
        <v>2799276.8538129539</v>
      </c>
      <c r="E195">
        <v>2799276.8538129539</v>
      </c>
      <c r="F195">
        <v>18.058872946289064</v>
      </c>
      <c r="H195" s="287" t="e">
        <f t="shared" si="62"/>
        <v>#N/A</v>
      </c>
      <c r="I195" s="249" t="s">
        <v>784</v>
      </c>
      <c r="J195" t="s">
        <v>785</v>
      </c>
      <c r="L195" s="250">
        <v>-11213881.199999999</v>
      </c>
      <c r="M195" s="250">
        <v>-71400.981894021854</v>
      </c>
      <c r="N195" s="251">
        <v>156.50580305175782</v>
      </c>
      <c r="O195" t="str" cm="1">
        <f t="array" ref="O195">_xll.BDP(I195,"SECURITY_TYP")</f>
        <v>FORWARD</v>
      </c>
      <c r="P195" t="str" cm="1">
        <f t="array" ref="P195">_xll.BDP(I195,"ID_ISIN")</f>
        <v>#N/A Field Not Applicable</v>
      </c>
      <c r="Q195" t="str" cm="1">
        <f t="array" ref="Q195">_xll.BDP(P195&amp;" Govt","MATURITY")</f>
        <v>#N/A Field Not Applicable Govt</v>
      </c>
      <c r="R195" t="str" cm="1">
        <f t="array" ref="R195">_xll.BDP(I195,"CRNCY")</f>
        <v>JPY</v>
      </c>
      <c r="S195" s="91" t="str" cm="1">
        <f t="array" ref="S195">_xll.BDP(P195&amp;" Govt","RISK_MID")</f>
        <v>#N/A Field Not Applicable Govt</v>
      </c>
      <c r="T195" s="175" t="e">
        <f t="shared" si="47"/>
        <v>#VALUE!</v>
      </c>
      <c r="U195" cm="1">
        <f t="array" ref="U195">IF(R195="USD",1,_xll.BDP("USD"&amp;R195&amp;" CURNCY","PX_LAST"))</f>
        <v>159.07</v>
      </c>
      <c r="V195" s="107" t="e">
        <f t="shared" si="48"/>
        <v>#VALUE!</v>
      </c>
      <c r="X195" s="249" t="str">
        <f t="shared" si="49"/>
        <v>USD/JPY R 06/20/24 Curncy</v>
      </c>
      <c r="Y195" s="250">
        <f t="shared" si="50"/>
        <v>-10888537.511107758</v>
      </c>
      <c r="Z195" s="254">
        <f t="shared" si="51"/>
        <v>325343.68889224157</v>
      </c>
      <c r="AA195" s="254" t="e">
        <f t="shared" si="52"/>
        <v>#VALUE!</v>
      </c>
      <c r="AB195" s="91" t="str" cm="1">
        <f t="array" ref="AB195">_xll.BDP(P195&amp;" Govt","PX_DIRTY_MID")</f>
        <v>#N/A Field Not Applicable Govt</v>
      </c>
      <c r="AC195" s="256" t="e">
        <f t="shared" si="53"/>
        <v>#VALUE!</v>
      </c>
      <c r="AD195" s="255" t="e">
        <f t="shared" si="54"/>
        <v>#VALUE!</v>
      </c>
      <c r="AE195" s="249" t="str">
        <f t="shared" si="55"/>
        <v>USD/JPY R 06/20/24 JPY</v>
      </c>
      <c r="AF195" s="254"/>
      <c r="AG195" s="254">
        <f t="shared" si="56"/>
        <v>325343.68889224157</v>
      </c>
      <c r="AH195" s="254" t="e">
        <f t="shared" si="57"/>
        <v>#VALUE!</v>
      </c>
      <c r="AI195" s="256" t="e">
        <f t="shared" si="58"/>
        <v>#VALUE!</v>
      </c>
      <c r="AJ195" t="b">
        <f t="shared" si="59"/>
        <v>1</v>
      </c>
      <c r="AK195" t="s">
        <v>1011</v>
      </c>
      <c r="AL195" t="str">
        <f t="shared" si="60"/>
        <v>FORWARD</v>
      </c>
      <c r="AM195">
        <f t="shared" si="61"/>
        <v>0</v>
      </c>
    </row>
    <row r="196" spans="1:39" x14ac:dyDescent="0.35">
      <c r="A196" t="s">
        <v>829</v>
      </c>
      <c r="B196" t="s">
        <v>830</v>
      </c>
      <c r="D196">
        <v>0</v>
      </c>
      <c r="E196">
        <v>0</v>
      </c>
      <c r="F196">
        <v>83.885000000000005</v>
      </c>
      <c r="H196" s="287" t="e">
        <f t="shared" si="62"/>
        <v>#N/A</v>
      </c>
      <c r="I196" s="249" t="s">
        <v>784</v>
      </c>
      <c r="J196" t="s">
        <v>786</v>
      </c>
      <c r="L196">
        <v>72000</v>
      </c>
      <c r="M196" s="250">
        <v>72000</v>
      </c>
      <c r="N196" s="251">
        <v>156.50580305175782</v>
      </c>
      <c r="O196" t="str" cm="1">
        <f t="array" ref="O196">_xll.BDP(I196,"SECURITY_TYP")</f>
        <v>FORWARD</v>
      </c>
      <c r="P196" t="str" cm="1">
        <f t="array" ref="P196">_xll.BDP(I196,"ID_ISIN")</f>
        <v>#N/A Field Not Applicable</v>
      </c>
      <c r="Q196" t="str" cm="1">
        <f t="array" ref="Q196">_xll.BDP(P196&amp;" Govt","MATURITY")</f>
        <v>#N/A Field Not Applicable Govt</v>
      </c>
      <c r="R196" t="str" cm="1">
        <f t="array" ref="R196">_xll.BDP(I196,"CRNCY")</f>
        <v>JPY</v>
      </c>
      <c r="S196" s="91" t="str" cm="1">
        <f t="array" ref="S196">_xll.BDP(P196&amp;" Govt","RISK_MID")</f>
        <v>#N/A Field Not Applicable Govt</v>
      </c>
      <c r="T196" s="175" t="e">
        <f t="shared" si="47"/>
        <v>#VALUE!</v>
      </c>
      <c r="U196" cm="1">
        <f t="array" ref="U196">IF(R196="USD",1,_xll.BDP("USD"&amp;R196&amp;" CURNCY","PX_LAST"))</f>
        <v>159.07</v>
      </c>
      <c r="V196" s="107" t="e">
        <f t="shared" si="48"/>
        <v>#VALUE!</v>
      </c>
      <c r="X196" s="249" t="str">
        <f t="shared" si="49"/>
        <v>USD/JPY R 06/20/24 Curncy</v>
      </c>
      <c r="Y196" s="250">
        <f t="shared" si="50"/>
        <v>69911.093832504543</v>
      </c>
      <c r="Z196" s="254">
        <f t="shared" si="51"/>
        <v>-2088.9061674954573</v>
      </c>
      <c r="AA196" s="254" t="e">
        <f t="shared" si="52"/>
        <v>#VALUE!</v>
      </c>
      <c r="AB196" s="91" t="str" cm="1">
        <f t="array" ref="AB196">_xll.BDP(P196&amp;" Govt","PX_DIRTY_MID")</f>
        <v>#N/A Field Not Applicable Govt</v>
      </c>
      <c r="AC196" s="256" t="e">
        <f t="shared" si="53"/>
        <v>#VALUE!</v>
      </c>
      <c r="AD196" s="255" t="e">
        <f t="shared" si="54"/>
        <v>#VALUE!</v>
      </c>
      <c r="AE196" s="249" t="str">
        <f t="shared" si="55"/>
        <v>USD/JPY R 06/20/24 USD</v>
      </c>
      <c r="AF196" s="254"/>
      <c r="AG196" s="254">
        <f t="shared" si="56"/>
        <v>-2088.9061674954573</v>
      </c>
      <c r="AH196" s="254" t="e">
        <f t="shared" si="57"/>
        <v>#VALUE!</v>
      </c>
      <c r="AI196" s="256" t="e">
        <f t="shared" si="58"/>
        <v>#VALUE!</v>
      </c>
      <c r="AJ196" t="b">
        <f t="shared" si="59"/>
        <v>1</v>
      </c>
      <c r="AK196" t="s">
        <v>1011</v>
      </c>
      <c r="AL196" t="str">
        <f t="shared" si="60"/>
        <v>FORWARD</v>
      </c>
      <c r="AM196">
        <f t="shared" si="61"/>
        <v>0</v>
      </c>
    </row>
    <row r="197" spans="1:39" x14ac:dyDescent="0.35">
      <c r="A197" t="s">
        <v>708</v>
      </c>
      <c r="B197" t="s">
        <v>709</v>
      </c>
      <c r="D197">
        <v>1076</v>
      </c>
      <c r="E197">
        <v>779920.57584299007</v>
      </c>
      <c r="F197">
        <v>97.722999999999999</v>
      </c>
      <c r="H197" s="287" t="e">
        <f t="shared" si="62"/>
        <v>#N/A</v>
      </c>
      <c r="I197" s="249" t="s">
        <v>784</v>
      </c>
      <c r="J197" t="s">
        <v>785</v>
      </c>
      <c r="L197" s="250">
        <v>-76737440</v>
      </c>
      <c r="M197" s="250">
        <v>-488602.33725622034</v>
      </c>
      <c r="N197" s="251">
        <v>156.50580305175782</v>
      </c>
      <c r="O197" t="str" cm="1">
        <f t="array" ref="O197">_xll.BDP(I197,"SECURITY_TYP")</f>
        <v>FORWARD</v>
      </c>
      <c r="P197" t="str" cm="1">
        <f t="array" ref="P197">_xll.BDP(I197,"ID_ISIN")</f>
        <v>#N/A Field Not Applicable</v>
      </c>
      <c r="Q197" t="str" cm="1">
        <f t="array" ref="Q197">_xll.BDP(P197&amp;" Govt","MATURITY")</f>
        <v>#N/A Field Not Applicable Govt</v>
      </c>
      <c r="R197" t="str" cm="1">
        <f t="array" ref="R197">_xll.BDP(I197,"CRNCY")</f>
        <v>JPY</v>
      </c>
      <c r="S197" s="91" t="str" cm="1">
        <f t="array" ref="S197">_xll.BDP(P197&amp;" Govt","RISK_MID")</f>
        <v>#N/A Field Not Applicable Govt</v>
      </c>
      <c r="T197" s="175" t="e">
        <f t="shared" ref="T197:T260" si="63">S197*L197/(10*U197)</f>
        <v>#VALUE!</v>
      </c>
      <c r="U197" cm="1">
        <f t="array" ref="U197">IF(R197="USD",1,_xll.BDP("USD"&amp;R197&amp;" CURNCY","PX_LAST"))</f>
        <v>159.07</v>
      </c>
      <c r="V197" s="107" t="e">
        <f t="shared" ref="V197:V260" si="64">T197/($I$2*100)</f>
        <v>#VALUE!</v>
      </c>
      <c r="X197" s="249" t="str">
        <f t="shared" ref="X197:X260" si="65">I197</f>
        <v>USD/JPY R 06/20/24 Curncy</v>
      </c>
      <c r="Y197" s="250">
        <f t="shared" ref="Y197:Y260" si="66">$Z$2*L197</f>
        <v>-74511088.448697045</v>
      </c>
      <c r="Z197" s="254">
        <f t="shared" ref="Z197:Z260" si="67">Y197-L197</f>
        <v>2226351.5513029546</v>
      </c>
      <c r="AA197" s="254" t="e">
        <f t="shared" ref="AA197:AA260" si="68">Z197*S197/(10*U197)</f>
        <v>#VALUE!</v>
      </c>
      <c r="AB197" s="91" t="str" cm="1">
        <f t="array" ref="AB197">_xll.BDP(P197&amp;" Govt","PX_DIRTY_MID")</f>
        <v>#N/A Field Not Applicable Govt</v>
      </c>
      <c r="AC197" s="256" t="e">
        <f t="shared" ref="AC197:AC260" si="69">AB197*Z197*(10/IF(R197="MXN",10,1)/U197)</f>
        <v>#VALUE!</v>
      </c>
      <c r="AD197" s="255" t="e">
        <f t="shared" ref="AD197:AD260" si="70">AC197/M197</f>
        <v>#VALUE!</v>
      </c>
      <c r="AE197" s="249" t="str">
        <f t="shared" ref="AE197:AE260" si="71">J197</f>
        <v>USD/JPY R 06/20/24 JPY</v>
      </c>
      <c r="AF197" s="254"/>
      <c r="AG197" s="254">
        <f t="shared" ref="AG197:AG260" si="72">IF(AF197="",Z197,AF197)</f>
        <v>2226351.5513029546</v>
      </c>
      <c r="AH197" s="254" t="e">
        <f t="shared" ref="AH197:AH260" si="73">AG197*S197/(10*U197)</f>
        <v>#VALUE!</v>
      </c>
      <c r="AI197" s="256" t="e">
        <f t="shared" ref="AI197:AI260" si="74">AB197*AG197*(10/IF(R197="MXN",10,1)/U197)</f>
        <v>#VALUE!</v>
      </c>
      <c r="AJ197" t="b">
        <f t="shared" ref="AJ197:AJ260" si="75">ABS(AG197)&lt;=ABS(L197)</f>
        <v>1</v>
      </c>
      <c r="AK197" t="s">
        <v>1011</v>
      </c>
      <c r="AL197" t="str">
        <f t="shared" ref="AL197:AL260" si="76">O197</f>
        <v>FORWARD</v>
      </c>
      <c r="AM197">
        <f t="shared" ref="AM197:AM260" si="77">K197</f>
        <v>0</v>
      </c>
    </row>
    <row r="198" spans="1:39" x14ac:dyDescent="0.35">
      <c r="A198" t="s">
        <v>1374</v>
      </c>
      <c r="B198" t="s">
        <v>1375</v>
      </c>
      <c r="D198">
        <v>3350</v>
      </c>
      <c r="E198">
        <v>3355293.8374999994</v>
      </c>
      <c r="F198">
        <v>98.1171875</v>
      </c>
      <c r="H198" s="287" t="e">
        <f t="shared" si="62"/>
        <v>#N/A</v>
      </c>
      <c r="I198" s="249" t="s">
        <v>784</v>
      </c>
      <c r="J198" t="s">
        <v>786</v>
      </c>
      <c r="L198">
        <v>500000</v>
      </c>
      <c r="M198">
        <v>500000</v>
      </c>
      <c r="N198" s="251">
        <v>156.50580305175782</v>
      </c>
      <c r="O198" t="str" cm="1">
        <f t="array" ref="O198">_xll.BDP(I198,"SECURITY_TYP")</f>
        <v>FORWARD</v>
      </c>
      <c r="P198" t="str" cm="1">
        <f t="array" ref="P198">_xll.BDP(I198,"ID_ISIN")</f>
        <v>#N/A Field Not Applicable</v>
      </c>
      <c r="Q198" t="str" cm="1">
        <f t="array" ref="Q198">_xll.BDP(P198&amp;" Govt","MATURITY")</f>
        <v>#N/A Field Not Applicable Govt</v>
      </c>
      <c r="R198" t="str" cm="1">
        <f t="array" ref="R198">_xll.BDP(I198,"CRNCY")</f>
        <v>JPY</v>
      </c>
      <c r="S198" s="91" t="str" cm="1">
        <f t="array" ref="S198">_xll.BDP(P198&amp;" Govt","RISK_MID")</f>
        <v>#N/A Field Not Applicable Govt</v>
      </c>
      <c r="T198" s="175" t="e">
        <f t="shared" si="63"/>
        <v>#VALUE!</v>
      </c>
      <c r="U198" cm="1">
        <f t="array" ref="U198">IF(R198="USD",1,_xll.BDP("USD"&amp;R198&amp;" CURNCY","PX_LAST"))</f>
        <v>159.07</v>
      </c>
      <c r="V198" s="107" t="e">
        <f t="shared" si="64"/>
        <v>#VALUE!</v>
      </c>
      <c r="X198" s="249" t="str">
        <f t="shared" si="65"/>
        <v>USD/JPY R 06/20/24 Curncy</v>
      </c>
      <c r="Y198" s="250">
        <f t="shared" si="66"/>
        <v>485493.70717017044</v>
      </c>
      <c r="Z198" s="254">
        <f t="shared" si="67"/>
        <v>-14506.292829829559</v>
      </c>
      <c r="AA198" s="254" t="e">
        <f t="shared" si="68"/>
        <v>#VALUE!</v>
      </c>
      <c r="AB198" s="91" t="str" cm="1">
        <f t="array" ref="AB198">_xll.BDP(P198&amp;" Govt","PX_DIRTY_MID")</f>
        <v>#N/A Field Not Applicable Govt</v>
      </c>
      <c r="AC198" s="256" t="e">
        <f t="shared" si="69"/>
        <v>#VALUE!</v>
      </c>
      <c r="AD198" s="255" t="e">
        <f t="shared" si="70"/>
        <v>#VALUE!</v>
      </c>
      <c r="AE198" s="249" t="str">
        <f t="shared" si="71"/>
        <v>USD/JPY R 06/20/24 USD</v>
      </c>
      <c r="AF198" s="254"/>
      <c r="AG198" s="254">
        <f t="shared" si="72"/>
        <v>-14506.292829829559</v>
      </c>
      <c r="AH198" s="254" t="e">
        <f t="shared" si="73"/>
        <v>#VALUE!</v>
      </c>
      <c r="AI198" s="256" t="e">
        <f t="shared" si="74"/>
        <v>#VALUE!</v>
      </c>
      <c r="AJ198" t="b">
        <f t="shared" si="75"/>
        <v>1</v>
      </c>
      <c r="AK198" t="s">
        <v>1011</v>
      </c>
      <c r="AL198" t="str">
        <f t="shared" si="76"/>
        <v>FORWARD</v>
      </c>
      <c r="AM198">
        <f t="shared" si="77"/>
        <v>0</v>
      </c>
    </row>
    <row r="199" spans="1:39" x14ac:dyDescent="0.35">
      <c r="A199" t="s">
        <v>1450</v>
      </c>
      <c r="B199" t="s">
        <v>1451</v>
      </c>
      <c r="D199">
        <v>1300</v>
      </c>
      <c r="E199">
        <v>59781.506081577929</v>
      </c>
      <c r="F199">
        <v>4.7605924606323242</v>
      </c>
      <c r="H199" s="287" t="e">
        <f t="shared" ref="H199:H262" si="78">VLOOKUP(I199,$A$4:$D$629,4,0)-L199</f>
        <v>#N/A</v>
      </c>
      <c r="I199" s="249" t="s">
        <v>784</v>
      </c>
      <c r="J199" t="s">
        <v>785</v>
      </c>
      <c r="L199" s="250">
        <v>-1001864695</v>
      </c>
      <c r="M199" s="250">
        <v>-6379069.0905442033</v>
      </c>
      <c r="N199" s="251">
        <v>156.50580305175782</v>
      </c>
      <c r="O199" t="str" cm="1">
        <f t="array" ref="O199">_xll.BDP(I199,"SECURITY_TYP")</f>
        <v>FORWARD</v>
      </c>
      <c r="P199" t="str" cm="1">
        <f t="array" ref="P199">_xll.BDP(I199,"ID_ISIN")</f>
        <v>#N/A Field Not Applicable</v>
      </c>
      <c r="Q199" t="str" cm="1">
        <f t="array" ref="Q199">_xll.BDP(P199&amp;" Govt","MATURITY")</f>
        <v>#N/A Field Not Applicable Govt</v>
      </c>
      <c r="R199" t="str" cm="1">
        <f t="array" ref="R199">_xll.BDP(I199,"CRNCY")</f>
        <v>JPY</v>
      </c>
      <c r="S199" s="91" t="str" cm="1">
        <f t="array" ref="S199">_xll.BDP(P199&amp;" Govt","RISK_MID")</f>
        <v>#N/A Field Not Applicable Govt</v>
      </c>
      <c r="T199" s="175" t="e">
        <f t="shared" si="63"/>
        <v>#VALUE!</v>
      </c>
      <c r="U199" cm="1">
        <f t="array" ref="U199">IF(R199="USD",1,_xll.BDP("USD"&amp;R199&amp;" CURNCY","PX_LAST"))</f>
        <v>159.07</v>
      </c>
      <c r="V199" s="107" t="e">
        <f t="shared" si="64"/>
        <v>#VALUE!</v>
      </c>
      <c r="X199" s="249" t="str">
        <f t="shared" si="65"/>
        <v>USD/JPY R 06/20/24 Curncy</v>
      </c>
      <c r="Y199" s="250">
        <f t="shared" si="66"/>
        <v>-972798009.71692419</v>
      </c>
      <c r="Z199" s="254">
        <f t="shared" si="67"/>
        <v>29066685.283075809</v>
      </c>
      <c r="AA199" s="254" t="e">
        <f t="shared" si="68"/>
        <v>#VALUE!</v>
      </c>
      <c r="AB199" s="91" t="str" cm="1">
        <f t="array" ref="AB199">_xll.BDP(P199&amp;" Govt","PX_DIRTY_MID")</f>
        <v>#N/A Field Not Applicable Govt</v>
      </c>
      <c r="AC199" s="256" t="e">
        <f t="shared" si="69"/>
        <v>#VALUE!</v>
      </c>
      <c r="AD199" s="255" t="e">
        <f t="shared" si="70"/>
        <v>#VALUE!</v>
      </c>
      <c r="AE199" s="249" t="str">
        <f t="shared" si="71"/>
        <v>USD/JPY R 06/20/24 JPY</v>
      </c>
      <c r="AF199" s="254"/>
      <c r="AG199" s="254">
        <f t="shared" si="72"/>
        <v>29066685.283075809</v>
      </c>
      <c r="AH199" s="254" t="e">
        <f t="shared" si="73"/>
        <v>#VALUE!</v>
      </c>
      <c r="AI199" s="256" t="e">
        <f t="shared" si="74"/>
        <v>#VALUE!</v>
      </c>
      <c r="AJ199" t="b">
        <f t="shared" si="75"/>
        <v>1</v>
      </c>
      <c r="AK199" t="s">
        <v>1011</v>
      </c>
      <c r="AL199" t="str">
        <f t="shared" si="76"/>
        <v>FORWARD</v>
      </c>
      <c r="AM199">
        <f t="shared" si="77"/>
        <v>0</v>
      </c>
    </row>
    <row r="200" spans="1:39" x14ac:dyDescent="0.35">
      <c r="A200" t="s">
        <v>942</v>
      </c>
      <c r="B200" t="s">
        <v>943</v>
      </c>
      <c r="D200">
        <v>14937000</v>
      </c>
      <c r="E200">
        <v>-1092215.0090280012</v>
      </c>
      <c r="F200">
        <v>-6.9927000000000081</v>
      </c>
      <c r="H200" s="287" t="e">
        <f t="shared" si="78"/>
        <v>#N/A</v>
      </c>
      <c r="I200" s="249" t="s">
        <v>784</v>
      </c>
      <c r="J200" t="s">
        <v>786</v>
      </c>
      <c r="L200">
        <v>6500000</v>
      </c>
      <c r="M200">
        <v>6500000</v>
      </c>
      <c r="N200" s="251">
        <v>156.50580305175782</v>
      </c>
      <c r="O200" t="str" cm="1">
        <f t="array" ref="O200">_xll.BDP(I200,"SECURITY_TYP")</f>
        <v>FORWARD</v>
      </c>
      <c r="P200" t="str" cm="1">
        <f t="array" ref="P200">_xll.BDP(I200,"ID_ISIN")</f>
        <v>#N/A Field Not Applicable</v>
      </c>
      <c r="Q200" t="str" cm="1">
        <f t="array" ref="Q200">_xll.BDP(P200&amp;" Govt","MATURITY")</f>
        <v>#N/A Field Not Applicable Govt</v>
      </c>
      <c r="R200" t="str" cm="1">
        <f t="array" ref="R200">_xll.BDP(I200,"CRNCY")</f>
        <v>JPY</v>
      </c>
      <c r="S200" s="91" t="str" cm="1">
        <f t="array" ref="S200">_xll.BDP(P200&amp;" Govt","RISK_MID")</f>
        <v>#N/A Field Not Applicable Govt</v>
      </c>
      <c r="T200" s="175" t="e">
        <f t="shared" si="63"/>
        <v>#VALUE!</v>
      </c>
      <c r="U200" cm="1">
        <f t="array" ref="U200">IF(R200="USD",1,_xll.BDP("USD"&amp;R200&amp;" CURNCY","PX_LAST"))</f>
        <v>159.07</v>
      </c>
      <c r="V200" s="107" t="e">
        <f t="shared" si="64"/>
        <v>#VALUE!</v>
      </c>
      <c r="X200" s="249" t="str">
        <f t="shared" si="65"/>
        <v>USD/JPY R 06/20/24 Curncy</v>
      </c>
      <c r="Y200" s="250">
        <f t="shared" si="66"/>
        <v>6311418.1932122158</v>
      </c>
      <c r="Z200" s="254">
        <f t="shared" si="67"/>
        <v>-188581.80678778421</v>
      </c>
      <c r="AA200" s="254" t="e">
        <f t="shared" si="68"/>
        <v>#VALUE!</v>
      </c>
      <c r="AB200" s="91" t="str" cm="1">
        <f t="array" ref="AB200">_xll.BDP(P200&amp;" Govt","PX_DIRTY_MID")</f>
        <v>#N/A Field Not Applicable Govt</v>
      </c>
      <c r="AC200" s="256" t="e">
        <f t="shared" si="69"/>
        <v>#VALUE!</v>
      </c>
      <c r="AD200" s="255" t="e">
        <f t="shared" si="70"/>
        <v>#VALUE!</v>
      </c>
      <c r="AE200" s="249" t="str">
        <f t="shared" si="71"/>
        <v>USD/JPY R 06/20/24 USD</v>
      </c>
      <c r="AF200" s="254"/>
      <c r="AG200" s="254">
        <f t="shared" si="72"/>
        <v>-188581.80678778421</v>
      </c>
      <c r="AH200" s="254" t="e">
        <f t="shared" si="73"/>
        <v>#VALUE!</v>
      </c>
      <c r="AI200" s="256" t="e">
        <f t="shared" si="74"/>
        <v>#VALUE!</v>
      </c>
      <c r="AJ200" t="b">
        <f t="shared" si="75"/>
        <v>1</v>
      </c>
      <c r="AK200" t="s">
        <v>1011</v>
      </c>
      <c r="AL200" t="str">
        <f t="shared" si="76"/>
        <v>FORWARD</v>
      </c>
      <c r="AM200">
        <f t="shared" si="77"/>
        <v>0</v>
      </c>
    </row>
    <row r="201" spans="1:39" x14ac:dyDescent="0.35">
      <c r="A201" t="s">
        <v>735</v>
      </c>
      <c r="B201" t="s">
        <v>736</v>
      </c>
      <c r="D201">
        <v>107302.83000000427</v>
      </c>
      <c r="E201">
        <v>27352.93881219592</v>
      </c>
      <c r="F201">
        <v>1</v>
      </c>
      <c r="H201" s="287" t="e">
        <f t="shared" si="78"/>
        <v>#N/A</v>
      </c>
      <c r="I201" s="249" t="s">
        <v>784</v>
      </c>
      <c r="J201" t="s">
        <v>785</v>
      </c>
      <c r="L201">
        <v>-506264946</v>
      </c>
      <c r="M201">
        <v>-3223488.2462393087</v>
      </c>
      <c r="N201" s="251">
        <v>156.50580305175782</v>
      </c>
      <c r="O201" t="str" cm="1">
        <f t="array" ref="O201">_xll.BDP(I201,"SECURITY_TYP")</f>
        <v>FORWARD</v>
      </c>
      <c r="P201" t="str" cm="1">
        <f t="array" ref="P201">_xll.BDP(I201,"ID_ISIN")</f>
        <v>#N/A Field Not Applicable</v>
      </c>
      <c r="Q201" t="str" cm="1">
        <f t="array" ref="Q201">_xll.BDP(P201&amp;" Govt","MATURITY")</f>
        <v>#N/A Field Not Applicable Govt</v>
      </c>
      <c r="R201" t="str" cm="1">
        <f t="array" ref="R201">_xll.BDP(I201,"CRNCY")</f>
        <v>JPY</v>
      </c>
      <c r="S201" s="91" t="str" cm="1">
        <f t="array" ref="S201">_xll.BDP(P201&amp;" Govt","RISK_MID")</f>
        <v>#N/A Field Not Applicable Govt</v>
      </c>
      <c r="T201" s="175" t="e">
        <f t="shared" si="63"/>
        <v>#VALUE!</v>
      </c>
      <c r="U201" cm="1">
        <f t="array" ref="U201">IF(R201="USD",1,_xll.BDP("USD"&amp;R201&amp;" CURNCY","PX_LAST"))</f>
        <v>159.07</v>
      </c>
      <c r="V201" s="107" t="e">
        <f t="shared" si="64"/>
        <v>#VALUE!</v>
      </c>
      <c r="X201" s="249" t="str">
        <f t="shared" si="65"/>
        <v>USD/JPY R 06/20/24 Curncy</v>
      </c>
      <c r="Y201" s="250">
        <f t="shared" si="66"/>
        <v>-491576890.88769227</v>
      </c>
      <c r="Z201" s="254">
        <f t="shared" si="67"/>
        <v>14688055.112307727</v>
      </c>
      <c r="AA201" s="254" t="e">
        <f t="shared" si="68"/>
        <v>#VALUE!</v>
      </c>
      <c r="AB201" s="91" t="str" cm="1">
        <f t="array" ref="AB201">_xll.BDP(P201&amp;" Govt","PX_DIRTY_MID")</f>
        <v>#N/A Field Not Applicable Govt</v>
      </c>
      <c r="AC201" s="256" t="e">
        <f t="shared" si="69"/>
        <v>#VALUE!</v>
      </c>
      <c r="AD201" s="255" t="e">
        <f t="shared" si="70"/>
        <v>#VALUE!</v>
      </c>
      <c r="AE201" s="249" t="str">
        <f t="shared" si="71"/>
        <v>USD/JPY R 06/20/24 JPY</v>
      </c>
      <c r="AF201" s="254"/>
      <c r="AG201" s="254">
        <f t="shared" si="72"/>
        <v>14688055.112307727</v>
      </c>
      <c r="AH201" s="254" t="e">
        <f t="shared" si="73"/>
        <v>#VALUE!</v>
      </c>
      <c r="AI201" s="256" t="e">
        <f t="shared" si="74"/>
        <v>#VALUE!</v>
      </c>
      <c r="AJ201" t="b">
        <f t="shared" si="75"/>
        <v>1</v>
      </c>
      <c r="AK201" t="s">
        <v>1011</v>
      </c>
      <c r="AL201" t="str">
        <f t="shared" si="76"/>
        <v>FORWARD</v>
      </c>
      <c r="AM201">
        <f t="shared" si="77"/>
        <v>0</v>
      </c>
    </row>
    <row r="202" spans="1:39" x14ac:dyDescent="0.35">
      <c r="A202" t="s">
        <v>600</v>
      </c>
      <c r="B202" t="s">
        <v>601</v>
      </c>
      <c r="D202">
        <v>2177</v>
      </c>
      <c r="E202">
        <v>1129513.4193623352</v>
      </c>
      <c r="F202">
        <v>75.718000000000004</v>
      </c>
      <c r="H202" s="287" t="e">
        <f t="shared" si="78"/>
        <v>#N/A</v>
      </c>
      <c r="I202" s="249" t="s">
        <v>784</v>
      </c>
      <c r="J202" t="s">
        <v>786</v>
      </c>
      <c r="L202">
        <v>3300000</v>
      </c>
      <c r="M202" s="250">
        <v>3300000</v>
      </c>
      <c r="N202" s="251">
        <v>156.50580305175782</v>
      </c>
      <c r="O202" t="str" cm="1">
        <f t="array" ref="O202">_xll.BDP(I202,"SECURITY_TYP")</f>
        <v>FORWARD</v>
      </c>
      <c r="P202" t="str" cm="1">
        <f t="array" ref="P202">_xll.BDP(I202,"ID_ISIN")</f>
        <v>#N/A Field Not Applicable</v>
      </c>
      <c r="Q202" t="str" cm="1">
        <f t="array" ref="Q202">_xll.BDP(P202&amp;" Govt","MATURITY")</f>
        <v>#N/A Field Not Applicable Govt</v>
      </c>
      <c r="R202" t="str" cm="1">
        <f t="array" ref="R202">_xll.BDP(I202,"CRNCY")</f>
        <v>JPY</v>
      </c>
      <c r="S202" s="91" t="str" cm="1">
        <f t="array" ref="S202">_xll.BDP(P202&amp;" Govt","RISK_MID")</f>
        <v>#N/A Field Not Applicable Govt</v>
      </c>
      <c r="T202" s="175" t="e">
        <f t="shared" si="63"/>
        <v>#VALUE!</v>
      </c>
      <c r="U202" cm="1">
        <f t="array" ref="U202">IF(R202="USD",1,_xll.BDP("USD"&amp;R202&amp;" CURNCY","PX_LAST"))</f>
        <v>159.07</v>
      </c>
      <c r="V202" s="107" t="e">
        <f t="shared" si="64"/>
        <v>#VALUE!</v>
      </c>
      <c r="X202" s="249" t="str">
        <f t="shared" si="65"/>
        <v>USD/JPY R 06/20/24 Curncy</v>
      </c>
      <c r="Y202" s="250">
        <f t="shared" si="66"/>
        <v>3204258.4673231249</v>
      </c>
      <c r="Z202" s="254">
        <f t="shared" si="67"/>
        <v>-95741.532676875126</v>
      </c>
      <c r="AA202" s="254" t="e">
        <f t="shared" si="68"/>
        <v>#VALUE!</v>
      </c>
      <c r="AB202" s="91" t="str" cm="1">
        <f t="array" ref="AB202">_xll.BDP(P202&amp;" Govt","PX_DIRTY_MID")</f>
        <v>#N/A Field Not Applicable Govt</v>
      </c>
      <c r="AC202" s="256" t="e">
        <f t="shared" si="69"/>
        <v>#VALUE!</v>
      </c>
      <c r="AD202" s="255" t="e">
        <f t="shared" si="70"/>
        <v>#VALUE!</v>
      </c>
      <c r="AE202" s="249" t="str">
        <f t="shared" si="71"/>
        <v>USD/JPY R 06/20/24 USD</v>
      </c>
      <c r="AG202" s="254">
        <f t="shared" si="72"/>
        <v>-95741.532676875126</v>
      </c>
      <c r="AH202" s="254" t="e">
        <f t="shared" si="73"/>
        <v>#VALUE!</v>
      </c>
      <c r="AI202" s="256" t="e">
        <f t="shared" si="74"/>
        <v>#VALUE!</v>
      </c>
      <c r="AJ202" t="b">
        <f t="shared" si="75"/>
        <v>1</v>
      </c>
      <c r="AK202" t="s">
        <v>1011</v>
      </c>
      <c r="AL202" t="str">
        <f t="shared" si="76"/>
        <v>FORWARD</v>
      </c>
      <c r="AM202">
        <f t="shared" si="77"/>
        <v>0</v>
      </c>
    </row>
    <row r="203" spans="1:39" x14ac:dyDescent="0.35">
      <c r="A203" t="s">
        <v>1441</v>
      </c>
      <c r="B203" t="s">
        <v>1442</v>
      </c>
      <c r="D203">
        <v>2000</v>
      </c>
      <c r="E203">
        <v>2265406.1044244817</v>
      </c>
      <c r="F203">
        <v>102.52</v>
      </c>
      <c r="H203" s="287" t="e">
        <f t="shared" si="78"/>
        <v>#N/A</v>
      </c>
      <c r="I203" s="249" t="s">
        <v>784</v>
      </c>
      <c r="J203" t="s">
        <v>785</v>
      </c>
      <c r="L203">
        <v>326999999.99999994</v>
      </c>
      <c r="M203">
        <v>2082073.1611946402</v>
      </c>
      <c r="N203" s="251">
        <v>156.50580305175782</v>
      </c>
      <c r="O203" t="str" cm="1">
        <f t="array" ref="O203">_xll.BDP(I203,"SECURITY_TYP")</f>
        <v>FORWARD</v>
      </c>
      <c r="P203" t="str" cm="1">
        <f t="array" ref="P203">_xll.BDP(I203,"ID_ISIN")</f>
        <v>#N/A Field Not Applicable</v>
      </c>
      <c r="Q203" t="str" cm="1">
        <f t="array" ref="Q203">_xll.BDP(P203&amp;" Govt","MATURITY")</f>
        <v>#N/A Field Not Applicable Govt</v>
      </c>
      <c r="R203" t="str" cm="1">
        <f t="array" ref="R203">_xll.BDP(I203,"CRNCY")</f>
        <v>JPY</v>
      </c>
      <c r="S203" s="91" t="str" cm="1">
        <f t="array" ref="S203">_xll.BDP(P203&amp;" Govt","RISK_MID")</f>
        <v>#N/A Field Not Applicable Govt</v>
      </c>
      <c r="T203" s="175" t="e">
        <f t="shared" si="63"/>
        <v>#VALUE!</v>
      </c>
      <c r="U203" cm="1">
        <f t="array" ref="U203">IF(R203="USD",1,_xll.BDP("USD"&amp;R203&amp;" CURNCY","PX_LAST"))</f>
        <v>159.07</v>
      </c>
      <c r="V203" s="107" t="e">
        <f t="shared" si="64"/>
        <v>#VALUE!</v>
      </c>
      <c r="X203" s="249" t="str">
        <f t="shared" si="65"/>
        <v>USD/JPY R 06/20/24 Curncy</v>
      </c>
      <c r="Y203" s="250">
        <f t="shared" si="66"/>
        <v>317512884.48929143</v>
      </c>
      <c r="Z203" s="254">
        <f t="shared" si="67"/>
        <v>-9487115.5107085109</v>
      </c>
      <c r="AA203" s="254" t="e">
        <f t="shared" si="68"/>
        <v>#VALUE!</v>
      </c>
      <c r="AB203" s="91" t="str" cm="1">
        <f t="array" ref="AB203">_xll.BDP(P203&amp;" Govt","PX_DIRTY_MID")</f>
        <v>#N/A Field Not Applicable Govt</v>
      </c>
      <c r="AC203" s="256" t="e">
        <f t="shared" si="69"/>
        <v>#VALUE!</v>
      </c>
      <c r="AD203" s="255" t="e">
        <f t="shared" si="70"/>
        <v>#VALUE!</v>
      </c>
      <c r="AE203" s="249" t="str">
        <f t="shared" si="71"/>
        <v>USD/JPY R 06/20/24 JPY</v>
      </c>
      <c r="AF203" s="254"/>
      <c r="AG203" s="254">
        <f t="shared" si="72"/>
        <v>-9487115.5107085109</v>
      </c>
      <c r="AH203" s="254" t="e">
        <f t="shared" si="73"/>
        <v>#VALUE!</v>
      </c>
      <c r="AI203" s="256" t="e">
        <f t="shared" si="74"/>
        <v>#VALUE!</v>
      </c>
      <c r="AJ203" t="b">
        <f t="shared" si="75"/>
        <v>1</v>
      </c>
      <c r="AK203" t="s">
        <v>1011</v>
      </c>
      <c r="AL203" t="str">
        <f t="shared" si="76"/>
        <v>FORWARD</v>
      </c>
      <c r="AM203">
        <f t="shared" si="77"/>
        <v>0</v>
      </c>
    </row>
    <row r="204" spans="1:39" x14ac:dyDescent="0.35">
      <c r="A204" t="s">
        <v>182</v>
      </c>
      <c r="B204" t="s">
        <v>183</v>
      </c>
      <c r="D204">
        <v>1075</v>
      </c>
      <c r="E204">
        <v>1300435.2447226089</v>
      </c>
      <c r="F204">
        <v>88.228999999999999</v>
      </c>
      <c r="H204" s="287" t="e">
        <f t="shared" si="78"/>
        <v>#N/A</v>
      </c>
      <c r="I204" s="249" t="s">
        <v>784</v>
      </c>
      <c r="J204" t="s">
        <v>786</v>
      </c>
      <c r="L204">
        <v>-2154923.7272325223</v>
      </c>
      <c r="M204">
        <v>-2154923.7272325223</v>
      </c>
      <c r="N204" s="251">
        <v>156.50580305175782</v>
      </c>
      <c r="O204" t="str" cm="1">
        <f t="array" ref="O204">_xll.BDP(I204,"SECURITY_TYP")</f>
        <v>FORWARD</v>
      </c>
      <c r="P204" t="str" cm="1">
        <f t="array" ref="P204">_xll.BDP(I204,"ID_ISIN")</f>
        <v>#N/A Field Not Applicable</v>
      </c>
      <c r="Q204" t="str" cm="1">
        <f t="array" ref="Q204">_xll.BDP(P204&amp;" Govt","MATURITY")</f>
        <v>#N/A Field Not Applicable Govt</v>
      </c>
      <c r="R204" t="str" cm="1">
        <f t="array" ref="R204">_xll.BDP(I204,"CRNCY")</f>
        <v>JPY</v>
      </c>
      <c r="S204" s="91" t="str" cm="1">
        <f t="array" ref="S204">_xll.BDP(P204&amp;" Govt","RISK_MID")</f>
        <v>#N/A Field Not Applicable Govt</v>
      </c>
      <c r="T204" s="175" t="e">
        <f t="shared" si="63"/>
        <v>#VALUE!</v>
      </c>
      <c r="U204" cm="1">
        <f t="array" ref="U204">IF(R204="USD",1,_xll.BDP("USD"&amp;R204&amp;" CURNCY","PX_LAST"))</f>
        <v>159.07</v>
      </c>
      <c r="V204" s="107" t="e">
        <f t="shared" si="64"/>
        <v>#VALUE!</v>
      </c>
      <c r="X204" s="249" t="str">
        <f t="shared" si="65"/>
        <v>USD/JPY R 06/20/24 Curncy</v>
      </c>
      <c r="Y204" s="250">
        <f t="shared" si="66"/>
        <v>-2092403.8180061569</v>
      </c>
      <c r="Z204" s="254">
        <f t="shared" si="67"/>
        <v>62519.909226365387</v>
      </c>
      <c r="AA204" s="254" t="e">
        <f t="shared" si="68"/>
        <v>#VALUE!</v>
      </c>
      <c r="AB204" s="91" t="str" cm="1">
        <f t="array" ref="AB204">_xll.BDP(P204&amp;" Govt","PX_DIRTY_MID")</f>
        <v>#N/A Field Not Applicable Govt</v>
      </c>
      <c r="AC204" s="256" t="e">
        <f t="shared" si="69"/>
        <v>#VALUE!</v>
      </c>
      <c r="AD204" s="255" t="e">
        <f t="shared" si="70"/>
        <v>#VALUE!</v>
      </c>
      <c r="AE204" s="249" t="str">
        <f t="shared" si="71"/>
        <v>USD/JPY R 06/20/24 USD</v>
      </c>
      <c r="AF204" s="254"/>
      <c r="AG204" s="254">
        <f t="shared" si="72"/>
        <v>62519.909226365387</v>
      </c>
      <c r="AH204" s="254" t="e">
        <f t="shared" si="73"/>
        <v>#VALUE!</v>
      </c>
      <c r="AI204" s="256" t="e">
        <f t="shared" si="74"/>
        <v>#VALUE!</v>
      </c>
      <c r="AJ204" t="b">
        <f t="shared" si="75"/>
        <v>1</v>
      </c>
      <c r="AK204" t="s">
        <v>1011</v>
      </c>
      <c r="AL204" t="str">
        <f t="shared" si="76"/>
        <v>FORWARD</v>
      </c>
      <c r="AM204">
        <f t="shared" si="77"/>
        <v>0</v>
      </c>
    </row>
    <row r="205" spans="1:39" x14ac:dyDescent="0.35">
      <c r="A205" t="s">
        <v>1446</v>
      </c>
      <c r="B205" t="s">
        <v>1447</v>
      </c>
      <c r="D205">
        <v>-37</v>
      </c>
      <c r="E205">
        <v>-3696.3451551212524</v>
      </c>
      <c r="F205">
        <v>95.665008544921875</v>
      </c>
      <c r="H205" s="287" t="e">
        <f t="shared" si="78"/>
        <v>#N/A</v>
      </c>
      <c r="I205" s="249" t="s">
        <v>784</v>
      </c>
      <c r="J205" t="s">
        <v>786</v>
      </c>
      <c r="L205">
        <v>-1133310.2893574494</v>
      </c>
      <c r="M205">
        <v>-1133310.2893574494</v>
      </c>
      <c r="N205" s="251">
        <v>156.50580305175782</v>
      </c>
      <c r="O205" t="str" cm="1">
        <f t="array" ref="O205">_xll.BDP(I205,"SECURITY_TYP")</f>
        <v>FORWARD</v>
      </c>
      <c r="P205" t="str" cm="1">
        <f t="array" ref="P205">_xll.BDP(I205,"ID_ISIN")</f>
        <v>#N/A Field Not Applicable</v>
      </c>
      <c r="Q205" t="str" cm="1">
        <f t="array" ref="Q205">_xll.BDP(P205&amp;" Govt","MATURITY")</f>
        <v>#N/A Field Not Applicable Govt</v>
      </c>
      <c r="R205" t="str" cm="1">
        <f t="array" ref="R205">_xll.BDP(I205,"CRNCY")</f>
        <v>JPY</v>
      </c>
      <c r="S205" s="91" t="str" cm="1">
        <f t="array" ref="S205">_xll.BDP(P205&amp;" Govt","RISK_MID")</f>
        <v>#N/A Field Not Applicable Govt</v>
      </c>
      <c r="T205" s="175" t="e">
        <f t="shared" si="63"/>
        <v>#VALUE!</v>
      </c>
      <c r="U205" cm="1">
        <f t="array" ref="U205">IF(R205="USD",1,_xll.BDP("USD"&amp;R205&amp;" CURNCY","PX_LAST"))</f>
        <v>159.07</v>
      </c>
      <c r="V205" s="107" t="e">
        <f t="shared" si="64"/>
        <v>#VALUE!</v>
      </c>
      <c r="X205" s="249" t="str">
        <f t="shared" si="65"/>
        <v>USD/JPY R 06/20/24 Curncy</v>
      </c>
      <c r="Y205" s="250">
        <f t="shared" si="66"/>
        <v>-1100430.0275084933</v>
      </c>
      <c r="Z205" s="254">
        <f t="shared" si="67"/>
        <v>32880.261848956114</v>
      </c>
      <c r="AA205" s="254" t="e">
        <f t="shared" si="68"/>
        <v>#VALUE!</v>
      </c>
      <c r="AB205" s="91" t="str" cm="1">
        <f t="array" ref="AB205">_xll.BDP(P205&amp;" Govt","PX_DIRTY_MID")</f>
        <v>#N/A Field Not Applicable Govt</v>
      </c>
      <c r="AC205" s="256" t="e">
        <f t="shared" si="69"/>
        <v>#VALUE!</v>
      </c>
      <c r="AD205" s="255" t="e">
        <f t="shared" si="70"/>
        <v>#VALUE!</v>
      </c>
      <c r="AE205" s="249" t="str">
        <f t="shared" si="71"/>
        <v>USD/JPY R 06/20/24 USD</v>
      </c>
      <c r="AF205" s="254"/>
      <c r="AG205" s="254">
        <f t="shared" si="72"/>
        <v>32880.261848956114</v>
      </c>
      <c r="AH205" s="254" t="e">
        <f t="shared" si="73"/>
        <v>#VALUE!</v>
      </c>
      <c r="AI205" s="256" t="e">
        <f t="shared" si="74"/>
        <v>#VALUE!</v>
      </c>
      <c r="AJ205" t="b">
        <f t="shared" si="75"/>
        <v>1</v>
      </c>
      <c r="AK205" t="s">
        <v>1011</v>
      </c>
      <c r="AL205" t="str">
        <f t="shared" si="76"/>
        <v>FORWARD</v>
      </c>
      <c r="AM205">
        <f t="shared" si="77"/>
        <v>0</v>
      </c>
    </row>
    <row r="206" spans="1:39" x14ac:dyDescent="0.35">
      <c r="A206" t="s">
        <v>1448</v>
      </c>
      <c r="B206" t="s">
        <v>1449</v>
      </c>
      <c r="D206">
        <v>-150</v>
      </c>
      <c r="E206">
        <v>-61015.625000000997</v>
      </c>
      <c r="F206">
        <v>110.984375</v>
      </c>
      <c r="H206" s="287" t="e">
        <f t="shared" si="78"/>
        <v>#N/A</v>
      </c>
      <c r="I206" s="249" t="s">
        <v>784</v>
      </c>
      <c r="J206" t="s">
        <v>785</v>
      </c>
      <c r="L206">
        <v>150828801.59099999</v>
      </c>
      <c r="M206">
        <v>960356.57409104763</v>
      </c>
      <c r="N206" s="251">
        <v>156.51729755859375</v>
      </c>
      <c r="O206" t="str" cm="1">
        <f t="array" ref="O206">_xll.BDP(I206,"SECURITY_TYP")</f>
        <v>FORWARD</v>
      </c>
      <c r="P206" t="str" cm="1">
        <f t="array" ref="P206">_xll.BDP(I206,"ID_ISIN")</f>
        <v>#N/A Field Not Applicable</v>
      </c>
      <c r="Q206" t="str" cm="1">
        <f t="array" ref="Q206">_xll.BDP(P206&amp;" Govt","MATURITY")</f>
        <v>#N/A Field Not Applicable Govt</v>
      </c>
      <c r="R206" t="str" cm="1">
        <f t="array" ref="R206">_xll.BDP(I206,"CRNCY")</f>
        <v>JPY</v>
      </c>
      <c r="S206" s="91" t="str" cm="1">
        <f t="array" ref="S206">_xll.BDP(P206&amp;" Govt","RISK_MID")</f>
        <v>#N/A Field Not Applicable Govt</v>
      </c>
      <c r="T206" s="175" t="e">
        <f t="shared" si="63"/>
        <v>#VALUE!</v>
      </c>
      <c r="U206" cm="1">
        <f t="array" ref="U206">IF(R206="USD",1,_xll.BDP("USD"&amp;R206&amp;" CURNCY","PX_LAST"))</f>
        <v>159.07</v>
      </c>
      <c r="V206" s="107" t="e">
        <f t="shared" si="64"/>
        <v>#VALUE!</v>
      </c>
      <c r="X206" s="249" t="str">
        <f t="shared" si="65"/>
        <v>USD/JPY R 06/20/24 Curncy</v>
      </c>
      <c r="Y206" s="250">
        <f t="shared" si="66"/>
        <v>146452868.06489736</v>
      </c>
      <c r="Z206" s="254">
        <f t="shared" si="67"/>
        <v>-4375933.5261026323</v>
      </c>
      <c r="AA206" s="254" t="e">
        <f t="shared" si="68"/>
        <v>#VALUE!</v>
      </c>
      <c r="AB206" s="91" t="str" cm="1">
        <f t="array" ref="AB206">_xll.BDP(P206&amp;" Govt","PX_DIRTY_MID")</f>
        <v>#N/A Field Not Applicable Govt</v>
      </c>
      <c r="AC206" s="256" t="e">
        <f t="shared" si="69"/>
        <v>#VALUE!</v>
      </c>
      <c r="AD206" s="255" t="e">
        <f t="shared" si="70"/>
        <v>#VALUE!</v>
      </c>
      <c r="AE206" s="249" t="str">
        <f t="shared" si="71"/>
        <v>USD/JPY R 06/20/24 JPY</v>
      </c>
      <c r="AF206" s="254"/>
      <c r="AG206" s="254">
        <f t="shared" si="72"/>
        <v>-4375933.5261026323</v>
      </c>
      <c r="AH206" s="254" t="e">
        <f t="shared" si="73"/>
        <v>#VALUE!</v>
      </c>
      <c r="AI206" s="256" t="e">
        <f t="shared" si="74"/>
        <v>#VALUE!</v>
      </c>
      <c r="AJ206" t="b">
        <f t="shared" si="75"/>
        <v>1</v>
      </c>
      <c r="AK206" t="s">
        <v>1011</v>
      </c>
      <c r="AL206" t="str">
        <f t="shared" si="76"/>
        <v>FORWARD</v>
      </c>
      <c r="AM206">
        <f t="shared" si="77"/>
        <v>0</v>
      </c>
    </row>
    <row r="207" spans="1:39" x14ac:dyDescent="0.35">
      <c r="A207" t="s">
        <v>1448</v>
      </c>
      <c r="B207" t="s">
        <v>1449</v>
      </c>
      <c r="C207" t="s">
        <v>695</v>
      </c>
      <c r="D207">
        <v>485</v>
      </c>
      <c r="E207">
        <v>947960.9374999979</v>
      </c>
      <c r="F207">
        <v>110.96875</v>
      </c>
      <c r="H207" s="287" t="e">
        <f t="shared" si="78"/>
        <v>#N/A</v>
      </c>
      <c r="I207" s="249" t="s">
        <v>784</v>
      </c>
      <c r="J207" t="s">
        <v>786</v>
      </c>
      <c r="L207">
        <v>761837</v>
      </c>
      <c r="M207">
        <v>761837</v>
      </c>
      <c r="N207" s="251">
        <v>156.50580305175782</v>
      </c>
      <c r="O207" t="str" cm="1">
        <f t="array" ref="O207">_xll.BDP(I207,"SECURITY_TYP")</f>
        <v>FORWARD</v>
      </c>
      <c r="P207" t="str" cm="1">
        <f t="array" ref="P207">_xll.BDP(I207,"ID_ISIN")</f>
        <v>#N/A Field Not Applicable</v>
      </c>
      <c r="Q207" t="str" cm="1">
        <f t="array" ref="Q207">_xll.BDP(P207&amp;" Govt","MATURITY")</f>
        <v>#N/A Field Not Applicable Govt</v>
      </c>
      <c r="R207" t="str" cm="1">
        <f t="array" ref="R207">_xll.BDP(I207,"CRNCY")</f>
        <v>JPY</v>
      </c>
      <c r="S207" s="91" t="str" cm="1">
        <f t="array" ref="S207">_xll.BDP(P207&amp;" Govt","RISK_MID")</f>
        <v>#N/A Field Not Applicable Govt</v>
      </c>
      <c r="T207" s="175" t="e">
        <f t="shared" si="63"/>
        <v>#VALUE!</v>
      </c>
      <c r="U207" cm="1">
        <f t="array" ref="U207">IF(R207="USD",1,_xll.BDP("USD"&amp;R207&amp;" CURNCY","PX_LAST"))</f>
        <v>159.07</v>
      </c>
      <c r="V207" s="107" t="e">
        <f t="shared" si="64"/>
        <v>#VALUE!</v>
      </c>
      <c r="X207" s="249" t="str">
        <f t="shared" si="65"/>
        <v>USD/JPY R 06/20/24 Curncy</v>
      </c>
      <c r="Y207" s="250">
        <f t="shared" si="66"/>
        <v>739734.13877880224</v>
      </c>
      <c r="Z207" s="254">
        <f t="shared" si="67"/>
        <v>-22102.86122119776</v>
      </c>
      <c r="AA207" s="254" t="e">
        <f t="shared" si="68"/>
        <v>#VALUE!</v>
      </c>
      <c r="AB207" s="91" t="str" cm="1">
        <f t="array" ref="AB207">_xll.BDP(P207&amp;" Govt","PX_DIRTY_MID")</f>
        <v>#N/A Field Not Applicable Govt</v>
      </c>
      <c r="AC207" s="256" t="e">
        <f t="shared" si="69"/>
        <v>#VALUE!</v>
      </c>
      <c r="AD207" s="255" t="e">
        <f t="shared" si="70"/>
        <v>#VALUE!</v>
      </c>
      <c r="AE207" s="249" t="str">
        <f t="shared" si="71"/>
        <v>USD/JPY R 06/20/24 USD</v>
      </c>
      <c r="AF207" s="254"/>
      <c r="AG207" s="254">
        <f t="shared" si="72"/>
        <v>-22102.86122119776</v>
      </c>
      <c r="AH207" s="254" t="e">
        <f t="shared" si="73"/>
        <v>#VALUE!</v>
      </c>
      <c r="AI207" s="256" t="e">
        <f t="shared" si="74"/>
        <v>#VALUE!</v>
      </c>
      <c r="AJ207" t="b">
        <f t="shared" si="75"/>
        <v>1</v>
      </c>
      <c r="AK207" t="s">
        <v>1011</v>
      </c>
      <c r="AL207" t="str">
        <f t="shared" si="76"/>
        <v>FORWARD</v>
      </c>
      <c r="AM207">
        <f t="shared" si="77"/>
        <v>0</v>
      </c>
    </row>
    <row r="208" spans="1:39" x14ac:dyDescent="0.35">
      <c r="A208" t="s">
        <v>751</v>
      </c>
      <c r="B208" t="s">
        <v>752</v>
      </c>
      <c r="D208">
        <v>1809</v>
      </c>
      <c r="E208">
        <v>1033206.6192884358</v>
      </c>
      <c r="F208">
        <v>92.741462999999996</v>
      </c>
      <c r="H208" s="287" t="e">
        <f t="shared" si="78"/>
        <v>#N/A</v>
      </c>
      <c r="I208" s="249" t="s">
        <v>784</v>
      </c>
      <c r="J208" t="s">
        <v>785</v>
      </c>
      <c r="L208">
        <v>-111697135.52861001</v>
      </c>
      <c r="M208">
        <v>-711197.57818482944</v>
      </c>
      <c r="N208" s="251">
        <v>156.50580305175782</v>
      </c>
      <c r="O208" t="str" cm="1">
        <f t="array" ref="O208">_xll.BDP(I208,"SECURITY_TYP")</f>
        <v>FORWARD</v>
      </c>
      <c r="P208" t="str" cm="1">
        <f t="array" ref="P208">_xll.BDP(I208,"ID_ISIN")</f>
        <v>#N/A Field Not Applicable</v>
      </c>
      <c r="Q208" t="str" cm="1">
        <f t="array" ref="Q208">_xll.BDP(P208&amp;" Govt","MATURITY")</f>
        <v>#N/A Field Not Applicable Govt</v>
      </c>
      <c r="R208" t="str" cm="1">
        <f t="array" ref="R208">_xll.BDP(I208,"CRNCY")</f>
        <v>JPY</v>
      </c>
      <c r="S208" s="91" t="str" cm="1">
        <f t="array" ref="S208">_xll.BDP(P208&amp;" Govt","RISK_MID")</f>
        <v>#N/A Field Not Applicable Govt</v>
      </c>
      <c r="T208" s="175" t="e">
        <f t="shared" si="63"/>
        <v>#VALUE!</v>
      </c>
      <c r="U208" cm="1">
        <f t="array" ref="U208">IF(R208="USD",1,_xll.BDP("USD"&amp;R208&amp;" CURNCY","PX_LAST"))</f>
        <v>159.07</v>
      </c>
      <c r="V208" s="107" t="e">
        <f t="shared" si="64"/>
        <v>#VALUE!</v>
      </c>
      <c r="X208" s="249" t="str">
        <f t="shared" si="65"/>
        <v>USD/JPY R 06/20/24 Curncy</v>
      </c>
      <c r="Y208" s="250">
        <f t="shared" si="66"/>
        <v>-108456512.81614766</v>
      </c>
      <c r="Z208" s="254">
        <f t="shared" si="67"/>
        <v>3240622.7124623507</v>
      </c>
      <c r="AA208" s="254" t="e">
        <f t="shared" si="68"/>
        <v>#VALUE!</v>
      </c>
      <c r="AB208" s="91" t="str" cm="1">
        <f t="array" ref="AB208">_xll.BDP(P208&amp;" Govt","PX_DIRTY_MID")</f>
        <v>#N/A Field Not Applicable Govt</v>
      </c>
      <c r="AC208" s="256" t="e">
        <f t="shared" si="69"/>
        <v>#VALUE!</v>
      </c>
      <c r="AD208" s="255" t="e">
        <f t="shared" si="70"/>
        <v>#VALUE!</v>
      </c>
      <c r="AE208" s="249" t="str">
        <f t="shared" si="71"/>
        <v>USD/JPY R 06/20/24 JPY</v>
      </c>
      <c r="AF208" s="254"/>
      <c r="AG208" s="254">
        <f t="shared" si="72"/>
        <v>3240622.7124623507</v>
      </c>
      <c r="AH208" s="254" t="e">
        <f t="shared" si="73"/>
        <v>#VALUE!</v>
      </c>
      <c r="AI208" s="256" t="e">
        <f t="shared" si="74"/>
        <v>#VALUE!</v>
      </c>
      <c r="AJ208" t="b">
        <f t="shared" si="75"/>
        <v>1</v>
      </c>
      <c r="AK208" t="s">
        <v>1011</v>
      </c>
      <c r="AL208" t="str">
        <f t="shared" si="76"/>
        <v>FORWARD</v>
      </c>
      <c r="AM208">
        <f t="shared" si="77"/>
        <v>0</v>
      </c>
    </row>
    <row r="209" spans="1:39" x14ac:dyDescent="0.35">
      <c r="A209" t="s">
        <v>895</v>
      </c>
      <c r="B209" t="s">
        <v>896</v>
      </c>
      <c r="D209">
        <v>993</v>
      </c>
      <c r="E209">
        <v>550043.7328767014</v>
      </c>
      <c r="F209">
        <v>50.957999999999998</v>
      </c>
      <c r="H209" s="287" t="e">
        <f t="shared" si="78"/>
        <v>#N/A</v>
      </c>
      <c r="I209" s="249" t="s">
        <v>784</v>
      </c>
      <c r="J209" t="s">
        <v>786</v>
      </c>
      <c r="L209">
        <v>-1028702</v>
      </c>
      <c r="M209">
        <v>-1028702</v>
      </c>
      <c r="N209" s="251">
        <v>156.51729755859375</v>
      </c>
      <c r="O209" t="str" cm="1">
        <f t="array" ref="O209">_xll.BDP(I209,"SECURITY_TYP")</f>
        <v>FORWARD</v>
      </c>
      <c r="P209" t="str" cm="1">
        <f t="array" ref="P209">_xll.BDP(I209,"ID_ISIN")</f>
        <v>#N/A Field Not Applicable</v>
      </c>
      <c r="Q209" t="str" cm="1">
        <f t="array" ref="Q209">_xll.BDP(P209&amp;" Govt","MATURITY")</f>
        <v>#N/A Field Not Applicable Govt</v>
      </c>
      <c r="R209" t="str" cm="1">
        <f t="array" ref="R209">_xll.BDP(I209,"CRNCY")</f>
        <v>JPY</v>
      </c>
      <c r="S209" s="91" t="str" cm="1">
        <f t="array" ref="S209">_xll.BDP(P209&amp;" Govt","RISK_MID")</f>
        <v>#N/A Field Not Applicable Govt</v>
      </c>
      <c r="T209" s="175" t="e">
        <f t="shared" si="63"/>
        <v>#VALUE!</v>
      </c>
      <c r="U209" cm="1">
        <f t="array" ref="U209">IF(R209="USD",1,_xll.BDP("USD"&amp;R209&amp;" CURNCY","PX_LAST"))</f>
        <v>159.07</v>
      </c>
      <c r="V209" s="107" t="e">
        <f t="shared" si="64"/>
        <v>#VALUE!</v>
      </c>
      <c r="X209" s="249" t="str">
        <f t="shared" si="65"/>
        <v>USD/JPY R 06/20/24 Curncy</v>
      </c>
      <c r="Y209" s="250">
        <f t="shared" si="66"/>
        <v>-998856.69510673732</v>
      </c>
      <c r="Z209" s="254">
        <f t="shared" si="67"/>
        <v>29845.304893262684</v>
      </c>
      <c r="AA209" s="254" t="e">
        <f t="shared" si="68"/>
        <v>#VALUE!</v>
      </c>
      <c r="AB209" s="91" t="str" cm="1">
        <f t="array" ref="AB209">_xll.BDP(P209&amp;" Govt","PX_DIRTY_MID")</f>
        <v>#N/A Field Not Applicable Govt</v>
      </c>
      <c r="AC209" s="256" t="e">
        <f t="shared" si="69"/>
        <v>#VALUE!</v>
      </c>
      <c r="AD209" s="255" t="e">
        <f t="shared" si="70"/>
        <v>#VALUE!</v>
      </c>
      <c r="AE209" s="249" t="str">
        <f t="shared" si="71"/>
        <v>USD/JPY R 06/20/24 USD</v>
      </c>
      <c r="AF209" s="254"/>
      <c r="AG209" s="254">
        <f t="shared" si="72"/>
        <v>29845.304893262684</v>
      </c>
      <c r="AH209" s="254" t="e">
        <f t="shared" si="73"/>
        <v>#VALUE!</v>
      </c>
      <c r="AI209" s="256" t="e">
        <f t="shared" si="74"/>
        <v>#VALUE!</v>
      </c>
      <c r="AJ209" t="b">
        <f t="shared" si="75"/>
        <v>1</v>
      </c>
      <c r="AK209" t="s">
        <v>1011</v>
      </c>
      <c r="AL209" t="str">
        <f t="shared" si="76"/>
        <v>FORWARD</v>
      </c>
      <c r="AM209">
        <f t="shared" si="77"/>
        <v>0</v>
      </c>
    </row>
    <row r="210" spans="1:39" x14ac:dyDescent="0.35">
      <c r="A210" t="s">
        <v>1554</v>
      </c>
      <c r="B210" t="s">
        <v>1555</v>
      </c>
      <c r="D210">
        <v>-6</v>
      </c>
      <c r="E210">
        <v>-234.80136461017733</v>
      </c>
      <c r="F210">
        <v>95.970001220703125</v>
      </c>
      <c r="H210" s="287" t="e">
        <f t="shared" si="78"/>
        <v>#N/A</v>
      </c>
      <c r="I210" s="249" t="s">
        <v>784</v>
      </c>
      <c r="J210" t="s">
        <v>1329</v>
      </c>
      <c r="K210" t="s">
        <v>787</v>
      </c>
      <c r="L210">
        <v>0</v>
      </c>
      <c r="M210">
        <v>0</v>
      </c>
      <c r="N210" s="251">
        <v>0</v>
      </c>
      <c r="O210" t="str" cm="1">
        <f t="array" ref="O210">_xll.BDP(I210,"SECURITY_TYP")</f>
        <v>FORWARD</v>
      </c>
      <c r="P210" t="str" cm="1">
        <f t="array" ref="P210">_xll.BDP(I210,"ID_ISIN")</f>
        <v>#N/A Field Not Applicable</v>
      </c>
      <c r="Q210" t="str" cm="1">
        <f t="array" ref="Q210">_xll.BDP(P210&amp;" Govt","MATURITY")</f>
        <v>#N/A Field Not Applicable Govt</v>
      </c>
      <c r="R210" t="str" cm="1">
        <f t="array" ref="R210">_xll.BDP(I210,"CRNCY")</f>
        <v>JPY</v>
      </c>
      <c r="S210" s="91" t="str" cm="1">
        <f t="array" ref="S210">_xll.BDP(P210&amp;" Govt","RISK_MID")</f>
        <v>#N/A Field Not Applicable Govt</v>
      </c>
      <c r="T210" s="175" t="e">
        <f t="shared" si="63"/>
        <v>#VALUE!</v>
      </c>
      <c r="U210" cm="1">
        <f t="array" ref="U210">IF(R210="USD",1,_xll.BDP("USD"&amp;R210&amp;" CURNCY","PX_LAST"))</f>
        <v>159.07</v>
      </c>
      <c r="V210" s="107" t="e">
        <f t="shared" si="64"/>
        <v>#VALUE!</v>
      </c>
      <c r="X210" s="249" t="str">
        <f t="shared" si="65"/>
        <v>USD/JPY R 06/20/24 Curncy</v>
      </c>
      <c r="Y210" s="250">
        <f t="shared" si="66"/>
        <v>0</v>
      </c>
      <c r="Z210" s="254">
        <f t="shared" si="67"/>
        <v>0</v>
      </c>
      <c r="AA210" s="254" t="e">
        <f t="shared" si="68"/>
        <v>#VALUE!</v>
      </c>
      <c r="AB210" s="91" t="str" cm="1">
        <f t="array" ref="AB210">_xll.BDP(P210&amp;" Govt","PX_DIRTY_MID")</f>
        <v>#N/A Field Not Applicable Govt</v>
      </c>
      <c r="AC210" s="256" t="e">
        <f t="shared" si="69"/>
        <v>#VALUE!</v>
      </c>
      <c r="AD210" s="255" t="e">
        <f t="shared" si="70"/>
        <v>#VALUE!</v>
      </c>
      <c r="AE210" s="249" t="str">
        <f t="shared" si="71"/>
        <v>[USD/JPY R 06/20/24 USD]</v>
      </c>
      <c r="AF210" s="254"/>
      <c r="AG210" s="254">
        <f t="shared" si="72"/>
        <v>0</v>
      </c>
      <c r="AH210" s="254" t="e">
        <f t="shared" si="73"/>
        <v>#VALUE!</v>
      </c>
      <c r="AI210" s="256" t="e">
        <f t="shared" si="74"/>
        <v>#VALUE!</v>
      </c>
      <c r="AJ210" t="b">
        <f t="shared" si="75"/>
        <v>1</v>
      </c>
      <c r="AK210" t="s">
        <v>1011</v>
      </c>
      <c r="AL210" t="str">
        <f t="shared" si="76"/>
        <v>FORWARD</v>
      </c>
      <c r="AM210" t="str">
        <f t="shared" si="77"/>
        <v>G10_USDJPY</v>
      </c>
    </row>
    <row r="211" spans="1:39" x14ac:dyDescent="0.35">
      <c r="A211" t="s">
        <v>178</v>
      </c>
      <c r="B211" t="s">
        <v>179</v>
      </c>
      <c r="D211">
        <v>4815205.0999987125</v>
      </c>
      <c r="E211">
        <v>4815205.0999987125</v>
      </c>
      <c r="F211">
        <v>1</v>
      </c>
      <c r="H211" s="287" t="e">
        <f t="shared" si="78"/>
        <v>#N/A</v>
      </c>
      <c r="I211" s="249" t="s">
        <v>784</v>
      </c>
      <c r="J211" t="s">
        <v>786</v>
      </c>
      <c r="L211" s="250">
        <v>-2944169</v>
      </c>
      <c r="M211" s="250">
        <v>-2944169</v>
      </c>
      <c r="N211" s="251">
        <v>156.51729755859375</v>
      </c>
      <c r="O211" t="str" cm="1">
        <f t="array" ref="O211">_xll.BDP(I211,"SECURITY_TYP")</f>
        <v>FORWARD</v>
      </c>
      <c r="P211" t="str" cm="1">
        <f t="array" ref="P211">_xll.BDP(I211,"ID_ISIN")</f>
        <v>#N/A Field Not Applicable</v>
      </c>
      <c r="Q211" t="str" cm="1">
        <f t="array" ref="Q211">_xll.BDP(P211&amp;" Govt","MATURITY")</f>
        <v>#N/A Field Not Applicable Govt</v>
      </c>
      <c r="R211" t="str" cm="1">
        <f t="array" ref="R211">_xll.BDP(I211,"CRNCY")</f>
        <v>JPY</v>
      </c>
      <c r="S211" s="91" t="str" cm="1">
        <f t="array" ref="S211">_xll.BDP(P211&amp;" Govt","RISK_MID")</f>
        <v>#N/A Field Not Applicable Govt</v>
      </c>
      <c r="T211" s="175" t="e">
        <f t="shared" si="63"/>
        <v>#VALUE!</v>
      </c>
      <c r="U211" cm="1">
        <f t="array" ref="U211">IF(R211="USD",1,_xll.BDP("USD"&amp;R211&amp;" CURNCY","PX_LAST"))</f>
        <v>159.07</v>
      </c>
      <c r="V211" s="107" t="e">
        <f t="shared" si="64"/>
        <v>#VALUE!</v>
      </c>
      <c r="X211" s="249" t="str">
        <f t="shared" si="65"/>
        <v>USD/JPY R 06/20/24 Curncy</v>
      </c>
      <c r="Y211" s="250">
        <f t="shared" si="66"/>
        <v>-2858751.0446909871</v>
      </c>
      <c r="Z211" s="254">
        <f t="shared" si="67"/>
        <v>85417.955309012905</v>
      </c>
      <c r="AA211" s="254" t="e">
        <f t="shared" si="68"/>
        <v>#VALUE!</v>
      </c>
      <c r="AB211" s="91" t="str" cm="1">
        <f t="array" ref="AB211">_xll.BDP(P211&amp;" Govt","PX_DIRTY_MID")</f>
        <v>#N/A Field Not Applicable Govt</v>
      </c>
      <c r="AC211" s="256" t="e">
        <f t="shared" si="69"/>
        <v>#VALUE!</v>
      </c>
      <c r="AD211" s="255" t="e">
        <f t="shared" si="70"/>
        <v>#VALUE!</v>
      </c>
      <c r="AE211" s="249" t="str">
        <f t="shared" si="71"/>
        <v>USD/JPY R 06/20/24 USD</v>
      </c>
      <c r="AF211" s="254"/>
      <c r="AG211" s="254">
        <f t="shared" si="72"/>
        <v>85417.955309012905</v>
      </c>
      <c r="AH211" s="254" t="e">
        <f t="shared" si="73"/>
        <v>#VALUE!</v>
      </c>
      <c r="AI211" s="256" t="e">
        <f t="shared" si="74"/>
        <v>#VALUE!</v>
      </c>
      <c r="AJ211" t="b">
        <f t="shared" si="75"/>
        <v>1</v>
      </c>
      <c r="AK211" t="s">
        <v>1011</v>
      </c>
      <c r="AL211" t="str">
        <f t="shared" si="76"/>
        <v>FORWARD</v>
      </c>
      <c r="AM211">
        <f t="shared" si="77"/>
        <v>0</v>
      </c>
    </row>
    <row r="212" spans="1:39" x14ac:dyDescent="0.35">
      <c r="A212" t="s">
        <v>1383</v>
      </c>
      <c r="B212" t="s">
        <v>1384</v>
      </c>
      <c r="D212">
        <v>1200</v>
      </c>
      <c r="E212">
        <v>1323583.6494562118</v>
      </c>
      <c r="F212">
        <v>99.944000000000003</v>
      </c>
      <c r="H212" s="287" t="e">
        <f t="shared" si="78"/>
        <v>#N/A</v>
      </c>
      <c r="I212" s="249" t="s">
        <v>784</v>
      </c>
      <c r="J212" t="s">
        <v>785</v>
      </c>
      <c r="L212">
        <v>436716242.60940003</v>
      </c>
      <c r="M212">
        <v>2780658.0054886821</v>
      </c>
      <c r="N212" s="251">
        <v>156.51729755859375</v>
      </c>
      <c r="O212" t="str" cm="1">
        <f t="array" ref="O212">_xll.BDP(I212,"SECURITY_TYP")</f>
        <v>FORWARD</v>
      </c>
      <c r="P212" t="str" cm="1">
        <f t="array" ref="P212">_xll.BDP(I212,"ID_ISIN")</f>
        <v>#N/A Field Not Applicable</v>
      </c>
      <c r="Q212" t="str" cm="1">
        <f t="array" ref="Q212">_xll.BDP(P212&amp;" Govt","MATURITY")</f>
        <v>#N/A Field Not Applicable Govt</v>
      </c>
      <c r="R212" t="str" cm="1">
        <f t="array" ref="R212">_xll.BDP(I212,"CRNCY")</f>
        <v>JPY</v>
      </c>
      <c r="S212" s="91" t="str" cm="1">
        <f t="array" ref="S212">_xll.BDP(P212&amp;" Govt","RISK_MID")</f>
        <v>#N/A Field Not Applicable Govt</v>
      </c>
      <c r="T212" s="175" t="e">
        <f t="shared" si="63"/>
        <v>#VALUE!</v>
      </c>
      <c r="U212" cm="1">
        <f t="array" ref="U212">IF(R212="USD",1,_xll.BDP("USD"&amp;R212&amp;" CURNCY","PX_LAST"))</f>
        <v>159.07</v>
      </c>
      <c r="V212" s="107" t="e">
        <f t="shared" si="64"/>
        <v>#VALUE!</v>
      </c>
      <c r="X212" s="249" t="str">
        <f t="shared" si="65"/>
        <v>USD/JPY R 06/20/24 Curncy</v>
      </c>
      <c r="Y212" s="250">
        <f t="shared" si="66"/>
        <v>424045975.21173036</v>
      </c>
      <c r="Z212" s="254">
        <f t="shared" si="67"/>
        <v>-12670267.397669673</v>
      </c>
      <c r="AA212" s="254" t="e">
        <f t="shared" si="68"/>
        <v>#VALUE!</v>
      </c>
      <c r="AB212" s="91" t="str" cm="1">
        <f t="array" ref="AB212">_xll.BDP(P212&amp;" Govt","PX_DIRTY_MID")</f>
        <v>#N/A Field Not Applicable Govt</v>
      </c>
      <c r="AC212" s="256" t="e">
        <f t="shared" si="69"/>
        <v>#VALUE!</v>
      </c>
      <c r="AD212" s="255" t="e">
        <f t="shared" si="70"/>
        <v>#VALUE!</v>
      </c>
      <c r="AE212" s="249" t="str">
        <f t="shared" si="71"/>
        <v>USD/JPY R 06/20/24 JPY</v>
      </c>
      <c r="AF212" s="254"/>
      <c r="AG212" s="254">
        <f t="shared" si="72"/>
        <v>-12670267.397669673</v>
      </c>
      <c r="AH212" s="254" t="e">
        <f t="shared" si="73"/>
        <v>#VALUE!</v>
      </c>
      <c r="AI212" s="256" t="e">
        <f t="shared" si="74"/>
        <v>#VALUE!</v>
      </c>
      <c r="AJ212" t="b">
        <f t="shared" si="75"/>
        <v>1</v>
      </c>
      <c r="AK212" t="s">
        <v>1011</v>
      </c>
      <c r="AL212" t="str">
        <f t="shared" si="76"/>
        <v>FORWARD</v>
      </c>
      <c r="AM212">
        <f t="shared" si="77"/>
        <v>0</v>
      </c>
    </row>
    <row r="213" spans="1:39" x14ac:dyDescent="0.35">
      <c r="A213" t="s">
        <v>879</v>
      </c>
      <c r="B213" t="s">
        <v>880</v>
      </c>
      <c r="D213">
        <v>-191360400.56999999</v>
      </c>
      <c r="E213">
        <v>-2181773.260054016</v>
      </c>
      <c r="F213">
        <v>1</v>
      </c>
      <c r="H213" s="287" t="e">
        <f t="shared" si="78"/>
        <v>#N/A</v>
      </c>
      <c r="I213" s="249" t="s">
        <v>784</v>
      </c>
      <c r="J213" t="s">
        <v>786</v>
      </c>
      <c r="L213">
        <v>-6500000</v>
      </c>
      <c r="M213">
        <v>-6500000</v>
      </c>
      <c r="N213" s="251">
        <v>156.51729755859375</v>
      </c>
      <c r="O213" t="str" cm="1">
        <f t="array" ref="O213">_xll.BDP(I213,"SECURITY_TYP")</f>
        <v>FORWARD</v>
      </c>
      <c r="P213" t="str" cm="1">
        <f t="array" ref="P213">_xll.BDP(I213,"ID_ISIN")</f>
        <v>#N/A Field Not Applicable</v>
      </c>
      <c r="Q213" t="str" cm="1">
        <f t="array" ref="Q213">_xll.BDP(P213&amp;" Govt","MATURITY")</f>
        <v>#N/A Field Not Applicable Govt</v>
      </c>
      <c r="R213" t="str" cm="1">
        <f t="array" ref="R213">_xll.BDP(I213,"CRNCY")</f>
        <v>JPY</v>
      </c>
      <c r="S213" s="91" t="str" cm="1">
        <f t="array" ref="S213">_xll.BDP(P213&amp;" Govt","RISK_MID")</f>
        <v>#N/A Field Not Applicable Govt</v>
      </c>
      <c r="T213" s="175" t="e">
        <f t="shared" si="63"/>
        <v>#VALUE!</v>
      </c>
      <c r="U213" cm="1">
        <f t="array" ref="U213">IF(R213="USD",1,_xll.BDP("USD"&amp;R213&amp;" CURNCY","PX_LAST"))</f>
        <v>159.07</v>
      </c>
      <c r="V213" s="107" t="e">
        <f t="shared" si="64"/>
        <v>#VALUE!</v>
      </c>
      <c r="X213" s="249" t="str">
        <f t="shared" si="65"/>
        <v>USD/JPY R 06/20/24 Curncy</v>
      </c>
      <c r="Y213" s="250">
        <f t="shared" si="66"/>
        <v>-6311418.1932122158</v>
      </c>
      <c r="Z213" s="254">
        <f t="shared" si="67"/>
        <v>188581.80678778421</v>
      </c>
      <c r="AA213" s="254" t="e">
        <f t="shared" si="68"/>
        <v>#VALUE!</v>
      </c>
      <c r="AB213" s="91" t="str" cm="1">
        <f t="array" ref="AB213">_xll.BDP(P213&amp;" Govt","PX_DIRTY_MID")</f>
        <v>#N/A Field Not Applicable Govt</v>
      </c>
      <c r="AC213" s="256" t="e">
        <f t="shared" si="69"/>
        <v>#VALUE!</v>
      </c>
      <c r="AD213" s="255" t="e">
        <f t="shared" si="70"/>
        <v>#VALUE!</v>
      </c>
      <c r="AE213" s="249" t="str">
        <f t="shared" si="71"/>
        <v>USD/JPY R 06/20/24 USD</v>
      </c>
      <c r="AF213" s="254"/>
      <c r="AG213" s="254">
        <f t="shared" si="72"/>
        <v>188581.80678778421</v>
      </c>
      <c r="AH213" s="254" t="e">
        <f t="shared" si="73"/>
        <v>#VALUE!</v>
      </c>
      <c r="AI213" s="256" t="e">
        <f t="shared" si="74"/>
        <v>#VALUE!</v>
      </c>
      <c r="AJ213" t="b">
        <f t="shared" si="75"/>
        <v>1</v>
      </c>
      <c r="AK213" t="s">
        <v>1011</v>
      </c>
      <c r="AL213" t="str">
        <f t="shared" si="76"/>
        <v>FORWARD</v>
      </c>
      <c r="AM213">
        <f t="shared" si="77"/>
        <v>0</v>
      </c>
    </row>
    <row r="214" spans="1:39" x14ac:dyDescent="0.35">
      <c r="A214" t="s">
        <v>879</v>
      </c>
      <c r="B214" t="s">
        <v>881</v>
      </c>
      <c r="D214">
        <v>191360400.57000017</v>
      </c>
      <c r="E214">
        <v>2181773.2600540179</v>
      </c>
      <c r="F214">
        <v>1</v>
      </c>
      <c r="H214" s="287" t="e">
        <f t="shared" si="78"/>
        <v>#N/A</v>
      </c>
      <c r="I214" s="249" t="s">
        <v>784</v>
      </c>
      <c r="J214" t="s">
        <v>785</v>
      </c>
      <c r="L214">
        <v>971406475</v>
      </c>
      <c r="M214">
        <v>6185135.6275479896</v>
      </c>
      <c r="N214" s="251">
        <v>156.51729755859375</v>
      </c>
      <c r="O214" t="str" cm="1">
        <f t="array" ref="O214">_xll.BDP(I214,"SECURITY_TYP")</f>
        <v>FORWARD</v>
      </c>
      <c r="P214" t="str" cm="1">
        <f t="array" ref="P214">_xll.BDP(I214,"ID_ISIN")</f>
        <v>#N/A Field Not Applicable</v>
      </c>
      <c r="Q214" t="str" cm="1">
        <f t="array" ref="Q214">_xll.BDP(P214&amp;" Govt","MATURITY")</f>
        <v>#N/A Field Not Applicable Govt</v>
      </c>
      <c r="R214" t="str" cm="1">
        <f t="array" ref="R214">_xll.BDP(I214,"CRNCY")</f>
        <v>JPY</v>
      </c>
      <c r="S214" s="91" t="str" cm="1">
        <f t="array" ref="S214">_xll.BDP(P214&amp;" Govt","RISK_MID")</f>
        <v>#N/A Field Not Applicable Govt</v>
      </c>
      <c r="T214" s="175" t="e">
        <f t="shared" si="63"/>
        <v>#VALUE!</v>
      </c>
      <c r="U214" cm="1">
        <f t="array" ref="U214">IF(R214="USD",1,_xll.BDP("USD"&amp;R214&amp;" CURNCY","PX_LAST"))</f>
        <v>159.07</v>
      </c>
      <c r="V214" s="107" t="e">
        <f t="shared" si="64"/>
        <v>#VALUE!</v>
      </c>
      <c r="X214" s="249" t="str">
        <f t="shared" si="65"/>
        <v>USD/JPY R 06/20/24 Curncy</v>
      </c>
      <c r="Y214" s="250">
        <f t="shared" si="66"/>
        <v>943223461.43371499</v>
      </c>
      <c r="Z214" s="254">
        <f t="shared" si="67"/>
        <v>-28183013.566285014</v>
      </c>
      <c r="AA214" s="254" t="e">
        <f t="shared" si="68"/>
        <v>#VALUE!</v>
      </c>
      <c r="AB214" s="91" t="str" cm="1">
        <f t="array" ref="AB214">_xll.BDP(P214&amp;" Govt","PX_DIRTY_MID")</f>
        <v>#N/A Field Not Applicable Govt</v>
      </c>
      <c r="AC214" s="256" t="e">
        <f t="shared" si="69"/>
        <v>#VALUE!</v>
      </c>
      <c r="AD214" s="255" t="e">
        <f t="shared" si="70"/>
        <v>#VALUE!</v>
      </c>
      <c r="AE214" s="249" t="str">
        <f t="shared" si="71"/>
        <v>USD/JPY R 06/20/24 JPY</v>
      </c>
      <c r="AF214" s="254"/>
      <c r="AG214" s="254">
        <f t="shared" si="72"/>
        <v>-28183013.566285014</v>
      </c>
      <c r="AH214" s="254" t="e">
        <f t="shared" si="73"/>
        <v>#VALUE!</v>
      </c>
      <c r="AI214" s="256" t="e">
        <f t="shared" si="74"/>
        <v>#VALUE!</v>
      </c>
      <c r="AJ214" t="b">
        <f t="shared" si="75"/>
        <v>1</v>
      </c>
      <c r="AK214" t="s">
        <v>1011</v>
      </c>
      <c r="AL214" t="str">
        <f t="shared" si="76"/>
        <v>FORWARD</v>
      </c>
      <c r="AM214">
        <f t="shared" si="77"/>
        <v>0</v>
      </c>
    </row>
    <row r="215" spans="1:39" x14ac:dyDescent="0.35">
      <c r="A215" t="s">
        <v>882</v>
      </c>
      <c r="B215" t="s">
        <v>883</v>
      </c>
      <c r="D215">
        <v>0</v>
      </c>
      <c r="E215">
        <v>0</v>
      </c>
      <c r="F215">
        <v>1</v>
      </c>
      <c r="H215" s="287" t="e">
        <f t="shared" si="78"/>
        <v>#N/A</v>
      </c>
      <c r="I215" s="249" t="s">
        <v>784</v>
      </c>
      <c r="J215" t="s">
        <v>785</v>
      </c>
      <c r="L215">
        <v>169999999.99999997</v>
      </c>
      <c r="M215">
        <v>1082423.3559727487</v>
      </c>
      <c r="N215" s="251">
        <v>156.50580305175782</v>
      </c>
      <c r="O215" t="str" cm="1">
        <f t="array" ref="O215">_xll.BDP(I215,"SECURITY_TYP")</f>
        <v>FORWARD</v>
      </c>
      <c r="P215" t="str" cm="1">
        <f t="array" ref="P215">_xll.BDP(I215,"ID_ISIN")</f>
        <v>#N/A Field Not Applicable</v>
      </c>
      <c r="Q215" t="str" cm="1">
        <f t="array" ref="Q215">_xll.BDP(P215&amp;" Govt","MATURITY")</f>
        <v>#N/A Field Not Applicable Govt</v>
      </c>
      <c r="R215" t="str" cm="1">
        <f t="array" ref="R215">_xll.BDP(I215,"CRNCY")</f>
        <v>JPY</v>
      </c>
      <c r="S215" s="91" t="str" cm="1">
        <f t="array" ref="S215">_xll.BDP(P215&amp;" Govt","RISK_MID")</f>
        <v>#N/A Field Not Applicable Govt</v>
      </c>
      <c r="T215" s="175" t="e">
        <f t="shared" si="63"/>
        <v>#VALUE!</v>
      </c>
      <c r="U215" cm="1">
        <f t="array" ref="U215">IF(R215="USD",1,_xll.BDP("USD"&amp;R215&amp;" CURNCY","PX_LAST"))</f>
        <v>159.07</v>
      </c>
      <c r="V215" s="107" t="e">
        <f t="shared" si="64"/>
        <v>#VALUE!</v>
      </c>
      <c r="X215" s="249" t="str">
        <f t="shared" si="65"/>
        <v>USD/JPY R 06/20/24 Curncy</v>
      </c>
      <c r="Y215" s="250">
        <f t="shared" si="66"/>
        <v>165067860.43785793</v>
      </c>
      <c r="Z215" s="254">
        <f t="shared" si="67"/>
        <v>-4932139.5621420443</v>
      </c>
      <c r="AA215" s="254" t="e">
        <f t="shared" si="68"/>
        <v>#VALUE!</v>
      </c>
      <c r="AB215" s="91" t="str" cm="1">
        <f t="array" ref="AB215">_xll.BDP(P215&amp;" Govt","PX_DIRTY_MID")</f>
        <v>#N/A Field Not Applicable Govt</v>
      </c>
      <c r="AC215" s="256" t="e">
        <f t="shared" si="69"/>
        <v>#VALUE!</v>
      </c>
      <c r="AD215" s="255" t="e">
        <f t="shared" si="70"/>
        <v>#VALUE!</v>
      </c>
      <c r="AE215" s="249" t="str">
        <f t="shared" si="71"/>
        <v>USD/JPY R 06/20/24 JPY</v>
      </c>
      <c r="AF215" s="254"/>
      <c r="AG215" s="254">
        <f t="shared" si="72"/>
        <v>-4932139.5621420443</v>
      </c>
      <c r="AH215" s="254" t="e">
        <f t="shared" si="73"/>
        <v>#VALUE!</v>
      </c>
      <c r="AI215" s="256" t="e">
        <f t="shared" si="74"/>
        <v>#VALUE!</v>
      </c>
      <c r="AJ215" t="b">
        <f t="shared" si="75"/>
        <v>1</v>
      </c>
      <c r="AK215" t="s">
        <v>1011</v>
      </c>
      <c r="AL215" t="str">
        <f t="shared" si="76"/>
        <v>FORWARD</v>
      </c>
      <c r="AM215">
        <f t="shared" si="77"/>
        <v>0</v>
      </c>
    </row>
    <row r="216" spans="1:39" x14ac:dyDescent="0.35">
      <c r="A216" t="s">
        <v>1558</v>
      </c>
      <c r="B216" t="s">
        <v>1559</v>
      </c>
      <c r="D216">
        <v>-1400000</v>
      </c>
      <c r="E216">
        <v>-257367.13978347278</v>
      </c>
      <c r="F216">
        <v>5.5009100000000002</v>
      </c>
      <c r="H216" s="287" t="e">
        <f t="shared" si="78"/>
        <v>#N/A</v>
      </c>
      <c r="I216" s="249" t="s">
        <v>784</v>
      </c>
      <c r="J216" t="s">
        <v>786</v>
      </c>
      <c r="L216">
        <v>-1366077.61399951</v>
      </c>
      <c r="M216">
        <v>-1366077.61399951</v>
      </c>
      <c r="N216" s="251">
        <v>156.50580305175782</v>
      </c>
      <c r="O216" t="str" cm="1">
        <f t="array" ref="O216">_xll.BDP(I216,"SECURITY_TYP")</f>
        <v>FORWARD</v>
      </c>
      <c r="P216" t="str" cm="1">
        <f t="array" ref="P216">_xll.BDP(I216,"ID_ISIN")</f>
        <v>#N/A Field Not Applicable</v>
      </c>
      <c r="Q216" t="str" cm="1">
        <f t="array" ref="Q216">_xll.BDP(P216&amp;" Govt","MATURITY")</f>
        <v>#N/A Field Not Applicable Govt</v>
      </c>
      <c r="R216" t="str" cm="1">
        <f t="array" ref="R216">_xll.BDP(I216,"CRNCY")</f>
        <v>JPY</v>
      </c>
      <c r="S216" s="91" t="str" cm="1">
        <f t="array" ref="S216">_xll.BDP(P216&amp;" Govt","RISK_MID")</f>
        <v>#N/A Field Not Applicable Govt</v>
      </c>
      <c r="T216" s="175" t="e">
        <f t="shared" si="63"/>
        <v>#VALUE!</v>
      </c>
      <c r="U216" cm="1">
        <f t="array" ref="U216">IF(R216="USD",1,_xll.BDP("USD"&amp;R216&amp;" CURNCY","PX_LAST"))</f>
        <v>159.07</v>
      </c>
      <c r="V216" s="107" t="e">
        <f t="shared" si="64"/>
        <v>#VALUE!</v>
      </c>
      <c r="X216" s="249" t="str">
        <f t="shared" si="65"/>
        <v>USD/JPY R 06/20/24 Curncy</v>
      </c>
      <c r="Y216" s="250">
        <f t="shared" si="66"/>
        <v>-1326444.1702056064</v>
      </c>
      <c r="Z216" s="254">
        <f t="shared" si="67"/>
        <v>39633.443793903571</v>
      </c>
      <c r="AA216" s="254" t="e">
        <f t="shared" si="68"/>
        <v>#VALUE!</v>
      </c>
      <c r="AB216" s="91" t="str" cm="1">
        <f t="array" ref="AB216">_xll.BDP(P216&amp;" Govt","PX_DIRTY_MID")</f>
        <v>#N/A Field Not Applicable Govt</v>
      </c>
      <c r="AC216" s="256" t="e">
        <f t="shared" si="69"/>
        <v>#VALUE!</v>
      </c>
      <c r="AD216" s="255" t="e">
        <f t="shared" si="70"/>
        <v>#VALUE!</v>
      </c>
      <c r="AE216" s="249" t="str">
        <f t="shared" si="71"/>
        <v>USD/JPY R 06/20/24 USD</v>
      </c>
      <c r="AF216" s="254"/>
      <c r="AG216" s="254">
        <f t="shared" si="72"/>
        <v>39633.443793903571</v>
      </c>
      <c r="AH216" s="254" t="e">
        <f t="shared" si="73"/>
        <v>#VALUE!</v>
      </c>
      <c r="AI216" s="256" t="e">
        <f t="shared" si="74"/>
        <v>#VALUE!</v>
      </c>
      <c r="AJ216" t="b">
        <f t="shared" si="75"/>
        <v>1</v>
      </c>
      <c r="AK216" t="s">
        <v>1011</v>
      </c>
      <c r="AL216" t="str">
        <f t="shared" si="76"/>
        <v>FORWARD</v>
      </c>
      <c r="AM216">
        <f t="shared" si="77"/>
        <v>0</v>
      </c>
    </row>
    <row r="217" spans="1:39" x14ac:dyDescent="0.35">
      <c r="A217" t="s">
        <v>1558</v>
      </c>
      <c r="B217" t="s">
        <v>1560</v>
      </c>
      <c r="D217">
        <v>255468.39217317835</v>
      </c>
      <c r="E217">
        <v>255468.39217317835</v>
      </c>
      <c r="F217">
        <v>5.5009100000000002</v>
      </c>
      <c r="H217" s="287" t="e">
        <f t="shared" si="78"/>
        <v>#N/A</v>
      </c>
      <c r="I217" s="249" t="s">
        <v>784</v>
      </c>
      <c r="J217" t="s">
        <v>785</v>
      </c>
      <c r="L217">
        <v>205000000</v>
      </c>
      <c r="M217">
        <v>1305275.223378903</v>
      </c>
      <c r="N217" s="251">
        <v>156.50580305175782</v>
      </c>
      <c r="O217" t="str" cm="1">
        <f t="array" ref="O217">_xll.BDP(I217,"SECURITY_TYP")</f>
        <v>FORWARD</v>
      </c>
      <c r="P217" t="str" cm="1">
        <f t="array" ref="P217">_xll.BDP(I217,"ID_ISIN")</f>
        <v>#N/A Field Not Applicable</v>
      </c>
      <c r="Q217" t="str" cm="1">
        <f t="array" ref="Q217">_xll.BDP(P217&amp;" Govt","MATURITY")</f>
        <v>#N/A Field Not Applicable Govt</v>
      </c>
      <c r="R217" t="str" cm="1">
        <f t="array" ref="R217">_xll.BDP(I217,"CRNCY")</f>
        <v>JPY</v>
      </c>
      <c r="S217" s="91" t="str" cm="1">
        <f t="array" ref="S217">_xll.BDP(P217&amp;" Govt","RISK_MID")</f>
        <v>#N/A Field Not Applicable Govt</v>
      </c>
      <c r="T217" s="175" t="e">
        <f t="shared" si="63"/>
        <v>#VALUE!</v>
      </c>
      <c r="U217" cm="1">
        <f t="array" ref="U217">IF(R217="USD",1,_xll.BDP("USD"&amp;R217&amp;" CURNCY","PX_LAST"))</f>
        <v>159.07</v>
      </c>
      <c r="V217" s="107" t="e">
        <f t="shared" si="64"/>
        <v>#VALUE!</v>
      </c>
      <c r="X217" s="249" t="str">
        <f t="shared" si="65"/>
        <v>USD/JPY R 06/20/24 Curncy</v>
      </c>
      <c r="Y217" s="250">
        <f t="shared" si="66"/>
        <v>199052419.93976986</v>
      </c>
      <c r="Z217" s="254">
        <f t="shared" si="67"/>
        <v>-5947580.0602301359</v>
      </c>
      <c r="AA217" s="254" t="e">
        <f t="shared" si="68"/>
        <v>#VALUE!</v>
      </c>
      <c r="AB217" s="91" t="str" cm="1">
        <f t="array" ref="AB217">_xll.BDP(P217&amp;" Govt","PX_DIRTY_MID")</f>
        <v>#N/A Field Not Applicable Govt</v>
      </c>
      <c r="AC217" s="256" t="e">
        <f t="shared" si="69"/>
        <v>#VALUE!</v>
      </c>
      <c r="AD217" s="255" t="e">
        <f t="shared" si="70"/>
        <v>#VALUE!</v>
      </c>
      <c r="AE217" s="249" t="str">
        <f t="shared" si="71"/>
        <v>USD/JPY R 06/20/24 JPY</v>
      </c>
      <c r="AF217" s="254"/>
      <c r="AG217" s="254">
        <f t="shared" si="72"/>
        <v>-5947580.0602301359</v>
      </c>
      <c r="AH217" s="254" t="e">
        <f t="shared" si="73"/>
        <v>#VALUE!</v>
      </c>
      <c r="AI217" s="256" t="e">
        <f t="shared" si="74"/>
        <v>#VALUE!</v>
      </c>
      <c r="AJ217" t="b">
        <f t="shared" si="75"/>
        <v>1</v>
      </c>
      <c r="AK217" t="s">
        <v>1011</v>
      </c>
      <c r="AL217" t="str">
        <f t="shared" si="76"/>
        <v>FORWARD</v>
      </c>
      <c r="AM217">
        <f t="shared" si="77"/>
        <v>0</v>
      </c>
    </row>
    <row r="218" spans="1:39" x14ac:dyDescent="0.35">
      <c r="A218" t="s">
        <v>1558</v>
      </c>
      <c r="B218" t="s">
        <v>1559</v>
      </c>
      <c r="D218">
        <v>-1449600</v>
      </c>
      <c r="E218">
        <v>-266485.28987865866</v>
      </c>
      <c r="F218">
        <v>5.5009100000000002</v>
      </c>
      <c r="H218" s="287" t="e">
        <f t="shared" si="78"/>
        <v>#N/A</v>
      </c>
      <c r="I218" s="249" t="s">
        <v>458</v>
      </c>
      <c r="J218" t="s">
        <v>459</v>
      </c>
      <c r="L218">
        <v>-5456679.6000000006</v>
      </c>
      <c r="M218">
        <v>-3972394.428878997</v>
      </c>
      <c r="N218" s="251">
        <v>1.3730540061035157</v>
      </c>
      <c r="O218" t="str" cm="1">
        <f t="array" ref="O218">_xll.BDP(I218,"SECURITY_TYP")</f>
        <v>FORWARD</v>
      </c>
      <c r="P218" t="str" cm="1">
        <f t="array" ref="P218">_xll.BDP(I218,"ID_ISIN")</f>
        <v>#N/A Field Not Applicable</v>
      </c>
      <c r="Q218" t="str" cm="1">
        <f t="array" ref="Q218">_xll.BDP(P218&amp;" Govt","MATURITY")</f>
        <v>#N/A Field Not Applicable Govt</v>
      </c>
      <c r="R218" t="str" cm="1">
        <f t="array" ref="R218">_xll.BDP(I218,"CRNCY")</f>
        <v>CAD</v>
      </c>
      <c r="S218" s="91" t="str" cm="1">
        <f t="array" ref="S218">_xll.BDP(P218&amp;" Govt","RISK_MID")</f>
        <v>#N/A Field Not Applicable Govt</v>
      </c>
      <c r="T218" s="175" t="e">
        <f t="shared" si="63"/>
        <v>#VALUE!</v>
      </c>
      <c r="U218" cm="1">
        <f t="array" ref="U218">IF(R218="USD",1,_xll.BDP("USD"&amp;R218&amp;" CURNCY","PX_LAST"))</f>
        <v>1.3624000000000001</v>
      </c>
      <c r="V218" s="107" t="e">
        <f t="shared" si="64"/>
        <v>#VALUE!</v>
      </c>
      <c r="X218" s="249" t="str">
        <f t="shared" si="65"/>
        <v>USD/CAD R 06/20/24 Curncy</v>
      </c>
      <c r="Y218" s="250">
        <f t="shared" si="66"/>
        <v>-5298367.2156876856</v>
      </c>
      <c r="Z218" s="254">
        <f t="shared" si="67"/>
        <v>158312.38431231491</v>
      </c>
      <c r="AA218" s="254" t="e">
        <f t="shared" si="68"/>
        <v>#VALUE!</v>
      </c>
      <c r="AB218" s="91" t="str" cm="1">
        <f t="array" ref="AB218">_xll.BDP(P218&amp;" Govt","PX_DIRTY_MID")</f>
        <v>#N/A Field Not Applicable Govt</v>
      </c>
      <c r="AC218" s="256" t="e">
        <f t="shared" si="69"/>
        <v>#VALUE!</v>
      </c>
      <c r="AD218" s="255" t="e">
        <f t="shared" si="70"/>
        <v>#VALUE!</v>
      </c>
      <c r="AE218" s="249" t="str">
        <f t="shared" si="71"/>
        <v>USD/CAD R 06/20/24 CAD</v>
      </c>
      <c r="AF218" s="254"/>
      <c r="AG218" s="254">
        <f t="shared" si="72"/>
        <v>158312.38431231491</v>
      </c>
      <c r="AH218" s="254" t="e">
        <f t="shared" si="73"/>
        <v>#VALUE!</v>
      </c>
      <c r="AI218" s="256" t="e">
        <f t="shared" si="74"/>
        <v>#VALUE!</v>
      </c>
      <c r="AJ218" t="b">
        <f t="shared" si="75"/>
        <v>1</v>
      </c>
      <c r="AK218" t="s">
        <v>1011</v>
      </c>
      <c r="AL218" t="str">
        <f t="shared" si="76"/>
        <v>FORWARD</v>
      </c>
      <c r="AM218">
        <f t="shared" si="77"/>
        <v>0</v>
      </c>
    </row>
    <row r="219" spans="1:39" x14ac:dyDescent="0.35">
      <c r="A219" t="s">
        <v>1558</v>
      </c>
      <c r="B219" t="s">
        <v>1560</v>
      </c>
      <c r="D219">
        <v>265465.3334798374</v>
      </c>
      <c r="E219">
        <v>265465.3334798374</v>
      </c>
      <c r="F219">
        <v>5.5009100000000002</v>
      </c>
      <c r="H219" s="287" t="e">
        <f t="shared" si="78"/>
        <v>#N/A</v>
      </c>
      <c r="I219" s="249" t="s">
        <v>458</v>
      </c>
      <c r="J219" t="s">
        <v>459</v>
      </c>
      <c r="L219">
        <v>5500000</v>
      </c>
      <c r="M219">
        <v>4003931.1376893893</v>
      </c>
      <c r="N219" s="251">
        <v>1.3730540061035157</v>
      </c>
      <c r="O219" t="str" cm="1">
        <f t="array" ref="O219">_xll.BDP(I219,"SECURITY_TYP")</f>
        <v>FORWARD</v>
      </c>
      <c r="P219" t="str" cm="1">
        <f t="array" ref="P219">_xll.BDP(I219,"ID_ISIN")</f>
        <v>#N/A Field Not Applicable</v>
      </c>
      <c r="Q219" t="str" cm="1">
        <f t="array" ref="Q219">_xll.BDP(P219&amp;" Govt","MATURITY")</f>
        <v>#N/A Field Not Applicable Govt</v>
      </c>
      <c r="R219" t="str" cm="1">
        <f t="array" ref="R219">_xll.BDP(I219,"CRNCY")</f>
        <v>CAD</v>
      </c>
      <c r="S219" s="91" t="str" cm="1">
        <f t="array" ref="S219">_xll.BDP(P219&amp;" Govt","RISK_MID")</f>
        <v>#N/A Field Not Applicable Govt</v>
      </c>
      <c r="T219" s="175" t="e">
        <f t="shared" si="63"/>
        <v>#VALUE!</v>
      </c>
      <c r="U219" cm="1">
        <f t="array" ref="U219">IF(R219="USD",1,_xll.BDP("USD"&amp;R219&amp;" CURNCY","PX_LAST"))</f>
        <v>1.3624000000000001</v>
      </c>
      <c r="V219" s="107" t="e">
        <f t="shared" si="64"/>
        <v>#VALUE!</v>
      </c>
      <c r="X219" s="249" t="str">
        <f t="shared" si="65"/>
        <v>USD/CAD R 06/20/24 Curncy</v>
      </c>
      <c r="Y219" s="250">
        <f t="shared" si="66"/>
        <v>5340430.7788718743</v>
      </c>
      <c r="Z219" s="254">
        <f t="shared" si="67"/>
        <v>-159569.22112812568</v>
      </c>
      <c r="AA219" s="254" t="e">
        <f t="shared" si="68"/>
        <v>#VALUE!</v>
      </c>
      <c r="AB219" s="91" t="str" cm="1">
        <f t="array" ref="AB219">_xll.BDP(P219&amp;" Govt","PX_DIRTY_MID")</f>
        <v>#N/A Field Not Applicable Govt</v>
      </c>
      <c r="AC219" s="256" t="e">
        <f t="shared" si="69"/>
        <v>#VALUE!</v>
      </c>
      <c r="AD219" s="255" t="e">
        <f t="shared" si="70"/>
        <v>#VALUE!</v>
      </c>
      <c r="AE219" s="249" t="str">
        <f t="shared" si="71"/>
        <v>USD/CAD R 06/20/24 CAD</v>
      </c>
      <c r="AF219" s="254"/>
      <c r="AG219" s="254">
        <f t="shared" si="72"/>
        <v>-159569.22112812568</v>
      </c>
      <c r="AH219" s="254" t="e">
        <f t="shared" si="73"/>
        <v>#VALUE!</v>
      </c>
      <c r="AI219" s="256" t="e">
        <f t="shared" si="74"/>
        <v>#VALUE!</v>
      </c>
      <c r="AJ219" t="b">
        <f t="shared" si="75"/>
        <v>1</v>
      </c>
      <c r="AK219" t="s">
        <v>1011</v>
      </c>
      <c r="AL219" t="str">
        <f t="shared" si="76"/>
        <v>FORWARD</v>
      </c>
      <c r="AM219">
        <f t="shared" si="77"/>
        <v>0</v>
      </c>
    </row>
    <row r="220" spans="1:39" x14ac:dyDescent="0.35">
      <c r="A220" t="s">
        <v>877</v>
      </c>
      <c r="B220" t="s">
        <v>878</v>
      </c>
      <c r="D220">
        <v>11906000</v>
      </c>
      <c r="E220">
        <v>-1174143.8897603101</v>
      </c>
      <c r="F220">
        <v>-8.7529066436893412</v>
      </c>
      <c r="H220" s="287" t="e">
        <f t="shared" si="78"/>
        <v>#N/A</v>
      </c>
      <c r="I220" s="249" t="s">
        <v>458</v>
      </c>
      <c r="J220" t="s">
        <v>459</v>
      </c>
      <c r="L220">
        <v>1370493.2999999998</v>
      </c>
      <c r="M220">
        <v>997701.96324812446</v>
      </c>
      <c r="N220" s="251">
        <v>1.3731751419067382</v>
      </c>
      <c r="O220" t="str" cm="1">
        <f t="array" ref="O220">_xll.BDP(I220,"SECURITY_TYP")</f>
        <v>FORWARD</v>
      </c>
      <c r="P220" t="str" cm="1">
        <f t="array" ref="P220">_xll.BDP(I220,"ID_ISIN")</f>
        <v>#N/A Field Not Applicable</v>
      </c>
      <c r="Q220" t="str" cm="1">
        <f t="array" ref="Q220">_xll.BDP(P220&amp;" Govt","MATURITY")</f>
        <v>#N/A Field Not Applicable Govt</v>
      </c>
      <c r="R220" t="str" cm="1">
        <f t="array" ref="R220">_xll.BDP(I220,"CRNCY")</f>
        <v>CAD</v>
      </c>
      <c r="S220" s="91" t="str" cm="1">
        <f t="array" ref="S220">_xll.BDP(P220&amp;" Govt","RISK_MID")</f>
        <v>#N/A Field Not Applicable Govt</v>
      </c>
      <c r="T220" s="175" t="e">
        <f t="shared" si="63"/>
        <v>#VALUE!</v>
      </c>
      <c r="U220" cm="1">
        <f t="array" ref="U220">IF(R220="USD",1,_xll.BDP("USD"&amp;R220&amp;" CURNCY","PX_LAST"))</f>
        <v>1.3624000000000001</v>
      </c>
      <c r="V220" s="107" t="e">
        <f t="shared" si="64"/>
        <v>#VALUE!</v>
      </c>
      <c r="X220" s="249" t="str">
        <f t="shared" si="65"/>
        <v>USD/CAD R 06/20/24 Curncy</v>
      </c>
      <c r="Y220" s="250">
        <f t="shared" si="66"/>
        <v>1330731.7457377608</v>
      </c>
      <c r="Z220" s="254">
        <f t="shared" si="67"/>
        <v>-39761.55426223902</v>
      </c>
      <c r="AA220" s="254" t="e">
        <f t="shared" si="68"/>
        <v>#VALUE!</v>
      </c>
      <c r="AB220" s="91" t="str" cm="1">
        <f t="array" ref="AB220">_xll.BDP(P220&amp;" Govt","PX_DIRTY_MID")</f>
        <v>#N/A Field Not Applicable Govt</v>
      </c>
      <c r="AC220" s="256" t="e">
        <f t="shared" si="69"/>
        <v>#VALUE!</v>
      </c>
      <c r="AD220" s="255" t="e">
        <f t="shared" si="70"/>
        <v>#VALUE!</v>
      </c>
      <c r="AE220" s="249" t="str">
        <f t="shared" si="71"/>
        <v>USD/CAD R 06/20/24 CAD</v>
      </c>
      <c r="AF220" s="254"/>
      <c r="AG220" s="254">
        <f t="shared" si="72"/>
        <v>-39761.55426223902</v>
      </c>
      <c r="AH220" s="254" t="e">
        <f t="shared" si="73"/>
        <v>#VALUE!</v>
      </c>
      <c r="AI220" s="256" t="e">
        <f t="shared" si="74"/>
        <v>#VALUE!</v>
      </c>
      <c r="AJ220" t="b">
        <f t="shared" si="75"/>
        <v>1</v>
      </c>
      <c r="AK220" t="s">
        <v>1011</v>
      </c>
      <c r="AL220" t="str">
        <f t="shared" si="76"/>
        <v>FORWARD</v>
      </c>
      <c r="AM220">
        <f t="shared" si="77"/>
        <v>0</v>
      </c>
    </row>
    <row r="221" spans="1:39" x14ac:dyDescent="0.35">
      <c r="A221" t="s">
        <v>271</v>
      </c>
      <c r="B221" t="s">
        <v>272</v>
      </c>
      <c r="D221">
        <v>6274</v>
      </c>
      <c r="E221">
        <v>7987518.819546436</v>
      </c>
      <c r="F221">
        <v>96.527000000000001</v>
      </c>
      <c r="H221" s="287" t="e">
        <f t="shared" si="78"/>
        <v>#N/A</v>
      </c>
      <c r="I221" s="249" t="s">
        <v>458</v>
      </c>
      <c r="J221" t="s">
        <v>460</v>
      </c>
      <c r="L221">
        <v>-1000000</v>
      </c>
      <c r="M221">
        <v>-1000000</v>
      </c>
      <c r="N221" s="251">
        <v>1.3731751419067382</v>
      </c>
      <c r="O221" t="str" cm="1">
        <f t="array" ref="O221">_xll.BDP(I221,"SECURITY_TYP")</f>
        <v>FORWARD</v>
      </c>
      <c r="P221" t="str" cm="1">
        <f t="array" ref="P221">_xll.BDP(I221,"ID_ISIN")</f>
        <v>#N/A Field Not Applicable</v>
      </c>
      <c r="Q221" t="str" cm="1">
        <f t="array" ref="Q221">_xll.BDP(P221&amp;" Govt","MATURITY")</f>
        <v>#N/A Field Not Applicable Govt</v>
      </c>
      <c r="R221" t="str" cm="1">
        <f t="array" ref="R221">_xll.BDP(I221,"CRNCY")</f>
        <v>CAD</v>
      </c>
      <c r="S221" s="91" t="str" cm="1">
        <f t="array" ref="S221">_xll.BDP(P221&amp;" Govt","RISK_MID")</f>
        <v>#N/A Field Not Applicable Govt</v>
      </c>
      <c r="T221" s="175" t="e">
        <f t="shared" si="63"/>
        <v>#VALUE!</v>
      </c>
      <c r="U221" cm="1">
        <f t="array" ref="U221">IF(R221="USD",1,_xll.BDP("USD"&amp;R221&amp;" CURNCY","PX_LAST"))</f>
        <v>1.3624000000000001</v>
      </c>
      <c r="V221" s="107" t="e">
        <f t="shared" si="64"/>
        <v>#VALUE!</v>
      </c>
      <c r="X221" s="249" t="str">
        <f t="shared" si="65"/>
        <v>USD/CAD R 06/20/24 Curncy</v>
      </c>
      <c r="Y221" s="250">
        <f t="shared" si="66"/>
        <v>-970987.41434034088</v>
      </c>
      <c r="Z221" s="254">
        <f t="shared" si="67"/>
        <v>29012.585659659118</v>
      </c>
      <c r="AA221" s="254" t="e">
        <f t="shared" si="68"/>
        <v>#VALUE!</v>
      </c>
      <c r="AB221" s="91" t="str" cm="1">
        <f t="array" ref="AB221">_xll.BDP(P221&amp;" Govt","PX_DIRTY_MID")</f>
        <v>#N/A Field Not Applicable Govt</v>
      </c>
      <c r="AC221" s="256" t="e">
        <f t="shared" si="69"/>
        <v>#VALUE!</v>
      </c>
      <c r="AD221" s="255" t="e">
        <f t="shared" si="70"/>
        <v>#VALUE!</v>
      </c>
      <c r="AE221" s="249" t="str">
        <f t="shared" si="71"/>
        <v>USD/CAD R 06/20/24 USD</v>
      </c>
      <c r="AF221" s="254"/>
      <c r="AG221" s="254">
        <f t="shared" si="72"/>
        <v>29012.585659659118</v>
      </c>
      <c r="AH221" s="254" t="e">
        <f t="shared" si="73"/>
        <v>#VALUE!</v>
      </c>
      <c r="AI221" s="256" t="e">
        <f t="shared" si="74"/>
        <v>#VALUE!</v>
      </c>
      <c r="AJ221" t="b">
        <f t="shared" si="75"/>
        <v>1</v>
      </c>
      <c r="AK221" t="s">
        <v>1011</v>
      </c>
      <c r="AL221" t="str">
        <f t="shared" si="76"/>
        <v>FORWARD</v>
      </c>
      <c r="AM221">
        <f t="shared" si="77"/>
        <v>0</v>
      </c>
    </row>
    <row r="222" spans="1:39" x14ac:dyDescent="0.35">
      <c r="A222" t="s">
        <v>906</v>
      </c>
      <c r="B222" t="s">
        <v>907</v>
      </c>
      <c r="D222">
        <v>1366</v>
      </c>
      <c r="E222">
        <v>1481655.3941744994</v>
      </c>
      <c r="F222">
        <v>98.384</v>
      </c>
      <c r="H222" s="287" t="e">
        <f t="shared" si="78"/>
        <v>#N/A</v>
      </c>
      <c r="I222" s="249" t="s">
        <v>458</v>
      </c>
      <c r="J222" t="s">
        <v>459</v>
      </c>
      <c r="L222">
        <v>343176.57500000001</v>
      </c>
      <c r="M222">
        <v>249828.24988510873</v>
      </c>
      <c r="N222" s="251">
        <v>1.3731751419067382</v>
      </c>
      <c r="O222" t="str" cm="1">
        <f t="array" ref="O222">_xll.BDP(I222,"SECURITY_TYP")</f>
        <v>FORWARD</v>
      </c>
      <c r="P222" t="str" cm="1">
        <f t="array" ref="P222">_xll.BDP(I222,"ID_ISIN")</f>
        <v>#N/A Field Not Applicable</v>
      </c>
      <c r="Q222" t="str" cm="1">
        <f t="array" ref="Q222">_xll.BDP(P222&amp;" Govt","MATURITY")</f>
        <v>#N/A Field Not Applicable Govt</v>
      </c>
      <c r="R222" t="str" cm="1">
        <f t="array" ref="R222">_xll.BDP(I222,"CRNCY")</f>
        <v>CAD</v>
      </c>
      <c r="S222" s="91" t="str" cm="1">
        <f t="array" ref="S222">_xll.BDP(P222&amp;" Govt","RISK_MID")</f>
        <v>#N/A Field Not Applicable Govt</v>
      </c>
      <c r="T222" s="175" t="e">
        <f t="shared" si="63"/>
        <v>#VALUE!</v>
      </c>
      <c r="U222" cm="1">
        <f t="array" ref="U222">IF(R222="USD",1,_xll.BDP("USD"&amp;R222&amp;" CURNCY","PX_LAST"))</f>
        <v>1.3624000000000001</v>
      </c>
      <c r="V222" s="107" t="e">
        <f t="shared" si="64"/>
        <v>#VALUE!</v>
      </c>
      <c r="X222" s="249" t="str">
        <f t="shared" si="65"/>
        <v>USD/CAD R 06/20/24 Curncy</v>
      </c>
      <c r="Y222" s="250">
        <f t="shared" si="66"/>
        <v>333220.13522142405</v>
      </c>
      <c r="Z222" s="254">
        <f t="shared" si="67"/>
        <v>-9956.4397785759647</v>
      </c>
      <c r="AA222" s="254" t="e">
        <f t="shared" si="68"/>
        <v>#VALUE!</v>
      </c>
      <c r="AB222" s="91" t="str" cm="1">
        <f t="array" ref="AB222">_xll.BDP(P222&amp;" Govt","PX_DIRTY_MID")</f>
        <v>#N/A Field Not Applicable Govt</v>
      </c>
      <c r="AC222" s="256" t="e">
        <f t="shared" si="69"/>
        <v>#VALUE!</v>
      </c>
      <c r="AD222" s="255" t="e">
        <f t="shared" si="70"/>
        <v>#VALUE!</v>
      </c>
      <c r="AE222" s="249" t="str">
        <f t="shared" si="71"/>
        <v>USD/CAD R 06/20/24 CAD</v>
      </c>
      <c r="AF222" s="254"/>
      <c r="AG222" s="254">
        <f t="shared" si="72"/>
        <v>-9956.4397785759647</v>
      </c>
      <c r="AH222" s="254" t="e">
        <f t="shared" si="73"/>
        <v>#VALUE!</v>
      </c>
      <c r="AI222" s="256" t="e">
        <f t="shared" si="74"/>
        <v>#VALUE!</v>
      </c>
      <c r="AJ222" t="b">
        <f t="shared" si="75"/>
        <v>1</v>
      </c>
      <c r="AK222" t="s">
        <v>1011</v>
      </c>
      <c r="AL222" t="str">
        <f t="shared" si="76"/>
        <v>FORWARD</v>
      </c>
      <c r="AM222">
        <f t="shared" si="77"/>
        <v>0</v>
      </c>
    </row>
    <row r="223" spans="1:39" x14ac:dyDescent="0.35">
      <c r="A223" t="s">
        <v>1556</v>
      </c>
      <c r="B223" t="s">
        <v>1557</v>
      </c>
      <c r="D223">
        <v>600</v>
      </c>
      <c r="E223">
        <v>406572.1912366607</v>
      </c>
      <c r="F223">
        <v>100.13600158691406</v>
      </c>
      <c r="H223" s="287" t="e">
        <f t="shared" si="78"/>
        <v>#N/A</v>
      </c>
      <c r="I223" s="249" t="s">
        <v>458</v>
      </c>
      <c r="J223" t="s">
        <v>460</v>
      </c>
      <c r="L223">
        <v>-250000</v>
      </c>
      <c r="M223">
        <v>-250000</v>
      </c>
      <c r="N223" s="251">
        <v>1.3731751419067382</v>
      </c>
      <c r="O223" t="str" cm="1">
        <f t="array" ref="O223">_xll.BDP(I223,"SECURITY_TYP")</f>
        <v>FORWARD</v>
      </c>
      <c r="P223" t="str" cm="1">
        <f t="array" ref="P223">_xll.BDP(I223,"ID_ISIN")</f>
        <v>#N/A Field Not Applicable</v>
      </c>
      <c r="Q223" t="str" cm="1">
        <f t="array" ref="Q223">_xll.BDP(P223&amp;" Govt","MATURITY")</f>
        <v>#N/A Field Not Applicable Govt</v>
      </c>
      <c r="R223" t="str" cm="1">
        <f t="array" ref="R223">_xll.BDP(I223,"CRNCY")</f>
        <v>CAD</v>
      </c>
      <c r="S223" s="91" t="str" cm="1">
        <f t="array" ref="S223">_xll.BDP(P223&amp;" Govt","RISK_MID")</f>
        <v>#N/A Field Not Applicable Govt</v>
      </c>
      <c r="T223" s="175" t="e">
        <f t="shared" si="63"/>
        <v>#VALUE!</v>
      </c>
      <c r="U223" cm="1">
        <f t="array" ref="U223">IF(R223="USD",1,_xll.BDP("USD"&amp;R223&amp;" CURNCY","PX_LAST"))</f>
        <v>1.3624000000000001</v>
      </c>
      <c r="V223" s="107" t="e">
        <f t="shared" si="64"/>
        <v>#VALUE!</v>
      </c>
      <c r="X223" s="249" t="str">
        <f t="shared" si="65"/>
        <v>USD/CAD R 06/20/24 Curncy</v>
      </c>
      <c r="Y223" s="250">
        <f t="shared" si="66"/>
        <v>-242746.85358508522</v>
      </c>
      <c r="Z223" s="254">
        <f t="shared" si="67"/>
        <v>7253.1464149147796</v>
      </c>
      <c r="AA223" s="254" t="e">
        <f t="shared" si="68"/>
        <v>#VALUE!</v>
      </c>
      <c r="AB223" s="91" t="str" cm="1">
        <f t="array" ref="AB223">_xll.BDP(P223&amp;" Govt","PX_DIRTY_MID")</f>
        <v>#N/A Field Not Applicable Govt</v>
      </c>
      <c r="AC223" s="256" t="e">
        <f t="shared" si="69"/>
        <v>#VALUE!</v>
      </c>
      <c r="AD223" s="255" t="e">
        <f t="shared" si="70"/>
        <v>#VALUE!</v>
      </c>
      <c r="AE223" s="249" t="str">
        <f t="shared" si="71"/>
        <v>USD/CAD R 06/20/24 USD</v>
      </c>
      <c r="AF223" s="254"/>
      <c r="AG223" s="254">
        <f t="shared" si="72"/>
        <v>7253.1464149147796</v>
      </c>
      <c r="AH223" s="254" t="e">
        <f t="shared" si="73"/>
        <v>#VALUE!</v>
      </c>
      <c r="AI223" s="256" t="e">
        <f t="shared" si="74"/>
        <v>#VALUE!</v>
      </c>
      <c r="AJ223" t="b">
        <f t="shared" si="75"/>
        <v>1</v>
      </c>
      <c r="AK223" t="s">
        <v>1011</v>
      </c>
      <c r="AL223" t="str">
        <f t="shared" si="76"/>
        <v>FORWARD</v>
      </c>
      <c r="AM223">
        <f t="shared" si="77"/>
        <v>0</v>
      </c>
    </row>
    <row r="224" spans="1:39" x14ac:dyDescent="0.35">
      <c r="A224" t="s">
        <v>1419</v>
      </c>
      <c r="B224" t="s">
        <v>1420</v>
      </c>
      <c r="D224">
        <v>1250</v>
      </c>
      <c r="E224">
        <v>1295565.9722222222</v>
      </c>
      <c r="F224">
        <v>102.405</v>
      </c>
      <c r="H224" s="287" t="e">
        <f t="shared" si="78"/>
        <v>#N/A</v>
      </c>
      <c r="I224" s="249" t="s">
        <v>458</v>
      </c>
      <c r="J224" t="s">
        <v>459</v>
      </c>
      <c r="L224">
        <v>1849999.9999999998</v>
      </c>
      <c r="M224">
        <v>1346776.8372227943</v>
      </c>
      <c r="N224" s="251">
        <v>1.3730540061035157</v>
      </c>
      <c r="O224" t="str" cm="1">
        <f t="array" ref="O224">_xll.BDP(I224,"SECURITY_TYP")</f>
        <v>FORWARD</v>
      </c>
      <c r="P224" t="str" cm="1">
        <f t="array" ref="P224">_xll.BDP(I224,"ID_ISIN")</f>
        <v>#N/A Field Not Applicable</v>
      </c>
      <c r="Q224" t="str" cm="1">
        <f t="array" ref="Q224">_xll.BDP(P224&amp;" Govt","MATURITY")</f>
        <v>#N/A Field Not Applicable Govt</v>
      </c>
      <c r="R224" t="str" cm="1">
        <f t="array" ref="R224">_xll.BDP(I224,"CRNCY")</f>
        <v>CAD</v>
      </c>
      <c r="S224" s="91" t="str" cm="1">
        <f t="array" ref="S224">_xll.BDP(P224&amp;" Govt","RISK_MID")</f>
        <v>#N/A Field Not Applicable Govt</v>
      </c>
      <c r="T224" s="175" t="e">
        <f t="shared" si="63"/>
        <v>#VALUE!</v>
      </c>
      <c r="U224" cm="1">
        <f t="array" ref="U224">IF(R224="USD",1,_xll.BDP("USD"&amp;R224&amp;" CURNCY","PX_LAST"))</f>
        <v>1.3624000000000001</v>
      </c>
      <c r="V224" s="107" t="e">
        <f t="shared" si="64"/>
        <v>#VALUE!</v>
      </c>
      <c r="X224" s="249" t="str">
        <f t="shared" si="65"/>
        <v>USD/CAD R 06/20/24 Curncy</v>
      </c>
      <c r="Y224" s="250">
        <f t="shared" si="66"/>
        <v>1796326.7165296304</v>
      </c>
      <c r="Z224" s="254">
        <f t="shared" si="67"/>
        <v>-53673.28347036941</v>
      </c>
      <c r="AA224" s="254" t="e">
        <f t="shared" si="68"/>
        <v>#VALUE!</v>
      </c>
      <c r="AB224" s="91" t="str" cm="1">
        <f t="array" ref="AB224">_xll.BDP(P224&amp;" Govt","PX_DIRTY_MID")</f>
        <v>#N/A Field Not Applicable Govt</v>
      </c>
      <c r="AC224" s="256" t="e">
        <f t="shared" si="69"/>
        <v>#VALUE!</v>
      </c>
      <c r="AD224" s="255" t="e">
        <f t="shared" si="70"/>
        <v>#VALUE!</v>
      </c>
      <c r="AE224" s="249" t="str">
        <f t="shared" si="71"/>
        <v>USD/CAD R 06/20/24 CAD</v>
      </c>
      <c r="AF224" s="254"/>
      <c r="AG224" s="254">
        <f t="shared" si="72"/>
        <v>-53673.28347036941</v>
      </c>
      <c r="AH224" s="254" t="e">
        <f t="shared" si="73"/>
        <v>#VALUE!</v>
      </c>
      <c r="AI224" s="256" t="e">
        <f t="shared" si="74"/>
        <v>#VALUE!</v>
      </c>
      <c r="AJ224" t="b">
        <f t="shared" si="75"/>
        <v>1</v>
      </c>
      <c r="AK224" t="s">
        <v>1011</v>
      </c>
      <c r="AL224" t="str">
        <f t="shared" si="76"/>
        <v>FORWARD</v>
      </c>
      <c r="AM224">
        <f t="shared" si="77"/>
        <v>0</v>
      </c>
    </row>
    <row r="225" spans="1:39" x14ac:dyDescent="0.35">
      <c r="A225" t="s">
        <v>582</v>
      </c>
      <c r="B225" t="s">
        <v>583</v>
      </c>
      <c r="D225">
        <v>375</v>
      </c>
      <c r="E225">
        <v>494658.87894853955</v>
      </c>
      <c r="F225">
        <v>100.66500000000001</v>
      </c>
      <c r="H225" s="287" t="e">
        <f t="shared" si="78"/>
        <v>#N/A</v>
      </c>
      <c r="I225" s="249" t="s">
        <v>458</v>
      </c>
      <c r="J225" t="s">
        <v>460</v>
      </c>
      <c r="L225">
        <v>-4029732.0960834669</v>
      </c>
      <c r="M225" s="250">
        <v>-4029732.0960834669</v>
      </c>
      <c r="N225" s="251">
        <v>1.3730540061035157</v>
      </c>
      <c r="O225" t="str" cm="1">
        <f t="array" ref="O225">_xll.BDP(I225,"SECURITY_TYP")</f>
        <v>FORWARD</v>
      </c>
      <c r="P225" t="str" cm="1">
        <f t="array" ref="P225">_xll.BDP(I225,"ID_ISIN")</f>
        <v>#N/A Field Not Applicable</v>
      </c>
      <c r="Q225" t="str" cm="1">
        <f t="array" ref="Q225">_xll.BDP(P225&amp;" Govt","MATURITY")</f>
        <v>#N/A Field Not Applicable Govt</v>
      </c>
      <c r="R225" t="str" cm="1">
        <f t="array" ref="R225">_xll.BDP(I225,"CRNCY")</f>
        <v>CAD</v>
      </c>
      <c r="S225" s="91" t="str" cm="1">
        <f t="array" ref="S225">_xll.BDP(P225&amp;" Govt","RISK_MID")</f>
        <v>#N/A Field Not Applicable Govt</v>
      </c>
      <c r="T225" s="175" t="e">
        <f t="shared" si="63"/>
        <v>#VALUE!</v>
      </c>
      <c r="U225" cm="1">
        <f t="array" ref="U225">IF(R225="USD",1,_xll.BDP("USD"&amp;R225&amp;" CURNCY","PX_LAST"))</f>
        <v>1.3624000000000001</v>
      </c>
      <c r="V225" s="107" t="e">
        <f t="shared" si="64"/>
        <v>#VALUE!</v>
      </c>
      <c r="X225" s="249" t="str">
        <f t="shared" si="65"/>
        <v>USD/CAD R 06/20/24 Curncy</v>
      </c>
      <c r="Y225" s="250">
        <f t="shared" si="66"/>
        <v>-3912819.1484603677</v>
      </c>
      <c r="Z225" s="254">
        <f t="shared" si="67"/>
        <v>116912.9476230992</v>
      </c>
      <c r="AA225" s="254" t="e">
        <f t="shared" si="68"/>
        <v>#VALUE!</v>
      </c>
      <c r="AB225" s="91" t="str" cm="1">
        <f t="array" ref="AB225">_xll.BDP(P225&amp;" Govt","PX_DIRTY_MID")</f>
        <v>#N/A Field Not Applicable Govt</v>
      </c>
      <c r="AC225" s="256" t="e">
        <f t="shared" si="69"/>
        <v>#VALUE!</v>
      </c>
      <c r="AD225" s="255" t="e">
        <f t="shared" si="70"/>
        <v>#VALUE!</v>
      </c>
      <c r="AE225" s="249" t="str">
        <f t="shared" si="71"/>
        <v>USD/CAD R 06/20/24 USD</v>
      </c>
      <c r="AF225" s="254"/>
      <c r="AG225" s="254">
        <f t="shared" si="72"/>
        <v>116912.9476230992</v>
      </c>
      <c r="AH225" s="254" t="e">
        <f t="shared" si="73"/>
        <v>#VALUE!</v>
      </c>
      <c r="AI225" s="256" t="e">
        <f t="shared" si="74"/>
        <v>#VALUE!</v>
      </c>
      <c r="AJ225" t="b">
        <f t="shared" si="75"/>
        <v>1</v>
      </c>
      <c r="AK225" t="s">
        <v>1011</v>
      </c>
      <c r="AL225" t="str">
        <f t="shared" si="76"/>
        <v>FORWARD</v>
      </c>
      <c r="AM225">
        <f t="shared" si="77"/>
        <v>0</v>
      </c>
    </row>
    <row r="226" spans="1:39" x14ac:dyDescent="0.35">
      <c r="A226" t="s">
        <v>1263</v>
      </c>
      <c r="B226" t="s">
        <v>1264</v>
      </c>
      <c r="D226">
        <v>880000</v>
      </c>
      <c r="E226">
        <v>4811966.9336279007</v>
      </c>
      <c r="F226">
        <v>86.876000000000005</v>
      </c>
      <c r="H226" s="287" t="e">
        <f t="shared" si="78"/>
        <v>#N/A</v>
      </c>
      <c r="I226" s="249" t="s">
        <v>458</v>
      </c>
      <c r="J226" t="s">
        <v>460</v>
      </c>
      <c r="L226">
        <v>-1358792.4521649969</v>
      </c>
      <c r="M226" s="250">
        <v>-1358792.4521649969</v>
      </c>
      <c r="N226" s="251">
        <v>1.3730540061035157</v>
      </c>
      <c r="O226" t="str" cm="1">
        <f t="array" ref="O226">_xll.BDP(I226,"SECURITY_TYP")</f>
        <v>FORWARD</v>
      </c>
      <c r="P226" t="str" cm="1">
        <f t="array" ref="P226">_xll.BDP(I226,"ID_ISIN")</f>
        <v>#N/A Field Not Applicable</v>
      </c>
      <c r="Q226" t="str" cm="1">
        <f t="array" ref="Q226">_xll.BDP(P226&amp;" Govt","MATURITY")</f>
        <v>#N/A Field Not Applicable Govt</v>
      </c>
      <c r="R226" t="str" cm="1">
        <f t="array" ref="R226">_xll.BDP(I226,"CRNCY")</f>
        <v>CAD</v>
      </c>
      <c r="S226" s="91" t="str" cm="1">
        <f t="array" ref="S226">_xll.BDP(P226&amp;" Govt","RISK_MID")</f>
        <v>#N/A Field Not Applicable Govt</v>
      </c>
      <c r="T226" s="175" t="e">
        <f t="shared" si="63"/>
        <v>#VALUE!</v>
      </c>
      <c r="U226" cm="1">
        <f t="array" ref="U226">IF(R226="USD",1,_xll.BDP("USD"&amp;R226&amp;" CURNCY","PX_LAST"))</f>
        <v>1.3624000000000001</v>
      </c>
      <c r="V226" s="107" t="e">
        <f t="shared" si="64"/>
        <v>#VALUE!</v>
      </c>
      <c r="X226" s="249" t="str">
        <f t="shared" si="65"/>
        <v>USD/CAD R 06/20/24 Curncy</v>
      </c>
      <c r="Y226" s="250">
        <f t="shared" si="66"/>
        <v>-1319370.3697528616</v>
      </c>
      <c r="Z226" s="254">
        <f t="shared" si="67"/>
        <v>39422.082412135322</v>
      </c>
      <c r="AA226" s="254" t="e">
        <f t="shared" si="68"/>
        <v>#VALUE!</v>
      </c>
      <c r="AB226" s="91" t="str" cm="1">
        <f t="array" ref="AB226">_xll.BDP(P226&amp;" Govt","PX_DIRTY_MID")</f>
        <v>#N/A Field Not Applicable Govt</v>
      </c>
      <c r="AC226" s="256" t="e">
        <f t="shared" si="69"/>
        <v>#VALUE!</v>
      </c>
      <c r="AD226" s="255" t="e">
        <f t="shared" si="70"/>
        <v>#VALUE!</v>
      </c>
      <c r="AE226" s="249" t="str">
        <f t="shared" si="71"/>
        <v>USD/CAD R 06/20/24 USD</v>
      </c>
      <c r="AF226" s="254"/>
      <c r="AG226" s="254">
        <f t="shared" si="72"/>
        <v>39422.082412135322</v>
      </c>
      <c r="AH226" s="254" t="e">
        <f t="shared" si="73"/>
        <v>#VALUE!</v>
      </c>
      <c r="AI226" s="256" t="e">
        <f t="shared" si="74"/>
        <v>#VALUE!</v>
      </c>
      <c r="AJ226" t="b">
        <f t="shared" si="75"/>
        <v>1</v>
      </c>
      <c r="AK226" t="s">
        <v>1011</v>
      </c>
      <c r="AL226" t="str">
        <f t="shared" si="76"/>
        <v>FORWARD</v>
      </c>
      <c r="AM226">
        <f t="shared" si="77"/>
        <v>0</v>
      </c>
    </row>
    <row r="227" spans="1:39" x14ac:dyDescent="0.35">
      <c r="A227" t="s">
        <v>1388</v>
      </c>
      <c r="B227" t="s">
        <v>1389</v>
      </c>
      <c r="D227">
        <v>379</v>
      </c>
      <c r="E227">
        <v>528541.2016675768</v>
      </c>
      <c r="F227">
        <v>107.3359375</v>
      </c>
      <c r="H227" s="287" t="e">
        <f t="shared" si="78"/>
        <v>#N/A</v>
      </c>
      <c r="I227" s="249" t="s">
        <v>458</v>
      </c>
      <c r="J227" t="s">
        <v>460</v>
      </c>
      <c r="L227">
        <v>-6668385.628295294</v>
      </c>
      <c r="M227">
        <v>-6668385.628295294</v>
      </c>
      <c r="N227" s="251">
        <v>1.3730540061035157</v>
      </c>
      <c r="O227" t="str" cm="1">
        <f t="array" ref="O227">_xll.BDP(I227,"SECURITY_TYP")</f>
        <v>FORWARD</v>
      </c>
      <c r="P227" t="str" cm="1">
        <f t="array" ref="P227">_xll.BDP(I227,"ID_ISIN")</f>
        <v>#N/A Field Not Applicable</v>
      </c>
      <c r="Q227" t="str" cm="1">
        <f t="array" ref="Q227">_xll.BDP(P227&amp;" Govt","MATURITY")</f>
        <v>#N/A Field Not Applicable Govt</v>
      </c>
      <c r="R227" t="str" cm="1">
        <f t="array" ref="R227">_xll.BDP(I227,"CRNCY")</f>
        <v>CAD</v>
      </c>
      <c r="S227" s="91" t="str" cm="1">
        <f t="array" ref="S227">_xll.BDP(P227&amp;" Govt","RISK_MID")</f>
        <v>#N/A Field Not Applicable Govt</v>
      </c>
      <c r="T227" s="175" t="e">
        <f t="shared" si="63"/>
        <v>#VALUE!</v>
      </c>
      <c r="U227" cm="1">
        <f t="array" ref="U227">IF(R227="USD",1,_xll.BDP("USD"&amp;R227&amp;" CURNCY","PX_LAST"))</f>
        <v>1.3624000000000001</v>
      </c>
      <c r="V227" s="107" t="e">
        <f t="shared" si="64"/>
        <v>#VALUE!</v>
      </c>
      <c r="X227" s="249" t="str">
        <f t="shared" si="65"/>
        <v>USD/CAD R 06/20/24 Curncy</v>
      </c>
      <c r="Y227" s="250">
        <f t="shared" si="66"/>
        <v>-6474918.5190427369</v>
      </c>
      <c r="Z227" s="254">
        <f t="shared" si="67"/>
        <v>193467.10925255716</v>
      </c>
      <c r="AA227" s="254" t="e">
        <f t="shared" si="68"/>
        <v>#VALUE!</v>
      </c>
      <c r="AB227" s="91" t="str" cm="1">
        <f t="array" ref="AB227">_xll.BDP(P227&amp;" Govt","PX_DIRTY_MID")</f>
        <v>#N/A Field Not Applicable Govt</v>
      </c>
      <c r="AC227" s="256" t="e">
        <f t="shared" si="69"/>
        <v>#VALUE!</v>
      </c>
      <c r="AD227" s="255" t="e">
        <f t="shared" si="70"/>
        <v>#VALUE!</v>
      </c>
      <c r="AE227" s="249" t="str">
        <f t="shared" si="71"/>
        <v>USD/CAD R 06/20/24 USD</v>
      </c>
      <c r="AF227" s="254"/>
      <c r="AG227" s="254">
        <f t="shared" si="72"/>
        <v>193467.10925255716</v>
      </c>
      <c r="AH227" s="254" t="e">
        <f t="shared" si="73"/>
        <v>#VALUE!</v>
      </c>
      <c r="AI227" s="256" t="e">
        <f t="shared" si="74"/>
        <v>#VALUE!</v>
      </c>
      <c r="AJ227" t="b">
        <f t="shared" si="75"/>
        <v>1</v>
      </c>
      <c r="AK227" t="s">
        <v>1011</v>
      </c>
      <c r="AL227" t="str">
        <f t="shared" si="76"/>
        <v>FORWARD</v>
      </c>
      <c r="AM227">
        <f t="shared" si="77"/>
        <v>0</v>
      </c>
    </row>
    <row r="228" spans="1:39" x14ac:dyDescent="0.35">
      <c r="A228" t="s">
        <v>1424</v>
      </c>
      <c r="B228" t="s">
        <v>1425</v>
      </c>
      <c r="D228">
        <v>-22</v>
      </c>
      <c r="E228">
        <v>-15134.819226928184</v>
      </c>
      <c r="F228">
        <v>131.72000122070313</v>
      </c>
      <c r="H228" s="287" t="e">
        <f t="shared" si="78"/>
        <v>#N/A</v>
      </c>
      <c r="I228" s="249" t="s">
        <v>458</v>
      </c>
      <c r="J228" t="s">
        <v>460</v>
      </c>
      <c r="L228">
        <v>-1184995.1470745618</v>
      </c>
      <c r="M228">
        <v>-1184995.1470745618</v>
      </c>
      <c r="N228" s="251">
        <v>1.3730540061035157</v>
      </c>
      <c r="O228" t="str" cm="1">
        <f t="array" ref="O228">_xll.BDP(I228,"SECURITY_TYP")</f>
        <v>FORWARD</v>
      </c>
      <c r="P228" t="str" cm="1">
        <f t="array" ref="P228">_xll.BDP(I228,"ID_ISIN")</f>
        <v>#N/A Field Not Applicable</v>
      </c>
      <c r="Q228" t="str" cm="1">
        <f t="array" ref="Q228">_xll.BDP(P228&amp;" Govt","MATURITY")</f>
        <v>#N/A Field Not Applicable Govt</v>
      </c>
      <c r="R228" t="str" cm="1">
        <f t="array" ref="R228">_xll.BDP(I228,"CRNCY")</f>
        <v>CAD</v>
      </c>
      <c r="S228" s="91" t="str" cm="1">
        <f t="array" ref="S228">_xll.BDP(P228&amp;" Govt","RISK_MID")</f>
        <v>#N/A Field Not Applicable Govt</v>
      </c>
      <c r="T228" s="175" t="e">
        <f t="shared" si="63"/>
        <v>#VALUE!</v>
      </c>
      <c r="U228" cm="1">
        <f t="array" ref="U228">IF(R228="USD",1,_xll.BDP("USD"&amp;R228&amp;" CURNCY","PX_LAST"))</f>
        <v>1.3624000000000001</v>
      </c>
      <c r="V228" s="107" t="e">
        <f t="shared" si="64"/>
        <v>#VALUE!</v>
      </c>
      <c r="X228" s="249" t="str">
        <f t="shared" si="65"/>
        <v>USD/CAD R 06/20/24 Curncy</v>
      </c>
      <c r="Y228" s="250">
        <f t="shared" si="66"/>
        <v>-1150615.3738637806</v>
      </c>
      <c r="Z228" s="254">
        <f t="shared" si="67"/>
        <v>34379.773210781161</v>
      </c>
      <c r="AA228" s="254" t="e">
        <f t="shared" si="68"/>
        <v>#VALUE!</v>
      </c>
      <c r="AB228" s="91" t="str" cm="1">
        <f t="array" ref="AB228">_xll.BDP(P228&amp;" Govt","PX_DIRTY_MID")</f>
        <v>#N/A Field Not Applicable Govt</v>
      </c>
      <c r="AC228" s="256" t="e">
        <f t="shared" si="69"/>
        <v>#VALUE!</v>
      </c>
      <c r="AD228" s="255" t="e">
        <f t="shared" si="70"/>
        <v>#VALUE!</v>
      </c>
      <c r="AE228" s="249" t="str">
        <f t="shared" si="71"/>
        <v>USD/CAD R 06/20/24 USD</v>
      </c>
      <c r="AF228" s="254"/>
      <c r="AG228" s="254">
        <f t="shared" si="72"/>
        <v>34379.773210781161</v>
      </c>
      <c r="AH228" s="254" t="e">
        <f t="shared" si="73"/>
        <v>#VALUE!</v>
      </c>
      <c r="AI228" s="256" t="e">
        <f t="shared" si="74"/>
        <v>#VALUE!</v>
      </c>
      <c r="AJ228" t="b">
        <f t="shared" si="75"/>
        <v>1</v>
      </c>
      <c r="AK228" t="s">
        <v>1011</v>
      </c>
      <c r="AL228" t="str">
        <f t="shared" si="76"/>
        <v>FORWARD</v>
      </c>
      <c r="AM228">
        <f t="shared" si="77"/>
        <v>0</v>
      </c>
    </row>
    <row r="229" spans="1:39" x14ac:dyDescent="0.35">
      <c r="A229" t="s">
        <v>1421</v>
      </c>
      <c r="B229" t="s">
        <v>1422</v>
      </c>
      <c r="D229">
        <v>-28000000.000000004</v>
      </c>
      <c r="E229">
        <v>-335444.63906117505</v>
      </c>
      <c r="F229">
        <v>83.548709155273443</v>
      </c>
      <c r="H229" s="287" t="e">
        <f t="shared" si="78"/>
        <v>#N/A</v>
      </c>
      <c r="I229" s="249" t="s">
        <v>458</v>
      </c>
      <c r="J229" t="s">
        <v>459</v>
      </c>
      <c r="L229">
        <v>-19458345.435392</v>
      </c>
      <c r="M229">
        <v>-14165431.850305859</v>
      </c>
      <c r="N229" s="251">
        <v>1.3730540061035157</v>
      </c>
      <c r="O229" t="str" cm="1">
        <f t="array" ref="O229">_xll.BDP(I229,"SECURITY_TYP")</f>
        <v>FORWARD</v>
      </c>
      <c r="P229" t="str" cm="1">
        <f t="array" ref="P229">_xll.BDP(I229,"ID_ISIN")</f>
        <v>#N/A Field Not Applicable</v>
      </c>
      <c r="Q229" t="str" cm="1">
        <f t="array" ref="Q229">_xll.BDP(P229&amp;" Govt","MATURITY")</f>
        <v>#N/A Field Not Applicable Govt</v>
      </c>
      <c r="R229" t="str" cm="1">
        <f t="array" ref="R229">_xll.BDP(I229,"CRNCY")</f>
        <v>CAD</v>
      </c>
      <c r="S229" s="91" t="str" cm="1">
        <f t="array" ref="S229">_xll.BDP(P229&amp;" Govt","RISK_MID")</f>
        <v>#N/A Field Not Applicable Govt</v>
      </c>
      <c r="T229" s="175" t="e">
        <f t="shared" si="63"/>
        <v>#VALUE!</v>
      </c>
      <c r="U229" cm="1">
        <f t="array" ref="U229">IF(R229="USD",1,_xll.BDP("USD"&amp;R229&amp;" CURNCY","PX_LAST"))</f>
        <v>1.3624000000000001</v>
      </c>
      <c r="V229" s="107" t="e">
        <f t="shared" si="64"/>
        <v>#VALUE!</v>
      </c>
      <c r="X229" s="249" t="str">
        <f t="shared" si="65"/>
        <v>USD/CAD R 06/20/24 Curncy</v>
      </c>
      <c r="Y229" s="250">
        <f t="shared" si="66"/>
        <v>-18893808.521652453</v>
      </c>
      <c r="Z229" s="254">
        <f t="shared" si="67"/>
        <v>564536.91373954713</v>
      </c>
      <c r="AA229" s="254" t="e">
        <f t="shared" si="68"/>
        <v>#VALUE!</v>
      </c>
      <c r="AB229" s="91" t="str" cm="1">
        <f t="array" ref="AB229">_xll.BDP(P229&amp;" Govt","PX_DIRTY_MID")</f>
        <v>#N/A Field Not Applicable Govt</v>
      </c>
      <c r="AC229" s="256" t="e">
        <f t="shared" si="69"/>
        <v>#VALUE!</v>
      </c>
      <c r="AD229" s="255" t="e">
        <f t="shared" si="70"/>
        <v>#VALUE!</v>
      </c>
      <c r="AE229" s="249" t="str">
        <f t="shared" si="71"/>
        <v>USD/CAD R 06/20/24 CAD</v>
      </c>
      <c r="AF229" s="254"/>
      <c r="AG229" s="254">
        <f t="shared" si="72"/>
        <v>564536.91373954713</v>
      </c>
      <c r="AH229" s="254" t="e">
        <f t="shared" si="73"/>
        <v>#VALUE!</v>
      </c>
      <c r="AI229" s="256" t="e">
        <f t="shared" si="74"/>
        <v>#VALUE!</v>
      </c>
      <c r="AJ229" t="b">
        <f t="shared" si="75"/>
        <v>1</v>
      </c>
      <c r="AK229" t="s">
        <v>1011</v>
      </c>
      <c r="AL229" t="str">
        <f t="shared" si="76"/>
        <v>FORWARD</v>
      </c>
      <c r="AM229">
        <f t="shared" si="77"/>
        <v>0</v>
      </c>
    </row>
    <row r="230" spans="1:39" x14ac:dyDescent="0.35">
      <c r="A230" t="s">
        <v>1421</v>
      </c>
      <c r="B230" t="s">
        <v>1423</v>
      </c>
      <c r="D230">
        <v>1109887.2153444597</v>
      </c>
      <c r="E230">
        <v>1109887.2153444597</v>
      </c>
      <c r="F230">
        <v>83.548709155273443</v>
      </c>
      <c r="H230" s="287" t="e">
        <f t="shared" si="78"/>
        <v>#N/A</v>
      </c>
      <c r="I230" s="249" t="s">
        <v>458</v>
      </c>
      <c r="J230" t="s">
        <v>460</v>
      </c>
      <c r="L230" s="250">
        <v>14399872</v>
      </c>
      <c r="M230" s="250">
        <v>14399872</v>
      </c>
      <c r="N230" s="251">
        <v>1.3730540061035157</v>
      </c>
      <c r="O230" t="str" cm="1">
        <f t="array" ref="O230">_xll.BDP(I230,"SECURITY_TYP")</f>
        <v>FORWARD</v>
      </c>
      <c r="P230" t="str" cm="1">
        <f t="array" ref="P230">_xll.BDP(I230,"ID_ISIN")</f>
        <v>#N/A Field Not Applicable</v>
      </c>
      <c r="Q230" t="str" cm="1">
        <f t="array" ref="Q230">_xll.BDP(P230&amp;" Govt","MATURITY")</f>
        <v>#N/A Field Not Applicable Govt</v>
      </c>
      <c r="R230" t="str" cm="1">
        <f t="array" ref="R230">_xll.BDP(I230,"CRNCY")</f>
        <v>CAD</v>
      </c>
      <c r="S230" s="91" t="str" cm="1">
        <f t="array" ref="S230">_xll.BDP(P230&amp;" Govt","RISK_MID")</f>
        <v>#N/A Field Not Applicable Govt</v>
      </c>
      <c r="T230" s="175" t="e">
        <f t="shared" si="63"/>
        <v>#VALUE!</v>
      </c>
      <c r="U230" cm="1">
        <f t="array" ref="U230">IF(R230="USD",1,_xll.BDP("USD"&amp;R230&amp;" CURNCY","PX_LAST"))</f>
        <v>1.3624000000000001</v>
      </c>
      <c r="V230" s="107" t="e">
        <f t="shared" si="64"/>
        <v>#VALUE!</v>
      </c>
      <c r="X230" s="249" t="str">
        <f t="shared" si="65"/>
        <v>USD/CAD R 06/20/24 Curncy</v>
      </c>
      <c r="Y230" s="250">
        <f t="shared" si="66"/>
        <v>13982094.480111873</v>
      </c>
      <c r="Z230" s="254">
        <f t="shared" si="67"/>
        <v>-417777.51988812722</v>
      </c>
      <c r="AA230" s="254" t="e">
        <f t="shared" si="68"/>
        <v>#VALUE!</v>
      </c>
      <c r="AB230" s="91" t="str" cm="1">
        <f t="array" ref="AB230">_xll.BDP(P230&amp;" Govt","PX_DIRTY_MID")</f>
        <v>#N/A Field Not Applicable Govt</v>
      </c>
      <c r="AC230" s="256" t="e">
        <f t="shared" si="69"/>
        <v>#VALUE!</v>
      </c>
      <c r="AD230" s="255" t="e">
        <f t="shared" si="70"/>
        <v>#VALUE!</v>
      </c>
      <c r="AE230" s="249" t="str">
        <f t="shared" si="71"/>
        <v>USD/CAD R 06/20/24 USD</v>
      </c>
      <c r="AF230" s="254"/>
      <c r="AG230" s="254">
        <f t="shared" si="72"/>
        <v>-417777.51988812722</v>
      </c>
      <c r="AH230" s="254" t="e">
        <f t="shared" si="73"/>
        <v>#VALUE!</v>
      </c>
      <c r="AI230" s="256" t="e">
        <f t="shared" si="74"/>
        <v>#VALUE!</v>
      </c>
      <c r="AJ230" t="b">
        <f t="shared" si="75"/>
        <v>1</v>
      </c>
      <c r="AK230" t="s">
        <v>1011</v>
      </c>
      <c r="AL230" t="str">
        <f t="shared" si="76"/>
        <v>FORWARD</v>
      </c>
      <c r="AM230">
        <f t="shared" si="77"/>
        <v>0</v>
      </c>
    </row>
    <row r="231" spans="1:39" x14ac:dyDescent="0.35">
      <c r="A231" t="s">
        <v>1421</v>
      </c>
      <c r="B231" t="s">
        <v>1423</v>
      </c>
      <c r="D231">
        <v>5470270.5333093917</v>
      </c>
      <c r="E231">
        <v>5470270.5333093917</v>
      </c>
      <c r="F231">
        <v>83.548709155273443</v>
      </c>
      <c r="H231" s="287" t="e">
        <f t="shared" si="78"/>
        <v>#N/A</v>
      </c>
      <c r="I231" s="249" t="s">
        <v>458</v>
      </c>
      <c r="J231" t="s">
        <v>459</v>
      </c>
      <c r="L231">
        <v>9000000</v>
      </c>
      <c r="M231">
        <v>6551887.3162190011</v>
      </c>
      <c r="N231" s="251">
        <v>1.3730540061035157</v>
      </c>
      <c r="O231" t="str" cm="1">
        <f t="array" ref="O231">_xll.BDP(I231,"SECURITY_TYP")</f>
        <v>FORWARD</v>
      </c>
      <c r="P231" t="str" cm="1">
        <f t="array" ref="P231">_xll.BDP(I231,"ID_ISIN")</f>
        <v>#N/A Field Not Applicable</v>
      </c>
      <c r="Q231" t="str" cm="1">
        <f t="array" ref="Q231">_xll.BDP(P231&amp;" Govt","MATURITY")</f>
        <v>#N/A Field Not Applicable Govt</v>
      </c>
      <c r="R231" t="str" cm="1">
        <f t="array" ref="R231">_xll.BDP(I231,"CRNCY")</f>
        <v>CAD</v>
      </c>
      <c r="S231" s="91" t="str" cm="1">
        <f t="array" ref="S231">_xll.BDP(P231&amp;" Govt","RISK_MID")</f>
        <v>#N/A Field Not Applicable Govt</v>
      </c>
      <c r="T231" s="175" t="e">
        <f t="shared" si="63"/>
        <v>#VALUE!</v>
      </c>
      <c r="U231" cm="1">
        <f t="array" ref="U231">IF(R231="USD",1,_xll.BDP("USD"&amp;R231&amp;" CURNCY","PX_LAST"))</f>
        <v>1.3624000000000001</v>
      </c>
      <c r="V231" s="107" t="e">
        <f t="shared" si="64"/>
        <v>#VALUE!</v>
      </c>
      <c r="X231" s="249" t="str">
        <f t="shared" si="65"/>
        <v>USD/CAD R 06/20/24 Curncy</v>
      </c>
      <c r="Y231" s="250">
        <f t="shared" si="66"/>
        <v>8738886.7290630676</v>
      </c>
      <c r="Z231" s="254">
        <f t="shared" si="67"/>
        <v>-261113.27093693241</v>
      </c>
      <c r="AA231" s="254" t="e">
        <f t="shared" si="68"/>
        <v>#VALUE!</v>
      </c>
      <c r="AB231" s="91" t="str" cm="1">
        <f t="array" ref="AB231">_xll.BDP(P231&amp;" Govt","PX_DIRTY_MID")</f>
        <v>#N/A Field Not Applicable Govt</v>
      </c>
      <c r="AC231" s="256" t="e">
        <f t="shared" si="69"/>
        <v>#VALUE!</v>
      </c>
      <c r="AD231" s="255" t="e">
        <f t="shared" si="70"/>
        <v>#VALUE!</v>
      </c>
      <c r="AE231" s="249" t="str">
        <f t="shared" si="71"/>
        <v>USD/CAD R 06/20/24 CAD</v>
      </c>
      <c r="AF231" s="254"/>
      <c r="AG231" s="254">
        <f t="shared" si="72"/>
        <v>-261113.27093693241</v>
      </c>
      <c r="AH231" s="254" t="e">
        <f t="shared" si="73"/>
        <v>#VALUE!</v>
      </c>
      <c r="AI231" s="256" t="e">
        <f t="shared" si="74"/>
        <v>#VALUE!</v>
      </c>
      <c r="AJ231" t="b">
        <f t="shared" si="75"/>
        <v>1</v>
      </c>
      <c r="AK231" t="s">
        <v>1011</v>
      </c>
      <c r="AL231" t="str">
        <f t="shared" si="76"/>
        <v>FORWARD</v>
      </c>
      <c r="AM231">
        <f t="shared" si="77"/>
        <v>0</v>
      </c>
    </row>
    <row r="232" spans="1:39" x14ac:dyDescent="0.35">
      <c r="A232" t="s">
        <v>1421</v>
      </c>
      <c r="B232" t="s">
        <v>1423</v>
      </c>
      <c r="D232">
        <v>334776.05872928572</v>
      </c>
      <c r="E232">
        <v>334776.05872928572</v>
      </c>
      <c r="F232">
        <v>83.548709155273443</v>
      </c>
      <c r="H232" s="287" t="e">
        <f t="shared" si="78"/>
        <v>#N/A</v>
      </c>
      <c r="I232" s="249" t="s">
        <v>458</v>
      </c>
      <c r="J232" t="s">
        <v>460</v>
      </c>
      <c r="L232">
        <v>4000000</v>
      </c>
      <c r="M232">
        <v>4000000</v>
      </c>
      <c r="N232" s="251">
        <v>1.3730540061035157</v>
      </c>
      <c r="O232" t="str" cm="1">
        <f t="array" ref="O232">_xll.BDP(I232,"SECURITY_TYP")</f>
        <v>FORWARD</v>
      </c>
      <c r="P232" t="str" cm="1">
        <f t="array" ref="P232">_xll.BDP(I232,"ID_ISIN")</f>
        <v>#N/A Field Not Applicable</v>
      </c>
      <c r="Q232" t="str" cm="1">
        <f t="array" ref="Q232">_xll.BDP(P232&amp;" Govt","MATURITY")</f>
        <v>#N/A Field Not Applicable Govt</v>
      </c>
      <c r="R232" t="str" cm="1">
        <f t="array" ref="R232">_xll.BDP(I232,"CRNCY")</f>
        <v>CAD</v>
      </c>
      <c r="S232" s="91" t="str" cm="1">
        <f t="array" ref="S232">_xll.BDP(P232&amp;" Govt","RISK_MID")</f>
        <v>#N/A Field Not Applicable Govt</v>
      </c>
      <c r="T232" s="175" t="e">
        <f t="shared" si="63"/>
        <v>#VALUE!</v>
      </c>
      <c r="U232" cm="1">
        <f t="array" ref="U232">IF(R232="USD",1,_xll.BDP("USD"&amp;R232&amp;" CURNCY","PX_LAST"))</f>
        <v>1.3624000000000001</v>
      </c>
      <c r="V232" s="107" t="e">
        <f t="shared" si="64"/>
        <v>#VALUE!</v>
      </c>
      <c r="X232" s="249" t="str">
        <f t="shared" si="65"/>
        <v>USD/CAD R 06/20/24 Curncy</v>
      </c>
      <c r="Y232" s="250">
        <f t="shared" si="66"/>
        <v>3883949.6573613635</v>
      </c>
      <c r="Z232" s="254">
        <f t="shared" si="67"/>
        <v>-116050.34263863647</v>
      </c>
      <c r="AA232" s="254" t="e">
        <f t="shared" si="68"/>
        <v>#VALUE!</v>
      </c>
      <c r="AB232" s="91" t="str" cm="1">
        <f t="array" ref="AB232">_xll.BDP(P232&amp;" Govt","PX_DIRTY_MID")</f>
        <v>#N/A Field Not Applicable Govt</v>
      </c>
      <c r="AC232" s="256" t="e">
        <f t="shared" si="69"/>
        <v>#VALUE!</v>
      </c>
      <c r="AD232" s="255" t="e">
        <f t="shared" si="70"/>
        <v>#VALUE!</v>
      </c>
      <c r="AE232" s="249" t="str">
        <f t="shared" si="71"/>
        <v>USD/CAD R 06/20/24 USD</v>
      </c>
      <c r="AF232" s="254"/>
      <c r="AG232" s="254">
        <f t="shared" si="72"/>
        <v>-116050.34263863647</v>
      </c>
      <c r="AH232" s="254" t="e">
        <f t="shared" si="73"/>
        <v>#VALUE!</v>
      </c>
      <c r="AI232" s="256" t="e">
        <f t="shared" si="74"/>
        <v>#VALUE!</v>
      </c>
      <c r="AJ232" t="b">
        <f t="shared" si="75"/>
        <v>1</v>
      </c>
      <c r="AK232" t="s">
        <v>1011</v>
      </c>
      <c r="AL232" t="str">
        <f t="shared" si="76"/>
        <v>FORWARD</v>
      </c>
      <c r="AM232">
        <f t="shared" si="77"/>
        <v>0</v>
      </c>
    </row>
    <row r="233" spans="1:39" x14ac:dyDescent="0.35">
      <c r="A233" t="s">
        <v>1421</v>
      </c>
      <c r="B233" t="s">
        <v>1423</v>
      </c>
      <c r="D233">
        <v>-6912385.2471080674</v>
      </c>
      <c r="E233">
        <v>-6912385.2471080674</v>
      </c>
      <c r="F233">
        <v>83.523704272460932</v>
      </c>
      <c r="H233" s="287" t="e">
        <f t="shared" si="78"/>
        <v>#N/A</v>
      </c>
      <c r="I233" s="249" t="s">
        <v>458</v>
      </c>
      <c r="J233" t="s">
        <v>459</v>
      </c>
      <c r="L233">
        <v>1000000</v>
      </c>
      <c r="M233">
        <v>727987.47957988898</v>
      </c>
      <c r="N233" s="251">
        <v>1.3730540061035157</v>
      </c>
      <c r="O233" t="str" cm="1">
        <f t="array" ref="O233">_xll.BDP(I233,"SECURITY_TYP")</f>
        <v>FORWARD</v>
      </c>
      <c r="P233" t="str" cm="1">
        <f t="array" ref="P233">_xll.BDP(I233,"ID_ISIN")</f>
        <v>#N/A Field Not Applicable</v>
      </c>
      <c r="Q233" t="str" cm="1">
        <f t="array" ref="Q233">_xll.BDP(P233&amp;" Govt","MATURITY")</f>
        <v>#N/A Field Not Applicable Govt</v>
      </c>
      <c r="R233" t="str" cm="1">
        <f t="array" ref="R233">_xll.BDP(I233,"CRNCY")</f>
        <v>CAD</v>
      </c>
      <c r="S233" s="91" t="str" cm="1">
        <f t="array" ref="S233">_xll.BDP(P233&amp;" Govt","RISK_MID")</f>
        <v>#N/A Field Not Applicable Govt</v>
      </c>
      <c r="T233" s="175" t="e">
        <f t="shared" si="63"/>
        <v>#VALUE!</v>
      </c>
      <c r="U233" cm="1">
        <f t="array" ref="U233">IF(R233="USD",1,_xll.BDP("USD"&amp;R233&amp;" CURNCY","PX_LAST"))</f>
        <v>1.3624000000000001</v>
      </c>
      <c r="V233" s="107" t="e">
        <f t="shared" si="64"/>
        <v>#VALUE!</v>
      </c>
      <c r="X233" s="249" t="str">
        <f t="shared" si="65"/>
        <v>USD/CAD R 06/20/24 Curncy</v>
      </c>
      <c r="Y233" s="250">
        <f t="shared" si="66"/>
        <v>970987.41434034088</v>
      </c>
      <c r="Z233" s="254">
        <f t="shared" si="67"/>
        <v>-29012.585659659118</v>
      </c>
      <c r="AA233" s="254" t="e">
        <f t="shared" si="68"/>
        <v>#VALUE!</v>
      </c>
      <c r="AB233" s="91" t="str" cm="1">
        <f t="array" ref="AB233">_xll.BDP(P233&amp;" Govt","PX_DIRTY_MID")</f>
        <v>#N/A Field Not Applicable Govt</v>
      </c>
      <c r="AC233" s="256" t="e">
        <f t="shared" si="69"/>
        <v>#VALUE!</v>
      </c>
      <c r="AD233" s="255" t="e">
        <f t="shared" si="70"/>
        <v>#VALUE!</v>
      </c>
      <c r="AE233" s="249" t="str">
        <f t="shared" si="71"/>
        <v>USD/CAD R 06/20/24 CAD</v>
      </c>
      <c r="AF233" s="254"/>
      <c r="AG233" s="254">
        <f t="shared" si="72"/>
        <v>-29012.585659659118</v>
      </c>
      <c r="AH233" s="254" t="e">
        <f t="shared" si="73"/>
        <v>#VALUE!</v>
      </c>
      <c r="AI233" s="256" t="e">
        <f t="shared" si="74"/>
        <v>#VALUE!</v>
      </c>
      <c r="AJ233" t="b">
        <f t="shared" si="75"/>
        <v>1</v>
      </c>
      <c r="AK233" t="s">
        <v>1011</v>
      </c>
      <c r="AL233" t="str">
        <f t="shared" si="76"/>
        <v>FORWARD</v>
      </c>
      <c r="AM233">
        <f t="shared" si="77"/>
        <v>0</v>
      </c>
    </row>
    <row r="234" spans="1:39" x14ac:dyDescent="0.35">
      <c r="A234" t="s">
        <v>1421</v>
      </c>
      <c r="B234" t="s">
        <v>1422</v>
      </c>
      <c r="D234">
        <v>-92699999.999999985</v>
      </c>
      <c r="E234">
        <v>-1110561.3586061043</v>
      </c>
      <c r="F234">
        <v>83.548709155273443</v>
      </c>
      <c r="H234" s="287" t="e">
        <f t="shared" si="78"/>
        <v>#N/A</v>
      </c>
      <c r="I234" s="249" t="s">
        <v>458</v>
      </c>
      <c r="J234" t="s">
        <v>460</v>
      </c>
      <c r="L234">
        <v>-737438.65432194364</v>
      </c>
      <c r="M234">
        <v>-737438.65432194364</v>
      </c>
      <c r="N234" s="251">
        <v>1.3730540061035157</v>
      </c>
      <c r="O234" t="str" cm="1">
        <f t="array" ref="O234">_xll.BDP(I234,"SECURITY_TYP")</f>
        <v>FORWARD</v>
      </c>
      <c r="P234" t="str" cm="1">
        <f t="array" ref="P234">_xll.BDP(I234,"ID_ISIN")</f>
        <v>#N/A Field Not Applicable</v>
      </c>
      <c r="Q234" t="str" cm="1">
        <f t="array" ref="Q234">_xll.BDP(P234&amp;" Govt","MATURITY")</f>
        <v>#N/A Field Not Applicable Govt</v>
      </c>
      <c r="R234" t="str" cm="1">
        <f t="array" ref="R234">_xll.BDP(I234,"CRNCY")</f>
        <v>CAD</v>
      </c>
      <c r="S234" s="91" t="str" cm="1">
        <f t="array" ref="S234">_xll.BDP(P234&amp;" Govt","RISK_MID")</f>
        <v>#N/A Field Not Applicable Govt</v>
      </c>
      <c r="T234" s="175" t="e">
        <f t="shared" si="63"/>
        <v>#VALUE!</v>
      </c>
      <c r="U234" cm="1">
        <f t="array" ref="U234">IF(R234="USD",1,_xll.BDP("USD"&amp;R234&amp;" CURNCY","PX_LAST"))</f>
        <v>1.3624000000000001</v>
      </c>
      <c r="V234" s="107" t="e">
        <f t="shared" si="64"/>
        <v>#VALUE!</v>
      </c>
      <c r="X234" s="249" t="str">
        <f t="shared" si="65"/>
        <v>USD/CAD R 06/20/24 Curncy</v>
      </c>
      <c r="Y234" s="250">
        <f t="shared" si="66"/>
        <v>-716043.65219468449</v>
      </c>
      <c r="Z234" s="254">
        <f t="shared" si="67"/>
        <v>21395.002127259155</v>
      </c>
      <c r="AA234" s="254" t="e">
        <f t="shared" si="68"/>
        <v>#VALUE!</v>
      </c>
      <c r="AB234" s="91" t="str" cm="1">
        <f t="array" ref="AB234">_xll.BDP(P234&amp;" Govt","PX_DIRTY_MID")</f>
        <v>#N/A Field Not Applicable Govt</v>
      </c>
      <c r="AC234" s="256" t="e">
        <f t="shared" si="69"/>
        <v>#VALUE!</v>
      </c>
      <c r="AD234" s="255" t="e">
        <f t="shared" si="70"/>
        <v>#VALUE!</v>
      </c>
      <c r="AE234" s="249" t="str">
        <f t="shared" si="71"/>
        <v>USD/CAD R 06/20/24 USD</v>
      </c>
      <c r="AF234" s="254"/>
      <c r="AG234" s="254">
        <f t="shared" si="72"/>
        <v>21395.002127259155</v>
      </c>
      <c r="AH234" s="254" t="e">
        <f t="shared" si="73"/>
        <v>#VALUE!</v>
      </c>
      <c r="AI234" s="256" t="e">
        <f t="shared" si="74"/>
        <v>#VALUE!</v>
      </c>
      <c r="AJ234" t="b">
        <f t="shared" si="75"/>
        <v>1</v>
      </c>
      <c r="AK234" t="s">
        <v>1011</v>
      </c>
      <c r="AL234" t="str">
        <f t="shared" si="76"/>
        <v>FORWARD</v>
      </c>
      <c r="AM234">
        <f t="shared" si="77"/>
        <v>0</v>
      </c>
    </row>
    <row r="235" spans="1:39" x14ac:dyDescent="0.35">
      <c r="A235" t="s">
        <v>1421</v>
      </c>
      <c r="B235" t="s">
        <v>1422</v>
      </c>
      <c r="D235">
        <v>-456959049</v>
      </c>
      <c r="E235">
        <v>-5474445.1163408142</v>
      </c>
      <c r="F235">
        <v>83.548709155273443</v>
      </c>
      <c r="H235" s="287" t="e">
        <f t="shared" si="78"/>
        <v>#N/A</v>
      </c>
      <c r="I235" s="249" t="s">
        <v>458</v>
      </c>
      <c r="J235" t="s">
        <v>459</v>
      </c>
      <c r="L235">
        <v>1600000</v>
      </c>
      <c r="M235" s="250">
        <v>1164779.9673278222</v>
      </c>
      <c r="N235" s="251">
        <v>1.3730540061035157</v>
      </c>
      <c r="O235" t="str" cm="1">
        <f t="array" ref="O235">_xll.BDP(I235,"SECURITY_TYP")</f>
        <v>FORWARD</v>
      </c>
      <c r="P235" t="str" cm="1">
        <f t="array" ref="P235">_xll.BDP(I235,"ID_ISIN")</f>
        <v>#N/A Field Not Applicable</v>
      </c>
      <c r="Q235" t="str" cm="1">
        <f t="array" ref="Q235">_xll.BDP(P235&amp;" Govt","MATURITY")</f>
        <v>#N/A Field Not Applicable Govt</v>
      </c>
      <c r="R235" t="str" cm="1">
        <f t="array" ref="R235">_xll.BDP(I235,"CRNCY")</f>
        <v>CAD</v>
      </c>
      <c r="S235" s="91" t="str" cm="1">
        <f t="array" ref="S235">_xll.BDP(P235&amp;" Govt","RISK_MID")</f>
        <v>#N/A Field Not Applicable Govt</v>
      </c>
      <c r="T235" s="175" t="e">
        <f t="shared" si="63"/>
        <v>#VALUE!</v>
      </c>
      <c r="U235" cm="1">
        <f t="array" ref="U235">IF(R235="USD",1,_xll.BDP("USD"&amp;R235&amp;" CURNCY","PX_LAST"))</f>
        <v>1.3624000000000001</v>
      </c>
      <c r="V235" s="107" t="e">
        <f t="shared" si="64"/>
        <v>#VALUE!</v>
      </c>
      <c r="X235" s="249" t="str">
        <f t="shared" si="65"/>
        <v>USD/CAD R 06/20/24 Curncy</v>
      </c>
      <c r="Y235" s="250">
        <f t="shared" si="66"/>
        <v>1553579.8629445455</v>
      </c>
      <c r="Z235" s="254">
        <f t="shared" si="67"/>
        <v>-46420.137055454543</v>
      </c>
      <c r="AA235" s="254" t="e">
        <f t="shared" si="68"/>
        <v>#VALUE!</v>
      </c>
      <c r="AB235" s="91" t="str" cm="1">
        <f t="array" ref="AB235">_xll.BDP(P235&amp;" Govt","PX_DIRTY_MID")</f>
        <v>#N/A Field Not Applicable Govt</v>
      </c>
      <c r="AC235" s="256" t="e">
        <f t="shared" si="69"/>
        <v>#VALUE!</v>
      </c>
      <c r="AD235" s="255" t="e">
        <f t="shared" si="70"/>
        <v>#VALUE!</v>
      </c>
      <c r="AE235" s="249" t="str">
        <f t="shared" si="71"/>
        <v>USD/CAD R 06/20/24 CAD</v>
      </c>
      <c r="AF235" s="254"/>
      <c r="AG235" s="254">
        <f t="shared" si="72"/>
        <v>-46420.137055454543</v>
      </c>
      <c r="AH235" s="254" t="e">
        <f t="shared" si="73"/>
        <v>#VALUE!</v>
      </c>
      <c r="AI235" s="256" t="e">
        <f t="shared" si="74"/>
        <v>#VALUE!</v>
      </c>
      <c r="AJ235" t="b">
        <f t="shared" si="75"/>
        <v>1</v>
      </c>
      <c r="AK235" t="s">
        <v>1011</v>
      </c>
      <c r="AL235" t="str">
        <f t="shared" si="76"/>
        <v>FORWARD</v>
      </c>
      <c r="AM235">
        <f t="shared" si="77"/>
        <v>0</v>
      </c>
    </row>
    <row r="236" spans="1:39" x14ac:dyDescent="0.35">
      <c r="A236" t="s">
        <v>1421</v>
      </c>
      <c r="B236" t="s">
        <v>1422</v>
      </c>
      <c r="D236">
        <v>577659049</v>
      </c>
      <c r="E236">
        <v>6920451.1140080933</v>
      </c>
      <c r="F236">
        <v>83.523704272460932</v>
      </c>
      <c r="H236" s="287" t="e">
        <f t="shared" si="78"/>
        <v>#N/A</v>
      </c>
      <c r="I236" s="249" t="s">
        <v>981</v>
      </c>
      <c r="J236" t="s">
        <v>1121</v>
      </c>
      <c r="K236" t="s">
        <v>695</v>
      </c>
      <c r="L236">
        <v>0</v>
      </c>
      <c r="M236">
        <v>0</v>
      </c>
      <c r="N236" s="251">
        <v>0</v>
      </c>
      <c r="O236" t="str" cm="1">
        <f t="array" ref="O236">_xll.BDP(I236,"SECURITY_TYP")</f>
        <v>OIS Swap</v>
      </c>
      <c r="P236" t="str" cm="1">
        <f t="array" ref="P236">_xll.BDP(I236,"ID_ISIN")</f>
        <v>#N/A Field Not Applicable</v>
      </c>
      <c r="Q236" t="str" cm="1">
        <f t="array" ref="Q236">_xll.BDP(P236&amp;" Govt","MATURITY")</f>
        <v>#N/A Field Not Applicable Govt</v>
      </c>
      <c r="R236" t="str" cm="1">
        <f t="array" ref="R236">_xll.BDP(I236,"CRNCY")</f>
        <v>USD</v>
      </c>
      <c r="S236" s="91" t="str" cm="1">
        <f t="array" ref="S236">_xll.BDP(P236&amp;" Govt","RISK_MID")</f>
        <v>#N/A Field Not Applicable Govt</v>
      </c>
      <c r="T236" s="175" t="e">
        <f t="shared" si="63"/>
        <v>#VALUE!</v>
      </c>
      <c r="U236" cm="1">
        <f t="array" ref="U236">IF(R236="USD",1,_xll.BDP("USD"&amp;R236&amp;" CURNCY","PX_LAST"))</f>
        <v>1</v>
      </c>
      <c r="V236" s="107" t="e">
        <f t="shared" si="64"/>
        <v>#VALUE!</v>
      </c>
      <c r="X236" s="249" t="str">
        <f t="shared" si="65"/>
        <v>SL892EP8 Corp</v>
      </c>
      <c r="Y236" s="250">
        <f t="shared" si="66"/>
        <v>0</v>
      </c>
      <c r="Z236" s="254">
        <f t="shared" si="67"/>
        <v>0</v>
      </c>
      <c r="AA236" s="254" t="e">
        <f t="shared" si="68"/>
        <v>#VALUE!</v>
      </c>
      <c r="AB236" s="91" t="str" cm="1">
        <f t="array" ref="AB236">_xll.BDP(P236&amp;" Govt","PX_DIRTY_MID")</f>
        <v>#N/A Field Not Applicable Govt</v>
      </c>
      <c r="AC236" s="256" t="e">
        <f t="shared" si="69"/>
        <v>#VALUE!</v>
      </c>
      <c r="AD236" s="255" t="e">
        <f t="shared" si="70"/>
        <v>#VALUE!</v>
      </c>
      <c r="AE236" s="249" t="str">
        <f t="shared" si="71"/>
        <v>[/SWAP 2.91314 09/20/28 000U]</v>
      </c>
      <c r="AF236" s="254"/>
      <c r="AG236" s="254">
        <f t="shared" si="72"/>
        <v>0</v>
      </c>
      <c r="AH236" s="254" t="e">
        <f t="shared" si="73"/>
        <v>#VALUE!</v>
      </c>
      <c r="AI236" s="256" t="e">
        <f t="shared" si="74"/>
        <v>#VALUE!</v>
      </c>
      <c r="AJ236" t="b">
        <f t="shared" si="75"/>
        <v>1</v>
      </c>
      <c r="AK236" t="s">
        <v>1011</v>
      </c>
      <c r="AL236" t="str">
        <f t="shared" si="76"/>
        <v>OIS Swap</v>
      </c>
      <c r="AM236" t="str">
        <f t="shared" si="77"/>
        <v>USD 5s30s Steepener</v>
      </c>
    </row>
    <row r="237" spans="1:39" x14ac:dyDescent="0.35">
      <c r="A237" t="s">
        <v>994</v>
      </c>
      <c r="B237" t="s">
        <v>995</v>
      </c>
      <c r="D237">
        <v>4810.75</v>
      </c>
      <c r="E237">
        <v>4455622.3116300004</v>
      </c>
      <c r="F237">
        <v>852.04</v>
      </c>
      <c r="H237" s="287" t="e">
        <f t="shared" si="78"/>
        <v>#N/A</v>
      </c>
      <c r="I237" s="249" t="s">
        <v>1073</v>
      </c>
      <c r="J237" t="s">
        <v>1171</v>
      </c>
      <c r="K237" t="s">
        <v>690</v>
      </c>
      <c r="L237">
        <v>0</v>
      </c>
      <c r="M237" s="250">
        <v>0</v>
      </c>
      <c r="N237" s="251">
        <v>0</v>
      </c>
      <c r="O237" t="str" cm="1">
        <f t="array" ref="O237">_xll.BDP(I237,"SECURITY_TYP")</f>
        <v>Rec Fix/Pay IL ZC</v>
      </c>
      <c r="P237" t="str" cm="1">
        <f t="array" ref="P237">_xll.BDP(I237,"ID_ISIN")</f>
        <v>#N/A Field Not Applicable</v>
      </c>
      <c r="Q237" t="str" cm="1">
        <f t="array" ref="Q237">_xll.BDP(P237&amp;" Govt","MATURITY")</f>
        <v>#N/A Field Not Applicable Govt</v>
      </c>
      <c r="R237" t="str" cm="1">
        <f t="array" ref="R237">_xll.BDP(I237,"CRNCY")</f>
        <v>USD</v>
      </c>
      <c r="S237" s="91" t="str" cm="1">
        <f t="array" ref="S237">_xll.BDP(P237&amp;" Govt","RISK_MID")</f>
        <v>#N/A Field Not Applicable Govt</v>
      </c>
      <c r="T237" s="175" t="e">
        <f t="shared" si="63"/>
        <v>#VALUE!</v>
      </c>
      <c r="U237" cm="1">
        <f t="array" ref="U237">IF(R237="USD",1,_xll.BDP("USD"&amp;R237&amp;" CURNCY","PX_LAST"))</f>
        <v>1</v>
      </c>
      <c r="V237" s="107" t="e">
        <f t="shared" si="64"/>
        <v>#VALUE!</v>
      </c>
      <c r="X237" s="249" t="str">
        <f t="shared" si="65"/>
        <v>SL7Y06YU Corp</v>
      </c>
      <c r="Y237" s="250">
        <f t="shared" si="66"/>
        <v>0</v>
      </c>
      <c r="Z237" s="254">
        <f t="shared" si="67"/>
        <v>0</v>
      </c>
      <c r="AA237" s="254" t="e">
        <f t="shared" si="68"/>
        <v>#VALUE!</v>
      </c>
      <c r="AB237" s="91" t="str" cm="1">
        <f t="array" ref="AB237">_xll.BDP(P237&amp;" Govt","PX_DIRTY_MID")</f>
        <v>#N/A Field Not Applicable Govt</v>
      </c>
      <c r="AC237" s="256" t="e">
        <f t="shared" si="69"/>
        <v>#VALUE!</v>
      </c>
      <c r="AD237" s="255" t="e">
        <f t="shared" si="70"/>
        <v>#VALUE!</v>
      </c>
      <c r="AE237" s="249" t="str">
        <f t="shared" si="71"/>
        <v>[/ZC 2.65 09/20/25 0006]</v>
      </c>
      <c r="AF237" s="254"/>
      <c r="AG237" s="254">
        <f t="shared" si="72"/>
        <v>0</v>
      </c>
      <c r="AH237" s="254" t="e">
        <f t="shared" si="73"/>
        <v>#VALUE!</v>
      </c>
      <c r="AI237" s="256" t="e">
        <f t="shared" si="74"/>
        <v>#VALUE!</v>
      </c>
      <c r="AJ237" t="b">
        <f t="shared" si="75"/>
        <v>1</v>
      </c>
      <c r="AK237" t="s">
        <v>1011</v>
      </c>
      <c r="AL237" t="str">
        <f t="shared" si="76"/>
        <v>Rec Fix/Pay IL ZC</v>
      </c>
      <c r="AM237" t="str">
        <f t="shared" si="77"/>
        <v>Long US Inflation</v>
      </c>
    </row>
    <row r="238" spans="1:39" x14ac:dyDescent="0.35">
      <c r="A238" t="s">
        <v>1458</v>
      </c>
      <c r="B238" t="s">
        <v>1459</v>
      </c>
      <c r="D238">
        <v>265</v>
      </c>
      <c r="E238">
        <v>169624.08366869384</v>
      </c>
      <c r="F238">
        <v>116.38999938964844</v>
      </c>
      <c r="H238" s="287" t="e">
        <f t="shared" si="78"/>
        <v>#N/A</v>
      </c>
      <c r="I238" s="249" t="s">
        <v>982</v>
      </c>
      <c r="J238" t="s">
        <v>1127</v>
      </c>
      <c r="K238" t="s">
        <v>695</v>
      </c>
      <c r="L238">
        <v>0</v>
      </c>
      <c r="M238">
        <v>0</v>
      </c>
      <c r="N238" s="251">
        <v>0</v>
      </c>
      <c r="O238" t="str" cm="1">
        <f t="array" ref="O238">_xll.BDP(I238,"SECURITY_TYP")</f>
        <v>OIS Swap</v>
      </c>
      <c r="P238" t="str" cm="1">
        <f t="array" ref="P238">_xll.BDP(I238,"ID_ISIN")</f>
        <v>#N/A Field Not Applicable</v>
      </c>
      <c r="Q238" t="str" cm="1">
        <f t="array" ref="Q238">_xll.BDP(P238&amp;" Govt","MATURITY")</f>
        <v>#N/A Field Not Applicable Govt</v>
      </c>
      <c r="R238" t="str" cm="1">
        <f t="array" ref="R238">_xll.BDP(I238,"CRNCY")</f>
        <v>USD</v>
      </c>
      <c r="S238" s="91" t="str" cm="1">
        <f t="array" ref="S238">_xll.BDP(P238&amp;" Govt","RISK_MID")</f>
        <v>#N/A Field Not Applicable Govt</v>
      </c>
      <c r="T238" s="175" t="e">
        <f t="shared" si="63"/>
        <v>#VALUE!</v>
      </c>
      <c r="U238" cm="1">
        <f t="array" ref="U238">IF(R238="USD",1,_xll.BDP("USD"&amp;R238&amp;" CURNCY","PX_LAST"))</f>
        <v>1</v>
      </c>
      <c r="V238" s="107" t="e">
        <f t="shared" si="64"/>
        <v>#VALUE!</v>
      </c>
      <c r="X238" s="249" t="str">
        <f t="shared" si="65"/>
        <v>SLYP3BLY Corp</v>
      </c>
      <c r="Y238" s="250">
        <f t="shared" si="66"/>
        <v>0</v>
      </c>
      <c r="Z238" s="254">
        <f t="shared" si="67"/>
        <v>0</v>
      </c>
      <c r="AA238" s="254" t="e">
        <f t="shared" si="68"/>
        <v>#VALUE!</v>
      </c>
      <c r="AB238" s="91" t="str" cm="1">
        <f t="array" ref="AB238">_xll.BDP(P238&amp;" Govt","PX_DIRTY_MID")</f>
        <v>#N/A Field Not Applicable Govt</v>
      </c>
      <c r="AC238" s="256" t="e">
        <f t="shared" si="69"/>
        <v>#VALUE!</v>
      </c>
      <c r="AD238" s="255" t="e">
        <f t="shared" si="70"/>
        <v>#VALUE!</v>
      </c>
      <c r="AE238" s="249" t="str">
        <f t="shared" si="71"/>
        <v>[/SWAP 2.9215 09/20/28 000d]</v>
      </c>
      <c r="AF238" s="254"/>
      <c r="AG238" s="254">
        <f t="shared" si="72"/>
        <v>0</v>
      </c>
      <c r="AH238" s="254" t="e">
        <f t="shared" si="73"/>
        <v>#VALUE!</v>
      </c>
      <c r="AI238" s="256" t="e">
        <f t="shared" si="74"/>
        <v>#VALUE!</v>
      </c>
      <c r="AJ238" t="b">
        <f t="shared" si="75"/>
        <v>1</v>
      </c>
      <c r="AK238" t="s">
        <v>1011</v>
      </c>
      <c r="AL238" t="str">
        <f t="shared" si="76"/>
        <v>OIS Swap</v>
      </c>
      <c r="AM238" t="str">
        <f t="shared" si="77"/>
        <v>USD 5s30s Steepener</v>
      </c>
    </row>
    <row r="239" spans="1:39" x14ac:dyDescent="0.35">
      <c r="A239" t="s">
        <v>706</v>
      </c>
      <c r="B239" t="s">
        <v>707</v>
      </c>
      <c r="D239">
        <v>5</v>
      </c>
      <c r="E239">
        <v>0.13829346136427617</v>
      </c>
      <c r="F239">
        <v>1</v>
      </c>
      <c r="H239" s="287">
        <f t="shared" si="78"/>
        <v>-200000</v>
      </c>
      <c r="I239" s="249" t="s">
        <v>1263</v>
      </c>
      <c r="J239" t="s">
        <v>1264</v>
      </c>
      <c r="L239" s="250">
        <v>1080000</v>
      </c>
      <c r="M239" s="250">
        <v>6185337.9581966931</v>
      </c>
      <c r="N239" s="251">
        <v>89.251000000000005</v>
      </c>
      <c r="O239" t="str" cm="1">
        <f t="array" ref="O239">_xll.BDP(I239,"SECURITY_TYP")</f>
        <v>DOMESTIC</v>
      </c>
      <c r="P239" t="str" cm="1">
        <f t="array" ref="P239">_xll.BDP(I239,"ID_ISIN")</f>
        <v>JP1300811Q17</v>
      </c>
      <c r="Q239" t="str" cm="1">
        <f t="array" ref="Q239">_xll.BDP(P239&amp;" Govt","MATURITY")</f>
        <v>20/12/2053</v>
      </c>
      <c r="R239" t="str" cm="1">
        <f t="array" ref="R239">_xll.BDP(I239,"CRNCY")</f>
        <v>JPY</v>
      </c>
      <c r="S239" s="91" cm="1">
        <f t="array" ref="S239">_xll.BDP(P239&amp;" Govt","RISK_MID")</f>
        <v>15.265348900984321</v>
      </c>
      <c r="T239" s="175">
        <f t="shared" si="63"/>
        <v>10364.353311789193</v>
      </c>
      <c r="U239" cm="1">
        <f t="array" ref="U239">IF(R239="USD",1,_xll.BDP("USD"&amp;R239&amp;" CURNCY","PX_LAST"))</f>
        <v>159.07</v>
      </c>
      <c r="V239" s="107">
        <f t="shared" si="64"/>
        <v>0.60139337653051206</v>
      </c>
      <c r="X239" s="249" t="str">
        <f t="shared" si="65"/>
        <v>ZF317568 Corp</v>
      </c>
      <c r="Y239" s="250">
        <f t="shared" si="66"/>
        <v>1048666.4074875682</v>
      </c>
      <c r="Z239" s="254">
        <f t="shared" si="67"/>
        <v>-31333.592512431787</v>
      </c>
      <c r="AA239" s="254">
        <f t="shared" si="68"/>
        <v>-300.69668826525503</v>
      </c>
      <c r="AB239" s="91" cm="1">
        <f t="array" ref="AB239">_xll.BDP(P239&amp;" Govt","PX_DIRTY_MID")</f>
        <v>87.460472599999989</v>
      </c>
      <c r="AC239" s="256">
        <f t="shared" si="69"/>
        <v>-172279.55047420037</v>
      </c>
      <c r="AD239" s="255">
        <f t="shared" si="70"/>
        <v>-2.785289205513803E-2</v>
      </c>
      <c r="AE239" s="249" t="str">
        <f t="shared" si="71"/>
        <v>JGB 1.6 12/20/53 81</v>
      </c>
      <c r="AF239" s="254"/>
      <c r="AG239" s="254">
        <f t="shared" si="72"/>
        <v>-31333.592512431787</v>
      </c>
      <c r="AH239" s="254">
        <f t="shared" si="73"/>
        <v>-300.69668826525503</v>
      </c>
      <c r="AI239" s="256">
        <f t="shared" si="74"/>
        <v>-172279.55047420037</v>
      </c>
      <c r="AJ239" t="b">
        <f t="shared" si="75"/>
        <v>1</v>
      </c>
      <c r="AK239" t="s">
        <v>1011</v>
      </c>
      <c r="AL239" t="str">
        <f t="shared" si="76"/>
        <v>DOMESTIC</v>
      </c>
      <c r="AM239">
        <f t="shared" si="77"/>
        <v>0</v>
      </c>
    </row>
    <row r="240" spans="1:39" x14ac:dyDescent="0.35">
      <c r="A240" t="s">
        <v>1394</v>
      </c>
      <c r="B240" t="s">
        <v>1395</v>
      </c>
      <c r="D240">
        <v>8640</v>
      </c>
      <c r="E240">
        <v>1367221.5193287653</v>
      </c>
      <c r="F240">
        <v>114.14999389648438</v>
      </c>
      <c r="H240" s="287" t="e">
        <f t="shared" si="78"/>
        <v>#N/A</v>
      </c>
      <c r="I240" s="249" t="s">
        <v>1070</v>
      </c>
      <c r="J240" t="s">
        <v>1168</v>
      </c>
      <c r="K240" t="s">
        <v>690</v>
      </c>
      <c r="L240">
        <v>0</v>
      </c>
      <c r="M240">
        <v>0</v>
      </c>
      <c r="N240" s="251">
        <v>0</v>
      </c>
      <c r="O240" t="str" cm="1">
        <f t="array" ref="O240">_xll.BDP(I240,"SECURITY_TYP")</f>
        <v>Rec Fix/Pay IL ZC</v>
      </c>
      <c r="P240" t="str" cm="1">
        <f t="array" ref="P240">_xll.BDP(I240,"ID_ISIN")</f>
        <v>#N/A Field Not Applicable</v>
      </c>
      <c r="Q240" t="str" cm="1">
        <f t="array" ref="Q240">_xll.BDP(P240&amp;" Govt","MATURITY")</f>
        <v>#N/A Field Not Applicable Govt</v>
      </c>
      <c r="R240" t="str" cm="1">
        <f t="array" ref="R240">_xll.BDP(I240,"CRNCY")</f>
        <v>USD</v>
      </c>
      <c r="S240" s="91" t="str" cm="1">
        <f t="array" ref="S240">_xll.BDP(P240&amp;" Govt","RISK_MID")</f>
        <v>#N/A Field Not Applicable Govt</v>
      </c>
      <c r="T240" s="175" t="e">
        <f t="shared" si="63"/>
        <v>#VALUE!</v>
      </c>
      <c r="U240" cm="1">
        <f t="array" ref="U240">IF(R240="USD",1,_xll.BDP("USD"&amp;R240&amp;" CURNCY","PX_LAST"))</f>
        <v>1</v>
      </c>
      <c r="V240" s="107" t="e">
        <f t="shared" si="64"/>
        <v>#VALUE!</v>
      </c>
      <c r="X240" s="249" t="str">
        <f t="shared" si="65"/>
        <v>SL7Y06YL Corp</v>
      </c>
      <c r="Y240" s="250">
        <f t="shared" si="66"/>
        <v>0</v>
      </c>
      <c r="Z240" s="254">
        <f t="shared" si="67"/>
        <v>0</v>
      </c>
      <c r="AA240" s="254" t="e">
        <f t="shared" si="68"/>
        <v>#VALUE!</v>
      </c>
      <c r="AB240" s="91" t="str" cm="1">
        <f t="array" ref="AB240">_xll.BDP(P240&amp;" Govt","PX_DIRTY_MID")</f>
        <v>#N/A Field Not Applicable Govt</v>
      </c>
      <c r="AC240" s="256" t="e">
        <f t="shared" si="69"/>
        <v>#VALUE!</v>
      </c>
      <c r="AD240" s="255" t="e">
        <f t="shared" si="70"/>
        <v>#VALUE!</v>
      </c>
      <c r="AE240" s="249" t="str">
        <f t="shared" si="71"/>
        <v>[/ZC 2.415 11/07/25 000R]</v>
      </c>
      <c r="AF240" s="254"/>
      <c r="AG240" s="254">
        <f t="shared" si="72"/>
        <v>0</v>
      </c>
      <c r="AH240" s="254" t="e">
        <f t="shared" si="73"/>
        <v>#VALUE!</v>
      </c>
      <c r="AI240" s="256" t="e">
        <f t="shared" si="74"/>
        <v>#VALUE!</v>
      </c>
      <c r="AJ240" t="b">
        <f t="shared" si="75"/>
        <v>1</v>
      </c>
      <c r="AK240" t="s">
        <v>1011</v>
      </c>
      <c r="AL240" t="str">
        <f t="shared" si="76"/>
        <v>Rec Fix/Pay IL ZC</v>
      </c>
      <c r="AM240" t="str">
        <f t="shared" si="77"/>
        <v>Long US Inflation</v>
      </c>
    </row>
    <row r="241" spans="1:39" x14ac:dyDescent="0.35">
      <c r="A241" t="s">
        <v>605</v>
      </c>
      <c r="B241" t="s">
        <v>606</v>
      </c>
      <c r="D241">
        <v>3097</v>
      </c>
      <c r="E241">
        <v>1641215.8207735349</v>
      </c>
      <c r="F241">
        <v>77.894000000000005</v>
      </c>
      <c r="H241" s="287">
        <f t="shared" si="78"/>
        <v>-200000</v>
      </c>
      <c r="I241" s="249" t="s">
        <v>1265</v>
      </c>
      <c r="J241" t="s">
        <v>1330</v>
      </c>
      <c r="L241">
        <v>1020000</v>
      </c>
      <c r="M241" s="250">
        <v>6087874.2698358381</v>
      </c>
      <c r="N241" s="251">
        <v>93.403000000000006</v>
      </c>
      <c r="O241" t="str" cm="1">
        <f t="array" ref="O241">_xll.BDP(I241,"SECURITY_TYP")</f>
        <v>DOMESTIC</v>
      </c>
      <c r="P241" t="str" cm="1">
        <f t="array" ref="P241">_xll.BDP(I241,"ID_ISIN")</f>
        <v>JP1300821Q49</v>
      </c>
      <c r="Q241" t="str" cm="1">
        <f t="array" ref="Q241">_xll.BDP(P241&amp;" Govt","MATURITY")</f>
        <v>20/03/2054</v>
      </c>
      <c r="R241" t="str" cm="1">
        <f t="array" ref="R241">_xll.BDP(I241,"CRNCY")</f>
        <v>JPY</v>
      </c>
      <c r="S241" s="91" cm="1">
        <f t="array" ref="S241">_xll.BDP(P241&amp;" Govt","RISK_MID")</f>
        <v>16.213481175955735</v>
      </c>
      <c r="T241" s="175">
        <f t="shared" si="63"/>
        <v>10396.52404568734</v>
      </c>
      <c r="U241" cm="1">
        <f t="array" ref="U241">IF(R241="USD",1,_xll.BDP("USD"&amp;R241&amp;" CURNCY","PX_LAST"))</f>
        <v>159.07</v>
      </c>
      <c r="V241" s="107">
        <f t="shared" si="64"/>
        <v>0.60326008887642024</v>
      </c>
      <c r="X241" s="249" t="str">
        <f t="shared" si="65"/>
        <v>ZB197472 Corp</v>
      </c>
      <c r="Y241" s="250">
        <f t="shared" si="66"/>
        <v>990407.16262714763</v>
      </c>
      <c r="Z241" s="254">
        <f t="shared" si="67"/>
        <v>-29592.837372852373</v>
      </c>
      <c r="AA241" s="254">
        <f t="shared" si="68"/>
        <v>-301.63004443821046</v>
      </c>
      <c r="AB241" s="91" cm="1">
        <f t="array" ref="AB241">_xll.BDP(P241&amp;" Govt","PX_DIRTY_MID")</f>
        <v>92.133917799999992</v>
      </c>
      <c r="AC241" s="256">
        <f t="shared" si="69"/>
        <v>-171402.78154140618</v>
      </c>
      <c r="AD241" s="255">
        <f t="shared" si="70"/>
        <v>-2.8154783417698295E-2</v>
      </c>
      <c r="AE241" s="249" t="str">
        <f t="shared" si="71"/>
        <v>JGB 1.8 03/20/54 #82 82</v>
      </c>
      <c r="AF241" s="254"/>
      <c r="AG241" s="254">
        <f t="shared" si="72"/>
        <v>-29592.837372852373</v>
      </c>
      <c r="AH241" s="254">
        <f t="shared" si="73"/>
        <v>-301.63004443821046</v>
      </c>
      <c r="AI241" s="256">
        <f t="shared" si="74"/>
        <v>-171402.78154140618</v>
      </c>
      <c r="AJ241" t="b">
        <f t="shared" si="75"/>
        <v>1</v>
      </c>
      <c r="AK241" t="s">
        <v>1011</v>
      </c>
      <c r="AL241" t="str">
        <f t="shared" si="76"/>
        <v>DOMESTIC</v>
      </c>
      <c r="AM241">
        <f t="shared" si="77"/>
        <v>0</v>
      </c>
    </row>
    <row r="242" spans="1:39" x14ac:dyDescent="0.35">
      <c r="A242" t="s">
        <v>1456</v>
      </c>
      <c r="B242" t="s">
        <v>1457</v>
      </c>
      <c r="D242">
        <v>550</v>
      </c>
      <c r="E242">
        <v>508141.09130062471</v>
      </c>
      <c r="F242">
        <v>84.484999999999999</v>
      </c>
      <c r="H242" s="287" t="e">
        <f t="shared" si="78"/>
        <v>#N/A</v>
      </c>
      <c r="I242" s="249" t="s">
        <v>802</v>
      </c>
      <c r="J242" t="s">
        <v>804</v>
      </c>
      <c r="K242" t="s">
        <v>805</v>
      </c>
      <c r="L242">
        <v>0</v>
      </c>
      <c r="M242">
        <v>0</v>
      </c>
      <c r="N242" s="251">
        <v>0</v>
      </c>
      <c r="O242" t="str" cm="1">
        <f t="array" ref="O242">_xll.BDP(I242,"SECURITY_TYP")</f>
        <v>Financial commodity future.</v>
      </c>
      <c r="P242" t="str" cm="1">
        <f t="array" ref="P242">_xll.BDP(I242,"ID_ISIN")</f>
        <v>DE000C75XMU8</v>
      </c>
      <c r="Q242" t="str" cm="1">
        <f t="array" ref="Q242">_xll.BDP(P242&amp;" Govt","MATURITY")</f>
        <v>#N/A Invalid Security</v>
      </c>
      <c r="R242" t="str" cm="1">
        <f t="array" ref="R242">_xll.BDP(I242,"CRNCY")</f>
        <v>EUR</v>
      </c>
      <c r="S242" s="91" t="str" cm="1">
        <f t="array" ref="S242">_xll.BDP(P242&amp;" Govt","RISK_MID")</f>
        <v>#N/A Invalid Security</v>
      </c>
      <c r="T242" s="175" t="e">
        <f t="shared" si="63"/>
        <v>#VALUE!</v>
      </c>
      <c r="U242" cm="1">
        <f t="array" ref="U242">IF(R242="USD",1,_xll.BDP("USD"&amp;R242&amp;" CURNCY","PX_LAST"))</f>
        <v>0.92</v>
      </c>
      <c r="V242" s="107" t="e">
        <f t="shared" si="64"/>
        <v>#VALUE!</v>
      </c>
      <c r="X242" s="249" t="str">
        <f t="shared" si="65"/>
        <v>RXM4 Comdty</v>
      </c>
      <c r="Y242" s="250">
        <f t="shared" si="66"/>
        <v>0</v>
      </c>
      <c r="Z242" s="254">
        <f t="shared" si="67"/>
        <v>0</v>
      </c>
      <c r="AA242" s="254" t="e">
        <f t="shared" si="68"/>
        <v>#VALUE!</v>
      </c>
      <c r="AB242" s="91" t="str" cm="1">
        <f t="array" ref="AB242">_xll.BDP(P242&amp;" Govt","PX_DIRTY_MID")</f>
        <v>#N/A Invalid Security</v>
      </c>
      <c r="AC242" s="256" t="e">
        <f t="shared" si="69"/>
        <v>#VALUE!</v>
      </c>
      <c r="AD242" s="255" t="e">
        <f t="shared" si="70"/>
        <v>#VALUE!</v>
      </c>
      <c r="AE242" s="249" t="str">
        <f t="shared" si="71"/>
        <v>[RXM4 EUX]</v>
      </c>
      <c r="AF242" s="254"/>
      <c r="AG242" s="254">
        <f t="shared" si="72"/>
        <v>0</v>
      </c>
      <c r="AH242" s="254" t="e">
        <f t="shared" si="73"/>
        <v>#VALUE!</v>
      </c>
      <c r="AI242" s="256" t="e">
        <f t="shared" si="74"/>
        <v>#VALUE!</v>
      </c>
      <c r="AJ242" t="b">
        <f t="shared" si="75"/>
        <v>1</v>
      </c>
      <c r="AK242" t="s">
        <v>1011</v>
      </c>
      <c r="AL242" t="str">
        <f t="shared" si="76"/>
        <v>Financial commodity future.</v>
      </c>
      <c r="AM242" t="str">
        <f t="shared" si="77"/>
        <v>G8_DEM</v>
      </c>
    </row>
    <row r="243" spans="1:39" x14ac:dyDescent="0.35">
      <c r="A243" t="s">
        <v>1566</v>
      </c>
      <c r="B243" t="s">
        <v>1567</v>
      </c>
      <c r="D243">
        <v>177</v>
      </c>
      <c r="E243">
        <v>78820.3125</v>
      </c>
      <c r="F243">
        <v>0.22265625</v>
      </c>
      <c r="H243" s="287" t="e">
        <f t="shared" si="78"/>
        <v>#N/A</v>
      </c>
      <c r="I243" s="249" t="s">
        <v>755</v>
      </c>
      <c r="J243" t="s">
        <v>1148</v>
      </c>
      <c r="L243">
        <v>0</v>
      </c>
      <c r="M243">
        <v>0</v>
      </c>
      <c r="N243" s="251">
        <v>0</v>
      </c>
      <c r="O243" t="str" cm="1">
        <f t="array" ref="O243">_xll.BDP(I243,"SECURITY_TYP")</f>
        <v>EURO-DOLLAR</v>
      </c>
      <c r="P243" t="str" cm="1">
        <f t="array" ref="P243">_xll.BDP(I243,"ID_ISIN")</f>
        <v>XS1586230051</v>
      </c>
      <c r="Q243" t="str" cm="1">
        <f t="array" ref="Q243">_xll.BDP(P243&amp;" Govt","MATURITY")</f>
        <v>23/03/2027</v>
      </c>
      <c r="R243" t="str" cm="1">
        <f t="array" ref="R243">_xll.BDP(I243,"CRNCY")</f>
        <v>USD</v>
      </c>
      <c r="S243" s="91" cm="1">
        <f t="array" ref="S243">_xll.BDP(P243&amp;" Govt","RISK_MID")</f>
        <v>7.759121309285355E-2</v>
      </c>
      <c r="T243" s="175">
        <f t="shared" si="63"/>
        <v>0</v>
      </c>
      <c r="U243" cm="1">
        <f t="array" ref="U243">IF(R243="USD",1,_xll.BDP("USD"&amp;R243&amp;" CURNCY","PX_LAST"))</f>
        <v>1</v>
      </c>
      <c r="V243" s="107">
        <f t="shared" si="64"/>
        <v>0</v>
      </c>
      <c r="X243" s="249" t="str">
        <f t="shared" si="65"/>
        <v>AM714205 Corp</v>
      </c>
      <c r="Y243" s="250">
        <f t="shared" si="66"/>
        <v>0</v>
      </c>
      <c r="Z243" s="254">
        <f t="shared" si="67"/>
        <v>0</v>
      </c>
      <c r="AA243" s="254">
        <f t="shared" si="68"/>
        <v>0</v>
      </c>
      <c r="AB243" s="91" cm="1">
        <f t="array" ref="AB243">_xll.BDP(P243&amp;" Govt","PX_DIRTY_MID")</f>
        <v>7.0640000000000001</v>
      </c>
      <c r="AC243" s="256">
        <f t="shared" si="69"/>
        <v>0</v>
      </c>
      <c r="AD243" s="255" t="e">
        <f t="shared" si="70"/>
        <v>#DIV/0!</v>
      </c>
      <c r="AE243" s="249" t="str">
        <f t="shared" si="71"/>
        <v>[LEBAN 6.85 03/23/27]</v>
      </c>
      <c r="AF243" s="254"/>
      <c r="AG243" s="254">
        <f t="shared" si="72"/>
        <v>0</v>
      </c>
      <c r="AH243" s="254">
        <f t="shared" si="73"/>
        <v>0</v>
      </c>
      <c r="AI243" s="256">
        <f t="shared" si="74"/>
        <v>0</v>
      </c>
      <c r="AJ243" t="b">
        <f t="shared" si="75"/>
        <v>1</v>
      </c>
      <c r="AK243" t="s">
        <v>1011</v>
      </c>
      <c r="AL243" t="str">
        <f t="shared" si="76"/>
        <v>EURO-DOLLAR</v>
      </c>
      <c r="AM243">
        <f t="shared" si="77"/>
        <v>0</v>
      </c>
    </row>
    <row r="244" spans="1:39" x14ac:dyDescent="0.35">
      <c r="H244" s="287" t="e">
        <f t="shared" si="78"/>
        <v>#N/A</v>
      </c>
      <c r="I244" s="249" t="s">
        <v>835</v>
      </c>
      <c r="J244" t="s">
        <v>836</v>
      </c>
      <c r="L244">
        <v>450.00000000000006</v>
      </c>
      <c r="M244">
        <v>-131824.34374866865</v>
      </c>
      <c r="N244" s="251">
        <v>104.41000366210938</v>
      </c>
      <c r="O244" t="str" cm="1">
        <f t="array" ref="O244">_xll.BDP(I244,"SECURITY_TYP")</f>
        <v>Financial commodity future.</v>
      </c>
      <c r="P244" t="str" cm="1">
        <f t="array" ref="P244">_xll.BDP(I244,"ID_ISIN")</f>
        <v>KR4165V60007</v>
      </c>
      <c r="Q244" t="str" cm="1">
        <f t="array" ref="Q244">_xll.BDP(P244&amp;" Govt","MATURITY")</f>
        <v>#N/A Invalid Security</v>
      </c>
      <c r="R244" t="str" cm="1">
        <f t="array" ref="R244">_xll.BDP(I244,"CRNCY")</f>
        <v>KRW</v>
      </c>
      <c r="S244" s="91" t="str" cm="1">
        <f t="array" ref="S244">_xll.BDP(P244&amp;" Govt","RISK_MID")</f>
        <v>#N/A Invalid Security</v>
      </c>
      <c r="T244" s="175" t="e">
        <f t="shared" si="63"/>
        <v>#VALUE!</v>
      </c>
      <c r="U244" cm="1">
        <f t="array" ref="U244">IF(R244="USD",1,_xll.BDP("USD"&amp;R244&amp;" CURNCY","PX_LAST"))</f>
        <v>1378.85</v>
      </c>
      <c r="V244" s="107" t="e">
        <f t="shared" si="64"/>
        <v>#VALUE!</v>
      </c>
      <c r="X244" s="249" t="str">
        <f t="shared" si="65"/>
        <v>KEM4 Comdty</v>
      </c>
      <c r="Y244" s="250">
        <f t="shared" si="66"/>
        <v>436.94433645315343</v>
      </c>
      <c r="Z244" s="254">
        <f t="shared" si="67"/>
        <v>-13.055663546846631</v>
      </c>
      <c r="AA244" s="254" t="e">
        <f t="shared" si="68"/>
        <v>#VALUE!</v>
      </c>
      <c r="AB244" s="91" t="str" cm="1">
        <f t="array" ref="AB244">_xll.BDP(P244&amp;" Govt","PX_DIRTY_MID")</f>
        <v>#N/A Invalid Security</v>
      </c>
      <c r="AC244" s="256" t="e">
        <f t="shared" si="69"/>
        <v>#VALUE!</v>
      </c>
      <c r="AD244" s="255" t="e">
        <f t="shared" si="70"/>
        <v>#VALUE!</v>
      </c>
      <c r="AE244" s="249" t="str">
        <f t="shared" si="71"/>
        <v>KEM4 KFE</v>
      </c>
      <c r="AF244" s="254"/>
      <c r="AG244" s="254">
        <f t="shared" si="72"/>
        <v>-13.055663546846631</v>
      </c>
      <c r="AH244" s="254" t="e">
        <f t="shared" si="73"/>
        <v>#VALUE!</v>
      </c>
      <c r="AI244" s="256" t="e">
        <f t="shared" si="74"/>
        <v>#VALUE!</v>
      </c>
      <c r="AJ244" t="b">
        <f t="shared" si="75"/>
        <v>1</v>
      </c>
      <c r="AK244" t="s">
        <v>1011</v>
      </c>
      <c r="AL244" t="str">
        <f t="shared" si="76"/>
        <v>Financial commodity future.</v>
      </c>
      <c r="AM244">
        <f t="shared" si="77"/>
        <v>0</v>
      </c>
    </row>
    <row r="245" spans="1:39" x14ac:dyDescent="0.35">
      <c r="H245" s="287">
        <f t="shared" si="78"/>
        <v>-120590.42999999691</v>
      </c>
      <c r="I245" s="249" t="s">
        <v>595</v>
      </c>
      <c r="J245" t="s">
        <v>596</v>
      </c>
      <c r="L245">
        <v>1002824.4499999676</v>
      </c>
      <c r="M245">
        <v>661668.58606008242</v>
      </c>
      <c r="N245" s="251">
        <v>1</v>
      </c>
      <c r="O245" t="str" cm="1">
        <f t="array" ref="O245">_xll.BDP(I245,"SECURITY_TYP")</f>
        <v>SPOT</v>
      </c>
      <c r="P245" t="str" cm="1">
        <f t="array" ref="P245">_xll.BDP(I245,"ID_ISIN")</f>
        <v>#N/A Field Not Applicable</v>
      </c>
      <c r="Q245" t="str" cm="1">
        <f t="array" ref="Q245">_xll.BDP(P245&amp;" Govt","MATURITY")</f>
        <v>#N/A Field Not Applicable Govt</v>
      </c>
      <c r="R245" t="str" cm="1">
        <f t="array" ref="R245">_xll.BDP(I245,"CRNCY")</f>
        <v>AUD</v>
      </c>
      <c r="S245" s="91" t="str" cm="1">
        <f t="array" ref="S245">_xll.BDP(P245&amp;" Govt","RISK_MID")</f>
        <v>#N/A Field Not Applicable Govt</v>
      </c>
      <c r="T245" s="175" t="e">
        <f t="shared" si="63"/>
        <v>#VALUE!</v>
      </c>
      <c r="U245" cm="1">
        <f t="array" ref="U245">IF(R245="USD",1,_xll.BDP("USD"&amp;R245&amp;" CURNCY","PX_LAST"))</f>
        <v>1.4779</v>
      </c>
      <c r="V245" s="107" t="e">
        <f t="shared" si="64"/>
        <v>#VALUE!</v>
      </c>
      <c r="X245" s="249" t="str">
        <f t="shared" si="65"/>
        <v>AUD Curncy</v>
      </c>
      <c r="Y245" s="250">
        <f t="shared" si="66"/>
        <v>973729.91974274302</v>
      </c>
      <c r="Z245" s="254">
        <f t="shared" si="67"/>
        <v>-29094.530257224571</v>
      </c>
      <c r="AA245" s="254" t="e">
        <f t="shared" si="68"/>
        <v>#VALUE!</v>
      </c>
      <c r="AB245" s="91" t="str" cm="1">
        <f t="array" ref="AB245">_xll.BDP(P245&amp;" Govt","PX_DIRTY_MID")</f>
        <v>#N/A Field Not Applicable Govt</v>
      </c>
      <c r="AC245" s="256" t="e">
        <f t="shared" si="69"/>
        <v>#VALUE!</v>
      </c>
      <c r="AD245" s="255" t="e">
        <f t="shared" si="70"/>
        <v>#VALUE!</v>
      </c>
      <c r="AE245" s="249" t="str">
        <f t="shared" si="71"/>
        <v>{cash} AUD</v>
      </c>
      <c r="AF245" s="254"/>
      <c r="AG245" s="254">
        <f t="shared" si="72"/>
        <v>-29094.530257224571</v>
      </c>
      <c r="AH245" s="254" t="e">
        <f t="shared" si="73"/>
        <v>#VALUE!</v>
      </c>
      <c r="AI245" s="256" t="e">
        <f t="shared" si="74"/>
        <v>#VALUE!</v>
      </c>
      <c r="AJ245" t="b">
        <f t="shared" si="75"/>
        <v>1</v>
      </c>
      <c r="AK245" t="s">
        <v>1011</v>
      </c>
      <c r="AL245" t="str">
        <f t="shared" si="76"/>
        <v>SPOT</v>
      </c>
      <c r="AM245">
        <f t="shared" si="77"/>
        <v>0</v>
      </c>
    </row>
    <row r="246" spans="1:39" x14ac:dyDescent="0.35">
      <c r="H246" s="287" t="e">
        <f t="shared" si="78"/>
        <v>#N/A</v>
      </c>
      <c r="I246" s="249" t="s">
        <v>985</v>
      </c>
      <c r="J246" t="s">
        <v>1123</v>
      </c>
      <c r="K246" t="s">
        <v>705</v>
      </c>
      <c r="L246">
        <v>0</v>
      </c>
      <c r="M246" s="250">
        <v>0</v>
      </c>
      <c r="N246" s="251">
        <v>0</v>
      </c>
      <c r="O246" t="str" cm="1">
        <f t="array" ref="O246">_xll.BDP(I246,"SECURITY_TYP")</f>
        <v>OIS Swap</v>
      </c>
      <c r="P246" t="str" cm="1">
        <f t="array" ref="P246">_xll.BDP(I246,"ID_ISIN")</f>
        <v>#N/A Field Not Applicable</v>
      </c>
      <c r="Q246" t="str" cm="1">
        <f t="array" ref="Q246">_xll.BDP(P246&amp;" Govt","MATURITY")</f>
        <v>#N/A Field Not Applicable Govt</v>
      </c>
      <c r="R246" t="str" cm="1">
        <f t="array" ref="R246">_xll.BDP(I246,"CRNCY")</f>
        <v>USD</v>
      </c>
      <c r="S246" s="91" t="str" cm="1">
        <f t="array" ref="S246">_xll.BDP(P246&amp;" Govt","RISK_MID")</f>
        <v>#N/A Field Not Applicable Govt</v>
      </c>
      <c r="T246" s="175" t="e">
        <f t="shared" si="63"/>
        <v>#VALUE!</v>
      </c>
      <c r="U246" cm="1">
        <f t="array" ref="U246">IF(R246="USD",1,_xll.BDP("USD"&amp;R246&amp;" CURNCY","PX_LAST"))</f>
        <v>1</v>
      </c>
      <c r="V246" s="107" t="e">
        <f t="shared" si="64"/>
        <v>#VALUE!</v>
      </c>
      <c r="X246" s="249" t="str">
        <f t="shared" si="65"/>
        <v>SLCV21BH Corp</v>
      </c>
      <c r="Y246" s="250">
        <f t="shared" si="66"/>
        <v>0</v>
      </c>
      <c r="Z246" s="254">
        <f t="shared" si="67"/>
        <v>0</v>
      </c>
      <c r="AA246" s="254" t="e">
        <f t="shared" si="68"/>
        <v>#VALUE!</v>
      </c>
      <c r="AB246" s="91" t="str" cm="1">
        <f t="array" ref="AB246">_xll.BDP(P246&amp;" Govt","PX_DIRTY_MID")</f>
        <v>#N/A Field Not Applicable Govt</v>
      </c>
      <c r="AC246" s="256" t="e">
        <f t="shared" si="69"/>
        <v>#VALUE!</v>
      </c>
      <c r="AD246" s="255" t="e">
        <f t="shared" si="70"/>
        <v>#VALUE!</v>
      </c>
      <c r="AE246" s="249" t="str">
        <f t="shared" si="71"/>
        <v>[/SWAP 3.12 06/21/27 000h]</v>
      </c>
      <c r="AF246" s="254"/>
      <c r="AG246" s="254">
        <f t="shared" si="72"/>
        <v>0</v>
      </c>
      <c r="AH246" s="254" t="e">
        <f t="shared" si="73"/>
        <v>#VALUE!</v>
      </c>
      <c r="AI246" s="256" t="e">
        <f t="shared" si="74"/>
        <v>#VALUE!</v>
      </c>
      <c r="AJ246" t="b">
        <f t="shared" si="75"/>
        <v>1</v>
      </c>
      <c r="AK246" t="s">
        <v>1011</v>
      </c>
      <c r="AL246" t="str">
        <f t="shared" si="76"/>
        <v>OIS Swap</v>
      </c>
      <c r="AM246" t="str">
        <f t="shared" si="77"/>
        <v>USD 2y2y 5y5y Steepener</v>
      </c>
    </row>
    <row r="247" spans="1:39" x14ac:dyDescent="0.35">
      <c r="H247" s="287" t="e">
        <f t="shared" si="78"/>
        <v>#N/A</v>
      </c>
      <c r="I247" s="249" t="s">
        <v>984</v>
      </c>
      <c r="J247" t="s">
        <v>1122</v>
      </c>
      <c r="K247" t="s">
        <v>695</v>
      </c>
      <c r="L247">
        <v>0</v>
      </c>
      <c r="M247">
        <v>0</v>
      </c>
      <c r="N247" s="251">
        <v>0</v>
      </c>
      <c r="O247" t="str" cm="1">
        <f t="array" ref="O247">_xll.BDP(I247,"SECURITY_TYP")</f>
        <v>OIS Swap</v>
      </c>
      <c r="P247" t="str" cm="1">
        <f t="array" ref="P247">_xll.BDP(I247,"ID_ISIN")</f>
        <v>#N/A Field Not Applicable</v>
      </c>
      <c r="Q247" t="str" cm="1">
        <f t="array" ref="Q247">_xll.BDP(P247&amp;" Govt","MATURITY")</f>
        <v>#N/A Field Not Applicable Govt</v>
      </c>
      <c r="R247" t="str" cm="1">
        <f t="array" ref="R247">_xll.BDP(I247,"CRNCY")</f>
        <v>USD</v>
      </c>
      <c r="S247" s="91" t="str" cm="1">
        <f t="array" ref="S247">_xll.BDP(P247&amp;" Govt","RISK_MID")</f>
        <v>#N/A Field Not Applicable Govt</v>
      </c>
      <c r="T247" s="175" t="e">
        <f t="shared" si="63"/>
        <v>#VALUE!</v>
      </c>
      <c r="U247" cm="1">
        <f t="array" ref="U247">IF(R247="USD",1,_xll.BDP("USD"&amp;R247&amp;" CURNCY","PX_LAST"))</f>
        <v>1</v>
      </c>
      <c r="V247" s="107" t="e">
        <f t="shared" si="64"/>
        <v>#VALUE!</v>
      </c>
      <c r="X247" s="249" t="str">
        <f t="shared" si="65"/>
        <v>SLAJ6W5N Corp</v>
      </c>
      <c r="Y247" s="250">
        <f t="shared" si="66"/>
        <v>0</v>
      </c>
      <c r="Z247" s="254">
        <f t="shared" si="67"/>
        <v>0</v>
      </c>
      <c r="AA247" s="254" t="e">
        <f t="shared" si="68"/>
        <v>#VALUE!</v>
      </c>
      <c r="AB247" s="91" t="str" cm="1">
        <f t="array" ref="AB247">_xll.BDP(P247&amp;" Govt","PX_DIRTY_MID")</f>
        <v>#N/A Field Not Applicable Govt</v>
      </c>
      <c r="AC247" s="256" t="e">
        <f t="shared" si="69"/>
        <v>#VALUE!</v>
      </c>
      <c r="AD247" s="255" t="e">
        <f t="shared" si="70"/>
        <v>#VALUE!</v>
      </c>
      <c r="AE247" s="249" t="str">
        <f t="shared" si="71"/>
        <v>[/SWAP 2.93081 09/20/28 000Q]</v>
      </c>
      <c r="AF247" s="254"/>
      <c r="AG247" s="254">
        <f t="shared" si="72"/>
        <v>0</v>
      </c>
      <c r="AH247" s="254" t="e">
        <f t="shared" si="73"/>
        <v>#VALUE!</v>
      </c>
      <c r="AI247" s="256" t="e">
        <f t="shared" si="74"/>
        <v>#VALUE!</v>
      </c>
      <c r="AJ247" t="b">
        <f t="shared" si="75"/>
        <v>1</v>
      </c>
      <c r="AK247" t="s">
        <v>1011</v>
      </c>
      <c r="AL247" t="str">
        <f t="shared" si="76"/>
        <v>OIS Swap</v>
      </c>
      <c r="AM247" t="str">
        <f t="shared" si="77"/>
        <v>USD 5s30s Steepener</v>
      </c>
    </row>
    <row r="248" spans="1:39" x14ac:dyDescent="0.35">
      <c r="H248" s="287">
        <f t="shared" si="78"/>
        <v>0</v>
      </c>
      <c r="I248" s="249" t="s">
        <v>831</v>
      </c>
      <c r="J248" t="s">
        <v>832</v>
      </c>
      <c r="L248">
        <v>855000</v>
      </c>
      <c r="M248">
        <v>4771916.2961824872</v>
      </c>
      <c r="N248" s="251">
        <v>89.653999999999996</v>
      </c>
      <c r="O248" t="str" cm="1">
        <f t="array" ref="O248">_xll.BDP(I248,"SECURITY_TYP")</f>
        <v>DOMESTIC</v>
      </c>
      <c r="P248" t="str" cm="1">
        <f t="array" ref="P248">_xll.BDP(I248,"ID_ISIN")</f>
        <v>MX0MGO0000P2</v>
      </c>
      <c r="Q248" t="str" cm="1">
        <f t="array" ref="Q248">_xll.BDP(P248&amp;" Govt","MATURITY")</f>
        <v>29/05/2031</v>
      </c>
      <c r="R248" t="str" cm="1">
        <f t="array" ref="R248">_xll.BDP(I248,"CRNCY")</f>
        <v>MXN</v>
      </c>
      <c r="S248" s="91" cm="1">
        <f t="array" ref="S248">_xll.BDP(P248&amp;" Govt","RISK_MID")</f>
        <v>4.6507319549228043</v>
      </c>
      <c r="T248" s="175">
        <f t="shared" si="63"/>
        <v>22366.205368613759</v>
      </c>
      <c r="U248" cm="1">
        <f t="array" ref="U248">IF(R248="USD",1,_xll.BDP("USD"&amp;R248&amp;" CURNCY","PX_LAST"))</f>
        <v>17.778500000000001</v>
      </c>
      <c r="V248" s="107">
        <f t="shared" si="64"/>
        <v>1.2978028982768703</v>
      </c>
      <c r="X248" s="249" t="str">
        <f t="shared" si="65"/>
        <v>EI804735 Corp</v>
      </c>
      <c r="Y248" s="250">
        <f t="shared" si="66"/>
        <v>830194.23926099145</v>
      </c>
      <c r="Z248" s="254">
        <f t="shared" si="67"/>
        <v>-24805.760739008547</v>
      </c>
      <c r="AA248" s="254">
        <f t="shared" si="68"/>
        <v>-648.90144913843437</v>
      </c>
      <c r="AB248" s="91" cm="1">
        <f t="array" ref="AB248">_xll.BDP(P248&amp;" Govt","PX_DIRTY_MID")</f>
        <v>90.835611110000002</v>
      </c>
      <c r="AC248" s="256">
        <f t="shared" si="69"/>
        <v>-126739.96320141107</v>
      </c>
      <c r="AD248" s="255">
        <f t="shared" si="70"/>
        <v>-2.6559552878746534E-2</v>
      </c>
      <c r="AE248" s="249" t="str">
        <f t="shared" si="71"/>
        <v>MBONO 7 ¾ 05/29/31 M</v>
      </c>
      <c r="AF248" s="254"/>
      <c r="AG248" s="254">
        <f t="shared" si="72"/>
        <v>-24805.760739008547</v>
      </c>
      <c r="AH248" s="254">
        <f t="shared" si="73"/>
        <v>-648.90144913843437</v>
      </c>
      <c r="AI248" s="256">
        <f t="shared" si="74"/>
        <v>-126739.96320141107</v>
      </c>
      <c r="AJ248" t="b">
        <f t="shared" si="75"/>
        <v>1</v>
      </c>
      <c r="AK248" t="s">
        <v>1011</v>
      </c>
      <c r="AL248" t="str">
        <f t="shared" si="76"/>
        <v>DOMESTIC</v>
      </c>
      <c r="AM248">
        <f t="shared" si="77"/>
        <v>0</v>
      </c>
    </row>
    <row r="249" spans="1:39" x14ac:dyDescent="0.35">
      <c r="H249" s="287" t="e">
        <f t="shared" si="78"/>
        <v>#N/A</v>
      </c>
      <c r="I249" s="249" t="s">
        <v>717</v>
      </c>
      <c r="J249" t="s">
        <v>718</v>
      </c>
      <c r="L249">
        <v>653100</v>
      </c>
      <c r="M249">
        <v>3342314.5160583099</v>
      </c>
      <c r="N249" s="251">
        <v>81.897999999999996</v>
      </c>
      <c r="O249" t="str" cm="1">
        <f t="array" ref="O249">_xll.BDP(I249,"SECURITY_TYP")</f>
        <v>DOMESTIC</v>
      </c>
      <c r="P249" t="str" cm="1">
        <f t="array" ref="P249">_xll.BDP(I249,"ID_ISIN")</f>
        <v>MX0MGO0000R8</v>
      </c>
      <c r="Q249" t="str" cm="1">
        <f t="array" ref="Q249">_xll.BDP(P249&amp;" Govt","MATURITY")</f>
        <v>13/11/2042</v>
      </c>
      <c r="R249" t="str" cm="1">
        <f t="array" ref="R249">_xll.BDP(I249,"CRNCY")</f>
        <v>MXN</v>
      </c>
      <c r="S249" s="91" cm="1">
        <f t="array" ref="S249">_xll.BDP(P249&amp;" Govt","RISK_MID")</f>
        <v>7.1512163954665198</v>
      </c>
      <c r="T249" s="175">
        <f t="shared" si="63"/>
        <v>26270.267052221414</v>
      </c>
      <c r="U249" cm="1">
        <f t="array" ref="U249">IF(R249="USD",1,_xll.BDP("USD"&amp;R249&amp;" CURNCY","PX_LAST"))</f>
        <v>17.778500000000001</v>
      </c>
      <c r="V249" s="107">
        <f t="shared" si="64"/>
        <v>1.5243367463093909</v>
      </c>
      <c r="X249" s="249" t="str">
        <f t="shared" si="65"/>
        <v>EJ129120 Corp</v>
      </c>
      <c r="Y249" s="250">
        <f t="shared" si="66"/>
        <v>634151.8803056766</v>
      </c>
      <c r="Z249" s="254">
        <f t="shared" si="67"/>
        <v>-18948.119694323395</v>
      </c>
      <c r="AA249" s="254">
        <f t="shared" si="68"/>
        <v>-762.16837315469536</v>
      </c>
      <c r="AB249" s="91" cm="1">
        <f t="array" ref="AB249">_xll.BDP(P249&amp;" Govt","PX_DIRTY_MID")</f>
        <v>82.113611109999994</v>
      </c>
      <c r="AC249" s="256">
        <f t="shared" si="69"/>
        <v>-87515.737089484668</v>
      </c>
      <c r="AD249" s="255">
        <f t="shared" si="70"/>
        <v>-2.6184171677743409E-2</v>
      </c>
      <c r="AE249" s="249" t="str">
        <f t="shared" si="71"/>
        <v>MBONO 7 ¾ 11/13/42 M</v>
      </c>
      <c r="AF249" s="254"/>
      <c r="AG249" s="254">
        <f t="shared" si="72"/>
        <v>-18948.119694323395</v>
      </c>
      <c r="AH249" s="254">
        <f t="shared" si="73"/>
        <v>-762.16837315469536</v>
      </c>
      <c r="AI249" s="256">
        <f t="shared" si="74"/>
        <v>-87515.737089484668</v>
      </c>
      <c r="AJ249" t="b">
        <f t="shared" si="75"/>
        <v>1</v>
      </c>
      <c r="AK249" t="s">
        <v>1011</v>
      </c>
      <c r="AL249" t="str">
        <f t="shared" si="76"/>
        <v>DOMESTIC</v>
      </c>
      <c r="AM249">
        <f t="shared" si="77"/>
        <v>0</v>
      </c>
    </row>
    <row r="250" spans="1:39" x14ac:dyDescent="0.35">
      <c r="H250" s="287" t="e">
        <f t="shared" si="78"/>
        <v>#N/A</v>
      </c>
      <c r="I250" s="249" t="s">
        <v>954</v>
      </c>
      <c r="J250" t="s">
        <v>1124</v>
      </c>
      <c r="K250" t="s">
        <v>695</v>
      </c>
      <c r="L250">
        <v>0</v>
      </c>
      <c r="M250">
        <v>0</v>
      </c>
      <c r="N250" s="251">
        <v>0</v>
      </c>
      <c r="O250" t="str" cm="1">
        <f t="array" ref="O250">_xll.BDP(I250,"SECURITY_TYP")</f>
        <v>OIS Swap</v>
      </c>
      <c r="P250" t="str" cm="1">
        <f t="array" ref="P250">_xll.BDP(I250,"ID_ISIN")</f>
        <v>#N/A Field Not Applicable</v>
      </c>
      <c r="Q250" t="str" cm="1">
        <f t="array" ref="Q250">_xll.BDP(P250&amp;" Govt","MATURITY")</f>
        <v>#N/A Field Not Applicable Govt</v>
      </c>
      <c r="R250" t="str" cm="1">
        <f t="array" ref="R250">_xll.BDP(I250,"CRNCY")</f>
        <v>USD</v>
      </c>
      <c r="S250" s="91" t="str" cm="1">
        <f t="array" ref="S250">_xll.BDP(P250&amp;" Govt","RISK_MID")</f>
        <v>#N/A Field Not Applicable Govt</v>
      </c>
      <c r="T250" s="175" t="e">
        <f t="shared" si="63"/>
        <v>#VALUE!</v>
      </c>
      <c r="U250" cm="1">
        <f t="array" ref="U250">IF(R250="USD",1,_xll.BDP("USD"&amp;R250&amp;" CURNCY","PX_LAST"))</f>
        <v>1</v>
      </c>
      <c r="V250" s="107" t="e">
        <f t="shared" si="64"/>
        <v>#VALUE!</v>
      </c>
      <c r="X250" s="249" t="str">
        <f t="shared" si="65"/>
        <v>SL6JN57G Corp</v>
      </c>
      <c r="Y250" s="250">
        <f t="shared" si="66"/>
        <v>0</v>
      </c>
      <c r="Z250" s="254">
        <f t="shared" si="67"/>
        <v>0</v>
      </c>
      <c r="AA250" s="254" t="e">
        <f t="shared" si="68"/>
        <v>#VALUE!</v>
      </c>
      <c r="AB250" s="91" t="str" cm="1">
        <f t="array" ref="AB250">_xll.BDP(P250&amp;" Govt","PX_DIRTY_MID")</f>
        <v>#N/A Field Not Applicable Govt</v>
      </c>
      <c r="AC250" s="256" t="e">
        <f t="shared" si="69"/>
        <v>#VALUE!</v>
      </c>
      <c r="AD250" s="255" t="e">
        <f t="shared" si="70"/>
        <v>#VALUE!</v>
      </c>
      <c r="AE250" s="249" t="str">
        <f t="shared" si="71"/>
        <v>[/SWAP 2.93081 09/20/28]</v>
      </c>
      <c r="AF250" s="254"/>
      <c r="AG250" s="254">
        <f t="shared" si="72"/>
        <v>0</v>
      </c>
      <c r="AH250" s="254" t="e">
        <f t="shared" si="73"/>
        <v>#VALUE!</v>
      </c>
      <c r="AI250" s="256" t="e">
        <f t="shared" si="74"/>
        <v>#VALUE!</v>
      </c>
      <c r="AJ250" t="b">
        <f t="shared" si="75"/>
        <v>1</v>
      </c>
      <c r="AK250" t="s">
        <v>1011</v>
      </c>
      <c r="AL250" t="str">
        <f t="shared" si="76"/>
        <v>OIS Swap</v>
      </c>
      <c r="AM250" t="str">
        <f t="shared" si="77"/>
        <v>USD 5s30s Steepener</v>
      </c>
    </row>
    <row r="251" spans="1:39" x14ac:dyDescent="0.35">
      <c r="H251" s="287">
        <f t="shared" si="78"/>
        <v>9.5460563898086548E-9</v>
      </c>
      <c r="I251" s="249" t="s">
        <v>952</v>
      </c>
      <c r="J251" t="s">
        <v>953</v>
      </c>
      <c r="L251">
        <v>394061.48000013828</v>
      </c>
      <c r="M251" s="250">
        <v>21318.713900732386</v>
      </c>
      <c r="N251" s="251">
        <v>1</v>
      </c>
      <c r="O251" t="str" cm="1">
        <f t="array" ref="O251">_xll.BDP(I251,"SECURITY_TYP")</f>
        <v>SPOT</v>
      </c>
      <c r="P251" t="str" cm="1">
        <f t="array" ref="P251">_xll.BDP(I251,"ID_ISIN")</f>
        <v>#N/A Field Not Applicable</v>
      </c>
      <c r="Q251" t="str" cm="1">
        <f t="array" ref="Q251">_xll.BDP(P251&amp;" Govt","MATURITY")</f>
        <v>#N/A Field Not Applicable Govt</v>
      </c>
      <c r="R251" t="str" cm="1">
        <f t="array" ref="R251">_xll.BDP(I251,"CRNCY")</f>
        <v>ZAR</v>
      </c>
      <c r="S251" s="91" t="str" cm="1">
        <f t="array" ref="S251">_xll.BDP(P251&amp;" Govt","RISK_MID")</f>
        <v>#N/A Field Not Applicable Govt</v>
      </c>
      <c r="T251" s="175" t="e">
        <f t="shared" si="63"/>
        <v>#VALUE!</v>
      </c>
      <c r="U251" cm="1">
        <f t="array" ref="U251">IF(R251="USD",1,_xll.BDP("USD"&amp;R251&amp;" CURNCY","PX_LAST"))</f>
        <v>18</v>
      </c>
      <c r="V251" s="107" t="e">
        <f t="shared" si="64"/>
        <v>#VALUE!</v>
      </c>
      <c r="X251" s="249" t="str">
        <f t="shared" si="65"/>
        <v>ZAR Curncy</v>
      </c>
      <c r="Y251" s="250">
        <f t="shared" si="66"/>
        <v>382628.73755646223</v>
      </c>
      <c r="Z251" s="254">
        <f t="shared" si="67"/>
        <v>-11432.742443676048</v>
      </c>
      <c r="AA251" s="254" t="e">
        <f t="shared" si="68"/>
        <v>#VALUE!</v>
      </c>
      <c r="AB251" s="91" t="str" cm="1">
        <f t="array" ref="AB251">_xll.BDP(P251&amp;" Govt","PX_DIRTY_MID")</f>
        <v>#N/A Field Not Applicable Govt</v>
      </c>
      <c r="AC251" s="256" t="e">
        <f t="shared" si="69"/>
        <v>#VALUE!</v>
      </c>
      <c r="AD251" s="255" t="e">
        <f t="shared" si="70"/>
        <v>#VALUE!</v>
      </c>
      <c r="AE251" s="249" t="str">
        <f t="shared" si="71"/>
        <v>{cash} ZAR</v>
      </c>
      <c r="AF251" s="254"/>
      <c r="AG251" s="254">
        <f t="shared" si="72"/>
        <v>-11432.742443676048</v>
      </c>
      <c r="AH251" s="254" t="e">
        <f t="shared" si="73"/>
        <v>#VALUE!</v>
      </c>
      <c r="AI251" s="256" t="e">
        <f t="shared" si="74"/>
        <v>#VALUE!</v>
      </c>
      <c r="AJ251" t="b">
        <f t="shared" si="75"/>
        <v>1</v>
      </c>
      <c r="AK251" t="s">
        <v>1011</v>
      </c>
      <c r="AL251" t="str">
        <f t="shared" si="76"/>
        <v>SPOT</v>
      </c>
      <c r="AM251">
        <f t="shared" si="77"/>
        <v>0</v>
      </c>
    </row>
    <row r="252" spans="1:39" x14ac:dyDescent="0.35">
      <c r="H252" s="287" t="e">
        <f t="shared" si="78"/>
        <v>#N/A</v>
      </c>
      <c r="I252" s="249" t="s">
        <v>983</v>
      </c>
      <c r="J252" t="s">
        <v>1169</v>
      </c>
      <c r="K252" t="s">
        <v>690</v>
      </c>
      <c r="L252">
        <v>0</v>
      </c>
      <c r="M252">
        <v>0</v>
      </c>
      <c r="N252" s="251">
        <v>0</v>
      </c>
      <c r="O252" t="str" cm="1">
        <f t="array" ref="O252">_xll.BDP(I252,"SECURITY_TYP")</f>
        <v>Rec Fix/Pay IL ZC</v>
      </c>
      <c r="P252" t="str" cm="1">
        <f t="array" ref="P252">_xll.BDP(I252,"ID_ISIN")</f>
        <v>#N/A Field Not Applicable</v>
      </c>
      <c r="Q252" t="str" cm="1">
        <f t="array" ref="Q252">_xll.BDP(P252&amp;" Govt","MATURITY")</f>
        <v>#N/A Field Not Applicable Govt</v>
      </c>
      <c r="R252" t="str" cm="1">
        <f t="array" ref="R252">_xll.BDP(I252,"CRNCY")</f>
        <v>USD</v>
      </c>
      <c r="S252" s="91" t="str" cm="1">
        <f t="array" ref="S252">_xll.BDP(P252&amp;" Govt","RISK_MID")</f>
        <v>#N/A Field Not Applicable Govt</v>
      </c>
      <c r="T252" s="175" t="e">
        <f t="shared" si="63"/>
        <v>#VALUE!</v>
      </c>
      <c r="U252" cm="1">
        <f t="array" ref="U252">IF(R252="USD",1,_xll.BDP("USD"&amp;R252&amp;" CURNCY","PX_LAST"))</f>
        <v>1</v>
      </c>
      <c r="V252" s="107" t="e">
        <f t="shared" si="64"/>
        <v>#VALUE!</v>
      </c>
      <c r="X252" s="249" t="str">
        <f t="shared" si="65"/>
        <v>SL7Y06XI Corp</v>
      </c>
      <c r="Y252" s="250">
        <f t="shared" si="66"/>
        <v>0</v>
      </c>
      <c r="Z252" s="254">
        <f t="shared" si="67"/>
        <v>0</v>
      </c>
      <c r="AA252" s="254" t="e">
        <f t="shared" si="68"/>
        <v>#VALUE!</v>
      </c>
      <c r="AB252" s="91" t="str" cm="1">
        <f t="array" ref="AB252">_xll.BDP(P252&amp;" Govt","PX_DIRTY_MID")</f>
        <v>#N/A Field Not Applicable Govt</v>
      </c>
      <c r="AC252" s="256" t="e">
        <f t="shared" si="69"/>
        <v>#VALUE!</v>
      </c>
      <c r="AD252" s="255" t="e">
        <f t="shared" si="70"/>
        <v>#VALUE!</v>
      </c>
      <c r="AE252" s="249" t="str">
        <f t="shared" si="71"/>
        <v>[/ZC 2.63625 09/20/25 000C]</v>
      </c>
      <c r="AF252" s="254"/>
      <c r="AG252" s="254">
        <f t="shared" si="72"/>
        <v>0</v>
      </c>
      <c r="AH252" s="254" t="e">
        <f t="shared" si="73"/>
        <v>#VALUE!</v>
      </c>
      <c r="AI252" s="256" t="e">
        <f t="shared" si="74"/>
        <v>#VALUE!</v>
      </c>
      <c r="AJ252" t="b">
        <f t="shared" si="75"/>
        <v>1</v>
      </c>
      <c r="AK252" t="s">
        <v>1011</v>
      </c>
      <c r="AL252" t="str">
        <f t="shared" si="76"/>
        <v>Rec Fix/Pay IL ZC</v>
      </c>
      <c r="AM252" t="str">
        <f t="shared" si="77"/>
        <v>Long US Inflation</v>
      </c>
    </row>
    <row r="253" spans="1:39" x14ac:dyDescent="0.35">
      <c r="H253" s="287" t="e">
        <f t="shared" si="78"/>
        <v>#N/A</v>
      </c>
      <c r="I253" s="249" t="s">
        <v>699</v>
      </c>
      <c r="J253" t="s">
        <v>1166</v>
      </c>
      <c r="K253" t="s">
        <v>690</v>
      </c>
      <c r="L253" s="250">
        <v>0</v>
      </c>
      <c r="M253" s="250">
        <v>0</v>
      </c>
      <c r="N253" s="251">
        <v>0</v>
      </c>
      <c r="O253" t="str" cm="1">
        <f t="array" ref="O253">_xll.BDP(I253,"SECURITY_TYP")</f>
        <v>Rec IL/Pay Fix ZC</v>
      </c>
      <c r="P253" t="str" cm="1">
        <f t="array" ref="P253">_xll.BDP(I253,"ID_ISIN")</f>
        <v>#N/A Field Not Applicable</v>
      </c>
      <c r="Q253" t="str" cm="1">
        <f t="array" ref="Q253">_xll.BDP(P253&amp;" Govt","MATURITY")</f>
        <v>#N/A Field Not Applicable Govt</v>
      </c>
      <c r="R253" t="str" cm="1">
        <f t="array" ref="R253">_xll.BDP(I253,"CRNCY")</f>
        <v>USD</v>
      </c>
      <c r="S253" s="91" t="str" cm="1">
        <f t="array" ref="S253">_xll.BDP(P253&amp;" Govt","RISK_MID")</f>
        <v>#N/A Field Not Applicable Govt</v>
      </c>
      <c r="T253" s="175" t="e">
        <f t="shared" si="63"/>
        <v>#VALUE!</v>
      </c>
      <c r="U253" cm="1">
        <f t="array" ref="U253">IF(R253="USD",1,_xll.BDP("USD"&amp;R253&amp;" CURNCY","PX_LAST"))</f>
        <v>1</v>
      </c>
      <c r="V253" s="107" t="e">
        <f t="shared" si="64"/>
        <v>#VALUE!</v>
      </c>
      <c r="X253" s="249" t="str">
        <f t="shared" si="65"/>
        <v>SL7Y052Q Corp</v>
      </c>
      <c r="Y253" s="250">
        <f t="shared" si="66"/>
        <v>0</v>
      </c>
      <c r="Z253" s="254">
        <f t="shared" si="67"/>
        <v>0</v>
      </c>
      <c r="AA253" s="254" t="e">
        <f t="shared" si="68"/>
        <v>#VALUE!</v>
      </c>
      <c r="AB253" s="91" t="str" cm="1">
        <f t="array" ref="AB253">_xll.BDP(P253&amp;" Govt","PX_DIRTY_MID")</f>
        <v>#N/A Field Not Applicable Govt</v>
      </c>
      <c r="AC253" s="256" t="e">
        <f t="shared" si="69"/>
        <v>#VALUE!</v>
      </c>
      <c r="AD253" s="255" t="e">
        <f t="shared" si="70"/>
        <v>#VALUE!</v>
      </c>
      <c r="AE253" s="249" t="str">
        <f t="shared" si="71"/>
        <v>[/ZC 2.63625 09/20/25 0003]</v>
      </c>
      <c r="AF253" s="254"/>
      <c r="AG253" s="254">
        <f t="shared" si="72"/>
        <v>0</v>
      </c>
      <c r="AH253" s="254" t="e">
        <f t="shared" si="73"/>
        <v>#VALUE!</v>
      </c>
      <c r="AI253" s="256" t="e">
        <f t="shared" si="74"/>
        <v>#VALUE!</v>
      </c>
      <c r="AJ253" t="b">
        <f t="shared" si="75"/>
        <v>1</v>
      </c>
      <c r="AK253" t="s">
        <v>1011</v>
      </c>
      <c r="AL253" t="str">
        <f t="shared" si="76"/>
        <v>Rec IL/Pay Fix ZC</v>
      </c>
      <c r="AM253" t="str">
        <f t="shared" si="77"/>
        <v>Long US Inflation</v>
      </c>
    </row>
    <row r="254" spans="1:39" x14ac:dyDescent="0.35">
      <c r="H254" s="287" t="e">
        <f t="shared" si="78"/>
        <v>#N/A</v>
      </c>
      <c r="I254" s="249" t="s">
        <v>765</v>
      </c>
      <c r="J254" t="s">
        <v>1064</v>
      </c>
      <c r="L254">
        <v>0</v>
      </c>
      <c r="M254">
        <v>0</v>
      </c>
      <c r="N254" s="251">
        <v>0</v>
      </c>
      <c r="O254" t="str" cm="1">
        <f t="array" ref="O254">_xll.BDP(I254,"SECURITY_TYP")</f>
        <v>FORWARD</v>
      </c>
      <c r="P254" t="str" cm="1">
        <f t="array" ref="P254">_xll.BDP(I254,"ID_ISIN")</f>
        <v>#N/A Field Not Applicable</v>
      </c>
      <c r="Q254" t="str" cm="1">
        <f t="array" ref="Q254">_xll.BDP(P254&amp;" Govt","MATURITY")</f>
        <v>#N/A Field Not Applicable Govt</v>
      </c>
      <c r="R254" t="str" cm="1">
        <f t="array" ref="R254">_xll.BDP(I254,"CRNCY")</f>
        <v>CNH</v>
      </c>
      <c r="S254" s="91" t="str" cm="1">
        <f t="array" ref="S254">_xll.BDP(P254&amp;" Govt","RISK_MID")</f>
        <v>#N/A Field Not Applicable Govt</v>
      </c>
      <c r="T254" s="175" t="e">
        <f t="shared" si="63"/>
        <v>#VALUE!</v>
      </c>
      <c r="U254" cm="1">
        <f t="array" ref="U254">IF(R254="USD",1,_xll.BDP("USD"&amp;R254&amp;" CURNCY","PX_LAST"))</f>
        <v>7.2755000000000001</v>
      </c>
      <c r="V254" s="107" t="e">
        <f t="shared" si="64"/>
        <v>#VALUE!</v>
      </c>
      <c r="X254" s="249" t="str">
        <f t="shared" si="65"/>
        <v>USD/CNH R 05/07/24 Curncy</v>
      </c>
      <c r="Y254" s="250">
        <f t="shared" si="66"/>
        <v>0</v>
      </c>
      <c r="Z254" s="254">
        <f t="shared" si="67"/>
        <v>0</v>
      </c>
      <c r="AA254" s="254" t="e">
        <f t="shared" si="68"/>
        <v>#VALUE!</v>
      </c>
      <c r="AB254" s="91" t="str" cm="1">
        <f t="array" ref="AB254">_xll.BDP(P254&amp;" Govt","PX_DIRTY_MID")</f>
        <v>#N/A Field Not Applicable Govt</v>
      </c>
      <c r="AC254" s="256" t="e">
        <f t="shared" si="69"/>
        <v>#VALUE!</v>
      </c>
      <c r="AD254" s="255" t="e">
        <f t="shared" si="70"/>
        <v>#VALUE!</v>
      </c>
      <c r="AE254" s="249" t="str">
        <f t="shared" si="71"/>
        <v>[USD/CNH R 05/07/24 CNH]</v>
      </c>
      <c r="AF254" s="254"/>
      <c r="AG254" s="254">
        <f t="shared" si="72"/>
        <v>0</v>
      </c>
      <c r="AH254" s="254" t="e">
        <f t="shared" si="73"/>
        <v>#VALUE!</v>
      </c>
      <c r="AI254" s="256" t="e">
        <f t="shared" si="74"/>
        <v>#VALUE!</v>
      </c>
      <c r="AJ254" t="b">
        <f t="shared" si="75"/>
        <v>1</v>
      </c>
      <c r="AK254" t="s">
        <v>1011</v>
      </c>
      <c r="AL254" t="str">
        <f t="shared" si="76"/>
        <v>FORWARD</v>
      </c>
      <c r="AM254">
        <f t="shared" si="77"/>
        <v>0</v>
      </c>
    </row>
    <row r="255" spans="1:39" x14ac:dyDescent="0.35">
      <c r="H255" s="287" t="e">
        <f t="shared" si="78"/>
        <v>#N/A</v>
      </c>
      <c r="I255" s="249" t="s">
        <v>772</v>
      </c>
      <c r="J255" t="s">
        <v>773</v>
      </c>
      <c r="L255">
        <v>-951397.44000000006</v>
      </c>
      <c r="M255" s="250">
        <v>-951397.44000000006</v>
      </c>
      <c r="N255" s="251">
        <v>0.60929301735687258</v>
      </c>
      <c r="O255" t="str" cm="1">
        <f t="array" ref="O255">_xll.BDP(I255,"SECURITY_TYP")</f>
        <v>FORWARD</v>
      </c>
      <c r="P255" t="str" cm="1">
        <f t="array" ref="P255">_xll.BDP(I255,"ID_ISIN")</f>
        <v>#N/A Field Not Applicable</v>
      </c>
      <c r="Q255" t="str" cm="1">
        <f t="array" ref="Q255">_xll.BDP(P255&amp;" Govt","MATURITY")</f>
        <v>#N/A Field Not Applicable Govt</v>
      </c>
      <c r="R255" t="str" cm="1">
        <f t="array" ref="R255">_xll.BDP(I255,"CRNCY")</f>
        <v>USD</v>
      </c>
      <c r="S255" s="91" t="str" cm="1">
        <f t="array" ref="S255">_xll.BDP(P255&amp;" Govt","RISK_MID")</f>
        <v>#N/A Field Not Applicable Govt</v>
      </c>
      <c r="T255" s="175" t="e">
        <f t="shared" si="63"/>
        <v>#VALUE!</v>
      </c>
      <c r="U255" cm="1">
        <f t="array" ref="U255">IF(R255="USD",1,_xll.BDP("USD"&amp;R255&amp;" CURNCY","PX_LAST"))</f>
        <v>1</v>
      </c>
      <c r="V255" s="107" t="e">
        <f t="shared" si="64"/>
        <v>#VALUE!</v>
      </c>
      <c r="X255" s="249" t="str">
        <f t="shared" si="65"/>
        <v>NZD/USD R 06/20/24 Curncy</v>
      </c>
      <c r="Y255" s="250">
        <f t="shared" si="66"/>
        <v>-923794.94027561962</v>
      </c>
      <c r="Z255" s="254">
        <f t="shared" si="67"/>
        <v>27602.499724380439</v>
      </c>
      <c r="AA255" s="254" t="e">
        <f t="shared" si="68"/>
        <v>#VALUE!</v>
      </c>
      <c r="AB255" s="91" t="str" cm="1">
        <f t="array" ref="AB255">_xll.BDP(P255&amp;" Govt","PX_DIRTY_MID")</f>
        <v>#N/A Field Not Applicable Govt</v>
      </c>
      <c r="AC255" s="256" t="e">
        <f t="shared" si="69"/>
        <v>#VALUE!</v>
      </c>
      <c r="AD255" s="255" t="e">
        <f t="shared" si="70"/>
        <v>#VALUE!</v>
      </c>
      <c r="AE255" s="249" t="str">
        <f t="shared" si="71"/>
        <v>NZD/USD R 06/20/24 USD</v>
      </c>
      <c r="AF255" s="254"/>
      <c r="AG255" s="254">
        <f t="shared" si="72"/>
        <v>27602.499724380439</v>
      </c>
      <c r="AH255" s="254" t="e">
        <f t="shared" si="73"/>
        <v>#VALUE!</v>
      </c>
      <c r="AI255" s="256" t="e">
        <f t="shared" si="74"/>
        <v>#VALUE!</v>
      </c>
      <c r="AJ255" t="b">
        <f t="shared" si="75"/>
        <v>1</v>
      </c>
      <c r="AK255" t="s">
        <v>1011</v>
      </c>
      <c r="AL255" t="str">
        <f t="shared" si="76"/>
        <v>FORWARD</v>
      </c>
      <c r="AM255">
        <f t="shared" si="77"/>
        <v>0</v>
      </c>
    </row>
    <row r="256" spans="1:39" x14ac:dyDescent="0.35">
      <c r="H256" s="287" t="e">
        <f t="shared" si="78"/>
        <v>#N/A</v>
      </c>
      <c r="I256" s="249" t="s">
        <v>772</v>
      </c>
      <c r="J256" t="s">
        <v>775</v>
      </c>
      <c r="L256">
        <v>1600000</v>
      </c>
      <c r="M256">
        <v>974975.96740722656</v>
      </c>
      <c r="N256" s="251">
        <v>0.60929301735687258</v>
      </c>
      <c r="O256" t="str" cm="1">
        <f t="array" ref="O256">_xll.BDP(I256,"SECURITY_TYP")</f>
        <v>FORWARD</v>
      </c>
      <c r="P256" t="str" cm="1">
        <f t="array" ref="P256">_xll.BDP(I256,"ID_ISIN")</f>
        <v>#N/A Field Not Applicable</v>
      </c>
      <c r="Q256" t="str" cm="1">
        <f t="array" ref="Q256">_xll.BDP(P256&amp;" Govt","MATURITY")</f>
        <v>#N/A Field Not Applicable Govt</v>
      </c>
      <c r="R256" t="str" cm="1">
        <f t="array" ref="R256">_xll.BDP(I256,"CRNCY")</f>
        <v>USD</v>
      </c>
      <c r="S256" s="91" t="str" cm="1">
        <f t="array" ref="S256">_xll.BDP(P256&amp;" Govt","RISK_MID")</f>
        <v>#N/A Field Not Applicable Govt</v>
      </c>
      <c r="T256" s="175" t="e">
        <f t="shared" si="63"/>
        <v>#VALUE!</v>
      </c>
      <c r="U256" cm="1">
        <f t="array" ref="U256">IF(R256="USD",1,_xll.BDP("USD"&amp;R256&amp;" CURNCY","PX_LAST"))</f>
        <v>1</v>
      </c>
      <c r="V256" s="107" t="e">
        <f t="shared" si="64"/>
        <v>#VALUE!</v>
      </c>
      <c r="X256" s="249" t="str">
        <f t="shared" si="65"/>
        <v>NZD/USD R 06/20/24 Curncy</v>
      </c>
      <c r="Y256" s="250">
        <f t="shared" si="66"/>
        <v>1553579.8629445455</v>
      </c>
      <c r="Z256" s="254">
        <f t="shared" si="67"/>
        <v>-46420.137055454543</v>
      </c>
      <c r="AA256" s="254" t="e">
        <f t="shared" si="68"/>
        <v>#VALUE!</v>
      </c>
      <c r="AB256" s="91" t="str" cm="1">
        <f t="array" ref="AB256">_xll.BDP(P256&amp;" Govt","PX_DIRTY_MID")</f>
        <v>#N/A Field Not Applicable Govt</v>
      </c>
      <c r="AC256" s="256" t="e">
        <f t="shared" si="69"/>
        <v>#VALUE!</v>
      </c>
      <c r="AD256" s="255" t="e">
        <f t="shared" si="70"/>
        <v>#VALUE!</v>
      </c>
      <c r="AE256" s="249" t="str">
        <f t="shared" si="71"/>
        <v>NZD/USD R 06/20/24 NZD</v>
      </c>
      <c r="AF256" s="254"/>
      <c r="AG256" s="254">
        <f t="shared" si="72"/>
        <v>-46420.137055454543</v>
      </c>
      <c r="AH256" s="254" t="e">
        <f t="shared" si="73"/>
        <v>#VALUE!</v>
      </c>
      <c r="AI256" s="256" t="e">
        <f t="shared" si="74"/>
        <v>#VALUE!</v>
      </c>
      <c r="AJ256" t="b">
        <f t="shared" si="75"/>
        <v>1</v>
      </c>
      <c r="AK256" t="s">
        <v>1011</v>
      </c>
      <c r="AL256" t="str">
        <f t="shared" si="76"/>
        <v>FORWARD</v>
      </c>
      <c r="AM256">
        <f t="shared" si="77"/>
        <v>0</v>
      </c>
    </row>
    <row r="257" spans="8:39" x14ac:dyDescent="0.35">
      <c r="H257" s="287" t="e">
        <f t="shared" si="78"/>
        <v>#N/A</v>
      </c>
      <c r="I257" s="249" t="s">
        <v>772</v>
      </c>
      <c r="J257" t="s">
        <v>773</v>
      </c>
      <c r="L257">
        <v>-899853.00000000012</v>
      </c>
      <c r="M257">
        <v>-899853.00000000012</v>
      </c>
      <c r="N257" s="251">
        <v>0.60929301735687258</v>
      </c>
      <c r="O257" t="str" cm="1">
        <f t="array" ref="O257">_xll.BDP(I257,"SECURITY_TYP")</f>
        <v>FORWARD</v>
      </c>
      <c r="P257" t="str" cm="1">
        <f t="array" ref="P257">_xll.BDP(I257,"ID_ISIN")</f>
        <v>#N/A Field Not Applicable</v>
      </c>
      <c r="Q257" t="str" cm="1">
        <f t="array" ref="Q257">_xll.BDP(P257&amp;" Govt","MATURITY")</f>
        <v>#N/A Field Not Applicable Govt</v>
      </c>
      <c r="R257" t="str" cm="1">
        <f t="array" ref="R257">_xll.BDP(I257,"CRNCY")</f>
        <v>USD</v>
      </c>
      <c r="S257" s="91" t="str" cm="1">
        <f t="array" ref="S257">_xll.BDP(P257&amp;" Govt","RISK_MID")</f>
        <v>#N/A Field Not Applicable Govt</v>
      </c>
      <c r="T257" s="175" t="e">
        <f t="shared" si="63"/>
        <v>#VALUE!</v>
      </c>
      <c r="U257" cm="1">
        <f t="array" ref="U257">IF(R257="USD",1,_xll.BDP("USD"&amp;R257&amp;" CURNCY","PX_LAST"))</f>
        <v>1</v>
      </c>
      <c r="V257" s="107" t="e">
        <f t="shared" si="64"/>
        <v>#VALUE!</v>
      </c>
      <c r="X257" s="249" t="str">
        <f t="shared" si="65"/>
        <v>NZD/USD R 06/20/24 Curncy</v>
      </c>
      <c r="Y257" s="250">
        <f t="shared" si="66"/>
        <v>-873745.93775639881</v>
      </c>
      <c r="Z257" s="254">
        <f t="shared" si="67"/>
        <v>26107.062243601307</v>
      </c>
      <c r="AA257" s="254" t="e">
        <f t="shared" si="68"/>
        <v>#VALUE!</v>
      </c>
      <c r="AB257" s="91" t="str" cm="1">
        <f t="array" ref="AB257">_xll.BDP(P257&amp;" Govt","PX_DIRTY_MID")</f>
        <v>#N/A Field Not Applicable Govt</v>
      </c>
      <c r="AC257" s="256" t="e">
        <f t="shared" si="69"/>
        <v>#VALUE!</v>
      </c>
      <c r="AD257" s="255" t="e">
        <f t="shared" si="70"/>
        <v>#VALUE!</v>
      </c>
      <c r="AE257" s="249" t="str">
        <f t="shared" si="71"/>
        <v>NZD/USD R 06/20/24 USD</v>
      </c>
      <c r="AF257" s="254"/>
      <c r="AG257" s="254">
        <f t="shared" si="72"/>
        <v>26107.062243601307</v>
      </c>
      <c r="AH257" s="254" t="e">
        <f t="shared" si="73"/>
        <v>#VALUE!</v>
      </c>
      <c r="AI257" s="256" t="e">
        <f t="shared" si="74"/>
        <v>#VALUE!</v>
      </c>
      <c r="AJ257" t="b">
        <f t="shared" si="75"/>
        <v>1</v>
      </c>
      <c r="AK257" t="s">
        <v>1011</v>
      </c>
      <c r="AL257" t="str">
        <f t="shared" si="76"/>
        <v>FORWARD</v>
      </c>
      <c r="AM257">
        <f t="shared" si="77"/>
        <v>0</v>
      </c>
    </row>
    <row r="258" spans="8:39" x14ac:dyDescent="0.35">
      <c r="H258" s="287" t="e">
        <f t="shared" si="78"/>
        <v>#N/A</v>
      </c>
      <c r="I258" s="249" t="s">
        <v>772</v>
      </c>
      <c r="J258" t="s">
        <v>775</v>
      </c>
      <c r="L258">
        <v>1500000</v>
      </c>
      <c r="M258">
        <v>914039.9694442749</v>
      </c>
      <c r="N258" s="251">
        <v>0.60929301735687258</v>
      </c>
      <c r="O258" t="str" cm="1">
        <f t="array" ref="O258">_xll.BDP(I258,"SECURITY_TYP")</f>
        <v>FORWARD</v>
      </c>
      <c r="P258" t="str" cm="1">
        <f t="array" ref="P258">_xll.BDP(I258,"ID_ISIN")</f>
        <v>#N/A Field Not Applicable</v>
      </c>
      <c r="Q258" t="str" cm="1">
        <f t="array" ref="Q258">_xll.BDP(P258&amp;" Govt","MATURITY")</f>
        <v>#N/A Field Not Applicable Govt</v>
      </c>
      <c r="R258" t="str" cm="1">
        <f t="array" ref="R258">_xll.BDP(I258,"CRNCY")</f>
        <v>USD</v>
      </c>
      <c r="S258" s="91" t="str" cm="1">
        <f t="array" ref="S258">_xll.BDP(P258&amp;" Govt","RISK_MID")</f>
        <v>#N/A Field Not Applicable Govt</v>
      </c>
      <c r="T258" s="175" t="e">
        <f t="shared" si="63"/>
        <v>#VALUE!</v>
      </c>
      <c r="U258" cm="1">
        <f t="array" ref="U258">IF(R258="USD",1,_xll.BDP("USD"&amp;R258&amp;" CURNCY","PX_LAST"))</f>
        <v>1</v>
      </c>
      <c r="V258" s="107" t="e">
        <f t="shared" si="64"/>
        <v>#VALUE!</v>
      </c>
      <c r="X258" s="249" t="str">
        <f t="shared" si="65"/>
        <v>NZD/USD R 06/20/24 Curncy</v>
      </c>
      <c r="Y258" s="250">
        <f t="shared" si="66"/>
        <v>1456481.1215105113</v>
      </c>
      <c r="Z258" s="254">
        <f t="shared" si="67"/>
        <v>-43518.878489488736</v>
      </c>
      <c r="AA258" s="254" t="e">
        <f t="shared" si="68"/>
        <v>#VALUE!</v>
      </c>
      <c r="AB258" s="91" t="str" cm="1">
        <f t="array" ref="AB258">_xll.BDP(P258&amp;" Govt","PX_DIRTY_MID")</f>
        <v>#N/A Field Not Applicable Govt</v>
      </c>
      <c r="AC258" s="256" t="e">
        <f t="shared" si="69"/>
        <v>#VALUE!</v>
      </c>
      <c r="AD258" s="255" t="e">
        <f t="shared" si="70"/>
        <v>#VALUE!</v>
      </c>
      <c r="AE258" s="249" t="str">
        <f t="shared" si="71"/>
        <v>NZD/USD R 06/20/24 NZD</v>
      </c>
      <c r="AF258" s="254"/>
      <c r="AG258" s="254">
        <f t="shared" si="72"/>
        <v>-43518.878489488736</v>
      </c>
      <c r="AH258" s="254" t="e">
        <f t="shared" si="73"/>
        <v>#VALUE!</v>
      </c>
      <c r="AI258" s="256" t="e">
        <f t="shared" si="74"/>
        <v>#VALUE!</v>
      </c>
      <c r="AJ258" t="b">
        <f t="shared" si="75"/>
        <v>1</v>
      </c>
      <c r="AK258" t="s">
        <v>1011</v>
      </c>
      <c r="AL258" t="str">
        <f t="shared" si="76"/>
        <v>FORWARD</v>
      </c>
      <c r="AM258">
        <f t="shared" si="77"/>
        <v>0</v>
      </c>
    </row>
    <row r="259" spans="8:39" x14ac:dyDescent="0.35">
      <c r="H259" s="287" t="e">
        <f t="shared" si="78"/>
        <v>#N/A</v>
      </c>
      <c r="I259" s="249" t="s">
        <v>772</v>
      </c>
      <c r="J259" t="s">
        <v>775</v>
      </c>
      <c r="L259">
        <v>-7385712.190623112</v>
      </c>
      <c r="M259">
        <v>-4500557.4300275724</v>
      </c>
      <c r="N259" s="251">
        <v>0.60929301735687258</v>
      </c>
      <c r="O259" t="str" cm="1">
        <f t="array" ref="O259">_xll.BDP(I259,"SECURITY_TYP")</f>
        <v>FORWARD</v>
      </c>
      <c r="P259" t="str" cm="1">
        <f t="array" ref="P259">_xll.BDP(I259,"ID_ISIN")</f>
        <v>#N/A Field Not Applicable</v>
      </c>
      <c r="Q259" t="str" cm="1">
        <f t="array" ref="Q259">_xll.BDP(P259&amp;" Govt","MATURITY")</f>
        <v>#N/A Field Not Applicable Govt</v>
      </c>
      <c r="R259" t="str" cm="1">
        <f t="array" ref="R259">_xll.BDP(I259,"CRNCY")</f>
        <v>USD</v>
      </c>
      <c r="S259" s="91" t="str" cm="1">
        <f t="array" ref="S259">_xll.BDP(P259&amp;" Govt","RISK_MID")</f>
        <v>#N/A Field Not Applicable Govt</v>
      </c>
      <c r="T259" s="175" t="e">
        <f t="shared" si="63"/>
        <v>#VALUE!</v>
      </c>
      <c r="U259" cm="1">
        <f t="array" ref="U259">IF(R259="USD",1,_xll.BDP("USD"&amp;R259&amp;" CURNCY","PX_LAST"))</f>
        <v>1</v>
      </c>
      <c r="V259" s="107" t="e">
        <f t="shared" si="64"/>
        <v>#VALUE!</v>
      </c>
      <c r="X259" s="249" t="str">
        <f t="shared" si="65"/>
        <v>NZD/USD R 06/20/24 Curncy</v>
      </c>
      <c r="Y259" s="250">
        <f t="shared" si="66"/>
        <v>-7171433.5830350704</v>
      </c>
      <c r="Z259" s="254">
        <f t="shared" si="67"/>
        <v>214278.60758804157</v>
      </c>
      <c r="AA259" s="254" t="e">
        <f t="shared" si="68"/>
        <v>#VALUE!</v>
      </c>
      <c r="AB259" s="91" t="str" cm="1">
        <f t="array" ref="AB259">_xll.BDP(P259&amp;" Govt","PX_DIRTY_MID")</f>
        <v>#N/A Field Not Applicable Govt</v>
      </c>
      <c r="AC259" s="256" t="e">
        <f t="shared" si="69"/>
        <v>#VALUE!</v>
      </c>
      <c r="AD259" s="255" t="e">
        <f t="shared" si="70"/>
        <v>#VALUE!</v>
      </c>
      <c r="AE259" s="249" t="str">
        <f t="shared" si="71"/>
        <v>NZD/USD R 06/20/24 NZD</v>
      </c>
      <c r="AF259" s="254"/>
      <c r="AG259" s="254">
        <f t="shared" si="72"/>
        <v>214278.60758804157</v>
      </c>
      <c r="AH259" s="254" t="e">
        <f t="shared" si="73"/>
        <v>#VALUE!</v>
      </c>
      <c r="AI259" s="256" t="e">
        <f t="shared" si="74"/>
        <v>#VALUE!</v>
      </c>
      <c r="AJ259" t="b">
        <f t="shared" si="75"/>
        <v>1</v>
      </c>
      <c r="AK259" t="s">
        <v>1011</v>
      </c>
      <c r="AL259" t="str">
        <f t="shared" si="76"/>
        <v>FORWARD</v>
      </c>
      <c r="AM259">
        <f t="shared" si="77"/>
        <v>0</v>
      </c>
    </row>
    <row r="260" spans="8:39" x14ac:dyDescent="0.35">
      <c r="H260" s="287" t="e">
        <f t="shared" si="78"/>
        <v>#N/A</v>
      </c>
      <c r="I260" s="249" t="s">
        <v>772</v>
      </c>
      <c r="J260" t="s">
        <v>773</v>
      </c>
      <c r="L260">
        <v>4502243</v>
      </c>
      <c r="M260">
        <v>4502243</v>
      </c>
      <c r="N260" s="251">
        <v>0.60929301735687258</v>
      </c>
      <c r="O260" t="str" cm="1">
        <f t="array" ref="O260">_xll.BDP(I260,"SECURITY_TYP")</f>
        <v>FORWARD</v>
      </c>
      <c r="P260" t="str" cm="1">
        <f t="array" ref="P260">_xll.BDP(I260,"ID_ISIN")</f>
        <v>#N/A Field Not Applicable</v>
      </c>
      <c r="Q260" t="str" cm="1">
        <f t="array" ref="Q260">_xll.BDP(P260&amp;" Govt","MATURITY")</f>
        <v>#N/A Field Not Applicable Govt</v>
      </c>
      <c r="R260" t="str" cm="1">
        <f t="array" ref="R260">_xll.BDP(I260,"CRNCY")</f>
        <v>USD</v>
      </c>
      <c r="S260" s="91" t="str" cm="1">
        <f t="array" ref="S260">_xll.BDP(P260&amp;" Govt","RISK_MID")</f>
        <v>#N/A Field Not Applicable Govt</v>
      </c>
      <c r="T260" s="175" t="e">
        <f t="shared" si="63"/>
        <v>#VALUE!</v>
      </c>
      <c r="U260" cm="1">
        <f t="array" ref="U260">IF(R260="USD",1,_xll.BDP("USD"&amp;R260&amp;" CURNCY","PX_LAST"))</f>
        <v>1</v>
      </c>
      <c r="V260" s="107" t="e">
        <f t="shared" si="64"/>
        <v>#VALUE!</v>
      </c>
      <c r="X260" s="249" t="str">
        <f t="shared" si="65"/>
        <v>NZD/USD R 06/20/24 Curncy</v>
      </c>
      <c r="Y260" s="250">
        <f t="shared" si="66"/>
        <v>4371621.2893018993</v>
      </c>
      <c r="Z260" s="254">
        <f t="shared" si="67"/>
        <v>-130621.71069810074</v>
      </c>
      <c r="AA260" s="254" t="e">
        <f t="shared" si="68"/>
        <v>#VALUE!</v>
      </c>
      <c r="AB260" s="91" t="str" cm="1">
        <f t="array" ref="AB260">_xll.BDP(P260&amp;" Govt","PX_DIRTY_MID")</f>
        <v>#N/A Field Not Applicable Govt</v>
      </c>
      <c r="AC260" s="256" t="e">
        <f t="shared" si="69"/>
        <v>#VALUE!</v>
      </c>
      <c r="AD260" s="255" t="e">
        <f t="shared" si="70"/>
        <v>#VALUE!</v>
      </c>
      <c r="AE260" s="249" t="str">
        <f t="shared" si="71"/>
        <v>NZD/USD R 06/20/24 USD</v>
      </c>
      <c r="AF260" s="254"/>
      <c r="AG260" s="254">
        <f t="shared" si="72"/>
        <v>-130621.71069810074</v>
      </c>
      <c r="AH260" s="254" t="e">
        <f t="shared" si="73"/>
        <v>#VALUE!</v>
      </c>
      <c r="AI260" s="256" t="e">
        <f t="shared" si="74"/>
        <v>#VALUE!</v>
      </c>
      <c r="AJ260" t="b">
        <f t="shared" si="75"/>
        <v>1</v>
      </c>
      <c r="AK260" t="s">
        <v>1011</v>
      </c>
      <c r="AL260" t="str">
        <f t="shared" si="76"/>
        <v>FORWARD</v>
      </c>
      <c r="AM260">
        <f t="shared" si="77"/>
        <v>0</v>
      </c>
    </row>
    <row r="261" spans="8:39" x14ac:dyDescent="0.35">
      <c r="H261" s="287" t="e">
        <f t="shared" si="78"/>
        <v>#N/A</v>
      </c>
      <c r="I261" s="249" t="s">
        <v>772</v>
      </c>
      <c r="J261" t="s">
        <v>1326</v>
      </c>
      <c r="K261" t="s">
        <v>774</v>
      </c>
      <c r="L261">
        <v>0</v>
      </c>
      <c r="M261">
        <v>0</v>
      </c>
      <c r="N261" s="251">
        <v>0</v>
      </c>
      <c r="O261" t="str" cm="1">
        <f t="array" ref="O261">_xll.BDP(I261,"SECURITY_TYP")</f>
        <v>FORWARD</v>
      </c>
      <c r="P261" t="str" cm="1">
        <f t="array" ref="P261">_xll.BDP(I261,"ID_ISIN")</f>
        <v>#N/A Field Not Applicable</v>
      </c>
      <c r="Q261" t="str" cm="1">
        <f t="array" ref="Q261">_xll.BDP(P261&amp;" Govt","MATURITY")</f>
        <v>#N/A Field Not Applicable Govt</v>
      </c>
      <c r="R261" t="str" cm="1">
        <f t="array" ref="R261">_xll.BDP(I261,"CRNCY")</f>
        <v>USD</v>
      </c>
      <c r="S261" s="91" t="str" cm="1">
        <f t="array" ref="S261">_xll.BDP(P261&amp;" Govt","RISK_MID")</f>
        <v>#N/A Field Not Applicable Govt</v>
      </c>
      <c r="T261" s="175" t="e">
        <f t="shared" ref="T261:T324" si="79">S261*L261/(10*U261)</f>
        <v>#VALUE!</v>
      </c>
      <c r="U261" cm="1">
        <f t="array" ref="U261">IF(R261="USD",1,_xll.BDP("USD"&amp;R261&amp;" CURNCY","PX_LAST"))</f>
        <v>1</v>
      </c>
      <c r="V261" s="107" t="e">
        <f t="shared" ref="V261:V324" si="80">T261/($I$2*100)</f>
        <v>#VALUE!</v>
      </c>
      <c r="X261" s="249" t="str">
        <f t="shared" ref="X261:X324" si="81">I261</f>
        <v>NZD/USD R 06/20/24 Curncy</v>
      </c>
      <c r="Y261" s="250">
        <f t="shared" ref="Y261:Y324" si="82">$Z$2*L261</f>
        <v>0</v>
      </c>
      <c r="Z261" s="254">
        <f t="shared" ref="Z261:Z324" si="83">Y261-L261</f>
        <v>0</v>
      </c>
      <c r="AA261" s="254" t="e">
        <f t="shared" ref="AA261:AA324" si="84">Z261*S261/(10*U261)</f>
        <v>#VALUE!</v>
      </c>
      <c r="AB261" s="91" t="str" cm="1">
        <f t="array" ref="AB261">_xll.BDP(P261&amp;" Govt","PX_DIRTY_MID")</f>
        <v>#N/A Field Not Applicable Govt</v>
      </c>
      <c r="AC261" s="256" t="e">
        <f t="shared" ref="AC261:AC324" si="85">AB261*Z261*(10/IF(R261="MXN",10,1)/U261)</f>
        <v>#VALUE!</v>
      </c>
      <c r="AD261" s="255" t="e">
        <f t="shared" ref="AD261:AD324" si="86">AC261/M261</f>
        <v>#VALUE!</v>
      </c>
      <c r="AE261" s="249" t="str">
        <f t="shared" ref="AE261:AE324" si="87">J261</f>
        <v>[NZD/USD R 06/20/24 USD]</v>
      </c>
      <c r="AF261" s="254"/>
      <c r="AG261" s="254">
        <f t="shared" ref="AG261:AG324" si="88">IF(AF261="",Z261,AF261)</f>
        <v>0</v>
      </c>
      <c r="AH261" s="254" t="e">
        <f t="shared" ref="AH261:AH324" si="89">AG261*S261/(10*U261)</f>
        <v>#VALUE!</v>
      </c>
      <c r="AI261" s="256" t="e">
        <f t="shared" ref="AI261:AI324" si="90">AB261*AG261*(10/IF(R261="MXN",10,1)/U261)</f>
        <v>#VALUE!</v>
      </c>
      <c r="AJ261" t="b">
        <f t="shared" ref="AJ261:AJ324" si="91">ABS(AG261)&lt;=ABS(L261)</f>
        <v>1</v>
      </c>
      <c r="AK261" t="s">
        <v>1011</v>
      </c>
      <c r="AL261" t="str">
        <f t="shared" ref="AL261:AL324" si="92">O261</f>
        <v>FORWARD</v>
      </c>
      <c r="AM261" t="str">
        <f t="shared" ref="AM261:AM324" si="93">K261</f>
        <v>G10_USDNZD</v>
      </c>
    </row>
    <row r="262" spans="8:39" x14ac:dyDescent="0.35">
      <c r="H262" s="287" t="e">
        <f t="shared" si="78"/>
        <v>#N/A</v>
      </c>
      <c r="I262" s="249" t="s">
        <v>772</v>
      </c>
      <c r="J262" t="s">
        <v>1326</v>
      </c>
      <c r="K262" t="s">
        <v>774</v>
      </c>
      <c r="L262" s="250">
        <v>0</v>
      </c>
      <c r="M262" s="250">
        <v>0</v>
      </c>
      <c r="N262" s="251">
        <v>0</v>
      </c>
      <c r="O262" t="str" cm="1">
        <f t="array" ref="O262">_xll.BDP(I262,"SECURITY_TYP")</f>
        <v>FORWARD</v>
      </c>
      <c r="P262" t="str" cm="1">
        <f t="array" ref="P262">_xll.BDP(I262,"ID_ISIN")</f>
        <v>#N/A Field Not Applicable</v>
      </c>
      <c r="Q262" t="str" cm="1">
        <f t="array" ref="Q262">_xll.BDP(P262&amp;" Govt","MATURITY")</f>
        <v>#N/A Field Not Applicable Govt</v>
      </c>
      <c r="R262" t="str" cm="1">
        <f t="array" ref="R262">_xll.BDP(I262,"CRNCY")</f>
        <v>USD</v>
      </c>
      <c r="S262" s="91" t="str" cm="1">
        <f t="array" ref="S262">_xll.BDP(P262&amp;" Govt","RISK_MID")</f>
        <v>#N/A Field Not Applicable Govt</v>
      </c>
      <c r="T262" s="175" t="e">
        <f t="shared" si="79"/>
        <v>#VALUE!</v>
      </c>
      <c r="U262" cm="1">
        <f t="array" ref="U262">IF(R262="USD",1,_xll.BDP("USD"&amp;R262&amp;" CURNCY","PX_LAST"))</f>
        <v>1</v>
      </c>
      <c r="V262" s="107" t="e">
        <f t="shared" si="80"/>
        <v>#VALUE!</v>
      </c>
      <c r="X262" s="249" t="str">
        <f t="shared" si="81"/>
        <v>NZD/USD R 06/20/24 Curncy</v>
      </c>
      <c r="Y262" s="250">
        <f t="shared" si="82"/>
        <v>0</v>
      </c>
      <c r="Z262" s="254">
        <f t="shared" si="83"/>
        <v>0</v>
      </c>
      <c r="AA262" s="254" t="e">
        <f t="shared" si="84"/>
        <v>#VALUE!</v>
      </c>
      <c r="AB262" s="91" t="str" cm="1">
        <f t="array" ref="AB262">_xll.BDP(P262&amp;" Govt","PX_DIRTY_MID")</f>
        <v>#N/A Field Not Applicable Govt</v>
      </c>
      <c r="AC262" s="256" t="e">
        <f t="shared" si="85"/>
        <v>#VALUE!</v>
      </c>
      <c r="AD262" s="255" t="e">
        <f t="shared" si="86"/>
        <v>#VALUE!</v>
      </c>
      <c r="AE262" s="249" t="str">
        <f t="shared" si="87"/>
        <v>[NZD/USD R 06/20/24 USD]</v>
      </c>
      <c r="AF262" s="254"/>
      <c r="AG262" s="254">
        <f t="shared" si="88"/>
        <v>0</v>
      </c>
      <c r="AH262" s="254" t="e">
        <f t="shared" si="89"/>
        <v>#VALUE!</v>
      </c>
      <c r="AI262" s="256" t="e">
        <f t="shared" si="90"/>
        <v>#VALUE!</v>
      </c>
      <c r="AJ262" t="b">
        <f t="shared" si="91"/>
        <v>1</v>
      </c>
      <c r="AK262" t="s">
        <v>1011</v>
      </c>
      <c r="AL262" t="str">
        <f t="shared" si="92"/>
        <v>FORWARD</v>
      </c>
      <c r="AM262" t="str">
        <f t="shared" si="93"/>
        <v>G10_USDNZD</v>
      </c>
    </row>
    <row r="263" spans="8:39" x14ac:dyDescent="0.35">
      <c r="H263" s="287">
        <f t="shared" ref="H263:H326" si="94">VLOOKUP(I263,$A$4:$D$629,4,0)-L263</f>
        <v>100734.58000001125</v>
      </c>
      <c r="I263" s="249" t="s">
        <v>955</v>
      </c>
      <c r="J263" t="s">
        <v>956</v>
      </c>
      <c r="L263" s="250">
        <v>3994.5599999725819</v>
      </c>
      <c r="M263" s="250">
        <v>550.27930290436097</v>
      </c>
      <c r="N263" s="251">
        <v>1</v>
      </c>
      <c r="O263" t="str" cm="1">
        <f t="array" ref="O263">_xll.BDP(I263,"SECURITY_TYP")</f>
        <v>SPOT</v>
      </c>
      <c r="P263" t="str" cm="1">
        <f t="array" ref="P263">_xll.BDP(I263,"ID_ISIN")</f>
        <v>#N/A Field Not Applicable</v>
      </c>
      <c r="Q263" t="str" cm="1">
        <f t="array" ref="Q263">_xll.BDP(P263&amp;" Govt","MATURITY")</f>
        <v>#N/A Field Not Applicable Govt</v>
      </c>
      <c r="R263" t="str" cm="1">
        <f t="array" ref="R263">_xll.BDP(I263,"CRNCY")</f>
        <v>CNH</v>
      </c>
      <c r="S263" s="91" t="str" cm="1">
        <f t="array" ref="S263">_xll.BDP(P263&amp;" Govt","RISK_MID")</f>
        <v>#N/A Field Not Applicable Govt</v>
      </c>
      <c r="T263" s="175" t="e">
        <f t="shared" si="79"/>
        <v>#VALUE!</v>
      </c>
      <c r="U263" cm="1">
        <f t="array" ref="U263">IF(R263="USD",1,_xll.BDP("USD"&amp;R263&amp;" CURNCY","PX_LAST"))</f>
        <v>7.2755000000000001</v>
      </c>
      <c r="V263" s="107" t="e">
        <f t="shared" si="80"/>
        <v>#VALUE!</v>
      </c>
      <c r="X263" s="249" t="str">
        <f t="shared" si="81"/>
        <v>CNH Curncy</v>
      </c>
      <c r="Y263" s="250">
        <f t="shared" si="82"/>
        <v>3878.6674858007295</v>
      </c>
      <c r="Z263" s="254">
        <f t="shared" si="83"/>
        <v>-115.89251417185233</v>
      </c>
      <c r="AA263" s="254" t="e">
        <f t="shared" si="84"/>
        <v>#VALUE!</v>
      </c>
      <c r="AB263" s="91" t="str" cm="1">
        <f t="array" ref="AB263">_xll.BDP(P263&amp;" Govt","PX_DIRTY_MID")</f>
        <v>#N/A Field Not Applicable Govt</v>
      </c>
      <c r="AC263" s="256" t="e">
        <f t="shared" si="85"/>
        <v>#VALUE!</v>
      </c>
      <c r="AD263" s="255" t="e">
        <f t="shared" si="86"/>
        <v>#VALUE!</v>
      </c>
      <c r="AE263" s="249" t="str">
        <f t="shared" si="87"/>
        <v>{cash} CNH</v>
      </c>
      <c r="AF263" s="254"/>
      <c r="AG263" s="254">
        <f t="shared" si="88"/>
        <v>-115.89251417185233</v>
      </c>
      <c r="AH263" s="254" t="e">
        <f t="shared" si="89"/>
        <v>#VALUE!</v>
      </c>
      <c r="AI263" s="256" t="e">
        <f t="shared" si="90"/>
        <v>#VALUE!</v>
      </c>
      <c r="AJ263" t="b">
        <f t="shared" si="91"/>
        <v>1</v>
      </c>
      <c r="AK263" t="s">
        <v>1011</v>
      </c>
      <c r="AL263" t="str">
        <f t="shared" si="92"/>
        <v>SPOT</v>
      </c>
      <c r="AM263">
        <f t="shared" si="93"/>
        <v>0</v>
      </c>
    </row>
    <row r="264" spans="8:39" x14ac:dyDescent="0.35">
      <c r="H264" s="287">
        <f t="shared" si="94"/>
        <v>-550000</v>
      </c>
      <c r="I264" s="249" t="s">
        <v>691</v>
      </c>
      <c r="J264" t="s">
        <v>692</v>
      </c>
      <c r="L264">
        <v>762000</v>
      </c>
      <c r="M264">
        <v>4125386.7706996645</v>
      </c>
      <c r="N264" s="251">
        <v>86.855000000000004</v>
      </c>
      <c r="O264" t="str" cm="1">
        <f t="array" ref="O264">_xll.BDP(I264,"SECURITY_TYP")</f>
        <v>DOMESTIC</v>
      </c>
      <c r="P264" t="str" cm="1">
        <f t="array" ref="P264">_xll.BDP(I264,"ID_ISIN")</f>
        <v>MX0MGO0000U2</v>
      </c>
      <c r="Q264" t="str" cm="1">
        <f t="array" ref="Q264">_xll.BDP(P264&amp;" Govt","MATURITY")</f>
        <v>23/11/2034</v>
      </c>
      <c r="R264" t="str" cm="1">
        <f t="array" ref="R264">_xll.BDP(I264,"CRNCY")</f>
        <v>MXN</v>
      </c>
      <c r="S264" s="91" cm="1">
        <f t="array" ref="S264">_xll.BDP(P264&amp;" Govt","RISK_MID")</f>
        <v>5.8874349849325824</v>
      </c>
      <c r="T264" s="175">
        <f t="shared" si="79"/>
        <v>25233.993073198679</v>
      </c>
      <c r="U264" cm="1">
        <f t="array" ref="U264">IF(R264="USD",1,_xll.BDP("USD"&amp;R264&amp;" CURNCY","PX_LAST"))</f>
        <v>17.778500000000001</v>
      </c>
      <c r="V264" s="107">
        <f t="shared" si="80"/>
        <v>1.464206771142845</v>
      </c>
      <c r="X264" s="249" t="str">
        <f t="shared" si="81"/>
        <v>EK169342 Corp</v>
      </c>
      <c r="Y264" s="250">
        <f t="shared" si="82"/>
        <v>739892.40972733975</v>
      </c>
      <c r="Z264" s="254">
        <f t="shared" si="83"/>
        <v>-22107.590272660251</v>
      </c>
      <c r="AA264" s="254">
        <f t="shared" si="84"/>
        <v>-732.10338557142165</v>
      </c>
      <c r="AB264" s="91" cm="1">
        <f t="array" ref="AB264">_xll.BDP(P264&amp;" Govt","PX_DIRTY_MID")</f>
        <v>87.628611109999994</v>
      </c>
      <c r="AC264" s="256">
        <f t="shared" si="85"/>
        <v>-108966.30371415832</v>
      </c>
      <c r="AD264" s="255">
        <f t="shared" si="86"/>
        <v>-2.6413597020304998E-2</v>
      </c>
      <c r="AE264" s="249" t="str">
        <f t="shared" si="87"/>
        <v>MBONO 7 ¾ 11/23/34 M</v>
      </c>
      <c r="AF264" s="254"/>
      <c r="AG264" s="254">
        <f t="shared" si="88"/>
        <v>-22107.590272660251</v>
      </c>
      <c r="AH264" s="254">
        <f t="shared" si="89"/>
        <v>-732.10338557142165</v>
      </c>
      <c r="AI264" s="256">
        <f t="shared" si="90"/>
        <v>-108966.30371415832</v>
      </c>
      <c r="AJ264" t="b">
        <f t="shared" si="91"/>
        <v>1</v>
      </c>
      <c r="AK264" t="s">
        <v>1011</v>
      </c>
      <c r="AL264" t="str">
        <f t="shared" si="92"/>
        <v>DOMESTIC</v>
      </c>
      <c r="AM264">
        <f t="shared" si="93"/>
        <v>0</v>
      </c>
    </row>
    <row r="265" spans="8:39" x14ac:dyDescent="0.35">
      <c r="H265" s="287" t="e">
        <f t="shared" si="94"/>
        <v>#N/A</v>
      </c>
      <c r="I265" s="249" t="s">
        <v>802</v>
      </c>
      <c r="J265" t="s">
        <v>804</v>
      </c>
      <c r="L265" s="250">
        <v>0</v>
      </c>
      <c r="M265" s="250">
        <v>0</v>
      </c>
      <c r="N265" s="251">
        <v>0</v>
      </c>
      <c r="O265" t="str" cm="1">
        <f t="array" ref="O265">_xll.BDP(I265,"SECURITY_TYP")</f>
        <v>Financial commodity future.</v>
      </c>
      <c r="P265" t="str" cm="1">
        <f t="array" ref="P265">_xll.BDP(I265,"ID_ISIN")</f>
        <v>DE000C75XMU8</v>
      </c>
      <c r="Q265" t="str" cm="1">
        <f t="array" ref="Q265">_xll.BDP(P265&amp;" Govt","MATURITY")</f>
        <v>#N/A Invalid Security</v>
      </c>
      <c r="R265" t="str" cm="1">
        <f t="array" ref="R265">_xll.BDP(I265,"CRNCY")</f>
        <v>EUR</v>
      </c>
      <c r="S265" s="91" t="str" cm="1">
        <f t="array" ref="S265">_xll.BDP(P265&amp;" Govt","RISK_MID")</f>
        <v>#N/A Invalid Security</v>
      </c>
      <c r="T265" s="175" t="e">
        <f t="shared" si="79"/>
        <v>#VALUE!</v>
      </c>
      <c r="U265" cm="1">
        <f t="array" ref="U265">IF(R265="USD",1,_xll.BDP("USD"&amp;R265&amp;" CURNCY","PX_LAST"))</f>
        <v>0.92</v>
      </c>
      <c r="V265" s="107" t="e">
        <f t="shared" si="80"/>
        <v>#VALUE!</v>
      </c>
      <c r="X265" s="249" t="str">
        <f t="shared" si="81"/>
        <v>RXM4 Comdty</v>
      </c>
      <c r="Y265" s="250">
        <f t="shared" si="82"/>
        <v>0</v>
      </c>
      <c r="Z265" s="254">
        <f t="shared" si="83"/>
        <v>0</v>
      </c>
      <c r="AA265" s="254" t="e">
        <f t="shared" si="84"/>
        <v>#VALUE!</v>
      </c>
      <c r="AB265" s="91" t="str" cm="1">
        <f t="array" ref="AB265">_xll.BDP(P265&amp;" Govt","PX_DIRTY_MID")</f>
        <v>#N/A Invalid Security</v>
      </c>
      <c r="AC265" s="256" t="e">
        <f t="shared" si="85"/>
        <v>#VALUE!</v>
      </c>
      <c r="AD265" s="255" t="e">
        <f t="shared" si="86"/>
        <v>#VALUE!</v>
      </c>
      <c r="AE265" s="249" t="str">
        <f t="shared" si="87"/>
        <v>[RXM4 EUX]</v>
      </c>
      <c r="AF265" s="254"/>
      <c r="AG265" s="254">
        <f t="shared" si="88"/>
        <v>0</v>
      </c>
      <c r="AH265" s="254" t="e">
        <f t="shared" si="89"/>
        <v>#VALUE!</v>
      </c>
      <c r="AI265" s="256" t="e">
        <f t="shared" si="90"/>
        <v>#VALUE!</v>
      </c>
      <c r="AJ265" t="b">
        <f t="shared" si="91"/>
        <v>1</v>
      </c>
      <c r="AK265" t="s">
        <v>1011</v>
      </c>
      <c r="AL265" t="str">
        <f t="shared" si="92"/>
        <v>Financial commodity future.</v>
      </c>
      <c r="AM265">
        <f t="shared" si="93"/>
        <v>0</v>
      </c>
    </row>
    <row r="266" spans="8:39" x14ac:dyDescent="0.35">
      <c r="H266" s="287" t="e">
        <f t="shared" si="94"/>
        <v>#N/A</v>
      </c>
      <c r="I266" s="249" t="s">
        <v>960</v>
      </c>
      <c r="J266" t="s">
        <v>963</v>
      </c>
      <c r="K266" t="s">
        <v>962</v>
      </c>
      <c r="L266">
        <v>0</v>
      </c>
      <c r="M266">
        <v>0</v>
      </c>
      <c r="N266" s="251">
        <v>0</v>
      </c>
      <c r="O266" t="str" cm="1">
        <f t="array" ref="O266">_xll.BDP(I266,"SECURITY_TYP")</f>
        <v>Financial commodity future.</v>
      </c>
      <c r="P266" t="str" cm="1">
        <f t="array" ref="P266">_xll.BDP(I266,"ID_ISIN")</f>
        <v>DE000C75XMS2</v>
      </c>
      <c r="Q266" t="str" cm="1">
        <f t="array" ref="Q266">_xll.BDP(P266&amp;" Govt","MATURITY")</f>
        <v>#N/A Invalid Security</v>
      </c>
      <c r="R266" t="str" cm="1">
        <f t="array" ref="R266">_xll.BDP(I266,"CRNCY")</f>
        <v>EUR</v>
      </c>
      <c r="S266" s="91" t="str" cm="1">
        <f t="array" ref="S266">_xll.BDP(P266&amp;" Govt","RISK_MID")</f>
        <v>#N/A Invalid Security</v>
      </c>
      <c r="T266" s="175" t="e">
        <f t="shared" si="79"/>
        <v>#VALUE!</v>
      </c>
      <c r="U266" cm="1">
        <f t="array" ref="U266">IF(R266="USD",1,_xll.BDP("USD"&amp;R266&amp;" CURNCY","PX_LAST"))</f>
        <v>0.92</v>
      </c>
      <c r="V266" s="107" t="e">
        <f t="shared" si="80"/>
        <v>#VALUE!</v>
      </c>
      <c r="X266" s="249" t="str">
        <f t="shared" si="81"/>
        <v>IKM4 Comdty</v>
      </c>
      <c r="Y266" s="250">
        <f t="shared" si="82"/>
        <v>0</v>
      </c>
      <c r="Z266" s="254">
        <f t="shared" si="83"/>
        <v>0</v>
      </c>
      <c r="AA266" s="254" t="e">
        <f t="shared" si="84"/>
        <v>#VALUE!</v>
      </c>
      <c r="AB266" s="91" t="str" cm="1">
        <f t="array" ref="AB266">_xll.BDP(P266&amp;" Govt","PX_DIRTY_MID")</f>
        <v>#N/A Invalid Security</v>
      </c>
      <c r="AC266" s="256" t="e">
        <f t="shared" si="85"/>
        <v>#VALUE!</v>
      </c>
      <c r="AD266" s="255" t="e">
        <f t="shared" si="86"/>
        <v>#VALUE!</v>
      </c>
      <c r="AE266" s="249" t="str">
        <f t="shared" si="87"/>
        <v>[IKM4 EUX]</v>
      </c>
      <c r="AF266" s="254"/>
      <c r="AG266" s="254">
        <f t="shared" si="88"/>
        <v>0</v>
      </c>
      <c r="AH266" s="254" t="e">
        <f t="shared" si="89"/>
        <v>#VALUE!</v>
      </c>
      <c r="AI266" s="256" t="e">
        <f t="shared" si="90"/>
        <v>#VALUE!</v>
      </c>
      <c r="AJ266" t="b">
        <f t="shared" si="91"/>
        <v>1</v>
      </c>
      <c r="AK266" t="s">
        <v>1011</v>
      </c>
      <c r="AL266" t="str">
        <f t="shared" si="92"/>
        <v>Financial commodity future.</v>
      </c>
      <c r="AM266" t="str">
        <f t="shared" si="93"/>
        <v>G8_ITL</v>
      </c>
    </row>
    <row r="267" spans="8:39" x14ac:dyDescent="0.35">
      <c r="H267" s="287">
        <f t="shared" si="94"/>
        <v>0</v>
      </c>
      <c r="I267" s="249" t="s">
        <v>809</v>
      </c>
      <c r="J267" t="s">
        <v>810</v>
      </c>
      <c r="L267">
        <v>32121</v>
      </c>
      <c r="M267">
        <v>2656459.1986875976</v>
      </c>
      <c r="N267" s="251">
        <v>87.215000000000003</v>
      </c>
      <c r="O267" t="str" cm="1">
        <f t="array" ref="O267">_xll.BDP(I267,"SECURITY_TYP")</f>
        <v>DOMESTIC</v>
      </c>
      <c r="P267" t="str" cm="1">
        <f t="array" ref="P267">_xll.BDP(I267,"ID_ISIN")</f>
        <v>NO0010875230</v>
      </c>
      <c r="Q267" t="str" cm="1">
        <f t="array" ref="Q267">_xll.BDP(P267&amp;" Govt","MATURITY")</f>
        <v>19/08/2030</v>
      </c>
      <c r="R267" t="str" cm="1">
        <f t="array" ref="R267">_xll.BDP(I267,"CRNCY")</f>
        <v>NOK</v>
      </c>
      <c r="S267" s="91" cm="1">
        <f t="array" ref="S267">_xll.BDP(P267&amp;" Govt","RISK_MID")</f>
        <v>5.0127776666926138</v>
      </c>
      <c r="T267" s="175">
        <f t="shared" si="79"/>
        <v>1500.5119091190086</v>
      </c>
      <c r="U267" cm="1">
        <f t="array" ref="U267">IF(R267="USD",1,_xll.BDP("USD"&amp;R267&amp;" CURNCY","PX_LAST"))</f>
        <v>10.730700000000001</v>
      </c>
      <c r="V267" s="107">
        <f t="shared" si="80"/>
        <v>8.706746059330786E-2</v>
      </c>
      <c r="X267" s="249" t="str">
        <f t="shared" si="81"/>
        <v>BG020789 Corp</v>
      </c>
      <c r="Y267" s="250">
        <f t="shared" si="82"/>
        <v>31189.086736026089</v>
      </c>
      <c r="Z267" s="254">
        <f t="shared" si="83"/>
        <v>-931.91326397391094</v>
      </c>
      <c r="AA267" s="254">
        <f t="shared" si="84"/>
        <v>-43.533730296653893</v>
      </c>
      <c r="AB267" s="91" cm="1">
        <f t="array" ref="AB267">_xll.BDP(P267&amp;" Govt","PX_DIRTY_MID")</f>
        <v>89.634184931506852</v>
      </c>
      <c r="AC267" s="256">
        <f t="shared" si="85"/>
        <v>-77843.277552407279</v>
      </c>
      <c r="AD267" s="255">
        <f t="shared" si="86"/>
        <v>-2.9303396638226224E-2</v>
      </c>
      <c r="AE267" s="249" t="str">
        <f t="shared" si="87"/>
        <v>NGB 1 ⅜ 08/19/30 482</v>
      </c>
      <c r="AF267" s="254"/>
      <c r="AG267" s="254">
        <f t="shared" si="88"/>
        <v>-931.91326397391094</v>
      </c>
      <c r="AH267" s="254">
        <f t="shared" si="89"/>
        <v>-43.533730296653893</v>
      </c>
      <c r="AI267" s="256">
        <f t="shared" si="90"/>
        <v>-77843.277552407279</v>
      </c>
      <c r="AJ267" t="b">
        <f t="shared" si="91"/>
        <v>1</v>
      </c>
      <c r="AK267" t="s">
        <v>1011</v>
      </c>
      <c r="AL267" t="str">
        <f t="shared" si="92"/>
        <v>DOMESTIC</v>
      </c>
      <c r="AM267">
        <f t="shared" si="93"/>
        <v>0</v>
      </c>
    </row>
    <row r="268" spans="8:39" x14ac:dyDescent="0.35">
      <c r="H268" s="287">
        <f t="shared" si="94"/>
        <v>-9200</v>
      </c>
      <c r="I268" s="249" t="s">
        <v>679</v>
      </c>
      <c r="J268" t="s">
        <v>680</v>
      </c>
      <c r="L268">
        <v>21734</v>
      </c>
      <c r="M268" s="250">
        <v>1875080.6837206513</v>
      </c>
      <c r="N268" s="251">
        <v>90.823999999999998</v>
      </c>
      <c r="O268" t="str" cm="1">
        <f t="array" ref="O268">_xll.BDP(I268,"SECURITY_TYP")</f>
        <v>DOMESTIC</v>
      </c>
      <c r="P268" t="str" cm="1">
        <f t="array" ref="P268">_xll.BDP(I268,"ID_ISIN")</f>
        <v>NO0010844079</v>
      </c>
      <c r="Q268" t="str" cm="1">
        <f t="array" ref="Q268">_xll.BDP(P268&amp;" Govt","MATURITY")</f>
        <v>06/09/2029</v>
      </c>
      <c r="R268" t="str" cm="1">
        <f t="array" ref="R268">_xll.BDP(I268,"CRNCY")</f>
        <v>NOK</v>
      </c>
      <c r="S268" s="91" cm="1">
        <f t="array" ref="S268">_xll.BDP(P268&amp;" Govt","RISK_MID")</f>
        <v>4.3910349703018881</v>
      </c>
      <c r="T268" s="175">
        <f t="shared" si="79"/>
        <v>889.36186869953713</v>
      </c>
      <c r="U268" cm="1">
        <f t="array" ref="U268">IF(R268="USD",1,_xll.BDP("USD"&amp;R268&amp;" CURNCY","PX_LAST"))</f>
        <v>10.730700000000001</v>
      </c>
      <c r="V268" s="107">
        <f t="shared" si="80"/>
        <v>5.1605374796159724E-2</v>
      </c>
      <c r="X268" s="249" t="str">
        <f t="shared" si="81"/>
        <v>AX351626 Corp</v>
      </c>
      <c r="Y268" s="250">
        <f t="shared" si="82"/>
        <v>21103.440463272967</v>
      </c>
      <c r="Z268" s="254">
        <f t="shared" si="83"/>
        <v>-630.55953672703254</v>
      </c>
      <c r="AA268" s="254">
        <f t="shared" si="84"/>
        <v>-25.802687398079879</v>
      </c>
      <c r="AB268" s="91" cm="1">
        <f t="array" ref="AB268">_xll.BDP(P268&amp;" Govt","PX_DIRTY_MID")</f>
        <v>93.256479452054805</v>
      </c>
      <c r="AC268" s="256">
        <f t="shared" si="85"/>
        <v>-54799.558724110917</v>
      </c>
      <c r="AD268" s="255">
        <f t="shared" si="86"/>
        <v>-2.9225173721791127E-2</v>
      </c>
      <c r="AE268" s="249" t="str">
        <f t="shared" si="87"/>
        <v>NGB 1 ¾ 09/06/29 481</v>
      </c>
      <c r="AF268" s="254"/>
      <c r="AG268" s="254">
        <f t="shared" si="88"/>
        <v>-630.55953672703254</v>
      </c>
      <c r="AH268" s="254">
        <f t="shared" si="89"/>
        <v>-25.802687398079879</v>
      </c>
      <c r="AI268" s="256">
        <f t="shared" si="90"/>
        <v>-54799.558724110917</v>
      </c>
      <c r="AJ268" t="b">
        <f t="shared" si="91"/>
        <v>1</v>
      </c>
      <c r="AK268" t="s">
        <v>1011</v>
      </c>
      <c r="AL268" t="str">
        <f t="shared" si="92"/>
        <v>DOMESTIC</v>
      </c>
      <c r="AM268">
        <f t="shared" si="93"/>
        <v>0</v>
      </c>
    </row>
    <row r="269" spans="8:39" x14ac:dyDescent="0.35">
      <c r="H269" s="287" t="e">
        <f t="shared" si="94"/>
        <v>#N/A</v>
      </c>
      <c r="I269" s="249" t="s">
        <v>900</v>
      </c>
      <c r="J269" t="s">
        <v>1149</v>
      </c>
      <c r="L269" s="250">
        <v>0</v>
      </c>
      <c r="M269" s="250">
        <v>0</v>
      </c>
      <c r="N269" s="251">
        <v>0</v>
      </c>
      <c r="O269" t="str" cm="1">
        <f t="array" ref="O269">_xll.BDP(I269,"SECURITY_TYP")</f>
        <v>DOMESTIC</v>
      </c>
      <c r="P269" t="str" cm="1">
        <f t="array" ref="P269">_xll.BDP(I269,"ID_ISIN")</f>
        <v>SE0009496367</v>
      </c>
      <c r="Q269" t="str" cm="1">
        <f t="array" ref="Q269">_xll.BDP(P269&amp;" Govt","MATURITY")</f>
        <v>12/05/2028</v>
      </c>
      <c r="R269" t="str" cm="1">
        <f t="array" ref="R269">_xll.BDP(I269,"CRNCY")</f>
        <v>SEK</v>
      </c>
      <c r="S269" s="91" cm="1">
        <f t="array" ref="S269">_xll.BDP(P269&amp;" Govt","RISK_MID")</f>
        <v>3.5094693719564418</v>
      </c>
      <c r="T269" s="175">
        <f t="shared" si="79"/>
        <v>0</v>
      </c>
      <c r="U269" cm="1">
        <f t="array" ref="U269">IF(R269="USD",1,_xll.BDP("USD"&amp;R269&amp;" CURNCY","PX_LAST"))</f>
        <v>10.5131</v>
      </c>
      <c r="V269" s="107">
        <f t="shared" si="80"/>
        <v>0</v>
      </c>
      <c r="X269" s="249" t="str">
        <f t="shared" si="81"/>
        <v>AM216366 Corp</v>
      </c>
      <c r="Y269" s="250">
        <f t="shared" si="82"/>
        <v>0</v>
      </c>
      <c r="Z269" s="254">
        <f t="shared" si="83"/>
        <v>0</v>
      </c>
      <c r="AA269" s="254">
        <f t="shared" si="84"/>
        <v>0</v>
      </c>
      <c r="AB269" s="91" cm="1">
        <f t="array" ref="AB269">_xll.BDP(P269&amp;" Govt","PX_DIRTY_MID")</f>
        <v>94.955833333333331</v>
      </c>
      <c r="AC269" s="256">
        <f t="shared" si="85"/>
        <v>0</v>
      </c>
      <c r="AD269" s="255" t="e">
        <f t="shared" si="86"/>
        <v>#DIV/0!</v>
      </c>
      <c r="AE269" s="249" t="str">
        <f t="shared" si="87"/>
        <v>[SGB 0 ¾ 05/12/28 1060]</v>
      </c>
      <c r="AF269" s="254"/>
      <c r="AG269" s="254">
        <f t="shared" si="88"/>
        <v>0</v>
      </c>
      <c r="AH269" s="254">
        <f t="shared" si="89"/>
        <v>0</v>
      </c>
      <c r="AI269" s="256">
        <f t="shared" si="90"/>
        <v>0</v>
      </c>
      <c r="AJ269" t="b">
        <f t="shared" si="91"/>
        <v>1</v>
      </c>
      <c r="AK269" t="s">
        <v>1011</v>
      </c>
      <c r="AL269" t="str">
        <f t="shared" si="92"/>
        <v>DOMESTIC</v>
      </c>
      <c r="AM269">
        <f t="shared" si="93"/>
        <v>0</v>
      </c>
    </row>
    <row r="270" spans="8:39" x14ac:dyDescent="0.35">
      <c r="H270" s="287" t="e">
        <f t="shared" si="94"/>
        <v>#N/A</v>
      </c>
      <c r="I270" s="249" t="s">
        <v>777</v>
      </c>
      <c r="J270" t="s">
        <v>778</v>
      </c>
      <c r="L270">
        <v>-961112500</v>
      </c>
      <c r="M270">
        <v>-11553152.103121376</v>
      </c>
      <c r="N270" s="251">
        <v>83.243700000000004</v>
      </c>
      <c r="O270" t="str" cm="1">
        <f t="array" ref="O270">_xll.BDP(I270,"SECURITY_TYP")</f>
        <v>FORWARD</v>
      </c>
      <c r="P270" t="str" cm="1">
        <f t="array" ref="P270">_xll.BDP(I270,"ID_ISIN")</f>
        <v>#N/A Field Not Applicable</v>
      </c>
      <c r="Q270" t="str" cm="1">
        <f t="array" ref="Q270">_xll.BDP(P270&amp;" Govt","MATURITY")</f>
        <v>#N/A Field Not Applicable Govt</v>
      </c>
      <c r="R270" t="str" cm="1">
        <f t="array" ref="R270">_xll.BDP(I270,"CRNCY")</f>
        <v>INR</v>
      </c>
      <c r="S270" s="91" t="str" cm="1">
        <f t="array" ref="S270">_xll.BDP(P270&amp;" Govt","RISK_MID")</f>
        <v>#N/A Field Not Applicable Govt</v>
      </c>
      <c r="T270" s="175" t="e">
        <f t="shared" si="79"/>
        <v>#VALUE!</v>
      </c>
      <c r="U270" cm="1">
        <f t="array" ref="U270">IF(R270="USD",1,_xll.BDP("USD"&amp;R270&amp;" CURNCY","PX_LAST"))</f>
        <v>83.521199999999993</v>
      </c>
      <c r="V270" s="107" t="e">
        <f t="shared" si="80"/>
        <v>#VALUE!</v>
      </c>
      <c r="X270" s="249" t="str">
        <f t="shared" si="81"/>
        <v>USD/INR N 06/20/24 Curncy</v>
      </c>
      <c r="Y270" s="250">
        <f t="shared" si="82"/>
        <v>-933228141.26518083</v>
      </c>
      <c r="Z270" s="254">
        <f t="shared" si="83"/>
        <v>27884358.734819174</v>
      </c>
      <c r="AA270" s="254" t="e">
        <f t="shared" si="84"/>
        <v>#VALUE!</v>
      </c>
      <c r="AB270" s="91" t="str" cm="1">
        <f t="array" ref="AB270">_xll.BDP(P270&amp;" Govt","PX_DIRTY_MID")</f>
        <v>#N/A Field Not Applicable Govt</v>
      </c>
      <c r="AC270" s="256" t="e">
        <f t="shared" si="85"/>
        <v>#VALUE!</v>
      </c>
      <c r="AD270" s="255" t="e">
        <f t="shared" si="86"/>
        <v>#VALUE!</v>
      </c>
      <c r="AE270" s="249" t="str">
        <f t="shared" si="87"/>
        <v>USD/INR N 06/20/24 INR</v>
      </c>
      <c r="AF270" s="254"/>
      <c r="AG270" s="254">
        <f t="shared" si="88"/>
        <v>27884358.734819174</v>
      </c>
      <c r="AH270" s="254" t="e">
        <f t="shared" si="89"/>
        <v>#VALUE!</v>
      </c>
      <c r="AI270" s="256" t="e">
        <f t="shared" si="90"/>
        <v>#VALUE!</v>
      </c>
      <c r="AJ270" t="b">
        <f t="shared" si="91"/>
        <v>1</v>
      </c>
      <c r="AK270" t="s">
        <v>1011</v>
      </c>
      <c r="AL270" t="str">
        <f t="shared" si="92"/>
        <v>FORWARD</v>
      </c>
      <c r="AM270">
        <f t="shared" si="93"/>
        <v>0</v>
      </c>
    </row>
    <row r="271" spans="8:39" x14ac:dyDescent="0.35">
      <c r="H271" s="287" t="e">
        <f t="shared" si="94"/>
        <v>#N/A</v>
      </c>
      <c r="I271" s="249" t="s">
        <v>777</v>
      </c>
      <c r="J271" t="s">
        <v>779</v>
      </c>
      <c r="L271">
        <v>2300000</v>
      </c>
      <c r="M271">
        <v>2300000</v>
      </c>
      <c r="N271" s="251">
        <v>83.243700000000004</v>
      </c>
      <c r="O271" t="str" cm="1">
        <f t="array" ref="O271">_xll.BDP(I271,"SECURITY_TYP")</f>
        <v>FORWARD</v>
      </c>
      <c r="P271" t="str" cm="1">
        <f t="array" ref="P271">_xll.BDP(I271,"ID_ISIN")</f>
        <v>#N/A Field Not Applicable</v>
      </c>
      <c r="Q271" t="str" cm="1">
        <f t="array" ref="Q271">_xll.BDP(P271&amp;" Govt","MATURITY")</f>
        <v>#N/A Field Not Applicable Govt</v>
      </c>
      <c r="R271" t="str" cm="1">
        <f t="array" ref="R271">_xll.BDP(I271,"CRNCY")</f>
        <v>INR</v>
      </c>
      <c r="S271" s="91" t="str" cm="1">
        <f t="array" ref="S271">_xll.BDP(P271&amp;" Govt","RISK_MID")</f>
        <v>#N/A Field Not Applicable Govt</v>
      </c>
      <c r="T271" s="175" t="e">
        <f t="shared" si="79"/>
        <v>#VALUE!</v>
      </c>
      <c r="U271" cm="1">
        <f t="array" ref="U271">IF(R271="USD",1,_xll.BDP("USD"&amp;R271&amp;" CURNCY","PX_LAST"))</f>
        <v>83.521199999999993</v>
      </c>
      <c r="V271" s="107" t="e">
        <f t="shared" si="80"/>
        <v>#VALUE!</v>
      </c>
      <c r="X271" s="249" t="str">
        <f t="shared" si="81"/>
        <v>USD/INR N 06/20/24 Curncy</v>
      </c>
      <c r="Y271" s="250">
        <f t="shared" si="82"/>
        <v>2233271.0529827839</v>
      </c>
      <c r="Z271" s="254">
        <f t="shared" si="83"/>
        <v>-66728.947017216124</v>
      </c>
      <c r="AA271" s="254" t="e">
        <f t="shared" si="84"/>
        <v>#VALUE!</v>
      </c>
      <c r="AB271" s="91" t="str" cm="1">
        <f t="array" ref="AB271">_xll.BDP(P271&amp;" Govt","PX_DIRTY_MID")</f>
        <v>#N/A Field Not Applicable Govt</v>
      </c>
      <c r="AC271" s="256" t="e">
        <f t="shared" si="85"/>
        <v>#VALUE!</v>
      </c>
      <c r="AD271" s="255" t="e">
        <f t="shared" si="86"/>
        <v>#VALUE!</v>
      </c>
      <c r="AE271" s="249" t="str">
        <f t="shared" si="87"/>
        <v>USD/INR N 06/20/24 USD</v>
      </c>
      <c r="AF271" s="254"/>
      <c r="AG271" s="254">
        <f t="shared" si="88"/>
        <v>-66728.947017216124</v>
      </c>
      <c r="AH271" s="254" t="e">
        <f t="shared" si="89"/>
        <v>#VALUE!</v>
      </c>
      <c r="AI271" s="256" t="e">
        <f t="shared" si="90"/>
        <v>#VALUE!</v>
      </c>
      <c r="AJ271" t="b">
        <f t="shared" si="91"/>
        <v>1</v>
      </c>
      <c r="AK271" t="s">
        <v>1011</v>
      </c>
      <c r="AL271" t="str">
        <f t="shared" si="92"/>
        <v>FORWARD</v>
      </c>
      <c r="AM271">
        <f t="shared" si="93"/>
        <v>0</v>
      </c>
    </row>
    <row r="272" spans="8:39" x14ac:dyDescent="0.35">
      <c r="H272" s="287" t="e">
        <f t="shared" si="94"/>
        <v>#N/A</v>
      </c>
      <c r="I272" s="249" t="s">
        <v>777</v>
      </c>
      <c r="J272" t="s">
        <v>778</v>
      </c>
      <c r="L272">
        <v>-196329340</v>
      </c>
      <c r="M272">
        <v>-2359997.1151404562</v>
      </c>
      <c r="N272" s="251">
        <v>83.243700000000004</v>
      </c>
      <c r="O272" t="str" cm="1">
        <f t="array" ref="O272">_xll.BDP(I272,"SECURITY_TYP")</f>
        <v>FORWARD</v>
      </c>
      <c r="P272" t="str" cm="1">
        <f t="array" ref="P272">_xll.BDP(I272,"ID_ISIN")</f>
        <v>#N/A Field Not Applicable</v>
      </c>
      <c r="Q272" t="str" cm="1">
        <f t="array" ref="Q272">_xll.BDP(P272&amp;" Govt","MATURITY")</f>
        <v>#N/A Field Not Applicable Govt</v>
      </c>
      <c r="R272" t="str" cm="1">
        <f t="array" ref="R272">_xll.BDP(I272,"CRNCY")</f>
        <v>INR</v>
      </c>
      <c r="S272" s="91" t="str" cm="1">
        <f t="array" ref="S272">_xll.BDP(P272&amp;" Govt","RISK_MID")</f>
        <v>#N/A Field Not Applicable Govt</v>
      </c>
      <c r="T272" s="175" t="e">
        <f t="shared" si="79"/>
        <v>#VALUE!</v>
      </c>
      <c r="U272" cm="1">
        <f t="array" ref="U272">IF(R272="USD",1,_xll.BDP("USD"&amp;R272&amp;" CURNCY","PX_LAST"))</f>
        <v>83.521199999999993</v>
      </c>
      <c r="V272" s="107" t="e">
        <f t="shared" si="80"/>
        <v>#VALUE!</v>
      </c>
      <c r="X272" s="249" t="str">
        <f t="shared" si="81"/>
        <v>USD/INR N 06/20/24 Curncy</v>
      </c>
      <c r="Y272" s="250">
        <f t="shared" si="82"/>
        <v>-190633318.20574567</v>
      </c>
      <c r="Z272" s="254">
        <f t="shared" si="83"/>
        <v>5696021.7942543328</v>
      </c>
      <c r="AA272" s="254" t="e">
        <f t="shared" si="84"/>
        <v>#VALUE!</v>
      </c>
      <c r="AB272" s="91" t="str" cm="1">
        <f t="array" ref="AB272">_xll.BDP(P272&amp;" Govt","PX_DIRTY_MID")</f>
        <v>#N/A Field Not Applicable Govt</v>
      </c>
      <c r="AC272" s="256" t="e">
        <f t="shared" si="85"/>
        <v>#VALUE!</v>
      </c>
      <c r="AD272" s="255" t="e">
        <f t="shared" si="86"/>
        <v>#VALUE!</v>
      </c>
      <c r="AE272" s="249" t="str">
        <f t="shared" si="87"/>
        <v>USD/INR N 06/20/24 INR</v>
      </c>
      <c r="AF272" s="254"/>
      <c r="AG272" s="254">
        <f t="shared" si="88"/>
        <v>5696021.7942543328</v>
      </c>
      <c r="AH272" s="254" t="e">
        <f t="shared" si="89"/>
        <v>#VALUE!</v>
      </c>
      <c r="AI272" s="256" t="e">
        <f t="shared" si="90"/>
        <v>#VALUE!</v>
      </c>
      <c r="AJ272" t="b">
        <f t="shared" si="91"/>
        <v>1</v>
      </c>
      <c r="AK272" t="s">
        <v>1011</v>
      </c>
      <c r="AL272" t="str">
        <f t="shared" si="92"/>
        <v>FORWARD</v>
      </c>
      <c r="AM272">
        <f t="shared" si="93"/>
        <v>0</v>
      </c>
    </row>
    <row r="273" spans="8:39" x14ac:dyDescent="0.35">
      <c r="H273" s="287" t="e">
        <f t="shared" si="94"/>
        <v>#N/A</v>
      </c>
      <c r="I273" s="249" t="s">
        <v>777</v>
      </c>
      <c r="J273" t="s">
        <v>779</v>
      </c>
      <c r="L273" s="250">
        <v>2350000</v>
      </c>
      <c r="M273" s="250">
        <v>2350000</v>
      </c>
      <c r="N273" s="251">
        <v>83.243700000000004</v>
      </c>
      <c r="O273" t="str" cm="1">
        <f t="array" ref="O273">_xll.BDP(I273,"SECURITY_TYP")</f>
        <v>FORWARD</v>
      </c>
      <c r="P273" t="str" cm="1">
        <f t="array" ref="P273">_xll.BDP(I273,"ID_ISIN")</f>
        <v>#N/A Field Not Applicable</v>
      </c>
      <c r="Q273" t="str" cm="1">
        <f t="array" ref="Q273">_xll.BDP(P273&amp;" Govt","MATURITY")</f>
        <v>#N/A Field Not Applicable Govt</v>
      </c>
      <c r="R273" t="str" cm="1">
        <f t="array" ref="R273">_xll.BDP(I273,"CRNCY")</f>
        <v>INR</v>
      </c>
      <c r="S273" s="91" t="str" cm="1">
        <f t="array" ref="S273">_xll.BDP(P273&amp;" Govt","RISK_MID")</f>
        <v>#N/A Field Not Applicable Govt</v>
      </c>
      <c r="T273" s="175" t="e">
        <f t="shared" si="79"/>
        <v>#VALUE!</v>
      </c>
      <c r="U273" cm="1">
        <f t="array" ref="U273">IF(R273="USD",1,_xll.BDP("USD"&amp;R273&amp;" CURNCY","PX_LAST"))</f>
        <v>83.521199999999993</v>
      </c>
      <c r="V273" s="107" t="e">
        <f t="shared" si="80"/>
        <v>#VALUE!</v>
      </c>
      <c r="X273" s="249" t="str">
        <f t="shared" si="81"/>
        <v>USD/INR N 06/20/24 Curncy</v>
      </c>
      <c r="Y273" s="250">
        <f t="shared" si="82"/>
        <v>2281820.4236998009</v>
      </c>
      <c r="Z273" s="254">
        <f t="shared" si="83"/>
        <v>-68179.576300199144</v>
      </c>
      <c r="AA273" s="254" t="e">
        <f t="shared" si="84"/>
        <v>#VALUE!</v>
      </c>
      <c r="AB273" s="91" t="str" cm="1">
        <f t="array" ref="AB273">_xll.BDP(P273&amp;" Govt","PX_DIRTY_MID")</f>
        <v>#N/A Field Not Applicable Govt</v>
      </c>
      <c r="AC273" s="256" t="e">
        <f t="shared" si="85"/>
        <v>#VALUE!</v>
      </c>
      <c r="AD273" s="255" t="e">
        <f t="shared" si="86"/>
        <v>#VALUE!</v>
      </c>
      <c r="AE273" s="249" t="str">
        <f t="shared" si="87"/>
        <v>USD/INR N 06/20/24 USD</v>
      </c>
      <c r="AF273" s="254"/>
      <c r="AG273" s="254">
        <f t="shared" si="88"/>
        <v>-68179.576300199144</v>
      </c>
      <c r="AH273" s="254" t="e">
        <f t="shared" si="89"/>
        <v>#VALUE!</v>
      </c>
      <c r="AI273" s="256" t="e">
        <f t="shared" si="90"/>
        <v>#VALUE!</v>
      </c>
      <c r="AJ273" t="b">
        <f t="shared" si="91"/>
        <v>1</v>
      </c>
      <c r="AK273" t="s">
        <v>1011</v>
      </c>
      <c r="AL273" t="str">
        <f t="shared" si="92"/>
        <v>FORWARD</v>
      </c>
      <c r="AM273">
        <f t="shared" si="93"/>
        <v>0</v>
      </c>
    </row>
    <row r="274" spans="8:39" x14ac:dyDescent="0.35">
      <c r="H274" s="287" t="e">
        <f t="shared" si="94"/>
        <v>#N/A</v>
      </c>
      <c r="I274" s="249" t="s">
        <v>777</v>
      </c>
      <c r="J274" t="s">
        <v>779</v>
      </c>
      <c r="L274">
        <v>11500000</v>
      </c>
      <c r="M274">
        <v>11500000</v>
      </c>
      <c r="N274" s="251">
        <v>83.243700000000004</v>
      </c>
      <c r="O274" t="str" cm="1">
        <f t="array" ref="O274">_xll.BDP(I274,"SECURITY_TYP")</f>
        <v>FORWARD</v>
      </c>
      <c r="P274" t="str" cm="1">
        <f t="array" ref="P274">_xll.BDP(I274,"ID_ISIN")</f>
        <v>#N/A Field Not Applicable</v>
      </c>
      <c r="Q274" t="str" cm="1">
        <f t="array" ref="Q274">_xll.BDP(P274&amp;" Govt","MATURITY")</f>
        <v>#N/A Field Not Applicable Govt</v>
      </c>
      <c r="R274" t="str" cm="1">
        <f t="array" ref="R274">_xll.BDP(I274,"CRNCY")</f>
        <v>INR</v>
      </c>
      <c r="S274" s="91" t="str" cm="1">
        <f t="array" ref="S274">_xll.BDP(P274&amp;" Govt","RISK_MID")</f>
        <v>#N/A Field Not Applicable Govt</v>
      </c>
      <c r="T274" s="175" t="e">
        <f t="shared" si="79"/>
        <v>#VALUE!</v>
      </c>
      <c r="U274" cm="1">
        <f t="array" ref="U274">IF(R274="USD",1,_xll.BDP("USD"&amp;R274&amp;" CURNCY","PX_LAST"))</f>
        <v>83.521199999999993</v>
      </c>
      <c r="V274" s="107" t="e">
        <f t="shared" si="80"/>
        <v>#VALUE!</v>
      </c>
      <c r="X274" s="249" t="str">
        <f t="shared" si="81"/>
        <v>USD/INR N 06/20/24 Curncy</v>
      </c>
      <c r="Y274" s="250">
        <f t="shared" si="82"/>
        <v>11166355.26491392</v>
      </c>
      <c r="Z274" s="254">
        <f t="shared" si="83"/>
        <v>-333644.73508607969</v>
      </c>
      <c r="AA274" s="254" t="e">
        <f t="shared" si="84"/>
        <v>#VALUE!</v>
      </c>
      <c r="AB274" s="91" t="str" cm="1">
        <f t="array" ref="AB274">_xll.BDP(P274&amp;" Govt","PX_DIRTY_MID")</f>
        <v>#N/A Field Not Applicable Govt</v>
      </c>
      <c r="AC274" s="256" t="e">
        <f t="shared" si="85"/>
        <v>#VALUE!</v>
      </c>
      <c r="AD274" s="255" t="e">
        <f t="shared" si="86"/>
        <v>#VALUE!</v>
      </c>
      <c r="AE274" s="249" t="str">
        <f t="shared" si="87"/>
        <v>USD/INR N 06/20/24 USD</v>
      </c>
      <c r="AF274" s="254"/>
      <c r="AG274" s="254">
        <f t="shared" si="88"/>
        <v>-333644.73508607969</v>
      </c>
      <c r="AH274" s="254" t="e">
        <f t="shared" si="89"/>
        <v>#VALUE!</v>
      </c>
      <c r="AI274" s="256" t="e">
        <f t="shared" si="90"/>
        <v>#VALUE!</v>
      </c>
      <c r="AJ274" t="b">
        <f t="shared" si="91"/>
        <v>1</v>
      </c>
      <c r="AK274" t="s">
        <v>1011</v>
      </c>
      <c r="AL274" t="str">
        <f t="shared" si="92"/>
        <v>FORWARD</v>
      </c>
      <c r="AM274">
        <f t="shared" si="93"/>
        <v>0</v>
      </c>
    </row>
    <row r="275" spans="8:39" x14ac:dyDescent="0.35">
      <c r="H275" s="287" t="e">
        <f t="shared" si="94"/>
        <v>#N/A</v>
      </c>
      <c r="I275" s="249" t="s">
        <v>777</v>
      </c>
      <c r="J275" t="s">
        <v>778</v>
      </c>
      <c r="L275">
        <v>-467647039.99999994</v>
      </c>
      <c r="M275">
        <v>-5621399.5590469232</v>
      </c>
      <c r="N275" s="251">
        <v>83.243700000000004</v>
      </c>
      <c r="O275" t="str" cm="1">
        <f t="array" ref="O275">_xll.BDP(I275,"SECURITY_TYP")</f>
        <v>FORWARD</v>
      </c>
      <c r="P275" t="str" cm="1">
        <f t="array" ref="P275">_xll.BDP(I275,"ID_ISIN")</f>
        <v>#N/A Field Not Applicable</v>
      </c>
      <c r="Q275" t="str" cm="1">
        <f t="array" ref="Q275">_xll.BDP(P275&amp;" Govt","MATURITY")</f>
        <v>#N/A Field Not Applicable Govt</v>
      </c>
      <c r="R275" t="str" cm="1">
        <f t="array" ref="R275">_xll.BDP(I275,"CRNCY")</f>
        <v>INR</v>
      </c>
      <c r="S275" s="91" t="str" cm="1">
        <f t="array" ref="S275">_xll.BDP(P275&amp;" Govt","RISK_MID")</f>
        <v>#N/A Field Not Applicable Govt</v>
      </c>
      <c r="T275" s="175" t="e">
        <f t="shared" si="79"/>
        <v>#VALUE!</v>
      </c>
      <c r="U275" cm="1">
        <f t="array" ref="U275">IF(R275="USD",1,_xll.BDP("USD"&amp;R275&amp;" CURNCY","PX_LAST"))</f>
        <v>83.521199999999993</v>
      </c>
      <c r="V275" s="107" t="e">
        <f t="shared" si="80"/>
        <v>#VALUE!</v>
      </c>
      <c r="X275" s="249" t="str">
        <f t="shared" si="81"/>
        <v>USD/INR N 06/20/24 Curncy</v>
      </c>
      <c r="Y275" s="250">
        <f t="shared" si="82"/>
        <v>-454079390.19351387</v>
      </c>
      <c r="Z275" s="254">
        <f t="shared" si="83"/>
        <v>13567649.80648607</v>
      </c>
      <c r="AA275" s="254" t="e">
        <f t="shared" si="84"/>
        <v>#VALUE!</v>
      </c>
      <c r="AB275" s="91" t="str" cm="1">
        <f t="array" ref="AB275">_xll.BDP(P275&amp;" Govt","PX_DIRTY_MID")</f>
        <v>#N/A Field Not Applicable Govt</v>
      </c>
      <c r="AC275" s="256" t="e">
        <f t="shared" si="85"/>
        <v>#VALUE!</v>
      </c>
      <c r="AD275" s="255" t="e">
        <f t="shared" si="86"/>
        <v>#VALUE!</v>
      </c>
      <c r="AE275" s="249" t="str">
        <f t="shared" si="87"/>
        <v>USD/INR N 06/20/24 INR</v>
      </c>
      <c r="AF275" s="254"/>
      <c r="AG275" s="254">
        <f t="shared" si="88"/>
        <v>13567649.80648607</v>
      </c>
      <c r="AH275" s="254" t="e">
        <f t="shared" si="89"/>
        <v>#VALUE!</v>
      </c>
      <c r="AI275" s="256" t="e">
        <f t="shared" si="90"/>
        <v>#VALUE!</v>
      </c>
      <c r="AJ275" t="b">
        <f t="shared" si="91"/>
        <v>1</v>
      </c>
      <c r="AK275" t="s">
        <v>1011</v>
      </c>
      <c r="AL275" t="str">
        <f t="shared" si="92"/>
        <v>FORWARD</v>
      </c>
      <c r="AM275">
        <f t="shared" si="93"/>
        <v>0</v>
      </c>
    </row>
    <row r="276" spans="8:39" x14ac:dyDescent="0.35">
      <c r="H276" s="287" t="e">
        <f t="shared" si="94"/>
        <v>#N/A</v>
      </c>
      <c r="I276" s="249" t="s">
        <v>777</v>
      </c>
      <c r="J276" t="s">
        <v>779</v>
      </c>
      <c r="L276">
        <v>5600000</v>
      </c>
      <c r="M276">
        <v>5600000</v>
      </c>
      <c r="N276" s="251">
        <v>83.243700000000004</v>
      </c>
      <c r="O276" t="str" cm="1">
        <f t="array" ref="O276">_xll.BDP(I276,"SECURITY_TYP")</f>
        <v>FORWARD</v>
      </c>
      <c r="P276" t="str" cm="1">
        <f t="array" ref="P276">_xll.BDP(I276,"ID_ISIN")</f>
        <v>#N/A Field Not Applicable</v>
      </c>
      <c r="Q276" t="str" cm="1">
        <f t="array" ref="Q276">_xll.BDP(P276&amp;" Govt","MATURITY")</f>
        <v>#N/A Field Not Applicable Govt</v>
      </c>
      <c r="R276" t="str" cm="1">
        <f t="array" ref="R276">_xll.BDP(I276,"CRNCY")</f>
        <v>INR</v>
      </c>
      <c r="S276" s="91" t="str" cm="1">
        <f t="array" ref="S276">_xll.BDP(P276&amp;" Govt","RISK_MID")</f>
        <v>#N/A Field Not Applicable Govt</v>
      </c>
      <c r="T276" s="175" t="e">
        <f t="shared" si="79"/>
        <v>#VALUE!</v>
      </c>
      <c r="U276" cm="1">
        <f t="array" ref="U276">IF(R276="USD",1,_xll.BDP("USD"&amp;R276&amp;" CURNCY","PX_LAST"))</f>
        <v>83.521199999999993</v>
      </c>
      <c r="V276" s="107" t="e">
        <f t="shared" si="80"/>
        <v>#VALUE!</v>
      </c>
      <c r="X276" s="249" t="str">
        <f t="shared" si="81"/>
        <v>USD/INR N 06/20/24 Curncy</v>
      </c>
      <c r="Y276" s="250">
        <f t="shared" si="82"/>
        <v>5437529.5203059092</v>
      </c>
      <c r="Z276" s="254">
        <f t="shared" si="83"/>
        <v>-162470.47969409078</v>
      </c>
      <c r="AA276" s="254" t="e">
        <f t="shared" si="84"/>
        <v>#VALUE!</v>
      </c>
      <c r="AB276" s="91" t="str" cm="1">
        <f t="array" ref="AB276">_xll.BDP(P276&amp;" Govt","PX_DIRTY_MID")</f>
        <v>#N/A Field Not Applicable Govt</v>
      </c>
      <c r="AC276" s="256" t="e">
        <f t="shared" si="85"/>
        <v>#VALUE!</v>
      </c>
      <c r="AD276" s="255" t="e">
        <f t="shared" si="86"/>
        <v>#VALUE!</v>
      </c>
      <c r="AE276" s="249" t="str">
        <f t="shared" si="87"/>
        <v>USD/INR N 06/20/24 USD</v>
      </c>
      <c r="AF276" s="254"/>
      <c r="AG276" s="254">
        <f t="shared" si="88"/>
        <v>-162470.47969409078</v>
      </c>
      <c r="AH276" s="254" t="e">
        <f t="shared" si="89"/>
        <v>#VALUE!</v>
      </c>
      <c r="AI276" s="256" t="e">
        <f t="shared" si="90"/>
        <v>#VALUE!</v>
      </c>
      <c r="AJ276" t="b">
        <f t="shared" si="91"/>
        <v>1</v>
      </c>
      <c r="AK276" t="s">
        <v>1011</v>
      </c>
      <c r="AL276" t="str">
        <f t="shared" si="92"/>
        <v>FORWARD</v>
      </c>
      <c r="AM276">
        <f t="shared" si="93"/>
        <v>0</v>
      </c>
    </row>
    <row r="277" spans="8:39" x14ac:dyDescent="0.35">
      <c r="H277" s="287" t="e">
        <f t="shared" si="94"/>
        <v>#N/A</v>
      </c>
      <c r="I277" s="249" t="s">
        <v>777</v>
      </c>
      <c r="J277" t="s">
        <v>778</v>
      </c>
      <c r="L277">
        <v>-192282990</v>
      </c>
      <c r="M277" s="250">
        <v>-2311357.5469187703</v>
      </c>
      <c r="N277" s="251">
        <v>83.243700000000004</v>
      </c>
      <c r="O277" t="str" cm="1">
        <f t="array" ref="O277">_xll.BDP(I277,"SECURITY_TYP")</f>
        <v>FORWARD</v>
      </c>
      <c r="P277" t="str" cm="1">
        <f t="array" ref="P277">_xll.BDP(I277,"ID_ISIN")</f>
        <v>#N/A Field Not Applicable</v>
      </c>
      <c r="Q277" t="str" cm="1">
        <f t="array" ref="Q277">_xll.BDP(P277&amp;" Govt","MATURITY")</f>
        <v>#N/A Field Not Applicable Govt</v>
      </c>
      <c r="R277" t="str" cm="1">
        <f t="array" ref="R277">_xll.BDP(I277,"CRNCY")</f>
        <v>INR</v>
      </c>
      <c r="S277" s="91" t="str" cm="1">
        <f t="array" ref="S277">_xll.BDP(P277&amp;" Govt","RISK_MID")</f>
        <v>#N/A Field Not Applicable Govt</v>
      </c>
      <c r="T277" s="175" t="e">
        <f t="shared" si="79"/>
        <v>#VALUE!</v>
      </c>
      <c r="U277" cm="1">
        <f t="array" ref="U277">IF(R277="USD",1,_xll.BDP("USD"&amp;R277&amp;" CURNCY","PX_LAST"))</f>
        <v>83.521199999999993</v>
      </c>
      <c r="V277" s="107" t="e">
        <f t="shared" si="80"/>
        <v>#VALUE!</v>
      </c>
      <c r="X277" s="249" t="str">
        <f t="shared" si="81"/>
        <v>USD/INR N 06/20/24 Curncy</v>
      </c>
      <c r="Y277" s="250">
        <f t="shared" si="82"/>
        <v>-186704363.28172961</v>
      </c>
      <c r="Z277" s="254">
        <f t="shared" si="83"/>
        <v>5578626.7182703912</v>
      </c>
      <c r="AA277" s="254" t="e">
        <f t="shared" si="84"/>
        <v>#VALUE!</v>
      </c>
      <c r="AB277" s="91" t="str" cm="1">
        <f t="array" ref="AB277">_xll.BDP(P277&amp;" Govt","PX_DIRTY_MID")</f>
        <v>#N/A Field Not Applicable Govt</v>
      </c>
      <c r="AC277" s="256" t="e">
        <f t="shared" si="85"/>
        <v>#VALUE!</v>
      </c>
      <c r="AD277" s="255" t="e">
        <f t="shared" si="86"/>
        <v>#VALUE!</v>
      </c>
      <c r="AE277" s="249" t="str">
        <f t="shared" si="87"/>
        <v>USD/INR N 06/20/24 INR</v>
      </c>
      <c r="AF277" s="254"/>
      <c r="AG277" s="254">
        <f t="shared" si="88"/>
        <v>5578626.7182703912</v>
      </c>
      <c r="AH277" s="254" t="e">
        <f t="shared" si="89"/>
        <v>#VALUE!</v>
      </c>
      <c r="AI277" s="256" t="e">
        <f t="shared" si="90"/>
        <v>#VALUE!</v>
      </c>
      <c r="AJ277" t="b">
        <f t="shared" si="91"/>
        <v>1</v>
      </c>
      <c r="AK277" t="s">
        <v>1011</v>
      </c>
      <c r="AL277" t="str">
        <f t="shared" si="92"/>
        <v>FORWARD</v>
      </c>
      <c r="AM277">
        <f t="shared" si="93"/>
        <v>0</v>
      </c>
    </row>
    <row r="278" spans="8:39" x14ac:dyDescent="0.35">
      <c r="H278" s="287" t="e">
        <f t="shared" si="94"/>
        <v>#N/A</v>
      </c>
      <c r="I278" s="249" t="s">
        <v>777</v>
      </c>
      <c r="J278" t="s">
        <v>779</v>
      </c>
      <c r="L278" s="250">
        <v>-21811847.219925743</v>
      </c>
      <c r="M278" s="250">
        <v>-21811847.219925743</v>
      </c>
      <c r="N278" s="251">
        <v>83.243700000000004</v>
      </c>
      <c r="O278" t="str" cm="1">
        <f t="array" ref="O278">_xll.BDP(I278,"SECURITY_TYP")</f>
        <v>FORWARD</v>
      </c>
      <c r="P278" t="str" cm="1">
        <f t="array" ref="P278">_xll.BDP(I278,"ID_ISIN")</f>
        <v>#N/A Field Not Applicable</v>
      </c>
      <c r="Q278" t="str" cm="1">
        <f t="array" ref="Q278">_xll.BDP(P278&amp;" Govt","MATURITY")</f>
        <v>#N/A Field Not Applicable Govt</v>
      </c>
      <c r="R278" t="str" cm="1">
        <f t="array" ref="R278">_xll.BDP(I278,"CRNCY")</f>
        <v>INR</v>
      </c>
      <c r="S278" s="91" t="str" cm="1">
        <f t="array" ref="S278">_xll.BDP(P278&amp;" Govt","RISK_MID")</f>
        <v>#N/A Field Not Applicable Govt</v>
      </c>
      <c r="T278" s="175" t="e">
        <f t="shared" si="79"/>
        <v>#VALUE!</v>
      </c>
      <c r="U278" cm="1">
        <f t="array" ref="U278">IF(R278="USD",1,_xll.BDP("USD"&amp;R278&amp;" CURNCY","PX_LAST"))</f>
        <v>83.521199999999993</v>
      </c>
      <c r="V278" s="107" t="e">
        <f t="shared" si="80"/>
        <v>#VALUE!</v>
      </c>
      <c r="X278" s="249" t="str">
        <f t="shared" si="81"/>
        <v>USD/INR N 06/20/24 Curncy</v>
      </c>
      <c r="Y278" s="250">
        <f t="shared" si="82"/>
        <v>-21179029.134062249</v>
      </c>
      <c r="Z278" s="254">
        <f t="shared" si="83"/>
        <v>632818.08586349338</v>
      </c>
      <c r="AA278" s="254" t="e">
        <f t="shared" si="84"/>
        <v>#VALUE!</v>
      </c>
      <c r="AB278" s="91" t="str" cm="1">
        <f t="array" ref="AB278">_xll.BDP(P278&amp;" Govt","PX_DIRTY_MID")</f>
        <v>#N/A Field Not Applicable Govt</v>
      </c>
      <c r="AC278" s="256" t="e">
        <f t="shared" si="85"/>
        <v>#VALUE!</v>
      </c>
      <c r="AD278" s="255" t="e">
        <f t="shared" si="86"/>
        <v>#VALUE!</v>
      </c>
      <c r="AE278" s="249" t="str">
        <f t="shared" si="87"/>
        <v>USD/INR N 06/20/24 USD</v>
      </c>
      <c r="AF278" s="254"/>
      <c r="AG278" s="254">
        <f t="shared" si="88"/>
        <v>632818.08586349338</v>
      </c>
      <c r="AH278" s="254" t="e">
        <f t="shared" si="89"/>
        <v>#VALUE!</v>
      </c>
      <c r="AI278" s="256" t="e">
        <f t="shared" si="90"/>
        <v>#VALUE!</v>
      </c>
      <c r="AJ278" t="b">
        <f t="shared" si="91"/>
        <v>1</v>
      </c>
      <c r="AK278" t="s">
        <v>1011</v>
      </c>
      <c r="AL278" t="str">
        <f t="shared" si="92"/>
        <v>FORWARD</v>
      </c>
      <c r="AM278">
        <f t="shared" si="93"/>
        <v>0</v>
      </c>
    </row>
    <row r="279" spans="8:39" x14ac:dyDescent="0.35">
      <c r="H279" s="287" t="e">
        <f t="shared" si="94"/>
        <v>#N/A</v>
      </c>
      <c r="I279" s="249" t="s">
        <v>777</v>
      </c>
      <c r="J279" t="s">
        <v>778</v>
      </c>
      <c r="L279">
        <v>1813845949.9999998</v>
      </c>
      <c r="M279">
        <v>21803522.638588812</v>
      </c>
      <c r="N279" s="251">
        <v>83.243700000000004</v>
      </c>
      <c r="O279" t="str" cm="1">
        <f t="array" ref="O279">_xll.BDP(I279,"SECURITY_TYP")</f>
        <v>FORWARD</v>
      </c>
      <c r="P279" t="str" cm="1">
        <f t="array" ref="P279">_xll.BDP(I279,"ID_ISIN")</f>
        <v>#N/A Field Not Applicable</v>
      </c>
      <c r="Q279" t="str" cm="1">
        <f t="array" ref="Q279">_xll.BDP(P279&amp;" Govt","MATURITY")</f>
        <v>#N/A Field Not Applicable Govt</v>
      </c>
      <c r="R279" t="str" cm="1">
        <f t="array" ref="R279">_xll.BDP(I279,"CRNCY")</f>
        <v>INR</v>
      </c>
      <c r="S279" s="91" t="str" cm="1">
        <f t="array" ref="S279">_xll.BDP(P279&amp;" Govt","RISK_MID")</f>
        <v>#N/A Field Not Applicable Govt</v>
      </c>
      <c r="T279" s="175" t="e">
        <f t="shared" si="79"/>
        <v>#VALUE!</v>
      </c>
      <c r="U279" cm="1">
        <f t="array" ref="U279">IF(R279="USD",1,_xll.BDP("USD"&amp;R279&amp;" CURNCY","PX_LAST"))</f>
        <v>83.521199999999993</v>
      </c>
      <c r="V279" s="107" t="e">
        <f t="shared" si="80"/>
        <v>#VALUE!</v>
      </c>
      <c r="X279" s="249" t="str">
        <f t="shared" si="81"/>
        <v>USD/INR N 06/20/24 Curncy</v>
      </c>
      <c r="Y279" s="250">
        <f t="shared" si="82"/>
        <v>1761221589.0021989</v>
      </c>
      <c r="Z279" s="254">
        <f t="shared" si="83"/>
        <v>-52624360.997800827</v>
      </c>
      <c r="AA279" s="254" t="e">
        <f t="shared" si="84"/>
        <v>#VALUE!</v>
      </c>
      <c r="AB279" s="91" t="str" cm="1">
        <f t="array" ref="AB279">_xll.BDP(P279&amp;" Govt","PX_DIRTY_MID")</f>
        <v>#N/A Field Not Applicable Govt</v>
      </c>
      <c r="AC279" s="256" t="e">
        <f t="shared" si="85"/>
        <v>#VALUE!</v>
      </c>
      <c r="AD279" s="255" t="e">
        <f t="shared" si="86"/>
        <v>#VALUE!</v>
      </c>
      <c r="AE279" s="249" t="str">
        <f t="shared" si="87"/>
        <v>USD/INR N 06/20/24 INR</v>
      </c>
      <c r="AF279" s="254"/>
      <c r="AG279" s="254">
        <f t="shared" si="88"/>
        <v>-52624360.997800827</v>
      </c>
      <c r="AH279" s="254" t="e">
        <f t="shared" si="89"/>
        <v>#VALUE!</v>
      </c>
      <c r="AI279" s="256" t="e">
        <f t="shared" si="90"/>
        <v>#VALUE!</v>
      </c>
      <c r="AJ279" t="b">
        <f t="shared" si="91"/>
        <v>1</v>
      </c>
      <c r="AK279" t="s">
        <v>1011</v>
      </c>
      <c r="AL279" t="str">
        <f t="shared" si="92"/>
        <v>FORWARD</v>
      </c>
      <c r="AM279">
        <f t="shared" si="93"/>
        <v>0</v>
      </c>
    </row>
    <row r="280" spans="8:39" x14ac:dyDescent="0.35">
      <c r="H280" s="287" t="e">
        <f t="shared" si="94"/>
        <v>#N/A</v>
      </c>
      <c r="I280" s="249" t="s">
        <v>1243</v>
      </c>
      <c r="J280" t="s">
        <v>788</v>
      </c>
      <c r="L280" s="250">
        <v>125800161.75</v>
      </c>
      <c r="M280" s="250">
        <v>6805784.8663948737</v>
      </c>
      <c r="N280" s="251">
        <v>18.522001684570313</v>
      </c>
      <c r="O280" t="str" cm="1">
        <f t="array" ref="O280">_xll.BDP(I280,"SECURITY_TYP")</f>
        <v>FORWARD</v>
      </c>
      <c r="P280" t="str" cm="1">
        <f t="array" ref="P280">_xll.BDP(I280,"ID_ISIN")</f>
        <v>#N/A Field Not Applicable</v>
      </c>
      <c r="Q280" t="str" cm="1">
        <f t="array" ref="Q280">_xll.BDP(P280&amp;" Govt","MATURITY")</f>
        <v>#N/A Field Not Applicable Govt</v>
      </c>
      <c r="R280" t="str" cm="1">
        <f t="array" ref="R280">_xll.BDP(I280,"CRNCY")</f>
        <v>ZAR</v>
      </c>
      <c r="S280" s="91" t="str" cm="1">
        <f t="array" ref="S280">_xll.BDP(P280&amp;" Govt","RISK_MID")</f>
        <v>#N/A Field Not Applicable Govt</v>
      </c>
      <c r="T280" s="175" t="e">
        <f t="shared" si="79"/>
        <v>#VALUE!</v>
      </c>
      <c r="U280" cm="1">
        <f t="array" ref="U280">IF(R280="USD",1,_xll.BDP("USD"&amp;R280&amp;" CURNCY","PX_LAST"))</f>
        <v>18</v>
      </c>
      <c r="V280" s="107" t="e">
        <f t="shared" si="80"/>
        <v>#VALUE!</v>
      </c>
      <c r="X280" s="249" t="str">
        <f t="shared" si="81"/>
        <v>USD/ZAR R 06/20/24 Curncy</v>
      </c>
      <c r="Y280" s="250">
        <f t="shared" si="82"/>
        <v>122150373.78122915</v>
      </c>
      <c r="Z280" s="254">
        <f t="shared" si="83"/>
        <v>-3649787.9687708467</v>
      </c>
      <c r="AA280" s="254" t="e">
        <f t="shared" si="84"/>
        <v>#VALUE!</v>
      </c>
      <c r="AB280" s="91" t="str" cm="1">
        <f t="array" ref="AB280">_xll.BDP(P280&amp;" Govt","PX_DIRTY_MID")</f>
        <v>#N/A Field Not Applicable Govt</v>
      </c>
      <c r="AC280" s="256" t="e">
        <f t="shared" si="85"/>
        <v>#VALUE!</v>
      </c>
      <c r="AD280" s="255" t="e">
        <f t="shared" si="86"/>
        <v>#VALUE!</v>
      </c>
      <c r="AE280" s="249" t="str">
        <f t="shared" si="87"/>
        <v>USD/ZAR R 06/20/24 ZAR</v>
      </c>
      <c r="AG280" s="254">
        <f t="shared" si="88"/>
        <v>-3649787.9687708467</v>
      </c>
      <c r="AH280" s="254" t="e">
        <f t="shared" si="89"/>
        <v>#VALUE!</v>
      </c>
      <c r="AI280" s="256" t="e">
        <f t="shared" si="90"/>
        <v>#VALUE!</v>
      </c>
      <c r="AJ280" t="b">
        <f t="shared" si="91"/>
        <v>1</v>
      </c>
      <c r="AK280" t="s">
        <v>1011</v>
      </c>
      <c r="AL280" t="str">
        <f t="shared" si="92"/>
        <v>FORWARD</v>
      </c>
      <c r="AM280">
        <f t="shared" si="93"/>
        <v>0</v>
      </c>
    </row>
    <row r="281" spans="8:39" x14ac:dyDescent="0.35">
      <c r="H281" s="287" t="e">
        <f t="shared" si="94"/>
        <v>#N/A</v>
      </c>
      <c r="I281" s="249" t="s">
        <v>1243</v>
      </c>
      <c r="J281" t="s">
        <v>788</v>
      </c>
      <c r="L281">
        <v>37443336</v>
      </c>
      <c r="M281">
        <v>2025683.3214774334</v>
      </c>
      <c r="N281" s="251">
        <v>18.522001684570313</v>
      </c>
      <c r="O281" t="str" cm="1">
        <f t="array" ref="O281">_xll.BDP(I281,"SECURITY_TYP")</f>
        <v>FORWARD</v>
      </c>
      <c r="P281" t="str" cm="1">
        <f t="array" ref="P281">_xll.BDP(I281,"ID_ISIN")</f>
        <v>#N/A Field Not Applicable</v>
      </c>
      <c r="Q281" t="str" cm="1">
        <f t="array" ref="Q281">_xll.BDP(P281&amp;" Govt","MATURITY")</f>
        <v>#N/A Field Not Applicable Govt</v>
      </c>
      <c r="R281" t="str" cm="1">
        <f t="array" ref="R281">_xll.BDP(I281,"CRNCY")</f>
        <v>ZAR</v>
      </c>
      <c r="S281" s="91" t="str" cm="1">
        <f t="array" ref="S281">_xll.BDP(P281&amp;" Govt","RISK_MID")</f>
        <v>#N/A Field Not Applicable Govt</v>
      </c>
      <c r="T281" s="175" t="e">
        <f t="shared" si="79"/>
        <v>#VALUE!</v>
      </c>
      <c r="U281" cm="1">
        <f t="array" ref="U281">IF(R281="USD",1,_xll.BDP("USD"&amp;R281&amp;" CURNCY","PX_LAST"))</f>
        <v>18</v>
      </c>
      <c r="V281" s="107" t="e">
        <f t="shared" si="80"/>
        <v>#VALUE!</v>
      </c>
      <c r="X281" s="249" t="str">
        <f t="shared" si="81"/>
        <v>USD/ZAR R 06/20/24 Curncy</v>
      </c>
      <c r="Y281" s="250">
        <f t="shared" si="82"/>
        <v>36357008.006916597</v>
      </c>
      <c r="Z281" s="254">
        <f t="shared" si="83"/>
        <v>-1086327.9930834025</v>
      </c>
      <c r="AA281" s="254" t="e">
        <f t="shared" si="84"/>
        <v>#VALUE!</v>
      </c>
      <c r="AB281" s="91" t="str" cm="1">
        <f t="array" ref="AB281">_xll.BDP(P281&amp;" Govt","PX_DIRTY_MID")</f>
        <v>#N/A Field Not Applicable Govt</v>
      </c>
      <c r="AC281" s="256" t="e">
        <f t="shared" si="85"/>
        <v>#VALUE!</v>
      </c>
      <c r="AD281" s="255" t="e">
        <f t="shared" si="86"/>
        <v>#VALUE!</v>
      </c>
      <c r="AE281" s="249" t="str">
        <f t="shared" si="87"/>
        <v>USD/ZAR R 06/20/24 ZAR</v>
      </c>
      <c r="AF281" s="254"/>
      <c r="AG281" s="254">
        <f t="shared" si="88"/>
        <v>-1086327.9930834025</v>
      </c>
      <c r="AH281" s="254" t="e">
        <f t="shared" si="89"/>
        <v>#VALUE!</v>
      </c>
      <c r="AI281" s="256" t="e">
        <f t="shared" si="90"/>
        <v>#VALUE!</v>
      </c>
      <c r="AJ281" t="b">
        <f t="shared" si="91"/>
        <v>1</v>
      </c>
      <c r="AK281" t="s">
        <v>1011</v>
      </c>
      <c r="AL281" t="str">
        <f t="shared" si="92"/>
        <v>FORWARD</v>
      </c>
      <c r="AM281">
        <f t="shared" si="93"/>
        <v>0</v>
      </c>
    </row>
    <row r="282" spans="8:39" x14ac:dyDescent="0.35">
      <c r="H282" s="287" t="e">
        <f t="shared" si="94"/>
        <v>#N/A</v>
      </c>
      <c r="I282" s="249" t="s">
        <v>1243</v>
      </c>
      <c r="J282" t="s">
        <v>789</v>
      </c>
      <c r="L282">
        <v>-2000000</v>
      </c>
      <c r="M282">
        <v>-2000000</v>
      </c>
      <c r="N282" s="251">
        <v>18.522001684570313</v>
      </c>
      <c r="O282" t="str" cm="1">
        <f t="array" ref="O282">_xll.BDP(I282,"SECURITY_TYP")</f>
        <v>FORWARD</v>
      </c>
      <c r="P282" t="str" cm="1">
        <f t="array" ref="P282">_xll.BDP(I282,"ID_ISIN")</f>
        <v>#N/A Field Not Applicable</v>
      </c>
      <c r="Q282" t="str" cm="1">
        <f t="array" ref="Q282">_xll.BDP(P282&amp;" Govt","MATURITY")</f>
        <v>#N/A Field Not Applicable Govt</v>
      </c>
      <c r="R282" t="str" cm="1">
        <f t="array" ref="R282">_xll.BDP(I282,"CRNCY")</f>
        <v>ZAR</v>
      </c>
      <c r="S282" s="91" t="str" cm="1">
        <f t="array" ref="S282">_xll.BDP(P282&amp;" Govt","RISK_MID")</f>
        <v>#N/A Field Not Applicable Govt</v>
      </c>
      <c r="T282" s="175" t="e">
        <f t="shared" si="79"/>
        <v>#VALUE!</v>
      </c>
      <c r="U282" cm="1">
        <f t="array" ref="U282">IF(R282="USD",1,_xll.BDP("USD"&amp;R282&amp;" CURNCY","PX_LAST"))</f>
        <v>18</v>
      </c>
      <c r="V282" s="107" t="e">
        <f t="shared" si="80"/>
        <v>#VALUE!</v>
      </c>
      <c r="X282" s="249" t="str">
        <f t="shared" si="81"/>
        <v>USD/ZAR R 06/20/24 Curncy</v>
      </c>
      <c r="Y282" s="250">
        <f t="shared" si="82"/>
        <v>-1941974.8286806818</v>
      </c>
      <c r="Z282" s="254">
        <f t="shared" si="83"/>
        <v>58025.171319318237</v>
      </c>
      <c r="AA282" s="254" t="e">
        <f t="shared" si="84"/>
        <v>#VALUE!</v>
      </c>
      <c r="AB282" s="91" t="str" cm="1">
        <f t="array" ref="AB282">_xll.BDP(P282&amp;" Govt","PX_DIRTY_MID")</f>
        <v>#N/A Field Not Applicable Govt</v>
      </c>
      <c r="AC282" s="256" t="e">
        <f t="shared" si="85"/>
        <v>#VALUE!</v>
      </c>
      <c r="AD282" s="255" t="e">
        <f t="shared" si="86"/>
        <v>#VALUE!</v>
      </c>
      <c r="AE282" s="249" t="str">
        <f t="shared" si="87"/>
        <v>USD/ZAR R 06/20/24 USD</v>
      </c>
      <c r="AF282" s="254"/>
      <c r="AG282" s="254">
        <f t="shared" si="88"/>
        <v>58025.171319318237</v>
      </c>
      <c r="AH282" s="254" t="e">
        <f t="shared" si="89"/>
        <v>#VALUE!</v>
      </c>
      <c r="AI282" s="256" t="e">
        <f t="shared" si="90"/>
        <v>#VALUE!</v>
      </c>
      <c r="AJ282" t="b">
        <f t="shared" si="91"/>
        <v>1</v>
      </c>
      <c r="AK282" t="s">
        <v>1011</v>
      </c>
      <c r="AL282" t="str">
        <f t="shared" si="92"/>
        <v>FORWARD</v>
      </c>
      <c r="AM282">
        <f t="shared" si="93"/>
        <v>0</v>
      </c>
    </row>
    <row r="283" spans="8:39" x14ac:dyDescent="0.35">
      <c r="H283" s="287" t="e">
        <f t="shared" si="94"/>
        <v>#N/A</v>
      </c>
      <c r="I283" s="249" t="s">
        <v>1243</v>
      </c>
      <c r="J283" t="s">
        <v>788</v>
      </c>
      <c r="L283">
        <v>-214580956.71243399</v>
      </c>
      <c r="M283">
        <v>-11608823.13261427</v>
      </c>
      <c r="N283" s="251">
        <v>18.512098999023436</v>
      </c>
      <c r="O283" t="str" cm="1">
        <f t="array" ref="O283">_xll.BDP(I283,"SECURITY_TYP")</f>
        <v>FORWARD</v>
      </c>
      <c r="P283" t="str" cm="1">
        <f t="array" ref="P283">_xll.BDP(I283,"ID_ISIN")</f>
        <v>#N/A Field Not Applicable</v>
      </c>
      <c r="Q283" t="str" cm="1">
        <f t="array" ref="Q283">_xll.BDP(P283&amp;" Govt","MATURITY")</f>
        <v>#N/A Field Not Applicable Govt</v>
      </c>
      <c r="R283" t="str" cm="1">
        <f t="array" ref="R283">_xll.BDP(I283,"CRNCY")</f>
        <v>ZAR</v>
      </c>
      <c r="S283" s="91" t="str" cm="1">
        <f t="array" ref="S283">_xll.BDP(P283&amp;" Govt","RISK_MID")</f>
        <v>#N/A Field Not Applicable Govt</v>
      </c>
      <c r="T283" s="175" t="e">
        <f t="shared" si="79"/>
        <v>#VALUE!</v>
      </c>
      <c r="U283" cm="1">
        <f t="array" ref="U283">IF(R283="USD",1,_xll.BDP("USD"&amp;R283&amp;" CURNCY","PX_LAST"))</f>
        <v>18</v>
      </c>
      <c r="V283" s="107" t="e">
        <f t="shared" si="80"/>
        <v>#VALUE!</v>
      </c>
      <c r="X283" s="249" t="str">
        <f t="shared" si="81"/>
        <v>USD/ZAR R 06/20/24 Curncy</v>
      </c>
      <c r="Y283" s="250">
        <f t="shared" si="82"/>
        <v>-208355408.32488289</v>
      </c>
      <c r="Z283" s="254">
        <f t="shared" si="83"/>
        <v>6225548.3875510991</v>
      </c>
      <c r="AA283" s="254" t="e">
        <f t="shared" si="84"/>
        <v>#VALUE!</v>
      </c>
      <c r="AB283" s="91" t="str" cm="1">
        <f t="array" ref="AB283">_xll.BDP(P283&amp;" Govt","PX_DIRTY_MID")</f>
        <v>#N/A Field Not Applicable Govt</v>
      </c>
      <c r="AC283" s="256" t="e">
        <f t="shared" si="85"/>
        <v>#VALUE!</v>
      </c>
      <c r="AD283" s="255" t="e">
        <f t="shared" si="86"/>
        <v>#VALUE!</v>
      </c>
      <c r="AE283" s="249" t="str">
        <f t="shared" si="87"/>
        <v>USD/ZAR R 06/20/24 ZAR</v>
      </c>
      <c r="AF283" s="254"/>
      <c r="AG283" s="254">
        <f t="shared" si="88"/>
        <v>6225548.3875510991</v>
      </c>
      <c r="AH283" s="254" t="e">
        <f t="shared" si="89"/>
        <v>#VALUE!</v>
      </c>
      <c r="AI283" s="256" t="e">
        <f t="shared" si="90"/>
        <v>#VALUE!</v>
      </c>
      <c r="AJ283" t="b">
        <f t="shared" si="91"/>
        <v>1</v>
      </c>
      <c r="AK283" t="s">
        <v>1011</v>
      </c>
      <c r="AL283" t="str">
        <f t="shared" si="92"/>
        <v>FORWARD</v>
      </c>
      <c r="AM283">
        <f t="shared" si="93"/>
        <v>0</v>
      </c>
    </row>
    <row r="284" spans="8:39" x14ac:dyDescent="0.35">
      <c r="H284" s="287" t="e">
        <f t="shared" si="94"/>
        <v>#N/A</v>
      </c>
      <c r="I284" s="249" t="s">
        <v>1243</v>
      </c>
      <c r="J284" t="s">
        <v>789</v>
      </c>
      <c r="L284">
        <v>-6750000</v>
      </c>
      <c r="M284">
        <v>-6750000</v>
      </c>
      <c r="N284" s="251">
        <v>18.522001684570313</v>
      </c>
      <c r="O284" t="str" cm="1">
        <f t="array" ref="O284">_xll.BDP(I284,"SECURITY_TYP")</f>
        <v>FORWARD</v>
      </c>
      <c r="P284" t="str" cm="1">
        <f t="array" ref="P284">_xll.BDP(I284,"ID_ISIN")</f>
        <v>#N/A Field Not Applicable</v>
      </c>
      <c r="Q284" t="str" cm="1">
        <f t="array" ref="Q284">_xll.BDP(P284&amp;" Govt","MATURITY")</f>
        <v>#N/A Field Not Applicable Govt</v>
      </c>
      <c r="R284" t="str" cm="1">
        <f t="array" ref="R284">_xll.BDP(I284,"CRNCY")</f>
        <v>ZAR</v>
      </c>
      <c r="S284" s="91" t="str" cm="1">
        <f t="array" ref="S284">_xll.BDP(P284&amp;" Govt","RISK_MID")</f>
        <v>#N/A Field Not Applicable Govt</v>
      </c>
      <c r="T284" s="175" t="e">
        <f t="shared" si="79"/>
        <v>#VALUE!</v>
      </c>
      <c r="U284" cm="1">
        <f t="array" ref="U284">IF(R284="USD",1,_xll.BDP("USD"&amp;R284&amp;" CURNCY","PX_LAST"))</f>
        <v>18</v>
      </c>
      <c r="V284" s="107" t="e">
        <f t="shared" si="80"/>
        <v>#VALUE!</v>
      </c>
      <c r="X284" s="249" t="str">
        <f t="shared" si="81"/>
        <v>USD/ZAR R 06/20/24 Curncy</v>
      </c>
      <c r="Y284" s="250">
        <f t="shared" si="82"/>
        <v>-6554165.0467973007</v>
      </c>
      <c r="Z284" s="254">
        <f t="shared" si="83"/>
        <v>195834.95320269931</v>
      </c>
      <c r="AA284" s="254" t="e">
        <f t="shared" si="84"/>
        <v>#VALUE!</v>
      </c>
      <c r="AB284" s="91" t="str" cm="1">
        <f t="array" ref="AB284">_xll.BDP(P284&amp;" Govt","PX_DIRTY_MID")</f>
        <v>#N/A Field Not Applicable Govt</v>
      </c>
      <c r="AC284" s="256" t="e">
        <f t="shared" si="85"/>
        <v>#VALUE!</v>
      </c>
      <c r="AD284" s="255" t="e">
        <f t="shared" si="86"/>
        <v>#VALUE!</v>
      </c>
      <c r="AE284" s="249" t="str">
        <f t="shared" si="87"/>
        <v>USD/ZAR R 06/20/24 USD</v>
      </c>
      <c r="AF284" s="254"/>
      <c r="AG284" s="254">
        <f t="shared" si="88"/>
        <v>195834.95320269931</v>
      </c>
      <c r="AH284" s="254" t="e">
        <f t="shared" si="89"/>
        <v>#VALUE!</v>
      </c>
      <c r="AI284" s="256" t="e">
        <f t="shared" si="90"/>
        <v>#VALUE!</v>
      </c>
      <c r="AJ284" t="b">
        <f t="shared" si="91"/>
        <v>1</v>
      </c>
      <c r="AK284" t="s">
        <v>1011</v>
      </c>
      <c r="AL284" t="str">
        <f t="shared" si="92"/>
        <v>FORWARD</v>
      </c>
      <c r="AM284">
        <f t="shared" si="93"/>
        <v>0</v>
      </c>
    </row>
    <row r="285" spans="8:39" x14ac:dyDescent="0.35">
      <c r="H285" s="287" t="e">
        <f t="shared" si="94"/>
        <v>#N/A</v>
      </c>
      <c r="I285" s="249" t="s">
        <v>1243</v>
      </c>
      <c r="J285" t="s">
        <v>789</v>
      </c>
      <c r="L285">
        <v>-3000000</v>
      </c>
      <c r="M285">
        <v>-3000000</v>
      </c>
      <c r="N285" s="251">
        <v>18.522001684570313</v>
      </c>
      <c r="O285" t="str" cm="1">
        <f t="array" ref="O285">_xll.BDP(I285,"SECURITY_TYP")</f>
        <v>FORWARD</v>
      </c>
      <c r="P285" t="str" cm="1">
        <f t="array" ref="P285">_xll.BDP(I285,"ID_ISIN")</f>
        <v>#N/A Field Not Applicable</v>
      </c>
      <c r="Q285" t="str" cm="1">
        <f t="array" ref="Q285">_xll.BDP(P285&amp;" Govt","MATURITY")</f>
        <v>#N/A Field Not Applicable Govt</v>
      </c>
      <c r="R285" t="str" cm="1">
        <f t="array" ref="R285">_xll.BDP(I285,"CRNCY")</f>
        <v>ZAR</v>
      </c>
      <c r="S285" s="91" t="str" cm="1">
        <f t="array" ref="S285">_xll.BDP(P285&amp;" Govt","RISK_MID")</f>
        <v>#N/A Field Not Applicable Govt</v>
      </c>
      <c r="T285" s="175" t="e">
        <f t="shared" si="79"/>
        <v>#VALUE!</v>
      </c>
      <c r="U285" cm="1">
        <f t="array" ref="U285">IF(R285="USD",1,_xll.BDP("USD"&amp;R285&amp;" CURNCY","PX_LAST"))</f>
        <v>18</v>
      </c>
      <c r="V285" s="107" t="e">
        <f t="shared" si="80"/>
        <v>#VALUE!</v>
      </c>
      <c r="X285" s="249" t="str">
        <f t="shared" si="81"/>
        <v>USD/ZAR R 06/20/24 Curncy</v>
      </c>
      <c r="Y285" s="250">
        <f t="shared" si="82"/>
        <v>-2912962.2430210225</v>
      </c>
      <c r="Z285" s="254">
        <f t="shared" si="83"/>
        <v>87037.756978977472</v>
      </c>
      <c r="AA285" s="254" t="e">
        <f t="shared" si="84"/>
        <v>#VALUE!</v>
      </c>
      <c r="AB285" s="91" t="str" cm="1">
        <f t="array" ref="AB285">_xll.BDP(P285&amp;" Govt","PX_DIRTY_MID")</f>
        <v>#N/A Field Not Applicable Govt</v>
      </c>
      <c r="AC285" s="256" t="e">
        <f t="shared" si="85"/>
        <v>#VALUE!</v>
      </c>
      <c r="AD285" s="255" t="e">
        <f t="shared" si="86"/>
        <v>#VALUE!</v>
      </c>
      <c r="AE285" s="249" t="str">
        <f t="shared" si="87"/>
        <v>USD/ZAR R 06/20/24 USD</v>
      </c>
      <c r="AF285" s="254"/>
      <c r="AG285" s="254">
        <f t="shared" si="88"/>
        <v>87037.756978977472</v>
      </c>
      <c r="AH285" s="254" t="e">
        <f t="shared" si="89"/>
        <v>#VALUE!</v>
      </c>
      <c r="AI285" s="256" t="e">
        <f t="shared" si="90"/>
        <v>#VALUE!</v>
      </c>
      <c r="AJ285" t="b">
        <f t="shared" si="91"/>
        <v>1</v>
      </c>
      <c r="AK285" t="s">
        <v>1011</v>
      </c>
      <c r="AL285" t="str">
        <f t="shared" si="92"/>
        <v>FORWARD</v>
      </c>
      <c r="AM285">
        <f t="shared" si="93"/>
        <v>0</v>
      </c>
    </row>
    <row r="286" spans="8:39" x14ac:dyDescent="0.35">
      <c r="H286" s="287" t="e">
        <f t="shared" si="94"/>
        <v>#N/A</v>
      </c>
      <c r="I286" s="249" t="s">
        <v>1243</v>
      </c>
      <c r="J286" t="s">
        <v>788</v>
      </c>
      <c r="L286">
        <v>56744623.199999996</v>
      </c>
      <c r="M286" s="250">
        <v>3069882.3630394852</v>
      </c>
      <c r="N286" s="251">
        <v>18.522001684570313</v>
      </c>
      <c r="O286" t="str" cm="1">
        <f t="array" ref="O286">_xll.BDP(I286,"SECURITY_TYP")</f>
        <v>FORWARD</v>
      </c>
      <c r="P286" t="str" cm="1">
        <f t="array" ref="P286">_xll.BDP(I286,"ID_ISIN")</f>
        <v>#N/A Field Not Applicable</v>
      </c>
      <c r="Q286" t="str" cm="1">
        <f t="array" ref="Q286">_xll.BDP(P286&amp;" Govt","MATURITY")</f>
        <v>#N/A Field Not Applicable Govt</v>
      </c>
      <c r="R286" t="str" cm="1">
        <f t="array" ref="R286">_xll.BDP(I286,"CRNCY")</f>
        <v>ZAR</v>
      </c>
      <c r="S286" s="91" t="str" cm="1">
        <f t="array" ref="S286">_xll.BDP(P286&amp;" Govt","RISK_MID")</f>
        <v>#N/A Field Not Applicable Govt</v>
      </c>
      <c r="T286" s="175" t="e">
        <f t="shared" si="79"/>
        <v>#VALUE!</v>
      </c>
      <c r="U286" cm="1">
        <f t="array" ref="U286">IF(R286="USD",1,_xll.BDP("USD"&amp;R286&amp;" CURNCY","PX_LAST"))</f>
        <v>18</v>
      </c>
      <c r="V286" s="107" t="e">
        <f t="shared" si="80"/>
        <v>#VALUE!</v>
      </c>
      <c r="X286" s="249" t="str">
        <f t="shared" si="81"/>
        <v>USD/ZAR R 06/20/24 Curncy</v>
      </c>
      <c r="Y286" s="250">
        <f t="shared" si="82"/>
        <v>55098314.958684914</v>
      </c>
      <c r="Z286" s="254">
        <f t="shared" si="83"/>
        <v>-1646308.2413150817</v>
      </c>
      <c r="AA286" s="254" t="e">
        <f t="shared" si="84"/>
        <v>#VALUE!</v>
      </c>
      <c r="AB286" s="91" t="str" cm="1">
        <f t="array" ref="AB286">_xll.BDP(P286&amp;" Govt","PX_DIRTY_MID")</f>
        <v>#N/A Field Not Applicable Govt</v>
      </c>
      <c r="AC286" s="256" t="e">
        <f t="shared" si="85"/>
        <v>#VALUE!</v>
      </c>
      <c r="AD286" s="255" t="e">
        <f t="shared" si="86"/>
        <v>#VALUE!</v>
      </c>
      <c r="AE286" s="249" t="str">
        <f t="shared" si="87"/>
        <v>USD/ZAR R 06/20/24 ZAR</v>
      </c>
      <c r="AF286" s="254"/>
      <c r="AG286" s="254">
        <f t="shared" si="88"/>
        <v>-1646308.2413150817</v>
      </c>
      <c r="AH286" s="254" t="e">
        <f t="shared" si="89"/>
        <v>#VALUE!</v>
      </c>
      <c r="AI286" s="256" t="e">
        <f t="shared" si="90"/>
        <v>#VALUE!</v>
      </c>
      <c r="AJ286" t="b">
        <f t="shared" si="91"/>
        <v>1</v>
      </c>
      <c r="AK286" t="s">
        <v>1011</v>
      </c>
      <c r="AL286" t="str">
        <f t="shared" si="92"/>
        <v>FORWARD</v>
      </c>
      <c r="AM286">
        <f t="shared" si="93"/>
        <v>0</v>
      </c>
    </row>
    <row r="287" spans="8:39" x14ac:dyDescent="0.35">
      <c r="H287" s="287" t="e">
        <f t="shared" si="94"/>
        <v>#N/A</v>
      </c>
      <c r="I287" s="249" t="s">
        <v>1243</v>
      </c>
      <c r="J287" t="s">
        <v>789</v>
      </c>
      <c r="L287">
        <v>11387857</v>
      </c>
      <c r="M287">
        <v>11387857</v>
      </c>
      <c r="N287" s="251">
        <v>18.512098999023436</v>
      </c>
      <c r="O287" t="str" cm="1">
        <f t="array" ref="O287">_xll.BDP(I287,"SECURITY_TYP")</f>
        <v>FORWARD</v>
      </c>
      <c r="P287" t="str" cm="1">
        <f t="array" ref="P287">_xll.BDP(I287,"ID_ISIN")</f>
        <v>#N/A Field Not Applicable</v>
      </c>
      <c r="Q287" t="str" cm="1">
        <f t="array" ref="Q287">_xll.BDP(P287&amp;" Govt","MATURITY")</f>
        <v>#N/A Field Not Applicable Govt</v>
      </c>
      <c r="R287" t="str" cm="1">
        <f t="array" ref="R287">_xll.BDP(I287,"CRNCY")</f>
        <v>ZAR</v>
      </c>
      <c r="S287" s="91" t="str" cm="1">
        <f t="array" ref="S287">_xll.BDP(P287&amp;" Govt","RISK_MID")</f>
        <v>#N/A Field Not Applicable Govt</v>
      </c>
      <c r="T287" s="175" t="e">
        <f t="shared" si="79"/>
        <v>#VALUE!</v>
      </c>
      <c r="U287" cm="1">
        <f t="array" ref="U287">IF(R287="USD",1,_xll.BDP("USD"&amp;R287&amp;" CURNCY","PX_LAST"))</f>
        <v>18</v>
      </c>
      <c r="V287" s="107" t="e">
        <f t="shared" si="80"/>
        <v>#VALUE!</v>
      </c>
      <c r="X287" s="249" t="str">
        <f t="shared" si="81"/>
        <v>USD/ZAR R 06/20/24 Curncy</v>
      </c>
      <c r="Y287" s="250">
        <f t="shared" si="82"/>
        <v>11057465.823307551</v>
      </c>
      <c r="Z287" s="254">
        <f t="shared" si="83"/>
        <v>-330391.17669244856</v>
      </c>
      <c r="AA287" s="254" t="e">
        <f t="shared" si="84"/>
        <v>#VALUE!</v>
      </c>
      <c r="AB287" s="91" t="str" cm="1">
        <f t="array" ref="AB287">_xll.BDP(P287&amp;" Govt","PX_DIRTY_MID")</f>
        <v>#N/A Field Not Applicable Govt</v>
      </c>
      <c r="AC287" s="256" t="e">
        <f t="shared" si="85"/>
        <v>#VALUE!</v>
      </c>
      <c r="AD287" s="255" t="e">
        <f t="shared" si="86"/>
        <v>#VALUE!</v>
      </c>
      <c r="AE287" s="249" t="str">
        <f t="shared" si="87"/>
        <v>USD/ZAR R 06/20/24 USD</v>
      </c>
      <c r="AF287" s="254"/>
      <c r="AG287" s="254">
        <f t="shared" si="88"/>
        <v>-330391.17669244856</v>
      </c>
      <c r="AH287" s="254" t="e">
        <f t="shared" si="89"/>
        <v>#VALUE!</v>
      </c>
      <c r="AI287" s="256" t="e">
        <f t="shared" si="90"/>
        <v>#VALUE!</v>
      </c>
      <c r="AJ287" t="b">
        <f t="shared" si="91"/>
        <v>1</v>
      </c>
      <c r="AK287" t="s">
        <v>1011</v>
      </c>
      <c r="AL287" t="str">
        <f t="shared" si="92"/>
        <v>FORWARD</v>
      </c>
      <c r="AM287">
        <f t="shared" si="93"/>
        <v>0</v>
      </c>
    </row>
    <row r="288" spans="8:39" x14ac:dyDescent="0.35">
      <c r="H288" s="287" t="e">
        <f t="shared" si="94"/>
        <v>#N/A</v>
      </c>
      <c r="I288" s="249" t="s">
        <v>1242</v>
      </c>
      <c r="J288" t="s">
        <v>791</v>
      </c>
      <c r="L288">
        <v>13316257000</v>
      </c>
      <c r="M288">
        <v>9718335.0248364061</v>
      </c>
      <c r="N288" s="251">
        <v>1368.554970703125</v>
      </c>
      <c r="O288" t="str" cm="1">
        <f t="array" ref="O288">_xll.BDP(I288,"SECURITY_TYP")</f>
        <v>FORWARD</v>
      </c>
      <c r="P288" t="str" cm="1">
        <f t="array" ref="P288">_xll.BDP(I288,"ID_ISIN")</f>
        <v>#N/A Field Not Applicable</v>
      </c>
      <c r="Q288" t="str" cm="1">
        <f t="array" ref="Q288">_xll.BDP(P288&amp;" Govt","MATURITY")</f>
        <v>#N/A Field Not Applicable Govt</v>
      </c>
      <c r="R288" t="str" cm="1">
        <f t="array" ref="R288">_xll.BDP(I288,"CRNCY")</f>
        <v>KRW</v>
      </c>
      <c r="S288" s="91" t="str" cm="1">
        <f t="array" ref="S288">_xll.BDP(P288&amp;" Govt","RISK_MID")</f>
        <v>#N/A Field Not Applicable Govt</v>
      </c>
      <c r="T288" s="175" t="e">
        <f t="shared" si="79"/>
        <v>#VALUE!</v>
      </c>
      <c r="U288" cm="1">
        <f t="array" ref="U288">IF(R288="USD",1,_xll.BDP("USD"&amp;R288&amp;" CURNCY","PX_LAST"))</f>
        <v>1378.85</v>
      </c>
      <c r="V288" s="107" t="e">
        <f t="shared" si="80"/>
        <v>#VALUE!</v>
      </c>
      <c r="X288" s="249" t="str">
        <f t="shared" si="81"/>
        <v>USD/KRW N 06/20/24 Curncy</v>
      </c>
      <c r="Y288" s="250">
        <f t="shared" si="82"/>
        <v>12929917953.121464</v>
      </c>
      <c r="Z288" s="254">
        <f t="shared" si="83"/>
        <v>-386339046.87853622</v>
      </c>
      <c r="AA288" s="254" t="e">
        <f t="shared" si="84"/>
        <v>#VALUE!</v>
      </c>
      <c r="AB288" s="91" t="str" cm="1">
        <f t="array" ref="AB288">_xll.BDP(P288&amp;" Govt","PX_DIRTY_MID")</f>
        <v>#N/A Field Not Applicable Govt</v>
      </c>
      <c r="AC288" s="256" t="e">
        <f t="shared" si="85"/>
        <v>#VALUE!</v>
      </c>
      <c r="AD288" s="255" t="e">
        <f t="shared" si="86"/>
        <v>#VALUE!</v>
      </c>
      <c r="AE288" s="249" t="str">
        <f t="shared" si="87"/>
        <v>USD/KRW N 06/20/24 KRW</v>
      </c>
      <c r="AF288" s="254"/>
      <c r="AG288" s="254">
        <f t="shared" si="88"/>
        <v>-386339046.87853622</v>
      </c>
      <c r="AH288" s="254" t="e">
        <f t="shared" si="89"/>
        <v>#VALUE!</v>
      </c>
      <c r="AI288" s="256" t="e">
        <f t="shared" si="90"/>
        <v>#VALUE!</v>
      </c>
      <c r="AJ288" t="b">
        <f t="shared" si="91"/>
        <v>1</v>
      </c>
      <c r="AK288" t="s">
        <v>1011</v>
      </c>
      <c r="AL288" t="str">
        <f t="shared" si="92"/>
        <v>FORWARD</v>
      </c>
      <c r="AM288">
        <f t="shared" si="93"/>
        <v>0</v>
      </c>
    </row>
    <row r="289" spans="8:39" x14ac:dyDescent="0.35">
      <c r="H289" s="287" t="e">
        <f t="shared" si="94"/>
        <v>#N/A</v>
      </c>
      <c r="I289" s="249" t="s">
        <v>1242</v>
      </c>
      <c r="J289" t="s">
        <v>791</v>
      </c>
      <c r="L289" s="250">
        <v>892339500</v>
      </c>
      <c r="M289" s="250">
        <v>651238.12321247673</v>
      </c>
      <c r="N289" s="251">
        <v>1368.554970703125</v>
      </c>
      <c r="O289" t="str" cm="1">
        <f t="array" ref="O289">_xll.BDP(I289,"SECURITY_TYP")</f>
        <v>FORWARD</v>
      </c>
      <c r="P289" t="str" cm="1">
        <f t="array" ref="P289">_xll.BDP(I289,"ID_ISIN")</f>
        <v>#N/A Field Not Applicable</v>
      </c>
      <c r="Q289" t="str" cm="1">
        <f t="array" ref="Q289">_xll.BDP(P289&amp;" Govt","MATURITY")</f>
        <v>#N/A Field Not Applicable Govt</v>
      </c>
      <c r="R289" t="str" cm="1">
        <f t="array" ref="R289">_xll.BDP(I289,"CRNCY")</f>
        <v>KRW</v>
      </c>
      <c r="S289" s="91" t="str" cm="1">
        <f t="array" ref="S289">_xll.BDP(P289&amp;" Govt","RISK_MID")</f>
        <v>#N/A Field Not Applicable Govt</v>
      </c>
      <c r="T289" s="175" t="e">
        <f t="shared" si="79"/>
        <v>#VALUE!</v>
      </c>
      <c r="U289" cm="1">
        <f t="array" ref="U289">IF(R289="USD",1,_xll.BDP("USD"&amp;R289&amp;" CURNCY","PX_LAST"))</f>
        <v>1378.85</v>
      </c>
      <c r="V289" s="107" t="e">
        <f t="shared" si="80"/>
        <v>#VALUE!</v>
      </c>
      <c r="X289" s="249" t="str">
        <f t="shared" si="81"/>
        <v>USD/KRW N 06/20/24 Curncy</v>
      </c>
      <c r="Y289" s="250">
        <f t="shared" si="82"/>
        <v>866450423.81875265</v>
      </c>
      <c r="Z289" s="254">
        <f t="shared" si="83"/>
        <v>-25889076.181247354</v>
      </c>
      <c r="AA289" s="254" t="e">
        <f t="shared" si="84"/>
        <v>#VALUE!</v>
      </c>
      <c r="AB289" s="91" t="str" cm="1">
        <f t="array" ref="AB289">_xll.BDP(P289&amp;" Govt","PX_DIRTY_MID")</f>
        <v>#N/A Field Not Applicable Govt</v>
      </c>
      <c r="AC289" s="256" t="e">
        <f t="shared" si="85"/>
        <v>#VALUE!</v>
      </c>
      <c r="AD289" s="255" t="e">
        <f t="shared" si="86"/>
        <v>#VALUE!</v>
      </c>
      <c r="AE289" s="249" t="str">
        <f t="shared" si="87"/>
        <v>USD/KRW N 06/20/24 KRW</v>
      </c>
      <c r="AF289" s="254"/>
      <c r="AG289" s="254">
        <f t="shared" si="88"/>
        <v>-25889076.181247354</v>
      </c>
      <c r="AH289" s="254" t="e">
        <f t="shared" si="89"/>
        <v>#VALUE!</v>
      </c>
      <c r="AI289" s="256" t="e">
        <f t="shared" si="90"/>
        <v>#VALUE!</v>
      </c>
      <c r="AJ289" t="b">
        <f t="shared" si="91"/>
        <v>1</v>
      </c>
      <c r="AK289" t="s">
        <v>1011</v>
      </c>
      <c r="AL289" t="str">
        <f t="shared" si="92"/>
        <v>FORWARD</v>
      </c>
      <c r="AM289">
        <f t="shared" si="93"/>
        <v>0</v>
      </c>
    </row>
    <row r="290" spans="8:39" x14ac:dyDescent="0.35">
      <c r="H290" s="287" t="e">
        <f t="shared" si="94"/>
        <v>#N/A</v>
      </c>
      <c r="I290" s="249" t="s">
        <v>1242</v>
      </c>
      <c r="J290" t="s">
        <v>792</v>
      </c>
      <c r="L290">
        <v>-650000</v>
      </c>
      <c r="M290">
        <v>-650000</v>
      </c>
      <c r="N290" s="251">
        <v>1368.554970703125</v>
      </c>
      <c r="O290" t="str" cm="1">
        <f t="array" ref="O290">_xll.BDP(I290,"SECURITY_TYP")</f>
        <v>FORWARD</v>
      </c>
      <c r="P290" t="str" cm="1">
        <f t="array" ref="P290">_xll.BDP(I290,"ID_ISIN")</f>
        <v>#N/A Field Not Applicable</v>
      </c>
      <c r="Q290" t="str" cm="1">
        <f t="array" ref="Q290">_xll.BDP(P290&amp;" Govt","MATURITY")</f>
        <v>#N/A Field Not Applicable Govt</v>
      </c>
      <c r="R290" t="str" cm="1">
        <f t="array" ref="R290">_xll.BDP(I290,"CRNCY")</f>
        <v>KRW</v>
      </c>
      <c r="S290" s="91" t="str" cm="1">
        <f t="array" ref="S290">_xll.BDP(P290&amp;" Govt","RISK_MID")</f>
        <v>#N/A Field Not Applicable Govt</v>
      </c>
      <c r="T290" s="175" t="e">
        <f t="shared" si="79"/>
        <v>#VALUE!</v>
      </c>
      <c r="U290" cm="1">
        <f t="array" ref="U290">IF(R290="USD",1,_xll.BDP("USD"&amp;R290&amp;" CURNCY","PX_LAST"))</f>
        <v>1378.85</v>
      </c>
      <c r="V290" s="107" t="e">
        <f t="shared" si="80"/>
        <v>#VALUE!</v>
      </c>
      <c r="X290" s="249" t="str">
        <f t="shared" si="81"/>
        <v>USD/KRW N 06/20/24 Curncy</v>
      </c>
      <c r="Y290" s="250">
        <f t="shared" si="82"/>
        <v>-631141.81932122156</v>
      </c>
      <c r="Z290" s="254">
        <f t="shared" si="83"/>
        <v>18858.180678778444</v>
      </c>
      <c r="AA290" s="254" t="e">
        <f t="shared" si="84"/>
        <v>#VALUE!</v>
      </c>
      <c r="AB290" s="91" t="str" cm="1">
        <f t="array" ref="AB290">_xll.BDP(P290&amp;" Govt","PX_DIRTY_MID")</f>
        <v>#N/A Field Not Applicable Govt</v>
      </c>
      <c r="AC290" s="256" t="e">
        <f t="shared" si="85"/>
        <v>#VALUE!</v>
      </c>
      <c r="AD290" s="255" t="e">
        <f t="shared" si="86"/>
        <v>#VALUE!</v>
      </c>
      <c r="AE290" s="249" t="str">
        <f t="shared" si="87"/>
        <v>USD/KRW N 06/20/24 USD</v>
      </c>
      <c r="AF290" s="254"/>
      <c r="AG290" s="254">
        <f t="shared" si="88"/>
        <v>18858.180678778444</v>
      </c>
      <c r="AH290" s="254" t="e">
        <f t="shared" si="89"/>
        <v>#VALUE!</v>
      </c>
      <c r="AI290" s="256" t="e">
        <f t="shared" si="90"/>
        <v>#VALUE!</v>
      </c>
      <c r="AJ290" t="b">
        <f t="shared" si="91"/>
        <v>1</v>
      </c>
      <c r="AK290" t="s">
        <v>1011</v>
      </c>
      <c r="AL290" t="str">
        <f t="shared" si="92"/>
        <v>FORWARD</v>
      </c>
      <c r="AM290">
        <f t="shared" si="93"/>
        <v>0</v>
      </c>
    </row>
    <row r="291" spans="8:39" x14ac:dyDescent="0.35">
      <c r="H291" s="287" t="e">
        <f t="shared" si="94"/>
        <v>#N/A</v>
      </c>
      <c r="I291" s="249" t="s">
        <v>1242</v>
      </c>
      <c r="J291" t="s">
        <v>791</v>
      </c>
      <c r="L291" s="250">
        <v>4124640000.0000005</v>
      </c>
      <c r="M291" s="250">
        <v>3010202.7451739055</v>
      </c>
      <c r="N291" s="251">
        <v>1368.554970703125</v>
      </c>
      <c r="O291" t="str" cm="1">
        <f t="array" ref="O291">_xll.BDP(I291,"SECURITY_TYP")</f>
        <v>FORWARD</v>
      </c>
      <c r="P291" t="str" cm="1">
        <f t="array" ref="P291">_xll.BDP(I291,"ID_ISIN")</f>
        <v>#N/A Field Not Applicable</v>
      </c>
      <c r="Q291" t="str" cm="1">
        <f t="array" ref="Q291">_xll.BDP(P291&amp;" Govt","MATURITY")</f>
        <v>#N/A Field Not Applicable Govt</v>
      </c>
      <c r="R291" t="str" cm="1">
        <f t="array" ref="R291">_xll.BDP(I291,"CRNCY")</f>
        <v>KRW</v>
      </c>
      <c r="S291" s="91" t="str" cm="1">
        <f t="array" ref="S291">_xll.BDP(P291&amp;" Govt","RISK_MID")</f>
        <v>#N/A Field Not Applicable Govt</v>
      </c>
      <c r="T291" s="175" t="e">
        <f t="shared" si="79"/>
        <v>#VALUE!</v>
      </c>
      <c r="U291" cm="1">
        <f t="array" ref="U291">IF(R291="USD",1,_xll.BDP("USD"&amp;R291&amp;" CURNCY","PX_LAST"))</f>
        <v>1378.85</v>
      </c>
      <c r="V291" s="107" t="e">
        <f t="shared" si="80"/>
        <v>#VALUE!</v>
      </c>
      <c r="X291" s="249" t="str">
        <f t="shared" si="81"/>
        <v>USD/KRW N 06/20/24 Curncy</v>
      </c>
      <c r="Y291" s="250">
        <f t="shared" si="82"/>
        <v>4004973528.6847439</v>
      </c>
      <c r="Z291" s="254">
        <f t="shared" si="83"/>
        <v>-119666471.3152566</v>
      </c>
      <c r="AA291" s="254" t="e">
        <f t="shared" si="84"/>
        <v>#VALUE!</v>
      </c>
      <c r="AB291" s="91" t="str" cm="1">
        <f t="array" ref="AB291">_xll.BDP(P291&amp;" Govt","PX_DIRTY_MID")</f>
        <v>#N/A Field Not Applicable Govt</v>
      </c>
      <c r="AC291" s="256" t="e">
        <f t="shared" si="85"/>
        <v>#VALUE!</v>
      </c>
      <c r="AD291" s="255" t="e">
        <f t="shared" si="86"/>
        <v>#VALUE!</v>
      </c>
      <c r="AE291" s="249" t="str">
        <f t="shared" si="87"/>
        <v>USD/KRW N 06/20/24 KRW</v>
      </c>
      <c r="AF291" s="254"/>
      <c r="AG291" s="254">
        <f t="shared" si="88"/>
        <v>-119666471.3152566</v>
      </c>
      <c r="AH291" s="254" t="e">
        <f t="shared" si="89"/>
        <v>#VALUE!</v>
      </c>
      <c r="AI291" s="256" t="e">
        <f t="shared" si="90"/>
        <v>#VALUE!</v>
      </c>
      <c r="AJ291" t="b">
        <f t="shared" si="91"/>
        <v>1</v>
      </c>
      <c r="AK291" t="s">
        <v>1011</v>
      </c>
      <c r="AL291" t="str">
        <f t="shared" si="92"/>
        <v>FORWARD</v>
      </c>
      <c r="AM291">
        <f t="shared" si="93"/>
        <v>0</v>
      </c>
    </row>
    <row r="292" spans="8:39" x14ac:dyDescent="0.35">
      <c r="H292" s="287" t="e">
        <f t="shared" si="94"/>
        <v>#N/A</v>
      </c>
      <c r="I292" s="249" t="s">
        <v>1242</v>
      </c>
      <c r="J292" t="s">
        <v>792</v>
      </c>
      <c r="L292">
        <v>-3000000</v>
      </c>
      <c r="M292">
        <v>-3000000</v>
      </c>
      <c r="N292" s="251">
        <v>1368.554970703125</v>
      </c>
      <c r="O292" t="str" cm="1">
        <f t="array" ref="O292">_xll.BDP(I292,"SECURITY_TYP")</f>
        <v>FORWARD</v>
      </c>
      <c r="P292" t="str" cm="1">
        <f t="array" ref="P292">_xll.BDP(I292,"ID_ISIN")</f>
        <v>#N/A Field Not Applicable</v>
      </c>
      <c r="Q292" t="str" cm="1">
        <f t="array" ref="Q292">_xll.BDP(P292&amp;" Govt","MATURITY")</f>
        <v>#N/A Field Not Applicable Govt</v>
      </c>
      <c r="R292" t="str" cm="1">
        <f t="array" ref="R292">_xll.BDP(I292,"CRNCY")</f>
        <v>KRW</v>
      </c>
      <c r="S292" s="91" t="str" cm="1">
        <f t="array" ref="S292">_xll.BDP(P292&amp;" Govt","RISK_MID")</f>
        <v>#N/A Field Not Applicable Govt</v>
      </c>
      <c r="T292" s="175" t="e">
        <f t="shared" si="79"/>
        <v>#VALUE!</v>
      </c>
      <c r="U292" cm="1">
        <f t="array" ref="U292">IF(R292="USD",1,_xll.BDP("USD"&amp;R292&amp;" CURNCY","PX_LAST"))</f>
        <v>1378.85</v>
      </c>
      <c r="V292" s="107" t="e">
        <f t="shared" si="80"/>
        <v>#VALUE!</v>
      </c>
      <c r="X292" s="249" t="str">
        <f t="shared" si="81"/>
        <v>USD/KRW N 06/20/24 Curncy</v>
      </c>
      <c r="Y292" s="250">
        <f t="shared" si="82"/>
        <v>-2912962.2430210225</v>
      </c>
      <c r="Z292" s="254">
        <f t="shared" si="83"/>
        <v>87037.756978977472</v>
      </c>
      <c r="AA292" s="254" t="e">
        <f t="shared" si="84"/>
        <v>#VALUE!</v>
      </c>
      <c r="AB292" s="91" t="str" cm="1">
        <f t="array" ref="AB292">_xll.BDP(P292&amp;" Govt","PX_DIRTY_MID")</f>
        <v>#N/A Field Not Applicable Govt</v>
      </c>
      <c r="AC292" s="256" t="e">
        <f t="shared" si="85"/>
        <v>#VALUE!</v>
      </c>
      <c r="AD292" s="255" t="e">
        <f t="shared" si="86"/>
        <v>#VALUE!</v>
      </c>
      <c r="AE292" s="249" t="str">
        <f t="shared" si="87"/>
        <v>USD/KRW N 06/20/24 USD</v>
      </c>
      <c r="AF292" s="254"/>
      <c r="AG292" s="254">
        <f t="shared" si="88"/>
        <v>87037.756978977472</v>
      </c>
      <c r="AH292" s="254" t="e">
        <f t="shared" si="89"/>
        <v>#VALUE!</v>
      </c>
      <c r="AI292" s="256" t="e">
        <f t="shared" si="90"/>
        <v>#VALUE!</v>
      </c>
      <c r="AJ292" t="b">
        <f t="shared" si="91"/>
        <v>1</v>
      </c>
      <c r="AK292" t="s">
        <v>1011</v>
      </c>
      <c r="AL292" t="str">
        <f t="shared" si="92"/>
        <v>FORWARD</v>
      </c>
      <c r="AM292">
        <f t="shared" si="93"/>
        <v>0</v>
      </c>
    </row>
    <row r="293" spans="8:39" x14ac:dyDescent="0.35">
      <c r="H293" s="287" t="e">
        <f t="shared" si="94"/>
        <v>#N/A</v>
      </c>
      <c r="I293" s="249" t="s">
        <v>1242</v>
      </c>
      <c r="J293" t="s">
        <v>791</v>
      </c>
      <c r="L293">
        <v>3031842000</v>
      </c>
      <c r="M293" s="250">
        <v>2212668.0416554036</v>
      </c>
      <c r="N293" s="251">
        <v>1368.554970703125</v>
      </c>
      <c r="O293" t="str" cm="1">
        <f t="array" ref="O293">_xll.BDP(I293,"SECURITY_TYP")</f>
        <v>FORWARD</v>
      </c>
      <c r="P293" t="str" cm="1">
        <f t="array" ref="P293">_xll.BDP(I293,"ID_ISIN")</f>
        <v>#N/A Field Not Applicable</v>
      </c>
      <c r="Q293" t="str" cm="1">
        <f t="array" ref="Q293">_xll.BDP(P293&amp;" Govt","MATURITY")</f>
        <v>#N/A Field Not Applicable Govt</v>
      </c>
      <c r="R293" t="str" cm="1">
        <f t="array" ref="R293">_xll.BDP(I293,"CRNCY")</f>
        <v>KRW</v>
      </c>
      <c r="S293" s="91" t="str" cm="1">
        <f t="array" ref="S293">_xll.BDP(P293&amp;" Govt","RISK_MID")</f>
        <v>#N/A Field Not Applicable Govt</v>
      </c>
      <c r="T293" s="175" t="e">
        <f t="shared" si="79"/>
        <v>#VALUE!</v>
      </c>
      <c r="U293" cm="1">
        <f t="array" ref="U293">IF(R293="USD",1,_xll.BDP("USD"&amp;R293&amp;" CURNCY","PX_LAST"))</f>
        <v>1378.85</v>
      </c>
      <c r="V293" s="107" t="e">
        <f t="shared" si="80"/>
        <v>#VALUE!</v>
      </c>
      <c r="X293" s="249" t="str">
        <f t="shared" si="81"/>
        <v>USD/KRW N 06/20/24 Curncy</v>
      </c>
      <c r="Y293" s="250">
        <f t="shared" si="82"/>
        <v>2943880424.2684479</v>
      </c>
      <c r="Z293" s="254">
        <f t="shared" si="83"/>
        <v>-87961575.731552124</v>
      </c>
      <c r="AA293" s="254" t="e">
        <f t="shared" si="84"/>
        <v>#VALUE!</v>
      </c>
      <c r="AB293" s="91" t="str" cm="1">
        <f t="array" ref="AB293">_xll.BDP(P293&amp;" Govt","PX_DIRTY_MID")</f>
        <v>#N/A Field Not Applicable Govt</v>
      </c>
      <c r="AC293" s="256" t="e">
        <f t="shared" si="85"/>
        <v>#VALUE!</v>
      </c>
      <c r="AD293" s="255" t="e">
        <f t="shared" si="86"/>
        <v>#VALUE!</v>
      </c>
      <c r="AE293" s="249" t="str">
        <f t="shared" si="87"/>
        <v>USD/KRW N 06/20/24 KRW</v>
      </c>
      <c r="AF293" s="254"/>
      <c r="AG293" s="254">
        <f t="shared" si="88"/>
        <v>-87961575.731552124</v>
      </c>
      <c r="AH293" s="254" t="e">
        <f t="shared" si="89"/>
        <v>#VALUE!</v>
      </c>
      <c r="AI293" s="256" t="e">
        <f t="shared" si="90"/>
        <v>#VALUE!</v>
      </c>
      <c r="AJ293" t="b">
        <f t="shared" si="91"/>
        <v>1</v>
      </c>
      <c r="AK293" t="s">
        <v>1011</v>
      </c>
      <c r="AL293" t="str">
        <f t="shared" si="92"/>
        <v>FORWARD</v>
      </c>
      <c r="AM293">
        <f t="shared" si="93"/>
        <v>0</v>
      </c>
    </row>
    <row r="294" spans="8:39" x14ac:dyDescent="0.35">
      <c r="H294" s="287" t="e">
        <f t="shared" si="94"/>
        <v>#N/A</v>
      </c>
      <c r="I294" s="249" t="s">
        <v>1242</v>
      </c>
      <c r="J294" t="s">
        <v>791</v>
      </c>
      <c r="L294">
        <v>6466507499.999999</v>
      </c>
      <c r="M294">
        <v>4719320.6263304539</v>
      </c>
      <c r="N294" s="251">
        <v>1368.554970703125</v>
      </c>
      <c r="O294" t="str" cm="1">
        <f t="array" ref="O294">_xll.BDP(I294,"SECURITY_TYP")</f>
        <v>FORWARD</v>
      </c>
      <c r="P294" t="str" cm="1">
        <f t="array" ref="P294">_xll.BDP(I294,"ID_ISIN")</f>
        <v>#N/A Field Not Applicable</v>
      </c>
      <c r="Q294" t="str" cm="1">
        <f t="array" ref="Q294">_xll.BDP(P294&amp;" Govt","MATURITY")</f>
        <v>#N/A Field Not Applicable Govt</v>
      </c>
      <c r="R294" t="str" cm="1">
        <f t="array" ref="R294">_xll.BDP(I294,"CRNCY")</f>
        <v>KRW</v>
      </c>
      <c r="S294" s="91" t="str" cm="1">
        <f t="array" ref="S294">_xll.BDP(P294&amp;" Govt","RISK_MID")</f>
        <v>#N/A Field Not Applicable Govt</v>
      </c>
      <c r="T294" s="175" t="e">
        <f t="shared" si="79"/>
        <v>#VALUE!</v>
      </c>
      <c r="U294" cm="1">
        <f t="array" ref="U294">IF(R294="USD",1,_xll.BDP("USD"&amp;R294&amp;" CURNCY","PX_LAST"))</f>
        <v>1378.85</v>
      </c>
      <c r="V294" s="107" t="e">
        <f t="shared" si="80"/>
        <v>#VALUE!</v>
      </c>
      <c r="X294" s="249" t="str">
        <f t="shared" si="81"/>
        <v>USD/KRW N 06/20/24 Curncy</v>
      </c>
      <c r="Y294" s="250">
        <f t="shared" si="82"/>
        <v>6278897397.237421</v>
      </c>
      <c r="Z294" s="254">
        <f t="shared" si="83"/>
        <v>-187610102.76257801</v>
      </c>
      <c r="AA294" s="254" t="e">
        <f t="shared" si="84"/>
        <v>#VALUE!</v>
      </c>
      <c r="AB294" s="91" t="str" cm="1">
        <f t="array" ref="AB294">_xll.BDP(P294&amp;" Govt","PX_DIRTY_MID")</f>
        <v>#N/A Field Not Applicable Govt</v>
      </c>
      <c r="AC294" s="256" t="e">
        <f t="shared" si="85"/>
        <v>#VALUE!</v>
      </c>
      <c r="AD294" s="255" t="e">
        <f t="shared" si="86"/>
        <v>#VALUE!</v>
      </c>
      <c r="AE294" s="249" t="str">
        <f t="shared" si="87"/>
        <v>USD/KRW N 06/20/24 KRW</v>
      </c>
      <c r="AF294" s="254"/>
      <c r="AG294" s="254">
        <f t="shared" si="88"/>
        <v>-187610102.76257801</v>
      </c>
      <c r="AH294" s="254" t="e">
        <f t="shared" si="89"/>
        <v>#VALUE!</v>
      </c>
      <c r="AI294" s="256" t="e">
        <f t="shared" si="90"/>
        <v>#VALUE!</v>
      </c>
      <c r="AJ294" t="b">
        <f t="shared" si="91"/>
        <v>1</v>
      </c>
      <c r="AK294" t="s">
        <v>1011</v>
      </c>
      <c r="AL294" t="str">
        <f t="shared" si="92"/>
        <v>FORWARD</v>
      </c>
      <c r="AM294">
        <f t="shared" si="93"/>
        <v>0</v>
      </c>
    </row>
    <row r="295" spans="8:39" x14ac:dyDescent="0.35">
      <c r="H295" s="287" t="e">
        <f t="shared" si="94"/>
        <v>#N/A</v>
      </c>
      <c r="I295" s="249" t="s">
        <v>1242</v>
      </c>
      <c r="J295" t="s">
        <v>792</v>
      </c>
      <c r="L295">
        <v>-9700000</v>
      </c>
      <c r="M295" s="250">
        <v>-9700000</v>
      </c>
      <c r="N295" s="251">
        <v>1368.554970703125</v>
      </c>
      <c r="O295" t="str" cm="1">
        <f t="array" ref="O295">_xll.BDP(I295,"SECURITY_TYP")</f>
        <v>FORWARD</v>
      </c>
      <c r="P295" t="str" cm="1">
        <f t="array" ref="P295">_xll.BDP(I295,"ID_ISIN")</f>
        <v>#N/A Field Not Applicable</v>
      </c>
      <c r="Q295" t="str" cm="1">
        <f t="array" ref="Q295">_xll.BDP(P295&amp;" Govt","MATURITY")</f>
        <v>#N/A Field Not Applicable Govt</v>
      </c>
      <c r="R295" t="str" cm="1">
        <f t="array" ref="R295">_xll.BDP(I295,"CRNCY")</f>
        <v>KRW</v>
      </c>
      <c r="S295" s="91" t="str" cm="1">
        <f t="array" ref="S295">_xll.BDP(P295&amp;" Govt","RISK_MID")</f>
        <v>#N/A Field Not Applicable Govt</v>
      </c>
      <c r="T295" s="175" t="e">
        <f t="shared" si="79"/>
        <v>#VALUE!</v>
      </c>
      <c r="U295" cm="1">
        <f t="array" ref="U295">IF(R295="USD",1,_xll.BDP("USD"&amp;R295&amp;" CURNCY","PX_LAST"))</f>
        <v>1378.85</v>
      </c>
      <c r="V295" s="107" t="e">
        <f t="shared" si="80"/>
        <v>#VALUE!</v>
      </c>
      <c r="X295" s="249" t="str">
        <f t="shared" si="81"/>
        <v>USD/KRW N 06/20/24 Curncy</v>
      </c>
      <c r="Y295" s="250">
        <f t="shared" si="82"/>
        <v>-9418577.9191013072</v>
      </c>
      <c r="Z295" s="254">
        <f t="shared" si="83"/>
        <v>281422.08089869283</v>
      </c>
      <c r="AA295" s="254" t="e">
        <f t="shared" si="84"/>
        <v>#VALUE!</v>
      </c>
      <c r="AB295" s="91" t="str" cm="1">
        <f t="array" ref="AB295">_xll.BDP(P295&amp;" Govt","PX_DIRTY_MID")</f>
        <v>#N/A Field Not Applicable Govt</v>
      </c>
      <c r="AC295" s="256" t="e">
        <f t="shared" si="85"/>
        <v>#VALUE!</v>
      </c>
      <c r="AD295" s="255" t="e">
        <f t="shared" si="86"/>
        <v>#VALUE!</v>
      </c>
      <c r="AE295" s="249" t="str">
        <f t="shared" si="87"/>
        <v>USD/KRW N 06/20/24 USD</v>
      </c>
      <c r="AF295" s="254"/>
      <c r="AG295" s="254">
        <f t="shared" si="88"/>
        <v>281422.08089869283</v>
      </c>
      <c r="AH295" s="254" t="e">
        <f t="shared" si="89"/>
        <v>#VALUE!</v>
      </c>
      <c r="AI295" s="256" t="e">
        <f t="shared" si="90"/>
        <v>#VALUE!</v>
      </c>
      <c r="AJ295" t="b">
        <f t="shared" si="91"/>
        <v>1</v>
      </c>
      <c r="AK295" t="s">
        <v>1011</v>
      </c>
      <c r="AL295" t="str">
        <f t="shared" si="92"/>
        <v>FORWARD</v>
      </c>
      <c r="AM295">
        <f t="shared" si="93"/>
        <v>0</v>
      </c>
    </row>
    <row r="296" spans="8:39" x14ac:dyDescent="0.35">
      <c r="H296" s="287" t="e">
        <f t="shared" si="94"/>
        <v>#N/A</v>
      </c>
      <c r="I296" s="249" t="s">
        <v>1242</v>
      </c>
      <c r="J296" t="s">
        <v>792</v>
      </c>
      <c r="L296" s="250">
        <v>-4750000</v>
      </c>
      <c r="M296" s="250">
        <v>-4750000</v>
      </c>
      <c r="N296" s="251">
        <v>1368.554970703125</v>
      </c>
      <c r="O296" t="str" cm="1">
        <f t="array" ref="O296">_xll.BDP(I296,"SECURITY_TYP")</f>
        <v>FORWARD</v>
      </c>
      <c r="P296" t="str" cm="1">
        <f t="array" ref="P296">_xll.BDP(I296,"ID_ISIN")</f>
        <v>#N/A Field Not Applicable</v>
      </c>
      <c r="Q296" t="str" cm="1">
        <f t="array" ref="Q296">_xll.BDP(P296&amp;" Govt","MATURITY")</f>
        <v>#N/A Field Not Applicable Govt</v>
      </c>
      <c r="R296" t="str" cm="1">
        <f t="array" ref="R296">_xll.BDP(I296,"CRNCY")</f>
        <v>KRW</v>
      </c>
      <c r="S296" s="91" t="str" cm="1">
        <f t="array" ref="S296">_xll.BDP(P296&amp;" Govt","RISK_MID")</f>
        <v>#N/A Field Not Applicable Govt</v>
      </c>
      <c r="T296" s="175" t="e">
        <f t="shared" si="79"/>
        <v>#VALUE!</v>
      </c>
      <c r="U296" cm="1">
        <f t="array" ref="U296">IF(R296="USD",1,_xll.BDP("USD"&amp;R296&amp;" CURNCY","PX_LAST"))</f>
        <v>1378.85</v>
      </c>
      <c r="V296" s="107" t="e">
        <f t="shared" si="80"/>
        <v>#VALUE!</v>
      </c>
      <c r="X296" s="249" t="str">
        <f t="shared" si="81"/>
        <v>USD/KRW N 06/20/24 Curncy</v>
      </c>
      <c r="Y296" s="250">
        <f t="shared" si="82"/>
        <v>-4612190.2181166187</v>
      </c>
      <c r="Z296" s="254">
        <f t="shared" si="83"/>
        <v>137809.78188338131</v>
      </c>
      <c r="AA296" s="254" t="e">
        <f t="shared" si="84"/>
        <v>#VALUE!</v>
      </c>
      <c r="AB296" s="91" t="str" cm="1">
        <f t="array" ref="AB296">_xll.BDP(P296&amp;" Govt","PX_DIRTY_MID")</f>
        <v>#N/A Field Not Applicable Govt</v>
      </c>
      <c r="AC296" s="256" t="e">
        <f t="shared" si="85"/>
        <v>#VALUE!</v>
      </c>
      <c r="AD296" s="255" t="e">
        <f t="shared" si="86"/>
        <v>#VALUE!</v>
      </c>
      <c r="AE296" s="249" t="str">
        <f t="shared" si="87"/>
        <v>USD/KRW N 06/20/24 USD</v>
      </c>
      <c r="AF296" s="254"/>
      <c r="AG296" s="254">
        <f t="shared" si="88"/>
        <v>137809.78188338131</v>
      </c>
      <c r="AH296" s="254" t="e">
        <f t="shared" si="89"/>
        <v>#VALUE!</v>
      </c>
      <c r="AI296" s="256" t="e">
        <f t="shared" si="90"/>
        <v>#VALUE!</v>
      </c>
      <c r="AJ296" t="b">
        <f t="shared" si="91"/>
        <v>1</v>
      </c>
      <c r="AK296" t="s">
        <v>1011</v>
      </c>
      <c r="AL296" t="str">
        <f t="shared" si="92"/>
        <v>FORWARD</v>
      </c>
      <c r="AM296">
        <f t="shared" si="93"/>
        <v>0</v>
      </c>
    </row>
    <row r="297" spans="8:39" x14ac:dyDescent="0.35">
      <c r="H297" s="287" t="e">
        <f t="shared" si="94"/>
        <v>#N/A</v>
      </c>
      <c r="I297" s="249" t="s">
        <v>1242</v>
      </c>
      <c r="J297" t="s">
        <v>792</v>
      </c>
      <c r="L297">
        <v>27175839.571020603</v>
      </c>
      <c r="M297">
        <v>27175839.571020603</v>
      </c>
      <c r="N297" s="251">
        <v>1368.554970703125</v>
      </c>
      <c r="O297" t="str" cm="1">
        <f t="array" ref="O297">_xll.BDP(I297,"SECURITY_TYP")</f>
        <v>FORWARD</v>
      </c>
      <c r="P297" t="str" cm="1">
        <f t="array" ref="P297">_xll.BDP(I297,"ID_ISIN")</f>
        <v>#N/A Field Not Applicable</v>
      </c>
      <c r="Q297" t="str" cm="1">
        <f t="array" ref="Q297">_xll.BDP(P297&amp;" Govt","MATURITY")</f>
        <v>#N/A Field Not Applicable Govt</v>
      </c>
      <c r="R297" t="str" cm="1">
        <f t="array" ref="R297">_xll.BDP(I297,"CRNCY")</f>
        <v>KRW</v>
      </c>
      <c r="S297" s="91" t="str" cm="1">
        <f t="array" ref="S297">_xll.BDP(P297&amp;" Govt","RISK_MID")</f>
        <v>#N/A Field Not Applicable Govt</v>
      </c>
      <c r="T297" s="175" t="e">
        <f t="shared" si="79"/>
        <v>#VALUE!</v>
      </c>
      <c r="U297" cm="1">
        <f t="array" ref="U297">IF(R297="USD",1,_xll.BDP("USD"&amp;R297&amp;" CURNCY","PX_LAST"))</f>
        <v>1378.85</v>
      </c>
      <c r="V297" s="107" t="e">
        <f t="shared" si="80"/>
        <v>#VALUE!</v>
      </c>
      <c r="X297" s="249" t="str">
        <f t="shared" si="81"/>
        <v>USD/KRW N 06/20/24 Curncy</v>
      </c>
      <c r="Y297" s="250">
        <f t="shared" si="82"/>
        <v>26387398.197593212</v>
      </c>
      <c r="Z297" s="254">
        <f t="shared" si="83"/>
        <v>-788441.37342739105</v>
      </c>
      <c r="AA297" s="254" t="e">
        <f t="shared" si="84"/>
        <v>#VALUE!</v>
      </c>
      <c r="AB297" s="91" t="str" cm="1">
        <f t="array" ref="AB297">_xll.BDP(P297&amp;" Govt","PX_DIRTY_MID")</f>
        <v>#N/A Field Not Applicable Govt</v>
      </c>
      <c r="AC297" s="256" t="e">
        <f t="shared" si="85"/>
        <v>#VALUE!</v>
      </c>
      <c r="AD297" s="255" t="e">
        <f t="shared" si="86"/>
        <v>#VALUE!</v>
      </c>
      <c r="AE297" s="249" t="str">
        <f t="shared" si="87"/>
        <v>USD/KRW N 06/20/24 USD</v>
      </c>
      <c r="AF297" s="254"/>
      <c r="AG297" s="254">
        <f t="shared" si="88"/>
        <v>-788441.37342739105</v>
      </c>
      <c r="AH297" s="254" t="e">
        <f t="shared" si="89"/>
        <v>#VALUE!</v>
      </c>
      <c r="AI297" s="256" t="e">
        <f t="shared" si="90"/>
        <v>#VALUE!</v>
      </c>
      <c r="AJ297" t="b">
        <f t="shared" si="91"/>
        <v>1</v>
      </c>
      <c r="AK297" t="s">
        <v>1011</v>
      </c>
      <c r="AL297" t="str">
        <f t="shared" si="92"/>
        <v>FORWARD</v>
      </c>
      <c r="AM297">
        <f t="shared" si="93"/>
        <v>0</v>
      </c>
    </row>
    <row r="298" spans="8:39" x14ac:dyDescent="0.35">
      <c r="H298" s="287" t="e">
        <f t="shared" si="94"/>
        <v>#N/A</v>
      </c>
      <c r="I298" s="249" t="s">
        <v>1242</v>
      </c>
      <c r="J298" t="s">
        <v>792</v>
      </c>
      <c r="L298">
        <v>-3000000</v>
      </c>
      <c r="M298">
        <v>-3000000</v>
      </c>
      <c r="N298" s="251">
        <v>1368.554970703125</v>
      </c>
      <c r="O298" t="str" cm="1">
        <f t="array" ref="O298">_xll.BDP(I298,"SECURITY_TYP")</f>
        <v>FORWARD</v>
      </c>
      <c r="P298" t="str" cm="1">
        <f t="array" ref="P298">_xll.BDP(I298,"ID_ISIN")</f>
        <v>#N/A Field Not Applicable</v>
      </c>
      <c r="Q298" t="str" cm="1">
        <f t="array" ref="Q298">_xll.BDP(P298&amp;" Govt","MATURITY")</f>
        <v>#N/A Field Not Applicable Govt</v>
      </c>
      <c r="R298" t="str" cm="1">
        <f t="array" ref="R298">_xll.BDP(I298,"CRNCY")</f>
        <v>KRW</v>
      </c>
      <c r="S298" s="91" t="str" cm="1">
        <f t="array" ref="S298">_xll.BDP(P298&amp;" Govt","RISK_MID")</f>
        <v>#N/A Field Not Applicable Govt</v>
      </c>
      <c r="T298" s="175" t="e">
        <f t="shared" si="79"/>
        <v>#VALUE!</v>
      </c>
      <c r="U298" cm="1">
        <f t="array" ref="U298">IF(R298="USD",1,_xll.BDP("USD"&amp;R298&amp;" CURNCY","PX_LAST"))</f>
        <v>1378.85</v>
      </c>
      <c r="V298" s="107" t="e">
        <f t="shared" si="80"/>
        <v>#VALUE!</v>
      </c>
      <c r="X298" s="249" t="str">
        <f t="shared" si="81"/>
        <v>USD/KRW N 06/20/24 Curncy</v>
      </c>
      <c r="Y298" s="250">
        <f t="shared" si="82"/>
        <v>-2912962.2430210225</v>
      </c>
      <c r="Z298" s="254">
        <f t="shared" si="83"/>
        <v>87037.756978977472</v>
      </c>
      <c r="AA298" s="254" t="e">
        <f t="shared" si="84"/>
        <v>#VALUE!</v>
      </c>
      <c r="AB298" s="91" t="str" cm="1">
        <f t="array" ref="AB298">_xll.BDP(P298&amp;" Govt","PX_DIRTY_MID")</f>
        <v>#N/A Field Not Applicable Govt</v>
      </c>
      <c r="AC298" s="256" t="e">
        <f t="shared" si="85"/>
        <v>#VALUE!</v>
      </c>
      <c r="AD298" s="255" t="e">
        <f t="shared" si="86"/>
        <v>#VALUE!</v>
      </c>
      <c r="AE298" s="249" t="str">
        <f t="shared" si="87"/>
        <v>USD/KRW N 06/20/24 USD</v>
      </c>
      <c r="AF298" s="254"/>
      <c r="AG298" s="254">
        <f t="shared" si="88"/>
        <v>87037.756978977472</v>
      </c>
      <c r="AH298" s="254" t="e">
        <f t="shared" si="89"/>
        <v>#VALUE!</v>
      </c>
      <c r="AI298" s="256" t="e">
        <f t="shared" si="90"/>
        <v>#VALUE!</v>
      </c>
      <c r="AJ298" t="b">
        <f t="shared" si="91"/>
        <v>1</v>
      </c>
      <c r="AK298" t="s">
        <v>1011</v>
      </c>
      <c r="AL298" t="str">
        <f t="shared" si="92"/>
        <v>FORWARD</v>
      </c>
      <c r="AM298">
        <f t="shared" si="93"/>
        <v>0</v>
      </c>
    </row>
    <row r="299" spans="8:39" x14ac:dyDescent="0.35">
      <c r="H299" s="287" t="e">
        <f t="shared" si="94"/>
        <v>#N/A</v>
      </c>
      <c r="I299" s="249" t="s">
        <v>1242</v>
      </c>
      <c r="J299" t="s">
        <v>792</v>
      </c>
      <c r="L299">
        <v>-2200000</v>
      </c>
      <c r="M299">
        <v>-2200000</v>
      </c>
      <c r="N299" s="251">
        <v>1368.554970703125</v>
      </c>
      <c r="O299" t="str" cm="1">
        <f t="array" ref="O299">_xll.BDP(I299,"SECURITY_TYP")</f>
        <v>FORWARD</v>
      </c>
      <c r="P299" t="str" cm="1">
        <f t="array" ref="P299">_xll.BDP(I299,"ID_ISIN")</f>
        <v>#N/A Field Not Applicable</v>
      </c>
      <c r="Q299" t="str" cm="1">
        <f t="array" ref="Q299">_xll.BDP(P299&amp;" Govt","MATURITY")</f>
        <v>#N/A Field Not Applicable Govt</v>
      </c>
      <c r="R299" t="str" cm="1">
        <f t="array" ref="R299">_xll.BDP(I299,"CRNCY")</f>
        <v>KRW</v>
      </c>
      <c r="S299" s="91" t="str" cm="1">
        <f t="array" ref="S299">_xll.BDP(P299&amp;" Govt","RISK_MID")</f>
        <v>#N/A Field Not Applicable Govt</v>
      </c>
      <c r="T299" s="175" t="e">
        <f t="shared" si="79"/>
        <v>#VALUE!</v>
      </c>
      <c r="U299" cm="1">
        <f t="array" ref="U299">IF(R299="USD",1,_xll.BDP("USD"&amp;R299&amp;" CURNCY","PX_LAST"))</f>
        <v>1378.85</v>
      </c>
      <c r="V299" s="107" t="e">
        <f t="shared" si="80"/>
        <v>#VALUE!</v>
      </c>
      <c r="X299" s="249" t="str">
        <f t="shared" si="81"/>
        <v>USD/KRW N 06/20/24 Curncy</v>
      </c>
      <c r="Y299" s="250">
        <f t="shared" si="82"/>
        <v>-2136172.3115487499</v>
      </c>
      <c r="Z299" s="254">
        <f t="shared" si="83"/>
        <v>63827.688451250084</v>
      </c>
      <c r="AA299" s="254" t="e">
        <f t="shared" si="84"/>
        <v>#VALUE!</v>
      </c>
      <c r="AB299" s="91" t="str" cm="1">
        <f t="array" ref="AB299">_xll.BDP(P299&amp;" Govt","PX_DIRTY_MID")</f>
        <v>#N/A Field Not Applicable Govt</v>
      </c>
      <c r="AC299" s="256" t="e">
        <f t="shared" si="85"/>
        <v>#VALUE!</v>
      </c>
      <c r="AD299" s="255" t="e">
        <f t="shared" si="86"/>
        <v>#VALUE!</v>
      </c>
      <c r="AE299" s="249" t="str">
        <f t="shared" si="87"/>
        <v>USD/KRW N 06/20/24 USD</v>
      </c>
      <c r="AF299" s="254"/>
      <c r="AG299" s="254">
        <f t="shared" si="88"/>
        <v>63827.688451250084</v>
      </c>
      <c r="AH299" s="254" t="e">
        <f t="shared" si="89"/>
        <v>#VALUE!</v>
      </c>
      <c r="AI299" s="256" t="e">
        <f t="shared" si="90"/>
        <v>#VALUE!</v>
      </c>
      <c r="AJ299" t="b">
        <f t="shared" si="91"/>
        <v>1</v>
      </c>
      <c r="AK299" t="s">
        <v>1011</v>
      </c>
      <c r="AL299" t="str">
        <f t="shared" si="92"/>
        <v>FORWARD</v>
      </c>
      <c r="AM299">
        <f t="shared" si="93"/>
        <v>0</v>
      </c>
    </row>
    <row r="300" spans="8:39" x14ac:dyDescent="0.35">
      <c r="H300" s="287" t="e">
        <f t="shared" si="94"/>
        <v>#N/A</v>
      </c>
      <c r="I300" s="249" t="s">
        <v>1242</v>
      </c>
      <c r="J300" t="s">
        <v>791</v>
      </c>
      <c r="L300">
        <v>-35590023019</v>
      </c>
      <c r="M300">
        <v>-25973948.027608782</v>
      </c>
      <c r="N300" s="251">
        <v>1368.554970703125</v>
      </c>
      <c r="O300" t="str" cm="1">
        <f t="array" ref="O300">_xll.BDP(I300,"SECURITY_TYP")</f>
        <v>FORWARD</v>
      </c>
      <c r="P300" t="str" cm="1">
        <f t="array" ref="P300">_xll.BDP(I300,"ID_ISIN")</f>
        <v>#N/A Field Not Applicable</v>
      </c>
      <c r="Q300" t="str" cm="1">
        <f t="array" ref="Q300">_xll.BDP(P300&amp;" Govt","MATURITY")</f>
        <v>#N/A Field Not Applicable Govt</v>
      </c>
      <c r="R300" t="str" cm="1">
        <f t="array" ref="R300">_xll.BDP(I300,"CRNCY")</f>
        <v>KRW</v>
      </c>
      <c r="S300" s="91" t="str" cm="1">
        <f t="array" ref="S300">_xll.BDP(P300&amp;" Govt","RISK_MID")</f>
        <v>#N/A Field Not Applicable Govt</v>
      </c>
      <c r="T300" s="175" t="e">
        <f t="shared" si="79"/>
        <v>#VALUE!</v>
      </c>
      <c r="U300" cm="1">
        <f t="array" ref="U300">IF(R300="USD",1,_xll.BDP("USD"&amp;R300&amp;" CURNCY","PX_LAST"))</f>
        <v>1378.85</v>
      </c>
      <c r="V300" s="107" t="e">
        <f t="shared" si="80"/>
        <v>#VALUE!</v>
      </c>
      <c r="X300" s="249" t="str">
        <f t="shared" si="81"/>
        <v>USD/KRW N 06/20/24 Curncy</v>
      </c>
      <c r="Y300" s="250">
        <f t="shared" si="82"/>
        <v>-34557464427.532021</v>
      </c>
      <c r="Z300" s="254">
        <f t="shared" si="83"/>
        <v>1032558591.4679794</v>
      </c>
      <c r="AA300" s="254" t="e">
        <f t="shared" si="84"/>
        <v>#VALUE!</v>
      </c>
      <c r="AB300" s="91" t="str" cm="1">
        <f t="array" ref="AB300">_xll.BDP(P300&amp;" Govt","PX_DIRTY_MID")</f>
        <v>#N/A Field Not Applicable Govt</v>
      </c>
      <c r="AC300" s="256" t="e">
        <f t="shared" si="85"/>
        <v>#VALUE!</v>
      </c>
      <c r="AD300" s="255" t="e">
        <f t="shared" si="86"/>
        <v>#VALUE!</v>
      </c>
      <c r="AE300" s="249" t="str">
        <f t="shared" si="87"/>
        <v>USD/KRW N 06/20/24 KRW</v>
      </c>
      <c r="AF300" s="254"/>
      <c r="AG300" s="254">
        <f t="shared" si="88"/>
        <v>1032558591.4679794</v>
      </c>
      <c r="AH300" s="254" t="e">
        <f t="shared" si="89"/>
        <v>#VALUE!</v>
      </c>
      <c r="AI300" s="256" t="e">
        <f t="shared" si="90"/>
        <v>#VALUE!</v>
      </c>
      <c r="AJ300" t="b">
        <f t="shared" si="91"/>
        <v>1</v>
      </c>
      <c r="AK300" t="s">
        <v>1011</v>
      </c>
      <c r="AL300" t="str">
        <f t="shared" si="92"/>
        <v>FORWARD</v>
      </c>
      <c r="AM300">
        <f t="shared" si="93"/>
        <v>0</v>
      </c>
    </row>
    <row r="301" spans="8:39" x14ac:dyDescent="0.35">
      <c r="H301" s="287" t="e">
        <f t="shared" si="94"/>
        <v>#N/A</v>
      </c>
      <c r="I301" s="249" t="s">
        <v>1242</v>
      </c>
      <c r="J301" t="s">
        <v>791</v>
      </c>
      <c r="L301">
        <v>4039608000</v>
      </c>
      <c r="M301">
        <v>2948145.5571944388</v>
      </c>
      <c r="N301" s="251">
        <v>1368.554970703125</v>
      </c>
      <c r="O301" t="str" cm="1">
        <f t="array" ref="O301">_xll.BDP(I301,"SECURITY_TYP")</f>
        <v>FORWARD</v>
      </c>
      <c r="P301" t="str" cm="1">
        <f t="array" ref="P301">_xll.BDP(I301,"ID_ISIN")</f>
        <v>#N/A Field Not Applicable</v>
      </c>
      <c r="Q301" t="str" cm="1">
        <f t="array" ref="Q301">_xll.BDP(P301&amp;" Govt","MATURITY")</f>
        <v>#N/A Field Not Applicable Govt</v>
      </c>
      <c r="R301" t="str" cm="1">
        <f t="array" ref="R301">_xll.BDP(I301,"CRNCY")</f>
        <v>KRW</v>
      </c>
      <c r="S301" s="91" t="str" cm="1">
        <f t="array" ref="S301">_xll.BDP(P301&amp;" Govt","RISK_MID")</f>
        <v>#N/A Field Not Applicable Govt</v>
      </c>
      <c r="T301" s="175" t="e">
        <f t="shared" si="79"/>
        <v>#VALUE!</v>
      </c>
      <c r="U301" cm="1">
        <f t="array" ref="U301">IF(R301="USD",1,_xll.BDP("USD"&amp;R301&amp;" CURNCY","PX_LAST"))</f>
        <v>1378.85</v>
      </c>
      <c r="V301" s="107" t="e">
        <f t="shared" si="80"/>
        <v>#VALUE!</v>
      </c>
      <c r="X301" s="249" t="str">
        <f t="shared" si="81"/>
        <v>USD/KRW N 06/20/24 Curncy</v>
      </c>
      <c r="Y301" s="250">
        <f t="shared" si="82"/>
        <v>3922408526.8685555</v>
      </c>
      <c r="Z301" s="254">
        <f t="shared" si="83"/>
        <v>-117199473.13144445</v>
      </c>
      <c r="AA301" s="254" t="e">
        <f t="shared" si="84"/>
        <v>#VALUE!</v>
      </c>
      <c r="AB301" s="91" t="str" cm="1">
        <f t="array" ref="AB301">_xll.BDP(P301&amp;" Govt","PX_DIRTY_MID")</f>
        <v>#N/A Field Not Applicable Govt</v>
      </c>
      <c r="AC301" s="256" t="e">
        <f t="shared" si="85"/>
        <v>#VALUE!</v>
      </c>
      <c r="AD301" s="255" t="e">
        <f t="shared" si="86"/>
        <v>#VALUE!</v>
      </c>
      <c r="AE301" s="249" t="str">
        <f t="shared" si="87"/>
        <v>USD/KRW N 06/20/24 KRW</v>
      </c>
      <c r="AF301" s="254"/>
      <c r="AG301" s="254">
        <f t="shared" si="88"/>
        <v>-117199473.13144445</v>
      </c>
      <c r="AH301" s="254" t="e">
        <f t="shared" si="89"/>
        <v>#VALUE!</v>
      </c>
      <c r="AI301" s="256" t="e">
        <f t="shared" si="90"/>
        <v>#VALUE!</v>
      </c>
      <c r="AJ301" t="b">
        <f t="shared" si="91"/>
        <v>1</v>
      </c>
      <c r="AK301" t="s">
        <v>1011</v>
      </c>
      <c r="AL301" t="str">
        <f t="shared" si="92"/>
        <v>FORWARD</v>
      </c>
      <c r="AM301">
        <f t="shared" si="93"/>
        <v>0</v>
      </c>
    </row>
    <row r="302" spans="8:39" x14ac:dyDescent="0.35">
      <c r="H302" s="287" t="e">
        <f t="shared" si="94"/>
        <v>#N/A</v>
      </c>
      <c r="I302" s="249" t="s">
        <v>729</v>
      </c>
      <c r="J302" t="s">
        <v>1281</v>
      </c>
      <c r="L302">
        <v>0</v>
      </c>
      <c r="M302">
        <v>0</v>
      </c>
      <c r="N302" s="251">
        <v>0</v>
      </c>
      <c r="O302" t="str" cm="1">
        <f t="array" ref="O302">_xll.BDP(I302,"SECURITY_TYP")</f>
        <v>DOMESTIC</v>
      </c>
      <c r="P302" t="str" cm="1">
        <f t="array" ref="P302">_xll.BDP(I302,"ID_ISIN")</f>
        <v>SE0011281922</v>
      </c>
      <c r="Q302" t="str" cm="1">
        <f t="array" ref="Q302">_xll.BDP(P302&amp;" Govt","MATURITY")</f>
        <v>12/11/2029</v>
      </c>
      <c r="R302" t="str" cm="1">
        <f t="array" ref="R302">_xll.BDP(I302,"CRNCY")</f>
        <v>SEK</v>
      </c>
      <c r="S302" s="91" cm="1">
        <f t="array" ref="S302">_xll.BDP(P302&amp;" Govt","RISK_MID")</f>
        <v>4.7813228723541101</v>
      </c>
      <c r="T302" s="175">
        <f t="shared" si="79"/>
        <v>0</v>
      </c>
      <c r="U302" cm="1">
        <f t="array" ref="U302">IF(R302="USD",1,_xll.BDP("USD"&amp;R302&amp;" CURNCY","PX_LAST"))</f>
        <v>10.5131</v>
      </c>
      <c r="V302" s="107">
        <f t="shared" si="80"/>
        <v>0</v>
      </c>
      <c r="X302" s="249" t="str">
        <f t="shared" si="81"/>
        <v>AS783715 Corp</v>
      </c>
      <c r="Y302" s="250">
        <f t="shared" si="82"/>
        <v>0</v>
      </c>
      <c r="Z302" s="254">
        <f t="shared" si="83"/>
        <v>0</v>
      </c>
      <c r="AA302" s="254">
        <f t="shared" si="84"/>
        <v>0</v>
      </c>
      <c r="AB302" s="91" cm="1">
        <f t="array" ref="AB302">_xll.BDP(P302&amp;" Govt","PX_DIRTY_MID")</f>
        <v>93.767833333333343</v>
      </c>
      <c r="AC302" s="256">
        <f t="shared" si="85"/>
        <v>0</v>
      </c>
      <c r="AD302" s="255" t="e">
        <f t="shared" si="86"/>
        <v>#DIV/0!</v>
      </c>
      <c r="AE302" s="249" t="str">
        <f t="shared" si="87"/>
        <v>[SGB 0 ¾ 11/12/29 1061]</v>
      </c>
      <c r="AF302" s="254"/>
      <c r="AG302" s="254">
        <f t="shared" si="88"/>
        <v>0</v>
      </c>
      <c r="AH302" s="254">
        <f t="shared" si="89"/>
        <v>0</v>
      </c>
      <c r="AI302" s="256">
        <f t="shared" si="90"/>
        <v>0</v>
      </c>
      <c r="AJ302" t="b">
        <f t="shared" si="91"/>
        <v>1</v>
      </c>
      <c r="AK302" t="s">
        <v>1011</v>
      </c>
      <c r="AL302" t="str">
        <f t="shared" si="92"/>
        <v>DOMESTIC</v>
      </c>
      <c r="AM302">
        <f t="shared" si="93"/>
        <v>0</v>
      </c>
    </row>
    <row r="303" spans="8:39" x14ac:dyDescent="0.35">
      <c r="H303" s="287" t="e">
        <f t="shared" si="94"/>
        <v>#N/A</v>
      </c>
      <c r="I303" s="249" t="s">
        <v>1072</v>
      </c>
      <c r="J303" t="s">
        <v>1254</v>
      </c>
      <c r="K303" t="s">
        <v>690</v>
      </c>
      <c r="L303">
        <v>0</v>
      </c>
      <c r="M303">
        <v>0</v>
      </c>
      <c r="N303" s="251">
        <v>0</v>
      </c>
      <c r="O303" t="str" cm="1">
        <f t="array" ref="O303">_xll.BDP(I303,"SECURITY_TYP")</f>
        <v>Rec Fix/Pay IL ZC</v>
      </c>
      <c r="P303" t="str" cm="1">
        <f t="array" ref="P303">_xll.BDP(I303,"ID_ISIN")</f>
        <v>#N/A Field Not Applicable</v>
      </c>
      <c r="Q303" t="str" cm="1">
        <f t="array" ref="Q303">_xll.BDP(P303&amp;" Govt","MATURITY")</f>
        <v>#N/A Field Not Applicable Govt</v>
      </c>
      <c r="R303" t="str" cm="1">
        <f t="array" ref="R303">_xll.BDP(I303,"CRNCY")</f>
        <v>USD</v>
      </c>
      <c r="S303" s="91" t="str" cm="1">
        <f t="array" ref="S303">_xll.BDP(P303&amp;" Govt","RISK_MID")</f>
        <v>#N/A Field Not Applicable Govt</v>
      </c>
      <c r="T303" s="175" t="e">
        <f t="shared" si="79"/>
        <v>#VALUE!</v>
      </c>
      <c r="U303" cm="1">
        <f t="array" ref="U303">IF(R303="USD",1,_xll.BDP("USD"&amp;R303&amp;" CURNCY","PX_LAST"))</f>
        <v>1</v>
      </c>
      <c r="V303" s="107" t="e">
        <f t="shared" si="80"/>
        <v>#VALUE!</v>
      </c>
      <c r="X303" s="249" t="str">
        <f t="shared" si="81"/>
        <v>SL7Y06YX Corp</v>
      </c>
      <c r="Y303" s="250">
        <f t="shared" si="82"/>
        <v>0</v>
      </c>
      <c r="Z303" s="254">
        <f t="shared" si="83"/>
        <v>0</v>
      </c>
      <c r="AA303" s="254" t="e">
        <f t="shared" si="84"/>
        <v>#VALUE!</v>
      </c>
      <c r="AB303" s="91" t="str" cm="1">
        <f t="array" ref="AB303">_xll.BDP(P303&amp;" Govt","PX_DIRTY_MID")</f>
        <v>#N/A Field Not Applicable Govt</v>
      </c>
      <c r="AC303" s="256" t="e">
        <f t="shared" si="85"/>
        <v>#VALUE!</v>
      </c>
      <c r="AD303" s="255" t="e">
        <f t="shared" si="86"/>
        <v>#VALUE!</v>
      </c>
      <c r="AE303" s="249" t="str">
        <f t="shared" si="87"/>
        <v>[/ZC 2.18 01/17/26 000U]</v>
      </c>
      <c r="AF303" s="254"/>
      <c r="AG303" s="254">
        <f t="shared" si="88"/>
        <v>0</v>
      </c>
      <c r="AH303" s="254" t="e">
        <f t="shared" si="89"/>
        <v>#VALUE!</v>
      </c>
      <c r="AI303" s="256" t="e">
        <f t="shared" si="90"/>
        <v>#VALUE!</v>
      </c>
      <c r="AJ303" t="b">
        <f t="shared" si="91"/>
        <v>1</v>
      </c>
      <c r="AK303" t="s">
        <v>1011</v>
      </c>
      <c r="AL303" t="str">
        <f t="shared" si="92"/>
        <v>Rec Fix/Pay IL ZC</v>
      </c>
      <c r="AM303" t="str">
        <f t="shared" si="93"/>
        <v>Long US Inflation</v>
      </c>
    </row>
    <row r="304" spans="8:39" x14ac:dyDescent="0.35">
      <c r="H304" s="287" t="e">
        <f t="shared" si="94"/>
        <v>#N/A</v>
      </c>
      <c r="I304" s="249" t="s">
        <v>987</v>
      </c>
      <c r="J304" t="s">
        <v>1128</v>
      </c>
      <c r="L304">
        <v>0</v>
      </c>
      <c r="M304" s="250">
        <v>0</v>
      </c>
      <c r="N304" s="251">
        <v>0</v>
      </c>
      <c r="O304" t="str" cm="1">
        <f t="array" ref="O304">_xll.BDP(I304,"SECURITY_TYP")</f>
        <v>Rec Fix/Pay IL ZC</v>
      </c>
      <c r="P304" t="str" cm="1">
        <f t="array" ref="P304">_xll.BDP(I304,"ID_ISIN")</f>
        <v>#N/A Field Not Applicable</v>
      </c>
      <c r="Q304" t="str" cm="1">
        <f t="array" ref="Q304">_xll.BDP(P304&amp;" Govt","MATURITY")</f>
        <v>#N/A Field Not Applicable Govt</v>
      </c>
      <c r="R304" t="str" cm="1">
        <f t="array" ref="R304">_xll.BDP(I304,"CRNCY")</f>
        <v>GBP</v>
      </c>
      <c r="S304" s="91" t="str" cm="1">
        <f t="array" ref="S304">_xll.BDP(P304&amp;" Govt","RISK_MID")</f>
        <v>#N/A Field Not Applicable Govt</v>
      </c>
      <c r="T304" s="175" t="e">
        <f t="shared" si="79"/>
        <v>#VALUE!</v>
      </c>
      <c r="U304" cm="1">
        <f t="array" ref="U304">IF(R304="USD",1,_xll.BDP("USD"&amp;R304&amp;" CURNCY","PX_LAST"))</f>
        <v>0.77449999999999997</v>
      </c>
      <c r="V304" s="107" t="e">
        <f t="shared" si="80"/>
        <v>#VALUE!</v>
      </c>
      <c r="X304" s="249" t="str">
        <f t="shared" si="81"/>
        <v>SL1V5CS4 Corp</v>
      </c>
      <c r="Y304" s="250">
        <f t="shared" si="82"/>
        <v>0</v>
      </c>
      <c r="Z304" s="254">
        <f t="shared" si="83"/>
        <v>0</v>
      </c>
      <c r="AA304" s="254" t="e">
        <f t="shared" si="84"/>
        <v>#VALUE!</v>
      </c>
      <c r="AB304" s="91" t="str" cm="1">
        <f t="array" ref="AB304">_xll.BDP(P304&amp;" Govt","PX_DIRTY_MID")</f>
        <v>#N/A Field Not Applicable Govt</v>
      </c>
      <c r="AC304" s="256" t="e">
        <f t="shared" si="85"/>
        <v>#VALUE!</v>
      </c>
      <c r="AD304" s="255" t="e">
        <f t="shared" si="86"/>
        <v>#VALUE!</v>
      </c>
      <c r="AE304" s="249" t="str">
        <f t="shared" si="87"/>
        <v>[/ZC 3.481 09/15/25 0006]</v>
      </c>
      <c r="AG304" s="254">
        <f t="shared" si="88"/>
        <v>0</v>
      </c>
      <c r="AH304" s="254" t="e">
        <f t="shared" si="89"/>
        <v>#VALUE!</v>
      </c>
      <c r="AI304" s="256" t="e">
        <f t="shared" si="90"/>
        <v>#VALUE!</v>
      </c>
      <c r="AJ304" t="b">
        <f t="shared" si="91"/>
        <v>1</v>
      </c>
      <c r="AK304" t="s">
        <v>1011</v>
      </c>
      <c r="AL304" t="str">
        <f t="shared" si="92"/>
        <v>Rec Fix/Pay IL ZC</v>
      </c>
      <c r="AM304">
        <f t="shared" si="93"/>
        <v>0</v>
      </c>
    </row>
    <row r="305" spans="8:39" x14ac:dyDescent="0.35">
      <c r="H305" s="287" t="e">
        <f t="shared" si="94"/>
        <v>#N/A</v>
      </c>
      <c r="I305" s="249" t="s">
        <v>1229</v>
      </c>
      <c r="J305" t="s">
        <v>1230</v>
      </c>
      <c r="L305">
        <v>598384969.38000011</v>
      </c>
      <c r="M305">
        <v>7192948.3462849241</v>
      </c>
      <c r="N305" s="251">
        <v>89.80675122070312</v>
      </c>
      <c r="O305" t="str" cm="1">
        <f t="array" ref="O305">_xll.BDP(I305,"SECURITY_TYP")</f>
        <v>FORWARD</v>
      </c>
      <c r="P305" t="str" cm="1">
        <f t="array" ref="P305">_xll.BDP(I305,"ID_ISIN")</f>
        <v>#N/A Field Not Applicable</v>
      </c>
      <c r="Q305" t="str" cm="1">
        <f t="array" ref="Q305">_xll.BDP(P305&amp;" Govt","MATURITY")</f>
        <v>#N/A Field Not Applicable Govt</v>
      </c>
      <c r="R305" t="str" cm="1">
        <f t="array" ref="R305">_xll.BDP(I305,"CRNCY")</f>
        <v>INR</v>
      </c>
      <c r="S305" s="91" t="str" cm="1">
        <f t="array" ref="S305">_xll.BDP(P305&amp;" Govt","RISK_MID")</f>
        <v>#N/A Field Not Applicable Govt</v>
      </c>
      <c r="T305" s="175" t="e">
        <f t="shared" si="79"/>
        <v>#VALUE!</v>
      </c>
      <c r="U305" cm="1">
        <f t="array" ref="U305">IF(R305="USD",1,_xll.BDP("USD"&amp;R305&amp;" CURNCY","PX_LAST"))</f>
        <v>83.521199999999993</v>
      </c>
      <c r="V305" s="107" t="e">
        <f t="shared" si="80"/>
        <v>#VALUE!</v>
      </c>
      <c r="X305" s="249" t="str">
        <f t="shared" si="81"/>
        <v>EUR/INR N 06/20/24 Curncy</v>
      </c>
      <c r="Y305" s="250">
        <f t="shared" si="82"/>
        <v>581024274.19841039</v>
      </c>
      <c r="Z305" s="254">
        <f t="shared" si="83"/>
        <v>-17360695.181589723</v>
      </c>
      <c r="AA305" s="254" t="e">
        <f t="shared" si="84"/>
        <v>#VALUE!</v>
      </c>
      <c r="AB305" s="91" t="str" cm="1">
        <f t="array" ref="AB305">_xll.BDP(P305&amp;" Govt","PX_DIRTY_MID")</f>
        <v>#N/A Field Not Applicable Govt</v>
      </c>
      <c r="AC305" s="256" t="e">
        <f t="shared" si="85"/>
        <v>#VALUE!</v>
      </c>
      <c r="AD305" s="255" t="e">
        <f t="shared" si="86"/>
        <v>#VALUE!</v>
      </c>
      <c r="AE305" s="249" t="str">
        <f t="shared" si="87"/>
        <v>EUR/INR N 06/20/24 INR</v>
      </c>
      <c r="AF305" s="254"/>
      <c r="AG305" s="254">
        <f t="shared" si="88"/>
        <v>-17360695.181589723</v>
      </c>
      <c r="AH305" s="254" t="e">
        <f t="shared" si="89"/>
        <v>#VALUE!</v>
      </c>
      <c r="AI305" s="256" t="e">
        <f t="shared" si="90"/>
        <v>#VALUE!</v>
      </c>
      <c r="AJ305" t="b">
        <f t="shared" si="91"/>
        <v>1</v>
      </c>
      <c r="AK305" t="s">
        <v>1011</v>
      </c>
      <c r="AL305" t="str">
        <f t="shared" si="92"/>
        <v>FORWARD</v>
      </c>
      <c r="AM305">
        <f t="shared" si="93"/>
        <v>0</v>
      </c>
    </row>
    <row r="306" spans="8:39" x14ac:dyDescent="0.35">
      <c r="H306" s="287" t="e">
        <f t="shared" si="94"/>
        <v>#N/A</v>
      </c>
      <c r="I306" s="249" t="s">
        <v>1229</v>
      </c>
      <c r="J306" t="s">
        <v>1231</v>
      </c>
      <c r="L306" s="250">
        <v>-6600000</v>
      </c>
      <c r="M306" s="250">
        <v>-7134271.7170715332</v>
      </c>
      <c r="N306" s="251">
        <v>89.80675122070312</v>
      </c>
      <c r="O306" t="str" cm="1">
        <f t="array" ref="O306">_xll.BDP(I306,"SECURITY_TYP")</f>
        <v>FORWARD</v>
      </c>
      <c r="P306" t="str" cm="1">
        <f t="array" ref="P306">_xll.BDP(I306,"ID_ISIN")</f>
        <v>#N/A Field Not Applicable</v>
      </c>
      <c r="Q306" t="str" cm="1">
        <f t="array" ref="Q306">_xll.BDP(P306&amp;" Govt","MATURITY")</f>
        <v>#N/A Field Not Applicable Govt</v>
      </c>
      <c r="R306" t="str" cm="1">
        <f t="array" ref="R306">_xll.BDP(I306,"CRNCY")</f>
        <v>INR</v>
      </c>
      <c r="S306" s="91" t="str" cm="1">
        <f t="array" ref="S306">_xll.BDP(P306&amp;" Govt","RISK_MID")</f>
        <v>#N/A Field Not Applicable Govt</v>
      </c>
      <c r="T306" s="175" t="e">
        <f t="shared" si="79"/>
        <v>#VALUE!</v>
      </c>
      <c r="U306" cm="1">
        <f t="array" ref="U306">IF(R306="USD",1,_xll.BDP("USD"&amp;R306&amp;" CURNCY","PX_LAST"))</f>
        <v>83.521199999999993</v>
      </c>
      <c r="V306" s="107" t="e">
        <f t="shared" si="80"/>
        <v>#VALUE!</v>
      </c>
      <c r="X306" s="249" t="str">
        <f t="shared" si="81"/>
        <v>EUR/INR N 06/20/24 Curncy</v>
      </c>
      <c r="Y306" s="250">
        <f t="shared" si="82"/>
        <v>-6408516.9346462497</v>
      </c>
      <c r="Z306" s="254">
        <f t="shared" si="83"/>
        <v>191483.06535375025</v>
      </c>
      <c r="AA306" s="254" t="e">
        <f t="shared" si="84"/>
        <v>#VALUE!</v>
      </c>
      <c r="AB306" s="91" t="str" cm="1">
        <f t="array" ref="AB306">_xll.BDP(P306&amp;" Govt","PX_DIRTY_MID")</f>
        <v>#N/A Field Not Applicable Govt</v>
      </c>
      <c r="AC306" s="256" t="e">
        <f t="shared" si="85"/>
        <v>#VALUE!</v>
      </c>
      <c r="AD306" s="255" t="e">
        <f t="shared" si="86"/>
        <v>#VALUE!</v>
      </c>
      <c r="AE306" s="249" t="str">
        <f t="shared" si="87"/>
        <v>EUR/INR N 06/20/24 EUR</v>
      </c>
      <c r="AF306" s="254"/>
      <c r="AG306" s="254">
        <f t="shared" si="88"/>
        <v>191483.06535375025</v>
      </c>
      <c r="AH306" s="254" t="e">
        <f t="shared" si="89"/>
        <v>#VALUE!</v>
      </c>
      <c r="AI306" s="256" t="e">
        <f t="shared" si="90"/>
        <v>#VALUE!</v>
      </c>
      <c r="AJ306" t="b">
        <f t="shared" si="91"/>
        <v>1</v>
      </c>
      <c r="AK306" t="s">
        <v>1011</v>
      </c>
      <c r="AL306" t="str">
        <f t="shared" si="92"/>
        <v>FORWARD</v>
      </c>
      <c r="AM306">
        <f t="shared" si="93"/>
        <v>0</v>
      </c>
    </row>
    <row r="307" spans="8:39" x14ac:dyDescent="0.35">
      <c r="H307" s="287" t="e">
        <f t="shared" si="94"/>
        <v>#N/A</v>
      </c>
      <c r="I307" s="249" t="s">
        <v>780</v>
      </c>
      <c r="J307" t="s">
        <v>782</v>
      </c>
      <c r="L307">
        <v>28319186.120000001</v>
      </c>
      <c r="M307">
        <v>7570268.1820431044</v>
      </c>
      <c r="N307" s="251">
        <v>3.7324999999999999</v>
      </c>
      <c r="O307" t="str" cm="1">
        <f t="array" ref="O307">_xll.BDP(I307,"SECURITY_TYP")</f>
        <v>FORWARD</v>
      </c>
      <c r="P307" t="str" cm="1">
        <f t="array" ref="P307">_xll.BDP(I307,"ID_ISIN")</f>
        <v>#N/A Field Not Applicable</v>
      </c>
      <c r="Q307" t="str" cm="1">
        <f t="array" ref="Q307">_xll.BDP(P307&amp;" Govt","MATURITY")</f>
        <v>#N/A Field Not Applicable Govt</v>
      </c>
      <c r="R307" t="str" cm="1">
        <f t="array" ref="R307">_xll.BDP(I307,"CRNCY")</f>
        <v>PEN</v>
      </c>
      <c r="S307" s="91" t="str" cm="1">
        <f t="array" ref="S307">_xll.BDP(P307&amp;" Govt","RISK_MID")</f>
        <v>#N/A Field Not Applicable Govt</v>
      </c>
      <c r="T307" s="175" t="e">
        <f t="shared" si="79"/>
        <v>#VALUE!</v>
      </c>
      <c r="U307" cm="1">
        <f t="array" ref="U307">IF(R307="USD",1,_xll.BDP("USD"&amp;R307&amp;" CURNCY","PX_LAST"))</f>
        <v>3.758</v>
      </c>
      <c r="V307" s="107" t="e">
        <f t="shared" si="80"/>
        <v>#VALUE!</v>
      </c>
      <c r="X307" s="249" t="str">
        <f t="shared" si="81"/>
        <v>USD/PEN N 06/20/24 Curncy</v>
      </c>
      <c r="Y307" s="250">
        <f t="shared" si="82"/>
        <v>27497573.30688167</v>
      </c>
      <c r="Z307" s="254">
        <f t="shared" si="83"/>
        <v>-821612.81311833113</v>
      </c>
      <c r="AA307" s="254" t="e">
        <f t="shared" si="84"/>
        <v>#VALUE!</v>
      </c>
      <c r="AB307" s="91" t="str" cm="1">
        <f t="array" ref="AB307">_xll.BDP(P307&amp;" Govt","PX_DIRTY_MID")</f>
        <v>#N/A Field Not Applicable Govt</v>
      </c>
      <c r="AC307" s="256" t="e">
        <f t="shared" si="85"/>
        <v>#VALUE!</v>
      </c>
      <c r="AD307" s="255" t="e">
        <f t="shared" si="86"/>
        <v>#VALUE!</v>
      </c>
      <c r="AE307" s="249" t="str">
        <f t="shared" si="87"/>
        <v>USD/PEN N 06/20/24 PEN</v>
      </c>
      <c r="AF307" s="254"/>
      <c r="AG307" s="254">
        <f t="shared" si="88"/>
        <v>-821612.81311833113</v>
      </c>
      <c r="AH307" s="254" t="e">
        <f t="shared" si="89"/>
        <v>#VALUE!</v>
      </c>
      <c r="AI307" s="256" t="e">
        <f t="shared" si="90"/>
        <v>#VALUE!</v>
      </c>
      <c r="AJ307" t="b">
        <f t="shared" si="91"/>
        <v>1</v>
      </c>
      <c r="AK307" t="s">
        <v>1011</v>
      </c>
      <c r="AL307" t="str">
        <f t="shared" si="92"/>
        <v>FORWARD</v>
      </c>
      <c r="AM307">
        <f t="shared" si="93"/>
        <v>0</v>
      </c>
    </row>
    <row r="308" spans="8:39" x14ac:dyDescent="0.35">
      <c r="H308" s="287" t="e">
        <f t="shared" si="94"/>
        <v>#N/A</v>
      </c>
      <c r="I308" s="249" t="s">
        <v>780</v>
      </c>
      <c r="J308" t="s">
        <v>781</v>
      </c>
      <c r="L308" s="250">
        <v>-7600000</v>
      </c>
      <c r="M308" s="250">
        <v>-7600000</v>
      </c>
      <c r="N308" s="251">
        <v>3.7324999999999999</v>
      </c>
      <c r="O308" t="str" cm="1">
        <f t="array" ref="O308">_xll.BDP(I308,"SECURITY_TYP")</f>
        <v>FORWARD</v>
      </c>
      <c r="P308" t="str" cm="1">
        <f t="array" ref="P308">_xll.BDP(I308,"ID_ISIN")</f>
        <v>#N/A Field Not Applicable</v>
      </c>
      <c r="Q308" t="str" cm="1">
        <f t="array" ref="Q308">_xll.BDP(P308&amp;" Govt","MATURITY")</f>
        <v>#N/A Field Not Applicable Govt</v>
      </c>
      <c r="R308" t="str" cm="1">
        <f t="array" ref="R308">_xll.BDP(I308,"CRNCY")</f>
        <v>PEN</v>
      </c>
      <c r="S308" s="91" t="str" cm="1">
        <f t="array" ref="S308">_xll.BDP(P308&amp;" Govt","RISK_MID")</f>
        <v>#N/A Field Not Applicable Govt</v>
      </c>
      <c r="T308" s="175" t="e">
        <f t="shared" si="79"/>
        <v>#VALUE!</v>
      </c>
      <c r="U308" cm="1">
        <f t="array" ref="U308">IF(R308="USD",1,_xll.BDP("USD"&amp;R308&amp;" CURNCY","PX_LAST"))</f>
        <v>3.758</v>
      </c>
      <c r="V308" s="107" t="e">
        <f t="shared" si="80"/>
        <v>#VALUE!</v>
      </c>
      <c r="X308" s="249" t="str">
        <f t="shared" si="81"/>
        <v>USD/PEN N 06/20/24 Curncy</v>
      </c>
      <c r="Y308" s="250">
        <f t="shared" si="82"/>
        <v>-7379504.3489865903</v>
      </c>
      <c r="Z308" s="254">
        <f t="shared" si="83"/>
        <v>220495.65101340972</v>
      </c>
      <c r="AA308" s="254" t="e">
        <f t="shared" si="84"/>
        <v>#VALUE!</v>
      </c>
      <c r="AB308" s="91" t="str" cm="1">
        <f t="array" ref="AB308">_xll.BDP(P308&amp;" Govt","PX_DIRTY_MID")</f>
        <v>#N/A Field Not Applicable Govt</v>
      </c>
      <c r="AC308" s="256" t="e">
        <f t="shared" si="85"/>
        <v>#VALUE!</v>
      </c>
      <c r="AD308" s="255" t="e">
        <f t="shared" si="86"/>
        <v>#VALUE!</v>
      </c>
      <c r="AE308" s="249" t="str">
        <f t="shared" si="87"/>
        <v>USD/PEN N 06/20/24 USD</v>
      </c>
      <c r="AF308" s="254"/>
      <c r="AG308" s="254">
        <f t="shared" si="88"/>
        <v>220495.65101340972</v>
      </c>
      <c r="AH308" s="254" t="e">
        <f t="shared" si="89"/>
        <v>#VALUE!</v>
      </c>
      <c r="AI308" s="256" t="e">
        <f t="shared" si="90"/>
        <v>#VALUE!</v>
      </c>
      <c r="AJ308" t="b">
        <f t="shared" si="91"/>
        <v>1</v>
      </c>
      <c r="AK308" t="s">
        <v>1011</v>
      </c>
      <c r="AL308" t="str">
        <f t="shared" si="92"/>
        <v>FORWARD</v>
      </c>
      <c r="AM308">
        <f t="shared" si="93"/>
        <v>0</v>
      </c>
    </row>
    <row r="309" spans="8:39" x14ac:dyDescent="0.35">
      <c r="H309" s="287" t="e">
        <f t="shared" si="94"/>
        <v>#N/A</v>
      </c>
      <c r="I309" s="249" t="s">
        <v>780</v>
      </c>
      <c r="J309" t="s">
        <v>782</v>
      </c>
      <c r="L309">
        <v>-28346842.000000004</v>
      </c>
      <c r="M309">
        <v>-7577661.1356231701</v>
      </c>
      <c r="N309" s="251">
        <v>3.7324999999999999</v>
      </c>
      <c r="O309" t="str" cm="1">
        <f t="array" ref="O309">_xll.BDP(I309,"SECURITY_TYP")</f>
        <v>FORWARD</v>
      </c>
      <c r="P309" t="str" cm="1">
        <f t="array" ref="P309">_xll.BDP(I309,"ID_ISIN")</f>
        <v>#N/A Field Not Applicable</v>
      </c>
      <c r="Q309" t="str" cm="1">
        <f t="array" ref="Q309">_xll.BDP(P309&amp;" Govt","MATURITY")</f>
        <v>#N/A Field Not Applicable Govt</v>
      </c>
      <c r="R309" t="str" cm="1">
        <f t="array" ref="R309">_xll.BDP(I309,"CRNCY")</f>
        <v>PEN</v>
      </c>
      <c r="S309" s="91" t="str" cm="1">
        <f t="array" ref="S309">_xll.BDP(P309&amp;" Govt","RISK_MID")</f>
        <v>#N/A Field Not Applicable Govt</v>
      </c>
      <c r="T309" s="175" t="e">
        <f t="shared" si="79"/>
        <v>#VALUE!</v>
      </c>
      <c r="U309" cm="1">
        <f t="array" ref="U309">IF(R309="USD",1,_xll.BDP("USD"&amp;R309&amp;" CURNCY","PX_LAST"))</f>
        <v>3.758</v>
      </c>
      <c r="V309" s="107" t="e">
        <f t="shared" si="80"/>
        <v>#VALUE!</v>
      </c>
      <c r="X309" s="249" t="str">
        <f t="shared" si="81"/>
        <v>USD/PEN N 06/20/24 Curncy</v>
      </c>
      <c r="Y309" s="250">
        <f t="shared" si="82"/>
        <v>-27524426.818294179</v>
      </c>
      <c r="Z309" s="254">
        <f t="shared" si="83"/>
        <v>822415.18170582503</v>
      </c>
      <c r="AA309" s="254" t="e">
        <f t="shared" si="84"/>
        <v>#VALUE!</v>
      </c>
      <c r="AB309" s="91" t="str" cm="1">
        <f t="array" ref="AB309">_xll.BDP(P309&amp;" Govt","PX_DIRTY_MID")</f>
        <v>#N/A Field Not Applicable Govt</v>
      </c>
      <c r="AC309" s="256" t="e">
        <f t="shared" si="85"/>
        <v>#VALUE!</v>
      </c>
      <c r="AD309" s="255" t="e">
        <f t="shared" si="86"/>
        <v>#VALUE!</v>
      </c>
      <c r="AE309" s="249" t="str">
        <f t="shared" si="87"/>
        <v>USD/PEN N 06/20/24 PEN</v>
      </c>
      <c r="AF309" s="254"/>
      <c r="AG309" s="254">
        <f t="shared" si="88"/>
        <v>822415.18170582503</v>
      </c>
      <c r="AH309" s="254" t="e">
        <f t="shared" si="89"/>
        <v>#VALUE!</v>
      </c>
      <c r="AI309" s="256" t="e">
        <f t="shared" si="90"/>
        <v>#VALUE!</v>
      </c>
      <c r="AJ309" t="b">
        <f t="shared" si="91"/>
        <v>1</v>
      </c>
      <c r="AK309" t="s">
        <v>1011</v>
      </c>
      <c r="AL309" t="str">
        <f t="shared" si="92"/>
        <v>FORWARD</v>
      </c>
      <c r="AM309">
        <f t="shared" si="93"/>
        <v>0</v>
      </c>
    </row>
    <row r="310" spans="8:39" x14ac:dyDescent="0.35">
      <c r="H310" s="287" t="e">
        <f t="shared" si="94"/>
        <v>#N/A</v>
      </c>
      <c r="I310" s="249" t="s">
        <v>780</v>
      </c>
      <c r="J310" t="s">
        <v>781</v>
      </c>
      <c r="L310">
        <v>7667629.261959183</v>
      </c>
      <c r="M310">
        <v>7667629.261959183</v>
      </c>
      <c r="N310" s="251">
        <v>3.7324999999999999</v>
      </c>
      <c r="O310" t="str" cm="1">
        <f t="array" ref="O310">_xll.BDP(I310,"SECURITY_TYP")</f>
        <v>FORWARD</v>
      </c>
      <c r="P310" t="str" cm="1">
        <f t="array" ref="P310">_xll.BDP(I310,"ID_ISIN")</f>
        <v>#N/A Field Not Applicable</v>
      </c>
      <c r="Q310" t="str" cm="1">
        <f t="array" ref="Q310">_xll.BDP(P310&amp;" Govt","MATURITY")</f>
        <v>#N/A Field Not Applicable Govt</v>
      </c>
      <c r="R310" t="str" cm="1">
        <f t="array" ref="R310">_xll.BDP(I310,"CRNCY")</f>
        <v>PEN</v>
      </c>
      <c r="S310" s="91" t="str" cm="1">
        <f t="array" ref="S310">_xll.BDP(P310&amp;" Govt","RISK_MID")</f>
        <v>#N/A Field Not Applicable Govt</v>
      </c>
      <c r="T310" s="175" t="e">
        <f t="shared" si="79"/>
        <v>#VALUE!</v>
      </c>
      <c r="U310" cm="1">
        <f t="array" ref="U310">IF(R310="USD",1,_xll.BDP("USD"&amp;R310&amp;" CURNCY","PX_LAST"))</f>
        <v>3.758</v>
      </c>
      <c r="V310" s="107" t="e">
        <f t="shared" si="80"/>
        <v>#VALUE!</v>
      </c>
      <c r="X310" s="249" t="str">
        <f t="shared" si="81"/>
        <v>USD/PEN N 06/20/24 Curncy</v>
      </c>
      <c r="Y310" s="250">
        <f t="shared" si="82"/>
        <v>7445171.5111900829</v>
      </c>
      <c r="Z310" s="254">
        <f t="shared" si="83"/>
        <v>-222457.75076910015</v>
      </c>
      <c r="AA310" s="254" t="e">
        <f t="shared" si="84"/>
        <v>#VALUE!</v>
      </c>
      <c r="AB310" s="91" t="str" cm="1">
        <f t="array" ref="AB310">_xll.BDP(P310&amp;" Govt","PX_DIRTY_MID")</f>
        <v>#N/A Field Not Applicable Govt</v>
      </c>
      <c r="AC310" s="256" t="e">
        <f t="shared" si="85"/>
        <v>#VALUE!</v>
      </c>
      <c r="AD310" s="255" t="e">
        <f t="shared" si="86"/>
        <v>#VALUE!</v>
      </c>
      <c r="AE310" s="249" t="str">
        <f t="shared" si="87"/>
        <v>USD/PEN N 06/20/24 USD</v>
      </c>
      <c r="AF310" s="254"/>
      <c r="AG310" s="254">
        <f t="shared" si="88"/>
        <v>-222457.75076910015</v>
      </c>
      <c r="AH310" s="254" t="e">
        <f t="shared" si="89"/>
        <v>#VALUE!</v>
      </c>
      <c r="AI310" s="256" t="e">
        <f t="shared" si="90"/>
        <v>#VALUE!</v>
      </c>
      <c r="AJ310" t="b">
        <f t="shared" si="91"/>
        <v>1</v>
      </c>
      <c r="AK310" t="s">
        <v>1011</v>
      </c>
      <c r="AL310" t="str">
        <f t="shared" si="92"/>
        <v>FORWARD</v>
      </c>
      <c r="AM310">
        <f t="shared" si="93"/>
        <v>0</v>
      </c>
    </row>
    <row r="311" spans="8:39" x14ac:dyDescent="0.35">
      <c r="H311" s="287" t="e">
        <f t="shared" si="94"/>
        <v>#N/A</v>
      </c>
      <c r="I311" s="249" t="s">
        <v>1060</v>
      </c>
      <c r="J311" t="s">
        <v>1129</v>
      </c>
      <c r="L311">
        <v>0</v>
      </c>
      <c r="M311">
        <v>0</v>
      </c>
      <c r="N311" s="251">
        <v>0</v>
      </c>
      <c r="O311" t="str" cm="1">
        <f t="array" ref="O311">_xll.BDP(I311,"SECURITY_TYP")</f>
        <v>FORWARD</v>
      </c>
      <c r="P311" t="str" cm="1">
        <f t="array" ref="P311">_xll.BDP(I311,"ID_ISIN")</f>
        <v>#N/A Field Not Applicable</v>
      </c>
      <c r="Q311" t="str" cm="1">
        <f t="array" ref="Q311">_xll.BDP(P311&amp;" Govt","MATURITY")</f>
        <v>#N/A Field Not Applicable Govt</v>
      </c>
      <c r="R311" t="str" cm="1">
        <f t="array" ref="R311">_xll.BDP(I311,"CRNCY")</f>
        <v>GBP</v>
      </c>
      <c r="S311" s="91" t="str" cm="1">
        <f t="array" ref="S311">_xll.BDP(P311&amp;" Govt","RISK_MID")</f>
        <v>#N/A Field Not Applicable Govt</v>
      </c>
      <c r="T311" s="175" t="e">
        <f t="shared" si="79"/>
        <v>#VALUE!</v>
      </c>
      <c r="U311" cm="1">
        <f t="array" ref="U311">IF(R311="USD",1,_xll.BDP("USD"&amp;R311&amp;" CURNCY","PX_LAST"))</f>
        <v>0.77449999999999997</v>
      </c>
      <c r="V311" s="107" t="e">
        <f t="shared" si="80"/>
        <v>#VALUE!</v>
      </c>
      <c r="X311" s="249" t="str">
        <f t="shared" si="81"/>
        <v>EUR/GBP R 05/10/24 Curncy</v>
      </c>
      <c r="Y311" s="250">
        <f t="shared" si="82"/>
        <v>0</v>
      </c>
      <c r="Z311" s="254">
        <f t="shared" si="83"/>
        <v>0</v>
      </c>
      <c r="AA311" s="254" t="e">
        <f t="shared" si="84"/>
        <v>#VALUE!</v>
      </c>
      <c r="AB311" s="91" t="str" cm="1">
        <f t="array" ref="AB311">_xll.BDP(P311&amp;" Govt","PX_DIRTY_MID")</f>
        <v>#N/A Field Not Applicable Govt</v>
      </c>
      <c r="AC311" s="256" t="e">
        <f t="shared" si="85"/>
        <v>#VALUE!</v>
      </c>
      <c r="AD311" s="255" t="e">
        <f t="shared" si="86"/>
        <v>#VALUE!</v>
      </c>
      <c r="AE311" s="249" t="str">
        <f t="shared" si="87"/>
        <v>[EUR/GBP R 05/10/24 GBP]</v>
      </c>
      <c r="AF311" s="254"/>
      <c r="AG311" s="254">
        <f t="shared" si="88"/>
        <v>0</v>
      </c>
      <c r="AH311" s="254" t="e">
        <f t="shared" si="89"/>
        <v>#VALUE!</v>
      </c>
      <c r="AI311" s="256" t="e">
        <f t="shared" si="90"/>
        <v>#VALUE!</v>
      </c>
      <c r="AJ311" t="b">
        <f t="shared" si="91"/>
        <v>1</v>
      </c>
      <c r="AK311" t="s">
        <v>1011</v>
      </c>
      <c r="AL311" t="str">
        <f t="shared" si="92"/>
        <v>FORWARD</v>
      </c>
      <c r="AM311">
        <f t="shared" si="93"/>
        <v>0</v>
      </c>
    </row>
    <row r="312" spans="8:39" x14ac:dyDescent="0.35">
      <c r="H312" s="287" t="e">
        <f t="shared" si="94"/>
        <v>#N/A</v>
      </c>
      <c r="I312" s="249" t="s">
        <v>988</v>
      </c>
      <c r="J312" t="s">
        <v>1167</v>
      </c>
      <c r="K312" t="s">
        <v>690</v>
      </c>
      <c r="L312" s="250">
        <v>0</v>
      </c>
      <c r="M312" s="250">
        <v>0</v>
      </c>
      <c r="N312" s="251">
        <v>0</v>
      </c>
      <c r="O312" t="str" cm="1">
        <f t="array" ref="O312">_xll.BDP(I312,"SECURITY_TYP")</f>
        <v>Rec Fix/Pay IL ZC</v>
      </c>
      <c r="P312" t="str" cm="1">
        <f t="array" ref="P312">_xll.BDP(I312,"ID_ISIN")</f>
        <v>#N/A Field Not Applicable</v>
      </c>
      <c r="Q312" t="str" cm="1">
        <f t="array" ref="Q312">_xll.BDP(P312&amp;" Govt","MATURITY")</f>
        <v>#N/A Field Not Applicable Govt</v>
      </c>
      <c r="R312" t="str" cm="1">
        <f t="array" ref="R312">_xll.BDP(I312,"CRNCY")</f>
        <v>USD</v>
      </c>
      <c r="S312" s="91" t="str" cm="1">
        <f t="array" ref="S312">_xll.BDP(P312&amp;" Govt","RISK_MID")</f>
        <v>#N/A Field Not Applicable Govt</v>
      </c>
      <c r="T312" s="175" t="e">
        <f t="shared" si="79"/>
        <v>#VALUE!</v>
      </c>
      <c r="U312" cm="1">
        <f t="array" ref="U312">IF(R312="USD",1,_xll.BDP("USD"&amp;R312&amp;" CURNCY","PX_LAST"))</f>
        <v>1</v>
      </c>
      <c r="V312" s="107" t="e">
        <f t="shared" si="80"/>
        <v>#VALUE!</v>
      </c>
      <c r="X312" s="249" t="str">
        <f t="shared" si="81"/>
        <v>SL7Y06XL Corp</v>
      </c>
      <c r="Y312" s="250">
        <f t="shared" si="82"/>
        <v>0</v>
      </c>
      <c r="Z312" s="254">
        <f t="shared" si="83"/>
        <v>0</v>
      </c>
      <c r="AA312" s="254" t="e">
        <f t="shared" si="84"/>
        <v>#VALUE!</v>
      </c>
      <c r="AB312" s="91" t="str" cm="1">
        <f t="array" ref="AB312">_xll.BDP(P312&amp;" Govt","PX_DIRTY_MID")</f>
        <v>#N/A Field Not Applicable Govt</v>
      </c>
      <c r="AC312" s="256" t="e">
        <f t="shared" si="85"/>
        <v>#VALUE!</v>
      </c>
      <c r="AD312" s="255" t="e">
        <f t="shared" si="86"/>
        <v>#VALUE!</v>
      </c>
      <c r="AE312" s="249" t="str">
        <f t="shared" si="87"/>
        <v>[/ZC 2.415 11/07/25 000I]</v>
      </c>
      <c r="AF312" s="254"/>
      <c r="AG312" s="254">
        <f t="shared" si="88"/>
        <v>0</v>
      </c>
      <c r="AH312" s="254" t="e">
        <f t="shared" si="89"/>
        <v>#VALUE!</v>
      </c>
      <c r="AI312" s="256" t="e">
        <f t="shared" si="90"/>
        <v>#VALUE!</v>
      </c>
      <c r="AJ312" t="b">
        <f t="shared" si="91"/>
        <v>1</v>
      </c>
      <c r="AK312" t="s">
        <v>1011</v>
      </c>
      <c r="AL312" t="str">
        <f t="shared" si="92"/>
        <v>Rec Fix/Pay IL ZC</v>
      </c>
      <c r="AM312" t="str">
        <f t="shared" si="93"/>
        <v>Long US Inflation</v>
      </c>
    </row>
    <row r="313" spans="8:39" x14ac:dyDescent="0.35">
      <c r="H313" s="287" t="e">
        <f t="shared" si="94"/>
        <v>#N/A</v>
      </c>
      <c r="I313" s="249" t="s">
        <v>931</v>
      </c>
      <c r="J313" t="s">
        <v>1323</v>
      </c>
      <c r="K313" t="s">
        <v>933</v>
      </c>
      <c r="L313">
        <v>0</v>
      </c>
      <c r="M313">
        <v>0</v>
      </c>
      <c r="N313" s="251">
        <v>0</v>
      </c>
      <c r="O313" t="str" cm="1">
        <f t="array" ref="O313">_xll.BDP(I313,"SECURITY_TYP")</f>
        <v>Financial commodity future.</v>
      </c>
      <c r="P313" t="str" cm="1">
        <f t="array" ref="P313">_xll.BDP(I313,"ID_ISIN")</f>
        <v>GB00KKWBC053</v>
      </c>
      <c r="Q313" t="str" cm="1">
        <f t="array" ref="Q313">_xll.BDP(P313&amp;" Govt","MATURITY")</f>
        <v>#N/A Invalid Security</v>
      </c>
      <c r="R313" t="str" cm="1">
        <f t="array" ref="R313">_xll.BDP(I313,"CRNCY")</f>
        <v>GBP</v>
      </c>
      <c r="S313" s="91" t="str" cm="1">
        <f t="array" ref="S313">_xll.BDP(P313&amp;" Govt","RISK_MID")</f>
        <v>#N/A Invalid Security</v>
      </c>
      <c r="T313" s="175" t="e">
        <f t="shared" si="79"/>
        <v>#VALUE!</v>
      </c>
      <c r="U313" cm="1">
        <f t="array" ref="U313">IF(R313="USD",1,_xll.BDP("USD"&amp;R313&amp;" CURNCY","PX_LAST"))</f>
        <v>0.77449999999999997</v>
      </c>
      <c r="V313" s="107" t="e">
        <f t="shared" si="80"/>
        <v>#VALUE!</v>
      </c>
      <c r="X313" s="249" t="str">
        <f t="shared" si="81"/>
        <v>G M4 Comdty</v>
      </c>
      <c r="Y313" s="250">
        <f t="shared" si="82"/>
        <v>0</v>
      </c>
      <c r="Z313" s="254">
        <f t="shared" si="83"/>
        <v>0</v>
      </c>
      <c r="AA313" s="254" t="e">
        <f t="shared" si="84"/>
        <v>#VALUE!</v>
      </c>
      <c r="AB313" s="91" t="str" cm="1">
        <f t="array" ref="AB313">_xll.BDP(P313&amp;" Govt","PX_DIRTY_MID")</f>
        <v>#N/A Invalid Security</v>
      </c>
      <c r="AC313" s="256" t="e">
        <f t="shared" si="85"/>
        <v>#VALUE!</v>
      </c>
      <c r="AD313" s="255" t="e">
        <f t="shared" si="86"/>
        <v>#VALUE!</v>
      </c>
      <c r="AE313" s="249" t="str">
        <f t="shared" si="87"/>
        <v>[G M4 ICF]</v>
      </c>
      <c r="AF313" s="254"/>
      <c r="AG313" s="254">
        <f t="shared" si="88"/>
        <v>0</v>
      </c>
      <c r="AH313" s="254" t="e">
        <f t="shared" si="89"/>
        <v>#VALUE!</v>
      </c>
      <c r="AI313" s="256" t="e">
        <f t="shared" si="90"/>
        <v>#VALUE!</v>
      </c>
      <c r="AJ313" t="b">
        <f t="shared" si="91"/>
        <v>1</v>
      </c>
      <c r="AK313" t="s">
        <v>1011</v>
      </c>
      <c r="AL313" t="str">
        <f t="shared" si="92"/>
        <v>Financial commodity future.</v>
      </c>
      <c r="AM313" t="str">
        <f t="shared" si="93"/>
        <v>G8_GBP</v>
      </c>
    </row>
    <row r="314" spans="8:39" x14ac:dyDescent="0.35">
      <c r="H314" s="287">
        <f t="shared" si="94"/>
        <v>0</v>
      </c>
      <c r="I314" s="249" t="s">
        <v>598</v>
      </c>
      <c r="J314" t="s">
        <v>599</v>
      </c>
      <c r="L314">
        <v>25068</v>
      </c>
      <c r="M314">
        <v>2089112.8818610716</v>
      </c>
      <c r="N314" s="251">
        <v>88.902000000000001</v>
      </c>
      <c r="O314" t="str" cm="1">
        <f t="array" ref="O314">_xll.BDP(I314,"SECURITY_TYP")</f>
        <v>DOMESTIC</v>
      </c>
      <c r="P314" t="str" cm="1">
        <f t="array" ref="P314">_xll.BDP(I314,"ID_ISIN")</f>
        <v>NO0012440397</v>
      </c>
      <c r="Q314" t="str" cm="1">
        <f t="array" ref="Q314">_xll.BDP(P314&amp;" Govt","MATURITY")</f>
        <v>18/05/2032</v>
      </c>
      <c r="R314" t="str" cm="1">
        <f t="array" ref="R314">_xll.BDP(I314,"CRNCY")</f>
        <v>NOK</v>
      </c>
      <c r="S314" s="91" cm="1">
        <f t="array" ref="S314">_xll.BDP(P314&amp;" Govt","RISK_MID")</f>
        <v>6.3549605862448288</v>
      </c>
      <c r="T314" s="175">
        <f t="shared" si="79"/>
        <v>1484.5830372294947</v>
      </c>
      <c r="U314" cm="1">
        <f t="array" ref="U314">IF(R314="USD",1,_xll.BDP("USD"&amp;R314&amp;" CURNCY","PX_LAST"))</f>
        <v>10.730700000000001</v>
      </c>
      <c r="V314" s="107">
        <f t="shared" si="80"/>
        <v>8.6143185072995357E-2</v>
      </c>
      <c r="X314" s="249" t="str">
        <f t="shared" si="81"/>
        <v>BU322557 Corp</v>
      </c>
      <c r="Y314" s="250">
        <f t="shared" si="82"/>
        <v>24340.712502683666</v>
      </c>
      <c r="Z314" s="254">
        <f t="shared" si="83"/>
        <v>-727.28749731633434</v>
      </c>
      <c r="AA314" s="254">
        <f t="shared" si="84"/>
        <v>-43.07159253649759</v>
      </c>
      <c r="AB314" s="91" cm="1">
        <f t="array" ref="AB314">_xll.BDP(P314&amp;" Govt","PX_DIRTY_MID")</f>
        <v>90.831493150684935</v>
      </c>
      <c r="AC314" s="256">
        <f t="shared" si="85"/>
        <v>-61562.255333824818</v>
      </c>
      <c r="AD314" s="255">
        <f t="shared" si="86"/>
        <v>-2.9468132559204992E-2</v>
      </c>
      <c r="AE314" s="249" t="str">
        <f t="shared" si="87"/>
        <v>NGB 2 ⅛ 05/18/32 484</v>
      </c>
      <c r="AF314" s="254"/>
      <c r="AG314" s="254">
        <f t="shared" si="88"/>
        <v>-727.28749731633434</v>
      </c>
      <c r="AH314" s="254">
        <f t="shared" si="89"/>
        <v>-43.07159253649759</v>
      </c>
      <c r="AI314" s="256">
        <f t="shared" si="90"/>
        <v>-61562.255333824818</v>
      </c>
      <c r="AJ314" t="b">
        <f t="shared" si="91"/>
        <v>1</v>
      </c>
      <c r="AK314" t="s">
        <v>1011</v>
      </c>
      <c r="AL314" t="str">
        <f t="shared" si="92"/>
        <v>DOMESTIC</v>
      </c>
      <c r="AM314">
        <f t="shared" si="93"/>
        <v>0</v>
      </c>
    </row>
    <row r="315" spans="8:39" x14ac:dyDescent="0.35">
      <c r="H315" s="287" t="e">
        <f t="shared" si="94"/>
        <v>#N/A</v>
      </c>
      <c r="I315" s="249" t="s">
        <v>939</v>
      </c>
      <c r="J315" t="s">
        <v>1282</v>
      </c>
      <c r="L315">
        <v>0</v>
      </c>
      <c r="M315">
        <v>0</v>
      </c>
      <c r="N315" s="251">
        <v>0</v>
      </c>
      <c r="O315" t="str" cm="1">
        <f t="array" ref="O315">_xll.BDP(I315,"SECURITY_TYP")</f>
        <v>DOMESTIC</v>
      </c>
      <c r="P315" t="str" cm="1">
        <f t="array" ref="P315">_xll.BDP(I315,"ID_ISIN")</f>
        <v>SE0017830730</v>
      </c>
      <c r="Q315" t="str" cm="1">
        <f t="array" ref="Q315">_xll.BDP(P315&amp;" Govt","MATURITY")</f>
        <v>11/11/2033</v>
      </c>
      <c r="R315" t="str" cm="1">
        <f t="array" ref="R315">_xll.BDP(I315,"CRNCY")</f>
        <v>SEK</v>
      </c>
      <c r="S315" s="91" cm="1">
        <f t="array" ref="S315">_xll.BDP(P315&amp;" Govt","RISK_MID")</f>
        <v>8.2164832646242303</v>
      </c>
      <c r="T315" s="175">
        <f t="shared" si="79"/>
        <v>0</v>
      </c>
      <c r="U315" cm="1">
        <f t="array" ref="U315">IF(R315="USD",1,_xll.BDP("USD"&amp;R315&amp;" CURNCY","PX_LAST"))</f>
        <v>10.5131</v>
      </c>
      <c r="V315" s="107">
        <f t="shared" si="80"/>
        <v>0</v>
      </c>
      <c r="X315" s="249" t="str">
        <f t="shared" si="81"/>
        <v>BW183328 Corp</v>
      </c>
      <c r="Y315" s="250">
        <f t="shared" si="82"/>
        <v>0</v>
      </c>
      <c r="Z315" s="254">
        <f t="shared" si="83"/>
        <v>0</v>
      </c>
      <c r="AA315" s="254">
        <f t="shared" si="84"/>
        <v>0</v>
      </c>
      <c r="AB315" s="91" cm="1">
        <f t="array" ref="AB315">_xll.BDP(P315&amp;" Govt","PX_DIRTY_MID")</f>
        <v>97.987472222222237</v>
      </c>
      <c r="AC315" s="256">
        <f t="shared" si="85"/>
        <v>0</v>
      </c>
      <c r="AD315" s="255" t="e">
        <f t="shared" si="86"/>
        <v>#DIV/0!</v>
      </c>
      <c r="AE315" s="249" t="str">
        <f t="shared" si="87"/>
        <v>[SGB 1 ¾ 11/11/33 1065]</v>
      </c>
      <c r="AF315" s="254"/>
      <c r="AG315" s="254">
        <f t="shared" si="88"/>
        <v>0</v>
      </c>
      <c r="AH315" s="254">
        <f t="shared" si="89"/>
        <v>0</v>
      </c>
      <c r="AI315" s="256">
        <f t="shared" si="90"/>
        <v>0</v>
      </c>
      <c r="AJ315" t="b">
        <f t="shared" si="91"/>
        <v>1</v>
      </c>
      <c r="AK315" t="s">
        <v>1011</v>
      </c>
      <c r="AL315" t="str">
        <f t="shared" si="92"/>
        <v>DOMESTIC</v>
      </c>
      <c r="AM315">
        <f t="shared" si="93"/>
        <v>0</v>
      </c>
    </row>
    <row r="316" spans="8:39" x14ac:dyDescent="0.35">
      <c r="H316" s="287" t="e">
        <f t="shared" si="94"/>
        <v>#N/A</v>
      </c>
      <c r="I316" s="249" t="s">
        <v>989</v>
      </c>
      <c r="J316" t="s">
        <v>990</v>
      </c>
      <c r="L316">
        <v>15274532.000000002</v>
      </c>
      <c r="M316">
        <v>1430916.4928386977</v>
      </c>
      <c r="N316" s="251">
        <v>10.665927311584472</v>
      </c>
      <c r="O316" t="str" cm="1">
        <f t="array" ref="O316">_xll.BDP(I316,"SECURITY_TYP")</f>
        <v>FORWARD</v>
      </c>
      <c r="P316" t="str" cm="1">
        <f t="array" ref="P316">_xll.BDP(I316,"ID_ISIN")</f>
        <v>#N/A Field Not Applicable</v>
      </c>
      <c r="Q316" t="str" cm="1">
        <f t="array" ref="Q316">_xll.BDP(P316&amp;" Govt","MATURITY")</f>
        <v>#N/A Field Not Applicable Govt</v>
      </c>
      <c r="R316" t="str" cm="1">
        <f t="array" ref="R316">_xll.BDP(I316,"CRNCY")</f>
        <v>NOK</v>
      </c>
      <c r="S316" s="91" t="str" cm="1">
        <f t="array" ref="S316">_xll.BDP(P316&amp;" Govt","RISK_MID")</f>
        <v>#N/A Field Not Applicable Govt</v>
      </c>
      <c r="T316" s="175" t="e">
        <f t="shared" si="79"/>
        <v>#VALUE!</v>
      </c>
      <c r="U316" cm="1">
        <f t="array" ref="U316">IF(R316="USD",1,_xll.BDP("USD"&amp;R316&amp;" CURNCY","PX_LAST"))</f>
        <v>10.730700000000001</v>
      </c>
      <c r="V316" s="107" t="e">
        <f t="shared" si="80"/>
        <v>#VALUE!</v>
      </c>
      <c r="X316" s="249" t="str">
        <f t="shared" si="81"/>
        <v>USD/NOK R 06/20/24 Curncy</v>
      </c>
      <c r="Y316" s="250">
        <f t="shared" si="82"/>
        <v>14831378.331938798</v>
      </c>
      <c r="Z316" s="254">
        <f t="shared" si="83"/>
        <v>-443153.66806120425</v>
      </c>
      <c r="AA316" s="254" t="e">
        <f t="shared" si="84"/>
        <v>#VALUE!</v>
      </c>
      <c r="AB316" s="91" t="str" cm="1">
        <f t="array" ref="AB316">_xll.BDP(P316&amp;" Govt","PX_DIRTY_MID")</f>
        <v>#N/A Field Not Applicable Govt</v>
      </c>
      <c r="AC316" s="256" t="e">
        <f t="shared" si="85"/>
        <v>#VALUE!</v>
      </c>
      <c r="AD316" s="255" t="e">
        <f t="shared" si="86"/>
        <v>#VALUE!</v>
      </c>
      <c r="AE316" s="249" t="str">
        <f t="shared" si="87"/>
        <v>USD/NOK R 06/20/24 NOK</v>
      </c>
      <c r="AF316" s="254"/>
      <c r="AG316" s="254">
        <f t="shared" si="88"/>
        <v>-443153.66806120425</v>
      </c>
      <c r="AH316" s="254" t="e">
        <f t="shared" si="89"/>
        <v>#VALUE!</v>
      </c>
      <c r="AI316" s="256" t="e">
        <f t="shared" si="90"/>
        <v>#VALUE!</v>
      </c>
      <c r="AJ316" t="b">
        <f t="shared" si="91"/>
        <v>1</v>
      </c>
      <c r="AK316" t="s">
        <v>1011</v>
      </c>
      <c r="AL316" t="str">
        <f t="shared" si="92"/>
        <v>FORWARD</v>
      </c>
      <c r="AM316">
        <f t="shared" si="93"/>
        <v>0</v>
      </c>
    </row>
    <row r="317" spans="8:39" x14ac:dyDescent="0.35">
      <c r="H317" s="287" t="e">
        <f t="shared" si="94"/>
        <v>#N/A</v>
      </c>
      <c r="I317" s="249" t="s">
        <v>989</v>
      </c>
      <c r="J317" t="s">
        <v>990</v>
      </c>
      <c r="L317" s="250">
        <v>8250000</v>
      </c>
      <c r="M317" s="250">
        <v>772859.10075145052</v>
      </c>
      <c r="N317" s="251">
        <v>10.665927311584472</v>
      </c>
      <c r="O317" t="str" cm="1">
        <f t="array" ref="O317">_xll.BDP(I317,"SECURITY_TYP")</f>
        <v>FORWARD</v>
      </c>
      <c r="P317" t="str" cm="1">
        <f t="array" ref="P317">_xll.BDP(I317,"ID_ISIN")</f>
        <v>#N/A Field Not Applicable</v>
      </c>
      <c r="Q317" t="str" cm="1">
        <f t="array" ref="Q317">_xll.BDP(P317&amp;" Govt","MATURITY")</f>
        <v>#N/A Field Not Applicable Govt</v>
      </c>
      <c r="R317" t="str" cm="1">
        <f t="array" ref="R317">_xll.BDP(I317,"CRNCY")</f>
        <v>NOK</v>
      </c>
      <c r="S317" s="91" t="str" cm="1">
        <f t="array" ref="S317">_xll.BDP(P317&amp;" Govt","RISK_MID")</f>
        <v>#N/A Field Not Applicable Govt</v>
      </c>
      <c r="T317" s="175" t="e">
        <f t="shared" si="79"/>
        <v>#VALUE!</v>
      </c>
      <c r="U317" cm="1">
        <f t="array" ref="U317">IF(R317="USD",1,_xll.BDP("USD"&amp;R317&amp;" CURNCY","PX_LAST"))</f>
        <v>10.730700000000001</v>
      </c>
      <c r="V317" s="107" t="e">
        <f t="shared" si="80"/>
        <v>#VALUE!</v>
      </c>
      <c r="X317" s="249" t="str">
        <f t="shared" si="81"/>
        <v>USD/NOK R 06/20/24 Curncy</v>
      </c>
      <c r="Y317" s="250">
        <f t="shared" si="82"/>
        <v>8010646.168307812</v>
      </c>
      <c r="Z317" s="254">
        <f t="shared" si="83"/>
        <v>-239353.83169218805</v>
      </c>
      <c r="AA317" s="254" t="e">
        <f t="shared" si="84"/>
        <v>#VALUE!</v>
      </c>
      <c r="AB317" s="91" t="str" cm="1">
        <f t="array" ref="AB317">_xll.BDP(P317&amp;" Govt","PX_DIRTY_MID")</f>
        <v>#N/A Field Not Applicable Govt</v>
      </c>
      <c r="AC317" s="256" t="e">
        <f t="shared" si="85"/>
        <v>#VALUE!</v>
      </c>
      <c r="AD317" s="255" t="e">
        <f t="shared" si="86"/>
        <v>#VALUE!</v>
      </c>
      <c r="AE317" s="249" t="str">
        <f t="shared" si="87"/>
        <v>USD/NOK R 06/20/24 NOK</v>
      </c>
      <c r="AF317" s="254"/>
      <c r="AG317" s="254">
        <f t="shared" si="88"/>
        <v>-239353.83169218805</v>
      </c>
      <c r="AH317" s="254" t="e">
        <f t="shared" si="89"/>
        <v>#VALUE!</v>
      </c>
      <c r="AI317" s="256" t="e">
        <f t="shared" si="90"/>
        <v>#VALUE!</v>
      </c>
      <c r="AJ317" t="b">
        <f t="shared" si="91"/>
        <v>1</v>
      </c>
      <c r="AK317" t="s">
        <v>1011</v>
      </c>
      <c r="AL317" t="str">
        <f t="shared" si="92"/>
        <v>FORWARD</v>
      </c>
      <c r="AM317">
        <f t="shared" si="93"/>
        <v>0</v>
      </c>
    </row>
    <row r="318" spans="8:39" x14ac:dyDescent="0.35">
      <c r="H318" s="287" t="e">
        <f t="shared" si="94"/>
        <v>#N/A</v>
      </c>
      <c r="I318" s="249" t="s">
        <v>989</v>
      </c>
      <c r="J318" t="s">
        <v>991</v>
      </c>
      <c r="L318">
        <v>-760066.72446121904</v>
      </c>
      <c r="M318">
        <v>-760066.72446121904</v>
      </c>
      <c r="N318" s="251">
        <v>10.665927311584472</v>
      </c>
      <c r="O318" t="str" cm="1">
        <f t="array" ref="O318">_xll.BDP(I318,"SECURITY_TYP")</f>
        <v>FORWARD</v>
      </c>
      <c r="P318" t="str" cm="1">
        <f t="array" ref="P318">_xll.BDP(I318,"ID_ISIN")</f>
        <v>#N/A Field Not Applicable</v>
      </c>
      <c r="Q318" t="str" cm="1">
        <f t="array" ref="Q318">_xll.BDP(P318&amp;" Govt","MATURITY")</f>
        <v>#N/A Field Not Applicable Govt</v>
      </c>
      <c r="R318" t="str" cm="1">
        <f t="array" ref="R318">_xll.BDP(I318,"CRNCY")</f>
        <v>NOK</v>
      </c>
      <c r="S318" s="91" t="str" cm="1">
        <f t="array" ref="S318">_xll.BDP(P318&amp;" Govt","RISK_MID")</f>
        <v>#N/A Field Not Applicable Govt</v>
      </c>
      <c r="T318" s="175" t="e">
        <f t="shared" si="79"/>
        <v>#VALUE!</v>
      </c>
      <c r="U318" cm="1">
        <f t="array" ref="U318">IF(R318="USD",1,_xll.BDP("USD"&amp;R318&amp;" CURNCY","PX_LAST"))</f>
        <v>10.730700000000001</v>
      </c>
      <c r="V318" s="107" t="e">
        <f t="shared" si="80"/>
        <v>#VALUE!</v>
      </c>
      <c r="X318" s="249" t="str">
        <f t="shared" si="81"/>
        <v>USD/NOK R 06/20/24 Curncy</v>
      </c>
      <c r="Y318" s="250">
        <f t="shared" si="82"/>
        <v>-738015.22351073136</v>
      </c>
      <c r="Z318" s="254">
        <f t="shared" si="83"/>
        <v>22051.50095048768</v>
      </c>
      <c r="AA318" s="254" t="e">
        <f t="shared" si="84"/>
        <v>#VALUE!</v>
      </c>
      <c r="AB318" s="91" t="str" cm="1">
        <f t="array" ref="AB318">_xll.BDP(P318&amp;" Govt","PX_DIRTY_MID")</f>
        <v>#N/A Field Not Applicable Govt</v>
      </c>
      <c r="AC318" s="256" t="e">
        <f t="shared" si="85"/>
        <v>#VALUE!</v>
      </c>
      <c r="AD318" s="255" t="e">
        <f t="shared" si="86"/>
        <v>#VALUE!</v>
      </c>
      <c r="AE318" s="249" t="str">
        <f t="shared" si="87"/>
        <v>USD/NOK R 06/20/24 USD</v>
      </c>
      <c r="AF318" s="254"/>
      <c r="AG318" s="254">
        <f t="shared" si="88"/>
        <v>22051.50095048768</v>
      </c>
      <c r="AH318" s="254" t="e">
        <f t="shared" si="89"/>
        <v>#VALUE!</v>
      </c>
      <c r="AI318" s="256" t="e">
        <f t="shared" si="90"/>
        <v>#VALUE!</v>
      </c>
      <c r="AJ318" t="b">
        <f t="shared" si="91"/>
        <v>1</v>
      </c>
      <c r="AK318" t="s">
        <v>1011</v>
      </c>
      <c r="AL318" t="str">
        <f t="shared" si="92"/>
        <v>FORWARD</v>
      </c>
      <c r="AM318">
        <f t="shared" si="93"/>
        <v>0</v>
      </c>
    </row>
    <row r="319" spans="8:39" x14ac:dyDescent="0.35">
      <c r="H319" s="287" t="e">
        <f t="shared" si="94"/>
        <v>#N/A</v>
      </c>
      <c r="I319" s="249" t="s">
        <v>989</v>
      </c>
      <c r="J319" t="s">
        <v>991</v>
      </c>
      <c r="L319">
        <v>-1386160.3129407917</v>
      </c>
      <c r="M319">
        <v>-1386160.3129407917</v>
      </c>
      <c r="N319" s="251">
        <v>10.665927311584472</v>
      </c>
      <c r="O319" t="str" cm="1">
        <f t="array" ref="O319">_xll.BDP(I319,"SECURITY_TYP")</f>
        <v>FORWARD</v>
      </c>
      <c r="P319" t="str" cm="1">
        <f t="array" ref="P319">_xll.BDP(I319,"ID_ISIN")</f>
        <v>#N/A Field Not Applicable</v>
      </c>
      <c r="Q319" t="str" cm="1">
        <f t="array" ref="Q319">_xll.BDP(P319&amp;" Govt","MATURITY")</f>
        <v>#N/A Field Not Applicable Govt</v>
      </c>
      <c r="R319" t="str" cm="1">
        <f t="array" ref="R319">_xll.BDP(I319,"CRNCY")</f>
        <v>NOK</v>
      </c>
      <c r="S319" s="91" t="str" cm="1">
        <f t="array" ref="S319">_xll.BDP(P319&amp;" Govt","RISK_MID")</f>
        <v>#N/A Field Not Applicable Govt</v>
      </c>
      <c r="T319" s="175" t="e">
        <f t="shared" si="79"/>
        <v>#VALUE!</v>
      </c>
      <c r="U319" cm="1">
        <f t="array" ref="U319">IF(R319="USD",1,_xll.BDP("USD"&amp;R319&amp;" CURNCY","PX_LAST"))</f>
        <v>10.730700000000001</v>
      </c>
      <c r="V319" s="107" t="e">
        <f t="shared" si="80"/>
        <v>#VALUE!</v>
      </c>
      <c r="X319" s="249" t="str">
        <f t="shared" si="81"/>
        <v>USD/NOK R 06/20/24 Curncy</v>
      </c>
      <c r="Y319" s="250">
        <f t="shared" si="82"/>
        <v>-1345944.2181235771</v>
      </c>
      <c r="Z319" s="254">
        <f t="shared" si="83"/>
        <v>40216.094817214645</v>
      </c>
      <c r="AA319" s="254" t="e">
        <f t="shared" si="84"/>
        <v>#VALUE!</v>
      </c>
      <c r="AB319" s="91" t="str" cm="1">
        <f t="array" ref="AB319">_xll.BDP(P319&amp;" Govt","PX_DIRTY_MID")</f>
        <v>#N/A Field Not Applicable Govt</v>
      </c>
      <c r="AC319" s="256" t="e">
        <f t="shared" si="85"/>
        <v>#VALUE!</v>
      </c>
      <c r="AD319" s="255" t="e">
        <f t="shared" si="86"/>
        <v>#VALUE!</v>
      </c>
      <c r="AE319" s="249" t="str">
        <f t="shared" si="87"/>
        <v>USD/NOK R 06/20/24 USD</v>
      </c>
      <c r="AF319" s="254"/>
      <c r="AG319" s="254">
        <f t="shared" si="88"/>
        <v>40216.094817214645</v>
      </c>
      <c r="AH319" s="254" t="e">
        <f t="shared" si="89"/>
        <v>#VALUE!</v>
      </c>
      <c r="AI319" s="256" t="e">
        <f t="shared" si="90"/>
        <v>#VALUE!</v>
      </c>
      <c r="AJ319" t="b">
        <f t="shared" si="91"/>
        <v>1</v>
      </c>
      <c r="AK319" t="s">
        <v>1011</v>
      </c>
      <c r="AL319" t="str">
        <f t="shared" si="92"/>
        <v>FORWARD</v>
      </c>
      <c r="AM319">
        <f t="shared" si="93"/>
        <v>0</v>
      </c>
    </row>
    <row r="320" spans="8:39" x14ac:dyDescent="0.35">
      <c r="H320" s="287" t="e">
        <f t="shared" si="94"/>
        <v>#N/A</v>
      </c>
      <c r="I320" s="249" t="s">
        <v>989</v>
      </c>
      <c r="J320" t="s">
        <v>991</v>
      </c>
      <c r="L320" s="250">
        <v>-795034.10603869101</v>
      </c>
      <c r="M320" s="250">
        <v>-795034.10603869101</v>
      </c>
      <c r="N320" s="251">
        <v>10.665927311584472</v>
      </c>
      <c r="O320" t="str" cm="1">
        <f t="array" ref="O320">_xll.BDP(I320,"SECURITY_TYP")</f>
        <v>FORWARD</v>
      </c>
      <c r="P320" t="str" cm="1">
        <f t="array" ref="P320">_xll.BDP(I320,"ID_ISIN")</f>
        <v>#N/A Field Not Applicable</v>
      </c>
      <c r="Q320" t="str" cm="1">
        <f t="array" ref="Q320">_xll.BDP(P320&amp;" Govt","MATURITY")</f>
        <v>#N/A Field Not Applicable Govt</v>
      </c>
      <c r="R320" t="str" cm="1">
        <f t="array" ref="R320">_xll.BDP(I320,"CRNCY")</f>
        <v>NOK</v>
      </c>
      <c r="S320" s="91" t="str" cm="1">
        <f t="array" ref="S320">_xll.BDP(P320&amp;" Govt","RISK_MID")</f>
        <v>#N/A Field Not Applicable Govt</v>
      </c>
      <c r="T320" s="175" t="e">
        <f t="shared" si="79"/>
        <v>#VALUE!</v>
      </c>
      <c r="U320" cm="1">
        <f t="array" ref="U320">IF(R320="USD",1,_xll.BDP("USD"&amp;R320&amp;" CURNCY","PX_LAST"))</f>
        <v>10.730700000000001</v>
      </c>
      <c r="V320" s="107" t="e">
        <f t="shared" si="80"/>
        <v>#VALUE!</v>
      </c>
      <c r="X320" s="249" t="str">
        <f t="shared" si="81"/>
        <v>USD/NOK R 06/20/24 Curncy</v>
      </c>
      <c r="Y320" s="250">
        <f t="shared" si="82"/>
        <v>-771968.1109348929</v>
      </c>
      <c r="Z320" s="254">
        <f t="shared" si="83"/>
        <v>23065.995103798108</v>
      </c>
      <c r="AA320" s="254" t="e">
        <f t="shared" si="84"/>
        <v>#VALUE!</v>
      </c>
      <c r="AB320" s="91" t="str" cm="1">
        <f t="array" ref="AB320">_xll.BDP(P320&amp;" Govt","PX_DIRTY_MID")</f>
        <v>#N/A Field Not Applicable Govt</v>
      </c>
      <c r="AC320" s="256" t="e">
        <f t="shared" si="85"/>
        <v>#VALUE!</v>
      </c>
      <c r="AD320" s="255" t="e">
        <f t="shared" si="86"/>
        <v>#VALUE!</v>
      </c>
      <c r="AE320" s="249" t="str">
        <f t="shared" si="87"/>
        <v>USD/NOK R 06/20/24 USD</v>
      </c>
      <c r="AF320" s="254"/>
      <c r="AG320" s="254">
        <f t="shared" si="88"/>
        <v>23065.995103798108</v>
      </c>
      <c r="AH320" s="254" t="e">
        <f t="shared" si="89"/>
        <v>#VALUE!</v>
      </c>
      <c r="AI320" s="256" t="e">
        <f t="shared" si="90"/>
        <v>#VALUE!</v>
      </c>
      <c r="AJ320" t="b">
        <f t="shared" si="91"/>
        <v>1</v>
      </c>
      <c r="AK320" t="s">
        <v>1011</v>
      </c>
      <c r="AL320" t="str">
        <f t="shared" si="92"/>
        <v>FORWARD</v>
      </c>
      <c r="AM320">
        <f t="shared" si="93"/>
        <v>0</v>
      </c>
    </row>
    <row r="321" spans="8:39" x14ac:dyDescent="0.35">
      <c r="H321" s="287" t="e">
        <f t="shared" si="94"/>
        <v>#N/A</v>
      </c>
      <c r="I321" s="249" t="s">
        <v>989</v>
      </c>
      <c r="J321" t="s">
        <v>991</v>
      </c>
      <c r="L321">
        <v>-1025321.6224204656</v>
      </c>
      <c r="M321" s="250">
        <v>-1025321.6224204656</v>
      </c>
      <c r="N321" s="251">
        <v>10.665927311584472</v>
      </c>
      <c r="O321" t="str" cm="1">
        <f t="array" ref="O321">_xll.BDP(I321,"SECURITY_TYP")</f>
        <v>FORWARD</v>
      </c>
      <c r="P321" t="str" cm="1">
        <f t="array" ref="P321">_xll.BDP(I321,"ID_ISIN")</f>
        <v>#N/A Field Not Applicable</v>
      </c>
      <c r="Q321" t="str" cm="1">
        <f t="array" ref="Q321">_xll.BDP(P321&amp;" Govt","MATURITY")</f>
        <v>#N/A Field Not Applicable Govt</v>
      </c>
      <c r="R321" t="str" cm="1">
        <f t="array" ref="R321">_xll.BDP(I321,"CRNCY")</f>
        <v>NOK</v>
      </c>
      <c r="S321" s="91" t="str" cm="1">
        <f t="array" ref="S321">_xll.BDP(P321&amp;" Govt","RISK_MID")</f>
        <v>#N/A Field Not Applicable Govt</v>
      </c>
      <c r="T321" s="175" t="e">
        <f t="shared" si="79"/>
        <v>#VALUE!</v>
      </c>
      <c r="U321" cm="1">
        <f t="array" ref="U321">IF(R321="USD",1,_xll.BDP("USD"&amp;R321&amp;" CURNCY","PX_LAST"))</f>
        <v>10.730700000000001</v>
      </c>
      <c r="V321" s="107" t="e">
        <f t="shared" si="80"/>
        <v>#VALUE!</v>
      </c>
      <c r="X321" s="249" t="str">
        <f t="shared" si="81"/>
        <v>USD/NOK R 06/20/24 Curncy</v>
      </c>
      <c r="Y321" s="250">
        <f t="shared" si="82"/>
        <v>-995574.39102129114</v>
      </c>
      <c r="Z321" s="254">
        <f t="shared" si="83"/>
        <v>29747.23139917443</v>
      </c>
      <c r="AA321" s="254" t="e">
        <f t="shared" si="84"/>
        <v>#VALUE!</v>
      </c>
      <c r="AB321" s="91" t="str" cm="1">
        <f t="array" ref="AB321">_xll.BDP(P321&amp;" Govt","PX_DIRTY_MID")</f>
        <v>#N/A Field Not Applicable Govt</v>
      </c>
      <c r="AC321" s="256" t="e">
        <f t="shared" si="85"/>
        <v>#VALUE!</v>
      </c>
      <c r="AD321" s="255" t="e">
        <f t="shared" si="86"/>
        <v>#VALUE!</v>
      </c>
      <c r="AE321" s="249" t="str">
        <f t="shared" si="87"/>
        <v>USD/NOK R 06/20/24 USD</v>
      </c>
      <c r="AF321" s="254"/>
      <c r="AG321" s="254">
        <f t="shared" si="88"/>
        <v>29747.23139917443</v>
      </c>
      <c r="AH321" s="254" t="e">
        <f t="shared" si="89"/>
        <v>#VALUE!</v>
      </c>
      <c r="AI321" s="256" t="e">
        <f t="shared" si="90"/>
        <v>#VALUE!</v>
      </c>
      <c r="AJ321" t="b">
        <f t="shared" si="91"/>
        <v>1</v>
      </c>
      <c r="AK321" t="s">
        <v>1011</v>
      </c>
      <c r="AL321" t="str">
        <f t="shared" si="92"/>
        <v>FORWARD</v>
      </c>
      <c r="AM321">
        <f t="shared" si="93"/>
        <v>0</v>
      </c>
    </row>
    <row r="322" spans="8:39" x14ac:dyDescent="0.35">
      <c r="H322" s="287" t="e">
        <f t="shared" si="94"/>
        <v>#N/A</v>
      </c>
      <c r="I322" s="249" t="s">
        <v>989</v>
      </c>
      <c r="J322" t="s">
        <v>990</v>
      </c>
      <c r="L322">
        <v>8600000.0000000019</v>
      </c>
      <c r="M322" s="250">
        <v>805647.06260151218</v>
      </c>
      <c r="N322" s="251">
        <v>10.665927311584472</v>
      </c>
      <c r="O322" t="str" cm="1">
        <f t="array" ref="O322">_xll.BDP(I322,"SECURITY_TYP")</f>
        <v>FORWARD</v>
      </c>
      <c r="P322" t="str" cm="1">
        <f t="array" ref="P322">_xll.BDP(I322,"ID_ISIN")</f>
        <v>#N/A Field Not Applicable</v>
      </c>
      <c r="Q322" t="str" cm="1">
        <f t="array" ref="Q322">_xll.BDP(P322&amp;" Govt","MATURITY")</f>
        <v>#N/A Field Not Applicable Govt</v>
      </c>
      <c r="R322" t="str" cm="1">
        <f t="array" ref="R322">_xll.BDP(I322,"CRNCY")</f>
        <v>NOK</v>
      </c>
      <c r="S322" s="91" t="str" cm="1">
        <f t="array" ref="S322">_xll.BDP(P322&amp;" Govt","RISK_MID")</f>
        <v>#N/A Field Not Applicable Govt</v>
      </c>
      <c r="T322" s="175" t="e">
        <f t="shared" si="79"/>
        <v>#VALUE!</v>
      </c>
      <c r="U322" cm="1">
        <f t="array" ref="U322">IF(R322="USD",1,_xll.BDP("USD"&amp;R322&amp;" CURNCY","PX_LAST"))</f>
        <v>10.730700000000001</v>
      </c>
      <c r="V322" s="107" t="e">
        <f t="shared" si="80"/>
        <v>#VALUE!</v>
      </c>
      <c r="X322" s="249" t="str">
        <f t="shared" si="81"/>
        <v>USD/NOK R 06/20/24 Curncy</v>
      </c>
      <c r="Y322" s="250">
        <f t="shared" si="82"/>
        <v>8350491.7633269336</v>
      </c>
      <c r="Z322" s="254">
        <f t="shared" si="83"/>
        <v>-249508.23667306826</v>
      </c>
      <c r="AA322" s="254" t="e">
        <f t="shared" si="84"/>
        <v>#VALUE!</v>
      </c>
      <c r="AB322" s="91" t="str" cm="1">
        <f t="array" ref="AB322">_xll.BDP(P322&amp;" Govt","PX_DIRTY_MID")</f>
        <v>#N/A Field Not Applicable Govt</v>
      </c>
      <c r="AC322" s="256" t="e">
        <f t="shared" si="85"/>
        <v>#VALUE!</v>
      </c>
      <c r="AD322" s="255" t="e">
        <f t="shared" si="86"/>
        <v>#VALUE!</v>
      </c>
      <c r="AE322" s="249" t="str">
        <f t="shared" si="87"/>
        <v>USD/NOK R 06/20/24 NOK</v>
      </c>
      <c r="AF322" s="254"/>
      <c r="AG322" s="254">
        <f t="shared" si="88"/>
        <v>-249508.23667306826</v>
      </c>
      <c r="AH322" s="254" t="e">
        <f t="shared" si="89"/>
        <v>#VALUE!</v>
      </c>
      <c r="AI322" s="256" t="e">
        <f t="shared" si="90"/>
        <v>#VALUE!</v>
      </c>
      <c r="AJ322" t="b">
        <f t="shared" si="91"/>
        <v>1</v>
      </c>
      <c r="AK322" t="s">
        <v>1011</v>
      </c>
      <c r="AL322" t="str">
        <f t="shared" si="92"/>
        <v>FORWARD</v>
      </c>
      <c r="AM322">
        <f t="shared" si="93"/>
        <v>0</v>
      </c>
    </row>
    <row r="323" spans="8:39" x14ac:dyDescent="0.35">
      <c r="H323" s="287" t="e">
        <f t="shared" si="94"/>
        <v>#N/A</v>
      </c>
      <c r="I323" s="249" t="s">
        <v>989</v>
      </c>
      <c r="J323" t="s">
        <v>990</v>
      </c>
      <c r="L323">
        <v>11000000</v>
      </c>
      <c r="M323">
        <v>1030478.801001934</v>
      </c>
      <c r="N323" s="251">
        <v>10.665927311584472</v>
      </c>
      <c r="O323" t="str" cm="1">
        <f t="array" ref="O323">_xll.BDP(I323,"SECURITY_TYP")</f>
        <v>FORWARD</v>
      </c>
      <c r="P323" t="str" cm="1">
        <f t="array" ref="P323">_xll.BDP(I323,"ID_ISIN")</f>
        <v>#N/A Field Not Applicable</v>
      </c>
      <c r="Q323" t="str" cm="1">
        <f t="array" ref="Q323">_xll.BDP(P323&amp;" Govt","MATURITY")</f>
        <v>#N/A Field Not Applicable Govt</v>
      </c>
      <c r="R323" t="str" cm="1">
        <f t="array" ref="R323">_xll.BDP(I323,"CRNCY")</f>
        <v>NOK</v>
      </c>
      <c r="S323" s="91" t="str" cm="1">
        <f t="array" ref="S323">_xll.BDP(P323&amp;" Govt","RISK_MID")</f>
        <v>#N/A Field Not Applicable Govt</v>
      </c>
      <c r="T323" s="175" t="e">
        <f t="shared" si="79"/>
        <v>#VALUE!</v>
      </c>
      <c r="U323" cm="1">
        <f t="array" ref="U323">IF(R323="USD",1,_xll.BDP("USD"&amp;R323&amp;" CURNCY","PX_LAST"))</f>
        <v>10.730700000000001</v>
      </c>
      <c r="V323" s="107" t="e">
        <f t="shared" si="80"/>
        <v>#VALUE!</v>
      </c>
      <c r="X323" s="249" t="str">
        <f t="shared" si="81"/>
        <v>USD/NOK R 06/20/24 Curncy</v>
      </c>
      <c r="Y323" s="250">
        <f t="shared" si="82"/>
        <v>10680861.557743749</v>
      </c>
      <c r="Z323" s="254">
        <f t="shared" si="83"/>
        <v>-319138.44225625135</v>
      </c>
      <c r="AA323" s="254" t="e">
        <f t="shared" si="84"/>
        <v>#VALUE!</v>
      </c>
      <c r="AB323" s="91" t="str" cm="1">
        <f t="array" ref="AB323">_xll.BDP(P323&amp;" Govt","PX_DIRTY_MID")</f>
        <v>#N/A Field Not Applicable Govt</v>
      </c>
      <c r="AC323" s="256" t="e">
        <f t="shared" si="85"/>
        <v>#VALUE!</v>
      </c>
      <c r="AD323" s="255" t="e">
        <f t="shared" si="86"/>
        <v>#VALUE!</v>
      </c>
      <c r="AE323" s="249" t="str">
        <f t="shared" si="87"/>
        <v>USD/NOK R 06/20/24 NOK</v>
      </c>
      <c r="AF323" s="254"/>
      <c r="AG323" s="254">
        <f t="shared" si="88"/>
        <v>-319138.44225625135</v>
      </c>
      <c r="AH323" s="254" t="e">
        <f t="shared" si="89"/>
        <v>#VALUE!</v>
      </c>
      <c r="AI323" s="256" t="e">
        <f t="shared" si="90"/>
        <v>#VALUE!</v>
      </c>
      <c r="AJ323" t="b">
        <f t="shared" si="91"/>
        <v>1</v>
      </c>
      <c r="AK323" t="s">
        <v>1011</v>
      </c>
      <c r="AL323" t="str">
        <f t="shared" si="92"/>
        <v>FORWARD</v>
      </c>
      <c r="AM323">
        <f t="shared" si="93"/>
        <v>0</v>
      </c>
    </row>
    <row r="324" spans="8:39" x14ac:dyDescent="0.35">
      <c r="H324" s="287">
        <f t="shared" si="94"/>
        <v>-5400</v>
      </c>
      <c r="I324" s="249" t="s">
        <v>622</v>
      </c>
      <c r="J324" t="s">
        <v>623</v>
      </c>
      <c r="L324" s="250">
        <v>12758</v>
      </c>
      <c r="M324" s="250">
        <v>1190709.0902261515</v>
      </c>
      <c r="N324" s="251">
        <v>99.18</v>
      </c>
      <c r="O324" t="str" cm="1">
        <f t="array" ref="O324">_xll.BDP(I324,"SECURITY_TYP")</f>
        <v>DOMESTIC</v>
      </c>
      <c r="P324" t="str" cm="1">
        <f t="array" ref="P324">_xll.BDP(I324,"ID_ISIN")</f>
        <v>NO0013148338</v>
      </c>
      <c r="Q324" t="str" cm="1">
        <f t="array" ref="Q324">_xll.BDP(P324&amp;" Govt","MATURITY")</f>
        <v>13/04/2034</v>
      </c>
      <c r="R324" t="str" cm="1">
        <f t="array" ref="R324">_xll.BDP(I324,"CRNCY")</f>
        <v>NOK</v>
      </c>
      <c r="S324" s="91" cm="1">
        <f t="array" ref="S324">_xll.BDP(P324&amp;" Govt","RISK_MID")</f>
        <v>8.1613804468794626</v>
      </c>
      <c r="T324" s="175">
        <f t="shared" si="79"/>
        <v>970.32711511167201</v>
      </c>
      <c r="U324" cm="1">
        <f t="array" ref="U324">IF(R324="USD",1,_xll.BDP("USD"&amp;R324&amp;" CURNCY","PX_LAST"))</f>
        <v>10.730700000000001</v>
      </c>
      <c r="V324" s="107">
        <f t="shared" si="80"/>
        <v>5.6303397090134676E-2</v>
      </c>
      <c r="X324" s="249" t="str">
        <f t="shared" si="81"/>
        <v>ZF826242 Corp</v>
      </c>
      <c r="Y324" s="250">
        <f t="shared" si="82"/>
        <v>12387.857432154069</v>
      </c>
      <c r="Z324" s="254">
        <f t="shared" si="83"/>
        <v>-370.1425678459309</v>
      </c>
      <c r="AA324" s="254">
        <f t="shared" si="84"/>
        <v>-28.151698545067287</v>
      </c>
      <c r="AB324" s="91" cm="1">
        <f t="array" ref="AB324">_xll.BDP(P324&amp;" Govt","PX_DIRTY_MID")</f>
        <v>101.64956164383563</v>
      </c>
      <c r="AC324" s="256">
        <f t="shared" si="85"/>
        <v>-35062.791586068532</v>
      </c>
      <c r="AD324" s="255">
        <f t="shared" si="86"/>
        <v>-2.9446984048311121E-2</v>
      </c>
      <c r="AE324" s="249" t="str">
        <f t="shared" si="87"/>
        <v>NGB 3 ⅝ 04/13/34 487</v>
      </c>
      <c r="AF324" s="254"/>
      <c r="AG324" s="254">
        <f t="shared" si="88"/>
        <v>-370.1425678459309</v>
      </c>
      <c r="AH324" s="254">
        <f t="shared" si="89"/>
        <v>-28.151698545067287</v>
      </c>
      <c r="AI324" s="256">
        <f t="shared" si="90"/>
        <v>-35062.791586068532</v>
      </c>
      <c r="AJ324" t="b">
        <f t="shared" si="91"/>
        <v>1</v>
      </c>
      <c r="AK324" t="s">
        <v>1011</v>
      </c>
      <c r="AL324" t="str">
        <f t="shared" si="92"/>
        <v>DOMESTIC</v>
      </c>
      <c r="AM324">
        <f t="shared" si="93"/>
        <v>0</v>
      </c>
    </row>
    <row r="325" spans="8:39" x14ac:dyDescent="0.35">
      <c r="H325" s="287" t="e">
        <f t="shared" si="94"/>
        <v>#N/A</v>
      </c>
      <c r="I325" s="249" t="s">
        <v>725</v>
      </c>
      <c r="J325" t="s">
        <v>1279</v>
      </c>
      <c r="L325">
        <v>0</v>
      </c>
      <c r="M325">
        <v>0</v>
      </c>
      <c r="N325" s="251">
        <v>0</v>
      </c>
      <c r="O325" t="str" cm="1">
        <f t="array" ref="O325">_xll.BDP(I325,"SECURITY_TYP")</f>
        <v>DOMESTIC</v>
      </c>
      <c r="P325" t="str" cm="1">
        <f t="array" ref="P325">_xll.BDP(I325,"ID_ISIN")</f>
        <v>SE0004517290</v>
      </c>
      <c r="Q325" t="str" cm="1">
        <f t="array" ref="Q325">_xll.BDP(P325&amp;" Govt","MATURITY")</f>
        <v>01/06/2032</v>
      </c>
      <c r="R325" t="str" cm="1">
        <f t="array" ref="R325">_xll.BDP(I325,"CRNCY")</f>
        <v>SEK</v>
      </c>
      <c r="S325" s="91" cm="1">
        <f t="array" ref="S325">_xll.BDP(P325&amp;" Govt","RISK_MID")</f>
        <v>7.2315542082982631</v>
      </c>
      <c r="T325" s="175">
        <f t="shared" ref="T325:T388" si="95">S325*L325/(10*U325)</f>
        <v>0</v>
      </c>
      <c r="U325" cm="1">
        <f t="array" ref="U325">IF(R325="USD",1,_xll.BDP("USD"&amp;R325&amp;" CURNCY","PX_LAST"))</f>
        <v>10.5131</v>
      </c>
      <c r="V325" s="107">
        <f t="shared" ref="V325:V388" si="96">T325/($I$2*100)</f>
        <v>0</v>
      </c>
      <c r="X325" s="249" t="str">
        <f t="shared" ref="X325:X388" si="97">I325</f>
        <v>EJ085746 Corp</v>
      </c>
      <c r="Y325" s="250">
        <f t="shared" ref="Y325:Y388" si="98">$Z$2*L325</f>
        <v>0</v>
      </c>
      <c r="Z325" s="254">
        <f t="shared" ref="Z325:Z388" si="99">Y325-L325</f>
        <v>0</v>
      </c>
      <c r="AA325" s="254">
        <f t="shared" ref="AA325:AA388" si="100">Z325*S325/(10*U325)</f>
        <v>0</v>
      </c>
      <c r="AB325" s="91" cm="1">
        <f t="array" ref="AB325">_xll.BDP(P325&amp;" Govt","PX_DIRTY_MID")</f>
        <v>101.30375000000001</v>
      </c>
      <c r="AC325" s="256">
        <f t="shared" ref="AC325:AC388" si="101">AB325*Z325*(10/IF(R325="MXN",10,1)/U325)</f>
        <v>0</v>
      </c>
      <c r="AD325" s="255" t="e">
        <f t="shared" ref="AD325:AD388" si="102">AC325/M325</f>
        <v>#DIV/0!</v>
      </c>
      <c r="AE325" s="249" t="str">
        <f t="shared" ref="AE325:AE388" si="103">J325</f>
        <v>[SGB 2 ¼ 06/01/32 1056]</v>
      </c>
      <c r="AF325" s="254"/>
      <c r="AG325" s="254">
        <f t="shared" ref="AG325:AG388" si="104">IF(AF325="",Z325,AF325)</f>
        <v>0</v>
      </c>
      <c r="AH325" s="254">
        <f t="shared" ref="AH325:AH388" si="105">AG325*S325/(10*U325)</f>
        <v>0</v>
      </c>
      <c r="AI325" s="256">
        <f t="shared" ref="AI325:AI388" si="106">AB325*AG325*(10/IF(R325="MXN",10,1)/U325)</f>
        <v>0</v>
      </c>
      <c r="AJ325" t="b">
        <f t="shared" ref="AJ325:AJ388" si="107">ABS(AG325)&lt;=ABS(L325)</f>
        <v>1</v>
      </c>
      <c r="AK325" t="s">
        <v>1011</v>
      </c>
      <c r="AL325" t="str">
        <f t="shared" ref="AL325:AL388" si="108">O325</f>
        <v>DOMESTIC</v>
      </c>
      <c r="AM325">
        <f t="shared" ref="AM325:AM388" si="109">K325</f>
        <v>0</v>
      </c>
    </row>
    <row r="326" spans="8:39" x14ac:dyDescent="0.35">
      <c r="H326" s="287" t="e">
        <f t="shared" si="94"/>
        <v>#N/A</v>
      </c>
      <c r="I326" s="249" t="s">
        <v>861</v>
      </c>
      <c r="J326" t="s">
        <v>1280</v>
      </c>
      <c r="L326" s="250">
        <v>0</v>
      </c>
      <c r="M326" s="250">
        <v>0</v>
      </c>
      <c r="N326" s="251">
        <v>0</v>
      </c>
      <c r="O326" t="str" cm="1">
        <f t="array" ref="O326">_xll.BDP(I326,"SECURITY_TYP")</f>
        <v>DOMESTIC</v>
      </c>
      <c r="P326" t="str" cm="1">
        <f t="array" ref="P326">_xll.BDP(I326,"ID_ISIN")</f>
        <v>SE0002829192</v>
      </c>
      <c r="Q326" t="str" cm="1">
        <f t="array" ref="Q326">_xll.BDP(P326&amp;" Govt","MATURITY")</f>
        <v>30/03/2039</v>
      </c>
      <c r="R326" t="str" cm="1">
        <f t="array" ref="R326">_xll.BDP(I326,"CRNCY")</f>
        <v>SEK</v>
      </c>
      <c r="S326" s="91" cm="1">
        <f t="array" ref="S326">_xll.BDP(P326&amp;" Govt","RISK_MID")</f>
        <v>13.556253423357134</v>
      </c>
      <c r="T326" s="175">
        <f t="shared" si="95"/>
        <v>0</v>
      </c>
      <c r="U326" cm="1">
        <f t="array" ref="U326">IF(R326="USD",1,_xll.BDP("USD"&amp;R326&amp;" CURNCY","PX_LAST"))</f>
        <v>10.5131</v>
      </c>
      <c r="V326" s="107">
        <f t="shared" si="96"/>
        <v>0</v>
      </c>
      <c r="X326" s="249" t="str">
        <f t="shared" si="97"/>
        <v>EH766910 Corp</v>
      </c>
      <c r="Y326" s="250">
        <f t="shared" si="98"/>
        <v>0</v>
      </c>
      <c r="Z326" s="254">
        <f t="shared" si="99"/>
        <v>0</v>
      </c>
      <c r="AA326" s="254">
        <f t="shared" si="100"/>
        <v>0</v>
      </c>
      <c r="AB326" s="91" cm="1">
        <f t="array" ref="AB326">_xll.BDP(P326&amp;" Govt","PX_DIRTY_MID")</f>
        <v>116.66305555555554</v>
      </c>
      <c r="AC326" s="256">
        <f t="shared" si="101"/>
        <v>0</v>
      </c>
      <c r="AD326" s="255" t="e">
        <f t="shared" si="102"/>
        <v>#DIV/0!</v>
      </c>
      <c r="AE326" s="249" t="str">
        <f t="shared" si="103"/>
        <v>[SGB 3 ½ 03/30/39 1053]</v>
      </c>
      <c r="AF326" s="254"/>
      <c r="AG326" s="254">
        <f t="shared" si="104"/>
        <v>0</v>
      </c>
      <c r="AH326" s="254">
        <f t="shared" si="105"/>
        <v>0</v>
      </c>
      <c r="AI326" s="256">
        <f t="shared" si="106"/>
        <v>0</v>
      </c>
      <c r="AJ326" t="b">
        <f t="shared" si="107"/>
        <v>1</v>
      </c>
      <c r="AK326" t="s">
        <v>1011</v>
      </c>
      <c r="AL326" t="str">
        <f t="shared" si="108"/>
        <v>DOMESTIC</v>
      </c>
      <c r="AM326">
        <f t="shared" si="109"/>
        <v>0</v>
      </c>
    </row>
    <row r="327" spans="8:39" x14ac:dyDescent="0.35">
      <c r="H327" s="287">
        <f t="shared" ref="H327:H390" si="110">VLOOKUP(I327,$A$4:$D$629,4,0)-L327</f>
        <v>-1350</v>
      </c>
      <c r="I327" s="249" t="s">
        <v>751</v>
      </c>
      <c r="J327" t="s">
        <v>752</v>
      </c>
      <c r="L327">
        <v>3159</v>
      </c>
      <c r="M327">
        <v>1760312.8855732721</v>
      </c>
      <c r="N327" s="251">
        <v>91.025571999999997</v>
      </c>
      <c r="O327" t="str" cm="1">
        <f t="array" ref="O327">_xll.BDP(I327,"SECURITY_TYP")</f>
        <v>DOMESTIC</v>
      </c>
      <c r="P327" t="str" cm="1">
        <f t="array" ref="P327">_xll.BDP(I327,"ID_ISIN")</f>
        <v>NZGOVDT433C9</v>
      </c>
      <c r="Q327" t="str" cm="1">
        <f t="array" ref="Q327">_xll.BDP(P327&amp;" Govt","MATURITY")</f>
        <v>14/04/2033</v>
      </c>
      <c r="R327" t="str" cm="1">
        <f t="array" ref="R327">_xll.BDP(I327,"CRNCY")</f>
        <v>NZD</v>
      </c>
      <c r="S327" s="91" cm="1">
        <f t="array" ref="S327">_xll.BDP(P327&amp;" Govt","RISK_MID")</f>
        <v>6.8797434373401245</v>
      </c>
      <c r="T327" s="175">
        <f t="shared" si="95"/>
        <v>1325.6746076953432</v>
      </c>
      <c r="U327" cm="1">
        <f t="array" ref="U327">IF(R327="USD",1,_xll.BDP("USD"&amp;R327&amp;" CURNCY","PX_LAST"))</f>
        <v>1.6394</v>
      </c>
      <c r="V327" s="107">
        <f t="shared" si="96"/>
        <v>7.6922496225192385E-2</v>
      </c>
      <c r="X327" s="249" t="str">
        <f t="shared" si="97"/>
        <v>QJ109447 Corp</v>
      </c>
      <c r="Y327" s="250">
        <f t="shared" si="98"/>
        <v>3067.3492419011368</v>
      </c>
      <c r="Z327" s="254">
        <f t="shared" si="99"/>
        <v>-91.650758098863207</v>
      </c>
      <c r="AA327" s="254">
        <f t="shared" si="100"/>
        <v>-38.461248112596159</v>
      </c>
      <c r="AB327" s="91" cm="1">
        <f t="array" ref="AB327">_xll.BDP(P327&amp;" Govt","PX_DIRTY_MID")</f>
        <v>93.933062295648938</v>
      </c>
      <c r="AC327" s="256">
        <f t="shared" si="101"/>
        <v>-52513.336403220506</v>
      </c>
      <c r="AD327" s="255">
        <f t="shared" si="102"/>
        <v>-2.9831819577983011E-2</v>
      </c>
      <c r="AE327" s="249" t="str">
        <f t="shared" si="103"/>
        <v>NZGB 3 ½ 04/14/33 0433</v>
      </c>
      <c r="AF327" s="254"/>
      <c r="AG327" s="254">
        <f t="shared" si="104"/>
        <v>-91.650758098863207</v>
      </c>
      <c r="AH327" s="254">
        <f t="shared" si="105"/>
        <v>-38.461248112596159</v>
      </c>
      <c r="AI327" s="256">
        <f t="shared" si="106"/>
        <v>-52513.336403220506</v>
      </c>
      <c r="AJ327" t="b">
        <f t="shared" si="107"/>
        <v>1</v>
      </c>
      <c r="AK327" t="s">
        <v>1011</v>
      </c>
      <c r="AL327" t="str">
        <f t="shared" si="108"/>
        <v>DOMESTIC</v>
      </c>
      <c r="AM327">
        <f t="shared" si="109"/>
        <v>0</v>
      </c>
    </row>
    <row r="328" spans="8:39" x14ac:dyDescent="0.35">
      <c r="H328" s="287">
        <f t="shared" si="110"/>
        <v>-1200</v>
      </c>
      <c r="I328" s="249" t="s">
        <v>770</v>
      </c>
      <c r="J328" t="s">
        <v>771</v>
      </c>
      <c r="L328">
        <v>2856</v>
      </c>
      <c r="M328">
        <v>1731573.5566663768</v>
      </c>
      <c r="N328" s="251">
        <v>99.337764000000007</v>
      </c>
      <c r="O328" t="str" cm="1">
        <f t="array" ref="O328">_xll.BDP(I328,"SECURITY_TYP")</f>
        <v>DOMESTIC</v>
      </c>
      <c r="P328" t="str" cm="1">
        <f t="array" ref="P328">_xll.BDP(I328,"ID_ISIN")</f>
        <v>NZGOVDT530C2</v>
      </c>
      <c r="Q328" t="str" cm="1">
        <f t="array" ref="Q328">_xll.BDP(P328&amp;" Govt","MATURITY")</f>
        <v>15/05/2030</v>
      </c>
      <c r="R328" t="str" cm="1">
        <f t="array" ref="R328">_xll.BDP(I328,"CRNCY")</f>
        <v>NZD</v>
      </c>
      <c r="S328" s="91" cm="1">
        <f t="array" ref="S328">_xll.BDP(P328&amp;" Govt","RISK_MID")</f>
        <v>5.1470565116105149</v>
      </c>
      <c r="T328" s="175">
        <f t="shared" si="95"/>
        <v>896.66911047698136</v>
      </c>
      <c r="U328" cm="1">
        <f t="array" ref="U328">IF(R328="USD",1,_xll.BDP("USD"&amp;R328&amp;" CURNCY","PX_LAST"))</f>
        <v>1.6394</v>
      </c>
      <c r="V328" s="107">
        <f t="shared" si="96"/>
        <v>5.2029378752167607E-2</v>
      </c>
      <c r="X328" s="249" t="str">
        <f t="shared" si="97"/>
        <v>ZL440345 Corp</v>
      </c>
      <c r="Y328" s="250">
        <f t="shared" si="98"/>
        <v>2773.1400553560134</v>
      </c>
      <c r="Z328" s="254">
        <f t="shared" si="99"/>
        <v>-82.859944643986637</v>
      </c>
      <c r="AA328" s="254">
        <f t="shared" si="100"/>
        <v>-26.01468937608383</v>
      </c>
      <c r="AB328" s="91" cm="1">
        <f t="array" ref="AB328">_xll.BDP(P328&amp;" Govt","PX_DIRTY_MID")</f>
        <v>101.86998097450696</v>
      </c>
      <c r="AC328" s="256">
        <f t="shared" si="101"/>
        <v>-51487.98941339281</v>
      </c>
      <c r="AD328" s="255">
        <f t="shared" si="102"/>
        <v>-2.9734797701876103E-2</v>
      </c>
      <c r="AE328" s="249" t="str">
        <f t="shared" si="103"/>
        <v>NZGB 4 ½ 05/15/30 0530</v>
      </c>
      <c r="AF328" s="254"/>
      <c r="AG328" s="254">
        <f t="shared" si="104"/>
        <v>-82.859944643986637</v>
      </c>
      <c r="AH328" s="254">
        <f t="shared" si="105"/>
        <v>-26.01468937608383</v>
      </c>
      <c r="AI328" s="256">
        <f t="shared" si="106"/>
        <v>-51487.98941339281</v>
      </c>
      <c r="AJ328" t="b">
        <f t="shared" si="107"/>
        <v>1</v>
      </c>
      <c r="AK328" t="s">
        <v>1011</v>
      </c>
      <c r="AL328" t="str">
        <f t="shared" si="108"/>
        <v>DOMESTIC</v>
      </c>
      <c r="AM328">
        <f t="shared" si="109"/>
        <v>0</v>
      </c>
    </row>
    <row r="329" spans="8:39" x14ac:dyDescent="0.35">
      <c r="H329" s="287" t="e">
        <f t="shared" si="110"/>
        <v>#N/A</v>
      </c>
      <c r="I329" s="249" t="s">
        <v>589</v>
      </c>
      <c r="J329" t="s">
        <v>590</v>
      </c>
      <c r="L329">
        <v>27</v>
      </c>
      <c r="M329" s="250">
        <v>-46988.925622768882</v>
      </c>
      <c r="N329" s="251">
        <v>125.38999938964844</v>
      </c>
      <c r="O329" t="str" cm="1">
        <f t="array" ref="O329">_xll.BDP(I329,"SECURITY_TYP")</f>
        <v>Financial commodity future.</v>
      </c>
      <c r="P329" t="str" cm="1">
        <f t="array" ref="P329">_xll.BDP(I329,"ID_ISIN")</f>
        <v>DE000C75XMZ7</v>
      </c>
      <c r="Q329" t="str" cm="1">
        <f t="array" ref="Q329">_xll.BDP(P329&amp;" Govt","MATURITY")</f>
        <v>#N/A Invalid Security</v>
      </c>
      <c r="R329" t="str" cm="1">
        <f t="array" ref="R329">_xll.BDP(I329,"CRNCY")</f>
        <v>EUR</v>
      </c>
      <c r="S329" s="91" t="str" cm="1">
        <f t="array" ref="S329">_xll.BDP(P329&amp;" Govt","RISK_MID")</f>
        <v>#N/A Invalid Security</v>
      </c>
      <c r="T329" s="175" t="e">
        <f t="shared" si="95"/>
        <v>#VALUE!</v>
      </c>
      <c r="U329" cm="1">
        <f t="array" ref="U329">IF(R329="USD",1,_xll.BDP("USD"&amp;R329&amp;" CURNCY","PX_LAST"))</f>
        <v>0.92</v>
      </c>
      <c r="V329" s="107" t="e">
        <f t="shared" si="96"/>
        <v>#VALUE!</v>
      </c>
      <c r="X329" s="249" t="str">
        <f t="shared" si="97"/>
        <v>OATM4 Comdty</v>
      </c>
      <c r="Y329" s="250">
        <f t="shared" si="98"/>
        <v>26.216660187189202</v>
      </c>
      <c r="Z329" s="254">
        <f t="shared" si="99"/>
        <v>-0.78333981281079801</v>
      </c>
      <c r="AA329" s="254" t="e">
        <f t="shared" si="100"/>
        <v>#VALUE!</v>
      </c>
      <c r="AB329" s="91" t="str" cm="1">
        <f t="array" ref="AB329">_xll.BDP(P329&amp;" Govt","PX_DIRTY_MID")</f>
        <v>#N/A Invalid Security</v>
      </c>
      <c r="AC329" s="256" t="e">
        <f t="shared" si="101"/>
        <v>#VALUE!</v>
      </c>
      <c r="AD329" s="255" t="e">
        <f t="shared" si="102"/>
        <v>#VALUE!</v>
      </c>
      <c r="AE329" s="249" t="str">
        <f t="shared" si="103"/>
        <v>OATM4 EUX</v>
      </c>
      <c r="AF329" s="254"/>
      <c r="AG329" s="254">
        <f t="shared" si="104"/>
        <v>-0.78333981281079801</v>
      </c>
      <c r="AH329" s="254" t="e">
        <f t="shared" si="105"/>
        <v>#VALUE!</v>
      </c>
      <c r="AI329" s="256" t="e">
        <f t="shared" si="106"/>
        <v>#VALUE!</v>
      </c>
      <c r="AJ329" t="b">
        <f t="shared" si="107"/>
        <v>1</v>
      </c>
      <c r="AK329" t="s">
        <v>1011</v>
      </c>
      <c r="AL329" t="str">
        <f t="shared" si="108"/>
        <v>Financial commodity future.</v>
      </c>
      <c r="AM329">
        <f t="shared" si="109"/>
        <v>0</v>
      </c>
    </row>
    <row r="330" spans="8:39" x14ac:dyDescent="0.35">
      <c r="H330" s="287" t="e">
        <f t="shared" si="110"/>
        <v>#N/A</v>
      </c>
      <c r="I330" s="249" t="s">
        <v>854</v>
      </c>
      <c r="J330" t="s">
        <v>855</v>
      </c>
      <c r="K330" t="s">
        <v>762</v>
      </c>
      <c r="L330" s="250">
        <v>342</v>
      </c>
      <c r="M330" s="250">
        <v>-584100.92875446356</v>
      </c>
      <c r="N330" s="251">
        <v>116.16000366210938</v>
      </c>
      <c r="O330" t="str" cm="1">
        <f t="array" ref="O330">_xll.BDP(I330,"SECURITY_TYP")</f>
        <v>Financial commodity future.</v>
      </c>
      <c r="P330" t="str" cm="1">
        <f t="array" ref="P330">_xll.BDP(I330,"ID_ISIN")</f>
        <v>DE000C75XMV6</v>
      </c>
      <c r="Q330" t="str" cm="1">
        <f t="array" ref="Q330">_xll.BDP(P330&amp;" Govt","MATURITY")</f>
        <v>#N/A Invalid Security</v>
      </c>
      <c r="R330" t="str" cm="1">
        <f t="array" ref="R330">_xll.BDP(I330,"CRNCY")</f>
        <v>EUR</v>
      </c>
      <c r="S330" s="91" t="str" cm="1">
        <f t="array" ref="S330">_xll.BDP(P330&amp;" Govt","RISK_MID")</f>
        <v>#N/A Invalid Security</v>
      </c>
      <c r="T330" s="175" t="e">
        <f t="shared" si="95"/>
        <v>#VALUE!</v>
      </c>
      <c r="U330" cm="1">
        <f t="array" ref="U330">IF(R330="USD",1,_xll.BDP("USD"&amp;R330&amp;" CURNCY","PX_LAST"))</f>
        <v>0.92</v>
      </c>
      <c r="V330" s="107" t="e">
        <f t="shared" si="96"/>
        <v>#VALUE!</v>
      </c>
      <c r="X330" s="249" t="str">
        <f t="shared" si="97"/>
        <v>OEM4 Comdty</v>
      </c>
      <c r="Y330" s="250">
        <f t="shared" si="98"/>
        <v>332.07769570439655</v>
      </c>
      <c r="Z330" s="254">
        <f t="shared" si="99"/>
        <v>-9.9223042956034533</v>
      </c>
      <c r="AA330" s="254" t="e">
        <f t="shared" si="100"/>
        <v>#VALUE!</v>
      </c>
      <c r="AB330" s="91" t="str" cm="1">
        <f t="array" ref="AB330">_xll.BDP(P330&amp;" Govt","PX_DIRTY_MID")</f>
        <v>#N/A Invalid Security</v>
      </c>
      <c r="AC330" s="256" t="e">
        <f t="shared" si="101"/>
        <v>#VALUE!</v>
      </c>
      <c r="AD330" s="255" t="e">
        <f t="shared" si="102"/>
        <v>#VALUE!</v>
      </c>
      <c r="AE330" s="249" t="str">
        <f t="shared" si="103"/>
        <v>OEM4 EUX</v>
      </c>
      <c r="AF330" s="254"/>
      <c r="AG330" s="254">
        <f t="shared" si="104"/>
        <v>-9.9223042956034533</v>
      </c>
      <c r="AH330" s="254" t="e">
        <f t="shared" si="105"/>
        <v>#VALUE!</v>
      </c>
      <c r="AI330" s="256" t="e">
        <f t="shared" si="106"/>
        <v>#VALUE!</v>
      </c>
      <c r="AJ330" t="b">
        <f t="shared" si="107"/>
        <v>1</v>
      </c>
      <c r="AK330" t="s">
        <v>1011</v>
      </c>
      <c r="AL330" t="str">
        <f t="shared" si="108"/>
        <v>Financial commodity future.</v>
      </c>
      <c r="AM330" t="str">
        <f t="shared" si="109"/>
        <v>EUR 5s30s Steepener</v>
      </c>
    </row>
    <row r="331" spans="8:39" x14ac:dyDescent="0.35">
      <c r="H331" s="287" t="e">
        <f t="shared" si="110"/>
        <v>#N/A</v>
      </c>
      <c r="I331" s="249" t="s">
        <v>920</v>
      </c>
      <c r="J331" t="s">
        <v>1084</v>
      </c>
      <c r="L331">
        <v>0</v>
      </c>
      <c r="M331">
        <v>0</v>
      </c>
      <c r="N331" s="251">
        <v>0</v>
      </c>
      <c r="O331" t="str" cm="1">
        <f t="array" ref="O331">_xll.BDP(I331,"SECURITY_TYP")</f>
        <v>EURO-DOLLAR</v>
      </c>
      <c r="P331" t="str" cm="1">
        <f t="array" ref="P331">_xll.BDP(I331,"ID_ISIN")</f>
        <v>USP17625AE71</v>
      </c>
      <c r="Q331" t="str" cm="1">
        <f t="array" ref="Q331">_xll.BDP(P331&amp;" Govt","MATURITY")</f>
        <v>21/10/2026</v>
      </c>
      <c r="R331" t="str" cm="1">
        <f t="array" ref="R331">_xll.BDP(I331,"CRNCY")</f>
        <v>USD</v>
      </c>
      <c r="S331" s="91" cm="1">
        <f t="array" ref="S331">_xll.BDP(P331&amp;" Govt","RISK_MID")</f>
        <v>0.26423142895772855</v>
      </c>
      <c r="T331" s="175">
        <f t="shared" si="95"/>
        <v>0</v>
      </c>
      <c r="U331" cm="1">
        <f t="array" ref="U331">IF(R331="USD",1,_xll.BDP("USD"&amp;R331&amp;" CURNCY","PX_LAST"))</f>
        <v>1</v>
      </c>
      <c r="V331" s="107">
        <f t="shared" si="96"/>
        <v>0</v>
      </c>
      <c r="X331" s="249" t="str">
        <f t="shared" si="97"/>
        <v>EI841055 Corp</v>
      </c>
      <c r="Y331" s="250">
        <f t="shared" si="98"/>
        <v>0</v>
      </c>
      <c r="Z331" s="254">
        <f t="shared" si="99"/>
        <v>0</v>
      </c>
      <c r="AA331" s="254">
        <f t="shared" si="100"/>
        <v>0</v>
      </c>
      <c r="AB331" s="91" cm="1">
        <f t="array" ref="AB331">_xll.BDP(P331&amp;" Govt","PX_DIRTY_MID")</f>
        <v>21.122500000000002</v>
      </c>
      <c r="AC331" s="256">
        <f t="shared" si="101"/>
        <v>0</v>
      </c>
      <c r="AD331" s="255" t="e">
        <f t="shared" si="102"/>
        <v>#DIV/0!</v>
      </c>
      <c r="AE331" s="249" t="str">
        <f t="shared" si="103"/>
        <v>[VENZ 11 ¾ 10/21/26]</v>
      </c>
      <c r="AF331" s="254"/>
      <c r="AG331" s="254">
        <f t="shared" si="104"/>
        <v>0</v>
      </c>
      <c r="AH331" s="254">
        <f t="shared" si="105"/>
        <v>0</v>
      </c>
      <c r="AI331" s="256">
        <f t="shared" si="106"/>
        <v>0</v>
      </c>
      <c r="AJ331" t="b">
        <f t="shared" si="107"/>
        <v>1</v>
      </c>
      <c r="AK331" t="s">
        <v>1011</v>
      </c>
      <c r="AL331" t="str">
        <f t="shared" si="108"/>
        <v>EURO-DOLLAR</v>
      </c>
      <c r="AM331">
        <f t="shared" si="109"/>
        <v>0</v>
      </c>
    </row>
    <row r="332" spans="8:39" x14ac:dyDescent="0.35">
      <c r="H332" s="287" t="e">
        <f t="shared" si="110"/>
        <v>#N/A</v>
      </c>
      <c r="I332" s="249" t="s">
        <v>854</v>
      </c>
      <c r="J332" t="s">
        <v>855</v>
      </c>
      <c r="L332" s="261">
        <v>-30</v>
      </c>
      <c r="M332" s="261">
        <v>16214.313280806582</v>
      </c>
      <c r="N332" s="251">
        <v>116.16999816894531</v>
      </c>
      <c r="O332" t="str" cm="1">
        <f t="array" ref="O332">_xll.BDP(I332,"SECURITY_TYP")</f>
        <v>Financial commodity future.</v>
      </c>
      <c r="P332" t="str" cm="1">
        <f t="array" ref="P332">_xll.BDP(I332,"ID_ISIN")</f>
        <v>DE000C75XMV6</v>
      </c>
      <c r="Q332" t="str" cm="1">
        <f t="array" ref="Q332">_xll.BDP(P332&amp;" Govt","MATURITY")</f>
        <v>#N/A Invalid Security</v>
      </c>
      <c r="R332" t="str" cm="1">
        <f t="array" ref="R332">_xll.BDP(I332,"CRNCY")</f>
        <v>EUR</v>
      </c>
      <c r="S332" s="91" t="str" cm="1">
        <f t="array" ref="S332">_xll.BDP(P332&amp;" Govt","RISK_MID")</f>
        <v>#N/A Invalid Security</v>
      </c>
      <c r="T332" s="175" t="e">
        <f t="shared" si="95"/>
        <v>#VALUE!</v>
      </c>
      <c r="U332" cm="1">
        <f t="array" ref="U332">IF(R332="USD",1,_xll.BDP("USD"&amp;R332&amp;" CURNCY","PX_LAST"))</f>
        <v>0.92</v>
      </c>
      <c r="V332" s="107" t="e">
        <f t="shared" si="96"/>
        <v>#VALUE!</v>
      </c>
      <c r="X332" s="249" t="str">
        <f t="shared" si="97"/>
        <v>OEM4 Comdty</v>
      </c>
      <c r="Y332" s="250">
        <f t="shared" si="98"/>
        <v>-29.129622430210226</v>
      </c>
      <c r="Z332" s="254">
        <f t="shared" si="99"/>
        <v>0.87037756978977399</v>
      </c>
      <c r="AA332" s="254" t="e">
        <f t="shared" si="100"/>
        <v>#VALUE!</v>
      </c>
      <c r="AB332" s="91" t="str" cm="1">
        <f t="array" ref="AB332">_xll.BDP(P332&amp;" Govt","PX_DIRTY_MID")</f>
        <v>#N/A Invalid Security</v>
      </c>
      <c r="AC332" s="256" t="e">
        <f t="shared" si="101"/>
        <v>#VALUE!</v>
      </c>
      <c r="AD332" s="255" t="e">
        <f t="shared" si="102"/>
        <v>#VALUE!</v>
      </c>
      <c r="AE332" s="249" t="str">
        <f t="shared" si="103"/>
        <v>OEM4 EUX</v>
      </c>
      <c r="AF332" s="254"/>
      <c r="AG332" s="254">
        <f t="shared" si="104"/>
        <v>0.87037756978977399</v>
      </c>
      <c r="AH332" s="254" t="e">
        <f t="shared" si="105"/>
        <v>#VALUE!</v>
      </c>
      <c r="AI332" s="256" t="e">
        <f t="shared" si="106"/>
        <v>#VALUE!</v>
      </c>
      <c r="AJ332" t="b">
        <f t="shared" si="107"/>
        <v>1</v>
      </c>
      <c r="AK332" t="s">
        <v>1011</v>
      </c>
      <c r="AL332" t="str">
        <f t="shared" si="108"/>
        <v>Financial commodity future.</v>
      </c>
      <c r="AM332">
        <f t="shared" si="109"/>
        <v>0</v>
      </c>
    </row>
    <row r="333" spans="8:39" x14ac:dyDescent="0.35">
      <c r="H333" s="287">
        <f t="shared" si="110"/>
        <v>0</v>
      </c>
      <c r="I333" s="249" t="s">
        <v>913</v>
      </c>
      <c r="J333" t="s">
        <v>914</v>
      </c>
      <c r="L333" s="250">
        <v>2090000</v>
      </c>
      <c r="M333" s="250">
        <v>0</v>
      </c>
      <c r="N333" s="251">
        <v>0</v>
      </c>
      <c r="O333" t="str" cm="1">
        <f t="array" ref="O333">_xll.BDP(I333,"SECURITY_TYP")</f>
        <v>DOMESTIC</v>
      </c>
      <c r="P333" t="str" cm="1">
        <f t="array" ref="P333">_xll.BDP(I333,"ID_ISIN")</f>
        <v>RU000A100A82</v>
      </c>
      <c r="Q333" t="str" cm="1">
        <f t="array" ref="Q333">_xll.BDP(P333&amp;" Govt","MATURITY")</f>
        <v>10/04/2030</v>
      </c>
      <c r="R333" t="str" cm="1">
        <f t="array" ref="R333">_xll.BDP(I333,"CRNCY")</f>
        <v>RUB</v>
      </c>
      <c r="S333" s="91" t="str" cm="1">
        <f t="array" ref="S333">_xll.BDP(P333&amp;" Govt","RISK_MID")</f>
        <v>#N/A N/A</v>
      </c>
      <c r="T333" s="175" t="e">
        <f t="shared" si="95"/>
        <v>#VALUE!</v>
      </c>
      <c r="U333" cm="1">
        <f t="array" ref="U333">IF(R333="USD",1,_xll.BDP("USD"&amp;R333&amp;" CURNCY","PX_LAST"))</f>
        <v>118.6895</v>
      </c>
      <c r="V333" s="107" t="e">
        <f t="shared" si="96"/>
        <v>#VALUE!</v>
      </c>
      <c r="X333" s="249" t="str">
        <f t="shared" si="97"/>
        <v>ZS279676 Corp</v>
      </c>
      <c r="Y333" s="250">
        <f t="shared" si="98"/>
        <v>2029363.6959713125</v>
      </c>
      <c r="Z333" s="254">
        <f t="shared" si="99"/>
        <v>-60636.304028687533</v>
      </c>
      <c r="AA333" s="254" t="e">
        <f t="shared" si="100"/>
        <v>#VALUE!</v>
      </c>
      <c r="AB333" s="91" t="str" cm="1">
        <f t="array" ref="AB333">_xll.BDP(P333&amp;" Govt","PX_DIRTY_MID")</f>
        <v>#N/A N/A</v>
      </c>
      <c r="AC333" s="256" t="e">
        <f t="shared" si="101"/>
        <v>#VALUE!</v>
      </c>
      <c r="AD333" s="255" t="e">
        <f t="shared" si="102"/>
        <v>#VALUE!</v>
      </c>
      <c r="AE333" s="249" t="str">
        <f t="shared" si="103"/>
        <v>RFLB 7.65 04/10/30 6228</v>
      </c>
      <c r="AF333" s="254"/>
      <c r="AG333" s="254">
        <f t="shared" si="104"/>
        <v>-60636.304028687533</v>
      </c>
      <c r="AH333" s="254" t="e">
        <f t="shared" si="105"/>
        <v>#VALUE!</v>
      </c>
      <c r="AI333" s="256" t="e">
        <f t="shared" si="106"/>
        <v>#VALUE!</v>
      </c>
      <c r="AJ333" t="b">
        <f t="shared" si="107"/>
        <v>1</v>
      </c>
      <c r="AK333" t="s">
        <v>1011</v>
      </c>
      <c r="AL333" t="str">
        <f t="shared" si="108"/>
        <v>DOMESTIC</v>
      </c>
      <c r="AM333">
        <f t="shared" si="109"/>
        <v>0</v>
      </c>
    </row>
    <row r="334" spans="8:39" x14ac:dyDescent="0.35">
      <c r="H334" s="287" t="e">
        <f t="shared" si="110"/>
        <v>#N/A</v>
      </c>
      <c r="I334" s="249" t="s">
        <v>1074</v>
      </c>
      <c r="J334" t="s">
        <v>462</v>
      </c>
      <c r="L334" s="250">
        <v>3814731</v>
      </c>
      <c r="M334" s="250">
        <v>3814731</v>
      </c>
      <c r="N334" s="251">
        <v>1.2692732435302734</v>
      </c>
      <c r="O334" t="str" cm="1">
        <f t="array" ref="O334">_xll.BDP(I334,"SECURITY_TYP")</f>
        <v>FORWARD</v>
      </c>
      <c r="P334" t="str" cm="1">
        <f t="array" ref="P334">_xll.BDP(I334,"ID_ISIN")</f>
        <v>#N/A Field Not Applicable</v>
      </c>
      <c r="Q334" t="str" cm="1">
        <f t="array" ref="Q334">_xll.BDP(P334&amp;" Govt","MATURITY")</f>
        <v>#N/A Field Not Applicable Govt</v>
      </c>
      <c r="R334" t="str" cm="1">
        <f t="array" ref="R334">_xll.BDP(I334,"CRNCY")</f>
        <v>USD</v>
      </c>
      <c r="S334" s="91" t="str" cm="1">
        <f t="array" ref="S334">_xll.BDP(P334&amp;" Govt","RISK_MID")</f>
        <v>#N/A Field Not Applicable Govt</v>
      </c>
      <c r="T334" s="175" t="e">
        <f t="shared" si="95"/>
        <v>#VALUE!</v>
      </c>
      <c r="U334" cm="1">
        <f t="array" ref="U334">IF(R334="USD",1,_xll.BDP("USD"&amp;R334&amp;" CURNCY","PX_LAST"))</f>
        <v>1</v>
      </c>
      <c r="V334" s="107" t="e">
        <f t="shared" si="96"/>
        <v>#VALUE!</v>
      </c>
      <c r="X334" s="249" t="str">
        <f t="shared" si="97"/>
        <v>GBP/USD R 06/20/24 Curncy</v>
      </c>
      <c r="Y334" s="250">
        <f t="shared" si="98"/>
        <v>3704055.790093943</v>
      </c>
      <c r="Z334" s="254">
        <f t="shared" si="99"/>
        <v>-110675.20990605699</v>
      </c>
      <c r="AA334" s="254" t="e">
        <f t="shared" si="100"/>
        <v>#VALUE!</v>
      </c>
      <c r="AB334" s="91" t="str" cm="1">
        <f t="array" ref="AB334">_xll.BDP(P334&amp;" Govt","PX_DIRTY_MID")</f>
        <v>#N/A Field Not Applicable Govt</v>
      </c>
      <c r="AC334" s="256" t="e">
        <f t="shared" si="101"/>
        <v>#VALUE!</v>
      </c>
      <c r="AD334" s="255" t="e">
        <f t="shared" si="102"/>
        <v>#VALUE!</v>
      </c>
      <c r="AE334" s="249" t="str">
        <f t="shared" si="103"/>
        <v>GBP/USD R 06/20/24 USD</v>
      </c>
      <c r="AF334" s="254"/>
      <c r="AG334" s="254">
        <f t="shared" si="104"/>
        <v>-110675.20990605699</v>
      </c>
      <c r="AH334" s="254" t="e">
        <f t="shared" si="105"/>
        <v>#VALUE!</v>
      </c>
      <c r="AI334" s="256" t="e">
        <f t="shared" si="106"/>
        <v>#VALUE!</v>
      </c>
      <c r="AJ334" t="b">
        <f t="shared" si="107"/>
        <v>1</v>
      </c>
      <c r="AK334" t="s">
        <v>1011</v>
      </c>
      <c r="AL334" t="str">
        <f t="shared" si="108"/>
        <v>FORWARD</v>
      </c>
      <c r="AM334">
        <f t="shared" si="109"/>
        <v>0</v>
      </c>
    </row>
    <row r="335" spans="8:39" x14ac:dyDescent="0.35">
      <c r="H335" s="287" t="e">
        <f t="shared" si="110"/>
        <v>#N/A</v>
      </c>
      <c r="I335" s="249" t="s">
        <v>1074</v>
      </c>
      <c r="J335" t="s">
        <v>462</v>
      </c>
      <c r="L335">
        <v>-3390176.16</v>
      </c>
      <c r="M335" s="250">
        <v>-3390176.16</v>
      </c>
      <c r="N335" s="251">
        <v>1.2691476173095704</v>
      </c>
      <c r="O335" t="str" cm="1">
        <f t="array" ref="O335">_xll.BDP(I335,"SECURITY_TYP")</f>
        <v>FORWARD</v>
      </c>
      <c r="P335" t="str" cm="1">
        <f t="array" ref="P335">_xll.BDP(I335,"ID_ISIN")</f>
        <v>#N/A Field Not Applicable</v>
      </c>
      <c r="Q335" t="str" cm="1">
        <f t="array" ref="Q335">_xll.BDP(P335&amp;" Govt","MATURITY")</f>
        <v>#N/A Field Not Applicable Govt</v>
      </c>
      <c r="R335" t="str" cm="1">
        <f t="array" ref="R335">_xll.BDP(I335,"CRNCY")</f>
        <v>USD</v>
      </c>
      <c r="S335" s="91" t="str" cm="1">
        <f t="array" ref="S335">_xll.BDP(P335&amp;" Govt","RISK_MID")</f>
        <v>#N/A Field Not Applicable Govt</v>
      </c>
      <c r="T335" s="175" t="e">
        <f t="shared" si="95"/>
        <v>#VALUE!</v>
      </c>
      <c r="U335" cm="1">
        <f t="array" ref="U335">IF(R335="USD",1,_xll.BDP("USD"&amp;R335&amp;" CURNCY","PX_LAST"))</f>
        <v>1</v>
      </c>
      <c r="V335" s="107" t="e">
        <f t="shared" si="96"/>
        <v>#VALUE!</v>
      </c>
      <c r="X335" s="249" t="str">
        <f t="shared" si="97"/>
        <v>GBP/USD R 06/20/24 Curncy</v>
      </c>
      <c r="Y335" s="250">
        <f t="shared" si="98"/>
        <v>-3291818.383756666</v>
      </c>
      <c r="Z335" s="254">
        <f t="shared" si="99"/>
        <v>98357.77624333417</v>
      </c>
      <c r="AA335" s="254" t="e">
        <f t="shared" si="100"/>
        <v>#VALUE!</v>
      </c>
      <c r="AB335" s="91" t="str" cm="1">
        <f t="array" ref="AB335">_xll.BDP(P335&amp;" Govt","PX_DIRTY_MID")</f>
        <v>#N/A Field Not Applicable Govt</v>
      </c>
      <c r="AC335" s="256" t="e">
        <f t="shared" si="101"/>
        <v>#VALUE!</v>
      </c>
      <c r="AD335" s="255" t="e">
        <f t="shared" si="102"/>
        <v>#VALUE!</v>
      </c>
      <c r="AE335" s="249" t="str">
        <f t="shared" si="103"/>
        <v>GBP/USD R 06/20/24 USD</v>
      </c>
      <c r="AG335" s="254">
        <f t="shared" si="104"/>
        <v>98357.77624333417</v>
      </c>
      <c r="AH335" s="254" t="e">
        <f t="shared" si="105"/>
        <v>#VALUE!</v>
      </c>
      <c r="AI335" s="256" t="e">
        <f t="shared" si="106"/>
        <v>#VALUE!</v>
      </c>
      <c r="AJ335" t="b">
        <f t="shared" si="107"/>
        <v>1</v>
      </c>
      <c r="AK335" t="s">
        <v>1011</v>
      </c>
      <c r="AL335" t="str">
        <f t="shared" si="108"/>
        <v>FORWARD</v>
      </c>
      <c r="AM335">
        <f t="shared" si="109"/>
        <v>0</v>
      </c>
    </row>
    <row r="336" spans="8:39" x14ac:dyDescent="0.35">
      <c r="H336" s="287" t="e">
        <f t="shared" si="110"/>
        <v>#N/A</v>
      </c>
      <c r="I336" s="249" t="s">
        <v>1074</v>
      </c>
      <c r="J336" t="s">
        <v>462</v>
      </c>
      <c r="L336">
        <v>-3701289</v>
      </c>
      <c r="M336">
        <v>-3701289</v>
      </c>
      <c r="N336" s="251">
        <v>1.2691476173095704</v>
      </c>
      <c r="O336" t="str" cm="1">
        <f t="array" ref="O336">_xll.BDP(I336,"SECURITY_TYP")</f>
        <v>FORWARD</v>
      </c>
      <c r="P336" t="str" cm="1">
        <f t="array" ref="P336">_xll.BDP(I336,"ID_ISIN")</f>
        <v>#N/A Field Not Applicable</v>
      </c>
      <c r="Q336" t="str" cm="1">
        <f t="array" ref="Q336">_xll.BDP(P336&amp;" Govt","MATURITY")</f>
        <v>#N/A Field Not Applicable Govt</v>
      </c>
      <c r="R336" t="str" cm="1">
        <f t="array" ref="R336">_xll.BDP(I336,"CRNCY")</f>
        <v>USD</v>
      </c>
      <c r="S336" s="91" t="str" cm="1">
        <f t="array" ref="S336">_xll.BDP(P336&amp;" Govt","RISK_MID")</f>
        <v>#N/A Field Not Applicable Govt</v>
      </c>
      <c r="T336" s="175" t="e">
        <f t="shared" si="95"/>
        <v>#VALUE!</v>
      </c>
      <c r="U336" cm="1">
        <f t="array" ref="U336">IF(R336="USD",1,_xll.BDP("USD"&amp;R336&amp;" CURNCY","PX_LAST"))</f>
        <v>1</v>
      </c>
      <c r="V336" s="107" t="e">
        <f t="shared" si="96"/>
        <v>#VALUE!</v>
      </c>
      <c r="X336" s="249" t="str">
        <f t="shared" si="97"/>
        <v>GBP/USD R 06/20/24 Curncy</v>
      </c>
      <c r="Y336" s="250">
        <f t="shared" si="98"/>
        <v>-3593905.035836346</v>
      </c>
      <c r="Z336" s="254">
        <f t="shared" si="99"/>
        <v>107383.96416365402</v>
      </c>
      <c r="AA336" s="254" t="e">
        <f t="shared" si="100"/>
        <v>#VALUE!</v>
      </c>
      <c r="AB336" s="91" t="str" cm="1">
        <f t="array" ref="AB336">_xll.BDP(P336&amp;" Govt","PX_DIRTY_MID")</f>
        <v>#N/A Field Not Applicable Govt</v>
      </c>
      <c r="AC336" s="256" t="e">
        <f t="shared" si="101"/>
        <v>#VALUE!</v>
      </c>
      <c r="AD336" s="255" t="e">
        <f t="shared" si="102"/>
        <v>#VALUE!</v>
      </c>
      <c r="AE336" s="249" t="str">
        <f t="shared" si="103"/>
        <v>GBP/USD R 06/20/24 USD</v>
      </c>
      <c r="AF336" s="254"/>
      <c r="AG336" s="254">
        <f t="shared" si="104"/>
        <v>107383.96416365402</v>
      </c>
      <c r="AH336" s="254" t="e">
        <f t="shared" si="105"/>
        <v>#VALUE!</v>
      </c>
      <c r="AI336" s="256" t="e">
        <f t="shared" si="106"/>
        <v>#VALUE!</v>
      </c>
      <c r="AJ336" t="b">
        <f t="shared" si="107"/>
        <v>1</v>
      </c>
      <c r="AK336" t="s">
        <v>1011</v>
      </c>
      <c r="AL336" t="str">
        <f t="shared" si="108"/>
        <v>FORWARD</v>
      </c>
      <c r="AM336">
        <f t="shared" si="109"/>
        <v>0</v>
      </c>
    </row>
    <row r="337" spans="8:39" x14ac:dyDescent="0.35">
      <c r="H337" s="287" t="e">
        <f t="shared" si="110"/>
        <v>#N/A</v>
      </c>
      <c r="I337" s="249" t="s">
        <v>1074</v>
      </c>
      <c r="J337" t="s">
        <v>461</v>
      </c>
      <c r="L337">
        <v>3000000</v>
      </c>
      <c r="M337">
        <v>3807367.8016662598</v>
      </c>
      <c r="N337" s="251">
        <v>1.2691476173095704</v>
      </c>
      <c r="O337" t="str" cm="1">
        <f t="array" ref="O337">_xll.BDP(I337,"SECURITY_TYP")</f>
        <v>FORWARD</v>
      </c>
      <c r="P337" t="str" cm="1">
        <f t="array" ref="P337">_xll.BDP(I337,"ID_ISIN")</f>
        <v>#N/A Field Not Applicable</v>
      </c>
      <c r="Q337" t="str" cm="1">
        <f t="array" ref="Q337">_xll.BDP(P337&amp;" Govt","MATURITY")</f>
        <v>#N/A Field Not Applicable Govt</v>
      </c>
      <c r="R337" t="str" cm="1">
        <f t="array" ref="R337">_xll.BDP(I337,"CRNCY")</f>
        <v>USD</v>
      </c>
      <c r="S337" s="91" t="str" cm="1">
        <f t="array" ref="S337">_xll.BDP(P337&amp;" Govt","RISK_MID")</f>
        <v>#N/A Field Not Applicable Govt</v>
      </c>
      <c r="T337" s="175" t="e">
        <f t="shared" si="95"/>
        <v>#VALUE!</v>
      </c>
      <c r="U337" cm="1">
        <f t="array" ref="U337">IF(R337="USD",1,_xll.BDP("USD"&amp;R337&amp;" CURNCY","PX_LAST"))</f>
        <v>1</v>
      </c>
      <c r="V337" s="107" t="e">
        <f t="shared" si="96"/>
        <v>#VALUE!</v>
      </c>
      <c r="X337" s="249" t="str">
        <f t="shared" si="97"/>
        <v>GBP/USD R 06/20/24 Curncy</v>
      </c>
      <c r="Y337" s="250">
        <f t="shared" si="98"/>
        <v>2912962.2430210225</v>
      </c>
      <c r="Z337" s="254">
        <f t="shared" si="99"/>
        <v>-87037.756978977472</v>
      </c>
      <c r="AA337" s="254" t="e">
        <f t="shared" si="100"/>
        <v>#VALUE!</v>
      </c>
      <c r="AB337" s="91" t="str" cm="1">
        <f t="array" ref="AB337">_xll.BDP(P337&amp;" Govt","PX_DIRTY_MID")</f>
        <v>#N/A Field Not Applicable Govt</v>
      </c>
      <c r="AC337" s="256" t="e">
        <f t="shared" si="101"/>
        <v>#VALUE!</v>
      </c>
      <c r="AD337" s="255" t="e">
        <f t="shared" si="102"/>
        <v>#VALUE!</v>
      </c>
      <c r="AE337" s="249" t="str">
        <f t="shared" si="103"/>
        <v>GBP/USD R 06/20/24 GBP</v>
      </c>
      <c r="AF337" s="254"/>
      <c r="AG337" s="254">
        <f t="shared" si="104"/>
        <v>-87037.756978977472</v>
      </c>
      <c r="AH337" s="254" t="e">
        <f t="shared" si="105"/>
        <v>#VALUE!</v>
      </c>
      <c r="AI337" s="256" t="e">
        <f t="shared" si="106"/>
        <v>#VALUE!</v>
      </c>
      <c r="AJ337" t="b">
        <f t="shared" si="107"/>
        <v>1</v>
      </c>
      <c r="AK337" t="s">
        <v>1011</v>
      </c>
      <c r="AL337" t="str">
        <f t="shared" si="108"/>
        <v>FORWARD</v>
      </c>
      <c r="AM337">
        <f t="shared" si="109"/>
        <v>0</v>
      </c>
    </row>
    <row r="338" spans="8:39" x14ac:dyDescent="0.35">
      <c r="H338" s="287" t="e">
        <f t="shared" si="110"/>
        <v>#N/A</v>
      </c>
      <c r="I338" s="249" t="s">
        <v>1074</v>
      </c>
      <c r="J338" t="s">
        <v>461</v>
      </c>
      <c r="L338">
        <v>2700000</v>
      </c>
      <c r="M338">
        <v>3426631.0214996338</v>
      </c>
      <c r="N338" s="251">
        <v>1.2691476173095704</v>
      </c>
      <c r="O338" t="str" cm="1">
        <f t="array" ref="O338">_xll.BDP(I338,"SECURITY_TYP")</f>
        <v>FORWARD</v>
      </c>
      <c r="P338" t="str" cm="1">
        <f t="array" ref="P338">_xll.BDP(I338,"ID_ISIN")</f>
        <v>#N/A Field Not Applicable</v>
      </c>
      <c r="Q338" t="str" cm="1">
        <f t="array" ref="Q338">_xll.BDP(P338&amp;" Govt","MATURITY")</f>
        <v>#N/A Field Not Applicable Govt</v>
      </c>
      <c r="R338" t="str" cm="1">
        <f t="array" ref="R338">_xll.BDP(I338,"CRNCY")</f>
        <v>USD</v>
      </c>
      <c r="S338" s="91" t="str" cm="1">
        <f t="array" ref="S338">_xll.BDP(P338&amp;" Govt","RISK_MID")</f>
        <v>#N/A Field Not Applicable Govt</v>
      </c>
      <c r="T338" s="175" t="e">
        <f t="shared" si="95"/>
        <v>#VALUE!</v>
      </c>
      <c r="U338" cm="1">
        <f t="array" ref="U338">IF(R338="USD",1,_xll.BDP("USD"&amp;R338&amp;" CURNCY","PX_LAST"))</f>
        <v>1</v>
      </c>
      <c r="V338" s="107" t="e">
        <f t="shared" si="96"/>
        <v>#VALUE!</v>
      </c>
      <c r="X338" s="249" t="str">
        <f t="shared" si="97"/>
        <v>GBP/USD R 06/20/24 Curncy</v>
      </c>
      <c r="Y338" s="250">
        <f t="shared" si="98"/>
        <v>2621666.0187189202</v>
      </c>
      <c r="Z338" s="254">
        <f t="shared" si="99"/>
        <v>-78333.981281079818</v>
      </c>
      <c r="AA338" s="254" t="e">
        <f t="shared" si="100"/>
        <v>#VALUE!</v>
      </c>
      <c r="AB338" s="91" t="str" cm="1">
        <f t="array" ref="AB338">_xll.BDP(P338&amp;" Govt","PX_DIRTY_MID")</f>
        <v>#N/A Field Not Applicable Govt</v>
      </c>
      <c r="AC338" s="256" t="e">
        <f t="shared" si="101"/>
        <v>#VALUE!</v>
      </c>
      <c r="AD338" s="255" t="e">
        <f t="shared" si="102"/>
        <v>#VALUE!</v>
      </c>
      <c r="AE338" s="249" t="str">
        <f t="shared" si="103"/>
        <v>GBP/USD R 06/20/24 GBP</v>
      </c>
      <c r="AF338" s="254"/>
      <c r="AG338" s="254">
        <f t="shared" si="104"/>
        <v>-78333.981281079818</v>
      </c>
      <c r="AH338" s="254" t="e">
        <f t="shared" si="105"/>
        <v>#VALUE!</v>
      </c>
      <c r="AI338" s="256" t="e">
        <f t="shared" si="106"/>
        <v>#VALUE!</v>
      </c>
      <c r="AJ338" t="b">
        <f t="shared" si="107"/>
        <v>1</v>
      </c>
      <c r="AK338" t="s">
        <v>1011</v>
      </c>
      <c r="AL338" t="str">
        <f t="shared" si="108"/>
        <v>FORWARD</v>
      </c>
      <c r="AM338">
        <f t="shared" si="109"/>
        <v>0</v>
      </c>
    </row>
    <row r="339" spans="8:39" x14ac:dyDescent="0.35">
      <c r="H339" s="287" t="e">
        <f t="shared" si="110"/>
        <v>#N/A</v>
      </c>
      <c r="I339" s="249" t="s">
        <v>1074</v>
      </c>
      <c r="J339" t="s">
        <v>461</v>
      </c>
      <c r="L339">
        <v>1500000</v>
      </c>
      <c r="M339">
        <v>1903683.9008331299</v>
      </c>
      <c r="N339" s="251">
        <v>1.2691476173095704</v>
      </c>
      <c r="O339" t="str" cm="1">
        <f t="array" ref="O339">_xll.BDP(I339,"SECURITY_TYP")</f>
        <v>FORWARD</v>
      </c>
      <c r="P339" t="str" cm="1">
        <f t="array" ref="P339">_xll.BDP(I339,"ID_ISIN")</f>
        <v>#N/A Field Not Applicable</v>
      </c>
      <c r="Q339" t="str" cm="1">
        <f t="array" ref="Q339">_xll.BDP(P339&amp;" Govt","MATURITY")</f>
        <v>#N/A Field Not Applicable Govt</v>
      </c>
      <c r="R339" t="str" cm="1">
        <f t="array" ref="R339">_xll.BDP(I339,"CRNCY")</f>
        <v>USD</v>
      </c>
      <c r="S339" s="91" t="str" cm="1">
        <f t="array" ref="S339">_xll.BDP(P339&amp;" Govt","RISK_MID")</f>
        <v>#N/A Field Not Applicable Govt</v>
      </c>
      <c r="T339" s="175" t="e">
        <f t="shared" si="95"/>
        <v>#VALUE!</v>
      </c>
      <c r="U339" cm="1">
        <f t="array" ref="U339">IF(R339="USD",1,_xll.BDP("USD"&amp;R339&amp;" CURNCY","PX_LAST"))</f>
        <v>1</v>
      </c>
      <c r="V339" s="107" t="e">
        <f t="shared" si="96"/>
        <v>#VALUE!</v>
      </c>
      <c r="X339" s="249" t="str">
        <f t="shared" si="97"/>
        <v>GBP/USD R 06/20/24 Curncy</v>
      </c>
      <c r="Y339" s="250">
        <f t="shared" si="98"/>
        <v>1456481.1215105113</v>
      </c>
      <c r="Z339" s="254">
        <f t="shared" si="99"/>
        <v>-43518.878489488736</v>
      </c>
      <c r="AA339" s="254" t="e">
        <f t="shared" si="100"/>
        <v>#VALUE!</v>
      </c>
      <c r="AB339" s="91" t="str" cm="1">
        <f t="array" ref="AB339">_xll.BDP(P339&amp;" Govt","PX_DIRTY_MID")</f>
        <v>#N/A Field Not Applicable Govt</v>
      </c>
      <c r="AC339" s="256" t="e">
        <f t="shared" si="101"/>
        <v>#VALUE!</v>
      </c>
      <c r="AD339" s="255" t="e">
        <f t="shared" si="102"/>
        <v>#VALUE!</v>
      </c>
      <c r="AE339" s="249" t="str">
        <f t="shared" si="103"/>
        <v>GBP/USD R 06/20/24 GBP</v>
      </c>
      <c r="AF339" s="254"/>
      <c r="AG339" s="254">
        <f t="shared" si="104"/>
        <v>-43518.878489488736</v>
      </c>
      <c r="AH339" s="254" t="e">
        <f t="shared" si="105"/>
        <v>#VALUE!</v>
      </c>
      <c r="AI339" s="256" t="e">
        <f t="shared" si="106"/>
        <v>#VALUE!</v>
      </c>
      <c r="AJ339" t="b">
        <f t="shared" si="107"/>
        <v>1</v>
      </c>
      <c r="AK339" t="s">
        <v>1011</v>
      </c>
      <c r="AL339" t="str">
        <f t="shared" si="108"/>
        <v>FORWARD</v>
      </c>
      <c r="AM339">
        <f t="shared" si="109"/>
        <v>0</v>
      </c>
    </row>
    <row r="340" spans="8:39" x14ac:dyDescent="0.35">
      <c r="H340" s="287" t="e">
        <f t="shared" si="110"/>
        <v>#N/A</v>
      </c>
      <c r="I340" s="249" t="s">
        <v>1074</v>
      </c>
      <c r="J340" t="s">
        <v>462</v>
      </c>
      <c r="L340" s="250">
        <v>8500000</v>
      </c>
      <c r="M340" s="250">
        <v>8500000</v>
      </c>
      <c r="N340" s="251">
        <v>1.2691476173095704</v>
      </c>
      <c r="O340" t="str" cm="1">
        <f t="array" ref="O340">_xll.BDP(I340,"SECURITY_TYP")</f>
        <v>FORWARD</v>
      </c>
      <c r="P340" t="str" cm="1">
        <f t="array" ref="P340">_xll.BDP(I340,"ID_ISIN")</f>
        <v>#N/A Field Not Applicable</v>
      </c>
      <c r="Q340" t="str" cm="1">
        <f t="array" ref="Q340">_xll.BDP(P340&amp;" Govt","MATURITY")</f>
        <v>#N/A Field Not Applicable Govt</v>
      </c>
      <c r="R340" t="str" cm="1">
        <f t="array" ref="R340">_xll.BDP(I340,"CRNCY")</f>
        <v>USD</v>
      </c>
      <c r="S340" s="91" t="str" cm="1">
        <f t="array" ref="S340">_xll.BDP(P340&amp;" Govt","RISK_MID")</f>
        <v>#N/A Field Not Applicable Govt</v>
      </c>
      <c r="T340" s="175" t="e">
        <f t="shared" si="95"/>
        <v>#VALUE!</v>
      </c>
      <c r="U340" cm="1">
        <f t="array" ref="U340">IF(R340="USD",1,_xll.BDP("USD"&amp;R340&amp;" CURNCY","PX_LAST"))</f>
        <v>1</v>
      </c>
      <c r="V340" s="107" t="e">
        <f t="shared" si="96"/>
        <v>#VALUE!</v>
      </c>
      <c r="X340" s="249" t="str">
        <f t="shared" si="97"/>
        <v>GBP/USD R 06/20/24 Curncy</v>
      </c>
      <c r="Y340" s="250">
        <f t="shared" si="98"/>
        <v>8253393.0218928969</v>
      </c>
      <c r="Z340" s="254">
        <f t="shared" si="99"/>
        <v>-246606.97810710315</v>
      </c>
      <c r="AA340" s="254" t="e">
        <f t="shared" si="100"/>
        <v>#VALUE!</v>
      </c>
      <c r="AB340" s="91" t="str" cm="1">
        <f t="array" ref="AB340">_xll.BDP(P340&amp;" Govt","PX_DIRTY_MID")</f>
        <v>#N/A Field Not Applicable Govt</v>
      </c>
      <c r="AC340" s="256" t="e">
        <f t="shared" si="101"/>
        <v>#VALUE!</v>
      </c>
      <c r="AD340" s="255" t="e">
        <f t="shared" si="102"/>
        <v>#VALUE!</v>
      </c>
      <c r="AE340" s="249" t="str">
        <f t="shared" si="103"/>
        <v>GBP/USD R 06/20/24 USD</v>
      </c>
      <c r="AF340" s="254"/>
      <c r="AG340" s="254">
        <f t="shared" si="104"/>
        <v>-246606.97810710315</v>
      </c>
      <c r="AH340" s="254" t="e">
        <f t="shared" si="105"/>
        <v>#VALUE!</v>
      </c>
      <c r="AI340" s="256" t="e">
        <f t="shared" si="106"/>
        <v>#VALUE!</v>
      </c>
      <c r="AJ340" t="b">
        <f t="shared" si="107"/>
        <v>1</v>
      </c>
      <c r="AK340" t="s">
        <v>1011</v>
      </c>
      <c r="AL340" t="str">
        <f t="shared" si="108"/>
        <v>FORWARD</v>
      </c>
      <c r="AM340">
        <f t="shared" si="109"/>
        <v>0</v>
      </c>
    </row>
    <row r="341" spans="8:39" x14ac:dyDescent="0.35">
      <c r="H341" s="287" t="e">
        <f t="shared" si="110"/>
        <v>#N/A</v>
      </c>
      <c r="I341" s="249" t="s">
        <v>1074</v>
      </c>
      <c r="J341" t="s">
        <v>461</v>
      </c>
      <c r="L341">
        <v>750000</v>
      </c>
      <c r="M341">
        <v>951841.95041656494</v>
      </c>
      <c r="N341" s="251">
        <v>1.2691476173095704</v>
      </c>
      <c r="O341" t="str" cm="1">
        <f t="array" ref="O341">_xll.BDP(I341,"SECURITY_TYP")</f>
        <v>FORWARD</v>
      </c>
      <c r="P341" t="str" cm="1">
        <f t="array" ref="P341">_xll.BDP(I341,"ID_ISIN")</f>
        <v>#N/A Field Not Applicable</v>
      </c>
      <c r="Q341" t="str" cm="1">
        <f t="array" ref="Q341">_xll.BDP(P341&amp;" Govt","MATURITY")</f>
        <v>#N/A Field Not Applicable Govt</v>
      </c>
      <c r="R341" t="str" cm="1">
        <f t="array" ref="R341">_xll.BDP(I341,"CRNCY")</f>
        <v>USD</v>
      </c>
      <c r="S341" s="91" t="str" cm="1">
        <f t="array" ref="S341">_xll.BDP(P341&amp;" Govt","RISK_MID")</f>
        <v>#N/A Field Not Applicable Govt</v>
      </c>
      <c r="T341" s="175" t="e">
        <f t="shared" si="95"/>
        <v>#VALUE!</v>
      </c>
      <c r="U341" cm="1">
        <f t="array" ref="U341">IF(R341="USD",1,_xll.BDP("USD"&amp;R341&amp;" CURNCY","PX_LAST"))</f>
        <v>1</v>
      </c>
      <c r="V341" s="107" t="e">
        <f t="shared" si="96"/>
        <v>#VALUE!</v>
      </c>
      <c r="X341" s="249" t="str">
        <f t="shared" si="97"/>
        <v>GBP/USD R 06/20/24 Curncy</v>
      </c>
      <c r="Y341" s="250">
        <f t="shared" si="98"/>
        <v>728240.56075525563</v>
      </c>
      <c r="Z341" s="254">
        <f t="shared" si="99"/>
        <v>-21759.439244744368</v>
      </c>
      <c r="AA341" s="254" t="e">
        <f t="shared" si="100"/>
        <v>#VALUE!</v>
      </c>
      <c r="AB341" s="91" t="str" cm="1">
        <f t="array" ref="AB341">_xll.BDP(P341&amp;" Govt","PX_DIRTY_MID")</f>
        <v>#N/A Field Not Applicable Govt</v>
      </c>
      <c r="AC341" s="256" t="e">
        <f t="shared" si="101"/>
        <v>#VALUE!</v>
      </c>
      <c r="AD341" s="255" t="e">
        <f t="shared" si="102"/>
        <v>#VALUE!</v>
      </c>
      <c r="AE341" s="249" t="str">
        <f t="shared" si="103"/>
        <v>GBP/USD R 06/20/24 GBP</v>
      </c>
      <c r="AF341" s="254"/>
      <c r="AG341" s="254">
        <f t="shared" si="104"/>
        <v>-21759.439244744368</v>
      </c>
      <c r="AH341" s="254" t="e">
        <f t="shared" si="105"/>
        <v>#VALUE!</v>
      </c>
      <c r="AI341" s="256" t="e">
        <f t="shared" si="106"/>
        <v>#VALUE!</v>
      </c>
      <c r="AJ341" t="b">
        <f t="shared" si="107"/>
        <v>1</v>
      </c>
      <c r="AK341" t="s">
        <v>1011</v>
      </c>
      <c r="AL341" t="str">
        <f t="shared" si="108"/>
        <v>FORWARD</v>
      </c>
      <c r="AM341">
        <f t="shared" si="109"/>
        <v>0</v>
      </c>
    </row>
    <row r="342" spans="8:39" x14ac:dyDescent="0.35">
      <c r="H342" s="287" t="e">
        <f t="shared" si="110"/>
        <v>#N/A</v>
      </c>
      <c r="I342" s="249" t="s">
        <v>1074</v>
      </c>
      <c r="J342" t="s">
        <v>461</v>
      </c>
      <c r="L342">
        <v>-3000000</v>
      </c>
      <c r="M342" s="250">
        <v>-3807367.8016662598</v>
      </c>
      <c r="N342" s="251">
        <v>1.2692732435302734</v>
      </c>
      <c r="O342" t="str" cm="1">
        <f t="array" ref="O342">_xll.BDP(I342,"SECURITY_TYP")</f>
        <v>FORWARD</v>
      </c>
      <c r="P342" t="str" cm="1">
        <f t="array" ref="P342">_xll.BDP(I342,"ID_ISIN")</f>
        <v>#N/A Field Not Applicable</v>
      </c>
      <c r="Q342" t="str" cm="1">
        <f t="array" ref="Q342">_xll.BDP(P342&amp;" Govt","MATURITY")</f>
        <v>#N/A Field Not Applicable Govt</v>
      </c>
      <c r="R342" t="str" cm="1">
        <f t="array" ref="R342">_xll.BDP(I342,"CRNCY")</f>
        <v>USD</v>
      </c>
      <c r="S342" s="91" t="str" cm="1">
        <f t="array" ref="S342">_xll.BDP(P342&amp;" Govt","RISK_MID")</f>
        <v>#N/A Field Not Applicable Govt</v>
      </c>
      <c r="T342" s="175" t="e">
        <f t="shared" si="95"/>
        <v>#VALUE!</v>
      </c>
      <c r="U342" cm="1">
        <f t="array" ref="U342">IF(R342="USD",1,_xll.BDP("USD"&amp;R342&amp;" CURNCY","PX_LAST"))</f>
        <v>1</v>
      </c>
      <c r="V342" s="107" t="e">
        <f t="shared" si="96"/>
        <v>#VALUE!</v>
      </c>
      <c r="X342" s="249" t="str">
        <f t="shared" si="97"/>
        <v>GBP/USD R 06/20/24 Curncy</v>
      </c>
      <c r="Y342" s="250">
        <f t="shared" si="98"/>
        <v>-2912962.2430210225</v>
      </c>
      <c r="Z342" s="254">
        <f t="shared" si="99"/>
        <v>87037.756978977472</v>
      </c>
      <c r="AA342" s="254" t="e">
        <f t="shared" si="100"/>
        <v>#VALUE!</v>
      </c>
      <c r="AB342" s="91" t="str" cm="1">
        <f t="array" ref="AB342">_xll.BDP(P342&amp;" Govt","PX_DIRTY_MID")</f>
        <v>#N/A Field Not Applicable Govt</v>
      </c>
      <c r="AC342" s="256" t="e">
        <f t="shared" si="101"/>
        <v>#VALUE!</v>
      </c>
      <c r="AD342" s="255" t="e">
        <f t="shared" si="102"/>
        <v>#VALUE!</v>
      </c>
      <c r="AE342" s="249" t="str">
        <f t="shared" si="103"/>
        <v>GBP/USD R 06/20/24 GBP</v>
      </c>
      <c r="AF342" s="254"/>
      <c r="AG342" s="254">
        <f t="shared" si="104"/>
        <v>87037.756978977472</v>
      </c>
      <c r="AH342" s="254" t="e">
        <f t="shared" si="105"/>
        <v>#VALUE!</v>
      </c>
      <c r="AI342" s="256" t="e">
        <f t="shared" si="106"/>
        <v>#VALUE!</v>
      </c>
      <c r="AJ342" t="b">
        <f t="shared" si="107"/>
        <v>1</v>
      </c>
      <c r="AK342" t="s">
        <v>1011</v>
      </c>
      <c r="AL342" t="str">
        <f t="shared" si="108"/>
        <v>FORWARD</v>
      </c>
      <c r="AM342">
        <f t="shared" si="109"/>
        <v>0</v>
      </c>
    </row>
    <row r="343" spans="8:39" x14ac:dyDescent="0.35">
      <c r="H343" s="287" t="e">
        <f t="shared" si="110"/>
        <v>#N/A</v>
      </c>
      <c r="I343" s="249" t="s">
        <v>1074</v>
      </c>
      <c r="J343" t="s">
        <v>462</v>
      </c>
      <c r="L343">
        <v>-1903926.0000000002</v>
      </c>
      <c r="M343">
        <v>-1903926.0000000002</v>
      </c>
      <c r="N343" s="251">
        <v>1.2691476173095704</v>
      </c>
      <c r="O343" t="str" cm="1">
        <f t="array" ref="O343">_xll.BDP(I343,"SECURITY_TYP")</f>
        <v>FORWARD</v>
      </c>
      <c r="P343" t="str" cm="1">
        <f t="array" ref="P343">_xll.BDP(I343,"ID_ISIN")</f>
        <v>#N/A Field Not Applicable</v>
      </c>
      <c r="Q343" t="str" cm="1">
        <f t="array" ref="Q343">_xll.BDP(P343&amp;" Govt","MATURITY")</f>
        <v>#N/A Field Not Applicable Govt</v>
      </c>
      <c r="R343" t="str" cm="1">
        <f t="array" ref="R343">_xll.BDP(I343,"CRNCY")</f>
        <v>USD</v>
      </c>
      <c r="S343" s="91" t="str" cm="1">
        <f t="array" ref="S343">_xll.BDP(P343&amp;" Govt","RISK_MID")</f>
        <v>#N/A Field Not Applicable Govt</v>
      </c>
      <c r="T343" s="175" t="e">
        <f t="shared" si="95"/>
        <v>#VALUE!</v>
      </c>
      <c r="U343" cm="1">
        <f t="array" ref="U343">IF(R343="USD",1,_xll.BDP("USD"&amp;R343&amp;" CURNCY","PX_LAST"))</f>
        <v>1</v>
      </c>
      <c r="V343" s="107" t="e">
        <f t="shared" si="96"/>
        <v>#VALUE!</v>
      </c>
      <c r="X343" s="249" t="str">
        <f t="shared" si="97"/>
        <v>GBP/USD R 06/20/24 Curncy</v>
      </c>
      <c r="Y343" s="250">
        <f t="shared" si="98"/>
        <v>-1848688.1838353481</v>
      </c>
      <c r="Z343" s="254">
        <f t="shared" si="99"/>
        <v>55237.816164652118</v>
      </c>
      <c r="AA343" s="254" t="e">
        <f t="shared" si="100"/>
        <v>#VALUE!</v>
      </c>
      <c r="AB343" s="91" t="str" cm="1">
        <f t="array" ref="AB343">_xll.BDP(P343&amp;" Govt","PX_DIRTY_MID")</f>
        <v>#N/A Field Not Applicable Govt</v>
      </c>
      <c r="AC343" s="256" t="e">
        <f t="shared" si="101"/>
        <v>#VALUE!</v>
      </c>
      <c r="AD343" s="255" t="e">
        <f t="shared" si="102"/>
        <v>#VALUE!</v>
      </c>
      <c r="AE343" s="249" t="str">
        <f t="shared" si="103"/>
        <v>GBP/USD R 06/20/24 USD</v>
      </c>
      <c r="AF343" s="254"/>
      <c r="AG343" s="254">
        <f t="shared" si="104"/>
        <v>55237.816164652118</v>
      </c>
      <c r="AH343" s="254" t="e">
        <f t="shared" si="105"/>
        <v>#VALUE!</v>
      </c>
      <c r="AI343" s="256" t="e">
        <f t="shared" si="106"/>
        <v>#VALUE!</v>
      </c>
      <c r="AJ343" t="b">
        <f t="shared" si="107"/>
        <v>1</v>
      </c>
      <c r="AK343" t="s">
        <v>1011</v>
      </c>
      <c r="AL343" t="str">
        <f t="shared" si="108"/>
        <v>FORWARD</v>
      </c>
      <c r="AM343">
        <f t="shared" si="109"/>
        <v>0</v>
      </c>
    </row>
    <row r="344" spans="8:39" x14ac:dyDescent="0.35">
      <c r="H344" s="287" t="e">
        <f t="shared" si="110"/>
        <v>#N/A</v>
      </c>
      <c r="I344" s="249" t="s">
        <v>1074</v>
      </c>
      <c r="J344" t="s">
        <v>461</v>
      </c>
      <c r="L344">
        <v>1400000</v>
      </c>
      <c r="M344">
        <v>1776771.6407775879</v>
      </c>
      <c r="N344" s="251">
        <v>1.2691476173095704</v>
      </c>
      <c r="O344" t="str" cm="1">
        <f t="array" ref="O344">_xll.BDP(I344,"SECURITY_TYP")</f>
        <v>FORWARD</v>
      </c>
      <c r="P344" t="str" cm="1">
        <f t="array" ref="P344">_xll.BDP(I344,"ID_ISIN")</f>
        <v>#N/A Field Not Applicable</v>
      </c>
      <c r="Q344" t="str" cm="1">
        <f t="array" ref="Q344">_xll.BDP(P344&amp;" Govt","MATURITY")</f>
        <v>#N/A Field Not Applicable Govt</v>
      </c>
      <c r="R344" t="str" cm="1">
        <f t="array" ref="R344">_xll.BDP(I344,"CRNCY")</f>
        <v>USD</v>
      </c>
      <c r="S344" s="91" t="str" cm="1">
        <f t="array" ref="S344">_xll.BDP(P344&amp;" Govt","RISK_MID")</f>
        <v>#N/A Field Not Applicable Govt</v>
      </c>
      <c r="T344" s="175" t="e">
        <f t="shared" si="95"/>
        <v>#VALUE!</v>
      </c>
      <c r="U344" cm="1">
        <f t="array" ref="U344">IF(R344="USD",1,_xll.BDP("USD"&amp;R344&amp;" CURNCY","PX_LAST"))</f>
        <v>1</v>
      </c>
      <c r="V344" s="107" t="e">
        <f t="shared" si="96"/>
        <v>#VALUE!</v>
      </c>
      <c r="X344" s="249" t="str">
        <f t="shared" si="97"/>
        <v>GBP/USD R 06/20/24 Curncy</v>
      </c>
      <c r="Y344" s="250">
        <f t="shared" si="98"/>
        <v>1359382.3800764773</v>
      </c>
      <c r="Z344" s="254">
        <f t="shared" si="99"/>
        <v>-40617.619923522696</v>
      </c>
      <c r="AA344" s="254" t="e">
        <f t="shared" si="100"/>
        <v>#VALUE!</v>
      </c>
      <c r="AB344" s="91" t="str" cm="1">
        <f t="array" ref="AB344">_xll.BDP(P344&amp;" Govt","PX_DIRTY_MID")</f>
        <v>#N/A Field Not Applicable Govt</v>
      </c>
      <c r="AC344" s="256" t="e">
        <f t="shared" si="101"/>
        <v>#VALUE!</v>
      </c>
      <c r="AD344" s="255" t="e">
        <f t="shared" si="102"/>
        <v>#VALUE!</v>
      </c>
      <c r="AE344" s="249" t="str">
        <f t="shared" si="103"/>
        <v>GBP/USD R 06/20/24 GBP</v>
      </c>
      <c r="AF344" s="254"/>
      <c r="AG344" s="254">
        <f t="shared" si="104"/>
        <v>-40617.619923522696</v>
      </c>
      <c r="AH344" s="254" t="e">
        <f t="shared" si="105"/>
        <v>#VALUE!</v>
      </c>
      <c r="AI344" s="256" t="e">
        <f t="shared" si="106"/>
        <v>#VALUE!</v>
      </c>
      <c r="AJ344" t="b">
        <f t="shared" si="107"/>
        <v>1</v>
      </c>
      <c r="AK344" t="s">
        <v>1011</v>
      </c>
      <c r="AL344" t="str">
        <f t="shared" si="108"/>
        <v>FORWARD</v>
      </c>
      <c r="AM344">
        <f t="shared" si="109"/>
        <v>0</v>
      </c>
    </row>
    <row r="345" spans="8:39" x14ac:dyDescent="0.35">
      <c r="H345" s="287" t="e">
        <f t="shared" si="110"/>
        <v>#N/A</v>
      </c>
      <c r="I345" s="249" t="s">
        <v>1074</v>
      </c>
      <c r="J345" t="s">
        <v>462</v>
      </c>
      <c r="L345">
        <v>-939661.5</v>
      </c>
      <c r="M345">
        <v>-939661.5</v>
      </c>
      <c r="N345" s="251">
        <v>1.2691476173095704</v>
      </c>
      <c r="O345" t="str" cm="1">
        <f t="array" ref="O345">_xll.BDP(I345,"SECURITY_TYP")</f>
        <v>FORWARD</v>
      </c>
      <c r="P345" t="str" cm="1">
        <f t="array" ref="P345">_xll.BDP(I345,"ID_ISIN")</f>
        <v>#N/A Field Not Applicable</v>
      </c>
      <c r="Q345" t="str" cm="1">
        <f t="array" ref="Q345">_xll.BDP(P345&amp;" Govt","MATURITY")</f>
        <v>#N/A Field Not Applicable Govt</v>
      </c>
      <c r="R345" t="str" cm="1">
        <f t="array" ref="R345">_xll.BDP(I345,"CRNCY")</f>
        <v>USD</v>
      </c>
      <c r="S345" s="91" t="str" cm="1">
        <f t="array" ref="S345">_xll.BDP(P345&amp;" Govt","RISK_MID")</f>
        <v>#N/A Field Not Applicable Govt</v>
      </c>
      <c r="T345" s="175" t="e">
        <f t="shared" si="95"/>
        <v>#VALUE!</v>
      </c>
      <c r="U345" cm="1">
        <f t="array" ref="U345">IF(R345="USD",1,_xll.BDP("USD"&amp;R345&amp;" CURNCY","PX_LAST"))</f>
        <v>1</v>
      </c>
      <c r="V345" s="107" t="e">
        <f t="shared" si="96"/>
        <v>#VALUE!</v>
      </c>
      <c r="X345" s="249" t="str">
        <f t="shared" si="97"/>
        <v>GBP/USD R 06/20/24 Curncy</v>
      </c>
      <c r="Y345" s="250">
        <f t="shared" si="98"/>
        <v>-912399.4902401662</v>
      </c>
      <c r="Z345" s="254">
        <f t="shared" si="99"/>
        <v>27262.009759833803</v>
      </c>
      <c r="AA345" s="254" t="e">
        <f t="shared" si="100"/>
        <v>#VALUE!</v>
      </c>
      <c r="AB345" s="91" t="str" cm="1">
        <f t="array" ref="AB345">_xll.BDP(P345&amp;" Govt","PX_DIRTY_MID")</f>
        <v>#N/A Field Not Applicable Govt</v>
      </c>
      <c r="AC345" s="256" t="e">
        <f t="shared" si="101"/>
        <v>#VALUE!</v>
      </c>
      <c r="AD345" s="255" t="e">
        <f t="shared" si="102"/>
        <v>#VALUE!</v>
      </c>
      <c r="AE345" s="249" t="str">
        <f t="shared" si="103"/>
        <v>GBP/USD R 06/20/24 USD</v>
      </c>
      <c r="AF345" s="254"/>
      <c r="AG345" s="254">
        <f t="shared" si="104"/>
        <v>27262.009759833803</v>
      </c>
      <c r="AH345" s="254" t="e">
        <f t="shared" si="105"/>
        <v>#VALUE!</v>
      </c>
      <c r="AI345" s="256" t="e">
        <f t="shared" si="106"/>
        <v>#VALUE!</v>
      </c>
      <c r="AJ345" t="b">
        <f t="shared" si="107"/>
        <v>1</v>
      </c>
      <c r="AK345" t="s">
        <v>1011</v>
      </c>
      <c r="AL345" t="str">
        <f t="shared" si="108"/>
        <v>FORWARD</v>
      </c>
      <c r="AM345">
        <f t="shared" si="109"/>
        <v>0</v>
      </c>
    </row>
    <row r="346" spans="8:39" x14ac:dyDescent="0.35">
      <c r="H346" s="287" t="e">
        <f t="shared" si="110"/>
        <v>#N/A</v>
      </c>
      <c r="I346" s="249" t="s">
        <v>1074</v>
      </c>
      <c r="J346" t="s">
        <v>461</v>
      </c>
      <c r="L346">
        <v>-23500000</v>
      </c>
      <c r="M346">
        <v>-29824381.113052368</v>
      </c>
      <c r="N346" s="251">
        <v>1.2692732435302734</v>
      </c>
      <c r="O346" t="str" cm="1">
        <f t="array" ref="O346">_xll.BDP(I346,"SECURITY_TYP")</f>
        <v>FORWARD</v>
      </c>
      <c r="P346" t="str" cm="1">
        <f t="array" ref="P346">_xll.BDP(I346,"ID_ISIN")</f>
        <v>#N/A Field Not Applicable</v>
      </c>
      <c r="Q346" t="str" cm="1">
        <f t="array" ref="Q346">_xll.BDP(P346&amp;" Govt","MATURITY")</f>
        <v>#N/A Field Not Applicable Govt</v>
      </c>
      <c r="R346" t="str" cm="1">
        <f t="array" ref="R346">_xll.BDP(I346,"CRNCY")</f>
        <v>USD</v>
      </c>
      <c r="S346" s="91" t="str" cm="1">
        <f t="array" ref="S346">_xll.BDP(P346&amp;" Govt","RISK_MID")</f>
        <v>#N/A Field Not Applicable Govt</v>
      </c>
      <c r="T346" s="175" t="e">
        <f t="shared" si="95"/>
        <v>#VALUE!</v>
      </c>
      <c r="U346" cm="1">
        <f t="array" ref="U346">IF(R346="USD",1,_xll.BDP("USD"&amp;R346&amp;" CURNCY","PX_LAST"))</f>
        <v>1</v>
      </c>
      <c r="V346" s="107" t="e">
        <f t="shared" si="96"/>
        <v>#VALUE!</v>
      </c>
      <c r="X346" s="249" t="str">
        <f t="shared" si="97"/>
        <v>GBP/USD R 06/20/24 Curncy</v>
      </c>
      <c r="Y346" s="250">
        <f t="shared" si="98"/>
        <v>-22818204.23699801</v>
      </c>
      <c r="Z346" s="254">
        <f t="shared" si="99"/>
        <v>681795.76300198957</v>
      </c>
      <c r="AA346" s="254" t="e">
        <f t="shared" si="100"/>
        <v>#VALUE!</v>
      </c>
      <c r="AB346" s="91" t="str" cm="1">
        <f t="array" ref="AB346">_xll.BDP(P346&amp;" Govt","PX_DIRTY_MID")</f>
        <v>#N/A Field Not Applicable Govt</v>
      </c>
      <c r="AC346" s="256" t="e">
        <f t="shared" si="101"/>
        <v>#VALUE!</v>
      </c>
      <c r="AD346" s="255" t="e">
        <f t="shared" si="102"/>
        <v>#VALUE!</v>
      </c>
      <c r="AE346" s="249" t="str">
        <f t="shared" si="103"/>
        <v>GBP/USD R 06/20/24 GBP</v>
      </c>
      <c r="AF346" s="254"/>
      <c r="AG346" s="254">
        <f t="shared" si="104"/>
        <v>681795.76300198957</v>
      </c>
      <c r="AH346" s="254" t="e">
        <f t="shared" si="105"/>
        <v>#VALUE!</v>
      </c>
      <c r="AI346" s="256" t="e">
        <f t="shared" si="106"/>
        <v>#VALUE!</v>
      </c>
      <c r="AJ346" t="b">
        <f t="shared" si="107"/>
        <v>1</v>
      </c>
      <c r="AK346" t="s">
        <v>1011</v>
      </c>
      <c r="AL346" t="str">
        <f t="shared" si="108"/>
        <v>FORWARD</v>
      </c>
      <c r="AM346">
        <f t="shared" si="109"/>
        <v>0</v>
      </c>
    </row>
    <row r="347" spans="8:39" x14ac:dyDescent="0.35">
      <c r="H347" s="287" t="e">
        <f t="shared" si="110"/>
        <v>#N/A</v>
      </c>
      <c r="I347" s="249" t="s">
        <v>1074</v>
      </c>
      <c r="J347" t="s">
        <v>461</v>
      </c>
      <c r="L347" s="250">
        <v>300000</v>
      </c>
      <c r="M347" s="250">
        <v>380736.78016662598</v>
      </c>
      <c r="N347" s="251">
        <v>1.2691476173095704</v>
      </c>
      <c r="O347" t="str" cm="1">
        <f t="array" ref="O347">_xll.BDP(I347,"SECURITY_TYP")</f>
        <v>FORWARD</v>
      </c>
      <c r="P347" t="str" cm="1">
        <f t="array" ref="P347">_xll.BDP(I347,"ID_ISIN")</f>
        <v>#N/A Field Not Applicable</v>
      </c>
      <c r="Q347" t="str" cm="1">
        <f t="array" ref="Q347">_xll.BDP(P347&amp;" Govt","MATURITY")</f>
        <v>#N/A Field Not Applicable Govt</v>
      </c>
      <c r="R347" t="str" cm="1">
        <f t="array" ref="R347">_xll.BDP(I347,"CRNCY")</f>
        <v>USD</v>
      </c>
      <c r="S347" s="91" t="str" cm="1">
        <f t="array" ref="S347">_xll.BDP(P347&amp;" Govt","RISK_MID")</f>
        <v>#N/A Field Not Applicable Govt</v>
      </c>
      <c r="T347" s="175" t="e">
        <f t="shared" si="95"/>
        <v>#VALUE!</v>
      </c>
      <c r="U347" cm="1">
        <f t="array" ref="U347">IF(R347="USD",1,_xll.BDP("USD"&amp;R347&amp;" CURNCY","PX_LAST"))</f>
        <v>1</v>
      </c>
      <c r="V347" s="107" t="e">
        <f t="shared" si="96"/>
        <v>#VALUE!</v>
      </c>
      <c r="X347" s="249" t="str">
        <f t="shared" si="97"/>
        <v>GBP/USD R 06/20/24 Curncy</v>
      </c>
      <c r="Y347" s="250">
        <f t="shared" si="98"/>
        <v>291296.22430210223</v>
      </c>
      <c r="Z347" s="254">
        <f t="shared" si="99"/>
        <v>-8703.7756978977704</v>
      </c>
      <c r="AA347" s="254" t="e">
        <f t="shared" si="100"/>
        <v>#VALUE!</v>
      </c>
      <c r="AB347" s="91" t="str" cm="1">
        <f t="array" ref="AB347">_xll.BDP(P347&amp;" Govt","PX_DIRTY_MID")</f>
        <v>#N/A Field Not Applicable Govt</v>
      </c>
      <c r="AC347" s="256" t="e">
        <f t="shared" si="101"/>
        <v>#VALUE!</v>
      </c>
      <c r="AD347" s="255" t="e">
        <f t="shared" si="102"/>
        <v>#VALUE!</v>
      </c>
      <c r="AE347" s="249" t="str">
        <f t="shared" si="103"/>
        <v>GBP/USD R 06/20/24 GBP</v>
      </c>
      <c r="AF347" s="254"/>
      <c r="AG347" s="254">
        <f t="shared" si="104"/>
        <v>-8703.7756978977704</v>
      </c>
      <c r="AH347" s="254" t="e">
        <f t="shared" si="105"/>
        <v>#VALUE!</v>
      </c>
      <c r="AI347" s="256" t="e">
        <f t="shared" si="106"/>
        <v>#VALUE!</v>
      </c>
      <c r="AJ347" t="b">
        <f t="shared" si="107"/>
        <v>1</v>
      </c>
      <c r="AK347" t="s">
        <v>1011</v>
      </c>
      <c r="AL347" t="str">
        <f t="shared" si="108"/>
        <v>FORWARD</v>
      </c>
      <c r="AM347">
        <f t="shared" si="109"/>
        <v>0</v>
      </c>
    </row>
    <row r="348" spans="8:39" x14ac:dyDescent="0.35">
      <c r="H348" s="287" t="e">
        <f t="shared" si="110"/>
        <v>#N/A</v>
      </c>
      <c r="I348" s="249" t="s">
        <v>1074</v>
      </c>
      <c r="J348" t="s">
        <v>1331</v>
      </c>
      <c r="K348" t="s">
        <v>823</v>
      </c>
      <c r="L348">
        <v>0</v>
      </c>
      <c r="M348">
        <v>0</v>
      </c>
      <c r="N348" s="251">
        <v>0</v>
      </c>
      <c r="O348" t="str" cm="1">
        <f t="array" ref="O348">_xll.BDP(I348,"SECURITY_TYP")</f>
        <v>FORWARD</v>
      </c>
      <c r="P348" t="str" cm="1">
        <f t="array" ref="P348">_xll.BDP(I348,"ID_ISIN")</f>
        <v>#N/A Field Not Applicable</v>
      </c>
      <c r="Q348" t="str" cm="1">
        <f t="array" ref="Q348">_xll.BDP(P348&amp;" Govt","MATURITY")</f>
        <v>#N/A Field Not Applicable Govt</v>
      </c>
      <c r="R348" t="str" cm="1">
        <f t="array" ref="R348">_xll.BDP(I348,"CRNCY")</f>
        <v>USD</v>
      </c>
      <c r="S348" s="91" t="str" cm="1">
        <f t="array" ref="S348">_xll.BDP(P348&amp;" Govt","RISK_MID")</f>
        <v>#N/A Field Not Applicable Govt</v>
      </c>
      <c r="T348" s="175" t="e">
        <f t="shared" si="95"/>
        <v>#VALUE!</v>
      </c>
      <c r="U348" cm="1">
        <f t="array" ref="U348">IF(R348="USD",1,_xll.BDP("USD"&amp;R348&amp;" CURNCY","PX_LAST"))</f>
        <v>1</v>
      </c>
      <c r="V348" s="107" t="e">
        <f t="shared" si="96"/>
        <v>#VALUE!</v>
      </c>
      <c r="X348" s="249" t="str">
        <f t="shared" si="97"/>
        <v>GBP/USD R 06/20/24 Curncy</v>
      </c>
      <c r="Y348" s="250">
        <f t="shared" si="98"/>
        <v>0</v>
      </c>
      <c r="Z348" s="254">
        <f t="shared" si="99"/>
        <v>0</v>
      </c>
      <c r="AA348" s="254" t="e">
        <f t="shared" si="100"/>
        <v>#VALUE!</v>
      </c>
      <c r="AB348" s="91" t="str" cm="1">
        <f t="array" ref="AB348">_xll.BDP(P348&amp;" Govt","PX_DIRTY_MID")</f>
        <v>#N/A Field Not Applicable Govt</v>
      </c>
      <c r="AC348" s="256" t="e">
        <f t="shared" si="101"/>
        <v>#VALUE!</v>
      </c>
      <c r="AD348" s="255" t="e">
        <f t="shared" si="102"/>
        <v>#VALUE!</v>
      </c>
      <c r="AE348" s="249" t="str">
        <f t="shared" si="103"/>
        <v>[GBP/USD R 06/20/24 USD]</v>
      </c>
      <c r="AF348" s="254"/>
      <c r="AG348" s="254">
        <f t="shared" si="104"/>
        <v>0</v>
      </c>
      <c r="AH348" s="254" t="e">
        <f t="shared" si="105"/>
        <v>#VALUE!</v>
      </c>
      <c r="AI348" s="256" t="e">
        <f t="shared" si="106"/>
        <v>#VALUE!</v>
      </c>
      <c r="AJ348" t="b">
        <f t="shared" si="107"/>
        <v>1</v>
      </c>
      <c r="AK348" t="s">
        <v>1011</v>
      </c>
      <c r="AL348" t="str">
        <f t="shared" si="108"/>
        <v>FORWARD</v>
      </c>
      <c r="AM348" t="str">
        <f t="shared" si="109"/>
        <v>G10_USDGBP</v>
      </c>
    </row>
    <row r="349" spans="8:39" x14ac:dyDescent="0.35">
      <c r="H349" s="287" t="e">
        <f t="shared" si="110"/>
        <v>#N/A</v>
      </c>
      <c r="I349" s="249" t="s">
        <v>1074</v>
      </c>
      <c r="J349" t="s">
        <v>462</v>
      </c>
      <c r="L349" s="250">
        <v>-2139729.31</v>
      </c>
      <c r="M349" s="250">
        <v>-2139729.31</v>
      </c>
      <c r="N349" s="251">
        <v>1.2691476173095704</v>
      </c>
      <c r="O349" t="str" cm="1">
        <f t="array" ref="O349">_xll.BDP(I349,"SECURITY_TYP")</f>
        <v>FORWARD</v>
      </c>
      <c r="P349" t="str" cm="1">
        <f t="array" ref="P349">_xll.BDP(I349,"ID_ISIN")</f>
        <v>#N/A Field Not Applicable</v>
      </c>
      <c r="Q349" t="str" cm="1">
        <f t="array" ref="Q349">_xll.BDP(P349&amp;" Govt","MATURITY")</f>
        <v>#N/A Field Not Applicable Govt</v>
      </c>
      <c r="R349" t="str" cm="1">
        <f t="array" ref="R349">_xll.BDP(I349,"CRNCY")</f>
        <v>USD</v>
      </c>
      <c r="S349" s="91" t="str" cm="1">
        <f t="array" ref="S349">_xll.BDP(P349&amp;" Govt","RISK_MID")</f>
        <v>#N/A Field Not Applicable Govt</v>
      </c>
      <c r="T349" s="175" t="e">
        <f t="shared" si="95"/>
        <v>#VALUE!</v>
      </c>
      <c r="U349" cm="1">
        <f t="array" ref="U349">IF(R349="USD",1,_xll.BDP("USD"&amp;R349&amp;" CURNCY","PX_LAST"))</f>
        <v>1</v>
      </c>
      <c r="V349" s="107" t="e">
        <f t="shared" si="96"/>
        <v>#VALUE!</v>
      </c>
      <c r="X349" s="249" t="str">
        <f t="shared" si="97"/>
        <v>GBP/USD R 06/20/24 Curncy</v>
      </c>
      <c r="Y349" s="250">
        <f t="shared" si="98"/>
        <v>-2077650.2301051416</v>
      </c>
      <c r="Z349" s="254">
        <f t="shared" si="99"/>
        <v>62079.079894858412</v>
      </c>
      <c r="AA349" s="254" t="e">
        <f t="shared" si="100"/>
        <v>#VALUE!</v>
      </c>
      <c r="AB349" s="91" t="str" cm="1">
        <f t="array" ref="AB349">_xll.BDP(P349&amp;" Govt","PX_DIRTY_MID")</f>
        <v>#N/A Field Not Applicable Govt</v>
      </c>
      <c r="AC349" s="256" t="e">
        <f t="shared" si="101"/>
        <v>#VALUE!</v>
      </c>
      <c r="AD349" s="255" t="e">
        <f t="shared" si="102"/>
        <v>#VALUE!</v>
      </c>
      <c r="AE349" s="249" t="str">
        <f t="shared" si="103"/>
        <v>GBP/USD R 06/20/24 USD</v>
      </c>
      <c r="AG349" s="254">
        <f t="shared" si="104"/>
        <v>62079.079894858412</v>
      </c>
      <c r="AH349" s="254" t="e">
        <f t="shared" si="105"/>
        <v>#VALUE!</v>
      </c>
      <c r="AI349" s="256" t="e">
        <f t="shared" si="106"/>
        <v>#VALUE!</v>
      </c>
      <c r="AJ349" t="b">
        <f t="shared" si="107"/>
        <v>1</v>
      </c>
      <c r="AK349" t="s">
        <v>1011</v>
      </c>
      <c r="AL349" t="str">
        <f t="shared" si="108"/>
        <v>FORWARD</v>
      </c>
      <c r="AM349">
        <f t="shared" si="109"/>
        <v>0</v>
      </c>
    </row>
    <row r="350" spans="8:39" x14ac:dyDescent="0.35">
      <c r="H350" s="287" t="e">
        <f t="shared" si="110"/>
        <v>#N/A</v>
      </c>
      <c r="I350" s="249" t="s">
        <v>1074</v>
      </c>
      <c r="J350" t="s">
        <v>462</v>
      </c>
      <c r="L350" s="250">
        <v>-1768911.2000000002</v>
      </c>
      <c r="M350" s="250">
        <v>-1768911.2000000002</v>
      </c>
      <c r="N350" s="251">
        <v>1.2691476173095704</v>
      </c>
      <c r="O350" t="str" cm="1">
        <f t="array" ref="O350">_xll.BDP(I350,"SECURITY_TYP")</f>
        <v>FORWARD</v>
      </c>
      <c r="P350" t="str" cm="1">
        <f t="array" ref="P350">_xll.BDP(I350,"ID_ISIN")</f>
        <v>#N/A Field Not Applicable</v>
      </c>
      <c r="Q350" t="str" cm="1">
        <f t="array" ref="Q350">_xll.BDP(P350&amp;" Govt","MATURITY")</f>
        <v>#N/A Field Not Applicable Govt</v>
      </c>
      <c r="R350" t="str" cm="1">
        <f t="array" ref="R350">_xll.BDP(I350,"CRNCY")</f>
        <v>USD</v>
      </c>
      <c r="S350" s="91" t="str" cm="1">
        <f t="array" ref="S350">_xll.BDP(P350&amp;" Govt","RISK_MID")</f>
        <v>#N/A Field Not Applicable Govt</v>
      </c>
      <c r="T350" s="175" t="e">
        <f t="shared" si="95"/>
        <v>#VALUE!</v>
      </c>
      <c r="U350" cm="1">
        <f t="array" ref="U350">IF(R350="USD",1,_xll.BDP("USD"&amp;R350&amp;" CURNCY","PX_LAST"))</f>
        <v>1</v>
      </c>
      <c r="V350" s="107" t="e">
        <f t="shared" si="96"/>
        <v>#VALUE!</v>
      </c>
      <c r="X350" s="249" t="str">
        <f t="shared" si="97"/>
        <v>GBP/USD R 06/20/24 Curncy</v>
      </c>
      <c r="Y350" s="250">
        <f t="shared" si="98"/>
        <v>-1717590.5122856698</v>
      </c>
      <c r="Z350" s="254">
        <f t="shared" si="99"/>
        <v>51320.687714330386</v>
      </c>
      <c r="AA350" s="254" t="e">
        <f t="shared" si="100"/>
        <v>#VALUE!</v>
      </c>
      <c r="AB350" s="91" t="str" cm="1">
        <f t="array" ref="AB350">_xll.BDP(P350&amp;" Govt","PX_DIRTY_MID")</f>
        <v>#N/A Field Not Applicable Govt</v>
      </c>
      <c r="AC350" s="256" t="e">
        <f t="shared" si="101"/>
        <v>#VALUE!</v>
      </c>
      <c r="AD350" s="255" t="e">
        <f t="shared" si="102"/>
        <v>#VALUE!</v>
      </c>
      <c r="AE350" s="249" t="str">
        <f t="shared" si="103"/>
        <v>GBP/USD R 06/20/24 USD</v>
      </c>
      <c r="AF350" s="254"/>
      <c r="AG350" s="254">
        <f t="shared" si="104"/>
        <v>51320.687714330386</v>
      </c>
      <c r="AH350" s="254" t="e">
        <f t="shared" si="105"/>
        <v>#VALUE!</v>
      </c>
      <c r="AI350" s="256" t="e">
        <f t="shared" si="106"/>
        <v>#VALUE!</v>
      </c>
      <c r="AJ350" t="b">
        <f t="shared" si="107"/>
        <v>1</v>
      </c>
      <c r="AK350" t="s">
        <v>1011</v>
      </c>
      <c r="AL350" t="str">
        <f t="shared" si="108"/>
        <v>FORWARD</v>
      </c>
      <c r="AM350">
        <f t="shared" si="109"/>
        <v>0</v>
      </c>
    </row>
    <row r="351" spans="8:39" x14ac:dyDescent="0.35">
      <c r="H351" s="287" t="e">
        <f t="shared" si="110"/>
        <v>#N/A</v>
      </c>
      <c r="I351" s="249" t="s">
        <v>1074</v>
      </c>
      <c r="J351" t="s">
        <v>462</v>
      </c>
      <c r="L351">
        <v>-378451.02</v>
      </c>
      <c r="M351" s="250">
        <v>-378451.02</v>
      </c>
      <c r="N351" s="251">
        <v>1.2691476173095704</v>
      </c>
      <c r="O351" t="str" cm="1">
        <f t="array" ref="O351">_xll.BDP(I351,"SECURITY_TYP")</f>
        <v>FORWARD</v>
      </c>
      <c r="P351" t="str" cm="1">
        <f t="array" ref="P351">_xll.BDP(I351,"ID_ISIN")</f>
        <v>#N/A Field Not Applicable</v>
      </c>
      <c r="Q351" t="str" cm="1">
        <f t="array" ref="Q351">_xll.BDP(P351&amp;" Govt","MATURITY")</f>
        <v>#N/A Field Not Applicable Govt</v>
      </c>
      <c r="R351" t="str" cm="1">
        <f t="array" ref="R351">_xll.BDP(I351,"CRNCY")</f>
        <v>USD</v>
      </c>
      <c r="S351" s="91" t="str" cm="1">
        <f t="array" ref="S351">_xll.BDP(P351&amp;" Govt","RISK_MID")</f>
        <v>#N/A Field Not Applicable Govt</v>
      </c>
      <c r="T351" s="175" t="e">
        <f t="shared" si="95"/>
        <v>#VALUE!</v>
      </c>
      <c r="U351" cm="1">
        <f t="array" ref="U351">IF(R351="USD",1,_xll.BDP("USD"&amp;R351&amp;" CURNCY","PX_LAST"))</f>
        <v>1</v>
      </c>
      <c r="V351" s="107" t="e">
        <f t="shared" si="96"/>
        <v>#VALUE!</v>
      </c>
      <c r="X351" s="249" t="str">
        <f t="shared" si="97"/>
        <v>GBP/USD R 06/20/24 Curncy</v>
      </c>
      <c r="Y351" s="250">
        <f t="shared" si="98"/>
        <v>-367471.17736426461</v>
      </c>
      <c r="Z351" s="254">
        <f t="shared" si="99"/>
        <v>10979.842635735404</v>
      </c>
      <c r="AA351" s="254" t="e">
        <f t="shared" si="100"/>
        <v>#VALUE!</v>
      </c>
      <c r="AB351" s="91" t="str" cm="1">
        <f t="array" ref="AB351">_xll.BDP(P351&amp;" Govt","PX_DIRTY_MID")</f>
        <v>#N/A Field Not Applicable Govt</v>
      </c>
      <c r="AC351" s="256" t="e">
        <f t="shared" si="101"/>
        <v>#VALUE!</v>
      </c>
      <c r="AD351" s="255" t="e">
        <f t="shared" si="102"/>
        <v>#VALUE!</v>
      </c>
      <c r="AE351" s="249" t="str">
        <f t="shared" si="103"/>
        <v>GBP/USD R 06/20/24 USD</v>
      </c>
      <c r="AF351" s="254"/>
      <c r="AG351" s="254">
        <f t="shared" si="104"/>
        <v>10979.842635735404</v>
      </c>
      <c r="AH351" s="254" t="e">
        <f t="shared" si="105"/>
        <v>#VALUE!</v>
      </c>
      <c r="AI351" s="256" t="e">
        <f t="shared" si="106"/>
        <v>#VALUE!</v>
      </c>
      <c r="AJ351" t="b">
        <f t="shared" si="107"/>
        <v>1</v>
      </c>
      <c r="AK351" t="s">
        <v>1011</v>
      </c>
      <c r="AL351" t="str">
        <f t="shared" si="108"/>
        <v>FORWARD</v>
      </c>
      <c r="AM351">
        <f t="shared" si="109"/>
        <v>0</v>
      </c>
    </row>
    <row r="352" spans="8:39" x14ac:dyDescent="0.35">
      <c r="H352" s="287" t="e">
        <f t="shared" si="110"/>
        <v>#N/A</v>
      </c>
      <c r="I352" s="249" t="s">
        <v>1074</v>
      </c>
      <c r="J352" t="s">
        <v>461</v>
      </c>
      <c r="L352">
        <v>1600000</v>
      </c>
      <c r="M352">
        <v>2030596.1608886719</v>
      </c>
      <c r="N352" s="251">
        <v>1.2691476173095704</v>
      </c>
      <c r="O352" t="str" cm="1">
        <f t="array" ref="O352">_xll.BDP(I352,"SECURITY_TYP")</f>
        <v>FORWARD</v>
      </c>
      <c r="P352" t="str" cm="1">
        <f t="array" ref="P352">_xll.BDP(I352,"ID_ISIN")</f>
        <v>#N/A Field Not Applicable</v>
      </c>
      <c r="Q352" t="str" cm="1">
        <f t="array" ref="Q352">_xll.BDP(P352&amp;" Govt","MATURITY")</f>
        <v>#N/A Field Not Applicable Govt</v>
      </c>
      <c r="R352" t="str" cm="1">
        <f t="array" ref="R352">_xll.BDP(I352,"CRNCY")</f>
        <v>USD</v>
      </c>
      <c r="S352" s="91" t="str" cm="1">
        <f t="array" ref="S352">_xll.BDP(P352&amp;" Govt","RISK_MID")</f>
        <v>#N/A Field Not Applicable Govt</v>
      </c>
      <c r="T352" s="175" t="e">
        <f t="shared" si="95"/>
        <v>#VALUE!</v>
      </c>
      <c r="U352" cm="1">
        <f t="array" ref="U352">IF(R352="USD",1,_xll.BDP("USD"&amp;R352&amp;" CURNCY","PX_LAST"))</f>
        <v>1</v>
      </c>
      <c r="V352" s="107" t="e">
        <f t="shared" si="96"/>
        <v>#VALUE!</v>
      </c>
      <c r="X352" s="249" t="str">
        <f t="shared" si="97"/>
        <v>GBP/USD R 06/20/24 Curncy</v>
      </c>
      <c r="Y352" s="250">
        <f t="shared" si="98"/>
        <v>1553579.8629445455</v>
      </c>
      <c r="Z352" s="254">
        <f t="shared" si="99"/>
        <v>-46420.137055454543</v>
      </c>
      <c r="AA352" s="254" t="e">
        <f t="shared" si="100"/>
        <v>#VALUE!</v>
      </c>
      <c r="AB352" s="91" t="str" cm="1">
        <f t="array" ref="AB352">_xll.BDP(P352&amp;" Govt","PX_DIRTY_MID")</f>
        <v>#N/A Field Not Applicable Govt</v>
      </c>
      <c r="AC352" s="256" t="e">
        <f t="shared" si="101"/>
        <v>#VALUE!</v>
      </c>
      <c r="AD352" s="255" t="e">
        <f t="shared" si="102"/>
        <v>#VALUE!</v>
      </c>
      <c r="AE352" s="249" t="str">
        <f t="shared" si="103"/>
        <v>GBP/USD R 06/20/24 GBP</v>
      </c>
      <c r="AF352" s="254"/>
      <c r="AG352" s="254">
        <f t="shared" si="104"/>
        <v>-46420.137055454543</v>
      </c>
      <c r="AH352" s="254" t="e">
        <f t="shared" si="105"/>
        <v>#VALUE!</v>
      </c>
      <c r="AI352" s="256" t="e">
        <f t="shared" si="106"/>
        <v>#VALUE!</v>
      </c>
      <c r="AJ352" t="b">
        <f t="shared" si="107"/>
        <v>1</v>
      </c>
      <c r="AK352" t="s">
        <v>1011</v>
      </c>
      <c r="AL352" t="str">
        <f t="shared" si="108"/>
        <v>FORWARD</v>
      </c>
      <c r="AM352">
        <f t="shared" si="109"/>
        <v>0</v>
      </c>
    </row>
    <row r="353" spans="8:39" x14ac:dyDescent="0.35">
      <c r="H353" s="287" t="e">
        <f t="shared" si="110"/>
        <v>#N/A</v>
      </c>
      <c r="I353" s="249" t="s">
        <v>1074</v>
      </c>
      <c r="J353" t="s">
        <v>461</v>
      </c>
      <c r="L353">
        <v>-6697629.1495949356</v>
      </c>
      <c r="M353">
        <v>-8500112.5238897111</v>
      </c>
      <c r="N353" s="251">
        <v>1.2691476173095704</v>
      </c>
      <c r="O353" t="str" cm="1">
        <f t="array" ref="O353">_xll.BDP(I353,"SECURITY_TYP")</f>
        <v>FORWARD</v>
      </c>
      <c r="P353" t="str" cm="1">
        <f t="array" ref="P353">_xll.BDP(I353,"ID_ISIN")</f>
        <v>#N/A Field Not Applicable</v>
      </c>
      <c r="Q353" t="str" cm="1">
        <f t="array" ref="Q353">_xll.BDP(P353&amp;" Govt","MATURITY")</f>
        <v>#N/A Field Not Applicable Govt</v>
      </c>
      <c r="R353" t="str" cm="1">
        <f t="array" ref="R353">_xll.BDP(I353,"CRNCY")</f>
        <v>USD</v>
      </c>
      <c r="S353" s="91" t="str" cm="1">
        <f t="array" ref="S353">_xll.BDP(P353&amp;" Govt","RISK_MID")</f>
        <v>#N/A Field Not Applicable Govt</v>
      </c>
      <c r="T353" s="175" t="e">
        <f t="shared" si="95"/>
        <v>#VALUE!</v>
      </c>
      <c r="U353" cm="1">
        <f t="array" ref="U353">IF(R353="USD",1,_xll.BDP("USD"&amp;R353&amp;" CURNCY","PX_LAST"))</f>
        <v>1</v>
      </c>
      <c r="V353" s="107" t="e">
        <f t="shared" si="96"/>
        <v>#VALUE!</v>
      </c>
      <c r="X353" s="249" t="str">
        <f t="shared" si="97"/>
        <v>GBP/USD R 06/20/24 Curncy</v>
      </c>
      <c r="Y353" s="250">
        <f t="shared" si="98"/>
        <v>-6503313.6101756822</v>
      </c>
      <c r="Z353" s="254">
        <f t="shared" si="99"/>
        <v>194315.53941925336</v>
      </c>
      <c r="AA353" s="254" t="e">
        <f t="shared" si="100"/>
        <v>#VALUE!</v>
      </c>
      <c r="AB353" s="91" t="str" cm="1">
        <f t="array" ref="AB353">_xll.BDP(P353&amp;" Govt","PX_DIRTY_MID")</f>
        <v>#N/A Field Not Applicable Govt</v>
      </c>
      <c r="AC353" s="256" t="e">
        <f t="shared" si="101"/>
        <v>#VALUE!</v>
      </c>
      <c r="AD353" s="255" t="e">
        <f t="shared" si="102"/>
        <v>#VALUE!</v>
      </c>
      <c r="AE353" s="249" t="str">
        <f t="shared" si="103"/>
        <v>GBP/USD R 06/20/24 GBP</v>
      </c>
      <c r="AF353" s="254"/>
      <c r="AG353" s="254">
        <f t="shared" si="104"/>
        <v>194315.53941925336</v>
      </c>
      <c r="AH353" s="254" t="e">
        <f t="shared" si="105"/>
        <v>#VALUE!</v>
      </c>
      <c r="AI353" s="256" t="e">
        <f t="shared" si="106"/>
        <v>#VALUE!</v>
      </c>
      <c r="AJ353" t="b">
        <f t="shared" si="107"/>
        <v>1</v>
      </c>
      <c r="AK353" t="s">
        <v>1011</v>
      </c>
      <c r="AL353" t="str">
        <f t="shared" si="108"/>
        <v>FORWARD</v>
      </c>
      <c r="AM353">
        <f t="shared" si="109"/>
        <v>0</v>
      </c>
    </row>
    <row r="354" spans="8:39" x14ac:dyDescent="0.35">
      <c r="H354" s="287" t="e">
        <f t="shared" si="110"/>
        <v>#N/A</v>
      </c>
      <c r="I354" s="249" t="s">
        <v>1074</v>
      </c>
      <c r="J354" t="s">
        <v>462</v>
      </c>
      <c r="L354">
        <v>29953100</v>
      </c>
      <c r="M354">
        <v>29953100</v>
      </c>
      <c r="N354" s="251">
        <v>1.2692732435302734</v>
      </c>
      <c r="O354" t="str" cm="1">
        <f t="array" ref="O354">_xll.BDP(I354,"SECURITY_TYP")</f>
        <v>FORWARD</v>
      </c>
      <c r="P354" t="str" cm="1">
        <f t="array" ref="P354">_xll.BDP(I354,"ID_ISIN")</f>
        <v>#N/A Field Not Applicable</v>
      </c>
      <c r="Q354" t="str" cm="1">
        <f t="array" ref="Q354">_xll.BDP(P354&amp;" Govt","MATURITY")</f>
        <v>#N/A Field Not Applicable Govt</v>
      </c>
      <c r="R354" t="str" cm="1">
        <f t="array" ref="R354">_xll.BDP(I354,"CRNCY")</f>
        <v>USD</v>
      </c>
      <c r="S354" s="91" t="str" cm="1">
        <f t="array" ref="S354">_xll.BDP(P354&amp;" Govt","RISK_MID")</f>
        <v>#N/A Field Not Applicable Govt</v>
      </c>
      <c r="T354" s="175" t="e">
        <f t="shared" si="95"/>
        <v>#VALUE!</v>
      </c>
      <c r="U354" cm="1">
        <f t="array" ref="U354">IF(R354="USD",1,_xll.BDP("USD"&amp;R354&amp;" CURNCY","PX_LAST"))</f>
        <v>1</v>
      </c>
      <c r="V354" s="107" t="e">
        <f t="shared" si="96"/>
        <v>#VALUE!</v>
      </c>
      <c r="X354" s="249" t="str">
        <f t="shared" si="97"/>
        <v>GBP/USD R 06/20/24 Curncy</v>
      </c>
      <c r="Y354" s="250">
        <f t="shared" si="98"/>
        <v>29084083.120477665</v>
      </c>
      <c r="Z354" s="254">
        <f t="shared" si="99"/>
        <v>-869016.87952233478</v>
      </c>
      <c r="AA354" s="254" t="e">
        <f t="shared" si="100"/>
        <v>#VALUE!</v>
      </c>
      <c r="AB354" s="91" t="str" cm="1">
        <f t="array" ref="AB354">_xll.BDP(P354&amp;" Govt","PX_DIRTY_MID")</f>
        <v>#N/A Field Not Applicable Govt</v>
      </c>
      <c r="AC354" s="256" t="e">
        <f t="shared" si="101"/>
        <v>#VALUE!</v>
      </c>
      <c r="AD354" s="255" t="e">
        <f t="shared" si="102"/>
        <v>#VALUE!</v>
      </c>
      <c r="AE354" s="249" t="str">
        <f t="shared" si="103"/>
        <v>GBP/USD R 06/20/24 USD</v>
      </c>
      <c r="AF354" s="254"/>
      <c r="AG354" s="254">
        <f t="shared" si="104"/>
        <v>-869016.87952233478</v>
      </c>
      <c r="AH354" s="254" t="e">
        <f t="shared" si="105"/>
        <v>#VALUE!</v>
      </c>
      <c r="AI354" s="256" t="e">
        <f t="shared" si="106"/>
        <v>#VALUE!</v>
      </c>
      <c r="AJ354" t="b">
        <f t="shared" si="107"/>
        <v>1</v>
      </c>
      <c r="AK354" t="s">
        <v>1011</v>
      </c>
      <c r="AL354" t="str">
        <f t="shared" si="108"/>
        <v>FORWARD</v>
      </c>
      <c r="AM354">
        <f t="shared" si="109"/>
        <v>0</v>
      </c>
    </row>
    <row r="355" spans="8:39" x14ac:dyDescent="0.35">
      <c r="H355" s="287" t="e">
        <f t="shared" si="110"/>
        <v>#N/A</v>
      </c>
      <c r="I355" s="249" t="s">
        <v>1074</v>
      </c>
      <c r="J355" t="s">
        <v>461</v>
      </c>
      <c r="L355">
        <v>1700000</v>
      </c>
      <c r="M355">
        <v>2157508.4209442139</v>
      </c>
      <c r="N355" s="251">
        <v>1.2691476173095704</v>
      </c>
      <c r="O355" t="str" cm="1">
        <f t="array" ref="O355">_xll.BDP(I355,"SECURITY_TYP")</f>
        <v>FORWARD</v>
      </c>
      <c r="P355" t="str" cm="1">
        <f t="array" ref="P355">_xll.BDP(I355,"ID_ISIN")</f>
        <v>#N/A Field Not Applicable</v>
      </c>
      <c r="Q355" t="str" cm="1">
        <f t="array" ref="Q355">_xll.BDP(P355&amp;" Govt","MATURITY")</f>
        <v>#N/A Field Not Applicable Govt</v>
      </c>
      <c r="R355" t="str" cm="1">
        <f t="array" ref="R355">_xll.BDP(I355,"CRNCY")</f>
        <v>USD</v>
      </c>
      <c r="S355" s="91" t="str" cm="1">
        <f t="array" ref="S355">_xll.BDP(P355&amp;" Govt","RISK_MID")</f>
        <v>#N/A Field Not Applicable Govt</v>
      </c>
      <c r="T355" s="175" t="e">
        <f t="shared" si="95"/>
        <v>#VALUE!</v>
      </c>
      <c r="U355" cm="1">
        <f t="array" ref="U355">IF(R355="USD",1,_xll.BDP("USD"&amp;R355&amp;" CURNCY","PX_LAST"))</f>
        <v>1</v>
      </c>
      <c r="V355" s="107" t="e">
        <f t="shared" si="96"/>
        <v>#VALUE!</v>
      </c>
      <c r="X355" s="249" t="str">
        <f t="shared" si="97"/>
        <v>GBP/USD R 06/20/24 Curncy</v>
      </c>
      <c r="Y355" s="250">
        <f t="shared" si="98"/>
        <v>1650678.6043785794</v>
      </c>
      <c r="Z355" s="254">
        <f t="shared" si="99"/>
        <v>-49321.395621420583</v>
      </c>
      <c r="AA355" s="254" t="e">
        <f t="shared" si="100"/>
        <v>#VALUE!</v>
      </c>
      <c r="AB355" s="91" t="str" cm="1">
        <f t="array" ref="AB355">_xll.BDP(P355&amp;" Govt","PX_DIRTY_MID")</f>
        <v>#N/A Field Not Applicable Govt</v>
      </c>
      <c r="AC355" s="256" t="e">
        <f t="shared" si="101"/>
        <v>#VALUE!</v>
      </c>
      <c r="AD355" s="255" t="e">
        <f t="shared" si="102"/>
        <v>#VALUE!</v>
      </c>
      <c r="AE355" s="249" t="str">
        <f t="shared" si="103"/>
        <v>GBP/USD R 06/20/24 GBP</v>
      </c>
      <c r="AF355" s="254"/>
      <c r="AG355" s="254">
        <f t="shared" si="104"/>
        <v>-49321.395621420583</v>
      </c>
      <c r="AH355" s="254" t="e">
        <f t="shared" si="105"/>
        <v>#VALUE!</v>
      </c>
      <c r="AI355" s="256" t="e">
        <f t="shared" si="106"/>
        <v>#VALUE!</v>
      </c>
      <c r="AJ355" t="b">
        <f t="shared" si="107"/>
        <v>1</v>
      </c>
      <c r="AK355" t="s">
        <v>1011</v>
      </c>
      <c r="AL355" t="str">
        <f t="shared" si="108"/>
        <v>FORWARD</v>
      </c>
      <c r="AM355">
        <f t="shared" si="109"/>
        <v>0</v>
      </c>
    </row>
    <row r="356" spans="8:39" x14ac:dyDescent="0.35">
      <c r="H356" s="287" t="e">
        <f t="shared" si="110"/>
        <v>#N/A</v>
      </c>
      <c r="I356" s="249" t="s">
        <v>1074</v>
      </c>
      <c r="J356" t="s">
        <v>461</v>
      </c>
      <c r="L356">
        <v>400000</v>
      </c>
      <c r="M356">
        <v>507649.04022216797</v>
      </c>
      <c r="N356" s="251">
        <v>1.2691476173095704</v>
      </c>
      <c r="O356" t="str" cm="1">
        <f t="array" ref="O356">_xll.BDP(I356,"SECURITY_TYP")</f>
        <v>FORWARD</v>
      </c>
      <c r="P356" t="str" cm="1">
        <f t="array" ref="P356">_xll.BDP(I356,"ID_ISIN")</f>
        <v>#N/A Field Not Applicable</v>
      </c>
      <c r="Q356" t="str" cm="1">
        <f t="array" ref="Q356">_xll.BDP(P356&amp;" Govt","MATURITY")</f>
        <v>#N/A Field Not Applicable Govt</v>
      </c>
      <c r="R356" t="str" cm="1">
        <f t="array" ref="R356">_xll.BDP(I356,"CRNCY")</f>
        <v>USD</v>
      </c>
      <c r="S356" s="91" t="str" cm="1">
        <f t="array" ref="S356">_xll.BDP(P356&amp;" Govt","RISK_MID")</f>
        <v>#N/A Field Not Applicable Govt</v>
      </c>
      <c r="T356" s="175" t="e">
        <f t="shared" si="95"/>
        <v>#VALUE!</v>
      </c>
      <c r="U356" cm="1">
        <f t="array" ref="U356">IF(R356="USD",1,_xll.BDP("USD"&amp;R356&amp;" CURNCY","PX_LAST"))</f>
        <v>1</v>
      </c>
      <c r="V356" s="107" t="e">
        <f t="shared" si="96"/>
        <v>#VALUE!</v>
      </c>
      <c r="X356" s="249" t="str">
        <f t="shared" si="97"/>
        <v>GBP/USD R 06/20/24 Curncy</v>
      </c>
      <c r="Y356" s="250">
        <f t="shared" si="98"/>
        <v>388394.96573613636</v>
      </c>
      <c r="Z356" s="254">
        <f t="shared" si="99"/>
        <v>-11605.034263863636</v>
      </c>
      <c r="AA356" s="254" t="e">
        <f t="shared" si="100"/>
        <v>#VALUE!</v>
      </c>
      <c r="AB356" s="91" t="str" cm="1">
        <f t="array" ref="AB356">_xll.BDP(P356&amp;" Govt","PX_DIRTY_MID")</f>
        <v>#N/A Field Not Applicable Govt</v>
      </c>
      <c r="AC356" s="256" t="e">
        <f t="shared" si="101"/>
        <v>#VALUE!</v>
      </c>
      <c r="AD356" s="255" t="e">
        <f t="shared" si="102"/>
        <v>#VALUE!</v>
      </c>
      <c r="AE356" s="249" t="str">
        <f t="shared" si="103"/>
        <v>GBP/USD R 06/20/24 GBP</v>
      </c>
      <c r="AF356" s="254"/>
      <c r="AG356" s="254">
        <f t="shared" si="104"/>
        <v>-11605.034263863636</v>
      </c>
      <c r="AH356" s="254" t="e">
        <f t="shared" si="105"/>
        <v>#VALUE!</v>
      </c>
      <c r="AI356" s="256" t="e">
        <f t="shared" si="106"/>
        <v>#VALUE!</v>
      </c>
      <c r="AJ356" t="b">
        <f t="shared" si="107"/>
        <v>1</v>
      </c>
      <c r="AK356" t="s">
        <v>1011</v>
      </c>
      <c r="AL356" t="str">
        <f t="shared" si="108"/>
        <v>FORWARD</v>
      </c>
      <c r="AM356">
        <f t="shared" si="109"/>
        <v>0</v>
      </c>
    </row>
    <row r="357" spans="8:39" x14ac:dyDescent="0.35">
      <c r="H357" s="287" t="e">
        <f t="shared" si="110"/>
        <v>#N/A</v>
      </c>
      <c r="I357" s="249" t="s">
        <v>1074</v>
      </c>
      <c r="J357" t="s">
        <v>462</v>
      </c>
      <c r="L357" s="250">
        <v>-2016992.0000000002</v>
      </c>
      <c r="M357" s="250">
        <v>-2016992.0000000002</v>
      </c>
      <c r="N357" s="251">
        <v>1.2691476173095704</v>
      </c>
      <c r="O357" t="str" cm="1">
        <f t="array" ref="O357">_xll.BDP(I357,"SECURITY_TYP")</f>
        <v>FORWARD</v>
      </c>
      <c r="P357" t="str" cm="1">
        <f t="array" ref="P357">_xll.BDP(I357,"ID_ISIN")</f>
        <v>#N/A Field Not Applicable</v>
      </c>
      <c r="Q357" t="str" cm="1">
        <f t="array" ref="Q357">_xll.BDP(P357&amp;" Govt","MATURITY")</f>
        <v>#N/A Field Not Applicable Govt</v>
      </c>
      <c r="R357" t="str" cm="1">
        <f t="array" ref="R357">_xll.BDP(I357,"CRNCY")</f>
        <v>USD</v>
      </c>
      <c r="S357" s="91" t="str" cm="1">
        <f t="array" ref="S357">_xll.BDP(P357&amp;" Govt","RISK_MID")</f>
        <v>#N/A Field Not Applicable Govt</v>
      </c>
      <c r="T357" s="175" t="e">
        <f t="shared" si="95"/>
        <v>#VALUE!</v>
      </c>
      <c r="U357" cm="1">
        <f t="array" ref="U357">IF(R357="USD",1,_xll.BDP("USD"&amp;R357&amp;" CURNCY","PX_LAST"))</f>
        <v>1</v>
      </c>
      <c r="V357" s="107" t="e">
        <f t="shared" si="96"/>
        <v>#VALUE!</v>
      </c>
      <c r="X357" s="249" t="str">
        <f t="shared" si="97"/>
        <v>GBP/USD R 06/20/24 Curncy</v>
      </c>
      <c r="Y357" s="250">
        <f t="shared" si="98"/>
        <v>-1958473.8468251531</v>
      </c>
      <c r="Z357" s="254">
        <f t="shared" si="99"/>
        <v>58518.153174847132</v>
      </c>
      <c r="AA357" s="254" t="e">
        <f t="shared" si="100"/>
        <v>#VALUE!</v>
      </c>
      <c r="AB357" s="91" t="str" cm="1">
        <f t="array" ref="AB357">_xll.BDP(P357&amp;" Govt","PX_DIRTY_MID")</f>
        <v>#N/A Field Not Applicable Govt</v>
      </c>
      <c r="AC357" s="256" t="e">
        <f t="shared" si="101"/>
        <v>#VALUE!</v>
      </c>
      <c r="AD357" s="255" t="e">
        <f t="shared" si="102"/>
        <v>#VALUE!</v>
      </c>
      <c r="AE357" s="249" t="str">
        <f t="shared" si="103"/>
        <v>GBP/USD R 06/20/24 USD</v>
      </c>
      <c r="AF357" s="254"/>
      <c r="AG357" s="254">
        <f t="shared" si="104"/>
        <v>58518.153174847132</v>
      </c>
      <c r="AH357" s="254" t="e">
        <f t="shared" si="105"/>
        <v>#VALUE!</v>
      </c>
      <c r="AI357" s="256" t="e">
        <f t="shared" si="106"/>
        <v>#VALUE!</v>
      </c>
      <c r="AJ357" t="b">
        <f t="shared" si="107"/>
        <v>1</v>
      </c>
      <c r="AK357" t="s">
        <v>1011</v>
      </c>
      <c r="AL357" t="str">
        <f t="shared" si="108"/>
        <v>FORWARD</v>
      </c>
      <c r="AM357">
        <f t="shared" si="109"/>
        <v>0</v>
      </c>
    </row>
    <row r="358" spans="8:39" x14ac:dyDescent="0.35">
      <c r="H358" s="287" t="e">
        <f t="shared" si="110"/>
        <v>#N/A</v>
      </c>
      <c r="I358" s="249" t="s">
        <v>1074</v>
      </c>
      <c r="J358" t="s">
        <v>462</v>
      </c>
      <c r="L358">
        <v>-503190.76</v>
      </c>
      <c r="M358">
        <v>-503190.76</v>
      </c>
      <c r="N358" s="251">
        <v>1.2691476173095704</v>
      </c>
      <c r="O358" t="str" cm="1">
        <f t="array" ref="O358">_xll.BDP(I358,"SECURITY_TYP")</f>
        <v>FORWARD</v>
      </c>
      <c r="P358" t="str" cm="1">
        <f t="array" ref="P358">_xll.BDP(I358,"ID_ISIN")</f>
        <v>#N/A Field Not Applicable</v>
      </c>
      <c r="Q358" t="str" cm="1">
        <f t="array" ref="Q358">_xll.BDP(P358&amp;" Govt","MATURITY")</f>
        <v>#N/A Field Not Applicable Govt</v>
      </c>
      <c r="R358" t="str" cm="1">
        <f t="array" ref="R358">_xll.BDP(I358,"CRNCY")</f>
        <v>USD</v>
      </c>
      <c r="S358" s="91" t="str" cm="1">
        <f t="array" ref="S358">_xll.BDP(P358&amp;" Govt","RISK_MID")</f>
        <v>#N/A Field Not Applicable Govt</v>
      </c>
      <c r="T358" s="175" t="e">
        <f t="shared" si="95"/>
        <v>#VALUE!</v>
      </c>
      <c r="U358" cm="1">
        <f t="array" ref="U358">IF(R358="USD",1,_xll.BDP("USD"&amp;R358&amp;" CURNCY","PX_LAST"))</f>
        <v>1</v>
      </c>
      <c r="V358" s="107" t="e">
        <f t="shared" si="96"/>
        <v>#VALUE!</v>
      </c>
      <c r="X358" s="249" t="str">
        <f t="shared" si="97"/>
        <v>GBP/USD R 06/20/24 Curncy</v>
      </c>
      <c r="Y358" s="250">
        <f t="shared" si="98"/>
        <v>-488591.89497235103</v>
      </c>
      <c r="Z358" s="254">
        <f t="shared" si="99"/>
        <v>14598.865027648979</v>
      </c>
      <c r="AA358" s="254" t="e">
        <f t="shared" si="100"/>
        <v>#VALUE!</v>
      </c>
      <c r="AB358" s="91" t="str" cm="1">
        <f t="array" ref="AB358">_xll.BDP(P358&amp;" Govt","PX_DIRTY_MID")</f>
        <v>#N/A Field Not Applicable Govt</v>
      </c>
      <c r="AC358" s="256" t="e">
        <f t="shared" si="101"/>
        <v>#VALUE!</v>
      </c>
      <c r="AD358" s="255" t="e">
        <f t="shared" si="102"/>
        <v>#VALUE!</v>
      </c>
      <c r="AE358" s="249" t="str">
        <f t="shared" si="103"/>
        <v>GBP/USD R 06/20/24 USD</v>
      </c>
      <c r="AF358" s="254"/>
      <c r="AG358" s="254">
        <f t="shared" si="104"/>
        <v>14598.865027648979</v>
      </c>
      <c r="AH358" s="254" t="e">
        <f t="shared" si="105"/>
        <v>#VALUE!</v>
      </c>
      <c r="AI358" s="256" t="e">
        <f t="shared" si="106"/>
        <v>#VALUE!</v>
      </c>
      <c r="AJ358" t="b">
        <f t="shared" si="107"/>
        <v>1</v>
      </c>
      <c r="AK358" t="s">
        <v>1011</v>
      </c>
      <c r="AL358" t="str">
        <f t="shared" si="108"/>
        <v>FORWARD</v>
      </c>
      <c r="AM358">
        <f t="shared" si="109"/>
        <v>0</v>
      </c>
    </row>
    <row r="359" spans="8:39" x14ac:dyDescent="0.35">
      <c r="H359" s="287" t="e">
        <f t="shared" si="110"/>
        <v>#N/A</v>
      </c>
      <c r="I359" s="249" t="s">
        <v>971</v>
      </c>
      <c r="J359" t="s">
        <v>972</v>
      </c>
      <c r="K359" t="s">
        <v>938</v>
      </c>
      <c r="L359">
        <v>81000</v>
      </c>
      <c r="M359">
        <v>20.783004993696586</v>
      </c>
      <c r="N359" s="251">
        <v>2.3736550886774222E-2</v>
      </c>
      <c r="O359" t="str" cm="1">
        <f t="array" ref="O359">_xll.BDP(I359,"SECURITY_TYP")</f>
        <v>Currency OTC option</v>
      </c>
      <c r="P359" t="str" cm="1">
        <f t="array" ref="P359">_xll.BDP(I359,"ID_ISIN")</f>
        <v>#N/A Field Not Applicable</v>
      </c>
      <c r="Q359" t="str" cm="1">
        <f t="array" ref="Q359">_xll.BDP(P359&amp;" Govt","MATURITY")</f>
        <v>#N/A Field Not Applicable Govt</v>
      </c>
      <c r="R359" t="str" cm="1">
        <f t="array" ref="R359">_xll.BDP(I359,"CRNCY")</f>
        <v>EUR</v>
      </c>
      <c r="S359" s="91" t="str" cm="1">
        <f t="array" ref="S359">_xll.BDP(P359&amp;" Govt","RISK_MID")</f>
        <v>#N/A Field Not Applicable Govt</v>
      </c>
      <c r="T359" s="175" t="e">
        <f t="shared" si="95"/>
        <v>#VALUE!</v>
      </c>
      <c r="U359" cm="1">
        <f t="array" ref="U359">IF(R359="USD",1,_xll.BDP("USD"&amp;R359&amp;" CURNCY","PX_LAST"))</f>
        <v>0.92</v>
      </c>
      <c r="V359" s="107" t="e">
        <f t="shared" si="96"/>
        <v>#VALUE!</v>
      </c>
      <c r="X359" s="249" t="str">
        <f t="shared" si="97"/>
        <v>BOP0014DNBK Curncy</v>
      </c>
      <c r="Y359" s="250">
        <f t="shared" si="98"/>
        <v>78649.980561567616</v>
      </c>
      <c r="Z359" s="254">
        <f t="shared" si="99"/>
        <v>-2350.019438432384</v>
      </c>
      <c r="AA359" s="254" t="e">
        <f t="shared" si="100"/>
        <v>#VALUE!</v>
      </c>
      <c r="AB359" s="91" t="str" cm="1">
        <f t="array" ref="AB359">_xll.BDP(P359&amp;" Govt","PX_DIRTY_MID")</f>
        <v>#N/A Field Not Applicable Govt</v>
      </c>
      <c r="AC359" s="256" t="e">
        <f t="shared" si="101"/>
        <v>#VALUE!</v>
      </c>
      <c r="AD359" s="255" t="e">
        <f t="shared" si="102"/>
        <v>#VALUE!</v>
      </c>
      <c r="AE359" s="249" t="str">
        <f t="shared" si="103"/>
        <v>+SFE1 0.978C 6/27/24</v>
      </c>
      <c r="AF359" s="254"/>
      <c r="AG359" s="254">
        <f t="shared" si="104"/>
        <v>-2350.019438432384</v>
      </c>
      <c r="AH359" s="254" t="e">
        <f t="shared" si="105"/>
        <v>#VALUE!</v>
      </c>
      <c r="AI359" s="256" t="e">
        <f t="shared" si="106"/>
        <v>#VALUE!</v>
      </c>
      <c r="AJ359" t="b">
        <f t="shared" si="107"/>
        <v>1</v>
      </c>
      <c r="AK359" t="s">
        <v>1011</v>
      </c>
      <c r="AL359" t="str">
        <f t="shared" si="108"/>
        <v>Currency OTC option</v>
      </c>
      <c r="AM359" t="str">
        <f t="shared" si="109"/>
        <v>FX: EURCHF Digi Call with KI</v>
      </c>
    </row>
    <row r="360" spans="8:39" x14ac:dyDescent="0.35">
      <c r="H360" s="287" t="e">
        <f t="shared" si="110"/>
        <v>#N/A</v>
      </c>
      <c r="I360" s="249" t="s">
        <v>802</v>
      </c>
      <c r="J360" t="s">
        <v>803</v>
      </c>
      <c r="L360">
        <v>-32</v>
      </c>
      <c r="M360">
        <v>25997.941499821158</v>
      </c>
      <c r="N360" s="251">
        <v>129.97999572753906</v>
      </c>
      <c r="O360" t="str" cm="1">
        <f t="array" ref="O360">_xll.BDP(I360,"SECURITY_TYP")</f>
        <v>Financial commodity future.</v>
      </c>
      <c r="P360" t="str" cm="1">
        <f t="array" ref="P360">_xll.BDP(I360,"ID_ISIN")</f>
        <v>DE000C75XMU8</v>
      </c>
      <c r="Q360" t="str" cm="1">
        <f t="array" ref="Q360">_xll.BDP(P360&amp;" Govt","MATURITY")</f>
        <v>#N/A Invalid Security</v>
      </c>
      <c r="R360" t="str" cm="1">
        <f t="array" ref="R360">_xll.BDP(I360,"CRNCY")</f>
        <v>EUR</v>
      </c>
      <c r="S360" s="91" t="str" cm="1">
        <f t="array" ref="S360">_xll.BDP(P360&amp;" Govt","RISK_MID")</f>
        <v>#N/A Invalid Security</v>
      </c>
      <c r="T360" s="175" t="e">
        <f t="shared" si="95"/>
        <v>#VALUE!</v>
      </c>
      <c r="U360" cm="1">
        <f t="array" ref="U360">IF(R360="USD",1,_xll.BDP("USD"&amp;R360&amp;" CURNCY","PX_LAST"))</f>
        <v>0.92</v>
      </c>
      <c r="V360" s="107" t="e">
        <f t="shared" si="96"/>
        <v>#VALUE!</v>
      </c>
      <c r="X360" s="249" t="str">
        <f t="shared" si="97"/>
        <v>RXM4 Comdty</v>
      </c>
      <c r="Y360" s="250">
        <f t="shared" si="98"/>
        <v>-31.071597258890908</v>
      </c>
      <c r="Z360" s="254">
        <f t="shared" si="99"/>
        <v>0.92840274110909249</v>
      </c>
      <c r="AA360" s="254" t="e">
        <f t="shared" si="100"/>
        <v>#VALUE!</v>
      </c>
      <c r="AB360" s="91" t="str" cm="1">
        <f t="array" ref="AB360">_xll.BDP(P360&amp;" Govt","PX_DIRTY_MID")</f>
        <v>#N/A Invalid Security</v>
      </c>
      <c r="AC360" s="256" t="e">
        <f t="shared" si="101"/>
        <v>#VALUE!</v>
      </c>
      <c r="AD360" s="255" t="e">
        <f t="shared" si="102"/>
        <v>#VALUE!</v>
      </c>
      <c r="AE360" s="249" t="str">
        <f t="shared" si="103"/>
        <v>RXM4 EUX</v>
      </c>
      <c r="AF360" s="254"/>
      <c r="AG360" s="254">
        <f t="shared" si="104"/>
        <v>0.92840274110909249</v>
      </c>
      <c r="AH360" s="254" t="e">
        <f t="shared" si="105"/>
        <v>#VALUE!</v>
      </c>
      <c r="AI360" s="256" t="e">
        <f t="shared" si="106"/>
        <v>#VALUE!</v>
      </c>
      <c r="AJ360" t="b">
        <f t="shared" si="107"/>
        <v>1</v>
      </c>
      <c r="AK360" t="s">
        <v>1011</v>
      </c>
      <c r="AL360" t="str">
        <f t="shared" si="108"/>
        <v>Financial commodity future.</v>
      </c>
      <c r="AM360">
        <f t="shared" si="109"/>
        <v>0</v>
      </c>
    </row>
    <row r="361" spans="8:39" x14ac:dyDescent="0.35">
      <c r="H361" s="287">
        <f t="shared" si="110"/>
        <v>0</v>
      </c>
      <c r="I361" s="249" t="s">
        <v>714</v>
      </c>
      <c r="J361" t="s">
        <v>715</v>
      </c>
      <c r="L361">
        <v>926.44999996753177</v>
      </c>
      <c r="M361" s="250">
        <v>685.06673659479372</v>
      </c>
      <c r="N361" s="251">
        <v>1</v>
      </c>
      <c r="O361" t="str" cm="1">
        <f t="array" ref="O361">_xll.BDP(I361,"SECURITY_TYP")</f>
        <v>SPOT</v>
      </c>
      <c r="P361" t="str" cm="1">
        <f t="array" ref="P361">_xll.BDP(I361,"ID_ISIN")</f>
        <v>#N/A Field Not Applicable</v>
      </c>
      <c r="Q361" t="str" cm="1">
        <f t="array" ref="Q361">_xll.BDP(P361&amp;" Govt","MATURITY")</f>
        <v>#N/A Field Not Applicable Govt</v>
      </c>
      <c r="R361" t="str" cm="1">
        <f t="array" ref="R361">_xll.BDP(I361,"CRNCY")</f>
        <v>SGD</v>
      </c>
      <c r="S361" s="91" t="str" cm="1">
        <f t="array" ref="S361">_xll.BDP(P361&amp;" Govt","RISK_MID")</f>
        <v>#N/A Field Not Applicable Govt</v>
      </c>
      <c r="T361" s="175" t="e">
        <f t="shared" si="95"/>
        <v>#VALUE!</v>
      </c>
      <c r="U361" cm="1">
        <f t="array" ref="U361">IF(R361="USD",1,_xll.BDP("USD"&amp;R361&amp;" CURNCY","PX_LAST"))</f>
        <v>1.3432999999999999</v>
      </c>
      <c r="V361" s="107" t="e">
        <f t="shared" si="96"/>
        <v>#VALUE!</v>
      </c>
      <c r="X361" s="249" t="str">
        <f t="shared" si="97"/>
        <v>SGD Curncy</v>
      </c>
      <c r="Y361" s="250">
        <f t="shared" si="98"/>
        <v>899.57128998408257</v>
      </c>
      <c r="Z361" s="254">
        <f t="shared" si="99"/>
        <v>-26.878709983449198</v>
      </c>
      <c r="AA361" s="254" t="e">
        <f t="shared" si="100"/>
        <v>#VALUE!</v>
      </c>
      <c r="AB361" s="91" t="str" cm="1">
        <f t="array" ref="AB361">_xll.BDP(P361&amp;" Govt","PX_DIRTY_MID")</f>
        <v>#N/A Field Not Applicable Govt</v>
      </c>
      <c r="AC361" s="256" t="e">
        <f t="shared" si="101"/>
        <v>#VALUE!</v>
      </c>
      <c r="AD361" s="255" t="e">
        <f t="shared" si="102"/>
        <v>#VALUE!</v>
      </c>
      <c r="AE361" s="249" t="str">
        <f t="shared" si="103"/>
        <v>{cash} SGD</v>
      </c>
      <c r="AF361" s="254"/>
      <c r="AG361" s="254">
        <f t="shared" si="104"/>
        <v>-26.878709983449198</v>
      </c>
      <c r="AH361" s="254" t="e">
        <f t="shared" si="105"/>
        <v>#VALUE!</v>
      </c>
      <c r="AI361" s="256" t="e">
        <f t="shared" si="106"/>
        <v>#VALUE!</v>
      </c>
      <c r="AJ361" t="b">
        <f t="shared" si="107"/>
        <v>1</v>
      </c>
      <c r="AK361" t="s">
        <v>1011</v>
      </c>
      <c r="AL361" t="str">
        <f t="shared" si="108"/>
        <v>SPOT</v>
      </c>
      <c r="AM361">
        <f t="shared" si="109"/>
        <v>0</v>
      </c>
    </row>
    <row r="362" spans="8:39" x14ac:dyDescent="0.35">
      <c r="H362" s="287">
        <f t="shared" si="110"/>
        <v>0</v>
      </c>
      <c r="I362" s="249" t="s">
        <v>710</v>
      </c>
      <c r="J362" t="s">
        <v>711</v>
      </c>
      <c r="L362">
        <v>3464</v>
      </c>
      <c r="M362" s="250">
        <v>2767634.8097826089</v>
      </c>
      <c r="N362" s="251">
        <v>79.875</v>
      </c>
      <c r="O362" t="str" cm="1">
        <f t="array" ref="O362">_xll.BDP(I362,"SECURITY_TYP")</f>
        <v>US GOVERNMENT</v>
      </c>
      <c r="P362" t="str" cm="1">
        <f t="array" ref="P362">_xll.BDP(I362,"ID_ISIN")</f>
        <v>US912828ZQ64</v>
      </c>
      <c r="Q362" t="str" cm="1">
        <f t="array" ref="Q362">_xll.BDP(P362&amp;" Govt","MATURITY")</f>
        <v>15/05/2030</v>
      </c>
      <c r="R362" t="str" cm="1">
        <f t="array" ref="R362">_xll.BDP(I362,"CRNCY")</f>
        <v>USD</v>
      </c>
      <c r="S362" s="91" cm="1">
        <f t="array" ref="S362">_xll.BDP(P362&amp;" Govt","RISK_MID")</f>
        <v>4.5908486138152682</v>
      </c>
      <c r="T362" s="175">
        <f t="shared" si="95"/>
        <v>1590.269959825609</v>
      </c>
      <c r="U362" cm="1">
        <f t="array" ref="U362">IF(R362="USD",1,_xll.BDP("USD"&amp;R362&amp;" CURNCY","PX_LAST"))</f>
        <v>1</v>
      </c>
      <c r="V362" s="107">
        <f t="shared" si="96"/>
        <v>9.2275686862846415E-2</v>
      </c>
      <c r="X362" s="249" t="str">
        <f t="shared" si="97"/>
        <v>912828ZQ Govt</v>
      </c>
      <c r="Y362" s="250">
        <f t="shared" si="98"/>
        <v>3363.5004032749407</v>
      </c>
      <c r="Z362" s="254">
        <f t="shared" si="99"/>
        <v>-100.49959672505929</v>
      </c>
      <c r="AA362" s="254">
        <f t="shared" si="100"/>
        <v>-46.137843431423192</v>
      </c>
      <c r="AB362" s="91" cm="1">
        <f t="array" ref="AB362">_xll.BDP(P362&amp;" Govt","PX_DIRTY_MID")</f>
        <v>81.955163043478265</v>
      </c>
      <c r="AC362" s="256">
        <f t="shared" si="101"/>
        <v>-82364.608354060489</v>
      </c>
      <c r="AD362" s="255">
        <f t="shared" si="102"/>
        <v>-2.9759926440775627E-2</v>
      </c>
      <c r="AE362" s="249" t="str">
        <f t="shared" si="103"/>
        <v>T 0 ⅝ 05/15/30</v>
      </c>
      <c r="AF362" s="254"/>
      <c r="AG362" s="254">
        <f t="shared" si="104"/>
        <v>-100.49959672505929</v>
      </c>
      <c r="AH362" s="254">
        <f t="shared" si="105"/>
        <v>-46.137843431423192</v>
      </c>
      <c r="AI362" s="256">
        <f t="shared" si="106"/>
        <v>-82364.608354060489</v>
      </c>
      <c r="AJ362" t="b">
        <f t="shared" si="107"/>
        <v>1</v>
      </c>
      <c r="AK362" t="s">
        <v>1011</v>
      </c>
      <c r="AL362" t="str">
        <f t="shared" si="108"/>
        <v>US GOVERNMENT</v>
      </c>
      <c r="AM362">
        <f t="shared" si="109"/>
        <v>0</v>
      </c>
    </row>
    <row r="363" spans="8:39" x14ac:dyDescent="0.35">
      <c r="H363" s="287">
        <f t="shared" si="110"/>
        <v>-1000</v>
      </c>
      <c r="I363" s="249" t="s">
        <v>851</v>
      </c>
      <c r="J363" t="s">
        <v>852</v>
      </c>
      <c r="L363">
        <v>2312</v>
      </c>
      <c r="M363">
        <v>1834000.7486263737</v>
      </c>
      <c r="N363" s="251">
        <v>79.1484375</v>
      </c>
      <c r="O363" t="str" cm="1">
        <f t="array" ref="O363">_xll.BDP(I363,"SECURITY_TYP")</f>
        <v>US GOVERNMENT</v>
      </c>
      <c r="P363" t="str" cm="1">
        <f t="array" ref="P363">_xll.BDP(I363,"ID_ISIN")</f>
        <v>US91282CAE12</v>
      </c>
      <c r="Q363" t="str" cm="1">
        <f t="array" ref="Q363">_xll.BDP(P363&amp;" Govt","MATURITY")</f>
        <v>15/08/2030</v>
      </c>
      <c r="R363" t="str" cm="1">
        <f t="array" ref="R363">_xll.BDP(I363,"CRNCY")</f>
        <v>USD</v>
      </c>
      <c r="S363" s="91" cm="1">
        <f t="array" ref="S363">_xll.BDP(P363&amp;" Govt","RISK_MID")</f>
        <v>4.7437526622999826</v>
      </c>
      <c r="T363" s="175">
        <f t="shared" si="95"/>
        <v>1096.755615523756</v>
      </c>
      <c r="U363" cm="1">
        <f t="array" ref="U363">IF(R363="USD",1,_xll.BDP("USD"&amp;R363&amp;" CURNCY","PX_LAST"))</f>
        <v>1</v>
      </c>
      <c r="V363" s="107">
        <f t="shared" si="96"/>
        <v>6.3639432486190348E-2</v>
      </c>
      <c r="X363" s="249" t="str">
        <f t="shared" si="97"/>
        <v>91282CAE Govt</v>
      </c>
      <c r="Y363" s="250">
        <f t="shared" si="98"/>
        <v>2244.9229019548679</v>
      </c>
      <c r="Z363" s="254">
        <f t="shared" si="99"/>
        <v>-67.077098045132061</v>
      </c>
      <c r="AA363" s="254">
        <f t="shared" si="100"/>
        <v>-31.819716243095218</v>
      </c>
      <c r="AB363" s="91" cm="1">
        <f t="array" ref="AB363">_xll.BDP(P363&amp;" Govt","PX_DIRTY_MID")</f>
        <v>81.431146978021971</v>
      </c>
      <c r="AC363" s="256">
        <f t="shared" si="101"/>
        <v>-54621.65029772339</v>
      </c>
      <c r="AD363" s="255">
        <f t="shared" si="102"/>
        <v>-2.9782785169871828E-2</v>
      </c>
      <c r="AE363" s="249" t="str">
        <f t="shared" si="103"/>
        <v>T 0 ⅝ 08/15/30</v>
      </c>
      <c r="AF363" s="254"/>
      <c r="AG363" s="254">
        <f t="shared" si="104"/>
        <v>-67.077098045132061</v>
      </c>
      <c r="AH363" s="254">
        <f t="shared" si="105"/>
        <v>-31.819716243095218</v>
      </c>
      <c r="AI363" s="256">
        <f t="shared" si="106"/>
        <v>-54621.65029772339</v>
      </c>
      <c r="AJ363" t="b">
        <f t="shared" si="107"/>
        <v>1</v>
      </c>
      <c r="AK363" t="s">
        <v>1011</v>
      </c>
      <c r="AL363" t="str">
        <f t="shared" si="108"/>
        <v>US GOVERNMENT</v>
      </c>
      <c r="AM363">
        <f t="shared" si="109"/>
        <v>0</v>
      </c>
    </row>
    <row r="364" spans="8:39" x14ac:dyDescent="0.35">
      <c r="H364" s="287" t="e">
        <f t="shared" si="110"/>
        <v>#N/A</v>
      </c>
      <c r="I364" s="249" t="s">
        <v>902</v>
      </c>
      <c r="J364" t="s">
        <v>905</v>
      </c>
      <c r="L364">
        <v>-1051135.2362874805</v>
      </c>
      <c r="M364">
        <v>-1051135.2362874805</v>
      </c>
      <c r="N364" s="251">
        <v>10.727910906921387</v>
      </c>
      <c r="O364" t="str" cm="1">
        <f t="array" ref="O364">_xll.BDP(I364,"SECURITY_TYP")</f>
        <v>FORWARD</v>
      </c>
      <c r="P364" t="str" cm="1">
        <f t="array" ref="P364">_xll.BDP(I364,"ID_ISIN")</f>
        <v>#N/A Field Not Applicable</v>
      </c>
      <c r="Q364" t="str" cm="1">
        <f t="array" ref="Q364">_xll.BDP(P364&amp;" Govt","MATURITY")</f>
        <v>#N/A Field Not Applicable Govt</v>
      </c>
      <c r="R364" t="str" cm="1">
        <f t="array" ref="R364">_xll.BDP(I364,"CRNCY")</f>
        <v>SEK</v>
      </c>
      <c r="S364" s="91" t="str" cm="1">
        <f t="array" ref="S364">_xll.BDP(P364&amp;" Govt","RISK_MID")</f>
        <v>#N/A Field Not Applicable Govt</v>
      </c>
      <c r="T364" s="175" t="e">
        <f t="shared" si="95"/>
        <v>#VALUE!</v>
      </c>
      <c r="U364" cm="1">
        <f t="array" ref="U364">IF(R364="USD",1,_xll.BDP("USD"&amp;R364&amp;" CURNCY","PX_LAST"))</f>
        <v>10.5131</v>
      </c>
      <c r="V364" s="107" t="e">
        <f t="shared" si="96"/>
        <v>#VALUE!</v>
      </c>
      <c r="X364" s="249" t="str">
        <f t="shared" si="97"/>
        <v>USD/SEK R 06/20/24 Curncy</v>
      </c>
      <c r="Y364" s="250">
        <f t="shared" si="98"/>
        <v>-1020639.0852048039</v>
      </c>
      <c r="Z364" s="254">
        <f t="shared" si="99"/>
        <v>30496.151082676603</v>
      </c>
      <c r="AA364" s="254" t="e">
        <f t="shared" si="100"/>
        <v>#VALUE!</v>
      </c>
      <c r="AB364" s="91" t="str" cm="1">
        <f t="array" ref="AB364">_xll.BDP(P364&amp;" Govt","PX_DIRTY_MID")</f>
        <v>#N/A Field Not Applicable Govt</v>
      </c>
      <c r="AC364" s="256" t="e">
        <f t="shared" si="101"/>
        <v>#VALUE!</v>
      </c>
      <c r="AD364" s="255" t="e">
        <f t="shared" si="102"/>
        <v>#VALUE!</v>
      </c>
      <c r="AE364" s="249" t="str">
        <f t="shared" si="103"/>
        <v>USD/SEK R 06/20/24 USD</v>
      </c>
      <c r="AF364" s="254"/>
      <c r="AG364" s="254">
        <f t="shared" si="104"/>
        <v>30496.151082676603</v>
      </c>
      <c r="AH364" s="254" t="e">
        <f t="shared" si="105"/>
        <v>#VALUE!</v>
      </c>
      <c r="AI364" s="256" t="e">
        <f t="shared" si="106"/>
        <v>#VALUE!</v>
      </c>
      <c r="AJ364" t="b">
        <f t="shared" si="107"/>
        <v>1</v>
      </c>
      <c r="AK364" t="s">
        <v>1011</v>
      </c>
      <c r="AL364" t="str">
        <f t="shared" si="108"/>
        <v>FORWARD</v>
      </c>
      <c r="AM364">
        <f t="shared" si="109"/>
        <v>0</v>
      </c>
    </row>
    <row r="365" spans="8:39" x14ac:dyDescent="0.35">
      <c r="H365" s="287" t="e">
        <f t="shared" si="110"/>
        <v>#N/A</v>
      </c>
      <c r="I365" s="249" t="s">
        <v>902</v>
      </c>
      <c r="J365" t="s">
        <v>903</v>
      </c>
      <c r="L365">
        <v>9800000</v>
      </c>
      <c r="M365">
        <v>912179.49559653597</v>
      </c>
      <c r="N365" s="251">
        <v>10.727910906921387</v>
      </c>
      <c r="O365" t="str" cm="1">
        <f t="array" ref="O365">_xll.BDP(I365,"SECURITY_TYP")</f>
        <v>FORWARD</v>
      </c>
      <c r="P365" t="str" cm="1">
        <f t="array" ref="P365">_xll.BDP(I365,"ID_ISIN")</f>
        <v>#N/A Field Not Applicable</v>
      </c>
      <c r="Q365" t="str" cm="1">
        <f t="array" ref="Q365">_xll.BDP(P365&amp;" Govt","MATURITY")</f>
        <v>#N/A Field Not Applicable Govt</v>
      </c>
      <c r="R365" t="str" cm="1">
        <f t="array" ref="R365">_xll.BDP(I365,"CRNCY")</f>
        <v>SEK</v>
      </c>
      <c r="S365" s="91" t="str" cm="1">
        <f t="array" ref="S365">_xll.BDP(P365&amp;" Govt","RISK_MID")</f>
        <v>#N/A Field Not Applicable Govt</v>
      </c>
      <c r="T365" s="175" t="e">
        <f t="shared" si="95"/>
        <v>#VALUE!</v>
      </c>
      <c r="U365" cm="1">
        <f t="array" ref="U365">IF(R365="USD",1,_xll.BDP("USD"&amp;R365&amp;" CURNCY","PX_LAST"))</f>
        <v>10.5131</v>
      </c>
      <c r="V365" s="107" t="e">
        <f t="shared" si="96"/>
        <v>#VALUE!</v>
      </c>
      <c r="X365" s="249" t="str">
        <f t="shared" si="97"/>
        <v>USD/SEK R 06/20/24 Curncy</v>
      </c>
      <c r="Y365" s="250">
        <f t="shared" si="98"/>
        <v>9515676.6605353411</v>
      </c>
      <c r="Z365" s="254">
        <f t="shared" si="99"/>
        <v>-284323.33946465887</v>
      </c>
      <c r="AA365" s="254" t="e">
        <f t="shared" si="100"/>
        <v>#VALUE!</v>
      </c>
      <c r="AB365" s="91" t="str" cm="1">
        <f t="array" ref="AB365">_xll.BDP(P365&amp;" Govt","PX_DIRTY_MID")</f>
        <v>#N/A Field Not Applicable Govt</v>
      </c>
      <c r="AC365" s="256" t="e">
        <f t="shared" si="101"/>
        <v>#VALUE!</v>
      </c>
      <c r="AD365" s="255" t="e">
        <f t="shared" si="102"/>
        <v>#VALUE!</v>
      </c>
      <c r="AE365" s="249" t="str">
        <f t="shared" si="103"/>
        <v>USD/SEK R 06/20/24 SEK</v>
      </c>
      <c r="AF365" s="254"/>
      <c r="AG365" s="254">
        <f t="shared" si="104"/>
        <v>-284323.33946465887</v>
      </c>
      <c r="AH365" s="254" t="e">
        <f t="shared" si="105"/>
        <v>#VALUE!</v>
      </c>
      <c r="AI365" s="256" t="e">
        <f t="shared" si="106"/>
        <v>#VALUE!</v>
      </c>
      <c r="AJ365" t="b">
        <f t="shared" si="107"/>
        <v>1</v>
      </c>
      <c r="AK365" t="s">
        <v>1011</v>
      </c>
      <c r="AL365" t="str">
        <f t="shared" si="108"/>
        <v>FORWARD</v>
      </c>
      <c r="AM365">
        <f t="shared" si="109"/>
        <v>0</v>
      </c>
    </row>
    <row r="366" spans="8:39" x14ac:dyDescent="0.35">
      <c r="H366" s="287" t="e">
        <f t="shared" si="110"/>
        <v>#N/A</v>
      </c>
      <c r="I366" s="249" t="s">
        <v>902</v>
      </c>
      <c r="J366" t="s">
        <v>905</v>
      </c>
      <c r="L366" s="250">
        <v>-931456.74959746096</v>
      </c>
      <c r="M366" s="250">
        <v>-931456.74959746096</v>
      </c>
      <c r="N366" s="251">
        <v>10.727910906921387</v>
      </c>
      <c r="O366" t="str" cm="1">
        <f t="array" ref="O366">_xll.BDP(I366,"SECURITY_TYP")</f>
        <v>FORWARD</v>
      </c>
      <c r="P366" t="str" cm="1">
        <f t="array" ref="P366">_xll.BDP(I366,"ID_ISIN")</f>
        <v>#N/A Field Not Applicable</v>
      </c>
      <c r="Q366" t="str" cm="1">
        <f t="array" ref="Q366">_xll.BDP(P366&amp;" Govt","MATURITY")</f>
        <v>#N/A Field Not Applicable Govt</v>
      </c>
      <c r="R366" t="str" cm="1">
        <f t="array" ref="R366">_xll.BDP(I366,"CRNCY")</f>
        <v>SEK</v>
      </c>
      <c r="S366" s="91" t="str" cm="1">
        <f t="array" ref="S366">_xll.BDP(P366&amp;" Govt","RISK_MID")</f>
        <v>#N/A Field Not Applicable Govt</v>
      </c>
      <c r="T366" s="175" t="e">
        <f t="shared" si="95"/>
        <v>#VALUE!</v>
      </c>
      <c r="U366" cm="1">
        <f t="array" ref="U366">IF(R366="USD",1,_xll.BDP("USD"&amp;R366&amp;" CURNCY","PX_LAST"))</f>
        <v>10.5131</v>
      </c>
      <c r="V366" s="107" t="e">
        <f t="shared" si="96"/>
        <v>#VALUE!</v>
      </c>
      <c r="X366" s="249" t="str">
        <f t="shared" si="97"/>
        <v>USD/SEK R 06/20/24 Curncy</v>
      </c>
      <c r="Y366" s="250">
        <f t="shared" si="98"/>
        <v>-904432.78086149693</v>
      </c>
      <c r="Z366" s="254">
        <f t="shared" si="99"/>
        <v>27023.968735964037</v>
      </c>
      <c r="AA366" s="254" t="e">
        <f t="shared" si="100"/>
        <v>#VALUE!</v>
      </c>
      <c r="AB366" s="91" t="str" cm="1">
        <f t="array" ref="AB366">_xll.BDP(P366&amp;" Govt","PX_DIRTY_MID")</f>
        <v>#N/A Field Not Applicable Govt</v>
      </c>
      <c r="AC366" s="256" t="e">
        <f t="shared" si="101"/>
        <v>#VALUE!</v>
      </c>
      <c r="AD366" s="255" t="e">
        <f t="shared" si="102"/>
        <v>#VALUE!</v>
      </c>
      <c r="AE366" s="249" t="str">
        <f t="shared" si="103"/>
        <v>USD/SEK R 06/20/24 USD</v>
      </c>
      <c r="AF366" s="254"/>
      <c r="AG366" s="254">
        <f t="shared" si="104"/>
        <v>27023.968735964037</v>
      </c>
      <c r="AH366" s="254" t="e">
        <f t="shared" si="105"/>
        <v>#VALUE!</v>
      </c>
      <c r="AI366" s="256" t="e">
        <f t="shared" si="106"/>
        <v>#VALUE!</v>
      </c>
      <c r="AJ366" t="b">
        <f t="shared" si="107"/>
        <v>1</v>
      </c>
      <c r="AK366" t="s">
        <v>1011</v>
      </c>
      <c r="AL366" t="str">
        <f t="shared" si="108"/>
        <v>FORWARD</v>
      </c>
      <c r="AM366">
        <f t="shared" si="109"/>
        <v>0</v>
      </c>
    </row>
    <row r="367" spans="8:39" x14ac:dyDescent="0.35">
      <c r="H367" s="287" t="e">
        <f t="shared" si="110"/>
        <v>#N/A</v>
      </c>
      <c r="I367" s="249" t="s">
        <v>902</v>
      </c>
      <c r="J367" t="s">
        <v>905</v>
      </c>
      <c r="L367">
        <v>-1868221.275864356</v>
      </c>
      <c r="M367">
        <v>-1868221.275864356</v>
      </c>
      <c r="N367" s="251">
        <v>10.727910906921387</v>
      </c>
      <c r="O367" t="str" cm="1">
        <f t="array" ref="O367">_xll.BDP(I367,"SECURITY_TYP")</f>
        <v>FORWARD</v>
      </c>
      <c r="P367" t="str" cm="1">
        <f t="array" ref="P367">_xll.BDP(I367,"ID_ISIN")</f>
        <v>#N/A Field Not Applicable</v>
      </c>
      <c r="Q367" t="str" cm="1">
        <f t="array" ref="Q367">_xll.BDP(P367&amp;" Govt","MATURITY")</f>
        <v>#N/A Field Not Applicable Govt</v>
      </c>
      <c r="R367" t="str" cm="1">
        <f t="array" ref="R367">_xll.BDP(I367,"CRNCY")</f>
        <v>SEK</v>
      </c>
      <c r="S367" s="91" t="str" cm="1">
        <f t="array" ref="S367">_xll.BDP(P367&amp;" Govt","RISK_MID")</f>
        <v>#N/A Field Not Applicable Govt</v>
      </c>
      <c r="T367" s="175" t="e">
        <f t="shared" si="95"/>
        <v>#VALUE!</v>
      </c>
      <c r="U367" cm="1">
        <f t="array" ref="U367">IF(R367="USD",1,_xll.BDP("USD"&amp;R367&amp;" CURNCY","PX_LAST"))</f>
        <v>10.5131</v>
      </c>
      <c r="V367" s="107" t="e">
        <f t="shared" si="96"/>
        <v>#VALUE!</v>
      </c>
      <c r="X367" s="249" t="str">
        <f t="shared" si="97"/>
        <v>USD/SEK R 06/20/24 Curncy</v>
      </c>
      <c r="Y367" s="250">
        <f t="shared" si="98"/>
        <v>-1814019.3460671436</v>
      </c>
      <c r="Z367" s="254">
        <f t="shared" si="99"/>
        <v>54201.92979721236</v>
      </c>
      <c r="AA367" s="254" t="e">
        <f t="shared" si="100"/>
        <v>#VALUE!</v>
      </c>
      <c r="AB367" s="91" t="str" cm="1">
        <f t="array" ref="AB367">_xll.BDP(P367&amp;" Govt","PX_DIRTY_MID")</f>
        <v>#N/A Field Not Applicable Govt</v>
      </c>
      <c r="AC367" s="256" t="e">
        <f t="shared" si="101"/>
        <v>#VALUE!</v>
      </c>
      <c r="AD367" s="255" t="e">
        <f t="shared" si="102"/>
        <v>#VALUE!</v>
      </c>
      <c r="AE367" s="249" t="str">
        <f t="shared" si="103"/>
        <v>USD/SEK R 06/20/24 USD</v>
      </c>
      <c r="AF367" s="254"/>
      <c r="AG367" s="254">
        <f t="shared" si="104"/>
        <v>54201.92979721236</v>
      </c>
      <c r="AH367" s="254" t="e">
        <f t="shared" si="105"/>
        <v>#VALUE!</v>
      </c>
      <c r="AI367" s="256" t="e">
        <f t="shared" si="106"/>
        <v>#VALUE!</v>
      </c>
      <c r="AJ367" t="b">
        <f t="shared" si="107"/>
        <v>1</v>
      </c>
      <c r="AK367" t="s">
        <v>1011</v>
      </c>
      <c r="AL367" t="str">
        <f t="shared" si="108"/>
        <v>FORWARD</v>
      </c>
      <c r="AM367">
        <f t="shared" si="109"/>
        <v>0</v>
      </c>
    </row>
    <row r="368" spans="8:39" x14ac:dyDescent="0.35">
      <c r="H368" s="287" t="e">
        <f t="shared" si="110"/>
        <v>#N/A</v>
      </c>
      <c r="I368" s="249" t="s">
        <v>902</v>
      </c>
      <c r="J368" t="s">
        <v>903</v>
      </c>
      <c r="L368">
        <v>20000000</v>
      </c>
      <c r="M368">
        <v>1861590.8073398692</v>
      </c>
      <c r="N368" s="251">
        <v>10.727910906921387</v>
      </c>
      <c r="O368" t="str" cm="1">
        <f t="array" ref="O368">_xll.BDP(I368,"SECURITY_TYP")</f>
        <v>FORWARD</v>
      </c>
      <c r="P368" t="str" cm="1">
        <f t="array" ref="P368">_xll.BDP(I368,"ID_ISIN")</f>
        <v>#N/A Field Not Applicable</v>
      </c>
      <c r="Q368" t="str" cm="1">
        <f t="array" ref="Q368">_xll.BDP(P368&amp;" Govt","MATURITY")</f>
        <v>#N/A Field Not Applicable Govt</v>
      </c>
      <c r="R368" t="str" cm="1">
        <f t="array" ref="R368">_xll.BDP(I368,"CRNCY")</f>
        <v>SEK</v>
      </c>
      <c r="S368" s="91" t="str" cm="1">
        <f t="array" ref="S368">_xll.BDP(P368&amp;" Govt","RISK_MID")</f>
        <v>#N/A Field Not Applicable Govt</v>
      </c>
      <c r="T368" s="175" t="e">
        <f t="shared" si="95"/>
        <v>#VALUE!</v>
      </c>
      <c r="U368" cm="1">
        <f t="array" ref="U368">IF(R368="USD",1,_xll.BDP("USD"&amp;R368&amp;" CURNCY","PX_LAST"))</f>
        <v>10.5131</v>
      </c>
      <c r="V368" s="107" t="e">
        <f t="shared" si="96"/>
        <v>#VALUE!</v>
      </c>
      <c r="X368" s="249" t="str">
        <f t="shared" si="97"/>
        <v>USD/SEK R 06/20/24 Curncy</v>
      </c>
      <c r="Y368" s="250">
        <f t="shared" si="98"/>
        <v>19419748.286806818</v>
      </c>
      <c r="Z368" s="254">
        <f t="shared" si="99"/>
        <v>-580251.7131931819</v>
      </c>
      <c r="AA368" s="254" t="e">
        <f t="shared" si="100"/>
        <v>#VALUE!</v>
      </c>
      <c r="AB368" s="91" t="str" cm="1">
        <f t="array" ref="AB368">_xll.BDP(P368&amp;" Govt","PX_DIRTY_MID")</f>
        <v>#N/A Field Not Applicable Govt</v>
      </c>
      <c r="AC368" s="256" t="e">
        <f t="shared" si="101"/>
        <v>#VALUE!</v>
      </c>
      <c r="AD368" s="255" t="e">
        <f t="shared" si="102"/>
        <v>#VALUE!</v>
      </c>
      <c r="AE368" s="249" t="str">
        <f t="shared" si="103"/>
        <v>USD/SEK R 06/20/24 SEK</v>
      </c>
      <c r="AF368" s="254"/>
      <c r="AG368" s="254">
        <f t="shared" si="104"/>
        <v>-580251.7131931819</v>
      </c>
      <c r="AH368" s="254" t="e">
        <f t="shared" si="105"/>
        <v>#VALUE!</v>
      </c>
      <c r="AI368" s="256" t="e">
        <f t="shared" si="106"/>
        <v>#VALUE!</v>
      </c>
      <c r="AJ368" t="b">
        <f t="shared" si="107"/>
        <v>1</v>
      </c>
      <c r="AK368" t="s">
        <v>1011</v>
      </c>
      <c r="AL368" t="str">
        <f t="shared" si="108"/>
        <v>FORWARD</v>
      </c>
      <c r="AM368">
        <f t="shared" si="109"/>
        <v>0</v>
      </c>
    </row>
    <row r="369" spans="8:39" x14ac:dyDescent="0.35">
      <c r="H369" s="287" t="e">
        <f t="shared" si="110"/>
        <v>#N/A</v>
      </c>
      <c r="I369" s="249" t="s">
        <v>902</v>
      </c>
      <c r="J369" t="s">
        <v>903</v>
      </c>
      <c r="L369">
        <v>17500000</v>
      </c>
      <c r="M369">
        <v>1628891.9564223858</v>
      </c>
      <c r="N369" s="251">
        <v>10.727910906921387</v>
      </c>
      <c r="O369" t="str" cm="1">
        <f t="array" ref="O369">_xll.BDP(I369,"SECURITY_TYP")</f>
        <v>FORWARD</v>
      </c>
      <c r="P369" t="str" cm="1">
        <f t="array" ref="P369">_xll.BDP(I369,"ID_ISIN")</f>
        <v>#N/A Field Not Applicable</v>
      </c>
      <c r="Q369" t="str" cm="1">
        <f t="array" ref="Q369">_xll.BDP(P369&amp;" Govt","MATURITY")</f>
        <v>#N/A Field Not Applicable Govt</v>
      </c>
      <c r="R369" t="str" cm="1">
        <f t="array" ref="R369">_xll.BDP(I369,"CRNCY")</f>
        <v>SEK</v>
      </c>
      <c r="S369" s="91" t="str" cm="1">
        <f t="array" ref="S369">_xll.BDP(P369&amp;" Govt","RISK_MID")</f>
        <v>#N/A Field Not Applicable Govt</v>
      </c>
      <c r="T369" s="175" t="e">
        <f t="shared" si="95"/>
        <v>#VALUE!</v>
      </c>
      <c r="U369" cm="1">
        <f t="array" ref="U369">IF(R369="USD",1,_xll.BDP("USD"&amp;R369&amp;" CURNCY","PX_LAST"))</f>
        <v>10.5131</v>
      </c>
      <c r="V369" s="107" t="e">
        <f t="shared" si="96"/>
        <v>#VALUE!</v>
      </c>
      <c r="X369" s="249" t="str">
        <f t="shared" si="97"/>
        <v>USD/SEK R 06/20/24 Curncy</v>
      </c>
      <c r="Y369" s="250">
        <f t="shared" si="98"/>
        <v>16992279.750955965</v>
      </c>
      <c r="Z369" s="254">
        <f t="shared" si="99"/>
        <v>-507720.24904403463</v>
      </c>
      <c r="AA369" s="254" t="e">
        <f t="shared" si="100"/>
        <v>#VALUE!</v>
      </c>
      <c r="AB369" s="91" t="str" cm="1">
        <f t="array" ref="AB369">_xll.BDP(P369&amp;" Govt","PX_DIRTY_MID")</f>
        <v>#N/A Field Not Applicable Govt</v>
      </c>
      <c r="AC369" s="256" t="e">
        <f t="shared" si="101"/>
        <v>#VALUE!</v>
      </c>
      <c r="AD369" s="255" t="e">
        <f t="shared" si="102"/>
        <v>#VALUE!</v>
      </c>
      <c r="AE369" s="249" t="str">
        <f t="shared" si="103"/>
        <v>USD/SEK R 06/20/24 SEK</v>
      </c>
      <c r="AF369" s="254"/>
      <c r="AG369" s="254">
        <f t="shared" si="104"/>
        <v>-507720.24904403463</v>
      </c>
      <c r="AH369" s="254" t="e">
        <f t="shared" si="105"/>
        <v>#VALUE!</v>
      </c>
      <c r="AI369" s="256" t="e">
        <f t="shared" si="106"/>
        <v>#VALUE!</v>
      </c>
      <c r="AJ369" t="b">
        <f t="shared" si="107"/>
        <v>1</v>
      </c>
      <c r="AK369" t="s">
        <v>1011</v>
      </c>
      <c r="AL369" t="str">
        <f t="shared" si="108"/>
        <v>FORWARD</v>
      </c>
      <c r="AM369">
        <f t="shared" si="109"/>
        <v>0</v>
      </c>
    </row>
    <row r="370" spans="8:39" x14ac:dyDescent="0.35">
      <c r="H370" s="287" t="e">
        <f t="shared" si="110"/>
        <v>#N/A</v>
      </c>
      <c r="I370" s="249" t="s">
        <v>902</v>
      </c>
      <c r="J370" t="s">
        <v>903</v>
      </c>
      <c r="L370">
        <v>34854220</v>
      </c>
      <c r="M370">
        <v>3244214.7774500712</v>
      </c>
      <c r="N370" s="251">
        <v>10.727910906921387</v>
      </c>
      <c r="O370" t="str" cm="1">
        <f t="array" ref="O370">_xll.BDP(I370,"SECURITY_TYP")</f>
        <v>FORWARD</v>
      </c>
      <c r="P370" t="str" cm="1">
        <f t="array" ref="P370">_xll.BDP(I370,"ID_ISIN")</f>
        <v>#N/A Field Not Applicable</v>
      </c>
      <c r="Q370" t="str" cm="1">
        <f t="array" ref="Q370">_xll.BDP(P370&amp;" Govt","MATURITY")</f>
        <v>#N/A Field Not Applicable Govt</v>
      </c>
      <c r="R370" t="str" cm="1">
        <f t="array" ref="R370">_xll.BDP(I370,"CRNCY")</f>
        <v>SEK</v>
      </c>
      <c r="S370" s="91" t="str" cm="1">
        <f t="array" ref="S370">_xll.BDP(P370&amp;" Govt","RISK_MID")</f>
        <v>#N/A Field Not Applicable Govt</v>
      </c>
      <c r="T370" s="175" t="e">
        <f t="shared" si="95"/>
        <v>#VALUE!</v>
      </c>
      <c r="U370" cm="1">
        <f t="array" ref="U370">IF(R370="USD",1,_xll.BDP("USD"&amp;R370&amp;" CURNCY","PX_LAST"))</f>
        <v>10.5131</v>
      </c>
      <c r="V370" s="107" t="e">
        <f t="shared" si="96"/>
        <v>#VALUE!</v>
      </c>
      <c r="X370" s="249" t="str">
        <f t="shared" si="97"/>
        <v>USD/SEK R 06/20/24 Curncy</v>
      </c>
      <c r="Y370" s="250">
        <f t="shared" si="98"/>
        <v>33843008.956649393</v>
      </c>
      <c r="Z370" s="254">
        <f t="shared" si="99"/>
        <v>-1011211.0433506072</v>
      </c>
      <c r="AA370" s="254" t="e">
        <f t="shared" si="100"/>
        <v>#VALUE!</v>
      </c>
      <c r="AB370" s="91" t="str" cm="1">
        <f t="array" ref="AB370">_xll.BDP(P370&amp;" Govt","PX_DIRTY_MID")</f>
        <v>#N/A Field Not Applicable Govt</v>
      </c>
      <c r="AC370" s="256" t="e">
        <f t="shared" si="101"/>
        <v>#VALUE!</v>
      </c>
      <c r="AD370" s="255" t="e">
        <f t="shared" si="102"/>
        <v>#VALUE!</v>
      </c>
      <c r="AE370" s="249" t="str">
        <f t="shared" si="103"/>
        <v>USD/SEK R 06/20/24 SEK</v>
      </c>
      <c r="AF370" s="254"/>
      <c r="AG370" s="254">
        <f t="shared" si="104"/>
        <v>-1011211.0433506072</v>
      </c>
      <c r="AH370" s="254" t="e">
        <f t="shared" si="105"/>
        <v>#VALUE!</v>
      </c>
      <c r="AI370" s="256" t="e">
        <f t="shared" si="106"/>
        <v>#VALUE!</v>
      </c>
      <c r="AJ370" t="b">
        <f t="shared" si="107"/>
        <v>1</v>
      </c>
      <c r="AK370" t="s">
        <v>1011</v>
      </c>
      <c r="AL370" t="str">
        <f t="shared" si="108"/>
        <v>FORWARD</v>
      </c>
      <c r="AM370">
        <f t="shared" si="109"/>
        <v>0</v>
      </c>
    </row>
    <row r="371" spans="8:39" x14ac:dyDescent="0.35">
      <c r="H371" s="287" t="e">
        <f t="shared" si="110"/>
        <v>#N/A</v>
      </c>
      <c r="I371" s="249" t="s">
        <v>902</v>
      </c>
      <c r="J371" t="s">
        <v>905</v>
      </c>
      <c r="L371">
        <v>-3201577.4140509707</v>
      </c>
      <c r="M371" s="250">
        <v>-3201577.4140509707</v>
      </c>
      <c r="N371" s="251">
        <v>10.727910906921387</v>
      </c>
      <c r="O371" t="str" cm="1">
        <f t="array" ref="O371">_xll.BDP(I371,"SECURITY_TYP")</f>
        <v>FORWARD</v>
      </c>
      <c r="P371" t="str" cm="1">
        <f t="array" ref="P371">_xll.BDP(I371,"ID_ISIN")</f>
        <v>#N/A Field Not Applicable</v>
      </c>
      <c r="Q371" t="str" cm="1">
        <f t="array" ref="Q371">_xll.BDP(P371&amp;" Govt","MATURITY")</f>
        <v>#N/A Field Not Applicable Govt</v>
      </c>
      <c r="R371" t="str" cm="1">
        <f t="array" ref="R371">_xll.BDP(I371,"CRNCY")</f>
        <v>SEK</v>
      </c>
      <c r="S371" s="91" t="str" cm="1">
        <f t="array" ref="S371">_xll.BDP(P371&amp;" Govt","RISK_MID")</f>
        <v>#N/A Field Not Applicable Govt</v>
      </c>
      <c r="T371" s="175" t="e">
        <f t="shared" si="95"/>
        <v>#VALUE!</v>
      </c>
      <c r="U371" cm="1">
        <f t="array" ref="U371">IF(R371="USD",1,_xll.BDP("USD"&amp;R371&amp;" CURNCY","PX_LAST"))</f>
        <v>10.5131</v>
      </c>
      <c r="V371" s="107" t="e">
        <f t="shared" si="96"/>
        <v>#VALUE!</v>
      </c>
      <c r="X371" s="249" t="str">
        <f t="shared" si="97"/>
        <v>USD/SEK R 06/20/24 Curncy</v>
      </c>
      <c r="Y371" s="250">
        <f t="shared" si="98"/>
        <v>-3108691.3750797869</v>
      </c>
      <c r="Z371" s="254">
        <f t="shared" si="99"/>
        <v>92886.038971183822</v>
      </c>
      <c r="AA371" s="254" t="e">
        <f t="shared" si="100"/>
        <v>#VALUE!</v>
      </c>
      <c r="AB371" s="91" t="str" cm="1">
        <f t="array" ref="AB371">_xll.BDP(P371&amp;" Govt","PX_DIRTY_MID")</f>
        <v>#N/A Field Not Applicable Govt</v>
      </c>
      <c r="AC371" s="256" t="e">
        <f t="shared" si="101"/>
        <v>#VALUE!</v>
      </c>
      <c r="AD371" s="255" t="e">
        <f t="shared" si="102"/>
        <v>#VALUE!</v>
      </c>
      <c r="AE371" s="249" t="str">
        <f t="shared" si="103"/>
        <v>USD/SEK R 06/20/24 USD</v>
      </c>
      <c r="AG371" s="254">
        <f t="shared" si="104"/>
        <v>92886.038971183822</v>
      </c>
      <c r="AH371" s="254" t="e">
        <f t="shared" si="105"/>
        <v>#VALUE!</v>
      </c>
      <c r="AI371" s="256" t="e">
        <f t="shared" si="106"/>
        <v>#VALUE!</v>
      </c>
      <c r="AJ371" t="b">
        <f t="shared" si="107"/>
        <v>1</v>
      </c>
      <c r="AK371" t="s">
        <v>1011</v>
      </c>
      <c r="AL371" t="str">
        <f t="shared" si="108"/>
        <v>FORWARD</v>
      </c>
      <c r="AM371">
        <f t="shared" si="109"/>
        <v>0</v>
      </c>
    </row>
    <row r="372" spans="8:39" x14ac:dyDescent="0.35">
      <c r="H372" s="287" t="e">
        <f t="shared" si="110"/>
        <v>#N/A</v>
      </c>
      <c r="I372" s="249" t="s">
        <v>902</v>
      </c>
      <c r="J372" t="s">
        <v>903</v>
      </c>
      <c r="L372">
        <v>11300000</v>
      </c>
      <c r="M372">
        <v>1051798.8061470261</v>
      </c>
      <c r="N372" s="251">
        <v>10.727910906921387</v>
      </c>
      <c r="O372" t="str" cm="1">
        <f t="array" ref="O372">_xll.BDP(I372,"SECURITY_TYP")</f>
        <v>FORWARD</v>
      </c>
      <c r="P372" t="str" cm="1">
        <f t="array" ref="P372">_xll.BDP(I372,"ID_ISIN")</f>
        <v>#N/A Field Not Applicable</v>
      </c>
      <c r="Q372" t="str" cm="1">
        <f t="array" ref="Q372">_xll.BDP(P372&amp;" Govt","MATURITY")</f>
        <v>#N/A Field Not Applicable Govt</v>
      </c>
      <c r="R372" t="str" cm="1">
        <f t="array" ref="R372">_xll.BDP(I372,"CRNCY")</f>
        <v>SEK</v>
      </c>
      <c r="S372" s="91" t="str" cm="1">
        <f t="array" ref="S372">_xll.BDP(P372&amp;" Govt","RISK_MID")</f>
        <v>#N/A Field Not Applicable Govt</v>
      </c>
      <c r="T372" s="175" t="e">
        <f t="shared" si="95"/>
        <v>#VALUE!</v>
      </c>
      <c r="U372" cm="1">
        <f t="array" ref="U372">IF(R372="USD",1,_xll.BDP("USD"&amp;R372&amp;" CURNCY","PX_LAST"))</f>
        <v>10.5131</v>
      </c>
      <c r="V372" s="107" t="e">
        <f t="shared" si="96"/>
        <v>#VALUE!</v>
      </c>
      <c r="X372" s="249" t="str">
        <f t="shared" si="97"/>
        <v>USD/SEK R 06/20/24 Curncy</v>
      </c>
      <c r="Y372" s="250">
        <f t="shared" si="98"/>
        <v>10972157.782045852</v>
      </c>
      <c r="Z372" s="254">
        <f t="shared" si="99"/>
        <v>-327842.21795414761</v>
      </c>
      <c r="AA372" s="254" t="e">
        <f t="shared" si="100"/>
        <v>#VALUE!</v>
      </c>
      <c r="AB372" s="91" t="str" cm="1">
        <f t="array" ref="AB372">_xll.BDP(P372&amp;" Govt","PX_DIRTY_MID")</f>
        <v>#N/A Field Not Applicable Govt</v>
      </c>
      <c r="AC372" s="256" t="e">
        <f t="shared" si="101"/>
        <v>#VALUE!</v>
      </c>
      <c r="AD372" s="255" t="e">
        <f t="shared" si="102"/>
        <v>#VALUE!</v>
      </c>
      <c r="AE372" s="249" t="str">
        <f t="shared" si="103"/>
        <v>USD/SEK R 06/20/24 SEK</v>
      </c>
      <c r="AF372" s="254"/>
      <c r="AG372" s="254">
        <f t="shared" si="104"/>
        <v>-327842.21795414761</v>
      </c>
      <c r="AH372" s="254" t="e">
        <f t="shared" si="105"/>
        <v>#VALUE!</v>
      </c>
      <c r="AI372" s="256" t="e">
        <f t="shared" si="106"/>
        <v>#VALUE!</v>
      </c>
      <c r="AJ372" t="b">
        <f t="shared" si="107"/>
        <v>1</v>
      </c>
      <c r="AK372" t="s">
        <v>1011</v>
      </c>
      <c r="AL372" t="str">
        <f t="shared" si="108"/>
        <v>FORWARD</v>
      </c>
      <c r="AM372">
        <f t="shared" si="109"/>
        <v>0</v>
      </c>
    </row>
    <row r="373" spans="8:39" x14ac:dyDescent="0.35">
      <c r="H373" s="287" t="e">
        <f t="shared" si="110"/>
        <v>#N/A</v>
      </c>
      <c r="I373" s="249" t="s">
        <v>902</v>
      </c>
      <c r="J373" t="s">
        <v>1327</v>
      </c>
      <c r="K373" t="s">
        <v>904</v>
      </c>
      <c r="L373">
        <v>0</v>
      </c>
      <c r="M373">
        <v>0</v>
      </c>
      <c r="N373" s="251">
        <v>0</v>
      </c>
      <c r="O373" t="str" cm="1">
        <f t="array" ref="O373">_xll.BDP(I373,"SECURITY_TYP")</f>
        <v>FORWARD</v>
      </c>
      <c r="P373" t="str" cm="1">
        <f t="array" ref="P373">_xll.BDP(I373,"ID_ISIN")</f>
        <v>#N/A Field Not Applicable</v>
      </c>
      <c r="Q373" t="str" cm="1">
        <f t="array" ref="Q373">_xll.BDP(P373&amp;" Govt","MATURITY")</f>
        <v>#N/A Field Not Applicable Govt</v>
      </c>
      <c r="R373" t="str" cm="1">
        <f t="array" ref="R373">_xll.BDP(I373,"CRNCY")</f>
        <v>SEK</v>
      </c>
      <c r="S373" s="91" t="str" cm="1">
        <f t="array" ref="S373">_xll.BDP(P373&amp;" Govt","RISK_MID")</f>
        <v>#N/A Field Not Applicable Govt</v>
      </c>
      <c r="T373" s="175" t="e">
        <f t="shared" si="95"/>
        <v>#VALUE!</v>
      </c>
      <c r="U373" cm="1">
        <f t="array" ref="U373">IF(R373="USD",1,_xll.BDP("USD"&amp;R373&amp;" CURNCY","PX_LAST"))</f>
        <v>10.5131</v>
      </c>
      <c r="V373" s="107" t="e">
        <f t="shared" si="96"/>
        <v>#VALUE!</v>
      </c>
      <c r="X373" s="249" t="str">
        <f t="shared" si="97"/>
        <v>USD/SEK R 06/20/24 Curncy</v>
      </c>
      <c r="Y373" s="250">
        <f t="shared" si="98"/>
        <v>0</v>
      </c>
      <c r="Z373" s="254">
        <f t="shared" si="99"/>
        <v>0</v>
      </c>
      <c r="AA373" s="254" t="e">
        <f t="shared" si="100"/>
        <v>#VALUE!</v>
      </c>
      <c r="AB373" s="91" t="str" cm="1">
        <f t="array" ref="AB373">_xll.BDP(P373&amp;" Govt","PX_DIRTY_MID")</f>
        <v>#N/A Field Not Applicable Govt</v>
      </c>
      <c r="AC373" s="256" t="e">
        <f t="shared" si="101"/>
        <v>#VALUE!</v>
      </c>
      <c r="AD373" s="255" t="e">
        <f t="shared" si="102"/>
        <v>#VALUE!</v>
      </c>
      <c r="AE373" s="249" t="str">
        <f t="shared" si="103"/>
        <v>[USD/SEK R 06/20/24 USD]</v>
      </c>
      <c r="AF373" s="254"/>
      <c r="AG373" s="254">
        <f t="shared" si="104"/>
        <v>0</v>
      </c>
      <c r="AH373" s="254" t="e">
        <f t="shared" si="105"/>
        <v>#VALUE!</v>
      </c>
      <c r="AI373" s="256" t="e">
        <f t="shared" si="106"/>
        <v>#VALUE!</v>
      </c>
      <c r="AJ373" t="b">
        <f t="shared" si="107"/>
        <v>1</v>
      </c>
      <c r="AK373" t="s">
        <v>1011</v>
      </c>
      <c r="AL373" t="str">
        <f t="shared" si="108"/>
        <v>FORWARD</v>
      </c>
      <c r="AM373" t="str">
        <f t="shared" si="109"/>
        <v>G10_USDSEK</v>
      </c>
    </row>
    <row r="374" spans="8:39" x14ac:dyDescent="0.35">
      <c r="H374" s="287" t="e">
        <f t="shared" si="110"/>
        <v>#N/A</v>
      </c>
      <c r="I374" s="249" t="s">
        <v>902</v>
      </c>
      <c r="J374" t="s">
        <v>905</v>
      </c>
      <c r="L374">
        <v>-1644368.9454629067</v>
      </c>
      <c r="M374">
        <v>-1644368.9454629067</v>
      </c>
      <c r="N374" s="251">
        <v>10.727910906921387</v>
      </c>
      <c r="O374" t="str" cm="1">
        <f t="array" ref="O374">_xll.BDP(I374,"SECURITY_TYP")</f>
        <v>FORWARD</v>
      </c>
      <c r="P374" t="str" cm="1">
        <f t="array" ref="P374">_xll.BDP(I374,"ID_ISIN")</f>
        <v>#N/A Field Not Applicable</v>
      </c>
      <c r="Q374" t="str" cm="1">
        <f t="array" ref="Q374">_xll.BDP(P374&amp;" Govt","MATURITY")</f>
        <v>#N/A Field Not Applicable Govt</v>
      </c>
      <c r="R374" t="str" cm="1">
        <f t="array" ref="R374">_xll.BDP(I374,"CRNCY")</f>
        <v>SEK</v>
      </c>
      <c r="S374" s="91" t="str" cm="1">
        <f t="array" ref="S374">_xll.BDP(P374&amp;" Govt","RISK_MID")</f>
        <v>#N/A Field Not Applicable Govt</v>
      </c>
      <c r="T374" s="175" t="e">
        <f t="shared" si="95"/>
        <v>#VALUE!</v>
      </c>
      <c r="U374" cm="1">
        <f t="array" ref="U374">IF(R374="USD",1,_xll.BDP("USD"&amp;R374&amp;" CURNCY","PX_LAST"))</f>
        <v>10.5131</v>
      </c>
      <c r="V374" s="107" t="e">
        <f t="shared" si="96"/>
        <v>#VALUE!</v>
      </c>
      <c r="X374" s="249" t="str">
        <f t="shared" si="97"/>
        <v>USD/SEK R 06/20/24 Curncy</v>
      </c>
      <c r="Y374" s="250">
        <f t="shared" si="98"/>
        <v>-1596661.5505765807</v>
      </c>
      <c r="Z374" s="254">
        <f t="shared" si="99"/>
        <v>47707.394886326045</v>
      </c>
      <c r="AA374" s="254" t="e">
        <f t="shared" si="100"/>
        <v>#VALUE!</v>
      </c>
      <c r="AB374" s="91" t="str" cm="1">
        <f t="array" ref="AB374">_xll.BDP(P374&amp;" Govt","PX_DIRTY_MID")</f>
        <v>#N/A Field Not Applicable Govt</v>
      </c>
      <c r="AC374" s="256" t="e">
        <f t="shared" si="101"/>
        <v>#VALUE!</v>
      </c>
      <c r="AD374" s="255" t="e">
        <f t="shared" si="102"/>
        <v>#VALUE!</v>
      </c>
      <c r="AE374" s="249" t="str">
        <f t="shared" si="103"/>
        <v>USD/SEK R 06/20/24 USD</v>
      </c>
      <c r="AF374" s="254"/>
      <c r="AG374" s="254">
        <f t="shared" si="104"/>
        <v>47707.394886326045</v>
      </c>
      <c r="AH374" s="254" t="e">
        <f t="shared" si="105"/>
        <v>#VALUE!</v>
      </c>
      <c r="AI374" s="256" t="e">
        <f t="shared" si="106"/>
        <v>#VALUE!</v>
      </c>
      <c r="AJ374" t="b">
        <f t="shared" si="107"/>
        <v>1</v>
      </c>
      <c r="AK374" t="s">
        <v>1011</v>
      </c>
      <c r="AL374" t="str">
        <f t="shared" si="108"/>
        <v>FORWARD</v>
      </c>
      <c r="AM374">
        <f t="shared" si="109"/>
        <v>0</v>
      </c>
    </row>
    <row r="375" spans="8:39" x14ac:dyDescent="0.35">
      <c r="H375" s="287">
        <f t="shared" si="110"/>
        <v>0</v>
      </c>
      <c r="I375" s="249" t="s">
        <v>849</v>
      </c>
      <c r="J375" t="s">
        <v>850</v>
      </c>
      <c r="L375" s="250">
        <v>6341</v>
      </c>
      <c r="M375" s="250">
        <v>3860622.2180706523</v>
      </c>
      <c r="N375" s="251">
        <v>60.84375</v>
      </c>
      <c r="O375" t="str" cm="1">
        <f t="array" ref="O375">_xll.BDP(I375,"SECURITY_TYP")</f>
        <v>US GOVERNMENT</v>
      </c>
      <c r="P375" t="str" cm="1">
        <f t="array" ref="P375">_xll.BDP(I375,"ID_ISIN")</f>
        <v>US912810SR05</v>
      </c>
      <c r="Q375" t="str" cm="1">
        <f t="array" ref="Q375">_xll.BDP(P375&amp;" Govt","MATURITY")</f>
        <v>15/05/2040</v>
      </c>
      <c r="R375" t="str" cm="1">
        <f t="array" ref="R375">_xll.BDP(I375,"CRNCY")</f>
        <v>USD</v>
      </c>
      <c r="S375" s="91" cm="1">
        <f t="array" ref="S375">_xll.BDP(P375&amp;" Govt","RISK_MID")</f>
        <v>8.6600801021926799</v>
      </c>
      <c r="T375" s="175">
        <f t="shared" si="95"/>
        <v>5491.3567928003777</v>
      </c>
      <c r="U375" cm="1">
        <f t="array" ref="U375">IF(R375="USD",1,_xll.BDP("USD"&amp;R375&amp;" CURNCY","PX_LAST"))</f>
        <v>1</v>
      </c>
      <c r="V375" s="107">
        <f t="shared" si="96"/>
        <v>0.3186369186777443</v>
      </c>
      <c r="X375" s="249" t="str">
        <f t="shared" si="97"/>
        <v>912810SR Govt</v>
      </c>
      <c r="Y375" s="250">
        <f t="shared" si="98"/>
        <v>6157.0311943321012</v>
      </c>
      <c r="Z375" s="254">
        <f t="shared" si="99"/>
        <v>-183.96880566789878</v>
      </c>
      <c r="AA375" s="254">
        <f t="shared" si="100"/>
        <v>-159.3184593388722</v>
      </c>
      <c r="AB375" s="91" cm="1">
        <f t="array" ref="AB375">_xll.BDP(P375&amp;" Govt","PX_DIRTY_MID")</f>
        <v>62.967730978260867</v>
      </c>
      <c r="AC375" s="256">
        <f t="shared" si="101"/>
        <v>-115840.98263688204</v>
      </c>
      <c r="AD375" s="255">
        <f t="shared" si="102"/>
        <v>-3.0005780439914066E-2</v>
      </c>
      <c r="AE375" s="249" t="str">
        <f t="shared" si="103"/>
        <v>T 1 ⅛ 05/15/40</v>
      </c>
      <c r="AF375" s="254"/>
      <c r="AG375" s="254">
        <f t="shared" si="104"/>
        <v>-183.96880566789878</v>
      </c>
      <c r="AH375" s="254">
        <f t="shared" si="105"/>
        <v>-159.3184593388722</v>
      </c>
      <c r="AI375" s="256">
        <f t="shared" si="106"/>
        <v>-115840.98263688204</v>
      </c>
      <c r="AJ375" t="b">
        <f t="shared" si="107"/>
        <v>1</v>
      </c>
      <c r="AK375" t="s">
        <v>1011</v>
      </c>
      <c r="AL375" t="str">
        <f t="shared" si="108"/>
        <v>US GOVERNMENT</v>
      </c>
      <c r="AM375">
        <f t="shared" si="109"/>
        <v>0</v>
      </c>
    </row>
    <row r="376" spans="8:39" x14ac:dyDescent="0.35">
      <c r="H376" s="287" t="e">
        <f t="shared" si="110"/>
        <v>#N/A</v>
      </c>
      <c r="I376" s="249" t="s">
        <v>894</v>
      </c>
      <c r="J376" t="s">
        <v>1087</v>
      </c>
      <c r="L376">
        <v>0</v>
      </c>
      <c r="M376" s="250">
        <v>0</v>
      </c>
      <c r="N376" s="251">
        <v>0</v>
      </c>
      <c r="O376" t="str" cm="1">
        <f t="array" ref="O376">_xll.BDP(I376,"SECURITY_TYP")</f>
        <v>EURO-DOLLAR</v>
      </c>
      <c r="P376" t="str" cm="1">
        <f t="array" ref="P376">_xll.BDP(I376,"ID_ISIN")</f>
        <v>USP17625AD98</v>
      </c>
      <c r="Q376" t="str" cm="1">
        <f t="array" ref="Q376">_xll.BDP(P376&amp;" Govt","MATURITY")</f>
        <v>05/08/2031</v>
      </c>
      <c r="R376" t="str" cm="1">
        <f t="array" ref="R376">_xll.BDP(I376,"CRNCY")</f>
        <v>USD</v>
      </c>
      <c r="S376" s="91" cm="1">
        <f t="array" ref="S376">_xll.BDP(P376&amp;" Govt","RISK_MID")</f>
        <v>0.41657962719146013</v>
      </c>
      <c r="T376" s="175">
        <f t="shared" si="95"/>
        <v>0</v>
      </c>
      <c r="U376" cm="1">
        <f t="array" ref="U376">IF(R376="USD",1,_xll.BDP("USD"&amp;R376&amp;" CURNCY","PX_LAST"))</f>
        <v>1</v>
      </c>
      <c r="V376" s="107">
        <f t="shared" si="96"/>
        <v>0</v>
      </c>
      <c r="X376" s="249" t="str">
        <f t="shared" si="97"/>
        <v>EI750757 Corp</v>
      </c>
      <c r="Y376" s="250">
        <f t="shared" si="98"/>
        <v>0</v>
      </c>
      <c r="Z376" s="254">
        <f t="shared" si="99"/>
        <v>0</v>
      </c>
      <c r="AA376" s="254">
        <f t="shared" si="100"/>
        <v>0</v>
      </c>
      <c r="AB376" s="91" cm="1">
        <f t="array" ref="AB376">_xll.BDP(P376&amp;" Govt","PX_DIRTY_MID")</f>
        <v>20.968499999999999</v>
      </c>
      <c r="AC376" s="256">
        <f t="shared" si="101"/>
        <v>0</v>
      </c>
      <c r="AD376" s="255" t="e">
        <f t="shared" si="102"/>
        <v>#DIV/0!</v>
      </c>
      <c r="AE376" s="249" t="str">
        <f t="shared" si="103"/>
        <v>[VENZ 11.95 08/05/31]</v>
      </c>
      <c r="AG376" s="254">
        <f t="shared" si="104"/>
        <v>0</v>
      </c>
      <c r="AH376" s="254">
        <f t="shared" si="105"/>
        <v>0</v>
      </c>
      <c r="AI376" s="256">
        <f t="shared" si="106"/>
        <v>0</v>
      </c>
      <c r="AJ376" t="b">
        <f t="shared" si="107"/>
        <v>1</v>
      </c>
      <c r="AK376" t="s">
        <v>1011</v>
      </c>
      <c r="AL376" t="str">
        <f t="shared" si="108"/>
        <v>EURO-DOLLAR</v>
      </c>
      <c r="AM376">
        <f t="shared" si="109"/>
        <v>0</v>
      </c>
    </row>
    <row r="377" spans="8:39" x14ac:dyDescent="0.35">
      <c r="H377" s="287">
        <f t="shared" si="110"/>
        <v>-2250</v>
      </c>
      <c r="I377" s="249" t="s">
        <v>934</v>
      </c>
      <c r="J377" t="s">
        <v>935</v>
      </c>
      <c r="L377">
        <v>3446</v>
      </c>
      <c r="M377">
        <v>2086646.4869505495</v>
      </c>
      <c r="N377" s="251">
        <v>60.234375</v>
      </c>
      <c r="O377" t="str" cm="1">
        <f t="array" ref="O377">_xll.BDP(I377,"SECURITY_TYP")</f>
        <v>US GOVERNMENT</v>
      </c>
      <c r="P377" t="str" cm="1">
        <f t="array" ref="P377">_xll.BDP(I377,"ID_ISIN")</f>
        <v>US912810SQ22</v>
      </c>
      <c r="Q377" t="str" cm="1">
        <f t="array" ref="Q377">_xll.BDP(P377&amp;" Govt","MATURITY")</f>
        <v>15/08/2040</v>
      </c>
      <c r="R377" t="str" cm="1">
        <f t="array" ref="R377">_xll.BDP(I377,"CRNCY")</f>
        <v>USD</v>
      </c>
      <c r="S377" s="91" cm="1">
        <f t="array" ref="S377">_xll.BDP(P377&amp;" Govt","RISK_MID")</f>
        <v>8.6861046036460721</v>
      </c>
      <c r="T377" s="175">
        <f t="shared" si="95"/>
        <v>2993.2316464164364</v>
      </c>
      <c r="U377" cm="1">
        <f t="array" ref="U377">IF(R377="USD",1,_xll.BDP("USD"&amp;R377&amp;" CURNCY","PX_LAST"))</f>
        <v>1</v>
      </c>
      <c r="V377" s="107">
        <f t="shared" si="96"/>
        <v>0.17368277908171895</v>
      </c>
      <c r="X377" s="249" t="str">
        <f t="shared" si="97"/>
        <v>912810SQ Govt</v>
      </c>
      <c r="Y377" s="250">
        <f t="shared" si="98"/>
        <v>3346.0226298168145</v>
      </c>
      <c r="Z377" s="254">
        <f t="shared" si="99"/>
        <v>-99.977370183185485</v>
      </c>
      <c r="AA377" s="254">
        <f t="shared" si="100"/>
        <v>-86.841389540859495</v>
      </c>
      <c r="AB377" s="91" cm="1">
        <f t="array" ref="AB377">_xll.BDP(P377&amp;" Govt","PX_DIRTY_MID")</f>
        <v>62.630752060439562</v>
      </c>
      <c r="AC377" s="256">
        <f t="shared" si="101"/>
        <v>-62616.578835978733</v>
      </c>
      <c r="AD377" s="255">
        <f t="shared" si="102"/>
        <v>-3.000823533241961E-2</v>
      </c>
      <c r="AE377" s="249" t="str">
        <f t="shared" si="103"/>
        <v>T 1 ⅛ 08/15/40</v>
      </c>
      <c r="AF377" s="254"/>
      <c r="AG377" s="254">
        <f t="shared" si="104"/>
        <v>-99.977370183185485</v>
      </c>
      <c r="AH377" s="254">
        <f t="shared" si="105"/>
        <v>-86.841389540859495</v>
      </c>
      <c r="AI377" s="256">
        <f t="shared" si="106"/>
        <v>-62616.578835978733</v>
      </c>
      <c r="AJ377" t="b">
        <f t="shared" si="107"/>
        <v>1</v>
      </c>
      <c r="AK377" t="s">
        <v>1011</v>
      </c>
      <c r="AL377" t="str">
        <f t="shared" si="108"/>
        <v>US GOVERNMENT</v>
      </c>
      <c r="AM377">
        <f t="shared" si="109"/>
        <v>0</v>
      </c>
    </row>
    <row r="378" spans="8:39" x14ac:dyDescent="0.35">
      <c r="H378" s="287" t="e">
        <f t="shared" si="110"/>
        <v>#N/A</v>
      </c>
      <c r="I378" s="249" t="s">
        <v>992</v>
      </c>
      <c r="J378" t="s">
        <v>1172</v>
      </c>
      <c r="K378" t="s">
        <v>690</v>
      </c>
      <c r="L378">
        <v>0</v>
      </c>
      <c r="M378">
        <v>0</v>
      </c>
      <c r="N378" s="251">
        <v>0</v>
      </c>
      <c r="O378" t="str" cm="1">
        <f t="array" ref="O378">_xll.BDP(I378,"SECURITY_TYP")</f>
        <v>Rec Fix/Pay IL ZC</v>
      </c>
      <c r="P378" t="str" cm="1">
        <f t="array" ref="P378">_xll.BDP(I378,"ID_ISIN")</f>
        <v>#N/A Field Not Applicable</v>
      </c>
      <c r="Q378" t="str" cm="1">
        <f t="array" ref="Q378">_xll.BDP(P378&amp;" Govt","MATURITY")</f>
        <v>#N/A Field Not Applicable Govt</v>
      </c>
      <c r="R378" t="str" cm="1">
        <f t="array" ref="R378">_xll.BDP(I378,"CRNCY")</f>
        <v>USD</v>
      </c>
      <c r="S378" s="91" t="str" cm="1">
        <f t="array" ref="S378">_xll.BDP(P378&amp;" Govt","RISK_MID")</f>
        <v>#N/A Field Not Applicable Govt</v>
      </c>
      <c r="T378" s="175" t="e">
        <f t="shared" si="95"/>
        <v>#VALUE!</v>
      </c>
      <c r="U378" cm="1">
        <f t="array" ref="U378">IF(R378="USD",1,_xll.BDP("USD"&amp;R378&amp;" CURNCY","PX_LAST"))</f>
        <v>1</v>
      </c>
      <c r="V378" s="107" t="e">
        <f t="shared" si="96"/>
        <v>#VALUE!</v>
      </c>
      <c r="X378" s="249" t="str">
        <f t="shared" si="97"/>
        <v>SL7Y06XO Corp</v>
      </c>
      <c r="Y378" s="250">
        <f t="shared" si="98"/>
        <v>0</v>
      </c>
      <c r="Z378" s="254">
        <f t="shared" si="99"/>
        <v>0</v>
      </c>
      <c r="AA378" s="254" t="e">
        <f t="shared" si="100"/>
        <v>#VALUE!</v>
      </c>
      <c r="AB378" s="91" t="str" cm="1">
        <f t="array" ref="AB378">_xll.BDP(P378&amp;" Govt","PX_DIRTY_MID")</f>
        <v>#N/A Field Not Applicable Govt</v>
      </c>
      <c r="AC378" s="256" t="e">
        <f t="shared" si="101"/>
        <v>#VALUE!</v>
      </c>
      <c r="AD378" s="255" t="e">
        <f t="shared" si="102"/>
        <v>#VALUE!</v>
      </c>
      <c r="AE378" s="249" t="str">
        <f t="shared" si="103"/>
        <v>[/ZC 2.578 09/27/25 0009]</v>
      </c>
      <c r="AF378" s="254"/>
      <c r="AG378" s="254">
        <f t="shared" si="104"/>
        <v>0</v>
      </c>
      <c r="AH378" s="254" t="e">
        <f t="shared" si="105"/>
        <v>#VALUE!</v>
      </c>
      <c r="AI378" s="256" t="e">
        <f t="shared" si="106"/>
        <v>#VALUE!</v>
      </c>
      <c r="AJ378" t="b">
        <f t="shared" si="107"/>
        <v>1</v>
      </c>
      <c r="AK378" t="s">
        <v>1011</v>
      </c>
      <c r="AL378" t="str">
        <f t="shared" si="108"/>
        <v>Rec Fix/Pay IL ZC</v>
      </c>
      <c r="AM378" t="str">
        <f t="shared" si="109"/>
        <v>Long US Inflation</v>
      </c>
    </row>
    <row r="379" spans="8:39" x14ac:dyDescent="0.35">
      <c r="H379" s="287">
        <f t="shared" si="110"/>
        <v>-1000</v>
      </c>
      <c r="I379" s="249" t="s">
        <v>856</v>
      </c>
      <c r="J379" t="s">
        <v>857</v>
      </c>
      <c r="L379">
        <v>2714</v>
      </c>
      <c r="M379">
        <v>1793653.8942307692</v>
      </c>
      <c r="N379" s="251">
        <v>65.59375</v>
      </c>
      <c r="O379" t="str" cm="1">
        <f t="array" ref="O379">_xll.BDP(I379,"SECURITY_TYP")</f>
        <v>US GOVERNMENT</v>
      </c>
      <c r="P379" t="str" cm="1">
        <f t="array" ref="P379">_xll.BDP(I379,"ID_ISIN")</f>
        <v>US912810TA60</v>
      </c>
      <c r="Q379" t="str" cm="1">
        <f t="array" ref="Q379">_xll.BDP(P379&amp;" Govt","MATURITY")</f>
        <v>15/08/2041</v>
      </c>
      <c r="R379" t="str" cm="1">
        <f t="array" ref="R379">_xll.BDP(I379,"CRNCY")</f>
        <v>USD</v>
      </c>
      <c r="S379" s="91" cm="1">
        <f t="array" ref="S379">_xll.BDP(P379&amp;" Govt","RISK_MID")</f>
        <v>9.3687766569608755</v>
      </c>
      <c r="T379" s="175">
        <f t="shared" si="95"/>
        <v>2542.6859846991815</v>
      </c>
      <c r="U379" cm="1">
        <f t="array" ref="U379">IF(R379="USD",1,_xll.BDP("USD"&amp;R379&amp;" CURNCY","PX_LAST"))</f>
        <v>1</v>
      </c>
      <c r="V379" s="107">
        <f t="shared" si="96"/>
        <v>0.14753978987339961</v>
      </c>
      <c r="X379" s="249" t="str">
        <f t="shared" si="97"/>
        <v>912810TA Govt</v>
      </c>
      <c r="Y379" s="250">
        <f t="shared" si="98"/>
        <v>2635.2598425196852</v>
      </c>
      <c r="Z379" s="254">
        <f t="shared" si="99"/>
        <v>-78.740157480314792</v>
      </c>
      <c r="AA379" s="254">
        <f t="shared" si="100"/>
        <v>-73.769894936699657</v>
      </c>
      <c r="AB379" s="91" cm="1">
        <f t="array" ref="AB379">_xll.BDP(P379&amp;" Govt","PX_DIRTY_MID")</f>
        <v>68.140024038461533</v>
      </c>
      <c r="AC379" s="256">
        <f t="shared" si="101"/>
        <v>-53653.562235008969</v>
      </c>
      <c r="AD379" s="255">
        <f t="shared" si="102"/>
        <v>-2.9912996262870972E-2</v>
      </c>
      <c r="AE379" s="249" t="str">
        <f t="shared" si="103"/>
        <v>T 1 ¾ 08/15/41</v>
      </c>
      <c r="AF379" s="254"/>
      <c r="AG379" s="254">
        <f t="shared" si="104"/>
        <v>-78.740157480314792</v>
      </c>
      <c r="AH379" s="254">
        <f t="shared" si="105"/>
        <v>-73.769894936699657</v>
      </c>
      <c r="AI379" s="256">
        <f t="shared" si="106"/>
        <v>-53653.562235008969</v>
      </c>
      <c r="AJ379" t="b">
        <f t="shared" si="107"/>
        <v>1</v>
      </c>
      <c r="AK379" t="s">
        <v>1011</v>
      </c>
      <c r="AL379" t="str">
        <f t="shared" si="108"/>
        <v>US GOVERNMENT</v>
      </c>
      <c r="AM379">
        <f t="shared" si="109"/>
        <v>0</v>
      </c>
    </row>
    <row r="380" spans="8:39" x14ac:dyDescent="0.35">
      <c r="H380" s="287" t="e">
        <f t="shared" si="110"/>
        <v>#N/A</v>
      </c>
      <c r="I380" s="249" t="s">
        <v>734</v>
      </c>
      <c r="J380" t="s">
        <v>1083</v>
      </c>
      <c r="L380">
        <v>0</v>
      </c>
      <c r="M380">
        <v>0</v>
      </c>
      <c r="N380" s="251">
        <v>0</v>
      </c>
      <c r="O380" t="str" cm="1">
        <f t="array" ref="O380">_xll.BDP(I380,"SECURITY_TYP")</f>
        <v>EURO-DOLLAR</v>
      </c>
      <c r="P380" t="str" cm="1">
        <f t="array" ref="P380">_xll.BDP(I380,"ID_ISIN")</f>
        <v>USP17625AC16</v>
      </c>
      <c r="Q380" t="str" cm="1">
        <f t="array" ref="Q380">_xll.BDP(P380&amp;" Govt","MATURITY")</f>
        <v>23/08/2022</v>
      </c>
      <c r="R380" t="str" cm="1">
        <f t="array" ref="R380">_xll.BDP(I380,"CRNCY")</f>
        <v>USD</v>
      </c>
      <c r="S380" s="91" cm="1">
        <f t="array" ref="S380">_xll.BDP(P380&amp;" Govt","RISK_MID")</f>
        <v>0</v>
      </c>
      <c r="T380" s="175">
        <f t="shared" si="95"/>
        <v>0</v>
      </c>
      <c r="U380" cm="1">
        <f t="array" ref="U380">IF(R380="USD",1,_xll.BDP("USD"&amp;R380&amp;" CURNCY","PX_LAST"))</f>
        <v>1</v>
      </c>
      <c r="V380" s="107">
        <f t="shared" si="96"/>
        <v>0</v>
      </c>
      <c r="X380" s="249" t="str">
        <f t="shared" si="97"/>
        <v>EI350044 Corp</v>
      </c>
      <c r="Y380" s="250">
        <f t="shared" si="98"/>
        <v>0</v>
      </c>
      <c r="Z380" s="254">
        <f t="shared" si="99"/>
        <v>0</v>
      </c>
      <c r="AA380" s="254">
        <f t="shared" si="100"/>
        <v>0</v>
      </c>
      <c r="AB380" s="91" cm="1">
        <f t="array" ref="AB380">_xll.BDP(P380&amp;" Govt","PX_DIRTY_MID")</f>
        <v>20.898</v>
      </c>
      <c r="AC380" s="256">
        <f t="shared" si="101"/>
        <v>0</v>
      </c>
      <c r="AD380" s="255" t="e">
        <f t="shared" si="102"/>
        <v>#DIV/0!</v>
      </c>
      <c r="AE380" s="249" t="str">
        <f t="shared" si="103"/>
        <v>[VENZ 12 ¾ 08/23/22]</v>
      </c>
      <c r="AF380" s="254"/>
      <c r="AG380" s="254">
        <f t="shared" si="104"/>
        <v>0</v>
      </c>
      <c r="AH380" s="254">
        <f t="shared" si="105"/>
        <v>0</v>
      </c>
      <c r="AI380" s="256">
        <f t="shared" si="106"/>
        <v>0</v>
      </c>
      <c r="AJ380" t="b">
        <f t="shared" si="107"/>
        <v>1</v>
      </c>
      <c r="AK380" t="s">
        <v>1011</v>
      </c>
      <c r="AL380" t="str">
        <f t="shared" si="108"/>
        <v>EURO-DOLLAR</v>
      </c>
      <c r="AM380">
        <f t="shared" si="109"/>
        <v>0</v>
      </c>
    </row>
    <row r="381" spans="8:39" x14ac:dyDescent="0.35">
      <c r="H381" s="287" t="e">
        <f t="shared" si="110"/>
        <v>#N/A</v>
      </c>
      <c r="I381" s="249" t="s">
        <v>928</v>
      </c>
      <c r="J381" t="s">
        <v>1173</v>
      </c>
      <c r="K381" t="s">
        <v>690</v>
      </c>
      <c r="L381">
        <v>0</v>
      </c>
      <c r="M381">
        <v>0</v>
      </c>
      <c r="N381" s="251">
        <v>0</v>
      </c>
      <c r="O381" t="str" cm="1">
        <f t="array" ref="O381">_xll.BDP(I381,"SECURITY_TYP")</f>
        <v>Rec IL/Pay Fix ZC</v>
      </c>
      <c r="P381" t="str" cm="1">
        <f t="array" ref="P381">_xll.BDP(I381,"ID_ISIN")</f>
        <v>#N/A Field Not Applicable</v>
      </c>
      <c r="Q381" t="str" cm="1">
        <f t="array" ref="Q381">_xll.BDP(P381&amp;" Govt","MATURITY")</f>
        <v>#N/A Field Not Applicable Govt</v>
      </c>
      <c r="R381" t="str" cm="1">
        <f t="array" ref="R381">_xll.BDP(I381,"CRNCY")</f>
        <v>USD</v>
      </c>
      <c r="S381" s="91" t="str" cm="1">
        <f t="array" ref="S381">_xll.BDP(P381&amp;" Govt","RISK_MID")</f>
        <v>#N/A Field Not Applicable Govt</v>
      </c>
      <c r="T381" s="175" t="e">
        <f t="shared" si="95"/>
        <v>#VALUE!</v>
      </c>
      <c r="U381" cm="1">
        <f t="array" ref="U381">IF(R381="USD",1,_xll.BDP("USD"&amp;R381&amp;" CURNCY","PX_LAST"))</f>
        <v>1</v>
      </c>
      <c r="V381" s="107" t="e">
        <f t="shared" si="96"/>
        <v>#VALUE!</v>
      </c>
      <c r="X381" s="249" t="str">
        <f t="shared" si="97"/>
        <v>SL7Y052N Corp</v>
      </c>
      <c r="Y381" s="250">
        <f t="shared" si="98"/>
        <v>0</v>
      </c>
      <c r="Z381" s="254">
        <f t="shared" si="99"/>
        <v>0</v>
      </c>
      <c r="AA381" s="254" t="e">
        <f t="shared" si="100"/>
        <v>#VALUE!</v>
      </c>
      <c r="AB381" s="91" t="str" cm="1">
        <f t="array" ref="AB381">_xll.BDP(P381&amp;" Govt","PX_DIRTY_MID")</f>
        <v>#N/A Field Not Applicable Govt</v>
      </c>
      <c r="AC381" s="256" t="e">
        <f t="shared" si="101"/>
        <v>#VALUE!</v>
      </c>
      <c r="AD381" s="255" t="e">
        <f t="shared" si="102"/>
        <v>#VALUE!</v>
      </c>
      <c r="AE381" s="249" t="str">
        <f t="shared" si="103"/>
        <v>[/ZC 2.63625 09/20/25]</v>
      </c>
      <c r="AF381" s="254"/>
      <c r="AG381" s="254">
        <f t="shared" si="104"/>
        <v>0</v>
      </c>
      <c r="AH381" s="254" t="e">
        <f t="shared" si="105"/>
        <v>#VALUE!</v>
      </c>
      <c r="AI381" s="256" t="e">
        <f t="shared" si="106"/>
        <v>#VALUE!</v>
      </c>
      <c r="AJ381" t="b">
        <f t="shared" si="107"/>
        <v>1</v>
      </c>
      <c r="AK381" t="s">
        <v>1011</v>
      </c>
      <c r="AL381" t="str">
        <f t="shared" si="108"/>
        <v>Rec IL/Pay Fix ZC</v>
      </c>
      <c r="AM381" t="str">
        <f t="shared" si="109"/>
        <v>Long US Inflation</v>
      </c>
    </row>
    <row r="382" spans="8:39" x14ac:dyDescent="0.35">
      <c r="H382" s="287" t="e">
        <f t="shared" si="110"/>
        <v>#N/A</v>
      </c>
      <c r="I382" s="249" t="s">
        <v>944</v>
      </c>
      <c r="J382" t="s">
        <v>945</v>
      </c>
      <c r="L382">
        <v>2202</v>
      </c>
      <c r="M382">
        <v>1502356.3858695652</v>
      </c>
      <c r="N382" s="251">
        <v>68.15625</v>
      </c>
      <c r="O382" t="str" cm="1">
        <f t="array" ref="O382">_xll.BDP(I382,"SECURITY_TYP")</f>
        <v>US GOVERNMENT</v>
      </c>
      <c r="P382" t="str" cm="1">
        <f t="array" ref="P382">_xll.BDP(I382,"ID_ISIN")</f>
        <v>US912810TC27</v>
      </c>
      <c r="Q382" t="str" cm="1">
        <f t="array" ref="Q382">_xll.BDP(P382&amp;" Govt","MATURITY")</f>
        <v>15/11/2041</v>
      </c>
      <c r="R382" t="str" cm="1">
        <f t="array" ref="R382">_xll.BDP(I382,"CRNCY")</f>
        <v>USD</v>
      </c>
      <c r="S382" s="91" cm="1">
        <f t="array" ref="S382">_xll.BDP(P382&amp;" Govt","RISK_MID")</f>
        <v>9.6467336626396616</v>
      </c>
      <c r="T382" s="175">
        <f t="shared" si="95"/>
        <v>2124.2107525132533</v>
      </c>
      <c r="U382" cm="1">
        <f t="array" ref="U382">IF(R382="USD",1,_xll.BDP("USD"&amp;R382&amp;" CURNCY","PX_LAST"))</f>
        <v>1</v>
      </c>
      <c r="V382" s="107">
        <f t="shared" si="96"/>
        <v>0.1232576928329196</v>
      </c>
      <c r="X382" s="249" t="str">
        <f t="shared" si="97"/>
        <v>912810TC Govt</v>
      </c>
      <c r="Y382" s="250">
        <f t="shared" si="98"/>
        <v>2138.1142863774307</v>
      </c>
      <c r="Z382" s="254">
        <f t="shared" si="99"/>
        <v>-63.885713622569256</v>
      </c>
      <c r="AA382" s="254">
        <f t="shared" si="100"/>
        <v>-61.628846416459602</v>
      </c>
      <c r="AB382" s="91" cm="1">
        <f t="array" ref="AB382">_xll.BDP(P382&amp;" Govt","PX_DIRTY_MID")</f>
        <v>70.347146739130437</v>
      </c>
      <c r="AC382" s="256">
        <f t="shared" si="101"/>
        <v>-44941.776707409437</v>
      </c>
      <c r="AD382" s="255">
        <f t="shared" si="102"/>
        <v>-2.9914191552756705E-2</v>
      </c>
      <c r="AE382" s="249" t="str">
        <f t="shared" si="103"/>
        <v>T 2 11/15/41</v>
      </c>
      <c r="AF382" s="254"/>
      <c r="AG382" s="254">
        <f t="shared" si="104"/>
        <v>-63.885713622569256</v>
      </c>
      <c r="AH382" s="254">
        <f t="shared" si="105"/>
        <v>-61.628846416459602</v>
      </c>
      <c r="AI382" s="256">
        <f t="shared" si="106"/>
        <v>-44941.776707409437</v>
      </c>
      <c r="AJ382" t="b">
        <f t="shared" si="107"/>
        <v>1</v>
      </c>
      <c r="AK382" t="s">
        <v>1011</v>
      </c>
      <c r="AL382" t="str">
        <f t="shared" si="108"/>
        <v>US GOVERNMENT</v>
      </c>
      <c r="AM382">
        <f t="shared" si="109"/>
        <v>0</v>
      </c>
    </row>
    <row r="383" spans="8:39" x14ac:dyDescent="0.35">
      <c r="H383" s="287" t="e">
        <f t="shared" si="110"/>
        <v>#N/A</v>
      </c>
      <c r="I383" s="249" t="s">
        <v>683</v>
      </c>
      <c r="J383" t="s">
        <v>684</v>
      </c>
      <c r="L383" s="250">
        <v>2992</v>
      </c>
      <c r="M383" s="250">
        <v>2914600.4945054944</v>
      </c>
      <c r="N383" s="251">
        <v>96.28125</v>
      </c>
      <c r="O383" t="str" cm="1">
        <f t="array" ref="O383">_xll.BDP(I383,"SECURITY_TYP")</f>
        <v>US GOVERNMENT</v>
      </c>
      <c r="P383" t="str" cm="1">
        <f t="array" ref="P383">_xll.BDP(I383,"ID_ISIN")</f>
        <v>US91282CJZ59</v>
      </c>
      <c r="Q383" t="str" cm="1">
        <f t="array" ref="Q383">_xll.BDP(P383&amp;" Govt","MATURITY")</f>
        <v>15/02/2034</v>
      </c>
      <c r="R383" t="str" cm="1">
        <f t="array" ref="R383">_xll.BDP(I383,"CRNCY")</f>
        <v>USD</v>
      </c>
      <c r="S383" s="91" cm="1">
        <f t="array" ref="S383">_xll.BDP(P383&amp;" Govt","RISK_MID")</f>
        <v>7.7441474617160111</v>
      </c>
      <c r="T383" s="175">
        <f t="shared" si="95"/>
        <v>2317.0489205454305</v>
      </c>
      <c r="U383" cm="1">
        <f t="array" ref="U383">IF(R383="USD",1,_xll.BDP("USD"&amp;R383&amp;" CURNCY","PX_LAST"))</f>
        <v>1</v>
      </c>
      <c r="V383" s="107">
        <f t="shared" si="96"/>
        <v>0.13444716056989017</v>
      </c>
      <c r="X383" s="249" t="str">
        <f t="shared" si="97"/>
        <v>91282CJZ Govt</v>
      </c>
      <c r="Y383" s="250">
        <f t="shared" si="98"/>
        <v>2905.1943437063001</v>
      </c>
      <c r="Z383" s="254">
        <f t="shared" si="99"/>
        <v>-86.80565629369994</v>
      </c>
      <c r="AA383" s="254">
        <f t="shared" si="100"/>
        <v>-67.223580284944887</v>
      </c>
      <c r="AB383" s="91" cm="1">
        <f t="array" ref="AB383">_xll.BDP(P383&amp;" Govt","PX_DIRTY_MID")</f>
        <v>100.00309065934066</v>
      </c>
      <c r="AC383" s="256">
        <f t="shared" si="101"/>
        <v>-86808.339160824398</v>
      </c>
      <c r="AD383" s="255">
        <f t="shared" si="102"/>
        <v>-2.9783958152917536E-2</v>
      </c>
      <c r="AE383" s="249" t="str">
        <f t="shared" si="103"/>
        <v>T 4 02/15/34</v>
      </c>
      <c r="AF383" s="254"/>
      <c r="AG383" s="254">
        <f t="shared" si="104"/>
        <v>-86.80565629369994</v>
      </c>
      <c r="AH383" s="254">
        <f t="shared" si="105"/>
        <v>-67.223580284944887</v>
      </c>
      <c r="AI383" s="256">
        <f t="shared" si="106"/>
        <v>-86808.339160824398</v>
      </c>
      <c r="AJ383" t="b">
        <f t="shared" si="107"/>
        <v>1</v>
      </c>
      <c r="AK383" t="s">
        <v>1011</v>
      </c>
      <c r="AL383" t="str">
        <f t="shared" si="108"/>
        <v>US GOVERNMENT</v>
      </c>
      <c r="AM383">
        <f t="shared" si="109"/>
        <v>0</v>
      </c>
    </row>
    <row r="384" spans="8:39" x14ac:dyDescent="0.35">
      <c r="H384" s="287">
        <f t="shared" si="110"/>
        <v>0</v>
      </c>
      <c r="I384" s="249" t="s">
        <v>706</v>
      </c>
      <c r="J384" t="s">
        <v>707</v>
      </c>
      <c r="L384">
        <v>5</v>
      </c>
      <c r="M384" s="250">
        <v>0.13609886715456557</v>
      </c>
      <c r="N384" s="251">
        <v>1</v>
      </c>
      <c r="O384" t="str" cm="1">
        <f t="array" ref="O384">_xll.BDP(I384,"SECURITY_TYP")</f>
        <v>SPOT</v>
      </c>
      <c r="P384" t="str" cm="1">
        <f t="array" ref="P384">_xll.BDP(I384,"ID_ISIN")</f>
        <v>#N/A Field Not Applicable</v>
      </c>
      <c r="Q384" t="str" cm="1">
        <f t="array" ref="Q384">_xll.BDP(P384&amp;" Govt","MATURITY")</f>
        <v>#N/A Field Not Applicable Govt</v>
      </c>
      <c r="R384" t="str" cm="1">
        <f t="array" ref="R384">_xll.BDP(I384,"CRNCY")</f>
        <v>THB</v>
      </c>
      <c r="S384" s="91" t="str" cm="1">
        <f t="array" ref="S384">_xll.BDP(P384&amp;" Govt","RISK_MID")</f>
        <v>#N/A Field Not Applicable Govt</v>
      </c>
      <c r="T384" s="175" t="e">
        <f t="shared" si="95"/>
        <v>#VALUE!</v>
      </c>
      <c r="U384" cm="1">
        <f t="array" ref="U384">IF(R384="USD",1,_xll.BDP("USD"&amp;R384&amp;" CURNCY","PX_LAST"))</f>
        <v>36.152999999999999</v>
      </c>
      <c r="V384" s="107" t="e">
        <f t="shared" si="96"/>
        <v>#VALUE!</v>
      </c>
      <c r="X384" s="249" t="str">
        <f t="shared" si="97"/>
        <v>THB Curncy</v>
      </c>
      <c r="Y384" s="250">
        <f t="shared" si="98"/>
        <v>4.8549370717017046</v>
      </c>
      <c r="Z384" s="254">
        <f t="shared" si="99"/>
        <v>-0.14506292829829537</v>
      </c>
      <c r="AA384" s="254" t="e">
        <f t="shared" si="100"/>
        <v>#VALUE!</v>
      </c>
      <c r="AB384" s="91" t="str" cm="1">
        <f t="array" ref="AB384">_xll.BDP(P384&amp;" Govt","PX_DIRTY_MID")</f>
        <v>#N/A Field Not Applicable Govt</v>
      </c>
      <c r="AC384" s="256" t="e">
        <f t="shared" si="101"/>
        <v>#VALUE!</v>
      </c>
      <c r="AD384" s="255" t="e">
        <f t="shared" si="102"/>
        <v>#VALUE!</v>
      </c>
      <c r="AE384" s="249" t="str">
        <f t="shared" si="103"/>
        <v>{cash} THB</v>
      </c>
      <c r="AF384" s="254"/>
      <c r="AG384" s="254">
        <f t="shared" si="104"/>
        <v>-0.14506292829829537</v>
      </c>
      <c r="AH384" s="254" t="e">
        <f t="shared" si="105"/>
        <v>#VALUE!</v>
      </c>
      <c r="AI384" s="256" t="e">
        <f t="shared" si="106"/>
        <v>#VALUE!</v>
      </c>
      <c r="AJ384" t="b">
        <f t="shared" si="107"/>
        <v>1</v>
      </c>
      <c r="AK384" t="s">
        <v>1011</v>
      </c>
      <c r="AL384" t="str">
        <f t="shared" si="108"/>
        <v>SPOT</v>
      </c>
      <c r="AM384">
        <f t="shared" si="109"/>
        <v>0</v>
      </c>
    </row>
    <row r="385" spans="8:39" x14ac:dyDescent="0.35">
      <c r="H385" s="287">
        <f t="shared" si="110"/>
        <v>0</v>
      </c>
      <c r="I385" s="249" t="s">
        <v>950</v>
      </c>
      <c r="J385" t="s">
        <v>951</v>
      </c>
      <c r="L385">
        <v>30269.249999993946</v>
      </c>
      <c r="M385">
        <v>33072.111543654988</v>
      </c>
      <c r="N385" s="251">
        <v>1</v>
      </c>
      <c r="O385" t="str" cm="1">
        <f t="array" ref="O385">_xll.BDP(I385,"SECURITY_TYP")</f>
        <v>SPOT</v>
      </c>
      <c r="P385" t="str" cm="1">
        <f t="array" ref="P385">_xll.BDP(I385,"ID_ISIN")</f>
        <v>#N/A Field Not Applicable</v>
      </c>
      <c r="Q385" t="str" cm="1">
        <f t="array" ref="Q385">_xll.BDP(P385&amp;" Govt","MATURITY")</f>
        <v>#N/A Field Not Applicable Govt</v>
      </c>
      <c r="R385" t="str" cm="1">
        <f t="array" ref="R385">_xll.BDP(I385,"CRNCY")</f>
        <v>CHF</v>
      </c>
      <c r="S385" s="91" t="str" cm="1">
        <f t="array" ref="S385">_xll.BDP(P385&amp;" Govt","RISK_MID")</f>
        <v>#N/A Field Not Applicable Govt</v>
      </c>
      <c r="T385" s="175" t="e">
        <f t="shared" si="95"/>
        <v>#VALUE!</v>
      </c>
      <c r="U385" cm="1">
        <f t="array" ref="U385">IF(R385="USD",1,_xll.BDP("USD"&amp;R385&amp;" CURNCY","PX_LAST"))</f>
        <v>0.89600000000000002</v>
      </c>
      <c r="V385" s="107" t="e">
        <f t="shared" si="96"/>
        <v>#VALUE!</v>
      </c>
      <c r="X385" s="249" t="str">
        <f t="shared" si="97"/>
        <v>CHF Curncy</v>
      </c>
      <c r="Y385" s="250">
        <f t="shared" si="98"/>
        <v>29391.060791515483</v>
      </c>
      <c r="Z385" s="254">
        <f t="shared" si="99"/>
        <v>-878.18920847846312</v>
      </c>
      <c r="AA385" s="254" t="e">
        <f t="shared" si="100"/>
        <v>#VALUE!</v>
      </c>
      <c r="AB385" s="91" t="str" cm="1">
        <f t="array" ref="AB385">_xll.BDP(P385&amp;" Govt","PX_DIRTY_MID")</f>
        <v>#N/A Field Not Applicable Govt</v>
      </c>
      <c r="AC385" s="256" t="e">
        <f t="shared" si="101"/>
        <v>#VALUE!</v>
      </c>
      <c r="AD385" s="255" t="e">
        <f t="shared" si="102"/>
        <v>#VALUE!</v>
      </c>
      <c r="AE385" s="249" t="str">
        <f t="shared" si="103"/>
        <v>{cash} CHF</v>
      </c>
      <c r="AF385" s="254"/>
      <c r="AG385" s="254">
        <f t="shared" si="104"/>
        <v>-878.18920847846312</v>
      </c>
      <c r="AH385" s="254" t="e">
        <f t="shared" si="105"/>
        <v>#VALUE!</v>
      </c>
      <c r="AI385" s="256" t="e">
        <f t="shared" si="106"/>
        <v>#VALUE!</v>
      </c>
      <c r="AJ385" t="b">
        <f t="shared" si="107"/>
        <v>1</v>
      </c>
      <c r="AK385" t="s">
        <v>1011</v>
      </c>
      <c r="AL385" t="str">
        <f t="shared" si="108"/>
        <v>SPOT</v>
      </c>
      <c r="AM385">
        <f t="shared" si="109"/>
        <v>0</v>
      </c>
    </row>
    <row r="386" spans="8:39" x14ac:dyDescent="0.35">
      <c r="H386" s="287" t="e">
        <f t="shared" si="110"/>
        <v>#N/A</v>
      </c>
      <c r="I386" s="249" t="s">
        <v>916</v>
      </c>
      <c r="J386" t="s">
        <v>917</v>
      </c>
      <c r="L386" s="250">
        <v>1.900000000001455</v>
      </c>
      <c r="M386" s="250">
        <v>2439.2853287810576</v>
      </c>
      <c r="N386" s="251">
        <v>97.453125</v>
      </c>
      <c r="O386" t="str" cm="1">
        <f t="array" ref="O386">_xll.BDP(I386,"SECURITY_TYP")</f>
        <v>US GOVERNMENT</v>
      </c>
      <c r="P386" t="str" cm="1">
        <f t="array" ref="P386">_xll.BDP(I386,"ID_ISIN")</f>
        <v>US912828XL95</v>
      </c>
      <c r="Q386" t="str" cm="1">
        <f t="array" ref="Q386">_xll.BDP(P386&amp;" Govt","MATURITY")</f>
        <v>15/07/2025</v>
      </c>
      <c r="R386" t="str" cm="1">
        <f t="array" ref="R386">_xll.BDP(I386,"CRNCY")</f>
        <v>USD</v>
      </c>
      <c r="S386" s="91" cm="1">
        <f t="array" ref="S386">_xll.BDP(P386&amp;" Govt","RISK_MID")</f>
        <v>1.2583921670271943</v>
      </c>
      <c r="T386" s="175">
        <f t="shared" si="95"/>
        <v>0.23909451173535001</v>
      </c>
      <c r="U386" cm="1">
        <f t="array" ref="U386">IF(R386="USD",1,_xll.BDP("USD"&amp;R386&amp;" CURNCY","PX_LAST"))</f>
        <v>1</v>
      </c>
      <c r="V386" s="107">
        <f t="shared" si="96"/>
        <v>1.3873500004952448E-5</v>
      </c>
      <c r="X386" s="249" t="str">
        <f t="shared" si="97"/>
        <v>912828XL Govt</v>
      </c>
      <c r="Y386" s="250">
        <f t="shared" si="98"/>
        <v>1.8448760872480603</v>
      </c>
      <c r="Z386" s="254">
        <f t="shared" si="99"/>
        <v>-5.5123912753394677E-2</v>
      </c>
      <c r="AA386" s="254">
        <f t="shared" si="100"/>
        <v>-6.9367500024762312E-3</v>
      </c>
      <c r="AB386" s="91" cm="1">
        <f t="array" ref="AB386">_xll.BDP(P386&amp;" Govt","PX_DIRTY_MID")</f>
        <v>128.968700625</v>
      </c>
      <c r="AC386" s="256">
        <f t="shared" si="101"/>
        <v>-71.092594011711782</v>
      </c>
      <c r="AD386" s="255">
        <f t="shared" si="102"/>
        <v>-2.9144845489329316E-2</v>
      </c>
      <c r="AE386" s="249" t="str">
        <f t="shared" si="103"/>
        <v>TII 0 ⅜ 07/15/25</v>
      </c>
      <c r="AF386" s="254"/>
      <c r="AG386" s="254">
        <f t="shared" si="104"/>
        <v>-5.5123912753394677E-2</v>
      </c>
      <c r="AH386" s="254">
        <f t="shared" si="105"/>
        <v>-6.9367500024762312E-3</v>
      </c>
      <c r="AI386" s="256">
        <f t="shared" si="106"/>
        <v>-71.092594011711782</v>
      </c>
      <c r="AJ386" t="b">
        <f t="shared" si="107"/>
        <v>1</v>
      </c>
      <c r="AK386" t="s">
        <v>1011</v>
      </c>
      <c r="AL386" t="str">
        <f t="shared" si="108"/>
        <v>US GOVERNMENT</v>
      </c>
      <c r="AM386">
        <f t="shared" si="109"/>
        <v>0</v>
      </c>
    </row>
    <row r="387" spans="8:39" x14ac:dyDescent="0.35">
      <c r="H387" s="287" t="e">
        <f t="shared" si="110"/>
        <v>#N/A</v>
      </c>
      <c r="I387" s="249" t="s">
        <v>993</v>
      </c>
      <c r="J387" t="s">
        <v>1130</v>
      </c>
      <c r="L387">
        <v>0</v>
      </c>
      <c r="M387">
        <v>0</v>
      </c>
      <c r="N387" s="251">
        <v>0</v>
      </c>
      <c r="O387" t="str" cm="1">
        <f t="array" ref="O387">_xll.BDP(I387,"SECURITY_TYP")</f>
        <v>Rec Fix/Pay IL ZC</v>
      </c>
      <c r="P387" t="str" cm="1">
        <f t="array" ref="P387">_xll.BDP(I387,"ID_ISIN")</f>
        <v>#N/A Field Not Applicable</v>
      </c>
      <c r="Q387" t="str" cm="1">
        <f t="array" ref="Q387">_xll.BDP(P387&amp;" Govt","MATURITY")</f>
        <v>#N/A Field Not Applicable Govt</v>
      </c>
      <c r="R387" t="str" cm="1">
        <f t="array" ref="R387">_xll.BDP(I387,"CRNCY")</f>
        <v>GBP</v>
      </c>
      <c r="S387" s="91" t="str" cm="1">
        <f t="array" ref="S387">_xll.BDP(P387&amp;" Govt","RISK_MID")</f>
        <v>#N/A Field Not Applicable Govt</v>
      </c>
      <c r="T387" s="175" t="e">
        <f t="shared" si="95"/>
        <v>#VALUE!</v>
      </c>
      <c r="U387" cm="1">
        <f t="array" ref="U387">IF(R387="USD",1,_xll.BDP("USD"&amp;R387&amp;" CURNCY","PX_LAST"))</f>
        <v>0.77449999999999997</v>
      </c>
      <c r="V387" s="107" t="e">
        <f t="shared" si="96"/>
        <v>#VALUE!</v>
      </c>
      <c r="X387" s="249" t="str">
        <f t="shared" si="97"/>
        <v>SLPK160O Corp</v>
      </c>
      <c r="Y387" s="250">
        <f t="shared" si="98"/>
        <v>0</v>
      </c>
      <c r="Z387" s="254">
        <f t="shared" si="99"/>
        <v>0</v>
      </c>
      <c r="AA387" s="254" t="e">
        <f t="shared" si="100"/>
        <v>#VALUE!</v>
      </c>
      <c r="AB387" s="91" t="str" cm="1">
        <f t="array" ref="AB387">_xll.BDP(P387&amp;" Govt","PX_DIRTY_MID")</f>
        <v>#N/A Field Not Applicable Govt</v>
      </c>
      <c r="AC387" s="256" t="e">
        <f t="shared" si="101"/>
        <v>#VALUE!</v>
      </c>
      <c r="AD387" s="255" t="e">
        <f t="shared" si="102"/>
        <v>#VALUE!</v>
      </c>
      <c r="AE387" s="249" t="str">
        <f t="shared" si="103"/>
        <v>[/ZC 3.593 06/15/26 0003]</v>
      </c>
      <c r="AF387" s="254"/>
      <c r="AG387" s="254">
        <f t="shared" si="104"/>
        <v>0</v>
      </c>
      <c r="AH387" s="254" t="e">
        <f t="shared" si="105"/>
        <v>#VALUE!</v>
      </c>
      <c r="AI387" s="256" t="e">
        <f t="shared" si="106"/>
        <v>#VALUE!</v>
      </c>
      <c r="AJ387" t="b">
        <f t="shared" si="107"/>
        <v>1</v>
      </c>
      <c r="AK387" t="s">
        <v>1011</v>
      </c>
      <c r="AL387" t="str">
        <f t="shared" si="108"/>
        <v>Rec Fix/Pay IL ZC</v>
      </c>
      <c r="AM387">
        <f t="shared" si="109"/>
        <v>0</v>
      </c>
    </row>
    <row r="388" spans="8:39" x14ac:dyDescent="0.35">
      <c r="H388" s="287">
        <f t="shared" si="110"/>
        <v>0</v>
      </c>
      <c r="I388" s="249" t="s">
        <v>946</v>
      </c>
      <c r="J388" t="s">
        <v>947</v>
      </c>
      <c r="L388">
        <v>4966.75</v>
      </c>
      <c r="M388">
        <v>4499428.4924999997</v>
      </c>
      <c r="N388" s="251">
        <v>905.91</v>
      </c>
      <c r="O388" t="str" cm="1">
        <f t="array" ref="O388">_xll.BDP(I388,"SECURITY_TYP")</f>
        <v>Open-End Fund</v>
      </c>
      <c r="P388" t="str" cm="1">
        <f t="array" ref="P388">_xll.BDP(I388,"ID_ISIN")</f>
        <v>LU2280532289</v>
      </c>
      <c r="Q388" t="str" cm="1">
        <f t="array" ref="Q388">_xll.BDP(P388&amp;" Govt","MATURITY")</f>
        <v>#N/A Invalid Security</v>
      </c>
      <c r="R388" t="str" cm="1">
        <f t="array" ref="R388">_xll.BDP(I388,"CRNCY")</f>
        <v>USD</v>
      </c>
      <c r="S388" s="91" t="str" cm="1">
        <f t="array" ref="S388">_xll.BDP(P388&amp;" Govt","RISK_MID")</f>
        <v>#N/A Invalid Security</v>
      </c>
      <c r="T388" s="175" t="e">
        <f t="shared" si="95"/>
        <v>#VALUE!</v>
      </c>
      <c r="U388" cm="1">
        <f t="array" ref="U388">IF(R388="USD",1,_xll.BDP("USD"&amp;R388&amp;" CURNCY","PX_LAST"))</f>
        <v>1</v>
      </c>
      <c r="V388" s="107" t="e">
        <f t="shared" si="96"/>
        <v>#VALUE!</v>
      </c>
      <c r="X388" s="249" t="str">
        <f t="shared" si="97"/>
        <v>ALGGWTH LX Equity</v>
      </c>
      <c r="Y388" s="250">
        <f t="shared" si="98"/>
        <v>4822.6517401748879</v>
      </c>
      <c r="Z388" s="254">
        <f t="shared" si="99"/>
        <v>-144.09825982511211</v>
      </c>
      <c r="AA388" s="254" t="e">
        <f t="shared" si="100"/>
        <v>#VALUE!</v>
      </c>
      <c r="AB388" s="91" t="str" cm="1">
        <f t="array" ref="AB388">_xll.BDP(P388&amp;" Govt","PX_DIRTY_MID")</f>
        <v>#N/A Invalid Security</v>
      </c>
      <c r="AC388" s="256" t="e">
        <f t="shared" si="101"/>
        <v>#VALUE!</v>
      </c>
      <c r="AD388" s="255" t="e">
        <f t="shared" si="102"/>
        <v>#VALUE!</v>
      </c>
      <c r="AE388" s="249" t="str">
        <f t="shared" si="103"/>
        <v>ALGGWTH LX</v>
      </c>
      <c r="AG388" s="254">
        <f t="shared" si="104"/>
        <v>-144.09825982511211</v>
      </c>
      <c r="AH388" s="254" t="e">
        <f t="shared" si="105"/>
        <v>#VALUE!</v>
      </c>
      <c r="AI388" s="256" t="e">
        <f t="shared" si="106"/>
        <v>#VALUE!</v>
      </c>
      <c r="AJ388" t="b">
        <f t="shared" si="107"/>
        <v>1</v>
      </c>
      <c r="AK388" t="s">
        <v>1011</v>
      </c>
      <c r="AL388" t="str">
        <f t="shared" si="108"/>
        <v>Open-End Fund</v>
      </c>
      <c r="AM388">
        <f t="shared" si="109"/>
        <v>0</v>
      </c>
    </row>
    <row r="389" spans="8:39" x14ac:dyDescent="0.35">
      <c r="H389" s="287" t="e">
        <f t="shared" si="110"/>
        <v>#N/A</v>
      </c>
      <c r="I389" s="249" t="s">
        <v>884</v>
      </c>
      <c r="J389" t="s">
        <v>1211</v>
      </c>
      <c r="L389" s="250">
        <v>0</v>
      </c>
      <c r="M389" s="250">
        <v>0</v>
      </c>
      <c r="N389" s="251">
        <v>0</v>
      </c>
      <c r="O389" t="str" cm="1">
        <f t="array" ref="O389">_xll.BDP(I389,"SECURITY_TYP")</f>
        <v>EURO-DOLLAR</v>
      </c>
      <c r="P389" t="str" cm="1">
        <f t="array" ref="P389">_xll.BDP(I389,"ID_ISIN")</f>
        <v>XS0217249126</v>
      </c>
      <c r="Q389" t="str" cm="1">
        <f t="array" ref="Q389">_xll.BDP(P389&amp;" Govt","MATURITY")</f>
        <v>21/04/2025</v>
      </c>
      <c r="R389" t="str" cm="1">
        <f t="array" ref="R389">_xll.BDP(I389,"CRNCY")</f>
        <v>USD</v>
      </c>
      <c r="S389" s="91" cm="1">
        <f t="array" ref="S389">_xll.BDP(P389&amp;" Govt","RISK_MID")</f>
        <v>4.4297072925658654E-2</v>
      </c>
      <c r="T389" s="175">
        <f t="shared" ref="T389:T443" si="111">S389*L389/(10*U389)</f>
        <v>0</v>
      </c>
      <c r="U389" cm="1">
        <f t="array" ref="U389">IF(R389="USD",1,_xll.BDP("USD"&amp;R389&amp;" CURNCY","PX_LAST"))</f>
        <v>1</v>
      </c>
      <c r="V389" s="107">
        <f t="shared" ref="V389:V443" si="112">T389/($I$2*100)</f>
        <v>0</v>
      </c>
      <c r="X389" s="249" t="str">
        <f t="shared" ref="X389:X443" si="113">I389</f>
        <v>ED895557 Corp</v>
      </c>
      <c r="Y389" s="250">
        <f t="shared" ref="Y389:Y443" si="114">$Z$2*L389</f>
        <v>0</v>
      </c>
      <c r="Z389" s="254">
        <f t="shared" ref="Z389:Z443" si="115">Y389-L389</f>
        <v>0</v>
      </c>
      <c r="AA389" s="254">
        <f t="shared" ref="AA389:AA443" si="116">Z389*S389/(10*U389)</f>
        <v>0</v>
      </c>
      <c r="AB389" s="91" cm="1">
        <f t="array" ref="AB389">_xll.BDP(P389&amp;" Govt","PX_DIRTY_MID")</f>
        <v>18.155999999999999</v>
      </c>
      <c r="AC389" s="256">
        <f t="shared" ref="AC389:AC443" si="117">AB389*Z389*(10/IF(R389="MXN",10,1)/U389)</f>
        <v>0</v>
      </c>
      <c r="AD389" s="255" t="e">
        <f t="shared" ref="AD389:AD443" si="118">AC389/M389</f>
        <v>#DIV/0!</v>
      </c>
      <c r="AE389" s="249" t="str">
        <f t="shared" ref="AE389:AE443" si="119">J389</f>
        <v>[VENZ 7.65 04/21/25]</v>
      </c>
      <c r="AF389" s="254"/>
      <c r="AG389" s="254">
        <f t="shared" ref="AG389:AG443" si="120">IF(AF389="",Z389,AF389)</f>
        <v>0</v>
      </c>
      <c r="AH389" s="254">
        <f t="shared" ref="AH389:AH443" si="121">AG389*S389/(10*U389)</f>
        <v>0</v>
      </c>
      <c r="AI389" s="256">
        <f t="shared" ref="AI389:AI443" si="122">AB389*AG389*(10/IF(R389="MXN",10,1)/U389)</f>
        <v>0</v>
      </c>
      <c r="AJ389" t="b">
        <f t="shared" ref="AJ389:AJ443" si="123">ABS(AG389)&lt;=ABS(L389)</f>
        <v>1</v>
      </c>
      <c r="AK389" t="s">
        <v>1011</v>
      </c>
      <c r="AL389" t="str">
        <f t="shared" ref="AL389:AL443" si="124">O389</f>
        <v>EURO-DOLLAR</v>
      </c>
      <c r="AM389">
        <f t="shared" ref="AM389:AM443" si="125">K389</f>
        <v>0</v>
      </c>
    </row>
    <row r="390" spans="8:39" x14ac:dyDescent="0.35">
      <c r="H390" s="287" t="e">
        <f t="shared" si="110"/>
        <v>#N/A</v>
      </c>
      <c r="I390" s="249" t="s">
        <v>816</v>
      </c>
      <c r="J390" t="s">
        <v>1255</v>
      </c>
      <c r="K390" t="s">
        <v>690</v>
      </c>
      <c r="L390">
        <v>0</v>
      </c>
      <c r="M390">
        <v>0</v>
      </c>
      <c r="N390" s="251">
        <v>0</v>
      </c>
      <c r="O390" t="str" cm="1">
        <f t="array" ref="O390">_xll.BDP(I390,"SECURITY_TYP")</f>
        <v>Rec IL/Pay Fix ZC</v>
      </c>
      <c r="P390" t="str" cm="1">
        <f t="array" ref="P390">_xll.BDP(I390,"ID_ISIN")</f>
        <v>#N/A Field Not Applicable</v>
      </c>
      <c r="Q390" t="str" cm="1">
        <f t="array" ref="Q390">_xll.BDP(P390&amp;" Govt","MATURITY")</f>
        <v>#N/A Field Not Applicable Govt</v>
      </c>
      <c r="R390" t="str" cm="1">
        <f t="array" ref="R390">_xll.BDP(I390,"CRNCY")</f>
        <v>USD</v>
      </c>
      <c r="S390" s="91" t="str" cm="1">
        <f t="array" ref="S390">_xll.BDP(P390&amp;" Govt","RISK_MID")</f>
        <v>#N/A Field Not Applicable Govt</v>
      </c>
      <c r="T390" s="175" t="e">
        <f t="shared" si="111"/>
        <v>#VALUE!</v>
      </c>
      <c r="U390" cm="1">
        <f t="array" ref="U390">IF(R390="USD",1,_xll.BDP("USD"&amp;R390&amp;" CURNCY","PX_LAST"))</f>
        <v>1</v>
      </c>
      <c r="V390" s="107" t="e">
        <f t="shared" si="112"/>
        <v>#VALUE!</v>
      </c>
      <c r="X390" s="249" t="str">
        <f t="shared" si="113"/>
        <v>SL7Y0600 Corp</v>
      </c>
      <c r="Y390" s="250">
        <f t="shared" si="114"/>
        <v>0</v>
      </c>
      <c r="Z390" s="254">
        <f t="shared" si="115"/>
        <v>0</v>
      </c>
      <c r="AA390" s="254" t="e">
        <f t="shared" si="116"/>
        <v>#VALUE!</v>
      </c>
      <c r="AB390" s="91" t="str" cm="1">
        <f t="array" ref="AB390">_xll.BDP(P390&amp;" Govt","PX_DIRTY_MID")</f>
        <v>#N/A Field Not Applicable Govt</v>
      </c>
      <c r="AC390" s="256" t="e">
        <f t="shared" si="117"/>
        <v>#VALUE!</v>
      </c>
      <c r="AD390" s="255" t="e">
        <f t="shared" si="118"/>
        <v>#VALUE!</v>
      </c>
      <c r="AE390" s="249" t="str">
        <f t="shared" si="119"/>
        <v>[/ZC 2.18 01/17/26 0003]</v>
      </c>
      <c r="AF390" s="254"/>
      <c r="AG390" s="254">
        <f t="shared" si="120"/>
        <v>0</v>
      </c>
      <c r="AH390" s="254" t="e">
        <f t="shared" si="121"/>
        <v>#VALUE!</v>
      </c>
      <c r="AI390" s="256" t="e">
        <f t="shared" si="122"/>
        <v>#VALUE!</v>
      </c>
      <c r="AJ390" t="b">
        <f t="shared" si="123"/>
        <v>1</v>
      </c>
      <c r="AK390" t="s">
        <v>1011</v>
      </c>
      <c r="AL390" t="str">
        <f t="shared" si="124"/>
        <v>Rec IL/Pay Fix ZC</v>
      </c>
      <c r="AM390" t="str">
        <f t="shared" si="125"/>
        <v>Long US Inflation</v>
      </c>
    </row>
    <row r="391" spans="8:39" x14ac:dyDescent="0.35">
      <c r="H391" s="287" t="e">
        <f t="shared" ref="H391:H454" si="126">VLOOKUP(I391,$A$4:$D$629,4,0)-L391</f>
        <v>#N/A</v>
      </c>
      <c r="I391" s="249" t="s">
        <v>853</v>
      </c>
      <c r="J391" t="s">
        <v>1086</v>
      </c>
      <c r="L391">
        <v>0</v>
      </c>
      <c r="M391">
        <v>0</v>
      </c>
      <c r="N391" s="251">
        <v>0</v>
      </c>
      <c r="O391" t="str" cm="1">
        <f t="array" ref="O391">_xll.BDP(I391,"SECURITY_TYP")</f>
        <v>EURO-DOLLAR</v>
      </c>
      <c r="P391" t="str" cm="1">
        <f t="array" ref="P391">_xll.BDP(I391,"ID_ISIN")</f>
        <v>USP97475AP55</v>
      </c>
      <c r="Q391" t="str" cm="1">
        <f t="array" ref="Q391">_xll.BDP(P391&amp;" Govt","MATURITY")</f>
        <v>13/10/2024</v>
      </c>
      <c r="R391" t="str" cm="1">
        <f t="array" ref="R391">_xll.BDP(I391,"CRNCY")</f>
        <v>USD</v>
      </c>
      <c r="S391" s="91" cm="1">
        <f t="array" ref="S391">_xll.BDP(P391&amp;" Govt","RISK_MID")</f>
        <v>8.445437152815316E-3</v>
      </c>
      <c r="T391" s="175">
        <f t="shared" si="111"/>
        <v>0</v>
      </c>
      <c r="U391" cm="1">
        <f t="array" ref="U391">IF(R391="USD",1,_xll.BDP("USD"&amp;R391&amp;" CURNCY","PX_LAST"))</f>
        <v>1</v>
      </c>
      <c r="V391" s="107">
        <f t="shared" si="112"/>
        <v>0</v>
      </c>
      <c r="X391" s="249" t="str">
        <f t="shared" si="113"/>
        <v>EH990121 Corp</v>
      </c>
      <c r="Y391" s="250">
        <f t="shared" si="114"/>
        <v>0</v>
      </c>
      <c r="Z391" s="254">
        <f t="shared" si="115"/>
        <v>0</v>
      </c>
      <c r="AA391" s="254">
        <f t="shared" si="116"/>
        <v>0</v>
      </c>
      <c r="AB391" s="91" cm="1">
        <f t="array" ref="AB391">_xll.BDP(P391&amp;" Govt","PX_DIRTY_MID")</f>
        <v>18.587499999999999</v>
      </c>
      <c r="AC391" s="256">
        <f t="shared" si="117"/>
        <v>0</v>
      </c>
      <c r="AD391" s="255" t="e">
        <f t="shared" si="118"/>
        <v>#DIV/0!</v>
      </c>
      <c r="AE391" s="249" t="str">
        <f t="shared" si="119"/>
        <v>[VENZ 8 ¼ 10/13/24]</v>
      </c>
      <c r="AF391" s="254"/>
      <c r="AG391" s="254">
        <f t="shared" si="120"/>
        <v>0</v>
      </c>
      <c r="AH391" s="254">
        <f t="shared" si="121"/>
        <v>0</v>
      </c>
      <c r="AI391" s="256">
        <f t="shared" si="122"/>
        <v>0</v>
      </c>
      <c r="AJ391" t="b">
        <f t="shared" si="123"/>
        <v>1</v>
      </c>
      <c r="AK391" t="s">
        <v>1011</v>
      </c>
      <c r="AL391" t="str">
        <f t="shared" si="124"/>
        <v>EURO-DOLLAR</v>
      </c>
      <c r="AM391">
        <f t="shared" si="125"/>
        <v>0</v>
      </c>
    </row>
    <row r="392" spans="8:39" x14ac:dyDescent="0.35">
      <c r="H392" s="287" t="e">
        <f t="shared" si="126"/>
        <v>#N/A</v>
      </c>
      <c r="I392" s="249" t="s">
        <v>450</v>
      </c>
      <c r="J392" t="s">
        <v>451</v>
      </c>
      <c r="K392" t="s">
        <v>695</v>
      </c>
      <c r="L392">
        <v>477</v>
      </c>
      <c r="M392">
        <v>317562.75000000128</v>
      </c>
      <c r="N392" s="251">
        <v>108.734375</v>
      </c>
      <c r="O392" t="str" cm="1">
        <f t="array" ref="O392">_xll.BDP(I392,"SECURITY_TYP")</f>
        <v>Financial commodity future.</v>
      </c>
      <c r="P392" t="str" cm="1">
        <f t="array" ref="P392">_xll.BDP(I392,"ID_ISIN")</f>
        <v>#N/A Field Not Applicable</v>
      </c>
      <c r="Q392" t="str" cm="1">
        <f t="array" ref="Q392">_xll.BDP(P392&amp;" Govt","MATURITY")</f>
        <v>#N/A Field Not Applicable Govt</v>
      </c>
      <c r="R392" t="str" cm="1">
        <f t="array" ref="R392">_xll.BDP(I392,"CRNCY")</f>
        <v>USD</v>
      </c>
      <c r="S392" s="91" t="str" cm="1">
        <f t="array" ref="S392">_xll.BDP(P392&amp;" Govt","RISK_MID")</f>
        <v>#N/A Field Not Applicable Govt</v>
      </c>
      <c r="T392" s="175" t="e">
        <f t="shared" si="111"/>
        <v>#VALUE!</v>
      </c>
      <c r="U392" cm="1">
        <f t="array" ref="U392">IF(R392="USD",1,_xll.BDP("USD"&amp;R392&amp;" CURNCY","PX_LAST"))</f>
        <v>1</v>
      </c>
      <c r="V392" s="107" t="e">
        <f t="shared" si="112"/>
        <v>#VALUE!</v>
      </c>
      <c r="X392" s="249" t="str">
        <f t="shared" si="113"/>
        <v>TYM4 Comdty</v>
      </c>
      <c r="Y392" s="250">
        <f t="shared" si="114"/>
        <v>463.1609966403426</v>
      </c>
      <c r="Z392" s="254">
        <f t="shared" si="115"/>
        <v>-13.839003359657397</v>
      </c>
      <c r="AA392" s="254" t="e">
        <f t="shared" si="116"/>
        <v>#VALUE!</v>
      </c>
      <c r="AB392" s="91" t="str" cm="1">
        <f t="array" ref="AB392">_xll.BDP(P392&amp;" Govt","PX_DIRTY_MID")</f>
        <v>#N/A Field Not Applicable Govt</v>
      </c>
      <c r="AC392" s="256" t="e">
        <f t="shared" si="117"/>
        <v>#VALUE!</v>
      </c>
      <c r="AD392" s="255" t="e">
        <f t="shared" si="118"/>
        <v>#VALUE!</v>
      </c>
      <c r="AE392" s="249" t="str">
        <f t="shared" si="119"/>
        <v>TYM4 CBT</v>
      </c>
      <c r="AF392" s="254"/>
      <c r="AG392" s="254">
        <f t="shared" si="120"/>
        <v>-13.839003359657397</v>
      </c>
      <c r="AH392" s="254" t="e">
        <f t="shared" si="121"/>
        <v>#VALUE!</v>
      </c>
      <c r="AI392" s="256" t="e">
        <f t="shared" si="122"/>
        <v>#VALUE!</v>
      </c>
      <c r="AJ392" t="b">
        <f t="shared" si="123"/>
        <v>1</v>
      </c>
      <c r="AK392" t="s">
        <v>1011</v>
      </c>
      <c r="AL392" t="str">
        <f t="shared" si="124"/>
        <v>Financial commodity future.</v>
      </c>
      <c r="AM392" t="str">
        <f t="shared" si="125"/>
        <v>USD 5s30s Steepener</v>
      </c>
    </row>
    <row r="393" spans="8:39" x14ac:dyDescent="0.35">
      <c r="H393" s="287" t="e">
        <f t="shared" si="126"/>
        <v>#N/A</v>
      </c>
      <c r="I393" s="249" t="s">
        <v>450</v>
      </c>
      <c r="J393" t="s">
        <v>451</v>
      </c>
      <c r="L393">
        <v>139</v>
      </c>
      <c r="M393">
        <v>-162803.81364468881</v>
      </c>
      <c r="N393" s="251">
        <v>108.734375</v>
      </c>
      <c r="O393" t="str" cm="1">
        <f t="array" ref="O393">_xll.BDP(I393,"SECURITY_TYP")</f>
        <v>Financial commodity future.</v>
      </c>
      <c r="P393" t="str" cm="1">
        <f t="array" ref="P393">_xll.BDP(I393,"ID_ISIN")</f>
        <v>#N/A Field Not Applicable</v>
      </c>
      <c r="Q393" t="str" cm="1">
        <f t="array" ref="Q393">_xll.BDP(P393&amp;" Govt","MATURITY")</f>
        <v>#N/A Field Not Applicable Govt</v>
      </c>
      <c r="R393" t="str" cm="1">
        <f t="array" ref="R393">_xll.BDP(I393,"CRNCY")</f>
        <v>USD</v>
      </c>
      <c r="S393" s="91" t="str" cm="1">
        <f t="array" ref="S393">_xll.BDP(P393&amp;" Govt","RISK_MID")</f>
        <v>#N/A Field Not Applicable Govt</v>
      </c>
      <c r="T393" s="175" t="e">
        <f t="shared" si="111"/>
        <v>#VALUE!</v>
      </c>
      <c r="U393" cm="1">
        <f t="array" ref="U393">IF(R393="USD",1,_xll.BDP("USD"&amp;R393&amp;" CURNCY","PX_LAST"))</f>
        <v>1</v>
      </c>
      <c r="V393" s="107" t="e">
        <f t="shared" si="112"/>
        <v>#VALUE!</v>
      </c>
      <c r="X393" s="249" t="str">
        <f t="shared" si="113"/>
        <v>TYM4 Comdty</v>
      </c>
      <c r="Y393" s="250">
        <f t="shared" si="114"/>
        <v>134.96725059330737</v>
      </c>
      <c r="Z393" s="254">
        <f t="shared" si="115"/>
        <v>-4.0327494066926306</v>
      </c>
      <c r="AA393" s="254" t="e">
        <f t="shared" si="116"/>
        <v>#VALUE!</v>
      </c>
      <c r="AB393" s="91" t="str" cm="1">
        <f t="array" ref="AB393">_xll.BDP(P393&amp;" Govt","PX_DIRTY_MID")</f>
        <v>#N/A Field Not Applicable Govt</v>
      </c>
      <c r="AC393" s="256" t="e">
        <f t="shared" si="117"/>
        <v>#VALUE!</v>
      </c>
      <c r="AD393" s="255" t="e">
        <f t="shared" si="118"/>
        <v>#VALUE!</v>
      </c>
      <c r="AE393" s="249" t="str">
        <f t="shared" si="119"/>
        <v>TYM4 CBT</v>
      </c>
      <c r="AF393" s="254"/>
      <c r="AG393" s="254">
        <f t="shared" si="120"/>
        <v>-4.0327494066926306</v>
      </c>
      <c r="AH393" s="254" t="e">
        <f t="shared" si="121"/>
        <v>#VALUE!</v>
      </c>
      <c r="AI393" s="256" t="e">
        <f t="shared" si="122"/>
        <v>#VALUE!</v>
      </c>
      <c r="AJ393" t="b">
        <f t="shared" si="123"/>
        <v>1</v>
      </c>
      <c r="AK393" t="s">
        <v>1011</v>
      </c>
      <c r="AL393" t="str">
        <f t="shared" si="124"/>
        <v>Financial commodity future.</v>
      </c>
      <c r="AM393">
        <f t="shared" si="125"/>
        <v>0</v>
      </c>
    </row>
    <row r="394" spans="8:39" x14ac:dyDescent="0.35">
      <c r="H394" s="287">
        <f t="shared" si="126"/>
        <v>0</v>
      </c>
      <c r="I394" s="249" t="s">
        <v>994</v>
      </c>
      <c r="J394" t="s">
        <v>995</v>
      </c>
      <c r="L394">
        <v>4810.75</v>
      </c>
      <c r="M394">
        <v>4386820.2687515542</v>
      </c>
      <c r="N394" s="251">
        <v>843.58984375</v>
      </c>
      <c r="O394" t="str" cm="1">
        <f t="array" ref="O394">_xll.BDP(I394,"SECURITY_TYP")</f>
        <v>Open-End Fund</v>
      </c>
      <c r="P394" t="str" cm="1">
        <f t="array" ref="P394">_xll.BDP(I394,"ID_ISIN")</f>
        <v>LU1720047171</v>
      </c>
      <c r="Q394" t="str" cm="1">
        <f t="array" ref="Q394">_xll.BDP(P394&amp;" Govt","MATURITY")</f>
        <v>#N/A Invalid Security</v>
      </c>
      <c r="R394" t="str" cm="1">
        <f t="array" ref="R394">_xll.BDP(I394,"CRNCY")</f>
        <v>EUR</v>
      </c>
      <c r="S394" s="91" t="str" cm="1">
        <f t="array" ref="S394">_xll.BDP(P394&amp;" Govt","RISK_MID")</f>
        <v>#N/A Invalid Security</v>
      </c>
      <c r="T394" s="175" t="e">
        <f t="shared" si="111"/>
        <v>#VALUE!</v>
      </c>
      <c r="U394" cm="1">
        <f t="array" ref="U394">IF(R394="USD",1,_xll.BDP("USD"&amp;R394&amp;" CURNCY","PX_LAST"))</f>
        <v>0.92</v>
      </c>
      <c r="V394" s="107" t="e">
        <f t="shared" si="112"/>
        <v>#VALUE!</v>
      </c>
      <c r="X394" s="249" t="str">
        <f t="shared" si="113"/>
        <v>ALABWHE LX Equity</v>
      </c>
      <c r="Y394" s="250">
        <f t="shared" si="114"/>
        <v>4671.1777035377945</v>
      </c>
      <c r="Z394" s="254">
        <f t="shared" si="115"/>
        <v>-139.57229646220549</v>
      </c>
      <c r="AA394" s="254" t="e">
        <f t="shared" si="116"/>
        <v>#VALUE!</v>
      </c>
      <c r="AB394" s="91" t="str" cm="1">
        <f t="array" ref="AB394">_xll.BDP(P394&amp;" Govt","PX_DIRTY_MID")</f>
        <v>#N/A Invalid Security</v>
      </c>
      <c r="AC394" s="256" t="e">
        <f t="shared" si="117"/>
        <v>#VALUE!</v>
      </c>
      <c r="AD394" s="255" t="e">
        <f t="shared" si="118"/>
        <v>#VALUE!</v>
      </c>
      <c r="AE394" s="249" t="str">
        <f t="shared" si="119"/>
        <v>ALABWHE LX</v>
      </c>
      <c r="AF394" s="254"/>
      <c r="AG394" s="254">
        <f t="shared" si="120"/>
        <v>-139.57229646220549</v>
      </c>
      <c r="AH394" s="254" t="e">
        <f t="shared" si="121"/>
        <v>#VALUE!</v>
      </c>
      <c r="AI394" s="256" t="e">
        <f t="shared" si="122"/>
        <v>#VALUE!</v>
      </c>
      <c r="AJ394" t="b">
        <f t="shared" si="123"/>
        <v>1</v>
      </c>
      <c r="AK394" t="s">
        <v>1011</v>
      </c>
      <c r="AL394" t="str">
        <f t="shared" si="124"/>
        <v>Open-End Fund</v>
      </c>
      <c r="AM394">
        <f t="shared" si="125"/>
        <v>0</v>
      </c>
    </row>
    <row r="395" spans="8:39" x14ac:dyDescent="0.35">
      <c r="H395" s="287">
        <f t="shared" si="126"/>
        <v>-18223758.040000029</v>
      </c>
      <c r="I395" s="249" t="s">
        <v>178</v>
      </c>
      <c r="J395" t="s">
        <v>179</v>
      </c>
      <c r="L395">
        <v>23038963.139998741</v>
      </c>
      <c r="M395">
        <v>23038963.139998741</v>
      </c>
      <c r="N395" s="251">
        <v>1</v>
      </c>
      <c r="O395" t="str" cm="1">
        <f t="array" ref="O395">_xll.BDP(I395,"SECURITY_TYP")</f>
        <v>SPOT</v>
      </c>
      <c r="P395" t="str" cm="1">
        <f t="array" ref="P395">_xll.BDP(I395,"ID_ISIN")</f>
        <v>#N/A Field Not Applicable</v>
      </c>
      <c r="Q395" t="str" cm="1">
        <f t="array" ref="Q395">_xll.BDP(P395&amp;" Govt","MATURITY")</f>
        <v>#N/A Field Not Applicable Govt</v>
      </c>
      <c r="R395" t="str" cm="1">
        <f t="array" ref="R395">_xll.BDP(I395,"CRNCY")</f>
        <v>USD</v>
      </c>
      <c r="S395" s="91" t="str" cm="1">
        <f t="array" ref="S395">_xll.BDP(P395&amp;" Govt","RISK_MID")</f>
        <v>#N/A Field Not Applicable Govt</v>
      </c>
      <c r="T395" s="175" t="e">
        <f t="shared" si="111"/>
        <v>#VALUE!</v>
      </c>
      <c r="U395" cm="1">
        <f t="array" ref="U395">IF(R395="USD",1,_xll.BDP("USD"&amp;R395&amp;" CURNCY","PX_LAST"))</f>
        <v>1</v>
      </c>
      <c r="V395" s="107" t="e">
        <f t="shared" si="112"/>
        <v>#VALUE!</v>
      </c>
      <c r="X395" s="249" t="str">
        <f t="shared" si="113"/>
        <v>USD Curncy</v>
      </c>
      <c r="Y395" s="250">
        <f t="shared" si="114"/>
        <v>22370543.248389799</v>
      </c>
      <c r="Z395" s="254">
        <f t="shared" si="115"/>
        <v>-668419.8916089423</v>
      </c>
      <c r="AA395" s="254" t="e">
        <f t="shared" si="116"/>
        <v>#VALUE!</v>
      </c>
      <c r="AB395" s="91" t="str" cm="1">
        <f t="array" ref="AB395">_xll.BDP(P395&amp;" Govt","PX_DIRTY_MID")</f>
        <v>#N/A Field Not Applicable Govt</v>
      </c>
      <c r="AC395" s="256" t="e">
        <f t="shared" si="117"/>
        <v>#VALUE!</v>
      </c>
      <c r="AD395" s="255" t="e">
        <f t="shared" si="118"/>
        <v>#VALUE!</v>
      </c>
      <c r="AE395" s="249" t="str">
        <f t="shared" si="119"/>
        <v>{cash} USD</v>
      </c>
      <c r="AG395" s="254">
        <f t="shared" si="120"/>
        <v>-668419.8916089423</v>
      </c>
      <c r="AH395" s="254" t="e">
        <f t="shared" si="121"/>
        <v>#VALUE!</v>
      </c>
      <c r="AI395" s="256" t="e">
        <f t="shared" si="122"/>
        <v>#VALUE!</v>
      </c>
      <c r="AJ395" t="b">
        <f t="shared" si="123"/>
        <v>1</v>
      </c>
      <c r="AK395" t="s">
        <v>1011</v>
      </c>
      <c r="AL395" t="str">
        <f t="shared" si="124"/>
        <v>SPOT</v>
      </c>
      <c r="AM395">
        <f t="shared" si="125"/>
        <v>0</v>
      </c>
    </row>
    <row r="396" spans="8:39" x14ac:dyDescent="0.35">
      <c r="H396" s="287" t="e">
        <f t="shared" si="126"/>
        <v>#N/A</v>
      </c>
      <c r="I396" s="249" t="s">
        <v>760</v>
      </c>
      <c r="J396" t="s">
        <v>761</v>
      </c>
      <c r="K396" t="s">
        <v>762</v>
      </c>
      <c r="L396">
        <v>-69</v>
      </c>
      <c r="M396">
        <v>325944.89864206716</v>
      </c>
      <c r="N396" s="251">
        <v>128.33999633789063</v>
      </c>
      <c r="O396" t="str" cm="1">
        <f t="array" ref="O396">_xll.BDP(I396,"SECURITY_TYP")</f>
        <v>Financial commodity future.</v>
      </c>
      <c r="P396" t="str" cm="1">
        <f t="array" ref="P396">_xll.BDP(I396,"ID_ISIN")</f>
        <v>DE000C75XMX2</v>
      </c>
      <c r="Q396" t="str" cm="1">
        <f t="array" ref="Q396">_xll.BDP(P396&amp;" Govt","MATURITY")</f>
        <v>#N/A Invalid Security</v>
      </c>
      <c r="R396" t="str" cm="1">
        <f t="array" ref="R396">_xll.BDP(I396,"CRNCY")</f>
        <v>EUR</v>
      </c>
      <c r="S396" s="91" t="str" cm="1">
        <f t="array" ref="S396">_xll.BDP(P396&amp;" Govt","RISK_MID")</f>
        <v>#N/A Invalid Security</v>
      </c>
      <c r="T396" s="175" t="e">
        <f t="shared" si="111"/>
        <v>#VALUE!</v>
      </c>
      <c r="U396" cm="1">
        <f t="array" ref="U396">IF(R396="USD",1,_xll.BDP("USD"&amp;R396&amp;" CURNCY","PX_LAST"))</f>
        <v>0.92</v>
      </c>
      <c r="V396" s="107" t="e">
        <f t="shared" si="112"/>
        <v>#VALUE!</v>
      </c>
      <c r="X396" s="249" t="str">
        <f t="shared" si="113"/>
        <v>UBM4 Comdty</v>
      </c>
      <c r="Y396" s="250">
        <f t="shared" si="114"/>
        <v>-66.998131589483521</v>
      </c>
      <c r="Z396" s="254">
        <f t="shared" si="115"/>
        <v>2.0018684105164795</v>
      </c>
      <c r="AA396" s="254" t="e">
        <f t="shared" si="116"/>
        <v>#VALUE!</v>
      </c>
      <c r="AB396" s="91" t="str" cm="1">
        <f t="array" ref="AB396">_xll.BDP(P396&amp;" Govt","PX_DIRTY_MID")</f>
        <v>#N/A Invalid Security</v>
      </c>
      <c r="AC396" s="256" t="e">
        <f t="shared" si="117"/>
        <v>#VALUE!</v>
      </c>
      <c r="AD396" s="255" t="e">
        <f t="shared" si="118"/>
        <v>#VALUE!</v>
      </c>
      <c r="AE396" s="249" t="str">
        <f t="shared" si="119"/>
        <v>UBM4 EUX</v>
      </c>
      <c r="AF396" s="254"/>
      <c r="AG396" s="254">
        <f t="shared" si="120"/>
        <v>2.0018684105164795</v>
      </c>
      <c r="AH396" s="254" t="e">
        <f t="shared" si="121"/>
        <v>#VALUE!</v>
      </c>
      <c r="AI396" s="256" t="e">
        <f t="shared" si="122"/>
        <v>#VALUE!</v>
      </c>
      <c r="AJ396" t="b">
        <f t="shared" si="123"/>
        <v>1</v>
      </c>
      <c r="AK396" t="s">
        <v>1011</v>
      </c>
      <c r="AL396" t="str">
        <f t="shared" si="124"/>
        <v>Financial commodity future.</v>
      </c>
      <c r="AM396" t="str">
        <f t="shared" si="125"/>
        <v>EUR 5s30s Steepener</v>
      </c>
    </row>
    <row r="397" spans="8:39" x14ac:dyDescent="0.35">
      <c r="H397" s="287" t="e">
        <f t="shared" si="126"/>
        <v>#N/A</v>
      </c>
      <c r="I397" s="249" t="s">
        <v>897</v>
      </c>
      <c r="J397" t="s">
        <v>898</v>
      </c>
      <c r="L397">
        <v>162518682.20000002</v>
      </c>
      <c r="M397" s="250">
        <v>15127164.240225485</v>
      </c>
      <c r="N397" s="251">
        <v>11.613971851074218</v>
      </c>
      <c r="O397" t="str" cm="1">
        <f t="array" ref="O397">_xll.BDP(I397,"SECURITY_TYP")</f>
        <v>FORWARD</v>
      </c>
      <c r="P397" t="str" cm="1">
        <f t="array" ref="P397">_xll.BDP(I397,"ID_ISIN")</f>
        <v>#N/A Field Not Applicable</v>
      </c>
      <c r="Q397" t="str" cm="1">
        <f t="array" ref="Q397">_xll.BDP(P397&amp;" Govt","MATURITY")</f>
        <v>#N/A Field Not Applicable Govt</v>
      </c>
      <c r="R397" t="str" cm="1">
        <f t="array" ref="R397">_xll.BDP(I397,"CRNCY")</f>
        <v>SEK</v>
      </c>
      <c r="S397" s="91" t="str" cm="1">
        <f t="array" ref="S397">_xll.BDP(P397&amp;" Govt","RISK_MID")</f>
        <v>#N/A Field Not Applicable Govt</v>
      </c>
      <c r="T397" s="175" t="e">
        <f t="shared" si="111"/>
        <v>#VALUE!</v>
      </c>
      <c r="U397" cm="1">
        <f t="array" ref="U397">IF(R397="USD",1,_xll.BDP("USD"&amp;R397&amp;" CURNCY","PX_LAST"))</f>
        <v>10.5131</v>
      </c>
      <c r="V397" s="107" t="e">
        <f t="shared" si="112"/>
        <v>#VALUE!</v>
      </c>
      <c r="X397" s="249" t="str">
        <f t="shared" si="113"/>
        <v>EUR/SEK R 06/20/24 Curncy</v>
      </c>
      <c r="Y397" s="250">
        <f t="shared" si="114"/>
        <v>157803595.0113776</v>
      </c>
      <c r="Z397" s="254">
        <f t="shared" si="115"/>
        <v>-4715087.1886224151</v>
      </c>
      <c r="AA397" s="254" t="e">
        <f t="shared" si="116"/>
        <v>#VALUE!</v>
      </c>
      <c r="AB397" s="91" t="str" cm="1">
        <f t="array" ref="AB397">_xll.BDP(P397&amp;" Govt","PX_DIRTY_MID")</f>
        <v>#N/A Field Not Applicable Govt</v>
      </c>
      <c r="AC397" s="256" t="e">
        <f t="shared" si="117"/>
        <v>#VALUE!</v>
      </c>
      <c r="AD397" s="255" t="e">
        <f t="shared" si="118"/>
        <v>#VALUE!</v>
      </c>
      <c r="AE397" s="249" t="str">
        <f t="shared" si="119"/>
        <v>EUR/SEK R 06/20/24 SEK</v>
      </c>
      <c r="AF397" s="254"/>
      <c r="AG397" s="254">
        <f t="shared" si="120"/>
        <v>-4715087.1886224151</v>
      </c>
      <c r="AH397" s="254" t="e">
        <f t="shared" si="121"/>
        <v>#VALUE!</v>
      </c>
      <c r="AI397" s="256" t="e">
        <f t="shared" si="122"/>
        <v>#VALUE!</v>
      </c>
      <c r="AJ397" t="b">
        <f t="shared" si="123"/>
        <v>1</v>
      </c>
      <c r="AK397" t="s">
        <v>1011</v>
      </c>
      <c r="AL397" t="str">
        <f t="shared" si="124"/>
        <v>FORWARD</v>
      </c>
      <c r="AM397">
        <f t="shared" si="125"/>
        <v>0</v>
      </c>
    </row>
    <row r="398" spans="8:39" x14ac:dyDescent="0.35">
      <c r="H398" s="287" t="e">
        <f t="shared" si="126"/>
        <v>#N/A</v>
      </c>
      <c r="I398" s="249" t="s">
        <v>897</v>
      </c>
      <c r="J398" t="s">
        <v>899</v>
      </c>
      <c r="L398" s="250">
        <v>-3300000</v>
      </c>
      <c r="M398" s="250">
        <v>-3567135.8585357666</v>
      </c>
      <c r="N398" s="251">
        <v>11.613971851074218</v>
      </c>
      <c r="O398" t="str" cm="1">
        <f t="array" ref="O398">_xll.BDP(I398,"SECURITY_TYP")</f>
        <v>FORWARD</v>
      </c>
      <c r="P398" t="str" cm="1">
        <f t="array" ref="P398">_xll.BDP(I398,"ID_ISIN")</f>
        <v>#N/A Field Not Applicable</v>
      </c>
      <c r="Q398" t="str" cm="1">
        <f t="array" ref="Q398">_xll.BDP(P398&amp;" Govt","MATURITY")</f>
        <v>#N/A Field Not Applicable Govt</v>
      </c>
      <c r="R398" t="str" cm="1">
        <f t="array" ref="R398">_xll.BDP(I398,"CRNCY")</f>
        <v>SEK</v>
      </c>
      <c r="S398" s="91" t="str" cm="1">
        <f t="array" ref="S398">_xll.BDP(P398&amp;" Govt","RISK_MID")</f>
        <v>#N/A Field Not Applicable Govt</v>
      </c>
      <c r="T398" s="175" t="e">
        <f t="shared" si="111"/>
        <v>#VALUE!</v>
      </c>
      <c r="U398" cm="1">
        <f t="array" ref="U398">IF(R398="USD",1,_xll.BDP("USD"&amp;R398&amp;" CURNCY","PX_LAST"))</f>
        <v>10.5131</v>
      </c>
      <c r="V398" s="107" t="e">
        <f t="shared" si="112"/>
        <v>#VALUE!</v>
      </c>
      <c r="X398" s="249" t="str">
        <f t="shared" si="113"/>
        <v>EUR/SEK R 06/20/24 Curncy</v>
      </c>
      <c r="Y398" s="250">
        <f t="shared" si="114"/>
        <v>-3204258.4673231249</v>
      </c>
      <c r="Z398" s="254">
        <f t="shared" si="115"/>
        <v>95741.532676875126</v>
      </c>
      <c r="AA398" s="254" t="e">
        <f t="shared" si="116"/>
        <v>#VALUE!</v>
      </c>
      <c r="AB398" s="91" t="str" cm="1">
        <f t="array" ref="AB398">_xll.BDP(P398&amp;" Govt","PX_DIRTY_MID")</f>
        <v>#N/A Field Not Applicable Govt</v>
      </c>
      <c r="AC398" s="256" t="e">
        <f t="shared" si="117"/>
        <v>#VALUE!</v>
      </c>
      <c r="AD398" s="255" t="e">
        <f t="shared" si="118"/>
        <v>#VALUE!</v>
      </c>
      <c r="AE398" s="249" t="str">
        <f t="shared" si="119"/>
        <v>EUR/SEK R 06/20/24 EUR</v>
      </c>
      <c r="AF398" s="254"/>
      <c r="AG398" s="254">
        <f t="shared" si="120"/>
        <v>95741.532676875126</v>
      </c>
      <c r="AH398" s="254" t="e">
        <f t="shared" si="121"/>
        <v>#VALUE!</v>
      </c>
      <c r="AI398" s="256" t="e">
        <f t="shared" si="122"/>
        <v>#VALUE!</v>
      </c>
      <c r="AJ398" t="b">
        <f t="shared" si="123"/>
        <v>1</v>
      </c>
      <c r="AK398" t="s">
        <v>1011</v>
      </c>
      <c r="AL398" t="str">
        <f t="shared" si="124"/>
        <v>FORWARD</v>
      </c>
      <c r="AM398">
        <f t="shared" si="125"/>
        <v>0</v>
      </c>
    </row>
    <row r="399" spans="8:39" x14ac:dyDescent="0.35">
      <c r="H399" s="287" t="e">
        <f t="shared" si="126"/>
        <v>#N/A</v>
      </c>
      <c r="I399" s="249" t="s">
        <v>897</v>
      </c>
      <c r="J399" t="s">
        <v>898</v>
      </c>
      <c r="L399">
        <v>6445059.5</v>
      </c>
      <c r="M399" s="250">
        <v>599903.1758979247</v>
      </c>
      <c r="N399" s="251">
        <v>11.613971851074218</v>
      </c>
      <c r="O399" t="str" cm="1">
        <f t="array" ref="O399">_xll.BDP(I399,"SECURITY_TYP")</f>
        <v>FORWARD</v>
      </c>
      <c r="P399" t="str" cm="1">
        <f t="array" ref="P399">_xll.BDP(I399,"ID_ISIN")</f>
        <v>#N/A Field Not Applicable</v>
      </c>
      <c r="Q399" t="str" cm="1">
        <f t="array" ref="Q399">_xll.BDP(P399&amp;" Govt","MATURITY")</f>
        <v>#N/A Field Not Applicable Govt</v>
      </c>
      <c r="R399" t="str" cm="1">
        <f t="array" ref="R399">_xll.BDP(I399,"CRNCY")</f>
        <v>SEK</v>
      </c>
      <c r="S399" s="91" t="str" cm="1">
        <f t="array" ref="S399">_xll.BDP(P399&amp;" Govt","RISK_MID")</f>
        <v>#N/A Field Not Applicable Govt</v>
      </c>
      <c r="T399" s="175" t="e">
        <f t="shared" si="111"/>
        <v>#VALUE!</v>
      </c>
      <c r="U399" cm="1">
        <f t="array" ref="U399">IF(R399="USD",1,_xll.BDP("USD"&amp;R399&amp;" CURNCY","PX_LAST"))</f>
        <v>10.5131</v>
      </c>
      <c r="V399" s="107" t="e">
        <f t="shared" si="112"/>
        <v>#VALUE!</v>
      </c>
      <c r="X399" s="249" t="str">
        <f t="shared" si="113"/>
        <v>EUR/SEK R 06/20/24 Curncy</v>
      </c>
      <c r="Y399" s="250">
        <f t="shared" si="114"/>
        <v>6258071.65917465</v>
      </c>
      <c r="Z399" s="254">
        <f t="shared" si="115"/>
        <v>-186987.84082535002</v>
      </c>
      <c r="AA399" s="254" t="e">
        <f t="shared" si="116"/>
        <v>#VALUE!</v>
      </c>
      <c r="AB399" s="91" t="str" cm="1">
        <f t="array" ref="AB399">_xll.BDP(P399&amp;" Govt","PX_DIRTY_MID")</f>
        <v>#N/A Field Not Applicable Govt</v>
      </c>
      <c r="AC399" s="256" t="e">
        <f t="shared" si="117"/>
        <v>#VALUE!</v>
      </c>
      <c r="AD399" s="255" t="e">
        <f t="shared" si="118"/>
        <v>#VALUE!</v>
      </c>
      <c r="AE399" s="249" t="str">
        <f t="shared" si="119"/>
        <v>EUR/SEK R 06/20/24 SEK</v>
      </c>
      <c r="AF399" s="254"/>
      <c r="AG399" s="254">
        <f t="shared" si="120"/>
        <v>-186987.84082535002</v>
      </c>
      <c r="AH399" s="254" t="e">
        <f t="shared" si="121"/>
        <v>#VALUE!</v>
      </c>
      <c r="AI399" s="256" t="e">
        <f t="shared" si="122"/>
        <v>#VALUE!</v>
      </c>
      <c r="AJ399" t="b">
        <f t="shared" si="123"/>
        <v>1</v>
      </c>
      <c r="AK399" t="s">
        <v>1011</v>
      </c>
      <c r="AL399" t="str">
        <f t="shared" si="124"/>
        <v>FORWARD</v>
      </c>
      <c r="AM399">
        <f t="shared" si="125"/>
        <v>0</v>
      </c>
    </row>
    <row r="400" spans="8:39" x14ac:dyDescent="0.35">
      <c r="H400" s="287" t="e">
        <f t="shared" si="126"/>
        <v>#N/A</v>
      </c>
      <c r="I400" s="249" t="s">
        <v>897</v>
      </c>
      <c r="J400" t="s">
        <v>899</v>
      </c>
      <c r="L400">
        <v>-550000</v>
      </c>
      <c r="M400">
        <v>-594522.64308929443</v>
      </c>
      <c r="N400" s="251">
        <v>11.613971851074218</v>
      </c>
      <c r="O400" t="str" cm="1">
        <f t="array" ref="O400">_xll.BDP(I400,"SECURITY_TYP")</f>
        <v>FORWARD</v>
      </c>
      <c r="P400" t="str" cm="1">
        <f t="array" ref="P400">_xll.BDP(I400,"ID_ISIN")</f>
        <v>#N/A Field Not Applicable</v>
      </c>
      <c r="Q400" t="str" cm="1">
        <f t="array" ref="Q400">_xll.BDP(P400&amp;" Govt","MATURITY")</f>
        <v>#N/A Field Not Applicable Govt</v>
      </c>
      <c r="R400" t="str" cm="1">
        <f t="array" ref="R400">_xll.BDP(I400,"CRNCY")</f>
        <v>SEK</v>
      </c>
      <c r="S400" s="91" t="str" cm="1">
        <f t="array" ref="S400">_xll.BDP(P400&amp;" Govt","RISK_MID")</f>
        <v>#N/A Field Not Applicable Govt</v>
      </c>
      <c r="T400" s="175" t="e">
        <f t="shared" si="111"/>
        <v>#VALUE!</v>
      </c>
      <c r="U400" cm="1">
        <f t="array" ref="U400">IF(R400="USD",1,_xll.BDP("USD"&amp;R400&amp;" CURNCY","PX_LAST"))</f>
        <v>10.5131</v>
      </c>
      <c r="V400" s="107" t="e">
        <f t="shared" si="112"/>
        <v>#VALUE!</v>
      </c>
      <c r="X400" s="249" t="str">
        <f t="shared" si="113"/>
        <v>EUR/SEK R 06/20/24 Curncy</v>
      </c>
      <c r="Y400" s="250">
        <f t="shared" si="114"/>
        <v>-534043.07788718748</v>
      </c>
      <c r="Z400" s="254">
        <f t="shared" si="115"/>
        <v>15956.922112812521</v>
      </c>
      <c r="AA400" s="254" t="e">
        <f t="shared" si="116"/>
        <v>#VALUE!</v>
      </c>
      <c r="AB400" s="91" t="str" cm="1">
        <f t="array" ref="AB400">_xll.BDP(P400&amp;" Govt","PX_DIRTY_MID")</f>
        <v>#N/A Field Not Applicable Govt</v>
      </c>
      <c r="AC400" s="256" t="e">
        <f t="shared" si="117"/>
        <v>#VALUE!</v>
      </c>
      <c r="AD400" s="255" t="e">
        <f t="shared" si="118"/>
        <v>#VALUE!</v>
      </c>
      <c r="AE400" s="249" t="str">
        <f t="shared" si="119"/>
        <v>EUR/SEK R 06/20/24 EUR</v>
      </c>
      <c r="AF400" s="254"/>
      <c r="AG400" s="254">
        <f t="shared" si="120"/>
        <v>15956.922112812521</v>
      </c>
      <c r="AH400" s="254" t="e">
        <f t="shared" si="121"/>
        <v>#VALUE!</v>
      </c>
      <c r="AI400" s="256" t="e">
        <f t="shared" si="122"/>
        <v>#VALUE!</v>
      </c>
      <c r="AJ400" t="b">
        <f t="shared" si="123"/>
        <v>1</v>
      </c>
      <c r="AK400" t="s">
        <v>1011</v>
      </c>
      <c r="AL400" t="str">
        <f t="shared" si="124"/>
        <v>FORWARD</v>
      </c>
      <c r="AM400">
        <f t="shared" si="125"/>
        <v>0</v>
      </c>
    </row>
    <row r="401" spans="8:39" x14ac:dyDescent="0.35">
      <c r="H401" s="287" t="e">
        <f t="shared" si="126"/>
        <v>#N/A</v>
      </c>
      <c r="I401" s="249" t="s">
        <v>897</v>
      </c>
      <c r="J401" t="s">
        <v>899</v>
      </c>
      <c r="L401">
        <v>-14000000</v>
      </c>
      <c r="M401">
        <v>-15133303.642272949</v>
      </c>
      <c r="N401" s="251">
        <v>11.613971851074218</v>
      </c>
      <c r="O401" t="str" cm="1">
        <f t="array" ref="O401">_xll.BDP(I401,"SECURITY_TYP")</f>
        <v>FORWARD</v>
      </c>
      <c r="P401" t="str" cm="1">
        <f t="array" ref="P401">_xll.BDP(I401,"ID_ISIN")</f>
        <v>#N/A Field Not Applicable</v>
      </c>
      <c r="Q401" t="str" cm="1">
        <f t="array" ref="Q401">_xll.BDP(P401&amp;" Govt","MATURITY")</f>
        <v>#N/A Field Not Applicable Govt</v>
      </c>
      <c r="R401" t="str" cm="1">
        <f t="array" ref="R401">_xll.BDP(I401,"CRNCY")</f>
        <v>SEK</v>
      </c>
      <c r="S401" s="91" t="str" cm="1">
        <f t="array" ref="S401">_xll.BDP(P401&amp;" Govt","RISK_MID")</f>
        <v>#N/A Field Not Applicable Govt</v>
      </c>
      <c r="T401" s="175" t="e">
        <f t="shared" si="111"/>
        <v>#VALUE!</v>
      </c>
      <c r="U401" cm="1">
        <f t="array" ref="U401">IF(R401="USD",1,_xll.BDP("USD"&amp;R401&amp;" CURNCY","PX_LAST"))</f>
        <v>10.5131</v>
      </c>
      <c r="V401" s="107" t="e">
        <f t="shared" si="112"/>
        <v>#VALUE!</v>
      </c>
      <c r="X401" s="249" t="str">
        <f t="shared" si="113"/>
        <v>EUR/SEK R 06/20/24 Curncy</v>
      </c>
      <c r="Y401" s="250">
        <f t="shared" si="114"/>
        <v>-13593823.800764771</v>
      </c>
      <c r="Z401" s="254">
        <f t="shared" si="115"/>
        <v>406176.19923522882</v>
      </c>
      <c r="AA401" s="254" t="e">
        <f t="shared" si="116"/>
        <v>#VALUE!</v>
      </c>
      <c r="AB401" s="91" t="str" cm="1">
        <f t="array" ref="AB401">_xll.BDP(P401&amp;" Govt","PX_DIRTY_MID")</f>
        <v>#N/A Field Not Applicable Govt</v>
      </c>
      <c r="AC401" s="256" t="e">
        <f t="shared" si="117"/>
        <v>#VALUE!</v>
      </c>
      <c r="AD401" s="255" t="e">
        <f t="shared" si="118"/>
        <v>#VALUE!</v>
      </c>
      <c r="AE401" s="249" t="str">
        <f t="shared" si="119"/>
        <v>EUR/SEK R 06/20/24 EUR</v>
      </c>
      <c r="AF401" s="254"/>
      <c r="AG401" s="254">
        <f t="shared" si="120"/>
        <v>406176.19923522882</v>
      </c>
      <c r="AH401" s="254" t="e">
        <f t="shared" si="121"/>
        <v>#VALUE!</v>
      </c>
      <c r="AI401" s="256" t="e">
        <f t="shared" si="122"/>
        <v>#VALUE!</v>
      </c>
      <c r="AJ401" t="b">
        <f t="shared" si="123"/>
        <v>1</v>
      </c>
      <c r="AK401" t="s">
        <v>1011</v>
      </c>
      <c r="AL401" t="str">
        <f t="shared" si="124"/>
        <v>FORWARD</v>
      </c>
      <c r="AM401">
        <f t="shared" si="125"/>
        <v>0</v>
      </c>
    </row>
    <row r="402" spans="8:39" x14ac:dyDescent="0.35">
      <c r="H402" s="287" t="e">
        <f t="shared" si="126"/>
        <v>#N/A</v>
      </c>
      <c r="I402" s="249" t="s">
        <v>897</v>
      </c>
      <c r="J402" t="s">
        <v>898</v>
      </c>
      <c r="L402">
        <v>-360459209.33964801</v>
      </c>
      <c r="M402">
        <v>-33551377.526384316</v>
      </c>
      <c r="N402" s="251">
        <v>11.607926474548339</v>
      </c>
      <c r="O402" t="str" cm="1">
        <f t="array" ref="O402">_xll.BDP(I402,"SECURITY_TYP")</f>
        <v>FORWARD</v>
      </c>
      <c r="P402" t="str" cm="1">
        <f t="array" ref="P402">_xll.BDP(I402,"ID_ISIN")</f>
        <v>#N/A Field Not Applicable</v>
      </c>
      <c r="Q402" t="str" cm="1">
        <f t="array" ref="Q402">_xll.BDP(P402&amp;" Govt","MATURITY")</f>
        <v>#N/A Field Not Applicable Govt</v>
      </c>
      <c r="R402" t="str" cm="1">
        <f t="array" ref="R402">_xll.BDP(I402,"CRNCY")</f>
        <v>SEK</v>
      </c>
      <c r="S402" s="91" t="str" cm="1">
        <f t="array" ref="S402">_xll.BDP(P402&amp;" Govt","RISK_MID")</f>
        <v>#N/A Field Not Applicable Govt</v>
      </c>
      <c r="T402" s="175" t="e">
        <f t="shared" si="111"/>
        <v>#VALUE!</v>
      </c>
      <c r="U402" cm="1">
        <f t="array" ref="U402">IF(R402="USD",1,_xll.BDP("USD"&amp;R402&amp;" CURNCY","PX_LAST"))</f>
        <v>10.5131</v>
      </c>
      <c r="V402" s="107" t="e">
        <f t="shared" si="112"/>
        <v>#VALUE!</v>
      </c>
      <c r="X402" s="249" t="str">
        <f t="shared" si="113"/>
        <v>EUR/SEK R 06/20/24 Curncy</v>
      </c>
      <c r="Y402" s="250">
        <f t="shared" si="114"/>
        <v>-350001355.65186846</v>
      </c>
      <c r="Z402" s="254">
        <f t="shared" si="115"/>
        <v>10457853.687779546</v>
      </c>
      <c r="AA402" s="254" t="e">
        <f t="shared" si="116"/>
        <v>#VALUE!</v>
      </c>
      <c r="AB402" s="91" t="str" cm="1">
        <f t="array" ref="AB402">_xll.BDP(P402&amp;" Govt","PX_DIRTY_MID")</f>
        <v>#N/A Field Not Applicable Govt</v>
      </c>
      <c r="AC402" s="256" t="e">
        <f t="shared" si="117"/>
        <v>#VALUE!</v>
      </c>
      <c r="AD402" s="255" t="e">
        <f t="shared" si="118"/>
        <v>#VALUE!</v>
      </c>
      <c r="AE402" s="249" t="str">
        <f t="shared" si="119"/>
        <v>EUR/SEK R 06/20/24 SEK</v>
      </c>
      <c r="AF402" s="254"/>
      <c r="AG402" s="254">
        <f t="shared" si="120"/>
        <v>10457853.687779546</v>
      </c>
      <c r="AH402" s="254" t="e">
        <f t="shared" si="121"/>
        <v>#VALUE!</v>
      </c>
      <c r="AI402" s="256" t="e">
        <f t="shared" si="122"/>
        <v>#VALUE!</v>
      </c>
      <c r="AJ402" t="b">
        <f t="shared" si="123"/>
        <v>1</v>
      </c>
      <c r="AK402" t="s">
        <v>1011</v>
      </c>
      <c r="AL402" t="str">
        <f t="shared" si="124"/>
        <v>FORWARD</v>
      </c>
      <c r="AM402">
        <f t="shared" si="125"/>
        <v>0</v>
      </c>
    </row>
    <row r="403" spans="8:39" x14ac:dyDescent="0.35">
      <c r="H403" s="287" t="e">
        <f t="shared" si="126"/>
        <v>#N/A</v>
      </c>
      <c r="I403" s="249" t="s">
        <v>897</v>
      </c>
      <c r="J403" t="s">
        <v>898</v>
      </c>
      <c r="L403">
        <v>38350856.280000001</v>
      </c>
      <c r="M403">
        <v>3569680.0752230249</v>
      </c>
      <c r="N403" s="251">
        <v>11.613971851074218</v>
      </c>
      <c r="O403" t="str" cm="1">
        <f t="array" ref="O403">_xll.BDP(I403,"SECURITY_TYP")</f>
        <v>FORWARD</v>
      </c>
      <c r="P403" t="str" cm="1">
        <f t="array" ref="P403">_xll.BDP(I403,"ID_ISIN")</f>
        <v>#N/A Field Not Applicable</v>
      </c>
      <c r="Q403" t="str" cm="1">
        <f t="array" ref="Q403">_xll.BDP(P403&amp;" Govt","MATURITY")</f>
        <v>#N/A Field Not Applicable Govt</v>
      </c>
      <c r="R403" t="str" cm="1">
        <f t="array" ref="R403">_xll.BDP(I403,"CRNCY")</f>
        <v>SEK</v>
      </c>
      <c r="S403" s="91" t="str" cm="1">
        <f t="array" ref="S403">_xll.BDP(P403&amp;" Govt","RISK_MID")</f>
        <v>#N/A Field Not Applicable Govt</v>
      </c>
      <c r="T403" s="175" t="e">
        <f t="shared" si="111"/>
        <v>#VALUE!</v>
      </c>
      <c r="U403" cm="1">
        <f t="array" ref="U403">IF(R403="USD",1,_xll.BDP("USD"&amp;R403&amp;" CURNCY","PX_LAST"))</f>
        <v>10.5131</v>
      </c>
      <c r="V403" s="107" t="e">
        <f t="shared" si="112"/>
        <v>#VALUE!</v>
      </c>
      <c r="X403" s="249" t="str">
        <f t="shared" si="113"/>
        <v>EUR/SEK R 06/20/24 Curncy</v>
      </c>
      <c r="Y403" s="250">
        <f t="shared" si="114"/>
        <v>37238198.777055226</v>
      </c>
      <c r="Z403" s="254">
        <f t="shared" si="115"/>
        <v>-1112657.5029447749</v>
      </c>
      <c r="AA403" s="254" t="e">
        <f t="shared" si="116"/>
        <v>#VALUE!</v>
      </c>
      <c r="AB403" s="91" t="str" cm="1">
        <f t="array" ref="AB403">_xll.BDP(P403&amp;" Govt","PX_DIRTY_MID")</f>
        <v>#N/A Field Not Applicable Govt</v>
      </c>
      <c r="AC403" s="256" t="e">
        <f t="shared" si="117"/>
        <v>#VALUE!</v>
      </c>
      <c r="AD403" s="255" t="e">
        <f t="shared" si="118"/>
        <v>#VALUE!</v>
      </c>
      <c r="AE403" s="249" t="str">
        <f t="shared" si="119"/>
        <v>EUR/SEK R 06/20/24 SEK</v>
      </c>
      <c r="AF403" s="254"/>
      <c r="AG403" s="254">
        <f t="shared" si="120"/>
        <v>-1112657.5029447749</v>
      </c>
      <c r="AH403" s="254" t="e">
        <f t="shared" si="121"/>
        <v>#VALUE!</v>
      </c>
      <c r="AI403" s="256" t="e">
        <f t="shared" si="122"/>
        <v>#VALUE!</v>
      </c>
      <c r="AJ403" t="b">
        <f t="shared" si="123"/>
        <v>1</v>
      </c>
      <c r="AK403" t="s">
        <v>1011</v>
      </c>
      <c r="AL403" t="str">
        <f t="shared" si="124"/>
        <v>FORWARD</v>
      </c>
      <c r="AM403">
        <f t="shared" si="125"/>
        <v>0</v>
      </c>
    </row>
    <row r="404" spans="8:39" x14ac:dyDescent="0.35">
      <c r="H404" s="287" t="e">
        <f t="shared" si="126"/>
        <v>#N/A</v>
      </c>
      <c r="I404" s="249" t="s">
        <v>897</v>
      </c>
      <c r="J404" t="s">
        <v>899</v>
      </c>
      <c r="L404">
        <v>-3688151</v>
      </c>
      <c r="M404" s="250">
        <v>-3986707.7829680443</v>
      </c>
      <c r="N404" s="251">
        <v>11.613971851074218</v>
      </c>
      <c r="O404" t="str" cm="1">
        <f t="array" ref="O404">_xll.BDP(I404,"SECURITY_TYP")</f>
        <v>FORWARD</v>
      </c>
      <c r="P404" t="str" cm="1">
        <f t="array" ref="P404">_xll.BDP(I404,"ID_ISIN")</f>
        <v>#N/A Field Not Applicable</v>
      </c>
      <c r="Q404" t="str" cm="1">
        <f t="array" ref="Q404">_xll.BDP(P404&amp;" Govt","MATURITY")</f>
        <v>#N/A Field Not Applicable Govt</v>
      </c>
      <c r="R404" t="str" cm="1">
        <f t="array" ref="R404">_xll.BDP(I404,"CRNCY")</f>
        <v>SEK</v>
      </c>
      <c r="S404" s="91" t="str" cm="1">
        <f t="array" ref="S404">_xll.BDP(P404&amp;" Govt","RISK_MID")</f>
        <v>#N/A Field Not Applicable Govt</v>
      </c>
      <c r="T404" s="175" t="e">
        <f t="shared" si="111"/>
        <v>#VALUE!</v>
      </c>
      <c r="U404" cm="1">
        <f t="array" ref="U404">IF(R404="USD",1,_xll.BDP("USD"&amp;R404&amp;" CURNCY","PX_LAST"))</f>
        <v>10.5131</v>
      </c>
      <c r="V404" s="107" t="e">
        <f t="shared" si="112"/>
        <v>#VALUE!</v>
      </c>
      <c r="X404" s="249" t="str">
        <f t="shared" si="113"/>
        <v>EUR/SEK R 06/20/24 Curncy</v>
      </c>
      <c r="Y404" s="250">
        <f t="shared" si="114"/>
        <v>-3581148.2031867425</v>
      </c>
      <c r="Z404" s="254">
        <f t="shared" si="115"/>
        <v>107002.7968132575</v>
      </c>
      <c r="AA404" s="254" t="e">
        <f t="shared" si="116"/>
        <v>#VALUE!</v>
      </c>
      <c r="AB404" s="91" t="str" cm="1">
        <f t="array" ref="AB404">_xll.BDP(P404&amp;" Govt","PX_DIRTY_MID")</f>
        <v>#N/A Field Not Applicable Govt</v>
      </c>
      <c r="AC404" s="256" t="e">
        <f t="shared" si="117"/>
        <v>#VALUE!</v>
      </c>
      <c r="AD404" s="255" t="e">
        <f t="shared" si="118"/>
        <v>#VALUE!</v>
      </c>
      <c r="AE404" s="249" t="str">
        <f t="shared" si="119"/>
        <v>EUR/SEK R 06/20/24 EUR</v>
      </c>
      <c r="AF404" s="254"/>
      <c r="AG404" s="254">
        <f t="shared" si="120"/>
        <v>107002.7968132575</v>
      </c>
      <c r="AH404" s="254" t="e">
        <f t="shared" si="121"/>
        <v>#VALUE!</v>
      </c>
      <c r="AI404" s="256" t="e">
        <f t="shared" si="122"/>
        <v>#VALUE!</v>
      </c>
      <c r="AJ404" t="b">
        <f t="shared" si="123"/>
        <v>1</v>
      </c>
      <c r="AK404" t="s">
        <v>1011</v>
      </c>
      <c r="AL404" t="str">
        <f t="shared" si="124"/>
        <v>FORWARD</v>
      </c>
      <c r="AM404">
        <f t="shared" si="125"/>
        <v>0</v>
      </c>
    </row>
    <row r="405" spans="8:39" x14ac:dyDescent="0.35">
      <c r="H405" s="287" t="e">
        <f t="shared" si="126"/>
        <v>#N/A</v>
      </c>
      <c r="I405" s="249" t="s">
        <v>897</v>
      </c>
      <c r="J405" t="s">
        <v>898</v>
      </c>
      <c r="L405">
        <v>41542774.4779386</v>
      </c>
      <c r="M405">
        <v>3866782.353976192</v>
      </c>
      <c r="N405" s="251">
        <v>11.613971851074218</v>
      </c>
      <c r="O405" t="str" cm="1">
        <f t="array" ref="O405">_xll.BDP(I405,"SECURITY_TYP")</f>
        <v>FORWARD</v>
      </c>
      <c r="P405" t="str" cm="1">
        <f t="array" ref="P405">_xll.BDP(I405,"ID_ISIN")</f>
        <v>#N/A Field Not Applicable</v>
      </c>
      <c r="Q405" t="str" cm="1">
        <f t="array" ref="Q405">_xll.BDP(P405&amp;" Govt","MATURITY")</f>
        <v>#N/A Field Not Applicable Govt</v>
      </c>
      <c r="R405" t="str" cm="1">
        <f t="array" ref="R405">_xll.BDP(I405,"CRNCY")</f>
        <v>SEK</v>
      </c>
      <c r="S405" s="91" t="str" cm="1">
        <f t="array" ref="S405">_xll.BDP(P405&amp;" Govt","RISK_MID")</f>
        <v>#N/A Field Not Applicable Govt</v>
      </c>
      <c r="T405" s="175" t="e">
        <f t="shared" si="111"/>
        <v>#VALUE!</v>
      </c>
      <c r="U405" cm="1">
        <f t="array" ref="U405">IF(R405="USD",1,_xll.BDP("USD"&amp;R405&amp;" CURNCY","PX_LAST"))</f>
        <v>10.5131</v>
      </c>
      <c r="V405" s="107" t="e">
        <f t="shared" si="112"/>
        <v>#VALUE!</v>
      </c>
      <c r="X405" s="249" t="str">
        <f t="shared" si="113"/>
        <v>EUR/SEK R 06/20/24 Curncy</v>
      </c>
      <c r="Y405" s="250">
        <f t="shared" si="114"/>
        <v>40337511.174857505</v>
      </c>
      <c r="Z405" s="254">
        <f t="shared" si="115"/>
        <v>-1205263.3030810952</v>
      </c>
      <c r="AA405" s="254" t="e">
        <f t="shared" si="116"/>
        <v>#VALUE!</v>
      </c>
      <c r="AB405" s="91" t="str" cm="1">
        <f t="array" ref="AB405">_xll.BDP(P405&amp;" Govt","PX_DIRTY_MID")</f>
        <v>#N/A Field Not Applicable Govt</v>
      </c>
      <c r="AC405" s="256" t="e">
        <f t="shared" si="117"/>
        <v>#VALUE!</v>
      </c>
      <c r="AD405" s="255" t="e">
        <f t="shared" si="118"/>
        <v>#VALUE!</v>
      </c>
      <c r="AE405" s="249" t="str">
        <f t="shared" si="119"/>
        <v>EUR/SEK R 06/20/24 SEK</v>
      </c>
      <c r="AF405" s="254"/>
      <c r="AG405" s="254">
        <f t="shared" si="120"/>
        <v>-1205263.3030810952</v>
      </c>
      <c r="AH405" s="254" t="e">
        <f t="shared" si="121"/>
        <v>#VALUE!</v>
      </c>
      <c r="AI405" s="256" t="e">
        <f t="shared" si="122"/>
        <v>#VALUE!</v>
      </c>
      <c r="AJ405" t="b">
        <f t="shared" si="123"/>
        <v>1</v>
      </c>
      <c r="AK405" t="s">
        <v>1011</v>
      </c>
      <c r="AL405" t="str">
        <f t="shared" si="124"/>
        <v>FORWARD</v>
      </c>
      <c r="AM405">
        <f t="shared" si="125"/>
        <v>0</v>
      </c>
    </row>
    <row r="406" spans="8:39" x14ac:dyDescent="0.35">
      <c r="H406" s="287" t="e">
        <f t="shared" si="126"/>
        <v>#N/A</v>
      </c>
      <c r="I406" s="249" t="s">
        <v>897</v>
      </c>
      <c r="J406" t="s">
        <v>899</v>
      </c>
      <c r="L406">
        <v>32015120</v>
      </c>
      <c r="M406">
        <v>34606752.293128967</v>
      </c>
      <c r="N406" s="251">
        <v>11.607926474548339</v>
      </c>
      <c r="O406" t="str" cm="1">
        <f t="array" ref="O406">_xll.BDP(I406,"SECURITY_TYP")</f>
        <v>FORWARD</v>
      </c>
      <c r="P406" t="str" cm="1">
        <f t="array" ref="P406">_xll.BDP(I406,"ID_ISIN")</f>
        <v>#N/A Field Not Applicable</v>
      </c>
      <c r="Q406" t="str" cm="1">
        <f t="array" ref="Q406">_xll.BDP(P406&amp;" Govt","MATURITY")</f>
        <v>#N/A Field Not Applicable Govt</v>
      </c>
      <c r="R406" t="str" cm="1">
        <f t="array" ref="R406">_xll.BDP(I406,"CRNCY")</f>
        <v>SEK</v>
      </c>
      <c r="S406" s="91" t="str" cm="1">
        <f t="array" ref="S406">_xll.BDP(P406&amp;" Govt","RISK_MID")</f>
        <v>#N/A Field Not Applicable Govt</v>
      </c>
      <c r="T406" s="175" t="e">
        <f t="shared" si="111"/>
        <v>#VALUE!</v>
      </c>
      <c r="U406" cm="1">
        <f t="array" ref="U406">IF(R406="USD",1,_xll.BDP("USD"&amp;R406&amp;" CURNCY","PX_LAST"))</f>
        <v>10.5131</v>
      </c>
      <c r="V406" s="107" t="e">
        <f t="shared" si="112"/>
        <v>#VALUE!</v>
      </c>
      <c r="X406" s="249" t="str">
        <f t="shared" si="113"/>
        <v>EUR/SEK R 06/20/24 Curncy</v>
      </c>
      <c r="Y406" s="250">
        <f t="shared" si="114"/>
        <v>31086278.588595733</v>
      </c>
      <c r="Z406" s="254">
        <f t="shared" si="115"/>
        <v>-928841.41140426695</v>
      </c>
      <c r="AA406" s="254" t="e">
        <f t="shared" si="116"/>
        <v>#VALUE!</v>
      </c>
      <c r="AB406" s="91" t="str" cm="1">
        <f t="array" ref="AB406">_xll.BDP(P406&amp;" Govt","PX_DIRTY_MID")</f>
        <v>#N/A Field Not Applicable Govt</v>
      </c>
      <c r="AC406" s="256" t="e">
        <f t="shared" si="117"/>
        <v>#VALUE!</v>
      </c>
      <c r="AD406" s="255" t="e">
        <f t="shared" si="118"/>
        <v>#VALUE!</v>
      </c>
      <c r="AE406" s="249" t="str">
        <f t="shared" si="119"/>
        <v>EUR/SEK R 06/20/24 EUR</v>
      </c>
      <c r="AF406" s="254"/>
      <c r="AG406" s="254">
        <f t="shared" si="120"/>
        <v>-928841.41140426695</v>
      </c>
      <c r="AH406" s="254" t="e">
        <f t="shared" si="121"/>
        <v>#VALUE!</v>
      </c>
      <c r="AI406" s="256" t="e">
        <f t="shared" si="122"/>
        <v>#VALUE!</v>
      </c>
      <c r="AJ406" t="b">
        <f t="shared" si="123"/>
        <v>1</v>
      </c>
      <c r="AK406" t="s">
        <v>1011</v>
      </c>
      <c r="AL406" t="str">
        <f t="shared" si="124"/>
        <v>FORWARD</v>
      </c>
      <c r="AM406">
        <f t="shared" si="125"/>
        <v>0</v>
      </c>
    </row>
    <row r="407" spans="8:39" x14ac:dyDescent="0.35">
      <c r="H407" s="287" t="e">
        <f t="shared" si="126"/>
        <v>#N/A</v>
      </c>
      <c r="I407" s="249" t="s">
        <v>996</v>
      </c>
      <c r="J407" t="s">
        <v>1131</v>
      </c>
      <c r="K407" t="s">
        <v>695</v>
      </c>
      <c r="L407" s="250">
        <v>0</v>
      </c>
      <c r="M407" s="250">
        <v>0</v>
      </c>
      <c r="N407" s="251">
        <v>0</v>
      </c>
      <c r="O407" t="str" cm="1">
        <f t="array" ref="O407">_xll.BDP(I407,"SECURITY_TYP")</f>
        <v>OIS Swap</v>
      </c>
      <c r="P407" t="str" cm="1">
        <f t="array" ref="P407">_xll.BDP(I407,"ID_ISIN")</f>
        <v>#N/A Field Not Applicable</v>
      </c>
      <c r="Q407" t="str" cm="1">
        <f t="array" ref="Q407">_xll.BDP(P407&amp;" Govt","MATURITY")</f>
        <v>#N/A Field Not Applicable Govt</v>
      </c>
      <c r="R407" t="str" cm="1">
        <f t="array" ref="R407">_xll.BDP(I407,"CRNCY")</f>
        <v>USD</v>
      </c>
      <c r="S407" s="91" t="str" cm="1">
        <f t="array" ref="S407">_xll.BDP(P407&amp;" Govt","RISK_MID")</f>
        <v>#N/A Field Not Applicable Govt</v>
      </c>
      <c r="T407" s="175" t="e">
        <f t="shared" si="111"/>
        <v>#VALUE!</v>
      </c>
      <c r="U407" cm="1">
        <f t="array" ref="U407">IF(R407="USD",1,_xll.BDP("USD"&amp;R407&amp;" CURNCY","PX_LAST"))</f>
        <v>1</v>
      </c>
      <c r="V407" s="107" t="e">
        <f t="shared" si="112"/>
        <v>#VALUE!</v>
      </c>
      <c r="X407" s="249" t="str">
        <f t="shared" si="113"/>
        <v>SLCV21AZ Corp</v>
      </c>
      <c r="Y407" s="250">
        <f t="shared" si="114"/>
        <v>0</v>
      </c>
      <c r="Z407" s="254">
        <f t="shared" si="115"/>
        <v>0</v>
      </c>
      <c r="AA407" s="254" t="e">
        <f t="shared" si="116"/>
        <v>#VALUE!</v>
      </c>
      <c r="AB407" s="91" t="str" cm="1">
        <f t="array" ref="AB407">_xll.BDP(P407&amp;" Govt","PX_DIRTY_MID")</f>
        <v>#N/A Field Not Applicable Govt</v>
      </c>
      <c r="AC407" s="256" t="e">
        <f t="shared" si="117"/>
        <v>#VALUE!</v>
      </c>
      <c r="AD407" s="255" t="e">
        <f t="shared" si="118"/>
        <v>#VALUE!</v>
      </c>
      <c r="AE407" s="249" t="str">
        <f t="shared" si="119"/>
        <v>[/SWAP 2.91132 09/20/28 000X]</v>
      </c>
      <c r="AF407" s="254"/>
      <c r="AG407" s="254">
        <f t="shared" si="120"/>
        <v>0</v>
      </c>
      <c r="AH407" s="254" t="e">
        <f t="shared" si="121"/>
        <v>#VALUE!</v>
      </c>
      <c r="AI407" s="256" t="e">
        <f t="shared" si="122"/>
        <v>#VALUE!</v>
      </c>
      <c r="AJ407" t="b">
        <f t="shared" si="123"/>
        <v>1</v>
      </c>
      <c r="AK407" t="s">
        <v>1011</v>
      </c>
      <c r="AL407" t="str">
        <f t="shared" si="124"/>
        <v>OIS Swap</v>
      </c>
      <c r="AM407" t="str">
        <f t="shared" si="125"/>
        <v>USD 5s30s Steepener</v>
      </c>
    </row>
    <row r="408" spans="8:39" x14ac:dyDescent="0.35">
      <c r="H408" s="287">
        <f t="shared" si="126"/>
        <v>-11655151.630000012</v>
      </c>
      <c r="I408" s="249" t="s">
        <v>921</v>
      </c>
      <c r="J408" t="s">
        <v>922</v>
      </c>
      <c r="L408">
        <v>16619601.829999933</v>
      </c>
      <c r="M408">
        <v>993347.78622557817</v>
      </c>
      <c r="N408" s="251">
        <v>1</v>
      </c>
      <c r="O408" t="str" cm="1">
        <f t="array" ref="O408">_xll.BDP(I408,"SECURITY_TYP")</f>
        <v>SPOT</v>
      </c>
      <c r="P408" t="str" cm="1">
        <f t="array" ref="P408">_xll.BDP(I408,"ID_ISIN")</f>
        <v>#N/A Field Not Applicable</v>
      </c>
      <c r="Q408" t="str" cm="1">
        <f t="array" ref="Q408">_xll.BDP(P408&amp;" Govt","MATURITY")</f>
        <v>#N/A Field Not Applicable Govt</v>
      </c>
      <c r="R408" t="str" cm="1">
        <f t="array" ref="R408">_xll.BDP(I408,"CRNCY")</f>
        <v>MXN</v>
      </c>
      <c r="S408" s="91" t="str" cm="1">
        <f t="array" ref="S408">_xll.BDP(P408&amp;" Govt","RISK_MID")</f>
        <v>#N/A Field Not Applicable Govt</v>
      </c>
      <c r="T408" s="175" t="e">
        <f t="shared" si="111"/>
        <v>#VALUE!</v>
      </c>
      <c r="U408" cm="1">
        <f t="array" ref="U408">IF(R408="USD",1,_xll.BDP("USD"&amp;R408&amp;" CURNCY","PX_LAST"))</f>
        <v>17.778500000000001</v>
      </c>
      <c r="V408" s="107" t="e">
        <f t="shared" si="112"/>
        <v>#VALUE!</v>
      </c>
      <c r="X408" s="249" t="str">
        <f t="shared" si="113"/>
        <v>MXN Curncy</v>
      </c>
      <c r="Y408" s="250">
        <f t="shared" si="114"/>
        <v>16137424.208277632</v>
      </c>
      <c r="Z408" s="254">
        <f t="shared" si="115"/>
        <v>-482177.62172230147</v>
      </c>
      <c r="AA408" s="254" t="e">
        <f t="shared" si="116"/>
        <v>#VALUE!</v>
      </c>
      <c r="AB408" s="91" t="str" cm="1">
        <f t="array" ref="AB408">_xll.BDP(P408&amp;" Govt","PX_DIRTY_MID")</f>
        <v>#N/A Field Not Applicable Govt</v>
      </c>
      <c r="AC408" s="256" t="e">
        <f t="shared" si="117"/>
        <v>#VALUE!</v>
      </c>
      <c r="AD408" s="255" t="e">
        <f t="shared" si="118"/>
        <v>#VALUE!</v>
      </c>
      <c r="AE408" s="249" t="str">
        <f t="shared" si="119"/>
        <v>{cash} MXN</v>
      </c>
      <c r="AF408" s="254"/>
      <c r="AG408" s="254">
        <f t="shared" si="120"/>
        <v>-482177.62172230147</v>
      </c>
      <c r="AH408" s="254" t="e">
        <f t="shared" si="121"/>
        <v>#VALUE!</v>
      </c>
      <c r="AI408" s="256" t="e">
        <f t="shared" si="122"/>
        <v>#VALUE!</v>
      </c>
      <c r="AJ408" t="b">
        <f t="shared" si="123"/>
        <v>1</v>
      </c>
      <c r="AK408" t="s">
        <v>1011</v>
      </c>
      <c r="AL408" t="str">
        <f t="shared" si="124"/>
        <v>SPOT</v>
      </c>
      <c r="AM408">
        <f t="shared" si="125"/>
        <v>0</v>
      </c>
    </row>
    <row r="409" spans="8:39" x14ac:dyDescent="0.35">
      <c r="H409" s="287">
        <f t="shared" si="126"/>
        <v>-3100</v>
      </c>
      <c r="I409" s="249" t="s">
        <v>638</v>
      </c>
      <c r="J409" t="s">
        <v>335</v>
      </c>
      <c r="L409">
        <v>3393</v>
      </c>
      <c r="M409">
        <v>2210029.5719820163</v>
      </c>
      <c r="N409" s="251">
        <v>51.162999999999997</v>
      </c>
      <c r="O409" t="str" cm="1">
        <f t="array" ref="O409">_xll.BDP(I409,"SECURITY_TYP")</f>
        <v>UK GILT STOCK</v>
      </c>
      <c r="P409" t="str" cm="1">
        <f t="array" ref="P409">_xll.BDP(I409,"ID_ISIN")</f>
        <v>GB00BJLR0J16</v>
      </c>
      <c r="Q409" t="str" cm="1">
        <f t="array" ref="Q409">_xll.BDP(P409&amp;" Govt","MATURITY")</f>
        <v>22/10/2054</v>
      </c>
      <c r="R409" t="str" cm="1">
        <f t="array" ref="R409">_xll.BDP(I409,"CRNCY")</f>
        <v>GBP</v>
      </c>
      <c r="S409" s="91" cm="1">
        <f t="array" ref="S409">_xll.BDP(P409&amp;" Govt","RISK_MID")</f>
        <v>10.790145651683858</v>
      </c>
      <c r="T409" s="175">
        <f t="shared" si="111"/>
        <v>4727.0450866576284</v>
      </c>
      <c r="U409" cm="1">
        <f t="array" ref="U409">IF(R409="USD",1,_xll.BDP("USD"&amp;R409&amp;" CURNCY","PX_LAST"))</f>
        <v>0.77449999999999997</v>
      </c>
      <c r="V409" s="107">
        <f t="shared" si="112"/>
        <v>0.27428760098745081</v>
      </c>
      <c r="X409" s="249" t="str">
        <f t="shared" si="113"/>
        <v>ZS535571 Corp</v>
      </c>
      <c r="Y409" s="250">
        <f t="shared" si="114"/>
        <v>3294.5602968567764</v>
      </c>
      <c r="Z409" s="254">
        <f t="shared" si="115"/>
        <v>-98.439703143223596</v>
      </c>
      <c r="AA409" s="254">
        <f t="shared" si="116"/>
        <v>-137.14380049372548</v>
      </c>
      <c r="AB409" s="91" cm="1">
        <f t="array" ref="AB409">_xll.BDP(P409&amp;" Govt","PX_DIRTY_MID")</f>
        <v>52.843450819672135</v>
      </c>
      <c r="AC409" s="256">
        <f t="shared" si="117"/>
        <v>-67164.539854771603</v>
      </c>
      <c r="AD409" s="255">
        <f t="shared" si="118"/>
        <v>-3.0390787845674193E-2</v>
      </c>
      <c r="AE409" s="249" t="str">
        <f t="shared" si="119"/>
        <v>UKT 1 ⅝ 10/22/54</v>
      </c>
      <c r="AF409" s="254"/>
      <c r="AG409" s="254">
        <f t="shared" si="120"/>
        <v>-98.439703143223596</v>
      </c>
      <c r="AH409" s="254">
        <f t="shared" si="121"/>
        <v>-137.14380049372548</v>
      </c>
      <c r="AI409" s="256">
        <f t="shared" si="122"/>
        <v>-67164.539854771603</v>
      </c>
      <c r="AJ409" t="b">
        <f t="shared" si="123"/>
        <v>1</v>
      </c>
      <c r="AK409" t="s">
        <v>1011</v>
      </c>
      <c r="AL409" t="str">
        <f t="shared" si="124"/>
        <v>UK GILT STOCK</v>
      </c>
      <c r="AM409">
        <f t="shared" si="125"/>
        <v>0</v>
      </c>
    </row>
    <row r="410" spans="8:39" x14ac:dyDescent="0.35">
      <c r="H410" s="287" t="e">
        <f t="shared" si="126"/>
        <v>#N/A</v>
      </c>
      <c r="I410" s="249" t="s">
        <v>1266</v>
      </c>
      <c r="J410" t="s">
        <v>1267</v>
      </c>
      <c r="L410">
        <v>7000000</v>
      </c>
      <c r="M410">
        <v>8883858.2038879395</v>
      </c>
      <c r="N410" s="251">
        <v>198.62910317382813</v>
      </c>
      <c r="O410" t="str" cm="1">
        <f t="array" ref="O410">_xll.BDP(I410,"SECURITY_TYP")</f>
        <v>FORWARD</v>
      </c>
      <c r="P410" t="str" cm="1">
        <f t="array" ref="P410">_xll.BDP(I410,"ID_ISIN")</f>
        <v>#N/A Field Not Applicable</v>
      </c>
      <c r="Q410" t="str" cm="1">
        <f t="array" ref="Q410">_xll.BDP(P410&amp;" Govt","MATURITY")</f>
        <v>#N/A Field Not Applicable Govt</v>
      </c>
      <c r="R410" t="str" cm="1">
        <f t="array" ref="R410">_xll.BDP(I410,"CRNCY")</f>
        <v>JPY</v>
      </c>
      <c r="S410" s="91" t="str" cm="1">
        <f t="array" ref="S410">_xll.BDP(P410&amp;" Govt","RISK_MID")</f>
        <v>#N/A Field Not Applicable Govt</v>
      </c>
      <c r="T410" s="175" t="e">
        <f t="shared" si="111"/>
        <v>#VALUE!</v>
      </c>
      <c r="U410" cm="1">
        <f t="array" ref="U410">IF(R410="USD",1,_xll.BDP("USD"&amp;R410&amp;" CURNCY","PX_LAST"))</f>
        <v>159.07</v>
      </c>
      <c r="V410" s="107" t="e">
        <f t="shared" si="112"/>
        <v>#VALUE!</v>
      </c>
      <c r="X410" s="249" t="str">
        <f t="shared" si="113"/>
        <v>GBP/JPY R 06/20/24 Curncy</v>
      </c>
      <c r="Y410" s="250">
        <f t="shared" si="114"/>
        <v>6796911.9003823856</v>
      </c>
      <c r="Z410" s="254">
        <f t="shared" si="115"/>
        <v>-203088.09961761441</v>
      </c>
      <c r="AA410" s="254" t="e">
        <f t="shared" si="116"/>
        <v>#VALUE!</v>
      </c>
      <c r="AB410" s="91" t="str" cm="1">
        <f t="array" ref="AB410">_xll.BDP(P410&amp;" Govt","PX_DIRTY_MID")</f>
        <v>#N/A Field Not Applicable Govt</v>
      </c>
      <c r="AC410" s="256" t="e">
        <f t="shared" si="117"/>
        <v>#VALUE!</v>
      </c>
      <c r="AD410" s="255" t="e">
        <f t="shared" si="118"/>
        <v>#VALUE!</v>
      </c>
      <c r="AE410" s="249" t="str">
        <f t="shared" si="119"/>
        <v>GBP/JPY R 06/20/24 GBP</v>
      </c>
      <c r="AF410" s="254"/>
      <c r="AG410" s="254">
        <f t="shared" si="120"/>
        <v>-203088.09961761441</v>
      </c>
      <c r="AH410" s="254" t="e">
        <f t="shared" si="121"/>
        <v>#VALUE!</v>
      </c>
      <c r="AI410" s="256" t="e">
        <f t="shared" si="122"/>
        <v>#VALUE!</v>
      </c>
      <c r="AJ410" t="b">
        <f t="shared" si="123"/>
        <v>1</v>
      </c>
      <c r="AK410" t="s">
        <v>1011</v>
      </c>
      <c r="AL410" t="str">
        <f t="shared" si="124"/>
        <v>FORWARD</v>
      </c>
      <c r="AM410">
        <f t="shared" si="125"/>
        <v>0</v>
      </c>
    </row>
    <row r="411" spans="8:39" x14ac:dyDescent="0.35">
      <c r="H411" s="287" t="e">
        <f t="shared" si="126"/>
        <v>#N/A</v>
      </c>
      <c r="I411" s="249" t="s">
        <v>1266</v>
      </c>
      <c r="J411" t="s">
        <v>1268</v>
      </c>
      <c r="L411">
        <v>-1378171900</v>
      </c>
      <c r="M411">
        <v>-8775090.9006196447</v>
      </c>
      <c r="N411" s="251">
        <v>198.62910317382813</v>
      </c>
      <c r="O411" t="str" cm="1">
        <f t="array" ref="O411">_xll.BDP(I411,"SECURITY_TYP")</f>
        <v>FORWARD</v>
      </c>
      <c r="P411" t="str" cm="1">
        <f t="array" ref="P411">_xll.BDP(I411,"ID_ISIN")</f>
        <v>#N/A Field Not Applicable</v>
      </c>
      <c r="Q411" t="str" cm="1">
        <f t="array" ref="Q411">_xll.BDP(P411&amp;" Govt","MATURITY")</f>
        <v>#N/A Field Not Applicable Govt</v>
      </c>
      <c r="R411" t="str" cm="1">
        <f t="array" ref="R411">_xll.BDP(I411,"CRNCY")</f>
        <v>JPY</v>
      </c>
      <c r="S411" s="91" t="str" cm="1">
        <f t="array" ref="S411">_xll.BDP(P411&amp;" Govt","RISK_MID")</f>
        <v>#N/A Field Not Applicable Govt</v>
      </c>
      <c r="T411" s="175" t="e">
        <f t="shared" si="111"/>
        <v>#VALUE!</v>
      </c>
      <c r="U411" cm="1">
        <f t="array" ref="U411">IF(R411="USD",1,_xll.BDP("USD"&amp;R411&amp;" CURNCY","PX_LAST"))</f>
        <v>159.07</v>
      </c>
      <c r="V411" s="107" t="e">
        <f t="shared" si="112"/>
        <v>#VALUE!</v>
      </c>
      <c r="X411" s="249" t="str">
        <f t="shared" si="113"/>
        <v>GBP/JPY R 06/20/24 Curncy</v>
      </c>
      <c r="Y411" s="250">
        <f t="shared" si="114"/>
        <v>-1338187569.6975148</v>
      </c>
      <c r="Z411" s="254">
        <f t="shared" si="115"/>
        <v>39984330.302485228</v>
      </c>
      <c r="AA411" s="254" t="e">
        <f t="shared" si="116"/>
        <v>#VALUE!</v>
      </c>
      <c r="AB411" s="91" t="str" cm="1">
        <f t="array" ref="AB411">_xll.BDP(P411&amp;" Govt","PX_DIRTY_MID")</f>
        <v>#N/A Field Not Applicable Govt</v>
      </c>
      <c r="AC411" s="256" t="e">
        <f t="shared" si="117"/>
        <v>#VALUE!</v>
      </c>
      <c r="AD411" s="255" t="e">
        <f t="shared" si="118"/>
        <v>#VALUE!</v>
      </c>
      <c r="AE411" s="249" t="str">
        <f t="shared" si="119"/>
        <v>GBP/JPY R 06/20/24 JPY</v>
      </c>
      <c r="AF411" s="254"/>
      <c r="AG411" s="254">
        <f t="shared" si="120"/>
        <v>39984330.302485228</v>
      </c>
      <c r="AH411" s="254" t="e">
        <f t="shared" si="121"/>
        <v>#VALUE!</v>
      </c>
      <c r="AI411" s="256" t="e">
        <f t="shared" si="122"/>
        <v>#VALUE!</v>
      </c>
      <c r="AJ411" t="b">
        <f t="shared" si="123"/>
        <v>1</v>
      </c>
      <c r="AK411" t="s">
        <v>1011</v>
      </c>
      <c r="AL411" t="str">
        <f t="shared" si="124"/>
        <v>FORWARD</v>
      </c>
      <c r="AM411">
        <f t="shared" si="125"/>
        <v>0</v>
      </c>
    </row>
    <row r="412" spans="8:39" x14ac:dyDescent="0.35">
      <c r="H412" s="287" t="e">
        <f t="shared" si="126"/>
        <v>#N/A</v>
      </c>
      <c r="I412" s="249" t="s">
        <v>997</v>
      </c>
      <c r="J412" t="s">
        <v>998</v>
      </c>
      <c r="L412">
        <v>0</v>
      </c>
      <c r="M412">
        <v>0</v>
      </c>
      <c r="N412" s="251">
        <v>15.164475440979004</v>
      </c>
      <c r="O412" t="str" cm="1">
        <f t="array" ref="O412">_xll.BDP(I412,"SECURITY_TYP")</f>
        <v>Rec IL/Pay Fix ZC</v>
      </c>
      <c r="P412" t="str" cm="1">
        <f t="array" ref="P412">_xll.BDP(I412,"ID_ISIN")</f>
        <v>#N/A Field Not Applicable</v>
      </c>
      <c r="Q412" t="str" cm="1">
        <f t="array" ref="Q412">_xll.BDP(P412&amp;" Govt","MATURITY")</f>
        <v>#N/A Field Not Applicable Govt</v>
      </c>
      <c r="R412" t="str" cm="1">
        <f t="array" ref="R412">_xll.BDP(I412,"CRNCY")</f>
        <v>EUR</v>
      </c>
      <c r="S412" s="91" t="str" cm="1">
        <f t="array" ref="S412">_xll.BDP(P412&amp;" Govt","RISK_MID")</f>
        <v>#N/A Field Not Applicable Govt</v>
      </c>
      <c r="T412" s="175" t="e">
        <f t="shared" si="111"/>
        <v>#VALUE!</v>
      </c>
      <c r="U412" cm="1">
        <f t="array" ref="U412">IF(R412="USD",1,_xll.BDP("USD"&amp;R412&amp;" CURNCY","PX_LAST"))</f>
        <v>0.92</v>
      </c>
      <c r="V412" s="107" t="e">
        <f t="shared" si="112"/>
        <v>#VALUE!</v>
      </c>
      <c r="X412" s="249" t="str">
        <f t="shared" si="113"/>
        <v>SLP20JUF Corp</v>
      </c>
      <c r="Y412" s="250">
        <f t="shared" si="114"/>
        <v>0</v>
      </c>
      <c r="Z412" s="254">
        <f t="shared" si="115"/>
        <v>0</v>
      </c>
      <c r="AA412" s="254" t="e">
        <f t="shared" si="116"/>
        <v>#VALUE!</v>
      </c>
      <c r="AB412" s="91" t="str" cm="1">
        <f t="array" ref="AB412">_xll.BDP(P412&amp;" Govt","PX_DIRTY_MID")</f>
        <v>#N/A Field Not Applicable Govt</v>
      </c>
      <c r="AC412" s="256" t="e">
        <f t="shared" si="117"/>
        <v>#VALUE!</v>
      </c>
      <c r="AD412" s="255" t="e">
        <f t="shared" si="118"/>
        <v>#VALUE!</v>
      </c>
      <c r="AE412" s="249" t="str">
        <f t="shared" si="119"/>
        <v>/ZC 1.425 03/15/26</v>
      </c>
      <c r="AF412" s="254"/>
      <c r="AG412" s="254">
        <f t="shared" si="120"/>
        <v>0</v>
      </c>
      <c r="AH412" s="254" t="e">
        <f t="shared" si="121"/>
        <v>#VALUE!</v>
      </c>
      <c r="AI412" s="256" t="e">
        <f t="shared" si="122"/>
        <v>#VALUE!</v>
      </c>
      <c r="AJ412" t="b">
        <f t="shared" si="123"/>
        <v>1</v>
      </c>
      <c r="AK412" t="s">
        <v>1011</v>
      </c>
      <c r="AL412" t="str">
        <f t="shared" si="124"/>
        <v>Rec IL/Pay Fix ZC</v>
      </c>
      <c r="AM412">
        <f t="shared" si="125"/>
        <v>0</v>
      </c>
    </row>
    <row r="413" spans="8:39" x14ac:dyDescent="0.35">
      <c r="H413" s="287" t="e">
        <f t="shared" si="126"/>
        <v>#N/A</v>
      </c>
      <c r="I413" s="249" t="s">
        <v>999</v>
      </c>
      <c r="J413" t="s">
        <v>1132</v>
      </c>
      <c r="L413">
        <v>0</v>
      </c>
      <c r="M413">
        <v>0</v>
      </c>
      <c r="N413" s="251">
        <v>0</v>
      </c>
      <c r="O413" t="str" cm="1">
        <f t="array" ref="O413">_xll.BDP(I413,"SECURITY_TYP")</f>
        <v>Rec IL/Pay Fix ZC</v>
      </c>
      <c r="P413" t="str" cm="1">
        <f t="array" ref="P413">_xll.BDP(I413,"ID_ISIN")</f>
        <v>#N/A Field Not Applicable</v>
      </c>
      <c r="Q413" t="str" cm="1">
        <f t="array" ref="Q413">_xll.BDP(P413&amp;" Govt","MATURITY")</f>
        <v>#N/A Field Not Applicable Govt</v>
      </c>
      <c r="R413" t="str" cm="1">
        <f t="array" ref="R413">_xll.BDP(I413,"CRNCY")</f>
        <v>GBP</v>
      </c>
      <c r="S413" s="91" t="str" cm="1">
        <f t="array" ref="S413">_xll.BDP(P413&amp;" Govt","RISK_MID")</f>
        <v>#N/A Field Not Applicable Govt</v>
      </c>
      <c r="T413" s="175" t="e">
        <f t="shared" si="111"/>
        <v>#VALUE!</v>
      </c>
      <c r="U413" cm="1">
        <f t="array" ref="U413">IF(R413="USD",1,_xll.BDP("USD"&amp;R413&amp;" CURNCY","PX_LAST"))</f>
        <v>0.77449999999999997</v>
      </c>
      <c r="V413" s="107" t="e">
        <f t="shared" si="112"/>
        <v>#VALUE!</v>
      </c>
      <c r="X413" s="249" t="str">
        <f t="shared" si="113"/>
        <v>SL7Y06VI Corp</v>
      </c>
      <c r="Y413" s="250">
        <f t="shared" si="114"/>
        <v>0</v>
      </c>
      <c r="Z413" s="254">
        <f t="shared" si="115"/>
        <v>0</v>
      </c>
      <c r="AA413" s="254" t="e">
        <f t="shared" si="116"/>
        <v>#VALUE!</v>
      </c>
      <c r="AB413" s="91" t="str" cm="1">
        <f t="array" ref="AB413">_xll.BDP(P413&amp;" Govt","PX_DIRTY_MID")</f>
        <v>#N/A Field Not Applicable Govt</v>
      </c>
      <c r="AC413" s="256" t="e">
        <f t="shared" si="117"/>
        <v>#VALUE!</v>
      </c>
      <c r="AD413" s="255" t="e">
        <f t="shared" si="118"/>
        <v>#VALUE!</v>
      </c>
      <c r="AE413" s="249" t="str">
        <f t="shared" si="119"/>
        <v>[/ZC 3.481 09/15/25 0009]</v>
      </c>
      <c r="AF413" s="254"/>
      <c r="AG413" s="254">
        <f t="shared" si="120"/>
        <v>0</v>
      </c>
      <c r="AH413" s="254" t="e">
        <f t="shared" si="121"/>
        <v>#VALUE!</v>
      </c>
      <c r="AI413" s="256" t="e">
        <f t="shared" si="122"/>
        <v>#VALUE!</v>
      </c>
      <c r="AJ413" t="b">
        <f t="shared" si="123"/>
        <v>1</v>
      </c>
      <c r="AK413" t="s">
        <v>1011</v>
      </c>
      <c r="AL413" t="str">
        <f t="shared" si="124"/>
        <v>Rec IL/Pay Fix ZC</v>
      </c>
      <c r="AM413">
        <f t="shared" si="125"/>
        <v>0</v>
      </c>
    </row>
    <row r="414" spans="8:39" x14ac:dyDescent="0.35">
      <c r="H414" s="287">
        <f t="shared" si="126"/>
        <v>-13451285</v>
      </c>
      <c r="I414" s="249" t="s">
        <v>908</v>
      </c>
      <c r="J414" t="s">
        <v>909</v>
      </c>
      <c r="L414">
        <v>3844121128</v>
      </c>
      <c r="M414">
        <v>2805477.3197870869</v>
      </c>
      <c r="N414" s="251">
        <v>1</v>
      </c>
      <c r="O414" t="str" cm="1">
        <f t="array" ref="O414">_xll.BDP(I414,"SECURITY_TYP")</f>
        <v>SPOT</v>
      </c>
      <c r="P414" t="str" cm="1">
        <f t="array" ref="P414">_xll.BDP(I414,"ID_ISIN")</f>
        <v>#N/A Field Not Applicable</v>
      </c>
      <c r="Q414" t="str" cm="1">
        <f t="array" ref="Q414">_xll.BDP(P414&amp;" Govt","MATURITY")</f>
        <v>#N/A Field Not Applicable Govt</v>
      </c>
      <c r="R414" t="str" cm="1">
        <f t="array" ref="R414">_xll.BDP(I414,"CRNCY")</f>
        <v>KRW</v>
      </c>
      <c r="S414" s="91" t="str" cm="1">
        <f t="array" ref="S414">_xll.BDP(P414&amp;" Govt","RISK_MID")</f>
        <v>#N/A Field Not Applicable Govt</v>
      </c>
      <c r="T414" s="175" t="e">
        <f t="shared" si="111"/>
        <v>#VALUE!</v>
      </c>
      <c r="U414" cm="1">
        <f t="array" ref="U414">IF(R414="USD",1,_xll.BDP("USD"&amp;R414&amp;" CURNCY","PX_LAST"))</f>
        <v>1378.85</v>
      </c>
      <c r="V414" s="107" t="e">
        <f t="shared" si="112"/>
        <v>#VALUE!</v>
      </c>
      <c r="X414" s="249" t="str">
        <f t="shared" si="113"/>
        <v>KRW Curncy</v>
      </c>
      <c r="Y414" s="250">
        <f t="shared" si="114"/>
        <v>3732593234.4877944</v>
      </c>
      <c r="Z414" s="254">
        <f t="shared" si="115"/>
        <v>-111527893.5122056</v>
      </c>
      <c r="AA414" s="254" t="e">
        <f t="shared" si="116"/>
        <v>#VALUE!</v>
      </c>
      <c r="AB414" s="91" t="str" cm="1">
        <f t="array" ref="AB414">_xll.BDP(P414&amp;" Govt","PX_DIRTY_MID")</f>
        <v>#N/A Field Not Applicable Govt</v>
      </c>
      <c r="AC414" s="256" t="e">
        <f t="shared" si="117"/>
        <v>#VALUE!</v>
      </c>
      <c r="AD414" s="255" t="e">
        <f t="shared" si="118"/>
        <v>#VALUE!</v>
      </c>
      <c r="AE414" s="249" t="str">
        <f t="shared" si="119"/>
        <v>{cash} KRW</v>
      </c>
      <c r="AF414" s="254"/>
      <c r="AG414" s="254">
        <f t="shared" si="120"/>
        <v>-111527893.5122056</v>
      </c>
      <c r="AH414" s="254" t="e">
        <f t="shared" si="121"/>
        <v>#VALUE!</v>
      </c>
      <c r="AI414" s="256" t="e">
        <f t="shared" si="122"/>
        <v>#VALUE!</v>
      </c>
      <c r="AJ414" t="b">
        <f t="shared" si="123"/>
        <v>1</v>
      </c>
      <c r="AK414" t="s">
        <v>1011</v>
      </c>
      <c r="AL414" t="str">
        <f t="shared" si="124"/>
        <v>SPOT</v>
      </c>
      <c r="AM414">
        <f t="shared" si="125"/>
        <v>0</v>
      </c>
    </row>
    <row r="415" spans="8:39" x14ac:dyDescent="0.35">
      <c r="H415" s="287" t="e">
        <f t="shared" si="126"/>
        <v>#N/A</v>
      </c>
      <c r="I415" s="249" t="s">
        <v>1000</v>
      </c>
      <c r="J415" t="s">
        <v>1174</v>
      </c>
      <c r="K415" t="s">
        <v>690</v>
      </c>
      <c r="L415" s="250">
        <v>0</v>
      </c>
      <c r="M415" s="250">
        <v>0</v>
      </c>
      <c r="N415" s="251">
        <v>0</v>
      </c>
      <c r="O415" t="str" cm="1">
        <f t="array" ref="O415">_xll.BDP(I415,"SECURITY_TYP")</f>
        <v>Rec IL/Pay Fix ZC</v>
      </c>
      <c r="P415" t="str" cm="1">
        <f t="array" ref="P415">_xll.BDP(I415,"ID_ISIN")</f>
        <v>#N/A Field Not Applicable</v>
      </c>
      <c r="Q415" t="str" cm="1">
        <f t="array" ref="Q415">_xll.BDP(P415&amp;" Govt","MATURITY")</f>
        <v>#N/A Field Not Applicable Govt</v>
      </c>
      <c r="R415" t="str" cm="1">
        <f t="array" ref="R415">_xll.BDP(I415,"CRNCY")</f>
        <v>USD</v>
      </c>
      <c r="S415" s="91" t="str" cm="1">
        <f t="array" ref="S415">_xll.BDP(P415&amp;" Govt","RISK_MID")</f>
        <v>#N/A Field Not Applicable Govt</v>
      </c>
      <c r="T415" s="175" t="e">
        <f t="shared" si="111"/>
        <v>#VALUE!</v>
      </c>
      <c r="U415" cm="1">
        <f t="array" ref="U415">IF(R415="USD",1,_xll.BDP("USD"&amp;R415&amp;" CURNCY","PX_LAST"))</f>
        <v>1</v>
      </c>
      <c r="V415" s="107" t="e">
        <f t="shared" si="112"/>
        <v>#VALUE!</v>
      </c>
      <c r="X415" s="249" t="str">
        <f t="shared" si="113"/>
        <v>SL7Y05HK Corp</v>
      </c>
      <c r="Y415" s="250">
        <f t="shared" si="114"/>
        <v>0</v>
      </c>
      <c r="Z415" s="254">
        <f t="shared" si="115"/>
        <v>0</v>
      </c>
      <c r="AA415" s="254" t="e">
        <f t="shared" si="116"/>
        <v>#VALUE!</v>
      </c>
      <c r="AB415" s="91" t="str" cm="1">
        <f t="array" ref="AB415">_xll.BDP(P415&amp;" Govt","PX_DIRTY_MID")</f>
        <v>#N/A Field Not Applicable Govt</v>
      </c>
      <c r="AC415" s="256" t="e">
        <f t="shared" si="117"/>
        <v>#VALUE!</v>
      </c>
      <c r="AD415" s="255" t="e">
        <f t="shared" si="118"/>
        <v>#VALUE!</v>
      </c>
      <c r="AE415" s="249" t="str">
        <f t="shared" si="119"/>
        <v>[/ZC 2.415 11/07/25 0003]</v>
      </c>
      <c r="AF415" s="254"/>
      <c r="AG415" s="254">
        <f t="shared" si="120"/>
        <v>0</v>
      </c>
      <c r="AH415" s="254" t="e">
        <f t="shared" si="121"/>
        <v>#VALUE!</v>
      </c>
      <c r="AI415" s="256" t="e">
        <f t="shared" si="122"/>
        <v>#VALUE!</v>
      </c>
      <c r="AJ415" t="b">
        <f t="shared" si="123"/>
        <v>1</v>
      </c>
      <c r="AK415" t="s">
        <v>1011</v>
      </c>
      <c r="AL415" t="str">
        <f t="shared" si="124"/>
        <v>Rec IL/Pay Fix ZC</v>
      </c>
      <c r="AM415" t="str">
        <f t="shared" si="125"/>
        <v>Long US Inflation</v>
      </c>
    </row>
    <row r="416" spans="8:39" x14ac:dyDescent="0.35">
      <c r="H416" s="287" t="e">
        <f t="shared" si="126"/>
        <v>#N/A</v>
      </c>
      <c r="I416" s="249" t="s">
        <v>841</v>
      </c>
      <c r="J416" t="s">
        <v>1324</v>
      </c>
      <c r="K416" t="s">
        <v>842</v>
      </c>
      <c r="L416">
        <v>0</v>
      </c>
      <c r="M416">
        <v>0</v>
      </c>
      <c r="N416" s="251">
        <v>0</v>
      </c>
      <c r="O416" t="str" cm="1">
        <f t="array" ref="O416">_xll.BDP(I416,"SECURITY_TYP")</f>
        <v>FORWARD</v>
      </c>
      <c r="P416" t="str" cm="1">
        <f t="array" ref="P416">_xll.BDP(I416,"ID_ISIN")</f>
        <v>#N/A Field Not Applicable</v>
      </c>
      <c r="Q416" t="str" cm="1">
        <f t="array" ref="Q416">_xll.BDP(P416&amp;" Govt","MATURITY")</f>
        <v>#N/A Field Not Applicable Govt</v>
      </c>
      <c r="R416" t="str" cm="1">
        <f t="array" ref="R416">_xll.BDP(I416,"CRNCY")</f>
        <v>CHF</v>
      </c>
      <c r="S416" s="91" t="str" cm="1">
        <f t="array" ref="S416">_xll.BDP(P416&amp;" Govt","RISK_MID")</f>
        <v>#N/A Field Not Applicable Govt</v>
      </c>
      <c r="T416" s="175" t="e">
        <f t="shared" si="111"/>
        <v>#VALUE!</v>
      </c>
      <c r="U416" cm="1">
        <f t="array" ref="U416">IF(R416="USD",1,_xll.BDP("USD"&amp;R416&amp;" CURNCY","PX_LAST"))</f>
        <v>0.89600000000000002</v>
      </c>
      <c r="V416" s="107" t="e">
        <f t="shared" si="112"/>
        <v>#VALUE!</v>
      </c>
      <c r="X416" s="249" t="str">
        <f t="shared" si="113"/>
        <v>USD/CHF R 06/20/24 Curncy</v>
      </c>
      <c r="Y416" s="250">
        <f t="shared" si="114"/>
        <v>0</v>
      </c>
      <c r="Z416" s="254">
        <f t="shared" si="115"/>
        <v>0</v>
      </c>
      <c r="AA416" s="254" t="e">
        <f t="shared" si="116"/>
        <v>#VALUE!</v>
      </c>
      <c r="AB416" s="91" t="str" cm="1">
        <f t="array" ref="AB416">_xll.BDP(P416&amp;" Govt","PX_DIRTY_MID")</f>
        <v>#N/A Field Not Applicable Govt</v>
      </c>
      <c r="AC416" s="256" t="e">
        <f t="shared" si="117"/>
        <v>#VALUE!</v>
      </c>
      <c r="AD416" s="255" t="e">
        <f t="shared" si="118"/>
        <v>#VALUE!</v>
      </c>
      <c r="AE416" s="249" t="str">
        <f t="shared" si="119"/>
        <v>[USD/CHF R 06/20/24 USD]</v>
      </c>
      <c r="AF416" s="254"/>
      <c r="AG416" s="254">
        <f t="shared" si="120"/>
        <v>0</v>
      </c>
      <c r="AH416" s="254" t="e">
        <f t="shared" si="121"/>
        <v>#VALUE!</v>
      </c>
      <c r="AI416" s="256" t="e">
        <f t="shared" si="122"/>
        <v>#VALUE!</v>
      </c>
      <c r="AJ416" t="b">
        <f t="shared" si="123"/>
        <v>1</v>
      </c>
      <c r="AK416" t="s">
        <v>1011</v>
      </c>
      <c r="AL416" t="str">
        <f t="shared" si="124"/>
        <v>FORWARD</v>
      </c>
      <c r="AM416" t="str">
        <f t="shared" si="125"/>
        <v>G10_USDCHF</v>
      </c>
    </row>
    <row r="417" spans="8:39" x14ac:dyDescent="0.35">
      <c r="H417" s="287">
        <f t="shared" si="126"/>
        <v>0</v>
      </c>
      <c r="I417" s="249" t="s">
        <v>843</v>
      </c>
      <c r="J417" t="s">
        <v>844</v>
      </c>
      <c r="L417">
        <v>0</v>
      </c>
      <c r="M417">
        <v>0</v>
      </c>
      <c r="N417" s="251">
        <v>1</v>
      </c>
      <c r="O417" t="str" cm="1">
        <f t="array" ref="O417">_xll.BDP(I417,"SECURITY_TYP")</f>
        <v>SPOT</v>
      </c>
      <c r="P417" t="str" cm="1">
        <f t="array" ref="P417">_xll.BDP(I417,"ID_ISIN")</f>
        <v>#N/A Field Not Applicable</v>
      </c>
      <c r="Q417" t="str" cm="1">
        <f t="array" ref="Q417">_xll.BDP(P417&amp;" Govt","MATURITY")</f>
        <v>#N/A Field Not Applicable Govt</v>
      </c>
      <c r="R417" t="str" cm="1">
        <f t="array" ref="R417">_xll.BDP(I417,"CRNCY")</f>
        <v>INR</v>
      </c>
      <c r="S417" s="91" t="str" cm="1">
        <f t="array" ref="S417">_xll.BDP(P417&amp;" Govt","RISK_MID")</f>
        <v>#N/A Field Not Applicable Govt</v>
      </c>
      <c r="T417" s="175" t="e">
        <f t="shared" si="111"/>
        <v>#VALUE!</v>
      </c>
      <c r="U417" cm="1">
        <f t="array" ref="U417">IF(R417="USD",1,_xll.BDP("USD"&amp;R417&amp;" CURNCY","PX_LAST"))</f>
        <v>83.521199999999993</v>
      </c>
      <c r="V417" s="107" t="e">
        <f t="shared" si="112"/>
        <v>#VALUE!</v>
      </c>
      <c r="X417" s="249" t="str">
        <f t="shared" si="113"/>
        <v>INR Curncy</v>
      </c>
      <c r="Y417" s="250">
        <f t="shared" si="114"/>
        <v>0</v>
      </c>
      <c r="Z417" s="254">
        <f t="shared" si="115"/>
        <v>0</v>
      </c>
      <c r="AA417" s="254" t="e">
        <f t="shared" si="116"/>
        <v>#VALUE!</v>
      </c>
      <c r="AB417" s="91" t="str" cm="1">
        <f t="array" ref="AB417">_xll.BDP(P417&amp;" Govt","PX_DIRTY_MID")</f>
        <v>#N/A Field Not Applicable Govt</v>
      </c>
      <c r="AC417" s="256" t="e">
        <f t="shared" si="117"/>
        <v>#VALUE!</v>
      </c>
      <c r="AD417" s="255" t="e">
        <f t="shared" si="118"/>
        <v>#VALUE!</v>
      </c>
      <c r="AE417" s="249" t="str">
        <f t="shared" si="119"/>
        <v>{cash} INR</v>
      </c>
      <c r="AF417" s="254"/>
      <c r="AG417" s="254">
        <f t="shared" si="120"/>
        <v>0</v>
      </c>
      <c r="AH417" s="254" t="e">
        <f t="shared" si="121"/>
        <v>#VALUE!</v>
      </c>
      <c r="AI417" s="256" t="e">
        <f t="shared" si="122"/>
        <v>#VALUE!</v>
      </c>
      <c r="AJ417" t="b">
        <f t="shared" si="123"/>
        <v>1</v>
      </c>
      <c r="AK417" t="s">
        <v>1011</v>
      </c>
      <c r="AL417" t="str">
        <f t="shared" si="124"/>
        <v>SPOT</v>
      </c>
      <c r="AM417">
        <f t="shared" si="125"/>
        <v>0</v>
      </c>
    </row>
    <row r="418" spans="8:39" x14ac:dyDescent="0.35">
      <c r="H418" s="287">
        <f t="shared" si="126"/>
        <v>-150</v>
      </c>
      <c r="I418" s="249" t="s">
        <v>180</v>
      </c>
      <c r="J418" t="s">
        <v>181</v>
      </c>
      <c r="L418">
        <v>351</v>
      </c>
      <c r="M418">
        <v>418584.02858102671</v>
      </c>
      <c r="N418" s="251">
        <v>92.73</v>
      </c>
      <c r="O418" t="str" cm="1">
        <f t="array" ref="O418">_xll.BDP(I418,"SECURITY_TYP")</f>
        <v>UK GILT STOCK</v>
      </c>
      <c r="P418" t="str" cm="1">
        <f t="array" ref="P418">_xll.BDP(I418,"ID_ISIN")</f>
        <v>GB00BQC4R999</v>
      </c>
      <c r="Q418" t="str" cm="1">
        <f t="array" ref="Q418">_xll.BDP(P418&amp;" Govt","MATURITY")</f>
        <v>29/01/2038</v>
      </c>
      <c r="R418" t="str" cm="1">
        <f t="array" ref="R418">_xll.BDP(I418,"CRNCY")</f>
        <v>GBP</v>
      </c>
      <c r="S418" s="91" cm="1">
        <f t="array" ref="S418">_xll.BDP(P418&amp;" Govt","RISK_MID")</f>
        <v>9.8461114432595309</v>
      </c>
      <c r="T418" s="175">
        <f t="shared" si="111"/>
        <v>446.22144823551918</v>
      </c>
      <c r="U418" cm="1">
        <f t="array" ref="U418">IF(R418="USD",1,_xll.BDP("USD"&amp;R418&amp;" CURNCY","PX_LAST"))</f>
        <v>0.77449999999999997</v>
      </c>
      <c r="V418" s="107">
        <f t="shared" si="112"/>
        <v>2.5892075980220329E-2</v>
      </c>
      <c r="X418" s="249" t="str">
        <f t="shared" si="113"/>
        <v>BZ691391 Corp</v>
      </c>
      <c r="Y418" s="250">
        <f t="shared" si="114"/>
        <v>340.81658243345964</v>
      </c>
      <c r="Z418" s="254">
        <f t="shared" si="115"/>
        <v>-10.183417566540356</v>
      </c>
      <c r="AA418" s="254">
        <f t="shared" si="116"/>
        <v>-12.946037990110154</v>
      </c>
      <c r="AB418" s="91" cm="1">
        <f t="array" ref="AB418">_xll.BDP(P418&amp;" Govt","PX_DIRTY_MID")</f>
        <v>96.229769230769222</v>
      </c>
      <c r="AC418" s="256">
        <f t="shared" si="117"/>
        <v>-12652.652322901744</v>
      </c>
      <c r="AD418" s="255">
        <f t="shared" si="118"/>
        <v>-3.0227269697301714E-2</v>
      </c>
      <c r="AE418" s="249" t="str">
        <f t="shared" si="119"/>
        <v>UKT 3 ¾ 01/29/38</v>
      </c>
      <c r="AF418" s="254"/>
      <c r="AG418" s="254">
        <f t="shared" si="120"/>
        <v>-10.183417566540356</v>
      </c>
      <c r="AH418" s="254">
        <f t="shared" si="121"/>
        <v>-12.946037990110154</v>
      </c>
      <c r="AI418" s="256">
        <f t="shared" si="122"/>
        <v>-12652.652322901744</v>
      </c>
      <c r="AJ418" t="b">
        <f t="shared" si="123"/>
        <v>1</v>
      </c>
      <c r="AK418" t="s">
        <v>1011</v>
      </c>
      <c r="AL418" t="str">
        <f t="shared" si="124"/>
        <v>UK GILT STOCK</v>
      </c>
      <c r="AM418">
        <f t="shared" si="125"/>
        <v>0</v>
      </c>
    </row>
    <row r="419" spans="8:39" x14ac:dyDescent="0.35">
      <c r="H419" s="287">
        <f t="shared" si="126"/>
        <v>0</v>
      </c>
      <c r="I419" s="249" t="s">
        <v>496</v>
      </c>
      <c r="J419" t="s">
        <v>497</v>
      </c>
      <c r="L419">
        <v>2008</v>
      </c>
      <c r="M419" s="250">
        <v>2531592.0285974797</v>
      </c>
      <c r="N419" s="251">
        <v>97.927999999999997</v>
      </c>
      <c r="O419" t="str" cm="1">
        <f t="array" ref="O419">_xll.BDP(I419,"SECURITY_TYP")</f>
        <v>UK GILT STOCK</v>
      </c>
      <c r="P419" t="str" cm="1">
        <f t="array" ref="P419">_xll.BDP(I419,"ID_ISIN")</f>
        <v>GB00BPSNB460</v>
      </c>
      <c r="Q419" t="str" cm="1">
        <f t="array" ref="Q419">_xll.BDP(P419&amp;" Govt","MATURITY")</f>
        <v>07/03/2027</v>
      </c>
      <c r="R419" t="str" cm="1">
        <f t="array" ref="R419">_xll.BDP(I419,"CRNCY")</f>
        <v>GBP</v>
      </c>
      <c r="S419" s="91" cm="1">
        <f t="array" ref="S419">_xll.BDP(P419&amp;" Govt","RISK_MID")</f>
        <v>2.4573965236371009</v>
      </c>
      <c r="T419" s="175">
        <f t="shared" si="111"/>
        <v>637.11455383644932</v>
      </c>
      <c r="U419" cm="1">
        <f t="array" ref="U419">IF(R419="USD",1,_xll.BDP("USD"&amp;R419&amp;" CURNCY","PX_LAST"))</f>
        <v>0.77449999999999997</v>
      </c>
      <c r="V419" s="107">
        <f t="shared" si="112"/>
        <v>3.6968681136391027E-2</v>
      </c>
      <c r="X419" s="249" t="str">
        <f t="shared" si="113"/>
        <v>ZF128076 Corp</v>
      </c>
      <c r="Y419" s="250">
        <f t="shared" si="114"/>
        <v>1949.7427279954045</v>
      </c>
      <c r="Z419" s="254">
        <f t="shared" si="115"/>
        <v>-58.257272004595507</v>
      </c>
      <c r="AA419" s="254">
        <f t="shared" si="116"/>
        <v>-18.484340568195481</v>
      </c>
      <c r="AB419" s="91" cm="1">
        <f t="array" ref="AB419">_xll.BDP(P419&amp;" Govt","PX_DIRTY_MID")</f>
        <v>100.52015133779265</v>
      </c>
      <c r="AC419" s="256">
        <f t="shared" si="117"/>
        <v>-75610.455757635791</v>
      </c>
      <c r="AD419" s="255">
        <f t="shared" si="118"/>
        <v>-2.9866761667567951E-2</v>
      </c>
      <c r="AE419" s="249" t="str">
        <f t="shared" si="119"/>
        <v>UKT 3 ¾ 03/07/27</v>
      </c>
      <c r="AF419" s="254"/>
      <c r="AG419" s="254">
        <f t="shared" si="120"/>
        <v>-58.257272004595507</v>
      </c>
      <c r="AH419" s="254">
        <f t="shared" si="121"/>
        <v>-18.484340568195481</v>
      </c>
      <c r="AI419" s="256">
        <f t="shared" si="122"/>
        <v>-75610.455757635791</v>
      </c>
      <c r="AJ419" t="b">
        <f t="shared" si="123"/>
        <v>1</v>
      </c>
      <c r="AK419" t="s">
        <v>1011</v>
      </c>
      <c r="AL419" t="str">
        <f t="shared" si="124"/>
        <v>UK GILT STOCK</v>
      </c>
      <c r="AM419">
        <f t="shared" si="125"/>
        <v>0</v>
      </c>
    </row>
    <row r="420" spans="8:39" x14ac:dyDescent="0.35">
      <c r="H420" s="287" t="e">
        <f t="shared" si="126"/>
        <v>#N/A</v>
      </c>
      <c r="I420" s="249" t="s">
        <v>1150</v>
      </c>
      <c r="J420" t="s">
        <v>1108</v>
      </c>
      <c r="L420">
        <v>0</v>
      </c>
      <c r="M420">
        <v>0</v>
      </c>
      <c r="N420" s="251">
        <v>0</v>
      </c>
      <c r="O420" t="str" cm="1">
        <f t="array" ref="O420">_xll.BDP(I420,"SECURITY_TYP")</f>
        <v>FORWARD</v>
      </c>
      <c r="P420" t="str" cm="1">
        <f t="array" ref="P420">_xll.BDP(I420,"ID_ISIN")</f>
        <v>#N/A Field Not Applicable</v>
      </c>
      <c r="Q420" t="str" cm="1">
        <f t="array" ref="Q420">_xll.BDP(P420&amp;" Govt","MATURITY")</f>
        <v>#N/A Field Not Applicable Govt</v>
      </c>
      <c r="R420" t="str" cm="1">
        <f t="array" ref="R420">_xll.BDP(I420,"CRNCY")</f>
        <v>CNH</v>
      </c>
      <c r="S420" s="91" t="str" cm="1">
        <f t="array" ref="S420">_xll.BDP(P420&amp;" Govt","RISK_MID")</f>
        <v>#N/A Field Not Applicable Govt</v>
      </c>
      <c r="T420" s="175" t="e">
        <f t="shared" si="111"/>
        <v>#VALUE!</v>
      </c>
      <c r="U420" cm="1">
        <f t="array" ref="U420">IF(R420="USD",1,_xll.BDP("USD"&amp;R420&amp;" CURNCY","PX_LAST"))</f>
        <v>7.2755000000000001</v>
      </c>
      <c r="V420" s="107" t="e">
        <f t="shared" si="112"/>
        <v>#VALUE!</v>
      </c>
      <c r="X420" s="249" t="str">
        <f t="shared" si="113"/>
        <v>USD/CNH R 05/09/24 Curncy</v>
      </c>
      <c r="Y420" s="250">
        <f t="shared" si="114"/>
        <v>0</v>
      </c>
      <c r="Z420" s="254">
        <f t="shared" si="115"/>
        <v>0</v>
      </c>
      <c r="AA420" s="254" t="e">
        <f t="shared" si="116"/>
        <v>#VALUE!</v>
      </c>
      <c r="AB420" s="91" t="str" cm="1">
        <f t="array" ref="AB420">_xll.BDP(P420&amp;" Govt","PX_DIRTY_MID")</f>
        <v>#N/A Field Not Applicable Govt</v>
      </c>
      <c r="AC420" s="256" t="e">
        <f t="shared" si="117"/>
        <v>#VALUE!</v>
      </c>
      <c r="AD420" s="255" t="e">
        <f t="shared" si="118"/>
        <v>#VALUE!</v>
      </c>
      <c r="AE420" s="249" t="str">
        <f t="shared" si="119"/>
        <v>[USD/CNH R 05/09/24 USD]</v>
      </c>
      <c r="AF420" s="254"/>
      <c r="AG420" s="254">
        <f t="shared" si="120"/>
        <v>0</v>
      </c>
      <c r="AH420" s="254" t="e">
        <f t="shared" si="121"/>
        <v>#VALUE!</v>
      </c>
      <c r="AI420" s="256" t="e">
        <f t="shared" si="122"/>
        <v>#VALUE!</v>
      </c>
      <c r="AJ420" t="b">
        <f t="shared" si="123"/>
        <v>1</v>
      </c>
      <c r="AK420" t="s">
        <v>1011</v>
      </c>
      <c r="AL420" t="str">
        <f t="shared" si="124"/>
        <v>FORWARD</v>
      </c>
      <c r="AM420">
        <f t="shared" si="125"/>
        <v>0</v>
      </c>
    </row>
    <row r="421" spans="8:39" x14ac:dyDescent="0.35">
      <c r="H421" s="287" t="e">
        <f t="shared" si="126"/>
        <v>#N/A</v>
      </c>
      <c r="I421" s="249" t="s">
        <v>742</v>
      </c>
      <c r="J421" t="s">
        <v>1233</v>
      </c>
      <c r="L421">
        <v>0</v>
      </c>
      <c r="M421">
        <v>0</v>
      </c>
      <c r="N421" s="251">
        <v>0</v>
      </c>
      <c r="O421" t="str" cm="1">
        <f t="array" ref="O421">_xll.BDP(I421,"SECURITY_TYP")</f>
        <v>EURO-DOLLAR</v>
      </c>
      <c r="P421" t="str" cm="1">
        <f t="array" ref="P421">_xll.BDP(I421,"ID_ISIN")</f>
        <v>USP17625AA59</v>
      </c>
      <c r="Q421" t="str" cm="1">
        <f t="array" ref="Q421">_xll.BDP(P421&amp;" Govt","MATURITY")</f>
        <v>07/05/2023</v>
      </c>
      <c r="R421" t="str" cm="1">
        <f t="array" ref="R421">_xll.BDP(I421,"CRNCY")</f>
        <v>USD</v>
      </c>
      <c r="S421" s="91" cm="1">
        <f t="array" ref="S421">_xll.BDP(P421&amp;" Govt","RISK_MID")</f>
        <v>0</v>
      </c>
      <c r="T421" s="175">
        <f t="shared" si="111"/>
        <v>0</v>
      </c>
      <c r="U421" cm="1">
        <f t="array" ref="U421">IF(R421="USD",1,_xll.BDP("USD"&amp;R421&amp;" CURNCY","PX_LAST"))</f>
        <v>1</v>
      </c>
      <c r="V421" s="107">
        <f t="shared" si="112"/>
        <v>0</v>
      </c>
      <c r="X421" s="249" t="str">
        <f t="shared" si="113"/>
        <v>EH334478 Corp</v>
      </c>
      <c r="Y421" s="250">
        <f t="shared" si="114"/>
        <v>0</v>
      </c>
      <c r="Z421" s="254">
        <f t="shared" si="115"/>
        <v>0</v>
      </c>
      <c r="AA421" s="254">
        <f t="shared" si="116"/>
        <v>0</v>
      </c>
      <c r="AB421" s="91" cm="1">
        <f t="array" ref="AB421">_xll.BDP(P421&amp;" Govt","PX_DIRTY_MID")</f>
        <v>18.715</v>
      </c>
      <c r="AC421" s="256">
        <f t="shared" si="117"/>
        <v>0</v>
      </c>
      <c r="AD421" s="255" t="e">
        <f t="shared" si="118"/>
        <v>#DIV/0!</v>
      </c>
      <c r="AE421" s="249" t="str">
        <f t="shared" si="119"/>
        <v>[VENZ 9 05/07/23]</v>
      </c>
      <c r="AF421" s="254"/>
      <c r="AG421" s="254">
        <f t="shared" si="120"/>
        <v>0</v>
      </c>
      <c r="AH421" s="254">
        <f t="shared" si="121"/>
        <v>0</v>
      </c>
      <c r="AI421" s="256">
        <f t="shared" si="122"/>
        <v>0</v>
      </c>
      <c r="AJ421" t="b">
        <f t="shared" si="123"/>
        <v>1</v>
      </c>
      <c r="AK421" t="s">
        <v>1011</v>
      </c>
      <c r="AL421" t="str">
        <f t="shared" si="124"/>
        <v>EURO-DOLLAR</v>
      </c>
      <c r="AM421">
        <f t="shared" si="125"/>
        <v>0</v>
      </c>
    </row>
    <row r="422" spans="8:39" x14ac:dyDescent="0.35">
      <c r="H422" s="287">
        <f t="shared" si="126"/>
        <v>-300</v>
      </c>
      <c r="I422" s="249" t="s">
        <v>582</v>
      </c>
      <c r="J422" t="s">
        <v>583</v>
      </c>
      <c r="L422">
        <v>675</v>
      </c>
      <c r="M422">
        <v>856203.81987953314</v>
      </c>
      <c r="N422" s="251">
        <v>99</v>
      </c>
      <c r="O422" t="str" cm="1">
        <f t="array" ref="O422">_xll.BDP(I422,"SECURITY_TYP")</f>
        <v>UK GILT STOCK</v>
      </c>
      <c r="P422" t="str" cm="1">
        <f t="array" ref="P422">_xll.BDP(I422,"ID_ISIN")</f>
        <v>GB0032452392</v>
      </c>
      <c r="Q422" t="str" cm="1">
        <f t="array" ref="Q422">_xll.BDP(P422&amp;" Govt","MATURITY")</f>
        <v>07/03/2036</v>
      </c>
      <c r="R422" t="str" cm="1">
        <f t="array" ref="R422">_xll.BDP(I422,"CRNCY")</f>
        <v>GBP</v>
      </c>
      <c r="S422" s="91" cm="1">
        <f t="array" ref="S422">_xll.BDP(P422&amp;" Govt","RISK_MID")</f>
        <v>9.1871144740061084</v>
      </c>
      <c r="T422" s="175">
        <f t="shared" si="111"/>
        <v>800.68460554604576</v>
      </c>
      <c r="U422" cm="1">
        <f t="array" ref="U422">IF(R422="USD",1,_xll.BDP("USD"&amp;R422&amp;" CURNCY","PX_LAST"))</f>
        <v>0.77449999999999997</v>
      </c>
      <c r="V422" s="107">
        <f t="shared" si="112"/>
        <v>4.6459861409550114E-2</v>
      </c>
      <c r="X422" s="249" t="str">
        <f t="shared" si="113"/>
        <v>EC867711 Corp</v>
      </c>
      <c r="Y422" s="250">
        <f t="shared" si="114"/>
        <v>655.41650467973011</v>
      </c>
      <c r="Z422" s="254">
        <f t="shared" si="115"/>
        <v>-19.58349532026989</v>
      </c>
      <c r="AA422" s="254">
        <f t="shared" si="116"/>
        <v>-23.229930704775004</v>
      </c>
      <c r="AB422" s="91" cm="1">
        <f t="array" ref="AB422">_xll.BDP(P422&amp;" Govt","PX_DIRTY_MID")</f>
        <v>102.17335869565217</v>
      </c>
      <c r="AC422" s="256">
        <f t="shared" si="117"/>
        <v>-25834.880463170579</v>
      </c>
      <c r="AD422" s="255">
        <f t="shared" si="118"/>
        <v>-3.0173750529173669E-2</v>
      </c>
      <c r="AE422" s="249" t="str">
        <f t="shared" si="119"/>
        <v>UKT 4 ¼ 03/07/36</v>
      </c>
      <c r="AF422" s="254"/>
      <c r="AG422" s="254">
        <f t="shared" si="120"/>
        <v>-19.58349532026989</v>
      </c>
      <c r="AH422" s="254">
        <f t="shared" si="121"/>
        <v>-23.229930704775004</v>
      </c>
      <c r="AI422" s="256">
        <f t="shared" si="122"/>
        <v>-25834.880463170579</v>
      </c>
      <c r="AJ422" t="b">
        <f t="shared" si="123"/>
        <v>1</v>
      </c>
      <c r="AK422" t="s">
        <v>1011</v>
      </c>
      <c r="AL422" t="str">
        <f t="shared" si="124"/>
        <v>UK GILT STOCK</v>
      </c>
      <c r="AM422">
        <f t="shared" si="125"/>
        <v>0</v>
      </c>
    </row>
    <row r="423" spans="8:39" x14ac:dyDescent="0.35">
      <c r="H423" s="287" t="e">
        <f t="shared" si="126"/>
        <v>#N/A</v>
      </c>
      <c r="I423" s="249" t="s">
        <v>739</v>
      </c>
      <c r="J423" t="s">
        <v>1332</v>
      </c>
      <c r="K423" t="s">
        <v>741</v>
      </c>
      <c r="L423">
        <v>0</v>
      </c>
      <c r="M423">
        <v>0</v>
      </c>
      <c r="N423" s="251">
        <v>0</v>
      </c>
      <c r="O423" t="str" cm="1">
        <f t="array" ref="O423">_xll.BDP(I423,"SECURITY_TYP")</f>
        <v>Financial commodity future.</v>
      </c>
      <c r="P423" t="str" cm="1">
        <f t="array" ref="P423">_xll.BDP(I423,"ID_ISIN")</f>
        <v>#N/A Field Not Applicable</v>
      </c>
      <c r="Q423" t="str" cm="1">
        <f t="array" ref="Q423">_xll.BDP(P423&amp;" Govt","MATURITY")</f>
        <v>#N/A Field Not Applicable Govt</v>
      </c>
      <c r="R423" t="str" cm="1">
        <f t="array" ref="R423">_xll.BDP(I423,"CRNCY")</f>
        <v>CAD</v>
      </c>
      <c r="S423" s="91" t="str" cm="1">
        <f t="array" ref="S423">_xll.BDP(P423&amp;" Govt","RISK_MID")</f>
        <v>#N/A Field Not Applicable Govt</v>
      </c>
      <c r="T423" s="175" t="e">
        <f t="shared" si="111"/>
        <v>#VALUE!</v>
      </c>
      <c r="U423" cm="1">
        <f t="array" ref="U423">IF(R423="USD",1,_xll.BDP("USD"&amp;R423&amp;" CURNCY","PX_LAST"))</f>
        <v>1.3624000000000001</v>
      </c>
      <c r="V423" s="107" t="e">
        <f t="shared" si="112"/>
        <v>#VALUE!</v>
      </c>
      <c r="X423" s="249" t="str">
        <f t="shared" si="113"/>
        <v>CNM4 Comdty</v>
      </c>
      <c r="Y423" s="250">
        <f t="shared" si="114"/>
        <v>0</v>
      </c>
      <c r="Z423" s="254">
        <f t="shared" si="115"/>
        <v>0</v>
      </c>
      <c r="AA423" s="254" t="e">
        <f t="shared" si="116"/>
        <v>#VALUE!</v>
      </c>
      <c r="AB423" s="91" t="str" cm="1">
        <f t="array" ref="AB423">_xll.BDP(P423&amp;" Govt","PX_DIRTY_MID")</f>
        <v>#N/A Field Not Applicable Govt</v>
      </c>
      <c r="AC423" s="256" t="e">
        <f t="shared" si="117"/>
        <v>#VALUE!</v>
      </c>
      <c r="AD423" s="255" t="e">
        <f t="shared" si="118"/>
        <v>#VALUE!</v>
      </c>
      <c r="AE423" s="249" t="str">
        <f t="shared" si="119"/>
        <v>[CNM4 MSE]</v>
      </c>
      <c r="AF423" s="254"/>
      <c r="AG423" s="254">
        <f t="shared" si="120"/>
        <v>0</v>
      </c>
      <c r="AH423" s="254" t="e">
        <f t="shared" si="121"/>
        <v>#VALUE!</v>
      </c>
      <c r="AI423" s="256" t="e">
        <f t="shared" si="122"/>
        <v>#VALUE!</v>
      </c>
      <c r="AJ423" t="b">
        <f t="shared" si="123"/>
        <v>1</v>
      </c>
      <c r="AK423" t="s">
        <v>1011</v>
      </c>
      <c r="AL423" t="str">
        <f t="shared" si="124"/>
        <v>Financial commodity future.</v>
      </c>
      <c r="AM423" t="str">
        <f t="shared" si="125"/>
        <v>G8_CAN</v>
      </c>
    </row>
    <row r="424" spans="8:39" x14ac:dyDescent="0.35">
      <c r="H424" s="287" t="e">
        <f t="shared" si="126"/>
        <v>#N/A</v>
      </c>
      <c r="I424" s="249" t="s">
        <v>926</v>
      </c>
      <c r="J424" t="s">
        <v>1175</v>
      </c>
      <c r="K424" t="s">
        <v>690</v>
      </c>
      <c r="L424">
        <v>0</v>
      </c>
      <c r="M424">
        <v>0</v>
      </c>
      <c r="N424" s="251">
        <v>0</v>
      </c>
      <c r="O424" t="str" cm="1">
        <f t="array" ref="O424">_xll.BDP(I424,"SECURITY_TYP")</f>
        <v>Rec IL/Pay Fix ZC</v>
      </c>
      <c r="P424" t="str" cm="1">
        <f t="array" ref="P424">_xll.BDP(I424,"ID_ISIN")</f>
        <v>#N/A Field Not Applicable</v>
      </c>
      <c r="Q424" t="str" cm="1">
        <f t="array" ref="Q424">_xll.BDP(P424&amp;" Govt","MATURITY")</f>
        <v>#N/A Field Not Applicable Govt</v>
      </c>
      <c r="R424" t="str" cm="1">
        <f t="array" ref="R424">_xll.BDP(I424,"CRNCY")</f>
        <v>USD</v>
      </c>
      <c r="S424" s="91" t="str" cm="1">
        <f t="array" ref="S424">_xll.BDP(P424&amp;" Govt","RISK_MID")</f>
        <v>#N/A Field Not Applicable Govt</v>
      </c>
      <c r="T424" s="175" t="e">
        <f t="shared" si="111"/>
        <v>#VALUE!</v>
      </c>
      <c r="U424" cm="1">
        <f t="array" ref="U424">IF(R424="USD",1,_xll.BDP("USD"&amp;R424&amp;" CURNCY","PX_LAST"))</f>
        <v>1</v>
      </c>
      <c r="V424" s="107" t="e">
        <f t="shared" si="112"/>
        <v>#VALUE!</v>
      </c>
      <c r="X424" s="249" t="str">
        <f t="shared" si="113"/>
        <v>SL7Y056Q Corp</v>
      </c>
      <c r="Y424" s="250">
        <f t="shared" si="114"/>
        <v>0</v>
      </c>
      <c r="Z424" s="254">
        <f t="shared" si="115"/>
        <v>0</v>
      </c>
      <c r="AA424" s="254" t="e">
        <f t="shared" si="116"/>
        <v>#VALUE!</v>
      </c>
      <c r="AB424" s="91" t="str" cm="1">
        <f t="array" ref="AB424">_xll.BDP(P424&amp;" Govt","PX_DIRTY_MID")</f>
        <v>#N/A Field Not Applicable Govt</v>
      </c>
      <c r="AC424" s="256" t="e">
        <f t="shared" si="117"/>
        <v>#VALUE!</v>
      </c>
      <c r="AD424" s="255" t="e">
        <f t="shared" si="118"/>
        <v>#VALUE!</v>
      </c>
      <c r="AE424" s="249" t="str">
        <f t="shared" si="119"/>
        <v>[/ZC 2.505 10/03/25]</v>
      </c>
      <c r="AF424" s="254"/>
      <c r="AG424" s="254">
        <f t="shared" si="120"/>
        <v>0</v>
      </c>
      <c r="AH424" s="254" t="e">
        <f t="shared" si="121"/>
        <v>#VALUE!</v>
      </c>
      <c r="AI424" s="256" t="e">
        <f t="shared" si="122"/>
        <v>#VALUE!</v>
      </c>
      <c r="AJ424" t="b">
        <f t="shared" si="123"/>
        <v>1</v>
      </c>
      <c r="AK424" t="s">
        <v>1011</v>
      </c>
      <c r="AL424" t="str">
        <f t="shared" si="124"/>
        <v>Rec IL/Pay Fix ZC</v>
      </c>
      <c r="AM424" t="str">
        <f t="shared" si="125"/>
        <v>Long US Inflation</v>
      </c>
    </row>
    <row r="425" spans="8:39" x14ac:dyDescent="0.35">
      <c r="H425" s="287" t="e">
        <f t="shared" si="126"/>
        <v>#N/A</v>
      </c>
      <c r="I425" s="249" t="s">
        <v>1001</v>
      </c>
      <c r="J425" t="s">
        <v>1133</v>
      </c>
      <c r="K425" t="s">
        <v>705</v>
      </c>
      <c r="L425">
        <v>0</v>
      </c>
      <c r="M425">
        <v>0</v>
      </c>
      <c r="N425" s="251">
        <v>0</v>
      </c>
      <c r="O425" t="str" cm="1">
        <f t="array" ref="O425">_xll.BDP(I425,"SECURITY_TYP")</f>
        <v>OIS Swap</v>
      </c>
      <c r="P425" t="str" cm="1">
        <f t="array" ref="P425">_xll.BDP(I425,"ID_ISIN")</f>
        <v>#N/A Field Not Applicable</v>
      </c>
      <c r="Q425" t="str" cm="1">
        <f t="array" ref="Q425">_xll.BDP(P425&amp;" Govt","MATURITY")</f>
        <v>#N/A Field Not Applicable Govt</v>
      </c>
      <c r="R425" t="str" cm="1">
        <f t="array" ref="R425">_xll.BDP(I425,"CRNCY")</f>
        <v>USD</v>
      </c>
      <c r="S425" s="91" t="str" cm="1">
        <f t="array" ref="S425">_xll.BDP(P425&amp;" Govt","RISK_MID")</f>
        <v>#N/A Field Not Applicable Govt</v>
      </c>
      <c r="T425" s="175" t="e">
        <f t="shared" si="111"/>
        <v>#VALUE!</v>
      </c>
      <c r="U425" cm="1">
        <f t="array" ref="U425">IF(R425="USD",1,_xll.BDP("USD"&amp;R425&amp;" CURNCY","PX_LAST"))</f>
        <v>1</v>
      </c>
      <c r="V425" s="107" t="e">
        <f t="shared" si="112"/>
        <v>#VALUE!</v>
      </c>
      <c r="X425" s="249" t="str">
        <f t="shared" si="113"/>
        <v>SLCV21BE Corp</v>
      </c>
      <c r="Y425" s="250">
        <f t="shared" si="114"/>
        <v>0</v>
      </c>
      <c r="Z425" s="254">
        <f t="shared" si="115"/>
        <v>0</v>
      </c>
      <c r="AA425" s="254" t="e">
        <f t="shared" si="116"/>
        <v>#VALUE!</v>
      </c>
      <c r="AB425" s="91" t="str" cm="1">
        <f t="array" ref="AB425">_xll.BDP(P425&amp;" Govt","PX_DIRTY_MID")</f>
        <v>#N/A Field Not Applicable Govt</v>
      </c>
      <c r="AC425" s="256" t="e">
        <f t="shared" si="117"/>
        <v>#VALUE!</v>
      </c>
      <c r="AD425" s="255" t="e">
        <f t="shared" si="118"/>
        <v>#VALUE!</v>
      </c>
      <c r="AE425" s="249" t="str">
        <f t="shared" si="119"/>
        <v>[/SWAP 3.16 06/21/33 000g]</v>
      </c>
      <c r="AF425" s="254"/>
      <c r="AG425" s="254">
        <f t="shared" si="120"/>
        <v>0</v>
      </c>
      <c r="AH425" s="254" t="e">
        <f t="shared" si="121"/>
        <v>#VALUE!</v>
      </c>
      <c r="AI425" s="256" t="e">
        <f t="shared" si="122"/>
        <v>#VALUE!</v>
      </c>
      <c r="AJ425" t="b">
        <f t="shared" si="123"/>
        <v>1</v>
      </c>
      <c r="AK425" t="s">
        <v>1011</v>
      </c>
      <c r="AL425" t="str">
        <f t="shared" si="124"/>
        <v>OIS Swap</v>
      </c>
      <c r="AM425" t="str">
        <f t="shared" si="125"/>
        <v>USD 2y2y 5y5y Steepener</v>
      </c>
    </row>
    <row r="426" spans="8:39" x14ac:dyDescent="0.35">
      <c r="H426" s="287">
        <f t="shared" si="126"/>
        <v>-2050</v>
      </c>
      <c r="I426" s="249" t="s">
        <v>271</v>
      </c>
      <c r="J426" t="s">
        <v>272</v>
      </c>
      <c r="L426">
        <v>8324</v>
      </c>
      <c r="M426">
        <v>10183696.019028297</v>
      </c>
      <c r="N426" s="251">
        <v>94.896900000000002</v>
      </c>
      <c r="O426" t="str" cm="1">
        <f t="array" ref="O426">_xll.BDP(I426,"SECURITY_TYP")</f>
        <v>UK GILT STOCK</v>
      </c>
      <c r="P426" t="str" cm="1">
        <f t="array" ref="P426">_xll.BDP(I426,"ID_ISIN")</f>
        <v>GB00BPSNBB36</v>
      </c>
      <c r="Q426" t="str" cm="1">
        <f t="array" ref="Q426">_xll.BDP(P426&amp;" Govt","MATURITY")</f>
        <v>31/07/2054</v>
      </c>
      <c r="R426" t="str" cm="1">
        <f t="array" ref="R426">_xll.BDP(I426,"CRNCY")</f>
        <v>GBP</v>
      </c>
      <c r="S426" s="91" cm="1">
        <f t="array" ref="S426">_xll.BDP(P426&amp;" Govt","RISK_MID")</f>
        <v>15.814953291549472</v>
      </c>
      <c r="T426" s="175">
        <f t="shared" si="111"/>
        <v>16997.246119929994</v>
      </c>
      <c r="U426" cm="1">
        <f t="array" ref="U426">IF(R426="USD",1,_xll.BDP("USD"&amp;R426&amp;" CURNCY","PX_LAST"))</f>
        <v>0.77449999999999997</v>
      </c>
      <c r="V426" s="107">
        <f t="shared" si="112"/>
        <v>0.98626811806555637</v>
      </c>
      <c r="X426" s="249" t="str">
        <f t="shared" si="113"/>
        <v>ZF268086 Corp</v>
      </c>
      <c r="Y426" s="250">
        <f t="shared" si="114"/>
        <v>8082.4992369689971</v>
      </c>
      <c r="Z426" s="254">
        <f t="shared" si="115"/>
        <v>-241.50076303100286</v>
      </c>
      <c r="AA426" s="254">
        <f t="shared" si="116"/>
        <v>-493.13405903277834</v>
      </c>
      <c r="AB426" s="91" cm="1">
        <f t="array" ref="AB426">_xll.BDP(P426&amp;" Govt","PX_DIRTY_MID")</f>
        <v>98.624912416387971</v>
      </c>
      <c r="AC426" s="256">
        <f t="shared" si="117"/>
        <v>-307527.32863038767</v>
      </c>
      <c r="AD426" s="255">
        <f t="shared" si="118"/>
        <v>-3.0198007487239508E-2</v>
      </c>
      <c r="AE426" s="249" t="str">
        <f t="shared" si="119"/>
        <v>UKT 4 ⅜ 07/31/54</v>
      </c>
      <c r="AF426" s="254"/>
      <c r="AG426" s="254">
        <f t="shared" si="120"/>
        <v>-241.50076303100286</v>
      </c>
      <c r="AH426" s="254">
        <f t="shared" si="121"/>
        <v>-493.13405903277834</v>
      </c>
      <c r="AI426" s="256">
        <f t="shared" si="122"/>
        <v>-307527.32863038767</v>
      </c>
      <c r="AJ426" t="b">
        <f t="shared" si="123"/>
        <v>1</v>
      </c>
      <c r="AK426" t="s">
        <v>1011</v>
      </c>
      <c r="AL426" t="str">
        <f t="shared" si="124"/>
        <v>UK GILT STOCK</v>
      </c>
      <c r="AM426">
        <f t="shared" si="125"/>
        <v>0</v>
      </c>
    </row>
    <row r="427" spans="8:39" x14ac:dyDescent="0.35">
      <c r="H427" s="287" t="e">
        <f t="shared" si="126"/>
        <v>#N/A</v>
      </c>
      <c r="I427" s="249" t="s">
        <v>1002</v>
      </c>
      <c r="J427" t="s">
        <v>1003</v>
      </c>
      <c r="L427">
        <v>0</v>
      </c>
      <c r="M427" s="250">
        <v>0</v>
      </c>
      <c r="N427" s="251">
        <v>16.460311889648438</v>
      </c>
      <c r="O427" t="str" cm="1">
        <f t="array" ref="O427">_xll.BDP(I427,"SECURITY_TYP")</f>
        <v>Rec IL/Pay Fix ZC</v>
      </c>
      <c r="P427" t="str" cm="1">
        <f t="array" ref="P427">_xll.BDP(I427,"ID_ISIN")</f>
        <v>#N/A Field Not Applicable</v>
      </c>
      <c r="Q427" t="str" cm="1">
        <f t="array" ref="Q427">_xll.BDP(P427&amp;" Govt","MATURITY")</f>
        <v>#N/A Field Not Applicable Govt</v>
      </c>
      <c r="R427" t="str" cm="1">
        <f t="array" ref="R427">_xll.BDP(I427,"CRNCY")</f>
        <v>EUR</v>
      </c>
      <c r="S427" s="91" t="str" cm="1">
        <f t="array" ref="S427">_xll.BDP(P427&amp;" Govt","RISK_MID")</f>
        <v>#N/A Field Not Applicable Govt</v>
      </c>
      <c r="T427" s="175" t="e">
        <f t="shared" si="111"/>
        <v>#VALUE!</v>
      </c>
      <c r="U427" cm="1">
        <f t="array" ref="U427">IF(R427="USD",1,_xll.BDP("USD"&amp;R427&amp;" CURNCY","PX_LAST"))</f>
        <v>0.92</v>
      </c>
      <c r="V427" s="107" t="e">
        <f t="shared" si="112"/>
        <v>#VALUE!</v>
      </c>
      <c r="X427" s="249" t="str">
        <f t="shared" si="113"/>
        <v>SLJY013C Corp</v>
      </c>
      <c r="Y427" s="250">
        <f t="shared" si="114"/>
        <v>0</v>
      </c>
      <c r="Z427" s="254">
        <f t="shared" si="115"/>
        <v>0</v>
      </c>
      <c r="AA427" s="254" t="e">
        <f t="shared" si="116"/>
        <v>#VALUE!</v>
      </c>
      <c r="AB427" s="91" t="str" cm="1">
        <f t="array" ref="AB427">_xll.BDP(P427&amp;" Govt","PX_DIRTY_MID")</f>
        <v>#N/A Field Not Applicable Govt</v>
      </c>
      <c r="AC427" s="256" t="e">
        <f t="shared" si="117"/>
        <v>#VALUE!</v>
      </c>
      <c r="AD427" s="255" t="e">
        <f t="shared" si="118"/>
        <v>#VALUE!</v>
      </c>
      <c r="AE427" s="249" t="str">
        <f t="shared" si="119"/>
        <v>/ZC 1.161 01/15/26</v>
      </c>
      <c r="AF427" s="254"/>
      <c r="AG427" s="254">
        <f t="shared" si="120"/>
        <v>0</v>
      </c>
      <c r="AH427" s="254" t="e">
        <f t="shared" si="121"/>
        <v>#VALUE!</v>
      </c>
      <c r="AI427" s="256" t="e">
        <f t="shared" si="122"/>
        <v>#VALUE!</v>
      </c>
      <c r="AJ427" t="b">
        <f t="shared" si="123"/>
        <v>1</v>
      </c>
      <c r="AK427" t="s">
        <v>1011</v>
      </c>
      <c r="AL427" t="str">
        <f t="shared" si="124"/>
        <v>Rec IL/Pay Fix ZC</v>
      </c>
      <c r="AM427">
        <f t="shared" si="125"/>
        <v>0</v>
      </c>
    </row>
    <row r="428" spans="8:39" x14ac:dyDescent="0.35">
      <c r="H428" s="287">
        <f t="shared" si="126"/>
        <v>-6058236.4999999749</v>
      </c>
      <c r="I428" s="249" t="s">
        <v>603</v>
      </c>
      <c r="J428" t="s">
        <v>604</v>
      </c>
      <c r="L428">
        <v>6125045.1700000064</v>
      </c>
      <c r="M428">
        <v>573793.56389675394</v>
      </c>
      <c r="N428" s="251">
        <v>1</v>
      </c>
      <c r="O428" t="str" cm="1">
        <f t="array" ref="O428">_xll.BDP(I428,"SECURITY_TYP")</f>
        <v>SPOT</v>
      </c>
      <c r="P428" t="str" cm="1">
        <f t="array" ref="P428">_xll.BDP(I428,"ID_ISIN")</f>
        <v>#N/A Field Not Applicable</v>
      </c>
      <c r="Q428" t="str" cm="1">
        <f t="array" ref="Q428">_xll.BDP(P428&amp;" Govt","MATURITY")</f>
        <v>#N/A Field Not Applicable Govt</v>
      </c>
      <c r="R428" t="str" cm="1">
        <f t="array" ref="R428">_xll.BDP(I428,"CRNCY")</f>
        <v>NOK</v>
      </c>
      <c r="S428" s="91" t="str" cm="1">
        <f t="array" ref="S428">_xll.BDP(P428&amp;" Govt","RISK_MID")</f>
        <v>#N/A Field Not Applicable Govt</v>
      </c>
      <c r="T428" s="175" t="e">
        <f t="shared" si="111"/>
        <v>#VALUE!</v>
      </c>
      <c r="U428" cm="1">
        <f t="array" ref="U428">IF(R428="USD",1,_xll.BDP("USD"&amp;R428&amp;" CURNCY","PX_LAST"))</f>
        <v>10.730700000000001</v>
      </c>
      <c r="V428" s="107" t="e">
        <f t="shared" si="112"/>
        <v>#VALUE!</v>
      </c>
      <c r="X428" s="249" t="str">
        <f t="shared" si="113"/>
        <v>NOK Curncy</v>
      </c>
      <c r="Y428" s="250">
        <f t="shared" si="114"/>
        <v>5947341.7723361002</v>
      </c>
      <c r="Z428" s="254">
        <f t="shared" si="115"/>
        <v>-177703.39766390622</v>
      </c>
      <c r="AA428" s="254" t="e">
        <f t="shared" si="116"/>
        <v>#VALUE!</v>
      </c>
      <c r="AB428" s="91" t="str" cm="1">
        <f t="array" ref="AB428">_xll.BDP(P428&amp;" Govt","PX_DIRTY_MID")</f>
        <v>#N/A Field Not Applicable Govt</v>
      </c>
      <c r="AC428" s="256" t="e">
        <f t="shared" si="117"/>
        <v>#VALUE!</v>
      </c>
      <c r="AD428" s="255" t="e">
        <f t="shared" si="118"/>
        <v>#VALUE!</v>
      </c>
      <c r="AE428" s="249" t="str">
        <f t="shared" si="119"/>
        <v>{cash} NOK</v>
      </c>
      <c r="AF428" s="254"/>
      <c r="AG428" s="254">
        <f t="shared" si="120"/>
        <v>-177703.39766390622</v>
      </c>
      <c r="AH428" s="254" t="e">
        <f t="shared" si="121"/>
        <v>#VALUE!</v>
      </c>
      <c r="AI428" s="256" t="e">
        <f t="shared" si="122"/>
        <v>#VALUE!</v>
      </c>
      <c r="AJ428" t="b">
        <f t="shared" si="123"/>
        <v>1</v>
      </c>
      <c r="AK428" t="s">
        <v>1011</v>
      </c>
      <c r="AL428" t="str">
        <f t="shared" si="124"/>
        <v>SPOT</v>
      </c>
      <c r="AM428">
        <f t="shared" si="125"/>
        <v>0</v>
      </c>
    </row>
    <row r="429" spans="8:39" x14ac:dyDescent="0.35">
      <c r="H429" s="287">
        <f t="shared" si="126"/>
        <v>-2336176.9999999888</v>
      </c>
      <c r="I429" s="249" t="s">
        <v>184</v>
      </c>
      <c r="J429" t="s">
        <v>185</v>
      </c>
      <c r="L429">
        <v>4278917.1799998302</v>
      </c>
      <c r="M429">
        <v>4625296.6389339808</v>
      </c>
      <c r="N429" s="251">
        <v>1</v>
      </c>
      <c r="O429" t="str" cm="1">
        <f t="array" ref="O429">_xll.BDP(I429,"SECURITY_TYP")</f>
        <v>SPOT</v>
      </c>
      <c r="P429" t="str" cm="1">
        <f t="array" ref="P429">_xll.BDP(I429,"ID_ISIN")</f>
        <v>#N/A Field Not Applicable</v>
      </c>
      <c r="Q429" t="str" cm="1">
        <f t="array" ref="Q429">_xll.BDP(P429&amp;" Govt","MATURITY")</f>
        <v>#N/A Field Not Applicable Govt</v>
      </c>
      <c r="R429" t="str" cm="1">
        <f t="array" ref="R429">_xll.BDP(I429,"CRNCY")</f>
        <v>EUR</v>
      </c>
      <c r="S429" s="91" t="str" cm="1">
        <f t="array" ref="S429">_xll.BDP(P429&amp;" Govt","RISK_MID")</f>
        <v>#N/A Field Not Applicable Govt</v>
      </c>
      <c r="T429" s="175" t="e">
        <f t="shared" si="111"/>
        <v>#VALUE!</v>
      </c>
      <c r="U429" cm="1">
        <f t="array" ref="U429">IF(R429="USD",1,_xll.BDP("USD"&amp;R429&amp;" CURNCY","PX_LAST"))</f>
        <v>0.92</v>
      </c>
      <c r="V429" s="107" t="e">
        <f t="shared" si="112"/>
        <v>#VALUE!</v>
      </c>
      <c r="X429" s="249" t="str">
        <f t="shared" si="113"/>
        <v>EUR Curncy</v>
      </c>
      <c r="Y429" s="250">
        <f t="shared" si="114"/>
        <v>4154774.7287844978</v>
      </c>
      <c r="Z429" s="254">
        <f t="shared" si="115"/>
        <v>-124142.45121533237</v>
      </c>
      <c r="AA429" s="254" t="e">
        <f t="shared" si="116"/>
        <v>#VALUE!</v>
      </c>
      <c r="AB429" s="91" t="str" cm="1">
        <f t="array" ref="AB429">_xll.BDP(P429&amp;" Govt","PX_DIRTY_MID")</f>
        <v>#N/A Field Not Applicable Govt</v>
      </c>
      <c r="AC429" s="256" t="e">
        <f t="shared" si="117"/>
        <v>#VALUE!</v>
      </c>
      <c r="AD429" s="255" t="e">
        <f t="shared" si="118"/>
        <v>#VALUE!</v>
      </c>
      <c r="AE429" s="249" t="str">
        <f t="shared" si="119"/>
        <v>{cash} EUR</v>
      </c>
      <c r="AF429" s="254"/>
      <c r="AG429" s="254">
        <f t="shared" si="120"/>
        <v>-124142.45121533237</v>
      </c>
      <c r="AH429" s="254" t="e">
        <f t="shared" si="121"/>
        <v>#VALUE!</v>
      </c>
      <c r="AI429" s="256" t="e">
        <f t="shared" si="122"/>
        <v>#VALUE!</v>
      </c>
      <c r="AJ429" t="b">
        <f t="shared" si="123"/>
        <v>1</v>
      </c>
      <c r="AK429" t="s">
        <v>1011</v>
      </c>
      <c r="AL429" t="str">
        <f t="shared" si="124"/>
        <v>SPOT</v>
      </c>
      <c r="AM429">
        <f t="shared" si="125"/>
        <v>0</v>
      </c>
    </row>
    <row r="430" spans="8:39" x14ac:dyDescent="0.35">
      <c r="H430" s="287" t="e">
        <f t="shared" si="126"/>
        <v>#N/A</v>
      </c>
      <c r="I430" s="249" t="s">
        <v>888</v>
      </c>
      <c r="J430" t="s">
        <v>889</v>
      </c>
      <c r="K430" t="s">
        <v>690</v>
      </c>
      <c r="L430">
        <v>2001.0000000038422</v>
      </c>
      <c r="M430">
        <v>18.769661942160408</v>
      </c>
      <c r="N430" s="251">
        <v>0.93801409006118774</v>
      </c>
      <c r="O430" t="str" cm="1">
        <f t="array" ref="O430">_xll.BDP(I430,"SECURITY_TYP")</f>
        <v>Rec IL/Pay Fix ZC</v>
      </c>
      <c r="P430" t="str" cm="1">
        <f t="array" ref="P430">_xll.BDP(I430,"ID_ISIN")</f>
        <v>#N/A Field Not Applicable</v>
      </c>
      <c r="Q430" t="str" cm="1">
        <f t="array" ref="Q430">_xll.BDP(P430&amp;" Govt","MATURITY")</f>
        <v>#N/A Field Not Applicable Govt</v>
      </c>
      <c r="R430" t="str" cm="1">
        <f t="array" ref="R430">_xll.BDP(I430,"CRNCY")</f>
        <v>USD</v>
      </c>
      <c r="S430" s="91" t="str" cm="1">
        <f t="array" ref="S430">_xll.BDP(P430&amp;" Govt","RISK_MID")</f>
        <v>#N/A Field Not Applicable Govt</v>
      </c>
      <c r="T430" s="175" t="e">
        <f t="shared" si="111"/>
        <v>#VALUE!</v>
      </c>
      <c r="U430" cm="1">
        <f t="array" ref="U430">IF(R430="USD",1,_xll.BDP("USD"&amp;R430&amp;" CURNCY","PX_LAST"))</f>
        <v>1</v>
      </c>
      <c r="V430" s="107" t="e">
        <f t="shared" si="112"/>
        <v>#VALUE!</v>
      </c>
      <c r="X430" s="249" t="str">
        <f t="shared" si="113"/>
        <v>SL7Y0603 Corp</v>
      </c>
      <c r="Y430" s="250">
        <f t="shared" si="114"/>
        <v>1942.9458160987529</v>
      </c>
      <c r="Z430" s="254">
        <f t="shared" si="115"/>
        <v>-58.054183905089303</v>
      </c>
      <c r="AA430" s="254" t="e">
        <f t="shared" si="116"/>
        <v>#VALUE!</v>
      </c>
      <c r="AB430" s="91" t="str" cm="1">
        <f t="array" ref="AB430">_xll.BDP(P430&amp;" Govt","PX_DIRTY_MID")</f>
        <v>#N/A Field Not Applicable Govt</v>
      </c>
      <c r="AC430" s="256" t="e">
        <f t="shared" si="117"/>
        <v>#VALUE!</v>
      </c>
      <c r="AD430" s="255" t="e">
        <f t="shared" si="118"/>
        <v>#VALUE!</v>
      </c>
      <c r="AE430" s="249" t="str">
        <f t="shared" si="119"/>
        <v>/ZC 2.18 01/17/26 0006</v>
      </c>
      <c r="AF430" s="254"/>
      <c r="AG430" s="254">
        <f t="shared" si="120"/>
        <v>-58.054183905089303</v>
      </c>
      <c r="AH430" s="254" t="e">
        <f t="shared" si="121"/>
        <v>#VALUE!</v>
      </c>
      <c r="AI430" s="256" t="e">
        <f t="shared" si="122"/>
        <v>#VALUE!</v>
      </c>
      <c r="AJ430" t="b">
        <f t="shared" si="123"/>
        <v>1</v>
      </c>
      <c r="AK430" t="s">
        <v>1011</v>
      </c>
      <c r="AL430" t="str">
        <f t="shared" si="124"/>
        <v>Rec IL/Pay Fix ZC</v>
      </c>
      <c r="AM430" t="str">
        <f t="shared" si="125"/>
        <v>Long US Inflation</v>
      </c>
    </row>
    <row r="431" spans="8:39" x14ac:dyDescent="0.35">
      <c r="H431" s="287">
        <f t="shared" si="126"/>
        <v>-1250</v>
      </c>
      <c r="I431" s="249" t="s">
        <v>630</v>
      </c>
      <c r="J431" t="s">
        <v>341</v>
      </c>
      <c r="L431">
        <v>2948</v>
      </c>
      <c r="M431">
        <v>3338069.9312448902</v>
      </c>
      <c r="N431" s="251">
        <v>88.826999999999998</v>
      </c>
      <c r="O431" t="str" cm="1">
        <f t="array" ref="O431">_xll.BDP(I431,"SECURITY_TYP")</f>
        <v>UK GILT STOCK</v>
      </c>
      <c r="P431" t="str" cm="1">
        <f t="array" ref="P431">_xll.BDP(I431,"ID_ISIN")</f>
        <v>GB00BMF9LF76</v>
      </c>
      <c r="Q431" t="str" cm="1">
        <f t="array" ref="Q431">_xll.BDP(P431&amp;" Govt","MATURITY")</f>
        <v>22/10/2063</v>
      </c>
      <c r="R431" t="str" cm="1">
        <f t="array" ref="R431">_xll.BDP(I431,"CRNCY")</f>
        <v>GBP</v>
      </c>
      <c r="S431" s="91" cm="1">
        <f t="array" ref="S431">_xll.BDP(P431&amp;" Govt","RISK_MID")</f>
        <v>16.963172348732769</v>
      </c>
      <c r="T431" s="175">
        <f t="shared" si="111"/>
        <v>6456.73751892372</v>
      </c>
      <c r="U431" cm="1">
        <f t="array" ref="U431">IF(R431="USD",1,_xll.BDP("USD"&amp;R431&amp;" CURNCY","PX_LAST"))</f>
        <v>0.77449999999999997</v>
      </c>
      <c r="V431" s="107">
        <f t="shared" si="112"/>
        <v>0.37465330069941916</v>
      </c>
      <c r="X431" s="249" t="str">
        <f t="shared" si="113"/>
        <v>ZK165791 Corp</v>
      </c>
      <c r="Y431" s="250">
        <f t="shared" si="114"/>
        <v>2862.4708974753248</v>
      </c>
      <c r="Z431" s="254">
        <f t="shared" si="115"/>
        <v>-85.529102524675181</v>
      </c>
      <c r="AA431" s="254">
        <f t="shared" si="116"/>
        <v>-187.32665034970952</v>
      </c>
      <c r="AB431" s="91" cm="1">
        <f t="array" ref="AB431">_xll.BDP(P431&amp;" Govt","PX_DIRTY_MID")</f>
        <v>91.410532786885256</v>
      </c>
      <c r="AC431" s="256">
        <f t="shared" si="117"/>
        <v>-100945.9113049024</v>
      </c>
      <c r="AD431" s="255">
        <f t="shared" si="118"/>
        <v>-3.0240801835824907E-2</v>
      </c>
      <c r="AE431" s="249" t="str">
        <f t="shared" si="119"/>
        <v>UKT 4 10/22/63</v>
      </c>
      <c r="AF431" s="254"/>
      <c r="AG431" s="254">
        <f t="shared" si="120"/>
        <v>-85.529102524675181</v>
      </c>
      <c r="AH431" s="254">
        <f t="shared" si="121"/>
        <v>-187.32665034970952</v>
      </c>
      <c r="AI431" s="256">
        <f t="shared" si="122"/>
        <v>-100945.9113049024</v>
      </c>
      <c r="AJ431" t="b">
        <f t="shared" si="123"/>
        <v>1</v>
      </c>
      <c r="AK431" t="s">
        <v>1011</v>
      </c>
      <c r="AL431" t="str">
        <f t="shared" si="124"/>
        <v>UK GILT STOCK</v>
      </c>
      <c r="AM431">
        <f t="shared" si="125"/>
        <v>0</v>
      </c>
    </row>
    <row r="432" spans="8:39" x14ac:dyDescent="0.35">
      <c r="H432" s="287" t="e">
        <f t="shared" si="126"/>
        <v>#N/A</v>
      </c>
      <c r="I432" s="249" t="s">
        <v>1006</v>
      </c>
      <c r="J432" t="s">
        <v>1256</v>
      </c>
      <c r="K432" t="s">
        <v>690</v>
      </c>
      <c r="L432">
        <v>0</v>
      </c>
      <c r="M432">
        <v>0</v>
      </c>
      <c r="N432" s="251">
        <v>0</v>
      </c>
      <c r="O432" t="str" cm="1">
        <f t="array" ref="O432">_xll.BDP(I432,"SECURITY_TYP")</f>
        <v>Rec Fix/Pay IL ZC</v>
      </c>
      <c r="P432" t="str" cm="1">
        <f t="array" ref="P432">_xll.BDP(I432,"ID_ISIN")</f>
        <v>#N/A Field Not Applicable</v>
      </c>
      <c r="Q432" t="str" cm="1">
        <f t="array" ref="Q432">_xll.BDP(P432&amp;" Govt","MATURITY")</f>
        <v>#N/A Field Not Applicable Govt</v>
      </c>
      <c r="R432" t="str" cm="1">
        <f t="array" ref="R432">_xll.BDP(I432,"CRNCY")</f>
        <v>USD</v>
      </c>
      <c r="S432" s="91" t="str" cm="1">
        <f t="array" ref="S432">_xll.BDP(P432&amp;" Govt","RISK_MID")</f>
        <v>#N/A Field Not Applicable Govt</v>
      </c>
      <c r="T432" s="175" t="e">
        <f t="shared" si="111"/>
        <v>#VALUE!</v>
      </c>
      <c r="U432" cm="1">
        <f t="array" ref="U432">IF(R432="USD",1,_xll.BDP("USD"&amp;R432&amp;" CURNCY","PX_LAST"))</f>
        <v>1</v>
      </c>
      <c r="V432" s="107" t="e">
        <f t="shared" si="112"/>
        <v>#VALUE!</v>
      </c>
      <c r="X432" s="249" t="str">
        <f t="shared" si="113"/>
        <v>SL7Y06V4 Corp</v>
      </c>
      <c r="Y432" s="250">
        <f t="shared" si="114"/>
        <v>0</v>
      </c>
      <c r="Z432" s="254">
        <f t="shared" si="115"/>
        <v>0</v>
      </c>
      <c r="AA432" s="254" t="e">
        <f t="shared" si="116"/>
        <v>#VALUE!</v>
      </c>
      <c r="AB432" s="91" t="str" cm="1">
        <f t="array" ref="AB432">_xll.BDP(P432&amp;" Govt","PX_DIRTY_MID")</f>
        <v>#N/A Field Not Applicable Govt</v>
      </c>
      <c r="AC432" s="256" t="e">
        <f t="shared" si="117"/>
        <v>#VALUE!</v>
      </c>
      <c r="AD432" s="255" t="e">
        <f t="shared" si="118"/>
        <v>#VALUE!</v>
      </c>
      <c r="AE432" s="249" t="str">
        <f t="shared" si="119"/>
        <v>[/ZC 2.18 01/17/26 000L]</v>
      </c>
      <c r="AF432" s="254"/>
      <c r="AG432" s="254">
        <f t="shared" si="120"/>
        <v>0</v>
      </c>
      <c r="AH432" s="254" t="e">
        <f t="shared" si="121"/>
        <v>#VALUE!</v>
      </c>
      <c r="AI432" s="256" t="e">
        <f t="shared" si="122"/>
        <v>#VALUE!</v>
      </c>
      <c r="AJ432" t="b">
        <f t="shared" si="123"/>
        <v>1</v>
      </c>
      <c r="AK432" t="s">
        <v>1011</v>
      </c>
      <c r="AL432" t="str">
        <f t="shared" si="124"/>
        <v>Rec Fix/Pay IL ZC</v>
      </c>
      <c r="AM432" t="str">
        <f t="shared" si="125"/>
        <v>Long US Inflation</v>
      </c>
    </row>
    <row r="433" spans="8:39" x14ac:dyDescent="0.35">
      <c r="H433" s="287" t="e">
        <f t="shared" si="126"/>
        <v>#N/A</v>
      </c>
      <c r="I433" s="249" t="s">
        <v>1007</v>
      </c>
      <c r="J433" t="s">
        <v>1176</v>
      </c>
      <c r="K433" t="s">
        <v>690</v>
      </c>
      <c r="L433">
        <v>0</v>
      </c>
      <c r="M433">
        <v>0</v>
      </c>
      <c r="N433" s="251">
        <v>0</v>
      </c>
      <c r="O433" t="str" cm="1">
        <f t="array" ref="O433">_xll.BDP(I433,"SECURITY_TYP")</f>
        <v>Rec Fix/Pay IL ZC</v>
      </c>
      <c r="P433" t="str" cm="1">
        <f t="array" ref="P433">_xll.BDP(I433,"ID_ISIN")</f>
        <v>#N/A Field Not Applicable</v>
      </c>
      <c r="Q433" t="str" cm="1">
        <f t="array" ref="Q433">_xll.BDP(P433&amp;" Govt","MATURITY")</f>
        <v>#N/A Field Not Applicable Govt</v>
      </c>
      <c r="R433" t="str" cm="1">
        <f t="array" ref="R433">_xll.BDP(I433,"CRNCY")</f>
        <v>USD</v>
      </c>
      <c r="S433" s="91" t="str" cm="1">
        <f t="array" ref="S433">_xll.BDP(P433&amp;" Govt","RISK_MID")</f>
        <v>#N/A Field Not Applicable Govt</v>
      </c>
      <c r="T433" s="175" t="e">
        <f t="shared" si="111"/>
        <v>#VALUE!</v>
      </c>
      <c r="U433" cm="1">
        <f t="array" ref="U433">IF(R433="USD",1,_xll.BDP("USD"&amp;R433&amp;" CURNCY","PX_LAST"))</f>
        <v>1</v>
      </c>
      <c r="V433" s="107" t="e">
        <f t="shared" si="112"/>
        <v>#VALUE!</v>
      </c>
      <c r="X433" s="249" t="str">
        <f t="shared" si="113"/>
        <v>SL7Y06X3 Corp</v>
      </c>
      <c r="Y433" s="250">
        <f t="shared" si="114"/>
        <v>0</v>
      </c>
      <c r="Z433" s="254">
        <f t="shared" si="115"/>
        <v>0</v>
      </c>
      <c r="AA433" s="254" t="e">
        <f t="shared" si="116"/>
        <v>#VALUE!</v>
      </c>
      <c r="AB433" s="91" t="str" cm="1">
        <f t="array" ref="AB433">_xll.BDP(P433&amp;" Govt","PX_DIRTY_MID")</f>
        <v>#N/A Field Not Applicable Govt</v>
      </c>
      <c r="AC433" s="256" t="e">
        <f t="shared" si="117"/>
        <v>#VALUE!</v>
      </c>
      <c r="AD433" s="255" t="e">
        <f t="shared" si="118"/>
        <v>#VALUE!</v>
      </c>
      <c r="AE433" s="249" t="str">
        <f t="shared" si="119"/>
        <v>[/ZC 2.63625 09/20/25 0006]</v>
      </c>
      <c r="AF433" s="254"/>
      <c r="AG433" s="254">
        <f t="shared" si="120"/>
        <v>0</v>
      </c>
      <c r="AH433" s="254" t="e">
        <f t="shared" si="121"/>
        <v>#VALUE!</v>
      </c>
      <c r="AI433" s="256" t="e">
        <f t="shared" si="122"/>
        <v>#VALUE!</v>
      </c>
      <c r="AJ433" t="b">
        <f t="shared" si="123"/>
        <v>1</v>
      </c>
      <c r="AK433" t="s">
        <v>1011</v>
      </c>
      <c r="AL433" t="str">
        <f t="shared" si="124"/>
        <v>Rec Fix/Pay IL ZC</v>
      </c>
      <c r="AM433" t="str">
        <f t="shared" si="125"/>
        <v>Long US Inflation</v>
      </c>
    </row>
    <row r="434" spans="8:39" x14ac:dyDescent="0.35">
      <c r="H434" s="287">
        <f t="shared" si="126"/>
        <v>-200</v>
      </c>
      <c r="I434" s="249" t="s">
        <v>182</v>
      </c>
      <c r="J434" t="s">
        <v>183</v>
      </c>
      <c r="L434">
        <v>1275</v>
      </c>
      <c r="M434">
        <v>1511382.5886006597</v>
      </c>
      <c r="N434" s="251">
        <v>88.700999999999993</v>
      </c>
      <c r="O434" t="str" cm="1">
        <f t="array" ref="O434">_xll.BDP(I434,"SECURITY_TYP")</f>
        <v>UK GILT STOCK</v>
      </c>
      <c r="P434" t="str" cm="1">
        <f t="array" ref="P434">_xll.BDP(I434,"ID_ISIN")</f>
        <v>GB00BMF9LH90</v>
      </c>
      <c r="Q434" t="str" cm="1">
        <f t="array" ref="Q434">_xll.BDP(P434&amp;" Govt","MATURITY")</f>
        <v>22/03/2045</v>
      </c>
      <c r="R434" t="str" cm="1">
        <f t="array" ref="R434">_xll.BDP(I434,"CRNCY")</f>
        <v>GBP</v>
      </c>
      <c r="S434" s="91" cm="1">
        <f t="array" ref="S434">_xll.BDP(P434&amp;" Govt","RISK_MID")</f>
        <v>17.970051918814004</v>
      </c>
      <c r="T434" s="175">
        <f t="shared" si="111"/>
        <v>2958.2719427356824</v>
      </c>
      <c r="U434" cm="1">
        <f t="array" ref="U434">IF(R434="USD",1,_xll.BDP("USD"&amp;R434&amp;" CURNCY","PX_LAST"))</f>
        <v>0.77449999999999997</v>
      </c>
      <c r="V434" s="107">
        <f t="shared" si="112"/>
        <v>0.17165423628637058</v>
      </c>
      <c r="X434" s="249" t="str">
        <f t="shared" si="113"/>
        <v>ZK165790 Corp</v>
      </c>
      <c r="Y434" s="250">
        <f t="shared" si="114"/>
        <v>1238.0089532839345</v>
      </c>
      <c r="Z434" s="254">
        <f t="shared" si="115"/>
        <v>-36.991046716065512</v>
      </c>
      <c r="AA434" s="254">
        <f t="shared" si="116"/>
        <v>-85.827118143185487</v>
      </c>
      <c r="AB434" s="91" cm="1">
        <f t="array" ref="AB434">_xll.BDP(P434&amp;" Govt","PX_DIRTY_MID")</f>
        <v>93.758507325000011</v>
      </c>
      <c r="AC434" s="256">
        <f t="shared" si="117"/>
        <v>-44780.184951422161</v>
      </c>
      <c r="AD434" s="255">
        <f t="shared" si="118"/>
        <v>-2.9628623016547177E-2</v>
      </c>
      <c r="AE434" s="249" t="str">
        <f t="shared" si="119"/>
        <v>UKTI 0 ⅝ 03/22/45 3MO</v>
      </c>
      <c r="AF434" s="254"/>
      <c r="AG434" s="254">
        <f t="shared" si="120"/>
        <v>-36.991046716065512</v>
      </c>
      <c r="AH434" s="254">
        <f t="shared" si="121"/>
        <v>-85.827118143185487</v>
      </c>
      <c r="AI434" s="256">
        <f t="shared" si="122"/>
        <v>-44780.184951422161</v>
      </c>
      <c r="AJ434" t="b">
        <f t="shared" si="123"/>
        <v>1</v>
      </c>
      <c r="AK434" t="s">
        <v>1011</v>
      </c>
      <c r="AL434" t="str">
        <f t="shared" si="124"/>
        <v>UK GILT STOCK</v>
      </c>
      <c r="AM434">
        <f t="shared" si="125"/>
        <v>0</v>
      </c>
    </row>
    <row r="435" spans="8:39" x14ac:dyDescent="0.35">
      <c r="H435" s="287" t="e">
        <f t="shared" si="126"/>
        <v>#N/A</v>
      </c>
      <c r="I435" s="249" t="s">
        <v>693</v>
      </c>
      <c r="J435" t="s">
        <v>694</v>
      </c>
      <c r="K435" t="s">
        <v>695</v>
      </c>
      <c r="L435">
        <v>-156</v>
      </c>
      <c r="M435">
        <v>677479.60526315996</v>
      </c>
      <c r="N435" s="251">
        <v>123.71875</v>
      </c>
      <c r="O435" t="str" cm="1">
        <f t="array" ref="O435">_xll.BDP(I435,"SECURITY_TYP")</f>
        <v>Financial commodity future.</v>
      </c>
      <c r="P435" t="str" cm="1">
        <f t="array" ref="P435">_xll.BDP(I435,"ID_ISIN")</f>
        <v>#N/A Field Not Applicable</v>
      </c>
      <c r="Q435" t="str" cm="1">
        <f t="array" ref="Q435">_xll.BDP(P435&amp;" Govt","MATURITY")</f>
        <v>#N/A Field Not Applicable Govt</v>
      </c>
      <c r="R435" t="str" cm="1">
        <f t="array" ref="R435">_xll.BDP(I435,"CRNCY")</f>
        <v>USD</v>
      </c>
      <c r="S435" s="91" t="str" cm="1">
        <f t="array" ref="S435">_xll.BDP(P435&amp;" Govt","RISK_MID")</f>
        <v>#N/A Field Not Applicable Govt</v>
      </c>
      <c r="T435" s="175" t="e">
        <f t="shared" si="111"/>
        <v>#VALUE!</v>
      </c>
      <c r="U435" cm="1">
        <f t="array" ref="U435">IF(R435="USD",1,_xll.BDP("USD"&amp;R435&amp;" CURNCY","PX_LAST"))</f>
        <v>1</v>
      </c>
      <c r="V435" s="107" t="e">
        <f t="shared" si="112"/>
        <v>#VALUE!</v>
      </c>
      <c r="X435" s="249" t="str">
        <f t="shared" si="113"/>
        <v>WNM4 Comdty</v>
      </c>
      <c r="Y435" s="250">
        <f t="shared" si="114"/>
        <v>-151.47403663709318</v>
      </c>
      <c r="Z435" s="254">
        <f t="shared" si="115"/>
        <v>4.5259633629068219</v>
      </c>
      <c r="AA435" s="254" t="e">
        <f t="shared" si="116"/>
        <v>#VALUE!</v>
      </c>
      <c r="AB435" s="91" t="str" cm="1">
        <f t="array" ref="AB435">_xll.BDP(P435&amp;" Govt","PX_DIRTY_MID")</f>
        <v>#N/A Field Not Applicable Govt</v>
      </c>
      <c r="AC435" s="256" t="e">
        <f t="shared" si="117"/>
        <v>#VALUE!</v>
      </c>
      <c r="AD435" s="255" t="e">
        <f t="shared" si="118"/>
        <v>#VALUE!</v>
      </c>
      <c r="AE435" s="249" t="str">
        <f t="shared" si="119"/>
        <v>WNM4 CBT</v>
      </c>
      <c r="AF435" s="254"/>
      <c r="AG435" s="254">
        <f t="shared" si="120"/>
        <v>4.5259633629068219</v>
      </c>
      <c r="AH435" s="254" t="e">
        <f t="shared" si="121"/>
        <v>#VALUE!</v>
      </c>
      <c r="AI435" s="256" t="e">
        <f t="shared" si="122"/>
        <v>#VALUE!</v>
      </c>
      <c r="AJ435" t="b">
        <f t="shared" si="123"/>
        <v>1</v>
      </c>
      <c r="AK435" t="s">
        <v>1011</v>
      </c>
      <c r="AL435" t="str">
        <f t="shared" si="124"/>
        <v>Financial commodity future.</v>
      </c>
      <c r="AM435" t="str">
        <f t="shared" si="125"/>
        <v>USD 5s30s Steepener</v>
      </c>
    </row>
    <row r="436" spans="8:39" x14ac:dyDescent="0.35">
      <c r="H436" s="287" t="e">
        <f t="shared" si="126"/>
        <v>#N/A</v>
      </c>
      <c r="I436" s="249" t="s">
        <v>901</v>
      </c>
      <c r="J436" t="s">
        <v>1210</v>
      </c>
      <c r="L436">
        <v>0</v>
      </c>
      <c r="M436" s="250">
        <v>0</v>
      </c>
      <c r="N436" s="251">
        <v>0</v>
      </c>
      <c r="O436" t="str" cm="1">
        <f t="array" ref="O436">_xll.BDP(I436,"SECURITY_TYP")</f>
        <v>EURO-DOLLAR</v>
      </c>
      <c r="P436" t="str" cm="1">
        <f t="array" ref="P436">_xll.BDP(I436,"ID_ISIN")</f>
        <v>USP17625AB33</v>
      </c>
      <c r="Q436" t="str" cm="1">
        <f t="array" ref="Q436">_xll.BDP(P436&amp;" Govt","MATURITY")</f>
        <v>07/05/2028</v>
      </c>
      <c r="R436" t="str" cm="1">
        <f t="array" ref="R436">_xll.BDP(I436,"CRNCY")</f>
        <v>USD</v>
      </c>
      <c r="S436" s="91" cm="1">
        <f t="array" ref="S436">_xll.BDP(P436&amp;" Govt","RISK_MID")</f>
        <v>0.39823656709216948</v>
      </c>
      <c r="T436" s="175">
        <f t="shared" si="111"/>
        <v>0</v>
      </c>
      <c r="U436" cm="1">
        <f t="array" ref="U436">IF(R436="USD",1,_xll.BDP("USD"&amp;R436&amp;" CURNCY","PX_LAST"))</f>
        <v>1</v>
      </c>
      <c r="V436" s="107">
        <f t="shared" si="112"/>
        <v>0</v>
      </c>
      <c r="X436" s="249" t="str">
        <f t="shared" si="113"/>
        <v>EH334522 Corp</v>
      </c>
      <c r="Y436" s="250">
        <f t="shared" si="114"/>
        <v>0</v>
      </c>
      <c r="Z436" s="254">
        <f t="shared" si="115"/>
        <v>0</v>
      </c>
      <c r="AA436" s="254">
        <f t="shared" si="116"/>
        <v>0</v>
      </c>
      <c r="AB436" s="91" cm="1">
        <f t="array" ref="AB436">_xll.BDP(P436&amp;" Govt","PX_DIRTY_MID")</f>
        <v>19.3065</v>
      </c>
      <c r="AC436" s="256">
        <f t="shared" si="117"/>
        <v>0</v>
      </c>
      <c r="AD436" s="255" t="e">
        <f t="shared" si="118"/>
        <v>#DIV/0!</v>
      </c>
      <c r="AE436" s="249" t="str">
        <f t="shared" si="119"/>
        <v>[VENZ 9 ¼ 05/07/28]</v>
      </c>
      <c r="AF436" s="254"/>
      <c r="AG436" s="254">
        <f t="shared" si="120"/>
        <v>0</v>
      </c>
      <c r="AH436" s="254">
        <f t="shared" si="121"/>
        <v>0</v>
      </c>
      <c r="AI436" s="256">
        <f t="shared" si="122"/>
        <v>0</v>
      </c>
      <c r="AJ436" t="b">
        <f t="shared" si="123"/>
        <v>1</v>
      </c>
      <c r="AK436" t="s">
        <v>1011</v>
      </c>
      <c r="AL436" t="str">
        <f t="shared" si="124"/>
        <v>EURO-DOLLAR</v>
      </c>
      <c r="AM436">
        <f t="shared" si="125"/>
        <v>0</v>
      </c>
    </row>
    <row r="437" spans="8:39" x14ac:dyDescent="0.35">
      <c r="H437" s="287">
        <f t="shared" si="126"/>
        <v>0</v>
      </c>
      <c r="I437" s="249" t="s">
        <v>890</v>
      </c>
      <c r="J437" t="s">
        <v>891</v>
      </c>
      <c r="L437">
        <v>3727.5500000059837</v>
      </c>
      <c r="M437">
        <v>162.92809408779192</v>
      </c>
      <c r="N437" s="251">
        <v>1</v>
      </c>
      <c r="O437" t="str" cm="1">
        <f t="array" ref="O437">_xll.BDP(I437,"SECURITY_TYP")</f>
        <v>SPOT</v>
      </c>
      <c r="P437" t="str" cm="1">
        <f t="array" ref="P437">_xll.BDP(I437,"ID_ISIN")</f>
        <v>#N/A Field Not Applicable</v>
      </c>
      <c r="Q437" t="str" cm="1">
        <f t="array" ref="Q437">_xll.BDP(P437&amp;" Govt","MATURITY")</f>
        <v>#N/A Field Not Applicable Govt</v>
      </c>
      <c r="R437" t="str" cm="1">
        <f t="array" ref="R437">_xll.BDP(I437,"CRNCY")</f>
        <v>CZK</v>
      </c>
      <c r="S437" s="91" t="str" cm="1">
        <f t="array" ref="S437">_xll.BDP(P437&amp;" Govt","RISK_MID")</f>
        <v>#N/A Field Not Applicable Govt</v>
      </c>
      <c r="T437" s="175" t="e">
        <f t="shared" si="111"/>
        <v>#VALUE!</v>
      </c>
      <c r="U437" cm="1">
        <f t="array" ref="U437">IF(R437="USD",1,_xll.BDP("USD"&amp;R437&amp;" CURNCY","PX_LAST"))</f>
        <v>23.3277</v>
      </c>
      <c r="V437" s="107" t="e">
        <f t="shared" si="112"/>
        <v>#VALUE!</v>
      </c>
      <c r="X437" s="249" t="str">
        <f t="shared" si="113"/>
        <v>CZK Curncy</v>
      </c>
      <c r="Y437" s="250">
        <f t="shared" si="114"/>
        <v>3619.4041363301476</v>
      </c>
      <c r="Z437" s="254">
        <f t="shared" si="115"/>
        <v>-108.14586367583615</v>
      </c>
      <c r="AA437" s="254" t="e">
        <f t="shared" si="116"/>
        <v>#VALUE!</v>
      </c>
      <c r="AB437" s="91" t="str" cm="1">
        <f t="array" ref="AB437">_xll.BDP(P437&amp;" Govt","PX_DIRTY_MID")</f>
        <v>#N/A Field Not Applicable Govt</v>
      </c>
      <c r="AC437" s="256" t="e">
        <f t="shared" si="117"/>
        <v>#VALUE!</v>
      </c>
      <c r="AD437" s="255" t="e">
        <f t="shared" si="118"/>
        <v>#VALUE!</v>
      </c>
      <c r="AE437" s="249" t="str">
        <f t="shared" si="119"/>
        <v>{cash} CZK</v>
      </c>
      <c r="AF437" s="254"/>
      <c r="AG437" s="254">
        <f t="shared" si="120"/>
        <v>-108.14586367583615</v>
      </c>
      <c r="AH437" s="254" t="e">
        <f t="shared" si="121"/>
        <v>#VALUE!</v>
      </c>
      <c r="AI437" s="256" t="e">
        <f t="shared" si="122"/>
        <v>#VALUE!</v>
      </c>
      <c r="AJ437" t="b">
        <f t="shared" si="123"/>
        <v>1</v>
      </c>
      <c r="AK437" t="s">
        <v>1011</v>
      </c>
      <c r="AL437" t="str">
        <f t="shared" si="124"/>
        <v>SPOT</v>
      </c>
      <c r="AM437">
        <f t="shared" si="125"/>
        <v>0</v>
      </c>
    </row>
    <row r="438" spans="8:39" x14ac:dyDescent="0.35">
      <c r="H438" s="287" t="e">
        <f t="shared" si="126"/>
        <v>#N/A</v>
      </c>
      <c r="I438" s="249" t="s">
        <v>864</v>
      </c>
      <c r="J438" t="s">
        <v>1082</v>
      </c>
      <c r="L438">
        <v>0</v>
      </c>
      <c r="M438" s="250">
        <v>0</v>
      </c>
      <c r="N438" s="251">
        <v>0</v>
      </c>
      <c r="O438" t="str" cm="1">
        <f t="array" ref="O438">_xll.BDP(I438,"SECURITY_TYP")</f>
        <v>GLOBAL</v>
      </c>
      <c r="P438" t="str" cm="1">
        <f t="array" ref="P438">_xll.BDP(I438,"ID_ISIN")</f>
        <v>US922646AS37</v>
      </c>
      <c r="Q438" t="str" cm="1">
        <f t="array" ref="Q438">_xll.BDP(P438&amp;" Govt","MATURITY")</f>
        <v>15/09/2027</v>
      </c>
      <c r="R438" t="str" cm="1">
        <f t="array" ref="R438">_xll.BDP(I438,"CRNCY")</f>
        <v>USD</v>
      </c>
      <c r="S438" s="91" cm="1">
        <f t="array" ref="S438">_xll.BDP(P438&amp;" Govt","RISK_MID")</f>
        <v>0.36589946535467988</v>
      </c>
      <c r="T438" s="175">
        <f t="shared" si="111"/>
        <v>0</v>
      </c>
      <c r="U438" cm="1">
        <f t="array" ref="U438">IF(R438="USD",1,_xll.BDP("USD"&amp;R438&amp;" CURNCY","PX_LAST"))</f>
        <v>1</v>
      </c>
      <c r="V438" s="107">
        <f t="shared" si="112"/>
        <v>0</v>
      </c>
      <c r="X438" s="249" t="str">
        <f t="shared" si="113"/>
        <v>TT335947 Corp</v>
      </c>
      <c r="Y438" s="250">
        <f t="shared" si="114"/>
        <v>0</v>
      </c>
      <c r="Z438" s="254">
        <f t="shared" si="115"/>
        <v>0</v>
      </c>
      <c r="AA438" s="254">
        <f t="shared" si="116"/>
        <v>0</v>
      </c>
      <c r="AB438" s="91" cm="1">
        <f t="array" ref="AB438">_xll.BDP(P438&amp;" Govt","PX_DIRTY_MID")</f>
        <v>21.006</v>
      </c>
      <c r="AC438" s="256">
        <f t="shared" si="117"/>
        <v>0</v>
      </c>
      <c r="AD438" s="255" t="e">
        <f t="shared" si="118"/>
        <v>#DIV/0!</v>
      </c>
      <c r="AE438" s="249" t="str">
        <f t="shared" si="119"/>
        <v>[VENZ 9 ¼ 09/15/27]</v>
      </c>
      <c r="AF438" s="254"/>
      <c r="AG438" s="254">
        <f t="shared" si="120"/>
        <v>0</v>
      </c>
      <c r="AH438" s="254">
        <f t="shared" si="121"/>
        <v>0</v>
      </c>
      <c r="AI438" s="256">
        <f t="shared" si="122"/>
        <v>0</v>
      </c>
      <c r="AJ438" t="b">
        <f t="shared" si="123"/>
        <v>1</v>
      </c>
      <c r="AK438" t="s">
        <v>1011</v>
      </c>
      <c r="AL438" t="str">
        <f t="shared" si="124"/>
        <v>GLOBAL</v>
      </c>
      <c r="AM438">
        <f t="shared" si="125"/>
        <v>0</v>
      </c>
    </row>
    <row r="439" spans="8:39" x14ac:dyDescent="0.35">
      <c r="H439" s="287" t="e">
        <f t="shared" si="126"/>
        <v>#N/A</v>
      </c>
      <c r="O439" t="str" cm="1">
        <f t="array" ref="O439">_xll.BDP(I439,"SECURITY_TYP")</f>
        <v>#N/A Mandatory parameter [SECURITY] cannot be empty</v>
      </c>
      <c r="P439" t="str" cm="1">
        <f t="array" ref="P439">_xll.BDP(I439,"ID_ISIN")</f>
        <v>#N/A Mandatory parameter [SECURITY] cannot be empty</v>
      </c>
      <c r="Q439" t="str" cm="1">
        <f t="array" ref="Q439">_xll.BDP(P439&amp;" Govt","MATURITY")</f>
        <v>#N/A Mandatory parameter [SECURITY] cannot be empty Govt</v>
      </c>
      <c r="R439" t="str" cm="1">
        <f t="array" ref="R439">_xll.BDP(I439,"CRNCY")</f>
        <v>#N/A Mandatory parameter [SECURITY] cannot be empty</v>
      </c>
      <c r="S439" s="91" t="str" cm="1">
        <f t="array" ref="S439">_xll.BDP(P439&amp;" Govt","RISK_MID")</f>
        <v>#N/A Mandatory parameter [SECURITY] cannot be empty Govt</v>
      </c>
      <c r="T439" s="175" t="e">
        <f t="shared" si="111"/>
        <v>#VALUE!</v>
      </c>
      <c r="U439" t="str" cm="1">
        <f t="array" ref="U439">IF(R439="USD",1,_xll.BDP("USD"&amp;R439&amp;" CURNCY","PX_LAST"))</f>
        <v>#N/A Invalid Security</v>
      </c>
      <c r="V439" s="107" t="e">
        <f t="shared" si="112"/>
        <v>#VALUE!</v>
      </c>
      <c r="X439" s="249">
        <f t="shared" si="113"/>
        <v>0</v>
      </c>
      <c r="Y439" s="250">
        <f t="shared" si="114"/>
        <v>0</v>
      </c>
      <c r="Z439" s="254">
        <f t="shared" si="115"/>
        <v>0</v>
      </c>
      <c r="AA439" s="254" t="e">
        <f t="shared" si="116"/>
        <v>#VALUE!</v>
      </c>
      <c r="AB439" s="91" t="str" cm="1">
        <f t="array" ref="AB439">_xll.BDP(P439&amp;" Govt","PX_DIRTY_MID")</f>
        <v>#N/A Mandatory parameter [SECURITY] cannot be empty Govt</v>
      </c>
      <c r="AC439" s="256" t="e">
        <f t="shared" si="117"/>
        <v>#VALUE!</v>
      </c>
      <c r="AD439" s="255" t="e">
        <f t="shared" si="118"/>
        <v>#VALUE!</v>
      </c>
      <c r="AE439" s="249">
        <f t="shared" si="119"/>
        <v>0</v>
      </c>
      <c r="AF439" s="254"/>
      <c r="AG439" s="254">
        <f t="shared" si="120"/>
        <v>0</v>
      </c>
      <c r="AH439" s="254" t="e">
        <f t="shared" si="121"/>
        <v>#VALUE!</v>
      </c>
      <c r="AI439" s="256" t="e">
        <f t="shared" si="122"/>
        <v>#VALUE!</v>
      </c>
      <c r="AJ439" t="b">
        <f t="shared" si="123"/>
        <v>1</v>
      </c>
      <c r="AK439" t="s">
        <v>1011</v>
      </c>
      <c r="AL439" t="str">
        <f t="shared" si="124"/>
        <v>#N/A Mandatory parameter [SECURITY] cannot be empty</v>
      </c>
      <c r="AM439">
        <f t="shared" si="125"/>
        <v>0</v>
      </c>
    </row>
    <row r="440" spans="8:39" x14ac:dyDescent="0.35">
      <c r="H440" s="287" t="e">
        <f t="shared" si="126"/>
        <v>#N/A</v>
      </c>
      <c r="O440" t="str" cm="1">
        <f t="array" ref="O440">_xll.BDP(I440,"SECURITY_TYP")</f>
        <v>#N/A Mandatory parameter [SECURITY] cannot be empty</v>
      </c>
      <c r="P440" t="str" cm="1">
        <f t="array" ref="P440">_xll.BDP(I440,"ID_ISIN")</f>
        <v>#N/A Mandatory parameter [SECURITY] cannot be empty</v>
      </c>
      <c r="Q440" t="str" cm="1">
        <f t="array" ref="Q440">_xll.BDP(P440&amp;" Govt","MATURITY")</f>
        <v>#N/A Mandatory parameter [SECURITY] cannot be empty Govt</v>
      </c>
      <c r="R440" t="str" cm="1">
        <f t="array" ref="R440">_xll.BDP(I440,"CRNCY")</f>
        <v>#N/A Mandatory parameter [SECURITY] cannot be empty</v>
      </c>
      <c r="S440" s="91" t="str" cm="1">
        <f t="array" ref="S440">_xll.BDP(P440&amp;" Govt","RISK_MID")</f>
        <v>#N/A Mandatory parameter [SECURITY] cannot be empty Govt</v>
      </c>
      <c r="T440" s="175" t="e">
        <f t="shared" si="111"/>
        <v>#VALUE!</v>
      </c>
      <c r="U440" t="str" cm="1">
        <f t="array" ref="U440">IF(R440="USD",1,_xll.BDP("USD"&amp;R440&amp;" CURNCY","PX_LAST"))</f>
        <v>#N/A Invalid Security</v>
      </c>
      <c r="V440" s="107" t="e">
        <f t="shared" si="112"/>
        <v>#VALUE!</v>
      </c>
      <c r="X440" s="249">
        <f t="shared" si="113"/>
        <v>0</v>
      </c>
      <c r="Y440" s="250">
        <f t="shared" si="114"/>
        <v>0</v>
      </c>
      <c r="Z440" s="254">
        <f t="shared" si="115"/>
        <v>0</v>
      </c>
      <c r="AA440" s="254" t="e">
        <f t="shared" si="116"/>
        <v>#VALUE!</v>
      </c>
      <c r="AB440" s="91" t="str" cm="1">
        <f t="array" ref="AB440">_xll.BDP(P440&amp;" Govt","PX_DIRTY_MID")</f>
        <v>#N/A Mandatory parameter [SECURITY] cannot be empty Govt</v>
      </c>
      <c r="AC440" s="256" t="e">
        <f t="shared" si="117"/>
        <v>#VALUE!</v>
      </c>
      <c r="AD440" s="255" t="e">
        <f t="shared" si="118"/>
        <v>#VALUE!</v>
      </c>
      <c r="AE440" s="249">
        <f t="shared" si="119"/>
        <v>0</v>
      </c>
      <c r="AF440" s="254"/>
      <c r="AG440" s="254">
        <f t="shared" si="120"/>
        <v>0</v>
      </c>
      <c r="AH440" s="254" t="e">
        <f t="shared" si="121"/>
        <v>#VALUE!</v>
      </c>
      <c r="AI440" s="256" t="e">
        <f t="shared" si="122"/>
        <v>#VALUE!</v>
      </c>
      <c r="AJ440" t="b">
        <f t="shared" si="123"/>
        <v>1</v>
      </c>
      <c r="AK440" t="s">
        <v>1011</v>
      </c>
      <c r="AL440" t="str">
        <f t="shared" si="124"/>
        <v>#N/A Mandatory parameter [SECURITY] cannot be empty</v>
      </c>
      <c r="AM440">
        <f t="shared" si="125"/>
        <v>0</v>
      </c>
    </row>
    <row r="441" spans="8:39" x14ac:dyDescent="0.35">
      <c r="H441" s="287" t="e">
        <f t="shared" si="126"/>
        <v>#N/A</v>
      </c>
      <c r="O441" t="str" cm="1">
        <f t="array" ref="O441">_xll.BDP(I441,"SECURITY_TYP")</f>
        <v>#N/A Mandatory parameter [SECURITY] cannot be empty</v>
      </c>
      <c r="P441" t="str" cm="1">
        <f t="array" ref="P441">_xll.BDP(I441,"ID_ISIN")</f>
        <v>#N/A Mandatory parameter [SECURITY] cannot be empty</v>
      </c>
      <c r="Q441" t="str" cm="1">
        <f t="array" ref="Q441">_xll.BDP(P441&amp;" Govt","MATURITY")</f>
        <v>#N/A Mandatory parameter [SECURITY] cannot be empty Govt</v>
      </c>
      <c r="R441" t="str" cm="1">
        <f t="array" ref="R441">_xll.BDP(I441,"CRNCY")</f>
        <v>#N/A Mandatory parameter [SECURITY] cannot be empty</v>
      </c>
      <c r="S441" s="91" t="str" cm="1">
        <f t="array" ref="S441">_xll.BDP(P441&amp;" Govt","RISK_MID")</f>
        <v>#N/A Mandatory parameter [SECURITY] cannot be empty Govt</v>
      </c>
      <c r="T441" s="175" t="e">
        <f t="shared" si="111"/>
        <v>#VALUE!</v>
      </c>
      <c r="U441" t="str" cm="1">
        <f t="array" ref="U441">IF(R441="USD",1,_xll.BDP("USD"&amp;R441&amp;" CURNCY","PX_LAST"))</f>
        <v>#N/A Invalid Security</v>
      </c>
      <c r="V441" s="107" t="e">
        <f t="shared" si="112"/>
        <v>#VALUE!</v>
      </c>
      <c r="X441" s="249">
        <f t="shared" si="113"/>
        <v>0</v>
      </c>
      <c r="Y441" s="250">
        <f t="shared" si="114"/>
        <v>0</v>
      </c>
      <c r="Z441" s="254">
        <f t="shared" si="115"/>
        <v>0</v>
      </c>
      <c r="AA441" s="254" t="e">
        <f t="shared" si="116"/>
        <v>#VALUE!</v>
      </c>
      <c r="AB441" s="91" t="str" cm="1">
        <f t="array" ref="AB441">_xll.BDP(P441&amp;" Govt","PX_DIRTY_MID")</f>
        <v>#N/A Mandatory parameter [SECURITY] cannot be empty Govt</v>
      </c>
      <c r="AC441" s="256" t="e">
        <f t="shared" si="117"/>
        <v>#VALUE!</v>
      </c>
      <c r="AD441" s="255" t="e">
        <f t="shared" si="118"/>
        <v>#VALUE!</v>
      </c>
      <c r="AE441" s="249">
        <f t="shared" si="119"/>
        <v>0</v>
      </c>
      <c r="AF441" s="254"/>
      <c r="AG441" s="254">
        <f t="shared" si="120"/>
        <v>0</v>
      </c>
      <c r="AH441" s="254" t="e">
        <f t="shared" si="121"/>
        <v>#VALUE!</v>
      </c>
      <c r="AI441" s="256" t="e">
        <f t="shared" si="122"/>
        <v>#VALUE!</v>
      </c>
      <c r="AJ441" t="b">
        <f t="shared" si="123"/>
        <v>1</v>
      </c>
      <c r="AK441" t="s">
        <v>1011</v>
      </c>
      <c r="AL441" t="str">
        <f t="shared" si="124"/>
        <v>#N/A Mandatory parameter [SECURITY] cannot be empty</v>
      </c>
      <c r="AM441">
        <f t="shared" si="125"/>
        <v>0</v>
      </c>
    </row>
    <row r="442" spans="8:39" x14ac:dyDescent="0.35">
      <c r="H442" s="287" t="e">
        <f t="shared" si="126"/>
        <v>#N/A</v>
      </c>
      <c r="O442" t="str" cm="1">
        <f t="array" ref="O442">_xll.BDP(I442,"SECURITY_TYP")</f>
        <v>#N/A Mandatory parameter [SECURITY] cannot be empty</v>
      </c>
      <c r="P442" t="str" cm="1">
        <f t="array" ref="P442">_xll.BDP(I442,"ID_ISIN")</f>
        <v>#N/A Mandatory parameter [SECURITY] cannot be empty</v>
      </c>
      <c r="Q442" t="str" cm="1">
        <f t="array" ref="Q442">_xll.BDP(P442&amp;" Govt","MATURITY")</f>
        <v>#N/A Mandatory parameter [SECURITY] cannot be empty Govt</v>
      </c>
      <c r="R442" t="str" cm="1">
        <f t="array" ref="R442">_xll.BDP(I442,"CRNCY")</f>
        <v>#N/A Mandatory parameter [SECURITY] cannot be empty</v>
      </c>
      <c r="S442" s="91" t="str" cm="1">
        <f t="array" ref="S442">_xll.BDP(P442&amp;" Govt","RISK_MID")</f>
        <v>#N/A Mandatory parameter [SECURITY] cannot be empty Govt</v>
      </c>
      <c r="T442" s="175" t="e">
        <f t="shared" si="111"/>
        <v>#VALUE!</v>
      </c>
      <c r="U442" t="str" cm="1">
        <f t="array" ref="U442">IF(R442="USD",1,_xll.BDP("USD"&amp;R442&amp;" CURNCY","PX_LAST"))</f>
        <v>#N/A Invalid Security</v>
      </c>
      <c r="V442" s="107" t="e">
        <f t="shared" si="112"/>
        <v>#VALUE!</v>
      </c>
      <c r="X442" s="249">
        <f t="shared" si="113"/>
        <v>0</v>
      </c>
      <c r="Y442" s="250">
        <f t="shared" si="114"/>
        <v>0</v>
      </c>
      <c r="Z442" s="254">
        <f t="shared" si="115"/>
        <v>0</v>
      </c>
      <c r="AA442" s="254" t="e">
        <f t="shared" si="116"/>
        <v>#VALUE!</v>
      </c>
      <c r="AB442" s="91" t="str" cm="1">
        <f t="array" ref="AB442">_xll.BDP(P442&amp;" Govt","PX_DIRTY_MID")</f>
        <v>#N/A Mandatory parameter [SECURITY] cannot be empty Govt</v>
      </c>
      <c r="AC442" s="256" t="e">
        <f t="shared" si="117"/>
        <v>#VALUE!</v>
      </c>
      <c r="AD442" s="255" t="e">
        <f t="shared" si="118"/>
        <v>#VALUE!</v>
      </c>
      <c r="AE442" s="249">
        <f t="shared" si="119"/>
        <v>0</v>
      </c>
      <c r="AF442" s="254"/>
      <c r="AG442" s="254">
        <f t="shared" si="120"/>
        <v>0</v>
      </c>
      <c r="AH442" s="254" t="e">
        <f t="shared" si="121"/>
        <v>#VALUE!</v>
      </c>
      <c r="AI442" s="256" t="e">
        <f t="shared" si="122"/>
        <v>#VALUE!</v>
      </c>
      <c r="AJ442" t="b">
        <f t="shared" si="123"/>
        <v>1</v>
      </c>
      <c r="AK442" t="s">
        <v>1011</v>
      </c>
      <c r="AL442" t="str">
        <f t="shared" si="124"/>
        <v>#N/A Mandatory parameter [SECURITY] cannot be empty</v>
      </c>
      <c r="AM442">
        <f t="shared" si="125"/>
        <v>0</v>
      </c>
    </row>
    <row r="443" spans="8:39" x14ac:dyDescent="0.35">
      <c r="H443" s="287" t="e">
        <f t="shared" si="126"/>
        <v>#N/A</v>
      </c>
      <c r="O443" t="str" cm="1">
        <f t="array" ref="O443">_xll.BDP(I443,"SECURITY_TYP")</f>
        <v>#N/A Mandatory parameter [SECURITY] cannot be empty</v>
      </c>
      <c r="P443" t="str" cm="1">
        <f t="array" ref="P443">_xll.BDP(I443,"ID_ISIN")</f>
        <v>#N/A Mandatory parameter [SECURITY] cannot be empty</v>
      </c>
      <c r="Q443" t="str" cm="1">
        <f t="array" ref="Q443">_xll.BDP(P443&amp;" Govt","MATURITY")</f>
        <v>#N/A Mandatory parameter [SECURITY] cannot be empty Govt</v>
      </c>
      <c r="R443" t="str" cm="1">
        <f t="array" ref="R443">_xll.BDP(I443,"CRNCY")</f>
        <v>#N/A Mandatory parameter [SECURITY] cannot be empty</v>
      </c>
      <c r="S443" s="91" t="str" cm="1">
        <f t="array" ref="S443">_xll.BDP(P443&amp;" Govt","RISK_MID")</f>
        <v>#N/A Mandatory parameter [SECURITY] cannot be empty Govt</v>
      </c>
      <c r="T443" s="175" t="e">
        <f t="shared" si="111"/>
        <v>#VALUE!</v>
      </c>
      <c r="U443" t="str" cm="1">
        <f t="array" ref="U443">IF(R443="USD",1,_xll.BDP("USD"&amp;R443&amp;" CURNCY","PX_LAST"))</f>
        <v>#N/A Invalid Security</v>
      </c>
      <c r="V443" s="107" t="e">
        <f t="shared" si="112"/>
        <v>#VALUE!</v>
      </c>
      <c r="X443" s="249">
        <f t="shared" si="113"/>
        <v>0</v>
      </c>
      <c r="Y443" s="250">
        <f t="shared" si="114"/>
        <v>0</v>
      </c>
      <c r="Z443" s="254">
        <f t="shared" si="115"/>
        <v>0</v>
      </c>
      <c r="AA443" s="254" t="e">
        <f t="shared" si="116"/>
        <v>#VALUE!</v>
      </c>
      <c r="AB443" s="91" t="str" cm="1">
        <f t="array" ref="AB443">_xll.BDP(P443&amp;" Govt","PX_DIRTY_MID")</f>
        <v>#N/A Mandatory parameter [SECURITY] cannot be empty Govt</v>
      </c>
      <c r="AC443" s="256" t="e">
        <f t="shared" si="117"/>
        <v>#VALUE!</v>
      </c>
      <c r="AD443" s="255" t="e">
        <f t="shared" si="118"/>
        <v>#VALUE!</v>
      </c>
      <c r="AE443" s="249">
        <f t="shared" si="119"/>
        <v>0</v>
      </c>
      <c r="AF443" s="254"/>
      <c r="AG443" s="254">
        <f t="shared" si="120"/>
        <v>0</v>
      </c>
      <c r="AH443" s="254" t="e">
        <f t="shared" si="121"/>
        <v>#VALUE!</v>
      </c>
      <c r="AI443" s="256" t="e">
        <f t="shared" si="122"/>
        <v>#VALUE!</v>
      </c>
      <c r="AJ443" t="b">
        <f t="shared" si="123"/>
        <v>1</v>
      </c>
      <c r="AK443" t="s">
        <v>1011</v>
      </c>
      <c r="AL443" t="str">
        <f t="shared" si="124"/>
        <v>#N/A Mandatory parameter [SECURITY] cannot be empty</v>
      </c>
      <c r="AM443">
        <f t="shared" si="125"/>
        <v>0</v>
      </c>
    </row>
    <row r="444" spans="8:39" x14ac:dyDescent="0.35">
      <c r="H444" s="287" t="e">
        <f t="shared" si="126"/>
        <v>#N/A</v>
      </c>
      <c r="O444" t="str" cm="1">
        <f t="array" ref="O444">_xll.BDP(I444,"SECURITY_TYP")</f>
        <v>#N/A Mandatory parameter [SECURITY] cannot be empty</v>
      </c>
      <c r="P444" t="str" cm="1">
        <f t="array" ref="P444">_xll.BDP(I444,"ID_ISIN")</f>
        <v>#N/A Mandatory parameter [SECURITY] cannot be empty</v>
      </c>
      <c r="Q444" t="str" cm="1">
        <f t="array" ref="Q444">_xll.BDP(P444&amp;" Govt","MATURITY")</f>
        <v>#N/A Mandatory parameter [SECURITY] cannot be empty Govt</v>
      </c>
      <c r="R444" t="str" cm="1">
        <f t="array" ref="R444">_xll.BDP(I444,"CRNCY")</f>
        <v>#N/A Mandatory parameter [SECURITY] cannot be empty</v>
      </c>
      <c r="S444" s="91" t="str" cm="1">
        <f t="array" ref="S444">_xll.BDP(P444&amp;" Govt","RISK_MID")</f>
        <v>#N/A Mandatory parameter [SECURITY] cannot be empty Govt</v>
      </c>
      <c r="T444" s="175" t="e">
        <f t="shared" ref="T444:T453" si="127">S444*L444/(10*U444)</f>
        <v>#VALUE!</v>
      </c>
      <c r="U444" t="str" cm="1">
        <f t="array" ref="U444">IF(R444="USD",1,_xll.BDP("USD"&amp;R444&amp;" CURNCY","PX_LAST"))</f>
        <v>#N/A Invalid Security</v>
      </c>
      <c r="V444" s="107" t="e">
        <f t="shared" ref="V444:V454" si="128">T444/($I$2*100)</f>
        <v>#VALUE!</v>
      </c>
      <c r="X444" s="249">
        <f t="shared" ref="X444:X454" si="129">I444</f>
        <v>0</v>
      </c>
      <c r="Y444" s="250">
        <f t="shared" ref="Y444:Y454" si="130">$Z$2*L444</f>
        <v>0</v>
      </c>
      <c r="Z444" s="254">
        <f t="shared" ref="Z444:Z453" si="131">Y444-L444</f>
        <v>0</v>
      </c>
      <c r="AA444" s="254" t="e">
        <f t="shared" ref="AA444:AA453" si="132">Z444*S444/(10*U444)</f>
        <v>#VALUE!</v>
      </c>
      <c r="AB444" s="91" t="str" cm="1">
        <f t="array" ref="AB444">_xll.BDP(P444&amp;" Govt","PX_DIRTY_MID")</f>
        <v>#N/A Mandatory parameter [SECURITY] cannot be empty Govt</v>
      </c>
      <c r="AC444" s="256" t="e">
        <f t="shared" ref="AC444:AC453" si="133">AB444*Z444*(10/IF(R444="MXN",10,1)/U444)</f>
        <v>#VALUE!</v>
      </c>
      <c r="AD444" s="255" t="e">
        <f t="shared" ref="AD444:AD453" si="134">AC444/M444</f>
        <v>#VALUE!</v>
      </c>
      <c r="AE444" s="249">
        <f t="shared" ref="AE444:AE454" si="135">J444</f>
        <v>0</v>
      </c>
      <c r="AF444" s="254"/>
      <c r="AG444" s="254">
        <f t="shared" ref="AG444:AG453" si="136">IF(AF444="",Z444,AF444)</f>
        <v>0</v>
      </c>
      <c r="AH444" s="254" t="e">
        <f t="shared" ref="AH444:AH453" si="137">AG444*S444/(10*U444)</f>
        <v>#VALUE!</v>
      </c>
      <c r="AI444" s="256" t="e">
        <f t="shared" ref="AI444:AI454" si="138">AB444*AG444*(10/IF(R444="MXN",10,1)/U444)</f>
        <v>#VALUE!</v>
      </c>
      <c r="AJ444" t="b">
        <f t="shared" ref="AJ444:AJ454" si="139">ABS(AG444)&lt;=ABS(L444)</f>
        <v>1</v>
      </c>
      <c r="AK444" t="s">
        <v>1011</v>
      </c>
      <c r="AL444" t="str">
        <f t="shared" ref="AL444:AL454" si="140">O444</f>
        <v>#N/A Mandatory parameter [SECURITY] cannot be empty</v>
      </c>
      <c r="AM444">
        <f t="shared" ref="AM444:AM454" si="141">K444</f>
        <v>0</v>
      </c>
    </row>
    <row r="445" spans="8:39" x14ac:dyDescent="0.35">
      <c r="H445" s="287" t="e">
        <f t="shared" si="126"/>
        <v>#N/A</v>
      </c>
      <c r="O445" t="str" cm="1">
        <f t="array" ref="O445">_xll.BDP(I445,"SECURITY_TYP")</f>
        <v>#N/A Mandatory parameter [SECURITY] cannot be empty</v>
      </c>
      <c r="P445" t="str" cm="1">
        <f t="array" ref="P445">_xll.BDP(I445,"ID_ISIN")</f>
        <v>#N/A Mandatory parameter [SECURITY] cannot be empty</v>
      </c>
      <c r="Q445" t="str" cm="1">
        <f t="array" ref="Q445">_xll.BDP(P445&amp;" Govt","MATURITY")</f>
        <v>#N/A Mandatory parameter [SECURITY] cannot be empty Govt</v>
      </c>
      <c r="R445" t="str" cm="1">
        <f t="array" ref="R445">_xll.BDP(I445,"CRNCY")</f>
        <v>#N/A Mandatory parameter [SECURITY] cannot be empty</v>
      </c>
      <c r="S445" s="91" t="str" cm="1">
        <f t="array" ref="S445">_xll.BDP(P445&amp;" Govt","RISK_MID")</f>
        <v>#N/A Mandatory parameter [SECURITY] cannot be empty Govt</v>
      </c>
      <c r="T445" s="175" t="e">
        <f t="shared" si="127"/>
        <v>#VALUE!</v>
      </c>
      <c r="U445" t="str" cm="1">
        <f t="array" ref="U445">IF(R445="USD",1,_xll.BDP("USD"&amp;R445&amp;" CURNCY","PX_LAST"))</f>
        <v>#N/A Invalid Security</v>
      </c>
      <c r="V445" s="107" t="e">
        <f t="shared" si="128"/>
        <v>#VALUE!</v>
      </c>
      <c r="X445" s="249">
        <f t="shared" si="129"/>
        <v>0</v>
      </c>
      <c r="Y445" s="250">
        <f t="shared" si="130"/>
        <v>0</v>
      </c>
      <c r="Z445" s="254">
        <f t="shared" si="131"/>
        <v>0</v>
      </c>
      <c r="AA445" s="254" t="e">
        <f t="shared" si="132"/>
        <v>#VALUE!</v>
      </c>
      <c r="AB445" s="91" t="str" cm="1">
        <f t="array" ref="AB445">_xll.BDP(P445&amp;" Govt","PX_DIRTY_MID")</f>
        <v>#N/A Mandatory parameter [SECURITY] cannot be empty Govt</v>
      </c>
      <c r="AC445" s="256" t="e">
        <f t="shared" si="133"/>
        <v>#VALUE!</v>
      </c>
      <c r="AD445" s="255" t="e">
        <f t="shared" si="134"/>
        <v>#VALUE!</v>
      </c>
      <c r="AE445" s="249">
        <f t="shared" si="135"/>
        <v>0</v>
      </c>
      <c r="AF445" s="254"/>
      <c r="AG445" s="254">
        <f t="shared" si="136"/>
        <v>0</v>
      </c>
      <c r="AH445" s="254" t="e">
        <f t="shared" si="137"/>
        <v>#VALUE!</v>
      </c>
      <c r="AI445" s="256" t="e">
        <f t="shared" si="138"/>
        <v>#VALUE!</v>
      </c>
      <c r="AJ445" t="b">
        <f t="shared" si="139"/>
        <v>1</v>
      </c>
      <c r="AK445" t="s">
        <v>1011</v>
      </c>
      <c r="AL445" t="str">
        <f t="shared" si="140"/>
        <v>#N/A Mandatory parameter [SECURITY] cannot be empty</v>
      </c>
      <c r="AM445">
        <f t="shared" si="141"/>
        <v>0</v>
      </c>
    </row>
    <row r="446" spans="8:39" x14ac:dyDescent="0.35">
      <c r="H446" s="287" t="e">
        <f t="shared" si="126"/>
        <v>#N/A</v>
      </c>
      <c r="O446" t="str" cm="1">
        <f t="array" ref="O446">_xll.BDP(I446,"SECURITY_TYP")</f>
        <v>#N/A Mandatory parameter [SECURITY] cannot be empty</v>
      </c>
      <c r="P446" t="str" cm="1">
        <f t="array" ref="P446">_xll.BDP(I446,"ID_ISIN")</f>
        <v>#N/A Mandatory parameter [SECURITY] cannot be empty</v>
      </c>
      <c r="Q446" t="str" cm="1">
        <f t="array" ref="Q446">_xll.BDP(P446&amp;" Govt","MATURITY")</f>
        <v>#N/A Mandatory parameter [SECURITY] cannot be empty Govt</v>
      </c>
      <c r="R446" t="str" cm="1">
        <f t="array" ref="R446">_xll.BDP(I446,"CRNCY")</f>
        <v>#N/A Mandatory parameter [SECURITY] cannot be empty</v>
      </c>
      <c r="S446" s="91" t="str" cm="1">
        <f t="array" ref="S446">_xll.BDP(P446&amp;" Govt","RISK_MID")</f>
        <v>#N/A Mandatory parameter [SECURITY] cannot be empty Govt</v>
      </c>
      <c r="T446" s="175" t="e">
        <f t="shared" si="127"/>
        <v>#VALUE!</v>
      </c>
      <c r="U446" t="str" cm="1">
        <f t="array" ref="U446">IF(R446="USD",1,_xll.BDP("USD"&amp;R446&amp;" CURNCY","PX_LAST"))</f>
        <v>#N/A Invalid Security</v>
      </c>
      <c r="V446" s="107" t="e">
        <f t="shared" si="128"/>
        <v>#VALUE!</v>
      </c>
      <c r="X446" s="249">
        <f t="shared" si="129"/>
        <v>0</v>
      </c>
      <c r="Y446" s="250">
        <f t="shared" si="130"/>
        <v>0</v>
      </c>
      <c r="Z446" s="254">
        <f t="shared" si="131"/>
        <v>0</v>
      </c>
      <c r="AA446" s="254" t="e">
        <f t="shared" si="132"/>
        <v>#VALUE!</v>
      </c>
      <c r="AB446" s="91" t="str" cm="1">
        <f t="array" ref="AB446">_xll.BDP(P446&amp;" Govt","PX_DIRTY_MID")</f>
        <v>#N/A Mandatory parameter [SECURITY] cannot be empty Govt</v>
      </c>
      <c r="AC446" s="256" t="e">
        <f t="shared" si="133"/>
        <v>#VALUE!</v>
      </c>
      <c r="AD446" s="255" t="e">
        <f t="shared" si="134"/>
        <v>#VALUE!</v>
      </c>
      <c r="AE446" s="249">
        <f t="shared" si="135"/>
        <v>0</v>
      </c>
      <c r="AF446" s="254"/>
      <c r="AG446" s="254">
        <f t="shared" si="136"/>
        <v>0</v>
      </c>
      <c r="AH446" s="254" t="e">
        <f t="shared" si="137"/>
        <v>#VALUE!</v>
      </c>
      <c r="AI446" s="256" t="e">
        <f t="shared" si="138"/>
        <v>#VALUE!</v>
      </c>
      <c r="AJ446" t="b">
        <f t="shared" si="139"/>
        <v>1</v>
      </c>
      <c r="AK446" t="s">
        <v>1011</v>
      </c>
      <c r="AL446" t="str">
        <f t="shared" si="140"/>
        <v>#N/A Mandatory parameter [SECURITY] cannot be empty</v>
      </c>
      <c r="AM446">
        <f t="shared" si="141"/>
        <v>0</v>
      </c>
    </row>
    <row r="447" spans="8:39" x14ac:dyDescent="0.35">
      <c r="H447" s="287" t="e">
        <f t="shared" si="126"/>
        <v>#N/A</v>
      </c>
      <c r="O447" t="str" cm="1">
        <f t="array" ref="O447">_xll.BDP(I447,"SECURITY_TYP")</f>
        <v>#N/A Mandatory parameter [SECURITY] cannot be empty</v>
      </c>
      <c r="P447" t="str" cm="1">
        <f t="array" ref="P447">_xll.BDP(I447,"ID_ISIN")</f>
        <v>#N/A Mandatory parameter [SECURITY] cannot be empty</v>
      </c>
      <c r="Q447" t="str" cm="1">
        <f t="array" ref="Q447">_xll.BDP(P447&amp;" Govt","MATURITY")</f>
        <v>#N/A Mandatory parameter [SECURITY] cannot be empty Govt</v>
      </c>
      <c r="R447" t="str" cm="1">
        <f t="array" ref="R447">_xll.BDP(I447,"CRNCY")</f>
        <v>#N/A Mandatory parameter [SECURITY] cannot be empty</v>
      </c>
      <c r="S447" s="91" t="str" cm="1">
        <f t="array" ref="S447">_xll.BDP(P447&amp;" Govt","RISK_MID")</f>
        <v>#N/A Mandatory parameter [SECURITY] cannot be empty Govt</v>
      </c>
      <c r="T447" s="175" t="e">
        <f t="shared" si="127"/>
        <v>#VALUE!</v>
      </c>
      <c r="U447" t="str" cm="1">
        <f t="array" ref="U447">IF(R447="USD",1,_xll.BDP("USD"&amp;R447&amp;" CURNCY","PX_LAST"))</f>
        <v>#N/A Invalid Security</v>
      </c>
      <c r="V447" s="107" t="e">
        <f t="shared" si="128"/>
        <v>#VALUE!</v>
      </c>
      <c r="X447" s="249">
        <f t="shared" si="129"/>
        <v>0</v>
      </c>
      <c r="Y447" s="250">
        <f t="shared" si="130"/>
        <v>0</v>
      </c>
      <c r="Z447" s="254">
        <f t="shared" si="131"/>
        <v>0</v>
      </c>
      <c r="AA447" s="254" t="e">
        <f t="shared" si="132"/>
        <v>#VALUE!</v>
      </c>
      <c r="AB447" s="91" t="str" cm="1">
        <f t="array" ref="AB447">_xll.BDP(P447&amp;" Govt","PX_DIRTY_MID")</f>
        <v>#N/A Mandatory parameter [SECURITY] cannot be empty Govt</v>
      </c>
      <c r="AC447" s="256" t="e">
        <f t="shared" si="133"/>
        <v>#VALUE!</v>
      </c>
      <c r="AD447" s="255" t="e">
        <f t="shared" si="134"/>
        <v>#VALUE!</v>
      </c>
      <c r="AE447" s="249">
        <f t="shared" si="135"/>
        <v>0</v>
      </c>
      <c r="AF447" s="254"/>
      <c r="AG447" s="254">
        <f t="shared" si="136"/>
        <v>0</v>
      </c>
      <c r="AH447" s="254" t="e">
        <f t="shared" si="137"/>
        <v>#VALUE!</v>
      </c>
      <c r="AI447" s="256" t="e">
        <f t="shared" si="138"/>
        <v>#VALUE!</v>
      </c>
      <c r="AJ447" t="b">
        <f t="shared" si="139"/>
        <v>1</v>
      </c>
      <c r="AK447" t="s">
        <v>1011</v>
      </c>
      <c r="AL447" t="str">
        <f t="shared" si="140"/>
        <v>#N/A Mandatory parameter [SECURITY] cannot be empty</v>
      </c>
      <c r="AM447">
        <f t="shared" si="141"/>
        <v>0</v>
      </c>
    </row>
    <row r="448" spans="8:39" x14ac:dyDescent="0.35">
      <c r="H448" s="287" t="e">
        <f t="shared" si="126"/>
        <v>#N/A</v>
      </c>
      <c r="O448" t="str" cm="1">
        <f t="array" ref="O448">_xll.BDP(I448,"SECURITY_TYP")</f>
        <v>#N/A Mandatory parameter [SECURITY] cannot be empty</v>
      </c>
      <c r="P448" t="str" cm="1">
        <f t="array" ref="P448">_xll.BDP(I448,"ID_ISIN")</f>
        <v>#N/A Mandatory parameter [SECURITY] cannot be empty</v>
      </c>
      <c r="Q448" t="str" cm="1">
        <f t="array" ref="Q448">_xll.BDP(P448&amp;" Govt","MATURITY")</f>
        <v>#N/A Mandatory parameter [SECURITY] cannot be empty Govt</v>
      </c>
      <c r="R448" t="str" cm="1">
        <f t="array" ref="R448">_xll.BDP(I448,"CRNCY")</f>
        <v>#N/A Mandatory parameter [SECURITY] cannot be empty</v>
      </c>
      <c r="S448" s="91" t="str" cm="1">
        <f t="array" ref="S448">_xll.BDP(P448&amp;" Govt","RISK_MID")</f>
        <v>#N/A Mandatory parameter [SECURITY] cannot be empty Govt</v>
      </c>
      <c r="T448" s="175" t="e">
        <f t="shared" si="127"/>
        <v>#VALUE!</v>
      </c>
      <c r="U448" t="str" cm="1">
        <f t="array" ref="U448">IF(R448="USD",1,_xll.BDP("USD"&amp;R448&amp;" CURNCY","PX_LAST"))</f>
        <v>#N/A Invalid Security</v>
      </c>
      <c r="V448" s="107" t="e">
        <f t="shared" si="128"/>
        <v>#VALUE!</v>
      </c>
      <c r="X448" s="249">
        <f t="shared" si="129"/>
        <v>0</v>
      </c>
      <c r="Y448" s="250">
        <f t="shared" si="130"/>
        <v>0</v>
      </c>
      <c r="Z448" s="254">
        <f t="shared" si="131"/>
        <v>0</v>
      </c>
      <c r="AA448" s="254" t="e">
        <f t="shared" si="132"/>
        <v>#VALUE!</v>
      </c>
      <c r="AB448" s="91" t="str" cm="1">
        <f t="array" ref="AB448">_xll.BDP(P448&amp;" Govt","PX_DIRTY_MID")</f>
        <v>#N/A Mandatory parameter [SECURITY] cannot be empty Govt</v>
      </c>
      <c r="AC448" s="256" t="e">
        <f t="shared" si="133"/>
        <v>#VALUE!</v>
      </c>
      <c r="AD448" s="255" t="e">
        <f t="shared" si="134"/>
        <v>#VALUE!</v>
      </c>
      <c r="AE448" s="249">
        <f t="shared" si="135"/>
        <v>0</v>
      </c>
      <c r="AF448" s="254"/>
      <c r="AG448" s="254">
        <f t="shared" si="136"/>
        <v>0</v>
      </c>
      <c r="AH448" s="254" t="e">
        <f t="shared" si="137"/>
        <v>#VALUE!</v>
      </c>
      <c r="AI448" s="256" t="e">
        <f t="shared" si="138"/>
        <v>#VALUE!</v>
      </c>
      <c r="AJ448" t="b">
        <f t="shared" si="139"/>
        <v>1</v>
      </c>
      <c r="AK448" t="s">
        <v>1011</v>
      </c>
      <c r="AL448" t="str">
        <f t="shared" si="140"/>
        <v>#N/A Mandatory parameter [SECURITY] cannot be empty</v>
      </c>
      <c r="AM448">
        <f t="shared" si="141"/>
        <v>0</v>
      </c>
    </row>
    <row r="449" spans="8:39" x14ac:dyDescent="0.35">
      <c r="H449" s="287" t="e">
        <f t="shared" si="126"/>
        <v>#N/A</v>
      </c>
      <c r="O449" t="str" cm="1">
        <f t="array" ref="O449">_xll.BDP(I449,"SECURITY_TYP")</f>
        <v>#N/A Mandatory parameter [SECURITY] cannot be empty</v>
      </c>
      <c r="P449" t="str" cm="1">
        <f t="array" ref="P449">_xll.BDP(I449,"ID_ISIN")</f>
        <v>#N/A Mandatory parameter [SECURITY] cannot be empty</v>
      </c>
      <c r="Q449" t="str" cm="1">
        <f t="array" ref="Q449">_xll.BDP(P449&amp;" Govt","MATURITY")</f>
        <v>#N/A Mandatory parameter [SECURITY] cannot be empty Govt</v>
      </c>
      <c r="R449" t="str" cm="1">
        <f t="array" ref="R449">_xll.BDP(I449,"CRNCY")</f>
        <v>#N/A Mandatory parameter [SECURITY] cannot be empty</v>
      </c>
      <c r="S449" s="91" t="str" cm="1">
        <f t="array" ref="S449">_xll.BDP(P449&amp;" Govt","RISK_MID")</f>
        <v>#N/A Mandatory parameter [SECURITY] cannot be empty Govt</v>
      </c>
      <c r="T449" s="175" t="e">
        <f t="shared" si="127"/>
        <v>#VALUE!</v>
      </c>
      <c r="U449" t="str" cm="1">
        <f t="array" ref="U449">IF(R449="USD",1,_xll.BDP("USD"&amp;R449&amp;" CURNCY","PX_LAST"))</f>
        <v>#N/A Invalid Security</v>
      </c>
      <c r="V449" s="107" t="e">
        <f t="shared" si="128"/>
        <v>#VALUE!</v>
      </c>
      <c r="X449" s="249">
        <f t="shared" si="129"/>
        <v>0</v>
      </c>
      <c r="Y449" s="250">
        <f t="shared" si="130"/>
        <v>0</v>
      </c>
      <c r="Z449" s="254">
        <f t="shared" si="131"/>
        <v>0</v>
      </c>
      <c r="AA449" s="254" t="e">
        <f t="shared" si="132"/>
        <v>#VALUE!</v>
      </c>
      <c r="AB449" s="91" t="str" cm="1">
        <f t="array" ref="AB449">_xll.BDP(P449&amp;" Govt","PX_DIRTY_MID")</f>
        <v>#N/A Mandatory parameter [SECURITY] cannot be empty Govt</v>
      </c>
      <c r="AC449" s="256" t="e">
        <f t="shared" si="133"/>
        <v>#VALUE!</v>
      </c>
      <c r="AD449" s="255" t="e">
        <f t="shared" si="134"/>
        <v>#VALUE!</v>
      </c>
      <c r="AE449" s="249">
        <f t="shared" si="135"/>
        <v>0</v>
      </c>
      <c r="AF449" s="254"/>
      <c r="AG449" s="254">
        <f t="shared" si="136"/>
        <v>0</v>
      </c>
      <c r="AH449" s="254" t="e">
        <f t="shared" si="137"/>
        <v>#VALUE!</v>
      </c>
      <c r="AI449" s="256" t="e">
        <f t="shared" si="138"/>
        <v>#VALUE!</v>
      </c>
      <c r="AJ449" t="b">
        <f t="shared" si="139"/>
        <v>1</v>
      </c>
      <c r="AK449" t="s">
        <v>1011</v>
      </c>
      <c r="AL449" t="str">
        <f t="shared" si="140"/>
        <v>#N/A Mandatory parameter [SECURITY] cannot be empty</v>
      </c>
      <c r="AM449">
        <f t="shared" si="141"/>
        <v>0</v>
      </c>
    </row>
    <row r="450" spans="8:39" x14ac:dyDescent="0.35">
      <c r="H450" s="287" t="e">
        <f t="shared" si="126"/>
        <v>#N/A</v>
      </c>
      <c r="O450" t="str" cm="1">
        <f t="array" ref="O450">_xll.BDP(I450,"SECURITY_TYP")</f>
        <v>#N/A Mandatory parameter [SECURITY] cannot be empty</v>
      </c>
      <c r="P450" t="str" cm="1">
        <f t="array" ref="P450">_xll.BDP(I450,"ID_ISIN")</f>
        <v>#N/A Mandatory parameter [SECURITY] cannot be empty</v>
      </c>
      <c r="Q450" t="str" cm="1">
        <f t="array" ref="Q450">_xll.BDP(P450&amp;" Govt","MATURITY")</f>
        <v>#N/A Mandatory parameter [SECURITY] cannot be empty Govt</v>
      </c>
      <c r="R450" t="str" cm="1">
        <f t="array" ref="R450">_xll.BDP(I450,"CRNCY")</f>
        <v>#N/A Mandatory parameter [SECURITY] cannot be empty</v>
      </c>
      <c r="S450" s="91" t="str" cm="1">
        <f t="array" ref="S450">_xll.BDP(P450&amp;" Govt","RISK_MID")</f>
        <v>#N/A Mandatory parameter [SECURITY] cannot be empty Govt</v>
      </c>
      <c r="T450" s="175" t="e">
        <f t="shared" si="127"/>
        <v>#VALUE!</v>
      </c>
      <c r="U450" t="str" cm="1">
        <f t="array" ref="U450">IF(R450="USD",1,_xll.BDP("USD"&amp;R450&amp;" CURNCY","PX_LAST"))</f>
        <v>#N/A Invalid Security</v>
      </c>
      <c r="V450" s="107" t="e">
        <f t="shared" si="128"/>
        <v>#VALUE!</v>
      </c>
      <c r="X450" s="249">
        <f t="shared" si="129"/>
        <v>0</v>
      </c>
      <c r="Y450" s="250">
        <f t="shared" si="130"/>
        <v>0</v>
      </c>
      <c r="Z450" s="254">
        <f t="shared" si="131"/>
        <v>0</v>
      </c>
      <c r="AA450" s="254" t="e">
        <f t="shared" si="132"/>
        <v>#VALUE!</v>
      </c>
      <c r="AB450" s="91" t="str" cm="1">
        <f t="array" ref="AB450">_xll.BDP(P450&amp;" Govt","PX_DIRTY_MID")</f>
        <v>#N/A Mandatory parameter [SECURITY] cannot be empty Govt</v>
      </c>
      <c r="AC450" s="256" t="e">
        <f t="shared" si="133"/>
        <v>#VALUE!</v>
      </c>
      <c r="AD450" s="255" t="e">
        <f t="shared" si="134"/>
        <v>#VALUE!</v>
      </c>
      <c r="AE450" s="249">
        <f t="shared" si="135"/>
        <v>0</v>
      </c>
      <c r="AF450" s="254"/>
      <c r="AG450" s="254">
        <f t="shared" si="136"/>
        <v>0</v>
      </c>
      <c r="AH450" s="254" t="e">
        <f t="shared" si="137"/>
        <v>#VALUE!</v>
      </c>
      <c r="AI450" s="256" t="e">
        <f t="shared" si="138"/>
        <v>#VALUE!</v>
      </c>
      <c r="AJ450" t="b">
        <f t="shared" si="139"/>
        <v>1</v>
      </c>
      <c r="AK450" t="s">
        <v>1011</v>
      </c>
      <c r="AL450" t="str">
        <f t="shared" si="140"/>
        <v>#N/A Mandatory parameter [SECURITY] cannot be empty</v>
      </c>
      <c r="AM450">
        <f t="shared" si="141"/>
        <v>0</v>
      </c>
    </row>
    <row r="451" spans="8:39" x14ac:dyDescent="0.35">
      <c r="H451" s="287" t="e">
        <f t="shared" si="126"/>
        <v>#N/A</v>
      </c>
      <c r="O451" t="str" cm="1">
        <f t="array" ref="O451">_xll.BDP(I451,"SECURITY_TYP")</f>
        <v>#N/A Mandatory parameter [SECURITY] cannot be empty</v>
      </c>
      <c r="P451" t="str" cm="1">
        <f t="array" ref="P451">_xll.BDP(I451,"ID_ISIN")</f>
        <v>#N/A Mandatory parameter [SECURITY] cannot be empty</v>
      </c>
      <c r="Q451" t="str" cm="1">
        <f t="array" ref="Q451">_xll.BDP(P451&amp;" Govt","MATURITY")</f>
        <v>#N/A Mandatory parameter [SECURITY] cannot be empty Govt</v>
      </c>
      <c r="R451" t="str" cm="1">
        <f t="array" ref="R451">_xll.BDP(I451,"CRNCY")</f>
        <v>#N/A Mandatory parameter [SECURITY] cannot be empty</v>
      </c>
      <c r="S451" s="91" t="str" cm="1">
        <f t="array" ref="S451">_xll.BDP(P451&amp;" Govt","RISK_MID")</f>
        <v>#N/A Mandatory parameter [SECURITY] cannot be empty Govt</v>
      </c>
      <c r="T451" s="175" t="e">
        <f t="shared" si="127"/>
        <v>#VALUE!</v>
      </c>
      <c r="U451" t="str" cm="1">
        <f t="array" ref="U451">IF(R451="USD",1,_xll.BDP("USD"&amp;R451&amp;" CURNCY","PX_LAST"))</f>
        <v>#N/A Invalid Security</v>
      </c>
      <c r="V451" s="107" t="e">
        <f t="shared" si="128"/>
        <v>#VALUE!</v>
      </c>
      <c r="X451" s="249">
        <f t="shared" si="129"/>
        <v>0</v>
      </c>
      <c r="Y451" s="250">
        <f t="shared" si="130"/>
        <v>0</v>
      </c>
      <c r="Z451" s="254">
        <f t="shared" si="131"/>
        <v>0</v>
      </c>
      <c r="AA451" s="254" t="e">
        <f t="shared" si="132"/>
        <v>#VALUE!</v>
      </c>
      <c r="AB451" s="91" t="str" cm="1">
        <f t="array" ref="AB451">_xll.BDP(P451&amp;" Govt","PX_DIRTY_MID")</f>
        <v>#N/A Mandatory parameter [SECURITY] cannot be empty Govt</v>
      </c>
      <c r="AC451" s="256" t="e">
        <f t="shared" si="133"/>
        <v>#VALUE!</v>
      </c>
      <c r="AD451" s="255" t="e">
        <f t="shared" si="134"/>
        <v>#VALUE!</v>
      </c>
      <c r="AE451" s="249">
        <f t="shared" si="135"/>
        <v>0</v>
      </c>
      <c r="AF451" s="254"/>
      <c r="AG451" s="254">
        <f t="shared" si="136"/>
        <v>0</v>
      </c>
      <c r="AH451" s="254" t="e">
        <f t="shared" si="137"/>
        <v>#VALUE!</v>
      </c>
      <c r="AI451" s="256" t="e">
        <f t="shared" si="138"/>
        <v>#VALUE!</v>
      </c>
      <c r="AJ451" t="b">
        <f t="shared" si="139"/>
        <v>1</v>
      </c>
      <c r="AK451" t="s">
        <v>1011</v>
      </c>
      <c r="AL451" t="str">
        <f t="shared" si="140"/>
        <v>#N/A Mandatory parameter [SECURITY] cannot be empty</v>
      </c>
      <c r="AM451">
        <f t="shared" si="141"/>
        <v>0</v>
      </c>
    </row>
    <row r="452" spans="8:39" x14ac:dyDescent="0.35">
      <c r="H452" s="287" t="e">
        <f t="shared" si="126"/>
        <v>#N/A</v>
      </c>
      <c r="O452" t="str" cm="1">
        <f t="array" ref="O452">_xll.BDP(I452,"SECURITY_TYP")</f>
        <v>#N/A Mandatory parameter [SECURITY] cannot be empty</v>
      </c>
      <c r="P452" t="str" cm="1">
        <f t="array" ref="P452">_xll.BDP(I452,"ID_ISIN")</f>
        <v>#N/A Mandatory parameter [SECURITY] cannot be empty</v>
      </c>
      <c r="Q452" t="str" cm="1">
        <f t="array" ref="Q452">_xll.BDP(P452&amp;" Govt","MATURITY")</f>
        <v>#N/A Mandatory parameter [SECURITY] cannot be empty Govt</v>
      </c>
      <c r="R452" t="str" cm="1">
        <f t="array" ref="R452">_xll.BDP(I452,"CRNCY")</f>
        <v>#N/A Mandatory parameter [SECURITY] cannot be empty</v>
      </c>
      <c r="S452" s="91" t="str" cm="1">
        <f t="array" ref="S452">_xll.BDP(P452&amp;" Govt","RISK_MID")</f>
        <v>#N/A Mandatory parameter [SECURITY] cannot be empty Govt</v>
      </c>
      <c r="T452" s="175" t="e">
        <f t="shared" si="127"/>
        <v>#VALUE!</v>
      </c>
      <c r="U452" t="str" cm="1">
        <f t="array" ref="U452">IF(R452="USD",1,_xll.BDP("USD"&amp;R452&amp;" CURNCY","PX_LAST"))</f>
        <v>#N/A Invalid Security</v>
      </c>
      <c r="V452" s="107" t="e">
        <f t="shared" si="128"/>
        <v>#VALUE!</v>
      </c>
      <c r="X452" s="249">
        <f t="shared" si="129"/>
        <v>0</v>
      </c>
      <c r="Y452" s="250">
        <f t="shared" si="130"/>
        <v>0</v>
      </c>
      <c r="Z452" s="254">
        <f t="shared" si="131"/>
        <v>0</v>
      </c>
      <c r="AA452" s="254" t="e">
        <f t="shared" si="132"/>
        <v>#VALUE!</v>
      </c>
      <c r="AB452" s="91" t="str" cm="1">
        <f t="array" ref="AB452">_xll.BDP(P452&amp;" Govt","PX_DIRTY_MID")</f>
        <v>#N/A Mandatory parameter [SECURITY] cannot be empty Govt</v>
      </c>
      <c r="AC452" s="256" t="e">
        <f t="shared" si="133"/>
        <v>#VALUE!</v>
      </c>
      <c r="AD452" s="255" t="e">
        <f t="shared" si="134"/>
        <v>#VALUE!</v>
      </c>
      <c r="AE452" s="249">
        <f t="shared" si="135"/>
        <v>0</v>
      </c>
      <c r="AF452" s="254"/>
      <c r="AG452" s="254">
        <f t="shared" si="136"/>
        <v>0</v>
      </c>
      <c r="AH452" s="254" t="e">
        <f t="shared" si="137"/>
        <v>#VALUE!</v>
      </c>
      <c r="AI452" s="256" t="e">
        <f t="shared" si="138"/>
        <v>#VALUE!</v>
      </c>
      <c r="AJ452" t="b">
        <f t="shared" si="139"/>
        <v>1</v>
      </c>
      <c r="AK452" t="s">
        <v>1011</v>
      </c>
      <c r="AL452" t="str">
        <f t="shared" si="140"/>
        <v>#N/A Mandatory parameter [SECURITY] cannot be empty</v>
      </c>
      <c r="AM452">
        <f t="shared" si="141"/>
        <v>0</v>
      </c>
    </row>
    <row r="453" spans="8:39" x14ac:dyDescent="0.35">
      <c r="H453" s="287" t="e">
        <f t="shared" si="126"/>
        <v>#N/A</v>
      </c>
      <c r="O453" t="str" cm="1">
        <f t="array" ref="O453">_xll.BDP(I453,"SECURITY_TYP")</f>
        <v>#N/A Mandatory parameter [SECURITY] cannot be empty</v>
      </c>
      <c r="P453" t="str" cm="1">
        <f t="array" ref="P453">_xll.BDP(I453,"ID_ISIN")</f>
        <v>#N/A Mandatory parameter [SECURITY] cannot be empty</v>
      </c>
      <c r="Q453" t="str" cm="1">
        <f t="array" ref="Q453">_xll.BDP(P453&amp;" Govt","MATURITY")</f>
        <v>#N/A Mandatory parameter [SECURITY] cannot be empty Govt</v>
      </c>
      <c r="R453" t="str" cm="1">
        <f t="array" ref="R453">_xll.BDP(I453,"CRNCY")</f>
        <v>#N/A Mandatory parameter [SECURITY] cannot be empty</v>
      </c>
      <c r="S453" s="91" t="str" cm="1">
        <f t="array" ref="S453">_xll.BDP(P453&amp;" Govt","RISK_MID")</f>
        <v>#N/A Mandatory parameter [SECURITY] cannot be empty Govt</v>
      </c>
      <c r="T453" s="175" t="e">
        <f t="shared" si="127"/>
        <v>#VALUE!</v>
      </c>
      <c r="U453" t="str" cm="1">
        <f t="array" ref="U453">IF(R453="USD",1,_xll.BDP("USD"&amp;R453&amp;" CURNCY","PX_LAST"))</f>
        <v>#N/A Invalid Security</v>
      </c>
      <c r="V453" s="107" t="e">
        <f t="shared" si="128"/>
        <v>#VALUE!</v>
      </c>
      <c r="X453" s="249">
        <f t="shared" si="129"/>
        <v>0</v>
      </c>
      <c r="Y453" s="250">
        <f t="shared" si="130"/>
        <v>0</v>
      </c>
      <c r="Z453" s="254">
        <f t="shared" si="131"/>
        <v>0</v>
      </c>
      <c r="AA453" s="254" t="e">
        <f t="shared" si="132"/>
        <v>#VALUE!</v>
      </c>
      <c r="AB453" s="91" t="str" cm="1">
        <f t="array" ref="AB453">_xll.BDP(P453&amp;" Govt","PX_DIRTY_MID")</f>
        <v>#N/A Mandatory parameter [SECURITY] cannot be empty Govt</v>
      </c>
      <c r="AC453" s="256" t="e">
        <f t="shared" si="133"/>
        <v>#VALUE!</v>
      </c>
      <c r="AD453" s="255" t="e">
        <f t="shared" si="134"/>
        <v>#VALUE!</v>
      </c>
      <c r="AE453" s="249">
        <f t="shared" si="135"/>
        <v>0</v>
      </c>
      <c r="AF453" s="254"/>
      <c r="AG453" s="254">
        <f t="shared" si="136"/>
        <v>0</v>
      </c>
      <c r="AH453" s="254" t="e">
        <f t="shared" si="137"/>
        <v>#VALUE!</v>
      </c>
      <c r="AI453" s="256" t="e">
        <f t="shared" si="138"/>
        <v>#VALUE!</v>
      </c>
      <c r="AJ453" t="b">
        <f t="shared" si="139"/>
        <v>1</v>
      </c>
      <c r="AK453" t="s">
        <v>1011</v>
      </c>
      <c r="AL453" t="str">
        <f t="shared" si="140"/>
        <v>#N/A Mandatory parameter [SECURITY] cannot be empty</v>
      </c>
      <c r="AM453">
        <f t="shared" si="141"/>
        <v>0</v>
      </c>
    </row>
    <row r="454" spans="8:39" x14ac:dyDescent="0.35">
      <c r="H454" s="287" t="e">
        <f t="shared" si="126"/>
        <v>#N/A</v>
      </c>
      <c r="O454" t="str" cm="1">
        <f t="array" ref="O454">_xll.BDP(I454,"SECURITY_TYP")</f>
        <v>#N/A Mandatory parameter [SECURITY] cannot be empty</v>
      </c>
      <c r="P454" t="str" cm="1">
        <f t="array" ref="P454">_xll.BDP(I454,"ID_ISIN")</f>
        <v>#N/A Mandatory parameter [SECURITY] cannot be empty</v>
      </c>
      <c r="Q454" t="str" cm="1">
        <f t="array" ref="Q454">_xll.BDP(P454&amp;" Govt","MATURITY")</f>
        <v>#N/A Mandatory parameter [SECURITY] cannot be empty Govt</v>
      </c>
      <c r="R454" t="str" cm="1">
        <f t="array" ref="R454">_xll.BDP(I454,"CRNCY")</f>
        <v>#N/A Mandatory parameter [SECURITY] cannot be empty</v>
      </c>
      <c r="S454" s="91" t="str" cm="1">
        <f t="array" ref="S454">_xll.BDP(P454&amp;" Govt","RISK_MID")</f>
        <v>#N/A Mandatory parameter [SECURITY] cannot be empty Govt</v>
      </c>
      <c r="T454" s="175" t="e">
        <f t="shared" ref="T454" si="142">S454*L454/(10*U454)</f>
        <v>#VALUE!</v>
      </c>
      <c r="U454" t="str" cm="1">
        <f t="array" ref="U454">IF(R454="USD",1,_xll.BDP("USD"&amp;R454&amp;" CURNCY","PX_LAST"))</f>
        <v>#N/A Invalid Security</v>
      </c>
      <c r="V454" s="107" t="e">
        <f t="shared" si="128"/>
        <v>#VALUE!</v>
      </c>
      <c r="X454" s="249">
        <f t="shared" si="129"/>
        <v>0</v>
      </c>
      <c r="Y454" s="250">
        <f t="shared" si="130"/>
        <v>0</v>
      </c>
      <c r="Z454" s="254">
        <f t="shared" ref="Z454" si="143">Y454-L454</f>
        <v>0</v>
      </c>
      <c r="AA454" s="254" t="e">
        <f t="shared" ref="AA454" si="144">Z454*S454/(10*U454)</f>
        <v>#VALUE!</v>
      </c>
      <c r="AB454" s="91" t="str" cm="1">
        <f t="array" ref="AB454">_xll.BDP(P454&amp;" Govt","PX_DIRTY_MID")</f>
        <v>#N/A Mandatory parameter [SECURITY] cannot be empty Govt</v>
      </c>
      <c r="AC454" s="256" t="e">
        <f t="shared" ref="AC454" si="145">AB454*Z454*(10/IF(R454="MXN",10,1)/U454)</f>
        <v>#VALUE!</v>
      </c>
      <c r="AD454" s="255" t="e">
        <f t="shared" ref="AD454" si="146">AC454/M454</f>
        <v>#VALUE!</v>
      </c>
      <c r="AE454" s="249">
        <f t="shared" si="135"/>
        <v>0</v>
      </c>
      <c r="AF454" s="254"/>
      <c r="AG454" s="254">
        <f t="shared" ref="AG454" si="147">IF(AF454="",Z454,AF454)</f>
        <v>0</v>
      </c>
      <c r="AH454" s="254" t="e">
        <f t="shared" ref="AH454" si="148">AG454*S454/(10*U454)</f>
        <v>#VALUE!</v>
      </c>
      <c r="AI454" s="256" t="e">
        <f t="shared" si="138"/>
        <v>#VALUE!</v>
      </c>
      <c r="AJ454" t="b">
        <f t="shared" si="139"/>
        <v>1</v>
      </c>
      <c r="AK454" t="s">
        <v>1011</v>
      </c>
      <c r="AL454" t="str">
        <f t="shared" si="140"/>
        <v>#N/A Mandatory parameter [SECURITY] cannot be empty</v>
      </c>
      <c r="AM454">
        <f t="shared" si="141"/>
        <v>0</v>
      </c>
    </row>
    <row r="455" spans="8:39" x14ac:dyDescent="0.35">
      <c r="H455" s="287" t="e">
        <f t="shared" ref="H455:H518" si="149">VLOOKUP(I455,$A$4:$D$629,4,0)-L455</f>
        <v>#N/A</v>
      </c>
      <c r="O455" t="str" cm="1">
        <f t="array" ref="O455">_xll.BDP(I455,"SECURITY_TYP")</f>
        <v>#N/A Mandatory parameter [SECURITY] cannot be empty</v>
      </c>
      <c r="P455" t="str" cm="1">
        <f t="array" ref="P455">_xll.BDP(I455,"ID_ISIN")</f>
        <v>#N/A Mandatory parameter [SECURITY] cannot be empty</v>
      </c>
      <c r="Q455" t="str" cm="1">
        <f t="array" ref="Q455">_xll.BDP(P455&amp;" Govt","MATURITY")</f>
        <v>#N/A Mandatory parameter [SECURITY] cannot be empty Govt</v>
      </c>
      <c r="R455" t="str" cm="1">
        <f t="array" ref="R455">_xll.BDP(I455,"CRNCY")</f>
        <v>#N/A Mandatory parameter [SECURITY] cannot be empty</v>
      </c>
      <c r="S455" s="91" t="str" cm="1">
        <f t="array" ref="S455">_xll.BDP(P455&amp;" Govt","RISK_MID")</f>
        <v>#N/A Mandatory parameter [SECURITY] cannot be empty Govt</v>
      </c>
      <c r="T455" s="175" t="e">
        <f t="shared" ref="T455:T500" si="150">S455*L455/(10*U455)</f>
        <v>#VALUE!</v>
      </c>
      <c r="U455" t="str" cm="1">
        <f t="array" ref="U455">IF(R455="USD",1,_xll.BDP("USD"&amp;R455&amp;" CURNCY","PX_LAST"))</f>
        <v>#N/A Invalid Security</v>
      </c>
      <c r="V455" s="107" t="e">
        <f t="shared" ref="V455:V500" si="151">T455/($I$2*100)</f>
        <v>#VALUE!</v>
      </c>
      <c r="X455" s="249">
        <f t="shared" ref="X455:X500" si="152">I455</f>
        <v>0</v>
      </c>
      <c r="Y455" s="250">
        <f t="shared" ref="Y455:Y500" si="153">$Z$2*L455</f>
        <v>0</v>
      </c>
      <c r="Z455" s="254">
        <f t="shared" ref="Z455:Z500" si="154">Y455-L455</f>
        <v>0</v>
      </c>
      <c r="AA455" s="254" t="e">
        <f t="shared" ref="AA455:AA500" si="155">Z455*S455/(10*U455)</f>
        <v>#VALUE!</v>
      </c>
      <c r="AB455" s="91" t="str" cm="1">
        <f t="array" ref="AB455">_xll.BDP(P455&amp;" Govt","PX_DIRTY_MID")</f>
        <v>#N/A Mandatory parameter [SECURITY] cannot be empty Govt</v>
      </c>
      <c r="AC455" s="256" t="e">
        <f t="shared" ref="AC455:AC500" si="156">AB455*Z455*(10/IF(R455="MXN",10,1)/U455)</f>
        <v>#VALUE!</v>
      </c>
      <c r="AD455" s="255" t="e">
        <f t="shared" ref="AD455:AD500" si="157">AC455/M455</f>
        <v>#VALUE!</v>
      </c>
      <c r="AE455" s="249">
        <f t="shared" ref="AE455:AE500" si="158">J455</f>
        <v>0</v>
      </c>
      <c r="AF455" s="254"/>
      <c r="AG455" s="254">
        <f t="shared" ref="AG455:AG500" si="159">IF(AF455="",Z455,AF455)</f>
        <v>0</v>
      </c>
      <c r="AH455" s="254" t="e">
        <f t="shared" ref="AH455:AH500" si="160">AG455*S455/(10*U455)</f>
        <v>#VALUE!</v>
      </c>
      <c r="AI455" s="256" t="e">
        <f t="shared" ref="AI455:AI500" si="161">AB455*AG455*(10/IF(R455="MXN",10,1)/U455)</f>
        <v>#VALUE!</v>
      </c>
      <c r="AJ455" t="b">
        <f t="shared" ref="AJ455:AJ500" si="162">ABS(AG455)&lt;=ABS(L455)</f>
        <v>1</v>
      </c>
      <c r="AK455" t="s">
        <v>1011</v>
      </c>
      <c r="AL455" t="str">
        <f t="shared" ref="AL455:AL500" si="163">O455</f>
        <v>#N/A Mandatory parameter [SECURITY] cannot be empty</v>
      </c>
      <c r="AM455">
        <f t="shared" ref="AM455:AM500" si="164">K455</f>
        <v>0</v>
      </c>
    </row>
    <row r="456" spans="8:39" x14ac:dyDescent="0.35">
      <c r="H456" s="287" t="e">
        <f t="shared" si="149"/>
        <v>#N/A</v>
      </c>
      <c r="O456" t="str" cm="1">
        <f t="array" ref="O456">_xll.BDP(I456,"SECURITY_TYP")</f>
        <v>#N/A Mandatory parameter [SECURITY] cannot be empty</v>
      </c>
      <c r="P456" t="str" cm="1">
        <f t="array" ref="P456">_xll.BDP(I456,"ID_ISIN")</f>
        <v>#N/A Mandatory parameter [SECURITY] cannot be empty</v>
      </c>
      <c r="Q456" t="str" cm="1">
        <f t="array" ref="Q456">_xll.BDP(P456&amp;" Govt","MATURITY")</f>
        <v>#N/A Mandatory parameter [SECURITY] cannot be empty Govt</v>
      </c>
      <c r="R456" t="str" cm="1">
        <f t="array" ref="R456">_xll.BDP(I456,"CRNCY")</f>
        <v>#N/A Mandatory parameter [SECURITY] cannot be empty</v>
      </c>
      <c r="S456" s="91" t="str" cm="1">
        <f t="array" ref="S456">_xll.BDP(P456&amp;" Govt","RISK_MID")</f>
        <v>#N/A Mandatory parameter [SECURITY] cannot be empty Govt</v>
      </c>
      <c r="T456" s="175" t="e">
        <f t="shared" si="150"/>
        <v>#VALUE!</v>
      </c>
      <c r="U456" t="str" cm="1">
        <f t="array" ref="U456">IF(R456="USD",1,_xll.BDP("USD"&amp;R456&amp;" CURNCY","PX_LAST"))</f>
        <v>#N/A Invalid Security</v>
      </c>
      <c r="V456" s="107" t="e">
        <f t="shared" si="151"/>
        <v>#VALUE!</v>
      </c>
      <c r="X456" s="249">
        <f t="shared" si="152"/>
        <v>0</v>
      </c>
      <c r="Y456" s="250">
        <f t="shared" si="153"/>
        <v>0</v>
      </c>
      <c r="Z456" s="254">
        <f t="shared" si="154"/>
        <v>0</v>
      </c>
      <c r="AA456" s="254" t="e">
        <f t="shared" si="155"/>
        <v>#VALUE!</v>
      </c>
      <c r="AB456" s="91" t="str" cm="1">
        <f t="array" ref="AB456">_xll.BDP(P456&amp;" Govt","PX_DIRTY_MID")</f>
        <v>#N/A Mandatory parameter [SECURITY] cannot be empty Govt</v>
      </c>
      <c r="AC456" s="256" t="e">
        <f t="shared" si="156"/>
        <v>#VALUE!</v>
      </c>
      <c r="AD456" s="255" t="e">
        <f t="shared" si="157"/>
        <v>#VALUE!</v>
      </c>
      <c r="AE456" s="249">
        <f t="shared" si="158"/>
        <v>0</v>
      </c>
      <c r="AF456" s="254"/>
      <c r="AG456" s="254">
        <f t="shared" si="159"/>
        <v>0</v>
      </c>
      <c r="AH456" s="254" t="e">
        <f t="shared" si="160"/>
        <v>#VALUE!</v>
      </c>
      <c r="AI456" s="256" t="e">
        <f t="shared" si="161"/>
        <v>#VALUE!</v>
      </c>
      <c r="AJ456" t="b">
        <f t="shared" si="162"/>
        <v>1</v>
      </c>
      <c r="AK456" t="s">
        <v>1011</v>
      </c>
      <c r="AL456" t="str">
        <f t="shared" si="163"/>
        <v>#N/A Mandatory parameter [SECURITY] cannot be empty</v>
      </c>
      <c r="AM456">
        <f t="shared" si="164"/>
        <v>0</v>
      </c>
    </row>
    <row r="457" spans="8:39" x14ac:dyDescent="0.35">
      <c r="H457" s="287" t="e">
        <f t="shared" si="149"/>
        <v>#N/A</v>
      </c>
      <c r="O457" t="str" cm="1">
        <f t="array" ref="O457">_xll.BDP(I457,"SECURITY_TYP")</f>
        <v>#N/A Mandatory parameter [SECURITY] cannot be empty</v>
      </c>
      <c r="P457" t="str" cm="1">
        <f t="array" ref="P457">_xll.BDP(I457,"ID_ISIN")</f>
        <v>#N/A Mandatory parameter [SECURITY] cannot be empty</v>
      </c>
      <c r="Q457" t="str" cm="1">
        <f t="array" ref="Q457">_xll.BDP(P457&amp;" Govt","MATURITY")</f>
        <v>#N/A Mandatory parameter [SECURITY] cannot be empty Govt</v>
      </c>
      <c r="R457" t="str" cm="1">
        <f t="array" ref="R457">_xll.BDP(I457,"CRNCY")</f>
        <v>#N/A Mandatory parameter [SECURITY] cannot be empty</v>
      </c>
      <c r="S457" s="91" t="str" cm="1">
        <f t="array" ref="S457">_xll.BDP(P457&amp;" Govt","RISK_MID")</f>
        <v>#N/A Mandatory parameter [SECURITY] cannot be empty Govt</v>
      </c>
      <c r="T457" s="175" t="e">
        <f t="shared" si="150"/>
        <v>#VALUE!</v>
      </c>
      <c r="U457" t="str" cm="1">
        <f t="array" ref="U457">IF(R457="USD",1,_xll.BDP("USD"&amp;R457&amp;" CURNCY","PX_LAST"))</f>
        <v>#N/A Invalid Security</v>
      </c>
      <c r="V457" s="107" t="e">
        <f t="shared" si="151"/>
        <v>#VALUE!</v>
      </c>
      <c r="X457" s="249">
        <f t="shared" si="152"/>
        <v>0</v>
      </c>
      <c r="Y457" s="250">
        <f t="shared" si="153"/>
        <v>0</v>
      </c>
      <c r="Z457" s="254">
        <f t="shared" si="154"/>
        <v>0</v>
      </c>
      <c r="AA457" s="254" t="e">
        <f t="shared" si="155"/>
        <v>#VALUE!</v>
      </c>
      <c r="AB457" s="91" t="str" cm="1">
        <f t="array" ref="AB457">_xll.BDP(P457&amp;" Govt","PX_DIRTY_MID")</f>
        <v>#N/A Mandatory parameter [SECURITY] cannot be empty Govt</v>
      </c>
      <c r="AC457" s="256" t="e">
        <f t="shared" si="156"/>
        <v>#VALUE!</v>
      </c>
      <c r="AD457" s="255" t="e">
        <f t="shared" si="157"/>
        <v>#VALUE!</v>
      </c>
      <c r="AE457" s="249">
        <f t="shared" si="158"/>
        <v>0</v>
      </c>
      <c r="AF457" s="254"/>
      <c r="AG457" s="254">
        <f t="shared" si="159"/>
        <v>0</v>
      </c>
      <c r="AH457" s="254" t="e">
        <f t="shared" si="160"/>
        <v>#VALUE!</v>
      </c>
      <c r="AI457" s="256" t="e">
        <f t="shared" si="161"/>
        <v>#VALUE!</v>
      </c>
      <c r="AJ457" t="b">
        <f t="shared" si="162"/>
        <v>1</v>
      </c>
      <c r="AK457" t="s">
        <v>1011</v>
      </c>
      <c r="AL457" t="str">
        <f t="shared" si="163"/>
        <v>#N/A Mandatory parameter [SECURITY] cannot be empty</v>
      </c>
      <c r="AM457">
        <f t="shared" si="164"/>
        <v>0</v>
      </c>
    </row>
    <row r="458" spans="8:39" x14ac:dyDescent="0.35">
      <c r="H458" s="287" t="e">
        <f t="shared" si="149"/>
        <v>#N/A</v>
      </c>
      <c r="O458" t="str" cm="1">
        <f t="array" ref="O458">_xll.BDP(I458,"SECURITY_TYP")</f>
        <v>#N/A Mandatory parameter [SECURITY] cannot be empty</v>
      </c>
      <c r="P458" t="str" cm="1">
        <f t="array" ref="P458">_xll.BDP(I458,"ID_ISIN")</f>
        <v>#N/A Mandatory parameter [SECURITY] cannot be empty</v>
      </c>
      <c r="Q458" t="str" cm="1">
        <f t="array" ref="Q458">_xll.BDP(P458&amp;" Govt","MATURITY")</f>
        <v>#N/A Mandatory parameter [SECURITY] cannot be empty Govt</v>
      </c>
      <c r="R458" t="str" cm="1">
        <f t="array" ref="R458">_xll.BDP(I458,"CRNCY")</f>
        <v>#N/A Mandatory parameter [SECURITY] cannot be empty</v>
      </c>
      <c r="S458" s="91" t="str" cm="1">
        <f t="array" ref="S458">_xll.BDP(P458&amp;" Govt","RISK_MID")</f>
        <v>#N/A Mandatory parameter [SECURITY] cannot be empty Govt</v>
      </c>
      <c r="T458" s="175" t="e">
        <f t="shared" si="150"/>
        <v>#VALUE!</v>
      </c>
      <c r="U458" t="str" cm="1">
        <f t="array" ref="U458">IF(R458="USD",1,_xll.BDP("USD"&amp;R458&amp;" CURNCY","PX_LAST"))</f>
        <v>#N/A Invalid Security</v>
      </c>
      <c r="V458" s="107" t="e">
        <f t="shared" si="151"/>
        <v>#VALUE!</v>
      </c>
      <c r="X458" s="249">
        <f t="shared" si="152"/>
        <v>0</v>
      </c>
      <c r="Y458" s="250">
        <f t="shared" si="153"/>
        <v>0</v>
      </c>
      <c r="Z458" s="254">
        <f t="shared" si="154"/>
        <v>0</v>
      </c>
      <c r="AA458" s="254" t="e">
        <f t="shared" si="155"/>
        <v>#VALUE!</v>
      </c>
      <c r="AB458" s="91" t="str" cm="1">
        <f t="array" ref="AB458">_xll.BDP(P458&amp;" Govt","PX_DIRTY_MID")</f>
        <v>#N/A Mandatory parameter [SECURITY] cannot be empty Govt</v>
      </c>
      <c r="AC458" s="256" t="e">
        <f t="shared" si="156"/>
        <v>#VALUE!</v>
      </c>
      <c r="AD458" s="255" t="e">
        <f t="shared" si="157"/>
        <v>#VALUE!</v>
      </c>
      <c r="AE458" s="249">
        <f t="shared" si="158"/>
        <v>0</v>
      </c>
      <c r="AF458" s="254"/>
      <c r="AG458" s="254">
        <f t="shared" si="159"/>
        <v>0</v>
      </c>
      <c r="AH458" s="254" t="e">
        <f t="shared" si="160"/>
        <v>#VALUE!</v>
      </c>
      <c r="AI458" s="256" t="e">
        <f t="shared" si="161"/>
        <v>#VALUE!</v>
      </c>
      <c r="AJ458" t="b">
        <f t="shared" si="162"/>
        <v>1</v>
      </c>
      <c r="AK458" t="s">
        <v>1011</v>
      </c>
      <c r="AL458" t="str">
        <f t="shared" si="163"/>
        <v>#N/A Mandatory parameter [SECURITY] cannot be empty</v>
      </c>
      <c r="AM458">
        <f t="shared" si="164"/>
        <v>0</v>
      </c>
    </row>
    <row r="459" spans="8:39" x14ac:dyDescent="0.35">
      <c r="H459" s="287" t="e">
        <f t="shared" si="149"/>
        <v>#N/A</v>
      </c>
      <c r="O459" t="str" cm="1">
        <f t="array" ref="O459">_xll.BDP(I459,"SECURITY_TYP")</f>
        <v>#N/A Mandatory parameter [SECURITY] cannot be empty</v>
      </c>
      <c r="P459" t="str" cm="1">
        <f t="array" ref="P459">_xll.BDP(I459,"ID_ISIN")</f>
        <v>#N/A Mandatory parameter [SECURITY] cannot be empty</v>
      </c>
      <c r="Q459" t="str" cm="1">
        <f t="array" ref="Q459">_xll.BDP(P459&amp;" Govt","MATURITY")</f>
        <v>#N/A Mandatory parameter [SECURITY] cannot be empty Govt</v>
      </c>
      <c r="R459" t="str" cm="1">
        <f t="array" ref="R459">_xll.BDP(I459,"CRNCY")</f>
        <v>#N/A Mandatory parameter [SECURITY] cannot be empty</v>
      </c>
      <c r="S459" s="91" t="str" cm="1">
        <f t="array" ref="S459">_xll.BDP(P459&amp;" Govt","RISK_MID")</f>
        <v>#N/A Mandatory parameter [SECURITY] cannot be empty Govt</v>
      </c>
      <c r="T459" s="175" t="e">
        <f t="shared" si="150"/>
        <v>#VALUE!</v>
      </c>
      <c r="U459" t="str" cm="1">
        <f t="array" ref="U459">IF(R459="USD",1,_xll.BDP("USD"&amp;R459&amp;" CURNCY","PX_LAST"))</f>
        <v>#N/A Invalid Security</v>
      </c>
      <c r="V459" s="107" t="e">
        <f t="shared" si="151"/>
        <v>#VALUE!</v>
      </c>
      <c r="X459" s="249">
        <f t="shared" si="152"/>
        <v>0</v>
      </c>
      <c r="Y459" s="250">
        <f t="shared" si="153"/>
        <v>0</v>
      </c>
      <c r="Z459" s="254">
        <f t="shared" si="154"/>
        <v>0</v>
      </c>
      <c r="AA459" s="254" t="e">
        <f t="shared" si="155"/>
        <v>#VALUE!</v>
      </c>
      <c r="AB459" s="91" t="str" cm="1">
        <f t="array" ref="AB459">_xll.BDP(P459&amp;" Govt","PX_DIRTY_MID")</f>
        <v>#N/A Mandatory parameter [SECURITY] cannot be empty Govt</v>
      </c>
      <c r="AC459" s="256" t="e">
        <f t="shared" si="156"/>
        <v>#VALUE!</v>
      </c>
      <c r="AD459" s="255" t="e">
        <f t="shared" si="157"/>
        <v>#VALUE!</v>
      </c>
      <c r="AE459" s="249">
        <f t="shared" si="158"/>
        <v>0</v>
      </c>
      <c r="AF459" s="254"/>
      <c r="AG459" s="254">
        <f t="shared" si="159"/>
        <v>0</v>
      </c>
      <c r="AH459" s="254" t="e">
        <f t="shared" si="160"/>
        <v>#VALUE!</v>
      </c>
      <c r="AI459" s="256" t="e">
        <f t="shared" si="161"/>
        <v>#VALUE!</v>
      </c>
      <c r="AJ459" t="b">
        <f t="shared" si="162"/>
        <v>1</v>
      </c>
      <c r="AK459" t="s">
        <v>1011</v>
      </c>
      <c r="AL459" t="str">
        <f t="shared" si="163"/>
        <v>#N/A Mandatory parameter [SECURITY] cannot be empty</v>
      </c>
      <c r="AM459">
        <f t="shared" si="164"/>
        <v>0</v>
      </c>
    </row>
    <row r="460" spans="8:39" x14ac:dyDescent="0.35">
      <c r="H460" s="287" t="e">
        <f t="shared" si="149"/>
        <v>#N/A</v>
      </c>
      <c r="O460" t="str" cm="1">
        <f t="array" ref="O460">_xll.BDP(I460,"SECURITY_TYP")</f>
        <v>#N/A Mandatory parameter [SECURITY] cannot be empty</v>
      </c>
      <c r="P460" t="str" cm="1">
        <f t="array" ref="P460">_xll.BDP(I460,"ID_ISIN")</f>
        <v>#N/A Mandatory parameter [SECURITY] cannot be empty</v>
      </c>
      <c r="Q460" t="str" cm="1">
        <f t="array" ref="Q460">_xll.BDP(P460&amp;" Govt","MATURITY")</f>
        <v>#N/A Mandatory parameter [SECURITY] cannot be empty Govt</v>
      </c>
      <c r="R460" t="str" cm="1">
        <f t="array" ref="R460">_xll.BDP(I460,"CRNCY")</f>
        <v>#N/A Mandatory parameter [SECURITY] cannot be empty</v>
      </c>
      <c r="S460" s="91" t="str" cm="1">
        <f t="array" ref="S460">_xll.BDP(P460&amp;" Govt","RISK_MID")</f>
        <v>#N/A Mandatory parameter [SECURITY] cannot be empty Govt</v>
      </c>
      <c r="T460" s="175" t="e">
        <f t="shared" si="150"/>
        <v>#VALUE!</v>
      </c>
      <c r="U460" t="str" cm="1">
        <f t="array" ref="U460">IF(R460="USD",1,_xll.BDP("USD"&amp;R460&amp;" CURNCY","PX_LAST"))</f>
        <v>#N/A Invalid Security</v>
      </c>
      <c r="V460" s="107" t="e">
        <f t="shared" si="151"/>
        <v>#VALUE!</v>
      </c>
      <c r="X460" s="249">
        <f t="shared" si="152"/>
        <v>0</v>
      </c>
      <c r="Y460" s="250">
        <f t="shared" si="153"/>
        <v>0</v>
      </c>
      <c r="Z460" s="254">
        <f t="shared" si="154"/>
        <v>0</v>
      </c>
      <c r="AA460" s="254" t="e">
        <f t="shared" si="155"/>
        <v>#VALUE!</v>
      </c>
      <c r="AB460" s="91" t="str" cm="1">
        <f t="array" ref="AB460">_xll.BDP(P460&amp;" Govt","PX_DIRTY_MID")</f>
        <v>#N/A Mandatory parameter [SECURITY] cannot be empty Govt</v>
      </c>
      <c r="AC460" s="256" t="e">
        <f t="shared" si="156"/>
        <v>#VALUE!</v>
      </c>
      <c r="AD460" s="255" t="e">
        <f t="shared" si="157"/>
        <v>#VALUE!</v>
      </c>
      <c r="AE460" s="249">
        <f t="shared" si="158"/>
        <v>0</v>
      </c>
      <c r="AF460" s="254"/>
      <c r="AG460" s="254">
        <f t="shared" si="159"/>
        <v>0</v>
      </c>
      <c r="AH460" s="254" t="e">
        <f t="shared" si="160"/>
        <v>#VALUE!</v>
      </c>
      <c r="AI460" s="256" t="e">
        <f t="shared" si="161"/>
        <v>#VALUE!</v>
      </c>
      <c r="AJ460" t="b">
        <f t="shared" si="162"/>
        <v>1</v>
      </c>
      <c r="AK460" t="s">
        <v>1011</v>
      </c>
      <c r="AL460" t="str">
        <f t="shared" si="163"/>
        <v>#N/A Mandatory parameter [SECURITY] cannot be empty</v>
      </c>
      <c r="AM460">
        <f t="shared" si="164"/>
        <v>0</v>
      </c>
    </row>
    <row r="461" spans="8:39" x14ac:dyDescent="0.35">
      <c r="H461" s="287" t="e">
        <f t="shared" si="149"/>
        <v>#N/A</v>
      </c>
      <c r="O461" t="str" cm="1">
        <f t="array" ref="O461">_xll.BDP(I461,"SECURITY_TYP")</f>
        <v>#N/A Mandatory parameter [SECURITY] cannot be empty</v>
      </c>
      <c r="P461" t="str" cm="1">
        <f t="array" ref="P461">_xll.BDP(I461,"ID_ISIN")</f>
        <v>#N/A Mandatory parameter [SECURITY] cannot be empty</v>
      </c>
      <c r="Q461" t="str" cm="1">
        <f t="array" ref="Q461">_xll.BDP(P461&amp;" Govt","MATURITY")</f>
        <v>#N/A Mandatory parameter [SECURITY] cannot be empty Govt</v>
      </c>
      <c r="R461" t="str" cm="1">
        <f t="array" ref="R461">_xll.BDP(I461,"CRNCY")</f>
        <v>#N/A Mandatory parameter [SECURITY] cannot be empty</v>
      </c>
      <c r="S461" s="91" t="str" cm="1">
        <f t="array" ref="S461">_xll.BDP(P461&amp;" Govt","RISK_MID")</f>
        <v>#N/A Mandatory parameter [SECURITY] cannot be empty Govt</v>
      </c>
      <c r="T461" s="175" t="e">
        <f t="shared" si="150"/>
        <v>#VALUE!</v>
      </c>
      <c r="U461" t="str" cm="1">
        <f t="array" ref="U461">IF(R461="USD",1,_xll.BDP("USD"&amp;R461&amp;" CURNCY","PX_LAST"))</f>
        <v>#N/A Invalid Security</v>
      </c>
      <c r="V461" s="107" t="e">
        <f t="shared" si="151"/>
        <v>#VALUE!</v>
      </c>
      <c r="X461" s="249">
        <f t="shared" si="152"/>
        <v>0</v>
      </c>
      <c r="Y461" s="250">
        <f t="shared" si="153"/>
        <v>0</v>
      </c>
      <c r="Z461" s="254">
        <f t="shared" si="154"/>
        <v>0</v>
      </c>
      <c r="AA461" s="254" t="e">
        <f t="shared" si="155"/>
        <v>#VALUE!</v>
      </c>
      <c r="AB461" s="91" t="str" cm="1">
        <f t="array" ref="AB461">_xll.BDP(P461&amp;" Govt","PX_DIRTY_MID")</f>
        <v>#N/A Mandatory parameter [SECURITY] cannot be empty Govt</v>
      </c>
      <c r="AC461" s="256" t="e">
        <f t="shared" si="156"/>
        <v>#VALUE!</v>
      </c>
      <c r="AD461" s="255" t="e">
        <f t="shared" si="157"/>
        <v>#VALUE!</v>
      </c>
      <c r="AE461" s="249">
        <f t="shared" si="158"/>
        <v>0</v>
      </c>
      <c r="AF461" s="254"/>
      <c r="AG461" s="254">
        <f t="shared" si="159"/>
        <v>0</v>
      </c>
      <c r="AH461" s="254" t="e">
        <f t="shared" si="160"/>
        <v>#VALUE!</v>
      </c>
      <c r="AI461" s="256" t="e">
        <f t="shared" si="161"/>
        <v>#VALUE!</v>
      </c>
      <c r="AJ461" t="b">
        <f t="shared" si="162"/>
        <v>1</v>
      </c>
      <c r="AK461" t="s">
        <v>1011</v>
      </c>
      <c r="AL461" t="str">
        <f t="shared" si="163"/>
        <v>#N/A Mandatory parameter [SECURITY] cannot be empty</v>
      </c>
      <c r="AM461">
        <f t="shared" si="164"/>
        <v>0</v>
      </c>
    </row>
    <row r="462" spans="8:39" x14ac:dyDescent="0.35">
      <c r="H462" s="287" t="e">
        <f t="shared" si="149"/>
        <v>#N/A</v>
      </c>
      <c r="O462" t="str" cm="1">
        <f t="array" ref="O462">_xll.BDP(I462,"SECURITY_TYP")</f>
        <v>#N/A Mandatory parameter [SECURITY] cannot be empty</v>
      </c>
      <c r="P462" t="str" cm="1">
        <f t="array" ref="P462">_xll.BDP(I462,"ID_ISIN")</f>
        <v>#N/A Mandatory parameter [SECURITY] cannot be empty</v>
      </c>
      <c r="Q462" t="str" cm="1">
        <f t="array" ref="Q462">_xll.BDP(P462&amp;" Govt","MATURITY")</f>
        <v>#N/A Mandatory parameter [SECURITY] cannot be empty Govt</v>
      </c>
      <c r="R462" t="str" cm="1">
        <f t="array" ref="R462">_xll.BDP(I462,"CRNCY")</f>
        <v>#N/A Mandatory parameter [SECURITY] cannot be empty</v>
      </c>
      <c r="S462" s="91" t="str" cm="1">
        <f t="array" ref="S462">_xll.BDP(P462&amp;" Govt","RISK_MID")</f>
        <v>#N/A Mandatory parameter [SECURITY] cannot be empty Govt</v>
      </c>
      <c r="T462" s="175" t="e">
        <f t="shared" si="150"/>
        <v>#VALUE!</v>
      </c>
      <c r="U462" t="str" cm="1">
        <f t="array" ref="U462">IF(R462="USD",1,_xll.BDP("USD"&amp;R462&amp;" CURNCY","PX_LAST"))</f>
        <v>#N/A Invalid Security</v>
      </c>
      <c r="V462" s="107" t="e">
        <f t="shared" si="151"/>
        <v>#VALUE!</v>
      </c>
      <c r="X462" s="249">
        <f t="shared" si="152"/>
        <v>0</v>
      </c>
      <c r="Y462" s="250">
        <f t="shared" si="153"/>
        <v>0</v>
      </c>
      <c r="Z462" s="254">
        <f t="shared" si="154"/>
        <v>0</v>
      </c>
      <c r="AA462" s="254" t="e">
        <f t="shared" si="155"/>
        <v>#VALUE!</v>
      </c>
      <c r="AB462" s="91" t="str" cm="1">
        <f t="array" ref="AB462">_xll.BDP(P462&amp;" Govt","PX_DIRTY_MID")</f>
        <v>#N/A Mandatory parameter [SECURITY] cannot be empty Govt</v>
      </c>
      <c r="AC462" s="256" t="e">
        <f t="shared" si="156"/>
        <v>#VALUE!</v>
      </c>
      <c r="AD462" s="255" t="e">
        <f t="shared" si="157"/>
        <v>#VALUE!</v>
      </c>
      <c r="AE462" s="249">
        <f t="shared" si="158"/>
        <v>0</v>
      </c>
      <c r="AF462" s="254"/>
      <c r="AG462" s="254">
        <f t="shared" si="159"/>
        <v>0</v>
      </c>
      <c r="AH462" s="254" t="e">
        <f t="shared" si="160"/>
        <v>#VALUE!</v>
      </c>
      <c r="AI462" s="256" t="e">
        <f t="shared" si="161"/>
        <v>#VALUE!</v>
      </c>
      <c r="AJ462" t="b">
        <f t="shared" si="162"/>
        <v>1</v>
      </c>
      <c r="AK462" t="s">
        <v>1011</v>
      </c>
      <c r="AL462" t="str">
        <f t="shared" si="163"/>
        <v>#N/A Mandatory parameter [SECURITY] cannot be empty</v>
      </c>
      <c r="AM462">
        <f t="shared" si="164"/>
        <v>0</v>
      </c>
    </row>
    <row r="463" spans="8:39" x14ac:dyDescent="0.35">
      <c r="H463" s="287" t="e">
        <f t="shared" si="149"/>
        <v>#N/A</v>
      </c>
      <c r="O463" t="str" cm="1">
        <f t="array" ref="O463">_xll.BDP(I463,"SECURITY_TYP")</f>
        <v>#N/A Mandatory parameter [SECURITY] cannot be empty</v>
      </c>
      <c r="P463" t="str" cm="1">
        <f t="array" ref="P463">_xll.BDP(I463,"ID_ISIN")</f>
        <v>#N/A Mandatory parameter [SECURITY] cannot be empty</v>
      </c>
      <c r="Q463" t="str" cm="1">
        <f t="array" ref="Q463">_xll.BDP(P463&amp;" Govt","MATURITY")</f>
        <v>#N/A Mandatory parameter [SECURITY] cannot be empty Govt</v>
      </c>
      <c r="R463" t="str" cm="1">
        <f t="array" ref="R463">_xll.BDP(I463,"CRNCY")</f>
        <v>#N/A Mandatory parameter [SECURITY] cannot be empty</v>
      </c>
      <c r="S463" s="91" t="str" cm="1">
        <f t="array" ref="S463">_xll.BDP(P463&amp;" Govt","RISK_MID")</f>
        <v>#N/A Mandatory parameter [SECURITY] cannot be empty Govt</v>
      </c>
      <c r="T463" s="175" t="e">
        <f t="shared" si="150"/>
        <v>#VALUE!</v>
      </c>
      <c r="U463" t="str" cm="1">
        <f t="array" ref="U463">IF(R463="USD",1,_xll.BDP("USD"&amp;R463&amp;" CURNCY","PX_LAST"))</f>
        <v>#N/A Invalid Security</v>
      </c>
      <c r="V463" s="107" t="e">
        <f t="shared" si="151"/>
        <v>#VALUE!</v>
      </c>
      <c r="X463" s="249">
        <f t="shared" si="152"/>
        <v>0</v>
      </c>
      <c r="Y463" s="250">
        <f t="shared" si="153"/>
        <v>0</v>
      </c>
      <c r="Z463" s="254">
        <f t="shared" si="154"/>
        <v>0</v>
      </c>
      <c r="AA463" s="254" t="e">
        <f t="shared" si="155"/>
        <v>#VALUE!</v>
      </c>
      <c r="AB463" s="91" t="str" cm="1">
        <f t="array" ref="AB463">_xll.BDP(P463&amp;" Govt","PX_DIRTY_MID")</f>
        <v>#N/A Mandatory parameter [SECURITY] cannot be empty Govt</v>
      </c>
      <c r="AC463" s="256" t="e">
        <f t="shared" si="156"/>
        <v>#VALUE!</v>
      </c>
      <c r="AD463" s="255" t="e">
        <f t="shared" si="157"/>
        <v>#VALUE!</v>
      </c>
      <c r="AE463" s="249">
        <f t="shared" si="158"/>
        <v>0</v>
      </c>
      <c r="AF463" s="254"/>
      <c r="AG463" s="254">
        <f t="shared" si="159"/>
        <v>0</v>
      </c>
      <c r="AH463" s="254" t="e">
        <f t="shared" si="160"/>
        <v>#VALUE!</v>
      </c>
      <c r="AI463" s="256" t="e">
        <f t="shared" si="161"/>
        <v>#VALUE!</v>
      </c>
      <c r="AJ463" t="b">
        <f t="shared" si="162"/>
        <v>1</v>
      </c>
      <c r="AK463" t="s">
        <v>1011</v>
      </c>
      <c r="AL463" t="str">
        <f t="shared" si="163"/>
        <v>#N/A Mandatory parameter [SECURITY] cannot be empty</v>
      </c>
      <c r="AM463">
        <f t="shared" si="164"/>
        <v>0</v>
      </c>
    </row>
    <row r="464" spans="8:39" x14ac:dyDescent="0.35">
      <c r="H464" s="287" t="e">
        <f t="shared" si="149"/>
        <v>#N/A</v>
      </c>
      <c r="O464" t="str" cm="1">
        <f t="array" ref="O464">_xll.BDP(I464,"SECURITY_TYP")</f>
        <v>#N/A Mandatory parameter [SECURITY] cannot be empty</v>
      </c>
      <c r="P464" t="str" cm="1">
        <f t="array" ref="P464">_xll.BDP(I464,"ID_ISIN")</f>
        <v>#N/A Mandatory parameter [SECURITY] cannot be empty</v>
      </c>
      <c r="Q464" t="str" cm="1">
        <f t="array" ref="Q464">_xll.BDP(P464&amp;" Govt","MATURITY")</f>
        <v>#N/A Mandatory parameter [SECURITY] cannot be empty Govt</v>
      </c>
      <c r="R464" t="str" cm="1">
        <f t="array" ref="R464">_xll.BDP(I464,"CRNCY")</f>
        <v>#N/A Mandatory parameter [SECURITY] cannot be empty</v>
      </c>
      <c r="S464" s="91" t="str" cm="1">
        <f t="array" ref="S464">_xll.BDP(P464&amp;" Govt","RISK_MID")</f>
        <v>#N/A Mandatory parameter [SECURITY] cannot be empty Govt</v>
      </c>
      <c r="T464" s="175" t="e">
        <f t="shared" si="150"/>
        <v>#VALUE!</v>
      </c>
      <c r="U464" t="str" cm="1">
        <f t="array" ref="U464">IF(R464="USD",1,_xll.BDP("USD"&amp;R464&amp;" CURNCY","PX_LAST"))</f>
        <v>#N/A Invalid Security</v>
      </c>
      <c r="V464" s="107" t="e">
        <f t="shared" si="151"/>
        <v>#VALUE!</v>
      </c>
      <c r="X464" s="249">
        <f t="shared" si="152"/>
        <v>0</v>
      </c>
      <c r="Y464" s="250">
        <f t="shared" si="153"/>
        <v>0</v>
      </c>
      <c r="Z464" s="254">
        <f t="shared" si="154"/>
        <v>0</v>
      </c>
      <c r="AA464" s="254" t="e">
        <f t="shared" si="155"/>
        <v>#VALUE!</v>
      </c>
      <c r="AB464" s="91" t="str" cm="1">
        <f t="array" ref="AB464">_xll.BDP(P464&amp;" Govt","PX_DIRTY_MID")</f>
        <v>#N/A Mandatory parameter [SECURITY] cannot be empty Govt</v>
      </c>
      <c r="AC464" s="256" t="e">
        <f t="shared" si="156"/>
        <v>#VALUE!</v>
      </c>
      <c r="AD464" s="255" t="e">
        <f t="shared" si="157"/>
        <v>#VALUE!</v>
      </c>
      <c r="AE464" s="249">
        <f t="shared" si="158"/>
        <v>0</v>
      </c>
      <c r="AF464" s="254"/>
      <c r="AG464" s="254">
        <f t="shared" si="159"/>
        <v>0</v>
      </c>
      <c r="AH464" s="254" t="e">
        <f t="shared" si="160"/>
        <v>#VALUE!</v>
      </c>
      <c r="AI464" s="256" t="e">
        <f t="shared" si="161"/>
        <v>#VALUE!</v>
      </c>
      <c r="AJ464" t="b">
        <f t="shared" si="162"/>
        <v>1</v>
      </c>
      <c r="AK464" t="s">
        <v>1011</v>
      </c>
      <c r="AL464" t="str">
        <f t="shared" si="163"/>
        <v>#N/A Mandatory parameter [SECURITY] cannot be empty</v>
      </c>
      <c r="AM464">
        <f t="shared" si="164"/>
        <v>0</v>
      </c>
    </row>
    <row r="465" spans="8:39" x14ac:dyDescent="0.35">
      <c r="H465" s="287" t="e">
        <f t="shared" si="149"/>
        <v>#N/A</v>
      </c>
      <c r="O465" t="str" cm="1">
        <f t="array" ref="O465">_xll.BDP(I465,"SECURITY_TYP")</f>
        <v>#N/A Mandatory parameter [SECURITY] cannot be empty</v>
      </c>
      <c r="P465" t="str" cm="1">
        <f t="array" ref="P465">_xll.BDP(I465,"ID_ISIN")</f>
        <v>#N/A Mandatory parameter [SECURITY] cannot be empty</v>
      </c>
      <c r="Q465" t="str" cm="1">
        <f t="array" ref="Q465">_xll.BDP(P465&amp;" Govt","MATURITY")</f>
        <v>#N/A Mandatory parameter [SECURITY] cannot be empty Govt</v>
      </c>
      <c r="R465" t="str" cm="1">
        <f t="array" ref="R465">_xll.BDP(I465,"CRNCY")</f>
        <v>#N/A Mandatory parameter [SECURITY] cannot be empty</v>
      </c>
      <c r="S465" s="91" t="str" cm="1">
        <f t="array" ref="S465">_xll.BDP(P465&amp;" Govt","RISK_MID")</f>
        <v>#N/A Mandatory parameter [SECURITY] cannot be empty Govt</v>
      </c>
      <c r="T465" s="175" t="e">
        <f t="shared" si="150"/>
        <v>#VALUE!</v>
      </c>
      <c r="U465" t="str" cm="1">
        <f t="array" ref="U465">IF(R465="USD",1,_xll.BDP("USD"&amp;R465&amp;" CURNCY","PX_LAST"))</f>
        <v>#N/A Invalid Security</v>
      </c>
      <c r="V465" s="107" t="e">
        <f t="shared" si="151"/>
        <v>#VALUE!</v>
      </c>
      <c r="X465" s="249">
        <f t="shared" si="152"/>
        <v>0</v>
      </c>
      <c r="Y465" s="250">
        <f t="shared" si="153"/>
        <v>0</v>
      </c>
      <c r="Z465" s="254">
        <f t="shared" si="154"/>
        <v>0</v>
      </c>
      <c r="AA465" s="254" t="e">
        <f t="shared" si="155"/>
        <v>#VALUE!</v>
      </c>
      <c r="AB465" s="91" t="str" cm="1">
        <f t="array" ref="AB465">_xll.BDP(P465&amp;" Govt","PX_DIRTY_MID")</f>
        <v>#N/A Mandatory parameter [SECURITY] cannot be empty Govt</v>
      </c>
      <c r="AC465" s="256" t="e">
        <f t="shared" si="156"/>
        <v>#VALUE!</v>
      </c>
      <c r="AD465" s="255" t="e">
        <f t="shared" si="157"/>
        <v>#VALUE!</v>
      </c>
      <c r="AE465" s="249">
        <f t="shared" si="158"/>
        <v>0</v>
      </c>
      <c r="AF465" s="254"/>
      <c r="AG465" s="254">
        <f t="shared" si="159"/>
        <v>0</v>
      </c>
      <c r="AH465" s="254" t="e">
        <f t="shared" si="160"/>
        <v>#VALUE!</v>
      </c>
      <c r="AI465" s="256" t="e">
        <f t="shared" si="161"/>
        <v>#VALUE!</v>
      </c>
      <c r="AJ465" t="b">
        <f t="shared" si="162"/>
        <v>1</v>
      </c>
      <c r="AK465" t="s">
        <v>1011</v>
      </c>
      <c r="AL465" t="str">
        <f t="shared" si="163"/>
        <v>#N/A Mandatory parameter [SECURITY] cannot be empty</v>
      </c>
      <c r="AM465">
        <f t="shared" si="164"/>
        <v>0</v>
      </c>
    </row>
    <row r="466" spans="8:39" x14ac:dyDescent="0.35">
      <c r="H466" s="287" t="e">
        <f t="shared" si="149"/>
        <v>#N/A</v>
      </c>
      <c r="O466" t="str" cm="1">
        <f t="array" ref="O466">_xll.BDP(I466,"SECURITY_TYP")</f>
        <v>#N/A Mandatory parameter [SECURITY] cannot be empty</v>
      </c>
      <c r="P466" t="str" cm="1">
        <f t="array" ref="P466">_xll.BDP(I466,"ID_ISIN")</f>
        <v>#N/A Mandatory parameter [SECURITY] cannot be empty</v>
      </c>
      <c r="Q466" t="str" cm="1">
        <f t="array" ref="Q466">_xll.BDP(P466&amp;" Govt","MATURITY")</f>
        <v>#N/A Mandatory parameter [SECURITY] cannot be empty Govt</v>
      </c>
      <c r="R466" t="str" cm="1">
        <f t="array" ref="R466">_xll.BDP(I466,"CRNCY")</f>
        <v>#N/A Mandatory parameter [SECURITY] cannot be empty</v>
      </c>
      <c r="S466" s="91" t="str" cm="1">
        <f t="array" ref="S466">_xll.BDP(P466&amp;" Govt","RISK_MID")</f>
        <v>#N/A Mandatory parameter [SECURITY] cannot be empty Govt</v>
      </c>
      <c r="T466" s="175" t="e">
        <f t="shared" si="150"/>
        <v>#VALUE!</v>
      </c>
      <c r="U466" t="str" cm="1">
        <f t="array" ref="U466">IF(R466="USD",1,_xll.BDP("USD"&amp;R466&amp;" CURNCY","PX_LAST"))</f>
        <v>#N/A Invalid Security</v>
      </c>
      <c r="V466" s="107" t="e">
        <f t="shared" si="151"/>
        <v>#VALUE!</v>
      </c>
      <c r="X466" s="249">
        <f t="shared" si="152"/>
        <v>0</v>
      </c>
      <c r="Y466" s="250">
        <f t="shared" si="153"/>
        <v>0</v>
      </c>
      <c r="Z466" s="254">
        <f t="shared" si="154"/>
        <v>0</v>
      </c>
      <c r="AA466" s="254" t="e">
        <f t="shared" si="155"/>
        <v>#VALUE!</v>
      </c>
      <c r="AB466" s="91" t="str" cm="1">
        <f t="array" ref="AB466">_xll.BDP(P466&amp;" Govt","PX_DIRTY_MID")</f>
        <v>#N/A Mandatory parameter [SECURITY] cannot be empty Govt</v>
      </c>
      <c r="AC466" s="256" t="e">
        <f t="shared" si="156"/>
        <v>#VALUE!</v>
      </c>
      <c r="AD466" s="255" t="e">
        <f t="shared" si="157"/>
        <v>#VALUE!</v>
      </c>
      <c r="AE466" s="249">
        <f t="shared" si="158"/>
        <v>0</v>
      </c>
      <c r="AF466" s="254"/>
      <c r="AG466" s="254">
        <f t="shared" si="159"/>
        <v>0</v>
      </c>
      <c r="AH466" s="254" t="e">
        <f t="shared" si="160"/>
        <v>#VALUE!</v>
      </c>
      <c r="AI466" s="256" t="e">
        <f t="shared" si="161"/>
        <v>#VALUE!</v>
      </c>
      <c r="AJ466" t="b">
        <f t="shared" si="162"/>
        <v>1</v>
      </c>
      <c r="AK466" t="s">
        <v>1011</v>
      </c>
      <c r="AL466" t="str">
        <f t="shared" si="163"/>
        <v>#N/A Mandatory parameter [SECURITY] cannot be empty</v>
      </c>
      <c r="AM466">
        <f t="shared" si="164"/>
        <v>0</v>
      </c>
    </row>
    <row r="467" spans="8:39" x14ac:dyDescent="0.35">
      <c r="H467" s="287" t="e">
        <f t="shared" si="149"/>
        <v>#N/A</v>
      </c>
      <c r="O467" t="str" cm="1">
        <f t="array" ref="O467">_xll.BDP(I467,"SECURITY_TYP")</f>
        <v>#N/A Mandatory parameter [SECURITY] cannot be empty</v>
      </c>
      <c r="P467" t="str" cm="1">
        <f t="array" ref="P467">_xll.BDP(I467,"ID_ISIN")</f>
        <v>#N/A Mandatory parameter [SECURITY] cannot be empty</v>
      </c>
      <c r="Q467" t="str" cm="1">
        <f t="array" ref="Q467">_xll.BDP(P467&amp;" Govt","MATURITY")</f>
        <v>#N/A Mandatory parameter [SECURITY] cannot be empty Govt</v>
      </c>
      <c r="R467" t="str" cm="1">
        <f t="array" ref="R467">_xll.BDP(I467,"CRNCY")</f>
        <v>#N/A Mandatory parameter [SECURITY] cannot be empty</v>
      </c>
      <c r="S467" s="91" t="str" cm="1">
        <f t="array" ref="S467">_xll.BDP(P467&amp;" Govt","RISK_MID")</f>
        <v>#N/A Mandatory parameter [SECURITY] cannot be empty Govt</v>
      </c>
      <c r="T467" s="175" t="e">
        <f t="shared" si="150"/>
        <v>#VALUE!</v>
      </c>
      <c r="U467" t="str" cm="1">
        <f t="array" ref="U467">IF(R467="USD",1,_xll.BDP("USD"&amp;R467&amp;" CURNCY","PX_LAST"))</f>
        <v>#N/A Invalid Security</v>
      </c>
      <c r="V467" s="107" t="e">
        <f t="shared" si="151"/>
        <v>#VALUE!</v>
      </c>
      <c r="X467" s="249">
        <f t="shared" si="152"/>
        <v>0</v>
      </c>
      <c r="Y467" s="250">
        <f t="shared" si="153"/>
        <v>0</v>
      </c>
      <c r="Z467" s="254">
        <f t="shared" si="154"/>
        <v>0</v>
      </c>
      <c r="AA467" s="254" t="e">
        <f t="shared" si="155"/>
        <v>#VALUE!</v>
      </c>
      <c r="AB467" s="91" t="str" cm="1">
        <f t="array" ref="AB467">_xll.BDP(P467&amp;" Govt","PX_DIRTY_MID")</f>
        <v>#N/A Mandatory parameter [SECURITY] cannot be empty Govt</v>
      </c>
      <c r="AC467" s="256" t="e">
        <f t="shared" si="156"/>
        <v>#VALUE!</v>
      </c>
      <c r="AD467" s="255" t="e">
        <f t="shared" si="157"/>
        <v>#VALUE!</v>
      </c>
      <c r="AE467" s="249">
        <f t="shared" si="158"/>
        <v>0</v>
      </c>
      <c r="AF467" s="254"/>
      <c r="AG467" s="254">
        <f t="shared" si="159"/>
        <v>0</v>
      </c>
      <c r="AH467" s="254" t="e">
        <f t="shared" si="160"/>
        <v>#VALUE!</v>
      </c>
      <c r="AI467" s="256" t="e">
        <f t="shared" si="161"/>
        <v>#VALUE!</v>
      </c>
      <c r="AJ467" t="b">
        <f t="shared" si="162"/>
        <v>1</v>
      </c>
      <c r="AK467" t="s">
        <v>1011</v>
      </c>
      <c r="AL467" t="str">
        <f t="shared" si="163"/>
        <v>#N/A Mandatory parameter [SECURITY] cannot be empty</v>
      </c>
      <c r="AM467">
        <f t="shared" si="164"/>
        <v>0</v>
      </c>
    </row>
    <row r="468" spans="8:39" x14ac:dyDescent="0.35">
      <c r="H468" s="287" t="e">
        <f t="shared" si="149"/>
        <v>#N/A</v>
      </c>
      <c r="O468" t="str" cm="1">
        <f t="array" ref="O468">_xll.BDP(I468,"SECURITY_TYP")</f>
        <v>#N/A Mandatory parameter [SECURITY] cannot be empty</v>
      </c>
      <c r="P468" t="str" cm="1">
        <f t="array" ref="P468">_xll.BDP(I468,"ID_ISIN")</f>
        <v>#N/A Mandatory parameter [SECURITY] cannot be empty</v>
      </c>
      <c r="Q468" t="str" cm="1">
        <f t="array" ref="Q468">_xll.BDP(P468&amp;" Govt","MATURITY")</f>
        <v>#N/A Mandatory parameter [SECURITY] cannot be empty Govt</v>
      </c>
      <c r="R468" t="str" cm="1">
        <f t="array" ref="R468">_xll.BDP(I468,"CRNCY")</f>
        <v>#N/A Mandatory parameter [SECURITY] cannot be empty</v>
      </c>
      <c r="S468" s="91" t="str" cm="1">
        <f t="array" ref="S468">_xll.BDP(P468&amp;" Govt","RISK_MID")</f>
        <v>#N/A Mandatory parameter [SECURITY] cannot be empty Govt</v>
      </c>
      <c r="T468" s="175" t="e">
        <f t="shared" si="150"/>
        <v>#VALUE!</v>
      </c>
      <c r="U468" t="str" cm="1">
        <f t="array" ref="U468">IF(R468="USD",1,_xll.BDP("USD"&amp;R468&amp;" CURNCY","PX_LAST"))</f>
        <v>#N/A Invalid Security</v>
      </c>
      <c r="V468" s="107" t="e">
        <f t="shared" si="151"/>
        <v>#VALUE!</v>
      </c>
      <c r="X468" s="249">
        <f t="shared" si="152"/>
        <v>0</v>
      </c>
      <c r="Y468" s="250">
        <f t="shared" si="153"/>
        <v>0</v>
      </c>
      <c r="Z468" s="254">
        <f t="shared" si="154"/>
        <v>0</v>
      </c>
      <c r="AA468" s="254" t="e">
        <f t="shared" si="155"/>
        <v>#VALUE!</v>
      </c>
      <c r="AB468" s="91" t="str" cm="1">
        <f t="array" ref="AB468">_xll.BDP(P468&amp;" Govt","PX_DIRTY_MID")</f>
        <v>#N/A Mandatory parameter [SECURITY] cannot be empty Govt</v>
      </c>
      <c r="AC468" s="256" t="e">
        <f t="shared" si="156"/>
        <v>#VALUE!</v>
      </c>
      <c r="AD468" s="255" t="e">
        <f t="shared" si="157"/>
        <v>#VALUE!</v>
      </c>
      <c r="AE468" s="249">
        <f t="shared" si="158"/>
        <v>0</v>
      </c>
      <c r="AF468" s="254"/>
      <c r="AG468" s="254">
        <f t="shared" si="159"/>
        <v>0</v>
      </c>
      <c r="AH468" s="254" t="e">
        <f t="shared" si="160"/>
        <v>#VALUE!</v>
      </c>
      <c r="AI468" s="256" t="e">
        <f t="shared" si="161"/>
        <v>#VALUE!</v>
      </c>
      <c r="AJ468" t="b">
        <f t="shared" si="162"/>
        <v>1</v>
      </c>
      <c r="AK468" t="s">
        <v>1011</v>
      </c>
      <c r="AL468" t="str">
        <f t="shared" si="163"/>
        <v>#N/A Mandatory parameter [SECURITY] cannot be empty</v>
      </c>
      <c r="AM468">
        <f t="shared" si="164"/>
        <v>0</v>
      </c>
    </row>
    <row r="469" spans="8:39" x14ac:dyDescent="0.35">
      <c r="H469" s="287" t="e">
        <f t="shared" si="149"/>
        <v>#N/A</v>
      </c>
      <c r="O469" t="str" cm="1">
        <f t="array" ref="O469">_xll.BDP(I469,"SECURITY_TYP")</f>
        <v>#N/A Mandatory parameter [SECURITY] cannot be empty</v>
      </c>
      <c r="P469" t="str" cm="1">
        <f t="array" ref="P469">_xll.BDP(I469,"ID_ISIN")</f>
        <v>#N/A Mandatory parameter [SECURITY] cannot be empty</v>
      </c>
      <c r="Q469" t="str" cm="1">
        <f t="array" ref="Q469">_xll.BDP(P469&amp;" Govt","MATURITY")</f>
        <v>#N/A Mandatory parameter [SECURITY] cannot be empty Govt</v>
      </c>
      <c r="R469" t="str" cm="1">
        <f t="array" ref="R469">_xll.BDP(I469,"CRNCY")</f>
        <v>#N/A Mandatory parameter [SECURITY] cannot be empty</v>
      </c>
      <c r="S469" s="91" t="str" cm="1">
        <f t="array" ref="S469">_xll.BDP(P469&amp;" Govt","RISK_MID")</f>
        <v>#N/A Mandatory parameter [SECURITY] cannot be empty Govt</v>
      </c>
      <c r="T469" s="175" t="e">
        <f t="shared" si="150"/>
        <v>#VALUE!</v>
      </c>
      <c r="U469" t="str" cm="1">
        <f t="array" ref="U469">IF(R469="USD",1,_xll.BDP("USD"&amp;R469&amp;" CURNCY","PX_LAST"))</f>
        <v>#N/A Invalid Security</v>
      </c>
      <c r="V469" s="107" t="e">
        <f t="shared" si="151"/>
        <v>#VALUE!</v>
      </c>
      <c r="X469" s="249">
        <f t="shared" si="152"/>
        <v>0</v>
      </c>
      <c r="Y469" s="250">
        <f t="shared" si="153"/>
        <v>0</v>
      </c>
      <c r="Z469" s="254">
        <f t="shared" si="154"/>
        <v>0</v>
      </c>
      <c r="AA469" s="254" t="e">
        <f t="shared" si="155"/>
        <v>#VALUE!</v>
      </c>
      <c r="AB469" s="91" t="str" cm="1">
        <f t="array" ref="AB469">_xll.BDP(P469&amp;" Govt","PX_DIRTY_MID")</f>
        <v>#N/A Mandatory parameter [SECURITY] cannot be empty Govt</v>
      </c>
      <c r="AC469" s="256" t="e">
        <f t="shared" si="156"/>
        <v>#VALUE!</v>
      </c>
      <c r="AD469" s="255" t="e">
        <f t="shared" si="157"/>
        <v>#VALUE!</v>
      </c>
      <c r="AE469" s="249">
        <f t="shared" si="158"/>
        <v>0</v>
      </c>
      <c r="AF469" s="254"/>
      <c r="AG469" s="254">
        <f t="shared" si="159"/>
        <v>0</v>
      </c>
      <c r="AH469" s="254" t="e">
        <f t="shared" si="160"/>
        <v>#VALUE!</v>
      </c>
      <c r="AI469" s="256" t="e">
        <f t="shared" si="161"/>
        <v>#VALUE!</v>
      </c>
      <c r="AJ469" t="b">
        <f t="shared" si="162"/>
        <v>1</v>
      </c>
      <c r="AK469" t="s">
        <v>1011</v>
      </c>
      <c r="AL469" t="str">
        <f t="shared" si="163"/>
        <v>#N/A Mandatory parameter [SECURITY] cannot be empty</v>
      </c>
      <c r="AM469">
        <f t="shared" si="164"/>
        <v>0</v>
      </c>
    </row>
    <row r="470" spans="8:39" x14ac:dyDescent="0.35">
      <c r="H470" s="287" t="e">
        <f t="shared" si="149"/>
        <v>#N/A</v>
      </c>
      <c r="O470" t="str" cm="1">
        <f t="array" ref="O470">_xll.BDP(I470,"SECURITY_TYP")</f>
        <v>#N/A Mandatory parameter [SECURITY] cannot be empty</v>
      </c>
      <c r="P470" t="str" cm="1">
        <f t="array" ref="P470">_xll.BDP(I470,"ID_ISIN")</f>
        <v>#N/A Mandatory parameter [SECURITY] cannot be empty</v>
      </c>
      <c r="Q470" t="str" cm="1">
        <f t="array" ref="Q470">_xll.BDP(P470&amp;" Govt","MATURITY")</f>
        <v>#N/A Mandatory parameter [SECURITY] cannot be empty Govt</v>
      </c>
      <c r="R470" t="str" cm="1">
        <f t="array" ref="R470">_xll.BDP(I470,"CRNCY")</f>
        <v>#N/A Mandatory parameter [SECURITY] cannot be empty</v>
      </c>
      <c r="S470" s="91" t="str" cm="1">
        <f t="array" ref="S470">_xll.BDP(P470&amp;" Govt","RISK_MID")</f>
        <v>#N/A Mandatory parameter [SECURITY] cannot be empty Govt</v>
      </c>
      <c r="T470" s="175" t="e">
        <f t="shared" si="150"/>
        <v>#VALUE!</v>
      </c>
      <c r="U470" t="str" cm="1">
        <f t="array" ref="U470">IF(R470="USD",1,_xll.BDP("USD"&amp;R470&amp;" CURNCY","PX_LAST"))</f>
        <v>#N/A Invalid Security</v>
      </c>
      <c r="V470" s="107" t="e">
        <f t="shared" si="151"/>
        <v>#VALUE!</v>
      </c>
      <c r="X470" s="249">
        <f t="shared" si="152"/>
        <v>0</v>
      </c>
      <c r="Y470" s="250">
        <f t="shared" si="153"/>
        <v>0</v>
      </c>
      <c r="Z470" s="254">
        <f t="shared" si="154"/>
        <v>0</v>
      </c>
      <c r="AA470" s="254" t="e">
        <f t="shared" si="155"/>
        <v>#VALUE!</v>
      </c>
      <c r="AB470" s="91" t="str" cm="1">
        <f t="array" ref="AB470">_xll.BDP(P470&amp;" Govt","PX_DIRTY_MID")</f>
        <v>#N/A Mandatory parameter [SECURITY] cannot be empty Govt</v>
      </c>
      <c r="AC470" s="256" t="e">
        <f t="shared" si="156"/>
        <v>#VALUE!</v>
      </c>
      <c r="AD470" s="255" t="e">
        <f t="shared" si="157"/>
        <v>#VALUE!</v>
      </c>
      <c r="AE470" s="249">
        <f t="shared" si="158"/>
        <v>0</v>
      </c>
      <c r="AF470" s="254"/>
      <c r="AG470" s="254">
        <f t="shared" si="159"/>
        <v>0</v>
      </c>
      <c r="AH470" s="254" t="e">
        <f t="shared" si="160"/>
        <v>#VALUE!</v>
      </c>
      <c r="AI470" s="256" t="e">
        <f t="shared" si="161"/>
        <v>#VALUE!</v>
      </c>
      <c r="AJ470" t="b">
        <f t="shared" si="162"/>
        <v>1</v>
      </c>
      <c r="AK470" t="s">
        <v>1011</v>
      </c>
      <c r="AL470" t="str">
        <f t="shared" si="163"/>
        <v>#N/A Mandatory parameter [SECURITY] cannot be empty</v>
      </c>
      <c r="AM470">
        <f t="shared" si="164"/>
        <v>0</v>
      </c>
    </row>
    <row r="471" spans="8:39" x14ac:dyDescent="0.35">
      <c r="H471" s="287" t="e">
        <f t="shared" si="149"/>
        <v>#N/A</v>
      </c>
      <c r="O471" t="str" cm="1">
        <f t="array" ref="O471">_xll.BDP(I471,"SECURITY_TYP")</f>
        <v>#N/A Mandatory parameter [SECURITY] cannot be empty</v>
      </c>
      <c r="P471" t="str" cm="1">
        <f t="array" ref="P471">_xll.BDP(I471,"ID_ISIN")</f>
        <v>#N/A Mandatory parameter [SECURITY] cannot be empty</v>
      </c>
      <c r="Q471" t="str" cm="1">
        <f t="array" ref="Q471">_xll.BDP(P471&amp;" Govt","MATURITY")</f>
        <v>#N/A Mandatory parameter [SECURITY] cannot be empty Govt</v>
      </c>
      <c r="R471" t="str" cm="1">
        <f t="array" ref="R471">_xll.BDP(I471,"CRNCY")</f>
        <v>#N/A Mandatory parameter [SECURITY] cannot be empty</v>
      </c>
      <c r="S471" s="91" t="str" cm="1">
        <f t="array" ref="S471">_xll.BDP(P471&amp;" Govt","RISK_MID")</f>
        <v>#N/A Mandatory parameter [SECURITY] cannot be empty Govt</v>
      </c>
      <c r="T471" s="175" t="e">
        <f t="shared" si="150"/>
        <v>#VALUE!</v>
      </c>
      <c r="U471" t="str" cm="1">
        <f t="array" ref="U471">IF(R471="USD",1,_xll.BDP("USD"&amp;R471&amp;" CURNCY","PX_LAST"))</f>
        <v>#N/A Invalid Security</v>
      </c>
      <c r="V471" s="107" t="e">
        <f t="shared" si="151"/>
        <v>#VALUE!</v>
      </c>
      <c r="X471" s="249">
        <f t="shared" si="152"/>
        <v>0</v>
      </c>
      <c r="Y471" s="250">
        <f t="shared" si="153"/>
        <v>0</v>
      </c>
      <c r="Z471" s="254">
        <f t="shared" si="154"/>
        <v>0</v>
      </c>
      <c r="AA471" s="254" t="e">
        <f t="shared" si="155"/>
        <v>#VALUE!</v>
      </c>
      <c r="AB471" s="91" t="str" cm="1">
        <f t="array" ref="AB471">_xll.BDP(P471&amp;" Govt","PX_DIRTY_MID")</f>
        <v>#N/A Mandatory parameter [SECURITY] cannot be empty Govt</v>
      </c>
      <c r="AC471" s="256" t="e">
        <f t="shared" si="156"/>
        <v>#VALUE!</v>
      </c>
      <c r="AD471" s="255" t="e">
        <f t="shared" si="157"/>
        <v>#VALUE!</v>
      </c>
      <c r="AE471" s="249">
        <f t="shared" si="158"/>
        <v>0</v>
      </c>
      <c r="AF471" s="254"/>
      <c r="AG471" s="254">
        <f t="shared" si="159"/>
        <v>0</v>
      </c>
      <c r="AH471" s="254" t="e">
        <f t="shared" si="160"/>
        <v>#VALUE!</v>
      </c>
      <c r="AI471" s="256" t="e">
        <f t="shared" si="161"/>
        <v>#VALUE!</v>
      </c>
      <c r="AJ471" t="b">
        <f t="shared" si="162"/>
        <v>1</v>
      </c>
      <c r="AK471" t="s">
        <v>1011</v>
      </c>
      <c r="AL471" t="str">
        <f t="shared" si="163"/>
        <v>#N/A Mandatory parameter [SECURITY] cannot be empty</v>
      </c>
      <c r="AM471">
        <f t="shared" si="164"/>
        <v>0</v>
      </c>
    </row>
    <row r="472" spans="8:39" x14ac:dyDescent="0.35">
      <c r="H472" s="287" t="e">
        <f t="shared" si="149"/>
        <v>#N/A</v>
      </c>
      <c r="O472" t="str" cm="1">
        <f t="array" ref="O472">_xll.BDP(I472,"SECURITY_TYP")</f>
        <v>#N/A Mandatory parameter [SECURITY] cannot be empty</v>
      </c>
      <c r="P472" t="str" cm="1">
        <f t="array" ref="P472">_xll.BDP(I472,"ID_ISIN")</f>
        <v>#N/A Mandatory parameter [SECURITY] cannot be empty</v>
      </c>
      <c r="Q472" t="str" cm="1">
        <f t="array" ref="Q472">_xll.BDP(P472&amp;" Govt","MATURITY")</f>
        <v>#N/A Mandatory parameter [SECURITY] cannot be empty Govt</v>
      </c>
      <c r="R472" t="str" cm="1">
        <f t="array" ref="R472">_xll.BDP(I472,"CRNCY")</f>
        <v>#N/A Mandatory parameter [SECURITY] cannot be empty</v>
      </c>
      <c r="S472" s="91" t="str" cm="1">
        <f t="array" ref="S472">_xll.BDP(P472&amp;" Govt","RISK_MID")</f>
        <v>#N/A Mandatory parameter [SECURITY] cannot be empty Govt</v>
      </c>
      <c r="T472" s="175" t="e">
        <f t="shared" si="150"/>
        <v>#VALUE!</v>
      </c>
      <c r="U472" t="str" cm="1">
        <f t="array" ref="U472">IF(R472="USD",1,_xll.BDP("USD"&amp;R472&amp;" CURNCY","PX_LAST"))</f>
        <v>#N/A Invalid Security</v>
      </c>
      <c r="V472" s="107" t="e">
        <f t="shared" si="151"/>
        <v>#VALUE!</v>
      </c>
      <c r="X472" s="249">
        <f t="shared" si="152"/>
        <v>0</v>
      </c>
      <c r="Y472" s="250">
        <f t="shared" si="153"/>
        <v>0</v>
      </c>
      <c r="Z472" s="254">
        <f t="shared" si="154"/>
        <v>0</v>
      </c>
      <c r="AA472" s="254" t="e">
        <f t="shared" si="155"/>
        <v>#VALUE!</v>
      </c>
      <c r="AB472" s="91" t="str" cm="1">
        <f t="array" ref="AB472">_xll.BDP(P472&amp;" Govt","PX_DIRTY_MID")</f>
        <v>#N/A Mandatory parameter [SECURITY] cannot be empty Govt</v>
      </c>
      <c r="AC472" s="256" t="e">
        <f t="shared" si="156"/>
        <v>#VALUE!</v>
      </c>
      <c r="AD472" s="255" t="e">
        <f t="shared" si="157"/>
        <v>#VALUE!</v>
      </c>
      <c r="AE472" s="249">
        <f t="shared" si="158"/>
        <v>0</v>
      </c>
      <c r="AF472" s="254"/>
      <c r="AG472" s="254">
        <f t="shared" si="159"/>
        <v>0</v>
      </c>
      <c r="AH472" s="254" t="e">
        <f t="shared" si="160"/>
        <v>#VALUE!</v>
      </c>
      <c r="AI472" s="256" t="e">
        <f t="shared" si="161"/>
        <v>#VALUE!</v>
      </c>
      <c r="AJ472" t="b">
        <f t="shared" si="162"/>
        <v>1</v>
      </c>
      <c r="AK472" t="s">
        <v>1011</v>
      </c>
      <c r="AL472" t="str">
        <f t="shared" si="163"/>
        <v>#N/A Mandatory parameter [SECURITY] cannot be empty</v>
      </c>
      <c r="AM472">
        <f t="shared" si="164"/>
        <v>0</v>
      </c>
    </row>
    <row r="473" spans="8:39" x14ac:dyDescent="0.35">
      <c r="H473" s="287" t="e">
        <f t="shared" si="149"/>
        <v>#N/A</v>
      </c>
      <c r="O473" t="str" cm="1">
        <f t="array" ref="O473">_xll.BDP(I473,"SECURITY_TYP")</f>
        <v>#N/A Mandatory parameter [SECURITY] cannot be empty</v>
      </c>
      <c r="P473" t="str" cm="1">
        <f t="array" ref="P473">_xll.BDP(I473,"ID_ISIN")</f>
        <v>#N/A Mandatory parameter [SECURITY] cannot be empty</v>
      </c>
      <c r="Q473" t="str" cm="1">
        <f t="array" ref="Q473">_xll.BDP(P473&amp;" Govt","MATURITY")</f>
        <v>#N/A Mandatory parameter [SECURITY] cannot be empty Govt</v>
      </c>
      <c r="R473" t="str" cm="1">
        <f t="array" ref="R473">_xll.BDP(I473,"CRNCY")</f>
        <v>#N/A Mandatory parameter [SECURITY] cannot be empty</v>
      </c>
      <c r="S473" s="91" t="str" cm="1">
        <f t="array" ref="S473">_xll.BDP(P473&amp;" Govt","RISK_MID")</f>
        <v>#N/A Mandatory parameter [SECURITY] cannot be empty Govt</v>
      </c>
      <c r="T473" s="175" t="e">
        <f t="shared" si="150"/>
        <v>#VALUE!</v>
      </c>
      <c r="U473" t="str" cm="1">
        <f t="array" ref="U473">IF(R473="USD",1,_xll.BDP("USD"&amp;R473&amp;" CURNCY","PX_LAST"))</f>
        <v>#N/A Invalid Security</v>
      </c>
      <c r="V473" s="107" t="e">
        <f t="shared" si="151"/>
        <v>#VALUE!</v>
      </c>
      <c r="X473" s="249">
        <f t="shared" si="152"/>
        <v>0</v>
      </c>
      <c r="Y473" s="250">
        <f t="shared" si="153"/>
        <v>0</v>
      </c>
      <c r="Z473" s="254">
        <f t="shared" si="154"/>
        <v>0</v>
      </c>
      <c r="AA473" s="254" t="e">
        <f t="shared" si="155"/>
        <v>#VALUE!</v>
      </c>
      <c r="AB473" s="91" t="str" cm="1">
        <f t="array" ref="AB473">_xll.BDP(P473&amp;" Govt","PX_DIRTY_MID")</f>
        <v>#N/A Mandatory parameter [SECURITY] cannot be empty Govt</v>
      </c>
      <c r="AC473" s="256" t="e">
        <f t="shared" si="156"/>
        <v>#VALUE!</v>
      </c>
      <c r="AD473" s="255" t="e">
        <f t="shared" si="157"/>
        <v>#VALUE!</v>
      </c>
      <c r="AE473" s="249">
        <f t="shared" si="158"/>
        <v>0</v>
      </c>
      <c r="AF473" s="254"/>
      <c r="AG473" s="254">
        <f t="shared" si="159"/>
        <v>0</v>
      </c>
      <c r="AH473" s="254" t="e">
        <f t="shared" si="160"/>
        <v>#VALUE!</v>
      </c>
      <c r="AI473" s="256" t="e">
        <f t="shared" si="161"/>
        <v>#VALUE!</v>
      </c>
      <c r="AJ473" t="b">
        <f t="shared" si="162"/>
        <v>1</v>
      </c>
      <c r="AK473" t="s">
        <v>1011</v>
      </c>
      <c r="AL473" t="str">
        <f t="shared" si="163"/>
        <v>#N/A Mandatory parameter [SECURITY] cannot be empty</v>
      </c>
      <c r="AM473">
        <f t="shared" si="164"/>
        <v>0</v>
      </c>
    </row>
    <row r="474" spans="8:39" x14ac:dyDescent="0.35">
      <c r="H474" s="287" t="e">
        <f t="shared" si="149"/>
        <v>#N/A</v>
      </c>
      <c r="O474" t="str" cm="1">
        <f t="array" ref="O474">_xll.BDP(I474,"SECURITY_TYP")</f>
        <v>#N/A Mandatory parameter [SECURITY] cannot be empty</v>
      </c>
      <c r="P474" t="str" cm="1">
        <f t="array" ref="P474">_xll.BDP(I474,"ID_ISIN")</f>
        <v>#N/A Mandatory parameter [SECURITY] cannot be empty</v>
      </c>
      <c r="Q474" t="str" cm="1">
        <f t="array" ref="Q474">_xll.BDP(P474&amp;" Govt","MATURITY")</f>
        <v>#N/A Mandatory parameter [SECURITY] cannot be empty Govt</v>
      </c>
      <c r="R474" t="str" cm="1">
        <f t="array" ref="R474">_xll.BDP(I474,"CRNCY")</f>
        <v>#N/A Mandatory parameter [SECURITY] cannot be empty</v>
      </c>
      <c r="S474" s="91" t="str" cm="1">
        <f t="array" ref="S474">_xll.BDP(P474&amp;" Govt","RISK_MID")</f>
        <v>#N/A Mandatory parameter [SECURITY] cannot be empty Govt</v>
      </c>
      <c r="T474" s="175" t="e">
        <f t="shared" si="150"/>
        <v>#VALUE!</v>
      </c>
      <c r="U474" t="str" cm="1">
        <f t="array" ref="U474">IF(R474="USD",1,_xll.BDP("USD"&amp;R474&amp;" CURNCY","PX_LAST"))</f>
        <v>#N/A Invalid Security</v>
      </c>
      <c r="V474" s="107" t="e">
        <f t="shared" si="151"/>
        <v>#VALUE!</v>
      </c>
      <c r="X474" s="249">
        <f t="shared" si="152"/>
        <v>0</v>
      </c>
      <c r="Y474" s="250">
        <f t="shared" si="153"/>
        <v>0</v>
      </c>
      <c r="Z474" s="254">
        <f t="shared" si="154"/>
        <v>0</v>
      </c>
      <c r="AA474" s="254" t="e">
        <f t="shared" si="155"/>
        <v>#VALUE!</v>
      </c>
      <c r="AB474" s="91" t="str" cm="1">
        <f t="array" ref="AB474">_xll.BDP(P474&amp;" Govt","PX_DIRTY_MID")</f>
        <v>#N/A Mandatory parameter [SECURITY] cannot be empty Govt</v>
      </c>
      <c r="AC474" s="256" t="e">
        <f t="shared" si="156"/>
        <v>#VALUE!</v>
      </c>
      <c r="AD474" s="255" t="e">
        <f t="shared" si="157"/>
        <v>#VALUE!</v>
      </c>
      <c r="AE474" s="249">
        <f t="shared" si="158"/>
        <v>0</v>
      </c>
      <c r="AF474" s="254"/>
      <c r="AG474" s="254">
        <f t="shared" si="159"/>
        <v>0</v>
      </c>
      <c r="AH474" s="254" t="e">
        <f t="shared" si="160"/>
        <v>#VALUE!</v>
      </c>
      <c r="AI474" s="256" t="e">
        <f t="shared" si="161"/>
        <v>#VALUE!</v>
      </c>
      <c r="AJ474" t="b">
        <f t="shared" si="162"/>
        <v>1</v>
      </c>
      <c r="AK474" t="s">
        <v>1011</v>
      </c>
      <c r="AL474" t="str">
        <f t="shared" si="163"/>
        <v>#N/A Mandatory parameter [SECURITY] cannot be empty</v>
      </c>
      <c r="AM474">
        <f t="shared" si="164"/>
        <v>0</v>
      </c>
    </row>
    <row r="475" spans="8:39" x14ac:dyDescent="0.35">
      <c r="H475" s="287" t="e">
        <f t="shared" si="149"/>
        <v>#N/A</v>
      </c>
      <c r="O475" t="str" cm="1">
        <f t="array" ref="O475">_xll.BDP(I475,"SECURITY_TYP")</f>
        <v>#N/A Mandatory parameter [SECURITY] cannot be empty</v>
      </c>
      <c r="P475" t="str" cm="1">
        <f t="array" ref="P475">_xll.BDP(I475,"ID_ISIN")</f>
        <v>#N/A Mandatory parameter [SECURITY] cannot be empty</v>
      </c>
      <c r="Q475" t="str" cm="1">
        <f t="array" ref="Q475">_xll.BDP(P475&amp;" Govt","MATURITY")</f>
        <v>#N/A Mandatory parameter [SECURITY] cannot be empty Govt</v>
      </c>
      <c r="R475" t="str" cm="1">
        <f t="array" ref="R475">_xll.BDP(I475,"CRNCY")</f>
        <v>#N/A Mandatory parameter [SECURITY] cannot be empty</v>
      </c>
      <c r="S475" s="91" t="str" cm="1">
        <f t="array" ref="S475">_xll.BDP(P475&amp;" Govt","RISK_MID")</f>
        <v>#N/A Mandatory parameter [SECURITY] cannot be empty Govt</v>
      </c>
      <c r="T475" s="175" t="e">
        <f t="shared" si="150"/>
        <v>#VALUE!</v>
      </c>
      <c r="U475" t="str" cm="1">
        <f t="array" ref="U475">IF(R475="USD",1,_xll.BDP("USD"&amp;R475&amp;" CURNCY","PX_LAST"))</f>
        <v>#N/A Invalid Security</v>
      </c>
      <c r="V475" s="107" t="e">
        <f t="shared" si="151"/>
        <v>#VALUE!</v>
      </c>
      <c r="X475" s="249">
        <f t="shared" si="152"/>
        <v>0</v>
      </c>
      <c r="Y475" s="250">
        <f t="shared" si="153"/>
        <v>0</v>
      </c>
      <c r="Z475" s="254">
        <f t="shared" si="154"/>
        <v>0</v>
      </c>
      <c r="AA475" s="254" t="e">
        <f t="shared" si="155"/>
        <v>#VALUE!</v>
      </c>
      <c r="AB475" s="91" t="str" cm="1">
        <f t="array" ref="AB475">_xll.BDP(P475&amp;" Govt","PX_DIRTY_MID")</f>
        <v>#N/A Mandatory parameter [SECURITY] cannot be empty Govt</v>
      </c>
      <c r="AC475" s="256" t="e">
        <f t="shared" si="156"/>
        <v>#VALUE!</v>
      </c>
      <c r="AD475" s="255" t="e">
        <f t="shared" si="157"/>
        <v>#VALUE!</v>
      </c>
      <c r="AE475" s="249">
        <f t="shared" si="158"/>
        <v>0</v>
      </c>
      <c r="AF475" s="254"/>
      <c r="AG475" s="254">
        <f t="shared" si="159"/>
        <v>0</v>
      </c>
      <c r="AH475" s="254" t="e">
        <f t="shared" si="160"/>
        <v>#VALUE!</v>
      </c>
      <c r="AI475" s="256" t="e">
        <f t="shared" si="161"/>
        <v>#VALUE!</v>
      </c>
      <c r="AJ475" t="b">
        <f t="shared" si="162"/>
        <v>1</v>
      </c>
      <c r="AK475" t="s">
        <v>1011</v>
      </c>
      <c r="AL475" t="str">
        <f t="shared" si="163"/>
        <v>#N/A Mandatory parameter [SECURITY] cannot be empty</v>
      </c>
      <c r="AM475">
        <f t="shared" si="164"/>
        <v>0</v>
      </c>
    </row>
    <row r="476" spans="8:39" x14ac:dyDescent="0.35">
      <c r="H476" s="287" t="e">
        <f t="shared" si="149"/>
        <v>#N/A</v>
      </c>
      <c r="O476" t="str" cm="1">
        <f t="array" ref="O476">_xll.BDP(I476,"SECURITY_TYP")</f>
        <v>#N/A Mandatory parameter [SECURITY] cannot be empty</v>
      </c>
      <c r="P476" t="str" cm="1">
        <f t="array" ref="P476">_xll.BDP(I476,"ID_ISIN")</f>
        <v>#N/A Mandatory parameter [SECURITY] cannot be empty</v>
      </c>
      <c r="Q476" t="str" cm="1">
        <f t="array" ref="Q476">_xll.BDP(P476&amp;" Govt","MATURITY")</f>
        <v>#N/A Mandatory parameter [SECURITY] cannot be empty Govt</v>
      </c>
      <c r="R476" t="str" cm="1">
        <f t="array" ref="R476">_xll.BDP(I476,"CRNCY")</f>
        <v>#N/A Mandatory parameter [SECURITY] cannot be empty</v>
      </c>
      <c r="S476" s="91" t="str" cm="1">
        <f t="array" ref="S476">_xll.BDP(P476&amp;" Govt","RISK_MID")</f>
        <v>#N/A Mandatory parameter [SECURITY] cannot be empty Govt</v>
      </c>
      <c r="T476" s="175" t="e">
        <f t="shared" si="150"/>
        <v>#VALUE!</v>
      </c>
      <c r="U476" t="str" cm="1">
        <f t="array" ref="U476">IF(R476="USD",1,_xll.BDP("USD"&amp;R476&amp;" CURNCY","PX_LAST"))</f>
        <v>#N/A Invalid Security</v>
      </c>
      <c r="V476" s="107" t="e">
        <f t="shared" si="151"/>
        <v>#VALUE!</v>
      </c>
      <c r="X476" s="249">
        <f t="shared" si="152"/>
        <v>0</v>
      </c>
      <c r="Y476" s="250">
        <f t="shared" si="153"/>
        <v>0</v>
      </c>
      <c r="Z476" s="254">
        <f t="shared" si="154"/>
        <v>0</v>
      </c>
      <c r="AA476" s="254" t="e">
        <f t="shared" si="155"/>
        <v>#VALUE!</v>
      </c>
      <c r="AB476" s="91" t="str" cm="1">
        <f t="array" ref="AB476">_xll.BDP(P476&amp;" Govt","PX_DIRTY_MID")</f>
        <v>#N/A Mandatory parameter [SECURITY] cannot be empty Govt</v>
      </c>
      <c r="AC476" s="256" t="e">
        <f t="shared" si="156"/>
        <v>#VALUE!</v>
      </c>
      <c r="AD476" s="255" t="e">
        <f t="shared" si="157"/>
        <v>#VALUE!</v>
      </c>
      <c r="AE476" s="249">
        <f t="shared" si="158"/>
        <v>0</v>
      </c>
      <c r="AF476" s="254"/>
      <c r="AG476" s="254">
        <f t="shared" si="159"/>
        <v>0</v>
      </c>
      <c r="AH476" s="254" t="e">
        <f t="shared" si="160"/>
        <v>#VALUE!</v>
      </c>
      <c r="AI476" s="256" t="e">
        <f t="shared" si="161"/>
        <v>#VALUE!</v>
      </c>
      <c r="AJ476" t="b">
        <f t="shared" si="162"/>
        <v>1</v>
      </c>
      <c r="AK476" t="s">
        <v>1011</v>
      </c>
      <c r="AL476" t="str">
        <f t="shared" si="163"/>
        <v>#N/A Mandatory parameter [SECURITY] cannot be empty</v>
      </c>
      <c r="AM476">
        <f t="shared" si="164"/>
        <v>0</v>
      </c>
    </row>
    <row r="477" spans="8:39" x14ac:dyDescent="0.35">
      <c r="H477" s="287" t="e">
        <f t="shared" si="149"/>
        <v>#N/A</v>
      </c>
      <c r="O477" t="str" cm="1">
        <f t="array" ref="O477">_xll.BDP(I477,"SECURITY_TYP")</f>
        <v>#N/A Mandatory parameter [SECURITY] cannot be empty</v>
      </c>
      <c r="P477" t="str" cm="1">
        <f t="array" ref="P477">_xll.BDP(I477,"ID_ISIN")</f>
        <v>#N/A Mandatory parameter [SECURITY] cannot be empty</v>
      </c>
      <c r="Q477" t="str" cm="1">
        <f t="array" ref="Q477">_xll.BDP(P477&amp;" Govt","MATURITY")</f>
        <v>#N/A Mandatory parameter [SECURITY] cannot be empty Govt</v>
      </c>
      <c r="R477" t="str" cm="1">
        <f t="array" ref="R477">_xll.BDP(I477,"CRNCY")</f>
        <v>#N/A Mandatory parameter [SECURITY] cannot be empty</v>
      </c>
      <c r="S477" s="91" t="str" cm="1">
        <f t="array" ref="S477">_xll.BDP(P477&amp;" Govt","RISK_MID")</f>
        <v>#N/A Mandatory parameter [SECURITY] cannot be empty Govt</v>
      </c>
      <c r="T477" s="175" t="e">
        <f t="shared" si="150"/>
        <v>#VALUE!</v>
      </c>
      <c r="U477" t="str" cm="1">
        <f t="array" ref="U477">IF(R477="USD",1,_xll.BDP("USD"&amp;R477&amp;" CURNCY","PX_LAST"))</f>
        <v>#N/A Invalid Security</v>
      </c>
      <c r="V477" s="107" t="e">
        <f t="shared" si="151"/>
        <v>#VALUE!</v>
      </c>
      <c r="X477" s="249">
        <f t="shared" si="152"/>
        <v>0</v>
      </c>
      <c r="Y477" s="250">
        <f t="shared" si="153"/>
        <v>0</v>
      </c>
      <c r="Z477" s="254">
        <f t="shared" si="154"/>
        <v>0</v>
      </c>
      <c r="AA477" s="254" t="e">
        <f t="shared" si="155"/>
        <v>#VALUE!</v>
      </c>
      <c r="AB477" s="91" t="str" cm="1">
        <f t="array" ref="AB477">_xll.BDP(P477&amp;" Govt","PX_DIRTY_MID")</f>
        <v>#N/A Mandatory parameter [SECURITY] cannot be empty Govt</v>
      </c>
      <c r="AC477" s="256" t="e">
        <f t="shared" si="156"/>
        <v>#VALUE!</v>
      </c>
      <c r="AD477" s="255" t="e">
        <f t="shared" si="157"/>
        <v>#VALUE!</v>
      </c>
      <c r="AE477" s="249">
        <f t="shared" si="158"/>
        <v>0</v>
      </c>
      <c r="AF477" s="254"/>
      <c r="AG477" s="254">
        <f t="shared" si="159"/>
        <v>0</v>
      </c>
      <c r="AH477" s="254" t="e">
        <f t="shared" si="160"/>
        <v>#VALUE!</v>
      </c>
      <c r="AI477" s="256" t="e">
        <f t="shared" si="161"/>
        <v>#VALUE!</v>
      </c>
      <c r="AJ477" t="b">
        <f t="shared" si="162"/>
        <v>1</v>
      </c>
      <c r="AK477" t="s">
        <v>1011</v>
      </c>
      <c r="AL477" t="str">
        <f t="shared" si="163"/>
        <v>#N/A Mandatory parameter [SECURITY] cannot be empty</v>
      </c>
      <c r="AM477">
        <f t="shared" si="164"/>
        <v>0</v>
      </c>
    </row>
    <row r="478" spans="8:39" x14ac:dyDescent="0.35">
      <c r="H478" s="287" t="e">
        <f t="shared" si="149"/>
        <v>#N/A</v>
      </c>
      <c r="O478" t="str" cm="1">
        <f t="array" ref="O478">_xll.BDP(I478,"SECURITY_TYP")</f>
        <v>#N/A Mandatory parameter [SECURITY] cannot be empty</v>
      </c>
      <c r="P478" t="str" cm="1">
        <f t="array" ref="P478">_xll.BDP(I478,"ID_ISIN")</f>
        <v>#N/A Mandatory parameter [SECURITY] cannot be empty</v>
      </c>
      <c r="Q478" t="str" cm="1">
        <f t="array" ref="Q478">_xll.BDP(P478&amp;" Govt","MATURITY")</f>
        <v>#N/A Mandatory parameter [SECURITY] cannot be empty Govt</v>
      </c>
      <c r="R478" t="str" cm="1">
        <f t="array" ref="R478">_xll.BDP(I478,"CRNCY")</f>
        <v>#N/A Mandatory parameter [SECURITY] cannot be empty</v>
      </c>
      <c r="S478" s="91" t="str" cm="1">
        <f t="array" ref="S478">_xll.BDP(P478&amp;" Govt","RISK_MID")</f>
        <v>#N/A Mandatory parameter [SECURITY] cannot be empty Govt</v>
      </c>
      <c r="T478" s="175" t="e">
        <f t="shared" si="150"/>
        <v>#VALUE!</v>
      </c>
      <c r="U478" t="str" cm="1">
        <f t="array" ref="U478">IF(R478="USD",1,_xll.BDP("USD"&amp;R478&amp;" CURNCY","PX_LAST"))</f>
        <v>#N/A Invalid Security</v>
      </c>
      <c r="V478" s="107" t="e">
        <f t="shared" si="151"/>
        <v>#VALUE!</v>
      </c>
      <c r="X478" s="249">
        <f t="shared" si="152"/>
        <v>0</v>
      </c>
      <c r="Y478" s="250">
        <f t="shared" si="153"/>
        <v>0</v>
      </c>
      <c r="Z478" s="254">
        <f t="shared" si="154"/>
        <v>0</v>
      </c>
      <c r="AA478" s="254" t="e">
        <f t="shared" si="155"/>
        <v>#VALUE!</v>
      </c>
      <c r="AB478" s="91" t="str" cm="1">
        <f t="array" ref="AB478">_xll.BDP(P478&amp;" Govt","PX_DIRTY_MID")</f>
        <v>#N/A Mandatory parameter [SECURITY] cannot be empty Govt</v>
      </c>
      <c r="AC478" s="256" t="e">
        <f t="shared" si="156"/>
        <v>#VALUE!</v>
      </c>
      <c r="AD478" s="255" t="e">
        <f t="shared" si="157"/>
        <v>#VALUE!</v>
      </c>
      <c r="AE478" s="249">
        <f t="shared" si="158"/>
        <v>0</v>
      </c>
      <c r="AF478" s="254"/>
      <c r="AG478" s="254">
        <f t="shared" si="159"/>
        <v>0</v>
      </c>
      <c r="AH478" s="254" t="e">
        <f t="shared" si="160"/>
        <v>#VALUE!</v>
      </c>
      <c r="AI478" s="256" t="e">
        <f t="shared" si="161"/>
        <v>#VALUE!</v>
      </c>
      <c r="AJ478" t="b">
        <f t="shared" si="162"/>
        <v>1</v>
      </c>
      <c r="AK478" t="s">
        <v>1011</v>
      </c>
      <c r="AL478" t="str">
        <f t="shared" si="163"/>
        <v>#N/A Mandatory parameter [SECURITY] cannot be empty</v>
      </c>
      <c r="AM478">
        <f t="shared" si="164"/>
        <v>0</v>
      </c>
    </row>
    <row r="479" spans="8:39" x14ac:dyDescent="0.35">
      <c r="H479" s="287" t="e">
        <f t="shared" si="149"/>
        <v>#N/A</v>
      </c>
      <c r="O479" t="str" cm="1">
        <f t="array" ref="O479">_xll.BDP(I479,"SECURITY_TYP")</f>
        <v>#N/A Mandatory parameter [SECURITY] cannot be empty</v>
      </c>
      <c r="P479" t="str" cm="1">
        <f t="array" ref="P479">_xll.BDP(I479,"ID_ISIN")</f>
        <v>#N/A Mandatory parameter [SECURITY] cannot be empty</v>
      </c>
      <c r="Q479" t="str" cm="1">
        <f t="array" ref="Q479">_xll.BDP(P479&amp;" Govt","MATURITY")</f>
        <v>#N/A Mandatory parameter [SECURITY] cannot be empty Govt</v>
      </c>
      <c r="R479" t="str" cm="1">
        <f t="array" ref="R479">_xll.BDP(I479,"CRNCY")</f>
        <v>#N/A Mandatory parameter [SECURITY] cannot be empty</v>
      </c>
      <c r="S479" s="91" t="str" cm="1">
        <f t="array" ref="S479">_xll.BDP(P479&amp;" Govt","RISK_MID")</f>
        <v>#N/A Mandatory parameter [SECURITY] cannot be empty Govt</v>
      </c>
      <c r="T479" s="175" t="e">
        <f t="shared" si="150"/>
        <v>#VALUE!</v>
      </c>
      <c r="U479" t="str" cm="1">
        <f t="array" ref="U479">IF(R479="USD",1,_xll.BDP("USD"&amp;R479&amp;" CURNCY","PX_LAST"))</f>
        <v>#N/A Invalid Security</v>
      </c>
      <c r="V479" s="107" t="e">
        <f t="shared" si="151"/>
        <v>#VALUE!</v>
      </c>
      <c r="X479" s="249">
        <f t="shared" si="152"/>
        <v>0</v>
      </c>
      <c r="Y479" s="250">
        <f t="shared" si="153"/>
        <v>0</v>
      </c>
      <c r="Z479" s="254">
        <f t="shared" si="154"/>
        <v>0</v>
      </c>
      <c r="AA479" s="254" t="e">
        <f t="shared" si="155"/>
        <v>#VALUE!</v>
      </c>
      <c r="AB479" s="91" t="str" cm="1">
        <f t="array" ref="AB479">_xll.BDP(P479&amp;" Govt","PX_DIRTY_MID")</f>
        <v>#N/A Mandatory parameter [SECURITY] cannot be empty Govt</v>
      </c>
      <c r="AC479" s="256" t="e">
        <f t="shared" si="156"/>
        <v>#VALUE!</v>
      </c>
      <c r="AD479" s="255" t="e">
        <f t="shared" si="157"/>
        <v>#VALUE!</v>
      </c>
      <c r="AE479" s="249">
        <f t="shared" si="158"/>
        <v>0</v>
      </c>
      <c r="AF479" s="254"/>
      <c r="AG479" s="254">
        <f t="shared" si="159"/>
        <v>0</v>
      </c>
      <c r="AH479" s="254" t="e">
        <f t="shared" si="160"/>
        <v>#VALUE!</v>
      </c>
      <c r="AI479" s="256" t="e">
        <f t="shared" si="161"/>
        <v>#VALUE!</v>
      </c>
      <c r="AJ479" t="b">
        <f t="shared" si="162"/>
        <v>1</v>
      </c>
      <c r="AK479" t="s">
        <v>1011</v>
      </c>
      <c r="AL479" t="str">
        <f t="shared" si="163"/>
        <v>#N/A Mandatory parameter [SECURITY] cannot be empty</v>
      </c>
      <c r="AM479">
        <f t="shared" si="164"/>
        <v>0</v>
      </c>
    </row>
    <row r="480" spans="8:39" x14ac:dyDescent="0.35">
      <c r="H480" s="287" t="e">
        <f t="shared" si="149"/>
        <v>#N/A</v>
      </c>
      <c r="O480" t="str" cm="1">
        <f t="array" ref="O480">_xll.BDP(I480,"SECURITY_TYP")</f>
        <v>#N/A Mandatory parameter [SECURITY] cannot be empty</v>
      </c>
      <c r="P480" t="str" cm="1">
        <f t="array" ref="P480">_xll.BDP(I480,"ID_ISIN")</f>
        <v>#N/A Mandatory parameter [SECURITY] cannot be empty</v>
      </c>
      <c r="Q480" t="str" cm="1">
        <f t="array" ref="Q480">_xll.BDP(P480&amp;" Govt","MATURITY")</f>
        <v>#N/A Mandatory parameter [SECURITY] cannot be empty Govt</v>
      </c>
      <c r="R480" t="str" cm="1">
        <f t="array" ref="R480">_xll.BDP(I480,"CRNCY")</f>
        <v>#N/A Mandatory parameter [SECURITY] cannot be empty</v>
      </c>
      <c r="S480" s="91" t="str" cm="1">
        <f t="array" ref="S480">_xll.BDP(P480&amp;" Govt","RISK_MID")</f>
        <v>#N/A Mandatory parameter [SECURITY] cannot be empty Govt</v>
      </c>
      <c r="T480" s="175" t="e">
        <f t="shared" si="150"/>
        <v>#VALUE!</v>
      </c>
      <c r="U480" t="str" cm="1">
        <f t="array" ref="U480">IF(R480="USD",1,_xll.BDP("USD"&amp;R480&amp;" CURNCY","PX_LAST"))</f>
        <v>#N/A Invalid Security</v>
      </c>
      <c r="V480" s="107" t="e">
        <f t="shared" si="151"/>
        <v>#VALUE!</v>
      </c>
      <c r="X480" s="249">
        <f t="shared" si="152"/>
        <v>0</v>
      </c>
      <c r="Y480" s="250">
        <f t="shared" si="153"/>
        <v>0</v>
      </c>
      <c r="Z480" s="254">
        <f t="shared" si="154"/>
        <v>0</v>
      </c>
      <c r="AA480" s="254" t="e">
        <f t="shared" si="155"/>
        <v>#VALUE!</v>
      </c>
      <c r="AB480" s="91" t="str" cm="1">
        <f t="array" ref="AB480">_xll.BDP(P480&amp;" Govt","PX_DIRTY_MID")</f>
        <v>#N/A Mandatory parameter [SECURITY] cannot be empty Govt</v>
      </c>
      <c r="AC480" s="256" t="e">
        <f t="shared" si="156"/>
        <v>#VALUE!</v>
      </c>
      <c r="AD480" s="255" t="e">
        <f t="shared" si="157"/>
        <v>#VALUE!</v>
      </c>
      <c r="AE480" s="249">
        <f t="shared" si="158"/>
        <v>0</v>
      </c>
      <c r="AF480" s="254"/>
      <c r="AG480" s="254">
        <f t="shared" si="159"/>
        <v>0</v>
      </c>
      <c r="AH480" s="254" t="e">
        <f t="shared" si="160"/>
        <v>#VALUE!</v>
      </c>
      <c r="AI480" s="256" t="e">
        <f t="shared" si="161"/>
        <v>#VALUE!</v>
      </c>
      <c r="AJ480" t="b">
        <f t="shared" si="162"/>
        <v>1</v>
      </c>
      <c r="AK480" t="s">
        <v>1011</v>
      </c>
      <c r="AL480" t="str">
        <f t="shared" si="163"/>
        <v>#N/A Mandatory parameter [SECURITY] cannot be empty</v>
      </c>
      <c r="AM480">
        <f t="shared" si="164"/>
        <v>0</v>
      </c>
    </row>
    <row r="481" spans="8:39" x14ac:dyDescent="0.35">
      <c r="H481" s="287" t="e">
        <f t="shared" si="149"/>
        <v>#N/A</v>
      </c>
      <c r="O481" t="str" cm="1">
        <f t="array" ref="O481">_xll.BDP(I481,"SECURITY_TYP")</f>
        <v>#N/A Mandatory parameter [SECURITY] cannot be empty</v>
      </c>
      <c r="P481" t="str" cm="1">
        <f t="array" ref="P481">_xll.BDP(I481,"ID_ISIN")</f>
        <v>#N/A Mandatory parameter [SECURITY] cannot be empty</v>
      </c>
      <c r="Q481" t="str" cm="1">
        <f t="array" ref="Q481">_xll.BDP(P481&amp;" Govt","MATURITY")</f>
        <v>#N/A Mandatory parameter [SECURITY] cannot be empty Govt</v>
      </c>
      <c r="R481" t="str" cm="1">
        <f t="array" ref="R481">_xll.BDP(I481,"CRNCY")</f>
        <v>#N/A Mandatory parameter [SECURITY] cannot be empty</v>
      </c>
      <c r="S481" s="91" t="str" cm="1">
        <f t="array" ref="S481">_xll.BDP(P481&amp;" Govt","RISK_MID")</f>
        <v>#N/A Mandatory parameter [SECURITY] cannot be empty Govt</v>
      </c>
      <c r="T481" s="175" t="e">
        <f t="shared" si="150"/>
        <v>#VALUE!</v>
      </c>
      <c r="U481" t="str" cm="1">
        <f t="array" ref="U481">IF(R481="USD",1,_xll.BDP("USD"&amp;R481&amp;" CURNCY","PX_LAST"))</f>
        <v>#N/A Invalid Security</v>
      </c>
      <c r="V481" s="107" t="e">
        <f t="shared" si="151"/>
        <v>#VALUE!</v>
      </c>
      <c r="X481" s="249">
        <f t="shared" si="152"/>
        <v>0</v>
      </c>
      <c r="Y481" s="250">
        <f t="shared" si="153"/>
        <v>0</v>
      </c>
      <c r="Z481" s="254">
        <f t="shared" si="154"/>
        <v>0</v>
      </c>
      <c r="AA481" s="254" t="e">
        <f t="shared" si="155"/>
        <v>#VALUE!</v>
      </c>
      <c r="AB481" s="91" t="str" cm="1">
        <f t="array" ref="AB481">_xll.BDP(P481&amp;" Govt","PX_DIRTY_MID")</f>
        <v>#N/A Mandatory parameter [SECURITY] cannot be empty Govt</v>
      </c>
      <c r="AC481" s="256" t="e">
        <f t="shared" si="156"/>
        <v>#VALUE!</v>
      </c>
      <c r="AD481" s="255" t="e">
        <f t="shared" si="157"/>
        <v>#VALUE!</v>
      </c>
      <c r="AE481" s="249">
        <f t="shared" si="158"/>
        <v>0</v>
      </c>
      <c r="AF481" s="254"/>
      <c r="AG481" s="254">
        <f t="shared" si="159"/>
        <v>0</v>
      </c>
      <c r="AH481" s="254" t="e">
        <f t="shared" si="160"/>
        <v>#VALUE!</v>
      </c>
      <c r="AI481" s="256" t="e">
        <f t="shared" si="161"/>
        <v>#VALUE!</v>
      </c>
      <c r="AJ481" t="b">
        <f t="shared" si="162"/>
        <v>1</v>
      </c>
      <c r="AK481" t="s">
        <v>1011</v>
      </c>
      <c r="AL481" t="str">
        <f t="shared" si="163"/>
        <v>#N/A Mandatory parameter [SECURITY] cannot be empty</v>
      </c>
      <c r="AM481">
        <f t="shared" si="164"/>
        <v>0</v>
      </c>
    </row>
    <row r="482" spans="8:39" x14ac:dyDescent="0.35">
      <c r="H482" s="287" t="e">
        <f t="shared" si="149"/>
        <v>#N/A</v>
      </c>
      <c r="O482" t="str" cm="1">
        <f t="array" ref="O482">_xll.BDP(I482,"SECURITY_TYP")</f>
        <v>#N/A Mandatory parameter [SECURITY] cannot be empty</v>
      </c>
      <c r="P482" t="str" cm="1">
        <f t="array" ref="P482">_xll.BDP(I482,"ID_ISIN")</f>
        <v>#N/A Mandatory parameter [SECURITY] cannot be empty</v>
      </c>
      <c r="Q482" t="str" cm="1">
        <f t="array" ref="Q482">_xll.BDP(P482&amp;" Govt","MATURITY")</f>
        <v>#N/A Mandatory parameter [SECURITY] cannot be empty Govt</v>
      </c>
      <c r="R482" t="str" cm="1">
        <f t="array" ref="R482">_xll.BDP(I482,"CRNCY")</f>
        <v>#N/A Mandatory parameter [SECURITY] cannot be empty</v>
      </c>
      <c r="S482" s="91" t="str" cm="1">
        <f t="array" ref="S482">_xll.BDP(P482&amp;" Govt","RISK_MID")</f>
        <v>#N/A Mandatory parameter [SECURITY] cannot be empty Govt</v>
      </c>
      <c r="T482" s="175" t="e">
        <f t="shared" si="150"/>
        <v>#VALUE!</v>
      </c>
      <c r="U482" t="str" cm="1">
        <f t="array" ref="U482">IF(R482="USD",1,_xll.BDP("USD"&amp;R482&amp;" CURNCY","PX_LAST"))</f>
        <v>#N/A Invalid Security</v>
      </c>
      <c r="V482" s="107" t="e">
        <f t="shared" si="151"/>
        <v>#VALUE!</v>
      </c>
      <c r="X482" s="249">
        <f t="shared" si="152"/>
        <v>0</v>
      </c>
      <c r="Y482" s="250">
        <f t="shared" si="153"/>
        <v>0</v>
      </c>
      <c r="Z482" s="254">
        <f t="shared" si="154"/>
        <v>0</v>
      </c>
      <c r="AA482" s="254" t="e">
        <f t="shared" si="155"/>
        <v>#VALUE!</v>
      </c>
      <c r="AB482" s="91" t="str" cm="1">
        <f t="array" ref="AB482">_xll.BDP(P482&amp;" Govt","PX_DIRTY_MID")</f>
        <v>#N/A Mandatory parameter [SECURITY] cannot be empty Govt</v>
      </c>
      <c r="AC482" s="256" t="e">
        <f t="shared" si="156"/>
        <v>#VALUE!</v>
      </c>
      <c r="AD482" s="255" t="e">
        <f t="shared" si="157"/>
        <v>#VALUE!</v>
      </c>
      <c r="AE482" s="249">
        <f t="shared" si="158"/>
        <v>0</v>
      </c>
      <c r="AF482" s="254"/>
      <c r="AG482" s="254">
        <f t="shared" si="159"/>
        <v>0</v>
      </c>
      <c r="AH482" s="254" t="e">
        <f t="shared" si="160"/>
        <v>#VALUE!</v>
      </c>
      <c r="AI482" s="256" t="e">
        <f t="shared" si="161"/>
        <v>#VALUE!</v>
      </c>
      <c r="AJ482" t="b">
        <f t="shared" si="162"/>
        <v>1</v>
      </c>
      <c r="AK482" t="s">
        <v>1011</v>
      </c>
      <c r="AL482" t="str">
        <f t="shared" si="163"/>
        <v>#N/A Mandatory parameter [SECURITY] cannot be empty</v>
      </c>
      <c r="AM482">
        <f t="shared" si="164"/>
        <v>0</v>
      </c>
    </row>
    <row r="483" spans="8:39" x14ac:dyDescent="0.35">
      <c r="H483" s="287" t="e">
        <f t="shared" si="149"/>
        <v>#N/A</v>
      </c>
      <c r="O483" t="str" cm="1">
        <f t="array" ref="O483">_xll.BDP(I483,"SECURITY_TYP")</f>
        <v>#N/A Mandatory parameter [SECURITY] cannot be empty</v>
      </c>
      <c r="P483" t="str" cm="1">
        <f t="array" ref="P483">_xll.BDP(I483,"ID_ISIN")</f>
        <v>#N/A Mandatory parameter [SECURITY] cannot be empty</v>
      </c>
      <c r="Q483" t="str" cm="1">
        <f t="array" ref="Q483">_xll.BDP(P483&amp;" Govt","MATURITY")</f>
        <v>#N/A Mandatory parameter [SECURITY] cannot be empty Govt</v>
      </c>
      <c r="R483" t="str" cm="1">
        <f t="array" ref="R483">_xll.BDP(I483,"CRNCY")</f>
        <v>#N/A Mandatory parameter [SECURITY] cannot be empty</v>
      </c>
      <c r="S483" s="91" t="str" cm="1">
        <f t="array" ref="S483">_xll.BDP(P483&amp;" Govt","RISK_MID")</f>
        <v>#N/A Mandatory parameter [SECURITY] cannot be empty Govt</v>
      </c>
      <c r="T483" s="175" t="e">
        <f t="shared" si="150"/>
        <v>#VALUE!</v>
      </c>
      <c r="U483" t="str" cm="1">
        <f t="array" ref="U483">IF(R483="USD",1,_xll.BDP("USD"&amp;R483&amp;" CURNCY","PX_LAST"))</f>
        <v>#N/A Invalid Security</v>
      </c>
      <c r="V483" s="107" t="e">
        <f t="shared" si="151"/>
        <v>#VALUE!</v>
      </c>
      <c r="X483" s="249">
        <f t="shared" si="152"/>
        <v>0</v>
      </c>
      <c r="Y483" s="250">
        <f t="shared" si="153"/>
        <v>0</v>
      </c>
      <c r="Z483" s="254">
        <f t="shared" si="154"/>
        <v>0</v>
      </c>
      <c r="AA483" s="254" t="e">
        <f t="shared" si="155"/>
        <v>#VALUE!</v>
      </c>
      <c r="AB483" s="91" t="str" cm="1">
        <f t="array" ref="AB483">_xll.BDP(P483&amp;" Govt","PX_DIRTY_MID")</f>
        <v>#N/A Mandatory parameter [SECURITY] cannot be empty Govt</v>
      </c>
      <c r="AC483" s="256" t="e">
        <f t="shared" si="156"/>
        <v>#VALUE!</v>
      </c>
      <c r="AD483" s="255" t="e">
        <f t="shared" si="157"/>
        <v>#VALUE!</v>
      </c>
      <c r="AE483" s="249">
        <f t="shared" si="158"/>
        <v>0</v>
      </c>
      <c r="AF483" s="254"/>
      <c r="AG483" s="254">
        <f t="shared" si="159"/>
        <v>0</v>
      </c>
      <c r="AH483" s="254" t="e">
        <f t="shared" si="160"/>
        <v>#VALUE!</v>
      </c>
      <c r="AI483" s="256" t="e">
        <f t="shared" si="161"/>
        <v>#VALUE!</v>
      </c>
      <c r="AJ483" t="b">
        <f t="shared" si="162"/>
        <v>1</v>
      </c>
      <c r="AK483" t="s">
        <v>1011</v>
      </c>
      <c r="AL483" t="str">
        <f t="shared" si="163"/>
        <v>#N/A Mandatory parameter [SECURITY] cannot be empty</v>
      </c>
      <c r="AM483">
        <f t="shared" si="164"/>
        <v>0</v>
      </c>
    </row>
    <row r="484" spans="8:39" x14ac:dyDescent="0.35">
      <c r="H484" s="287" t="e">
        <f t="shared" si="149"/>
        <v>#N/A</v>
      </c>
      <c r="O484" t="str" cm="1">
        <f t="array" ref="O484">_xll.BDP(I484,"SECURITY_TYP")</f>
        <v>#N/A Mandatory parameter [SECURITY] cannot be empty</v>
      </c>
      <c r="P484" t="str" cm="1">
        <f t="array" ref="P484">_xll.BDP(I484,"ID_ISIN")</f>
        <v>#N/A Mandatory parameter [SECURITY] cannot be empty</v>
      </c>
      <c r="Q484" t="str" cm="1">
        <f t="array" ref="Q484">_xll.BDP(P484&amp;" Govt","MATURITY")</f>
        <v>#N/A Mandatory parameter [SECURITY] cannot be empty Govt</v>
      </c>
      <c r="R484" t="str" cm="1">
        <f t="array" ref="R484">_xll.BDP(I484,"CRNCY")</f>
        <v>#N/A Mandatory parameter [SECURITY] cannot be empty</v>
      </c>
      <c r="S484" s="91" t="str" cm="1">
        <f t="array" ref="S484">_xll.BDP(P484&amp;" Govt","RISK_MID")</f>
        <v>#N/A Mandatory parameter [SECURITY] cannot be empty Govt</v>
      </c>
      <c r="T484" s="175" t="e">
        <f t="shared" si="150"/>
        <v>#VALUE!</v>
      </c>
      <c r="U484" t="str" cm="1">
        <f t="array" ref="U484">IF(R484="USD",1,_xll.BDP("USD"&amp;R484&amp;" CURNCY","PX_LAST"))</f>
        <v>#N/A Invalid Security</v>
      </c>
      <c r="V484" s="107" t="e">
        <f t="shared" si="151"/>
        <v>#VALUE!</v>
      </c>
      <c r="X484" s="249">
        <f t="shared" si="152"/>
        <v>0</v>
      </c>
      <c r="Y484" s="250">
        <f t="shared" si="153"/>
        <v>0</v>
      </c>
      <c r="Z484" s="254">
        <f t="shared" si="154"/>
        <v>0</v>
      </c>
      <c r="AA484" s="254" t="e">
        <f t="shared" si="155"/>
        <v>#VALUE!</v>
      </c>
      <c r="AB484" s="91" t="str" cm="1">
        <f t="array" ref="AB484">_xll.BDP(P484&amp;" Govt","PX_DIRTY_MID")</f>
        <v>#N/A Mandatory parameter [SECURITY] cannot be empty Govt</v>
      </c>
      <c r="AC484" s="256" t="e">
        <f t="shared" si="156"/>
        <v>#VALUE!</v>
      </c>
      <c r="AD484" s="255" t="e">
        <f t="shared" si="157"/>
        <v>#VALUE!</v>
      </c>
      <c r="AE484" s="249">
        <f t="shared" si="158"/>
        <v>0</v>
      </c>
      <c r="AF484" s="254"/>
      <c r="AG484" s="254">
        <f t="shared" si="159"/>
        <v>0</v>
      </c>
      <c r="AH484" s="254" t="e">
        <f t="shared" si="160"/>
        <v>#VALUE!</v>
      </c>
      <c r="AI484" s="256" t="e">
        <f t="shared" si="161"/>
        <v>#VALUE!</v>
      </c>
      <c r="AJ484" t="b">
        <f t="shared" si="162"/>
        <v>1</v>
      </c>
      <c r="AK484" t="s">
        <v>1011</v>
      </c>
      <c r="AL484" t="str">
        <f t="shared" si="163"/>
        <v>#N/A Mandatory parameter [SECURITY] cannot be empty</v>
      </c>
      <c r="AM484">
        <f t="shared" si="164"/>
        <v>0</v>
      </c>
    </row>
    <row r="485" spans="8:39" x14ac:dyDescent="0.35">
      <c r="H485" s="287" t="e">
        <f t="shared" si="149"/>
        <v>#N/A</v>
      </c>
      <c r="O485" t="str" cm="1">
        <f t="array" ref="O485">_xll.BDP(I485,"SECURITY_TYP")</f>
        <v>#N/A Mandatory parameter [SECURITY] cannot be empty</v>
      </c>
      <c r="P485" t="str" cm="1">
        <f t="array" ref="P485">_xll.BDP(I485,"ID_ISIN")</f>
        <v>#N/A Mandatory parameter [SECURITY] cannot be empty</v>
      </c>
      <c r="Q485" t="str" cm="1">
        <f t="array" ref="Q485">_xll.BDP(P485&amp;" Govt","MATURITY")</f>
        <v>#N/A Mandatory parameter [SECURITY] cannot be empty Govt</v>
      </c>
      <c r="R485" t="str" cm="1">
        <f t="array" ref="R485">_xll.BDP(I485,"CRNCY")</f>
        <v>#N/A Mandatory parameter [SECURITY] cannot be empty</v>
      </c>
      <c r="S485" s="91" t="str" cm="1">
        <f t="array" ref="S485">_xll.BDP(P485&amp;" Govt","RISK_MID")</f>
        <v>#N/A Mandatory parameter [SECURITY] cannot be empty Govt</v>
      </c>
      <c r="T485" s="175" t="e">
        <f t="shared" si="150"/>
        <v>#VALUE!</v>
      </c>
      <c r="U485" t="str" cm="1">
        <f t="array" ref="U485">IF(R485="USD",1,_xll.BDP("USD"&amp;R485&amp;" CURNCY","PX_LAST"))</f>
        <v>#N/A Invalid Security</v>
      </c>
      <c r="V485" s="107" t="e">
        <f t="shared" si="151"/>
        <v>#VALUE!</v>
      </c>
      <c r="X485" s="249">
        <f t="shared" si="152"/>
        <v>0</v>
      </c>
      <c r="Y485" s="250">
        <f t="shared" si="153"/>
        <v>0</v>
      </c>
      <c r="Z485" s="254">
        <f t="shared" si="154"/>
        <v>0</v>
      </c>
      <c r="AA485" s="254" t="e">
        <f t="shared" si="155"/>
        <v>#VALUE!</v>
      </c>
      <c r="AB485" s="91" t="str" cm="1">
        <f t="array" ref="AB485">_xll.BDP(P485&amp;" Govt","PX_DIRTY_MID")</f>
        <v>#N/A Mandatory parameter [SECURITY] cannot be empty Govt</v>
      </c>
      <c r="AC485" s="256" t="e">
        <f t="shared" si="156"/>
        <v>#VALUE!</v>
      </c>
      <c r="AD485" s="255" t="e">
        <f t="shared" si="157"/>
        <v>#VALUE!</v>
      </c>
      <c r="AE485" s="249">
        <f t="shared" si="158"/>
        <v>0</v>
      </c>
      <c r="AF485" s="254"/>
      <c r="AG485" s="254">
        <f t="shared" si="159"/>
        <v>0</v>
      </c>
      <c r="AH485" s="254" t="e">
        <f t="shared" si="160"/>
        <v>#VALUE!</v>
      </c>
      <c r="AI485" s="256" t="e">
        <f t="shared" si="161"/>
        <v>#VALUE!</v>
      </c>
      <c r="AJ485" t="b">
        <f t="shared" si="162"/>
        <v>1</v>
      </c>
      <c r="AK485" t="s">
        <v>1011</v>
      </c>
      <c r="AL485" t="str">
        <f t="shared" si="163"/>
        <v>#N/A Mandatory parameter [SECURITY] cannot be empty</v>
      </c>
      <c r="AM485">
        <f t="shared" si="164"/>
        <v>0</v>
      </c>
    </row>
    <row r="486" spans="8:39" x14ac:dyDescent="0.35">
      <c r="H486" s="287" t="e">
        <f t="shared" si="149"/>
        <v>#N/A</v>
      </c>
      <c r="O486" t="str" cm="1">
        <f t="array" ref="O486">_xll.BDP(I486,"SECURITY_TYP")</f>
        <v>#N/A Mandatory parameter [SECURITY] cannot be empty</v>
      </c>
      <c r="P486" t="str" cm="1">
        <f t="array" ref="P486">_xll.BDP(I486,"ID_ISIN")</f>
        <v>#N/A Mandatory parameter [SECURITY] cannot be empty</v>
      </c>
      <c r="Q486" t="str" cm="1">
        <f t="array" ref="Q486">_xll.BDP(P486&amp;" Govt","MATURITY")</f>
        <v>#N/A Mandatory parameter [SECURITY] cannot be empty Govt</v>
      </c>
      <c r="R486" t="str" cm="1">
        <f t="array" ref="R486">_xll.BDP(I486,"CRNCY")</f>
        <v>#N/A Mandatory parameter [SECURITY] cannot be empty</v>
      </c>
      <c r="S486" s="91" t="str" cm="1">
        <f t="array" ref="S486">_xll.BDP(P486&amp;" Govt","RISK_MID")</f>
        <v>#N/A Mandatory parameter [SECURITY] cannot be empty Govt</v>
      </c>
      <c r="T486" s="175" t="e">
        <f t="shared" si="150"/>
        <v>#VALUE!</v>
      </c>
      <c r="U486" t="str" cm="1">
        <f t="array" ref="U486">IF(R486="USD",1,_xll.BDP("USD"&amp;R486&amp;" CURNCY","PX_LAST"))</f>
        <v>#N/A Invalid Security</v>
      </c>
      <c r="V486" s="107" t="e">
        <f t="shared" si="151"/>
        <v>#VALUE!</v>
      </c>
      <c r="X486" s="249">
        <f t="shared" si="152"/>
        <v>0</v>
      </c>
      <c r="Y486" s="250">
        <f t="shared" si="153"/>
        <v>0</v>
      </c>
      <c r="Z486" s="254">
        <f t="shared" si="154"/>
        <v>0</v>
      </c>
      <c r="AA486" s="254" t="e">
        <f t="shared" si="155"/>
        <v>#VALUE!</v>
      </c>
      <c r="AB486" s="91" t="str" cm="1">
        <f t="array" ref="AB486">_xll.BDP(P486&amp;" Govt","PX_DIRTY_MID")</f>
        <v>#N/A Mandatory parameter [SECURITY] cannot be empty Govt</v>
      </c>
      <c r="AC486" s="256" t="e">
        <f t="shared" si="156"/>
        <v>#VALUE!</v>
      </c>
      <c r="AD486" s="255" t="e">
        <f t="shared" si="157"/>
        <v>#VALUE!</v>
      </c>
      <c r="AE486" s="249">
        <f t="shared" si="158"/>
        <v>0</v>
      </c>
      <c r="AF486" s="254"/>
      <c r="AG486" s="254">
        <f t="shared" si="159"/>
        <v>0</v>
      </c>
      <c r="AH486" s="254" t="e">
        <f t="shared" si="160"/>
        <v>#VALUE!</v>
      </c>
      <c r="AI486" s="256" t="e">
        <f t="shared" si="161"/>
        <v>#VALUE!</v>
      </c>
      <c r="AJ486" t="b">
        <f t="shared" si="162"/>
        <v>1</v>
      </c>
      <c r="AK486" t="s">
        <v>1011</v>
      </c>
      <c r="AL486" t="str">
        <f t="shared" si="163"/>
        <v>#N/A Mandatory parameter [SECURITY] cannot be empty</v>
      </c>
      <c r="AM486">
        <f t="shared" si="164"/>
        <v>0</v>
      </c>
    </row>
    <row r="487" spans="8:39" x14ac:dyDescent="0.35">
      <c r="H487" s="287" t="e">
        <f t="shared" si="149"/>
        <v>#N/A</v>
      </c>
      <c r="O487" t="str" cm="1">
        <f t="array" ref="O487">_xll.BDP(I487,"SECURITY_TYP")</f>
        <v>#N/A Mandatory parameter [SECURITY] cannot be empty</v>
      </c>
      <c r="P487" t="str" cm="1">
        <f t="array" ref="P487">_xll.BDP(I487,"ID_ISIN")</f>
        <v>#N/A Mandatory parameter [SECURITY] cannot be empty</v>
      </c>
      <c r="Q487" t="str" cm="1">
        <f t="array" ref="Q487">_xll.BDP(P487&amp;" Govt","MATURITY")</f>
        <v>#N/A Mandatory parameter [SECURITY] cannot be empty Govt</v>
      </c>
      <c r="R487" t="str" cm="1">
        <f t="array" ref="R487">_xll.BDP(I487,"CRNCY")</f>
        <v>#N/A Mandatory parameter [SECURITY] cannot be empty</v>
      </c>
      <c r="S487" s="91" t="str" cm="1">
        <f t="array" ref="S487">_xll.BDP(P487&amp;" Govt","RISK_MID")</f>
        <v>#N/A Mandatory parameter [SECURITY] cannot be empty Govt</v>
      </c>
      <c r="T487" s="175" t="e">
        <f t="shared" si="150"/>
        <v>#VALUE!</v>
      </c>
      <c r="U487" t="str" cm="1">
        <f t="array" ref="U487">IF(R487="USD",1,_xll.BDP("USD"&amp;R487&amp;" CURNCY","PX_LAST"))</f>
        <v>#N/A Invalid Security</v>
      </c>
      <c r="V487" s="107" t="e">
        <f t="shared" si="151"/>
        <v>#VALUE!</v>
      </c>
      <c r="X487" s="249">
        <f t="shared" si="152"/>
        <v>0</v>
      </c>
      <c r="Y487" s="250">
        <f t="shared" si="153"/>
        <v>0</v>
      </c>
      <c r="Z487" s="254">
        <f t="shared" si="154"/>
        <v>0</v>
      </c>
      <c r="AA487" s="254" t="e">
        <f t="shared" si="155"/>
        <v>#VALUE!</v>
      </c>
      <c r="AB487" s="91" t="str" cm="1">
        <f t="array" ref="AB487">_xll.BDP(P487&amp;" Govt","PX_DIRTY_MID")</f>
        <v>#N/A Mandatory parameter [SECURITY] cannot be empty Govt</v>
      </c>
      <c r="AC487" s="256" t="e">
        <f t="shared" si="156"/>
        <v>#VALUE!</v>
      </c>
      <c r="AD487" s="255" t="e">
        <f t="shared" si="157"/>
        <v>#VALUE!</v>
      </c>
      <c r="AE487" s="249">
        <f t="shared" si="158"/>
        <v>0</v>
      </c>
      <c r="AF487" s="254"/>
      <c r="AG487" s="254">
        <f t="shared" si="159"/>
        <v>0</v>
      </c>
      <c r="AH487" s="254" t="e">
        <f t="shared" si="160"/>
        <v>#VALUE!</v>
      </c>
      <c r="AI487" s="256" t="e">
        <f t="shared" si="161"/>
        <v>#VALUE!</v>
      </c>
      <c r="AJ487" t="b">
        <f t="shared" si="162"/>
        <v>1</v>
      </c>
      <c r="AK487" t="s">
        <v>1011</v>
      </c>
      <c r="AL487" t="str">
        <f t="shared" si="163"/>
        <v>#N/A Mandatory parameter [SECURITY] cannot be empty</v>
      </c>
      <c r="AM487">
        <f t="shared" si="164"/>
        <v>0</v>
      </c>
    </row>
    <row r="488" spans="8:39" x14ac:dyDescent="0.35">
      <c r="H488" s="287" t="e">
        <f t="shared" si="149"/>
        <v>#N/A</v>
      </c>
      <c r="O488" t="str" cm="1">
        <f t="array" ref="O488">_xll.BDP(I488,"SECURITY_TYP")</f>
        <v>#N/A Mandatory parameter [SECURITY] cannot be empty</v>
      </c>
      <c r="P488" t="str" cm="1">
        <f t="array" ref="P488">_xll.BDP(I488,"ID_ISIN")</f>
        <v>#N/A Mandatory parameter [SECURITY] cannot be empty</v>
      </c>
      <c r="Q488" t="str" cm="1">
        <f t="array" ref="Q488">_xll.BDP(P488&amp;" Govt","MATURITY")</f>
        <v>#N/A Mandatory parameter [SECURITY] cannot be empty Govt</v>
      </c>
      <c r="R488" t="str" cm="1">
        <f t="array" ref="R488">_xll.BDP(I488,"CRNCY")</f>
        <v>#N/A Mandatory parameter [SECURITY] cannot be empty</v>
      </c>
      <c r="S488" s="91" t="str" cm="1">
        <f t="array" ref="S488">_xll.BDP(P488&amp;" Govt","RISK_MID")</f>
        <v>#N/A Mandatory parameter [SECURITY] cannot be empty Govt</v>
      </c>
      <c r="T488" s="175" t="e">
        <f t="shared" si="150"/>
        <v>#VALUE!</v>
      </c>
      <c r="U488" t="str" cm="1">
        <f t="array" ref="U488">IF(R488="USD",1,_xll.BDP("USD"&amp;R488&amp;" CURNCY","PX_LAST"))</f>
        <v>#N/A Invalid Security</v>
      </c>
      <c r="V488" s="107" t="e">
        <f t="shared" si="151"/>
        <v>#VALUE!</v>
      </c>
      <c r="X488" s="249">
        <f t="shared" si="152"/>
        <v>0</v>
      </c>
      <c r="Y488" s="250">
        <f t="shared" si="153"/>
        <v>0</v>
      </c>
      <c r="Z488" s="254">
        <f t="shared" si="154"/>
        <v>0</v>
      </c>
      <c r="AA488" s="254" t="e">
        <f t="shared" si="155"/>
        <v>#VALUE!</v>
      </c>
      <c r="AB488" s="91" t="str" cm="1">
        <f t="array" ref="AB488">_xll.BDP(P488&amp;" Govt","PX_DIRTY_MID")</f>
        <v>#N/A Mandatory parameter [SECURITY] cannot be empty Govt</v>
      </c>
      <c r="AC488" s="256" t="e">
        <f t="shared" si="156"/>
        <v>#VALUE!</v>
      </c>
      <c r="AD488" s="255" t="e">
        <f t="shared" si="157"/>
        <v>#VALUE!</v>
      </c>
      <c r="AE488" s="249">
        <f t="shared" si="158"/>
        <v>0</v>
      </c>
      <c r="AF488" s="254"/>
      <c r="AG488" s="254">
        <f t="shared" si="159"/>
        <v>0</v>
      </c>
      <c r="AH488" s="254" t="e">
        <f t="shared" si="160"/>
        <v>#VALUE!</v>
      </c>
      <c r="AI488" s="256" t="e">
        <f t="shared" si="161"/>
        <v>#VALUE!</v>
      </c>
      <c r="AJ488" t="b">
        <f t="shared" si="162"/>
        <v>1</v>
      </c>
      <c r="AK488" t="s">
        <v>1011</v>
      </c>
      <c r="AL488" t="str">
        <f t="shared" si="163"/>
        <v>#N/A Mandatory parameter [SECURITY] cannot be empty</v>
      </c>
      <c r="AM488">
        <f t="shared" si="164"/>
        <v>0</v>
      </c>
    </row>
    <row r="489" spans="8:39" x14ac:dyDescent="0.35">
      <c r="H489" s="287" t="e">
        <f t="shared" si="149"/>
        <v>#N/A</v>
      </c>
      <c r="O489" t="str" cm="1">
        <f t="array" ref="O489">_xll.BDP(I489,"SECURITY_TYP")</f>
        <v>#N/A Mandatory parameter [SECURITY] cannot be empty</v>
      </c>
      <c r="P489" t="str" cm="1">
        <f t="array" ref="P489">_xll.BDP(I489,"ID_ISIN")</f>
        <v>#N/A Mandatory parameter [SECURITY] cannot be empty</v>
      </c>
      <c r="Q489" t="str" cm="1">
        <f t="array" ref="Q489">_xll.BDP(P489&amp;" Govt","MATURITY")</f>
        <v>#N/A Mandatory parameter [SECURITY] cannot be empty Govt</v>
      </c>
      <c r="R489" t="str" cm="1">
        <f t="array" ref="R489">_xll.BDP(I489,"CRNCY")</f>
        <v>#N/A Mandatory parameter [SECURITY] cannot be empty</v>
      </c>
      <c r="S489" s="91" t="str" cm="1">
        <f t="array" ref="S489">_xll.BDP(P489&amp;" Govt","RISK_MID")</f>
        <v>#N/A Mandatory parameter [SECURITY] cannot be empty Govt</v>
      </c>
      <c r="T489" s="175" t="e">
        <f t="shared" si="150"/>
        <v>#VALUE!</v>
      </c>
      <c r="U489" t="str" cm="1">
        <f t="array" ref="U489">IF(R489="USD",1,_xll.BDP("USD"&amp;R489&amp;" CURNCY","PX_LAST"))</f>
        <v>#N/A Invalid Security</v>
      </c>
      <c r="V489" s="107" t="e">
        <f t="shared" si="151"/>
        <v>#VALUE!</v>
      </c>
      <c r="X489" s="249">
        <f t="shared" si="152"/>
        <v>0</v>
      </c>
      <c r="Y489" s="250">
        <f t="shared" si="153"/>
        <v>0</v>
      </c>
      <c r="Z489" s="254">
        <f t="shared" si="154"/>
        <v>0</v>
      </c>
      <c r="AA489" s="254" t="e">
        <f t="shared" si="155"/>
        <v>#VALUE!</v>
      </c>
      <c r="AB489" s="91" t="str" cm="1">
        <f t="array" ref="AB489">_xll.BDP(P489&amp;" Govt","PX_DIRTY_MID")</f>
        <v>#N/A Mandatory parameter [SECURITY] cannot be empty Govt</v>
      </c>
      <c r="AC489" s="256" t="e">
        <f t="shared" si="156"/>
        <v>#VALUE!</v>
      </c>
      <c r="AD489" s="255" t="e">
        <f t="shared" si="157"/>
        <v>#VALUE!</v>
      </c>
      <c r="AE489" s="249">
        <f t="shared" si="158"/>
        <v>0</v>
      </c>
      <c r="AF489" s="254"/>
      <c r="AG489" s="254">
        <f t="shared" si="159"/>
        <v>0</v>
      </c>
      <c r="AH489" s="254" t="e">
        <f t="shared" si="160"/>
        <v>#VALUE!</v>
      </c>
      <c r="AI489" s="256" t="e">
        <f t="shared" si="161"/>
        <v>#VALUE!</v>
      </c>
      <c r="AJ489" t="b">
        <f t="shared" si="162"/>
        <v>1</v>
      </c>
      <c r="AK489" t="s">
        <v>1011</v>
      </c>
      <c r="AL489" t="str">
        <f t="shared" si="163"/>
        <v>#N/A Mandatory parameter [SECURITY] cannot be empty</v>
      </c>
      <c r="AM489">
        <f t="shared" si="164"/>
        <v>0</v>
      </c>
    </row>
    <row r="490" spans="8:39" x14ac:dyDescent="0.35">
      <c r="H490" s="287" t="e">
        <f t="shared" si="149"/>
        <v>#N/A</v>
      </c>
      <c r="O490" t="str" cm="1">
        <f t="array" ref="O490">_xll.BDP(I490,"SECURITY_TYP")</f>
        <v>#N/A Mandatory parameter [SECURITY] cannot be empty</v>
      </c>
      <c r="P490" t="str" cm="1">
        <f t="array" ref="P490">_xll.BDP(I490,"ID_ISIN")</f>
        <v>#N/A Mandatory parameter [SECURITY] cannot be empty</v>
      </c>
      <c r="Q490" t="str" cm="1">
        <f t="array" ref="Q490">_xll.BDP(P490&amp;" Govt","MATURITY")</f>
        <v>#N/A Mandatory parameter [SECURITY] cannot be empty Govt</v>
      </c>
      <c r="R490" t="str" cm="1">
        <f t="array" ref="R490">_xll.BDP(I490,"CRNCY")</f>
        <v>#N/A Mandatory parameter [SECURITY] cannot be empty</v>
      </c>
      <c r="S490" s="91" t="str" cm="1">
        <f t="array" ref="S490">_xll.BDP(P490&amp;" Govt","RISK_MID")</f>
        <v>#N/A Mandatory parameter [SECURITY] cannot be empty Govt</v>
      </c>
      <c r="T490" s="175" t="e">
        <f t="shared" si="150"/>
        <v>#VALUE!</v>
      </c>
      <c r="U490" t="str" cm="1">
        <f t="array" ref="U490">IF(R490="USD",1,_xll.BDP("USD"&amp;R490&amp;" CURNCY","PX_LAST"))</f>
        <v>#N/A Invalid Security</v>
      </c>
      <c r="V490" s="107" t="e">
        <f t="shared" si="151"/>
        <v>#VALUE!</v>
      </c>
      <c r="X490" s="249">
        <f t="shared" si="152"/>
        <v>0</v>
      </c>
      <c r="Y490" s="250">
        <f t="shared" si="153"/>
        <v>0</v>
      </c>
      <c r="Z490" s="254">
        <f t="shared" si="154"/>
        <v>0</v>
      </c>
      <c r="AA490" s="254" t="e">
        <f t="shared" si="155"/>
        <v>#VALUE!</v>
      </c>
      <c r="AB490" s="91" t="str" cm="1">
        <f t="array" ref="AB490">_xll.BDP(P490&amp;" Govt","PX_DIRTY_MID")</f>
        <v>#N/A Mandatory parameter [SECURITY] cannot be empty Govt</v>
      </c>
      <c r="AC490" s="256" t="e">
        <f t="shared" si="156"/>
        <v>#VALUE!</v>
      </c>
      <c r="AD490" s="255" t="e">
        <f t="shared" si="157"/>
        <v>#VALUE!</v>
      </c>
      <c r="AE490" s="249">
        <f t="shared" si="158"/>
        <v>0</v>
      </c>
      <c r="AF490" s="254"/>
      <c r="AG490" s="254">
        <f t="shared" si="159"/>
        <v>0</v>
      </c>
      <c r="AH490" s="254" t="e">
        <f t="shared" si="160"/>
        <v>#VALUE!</v>
      </c>
      <c r="AI490" s="256" t="e">
        <f t="shared" si="161"/>
        <v>#VALUE!</v>
      </c>
      <c r="AJ490" t="b">
        <f t="shared" si="162"/>
        <v>1</v>
      </c>
      <c r="AK490" t="s">
        <v>1011</v>
      </c>
      <c r="AL490" t="str">
        <f t="shared" si="163"/>
        <v>#N/A Mandatory parameter [SECURITY] cannot be empty</v>
      </c>
      <c r="AM490">
        <f t="shared" si="164"/>
        <v>0</v>
      </c>
    </row>
    <row r="491" spans="8:39" x14ac:dyDescent="0.35">
      <c r="H491" s="287" t="e">
        <f t="shared" si="149"/>
        <v>#N/A</v>
      </c>
      <c r="O491" t="str" cm="1">
        <f t="array" ref="O491">_xll.BDP(I491,"SECURITY_TYP")</f>
        <v>#N/A Mandatory parameter [SECURITY] cannot be empty</v>
      </c>
      <c r="P491" t="str" cm="1">
        <f t="array" ref="P491">_xll.BDP(I491,"ID_ISIN")</f>
        <v>#N/A Mandatory parameter [SECURITY] cannot be empty</v>
      </c>
      <c r="Q491" t="str" cm="1">
        <f t="array" ref="Q491">_xll.BDP(P491&amp;" Govt","MATURITY")</f>
        <v>#N/A Mandatory parameter [SECURITY] cannot be empty Govt</v>
      </c>
      <c r="R491" t="str" cm="1">
        <f t="array" ref="R491">_xll.BDP(I491,"CRNCY")</f>
        <v>#N/A Mandatory parameter [SECURITY] cannot be empty</v>
      </c>
      <c r="S491" s="91" t="str" cm="1">
        <f t="array" ref="S491">_xll.BDP(P491&amp;" Govt","RISK_MID")</f>
        <v>#N/A Mandatory parameter [SECURITY] cannot be empty Govt</v>
      </c>
      <c r="T491" s="175" t="e">
        <f t="shared" si="150"/>
        <v>#VALUE!</v>
      </c>
      <c r="U491" t="str" cm="1">
        <f t="array" ref="U491">IF(R491="USD",1,_xll.BDP("USD"&amp;R491&amp;" CURNCY","PX_LAST"))</f>
        <v>#N/A Invalid Security</v>
      </c>
      <c r="V491" s="107" t="e">
        <f t="shared" si="151"/>
        <v>#VALUE!</v>
      </c>
      <c r="X491" s="249">
        <f t="shared" si="152"/>
        <v>0</v>
      </c>
      <c r="Y491" s="250">
        <f t="shared" si="153"/>
        <v>0</v>
      </c>
      <c r="Z491" s="254">
        <f t="shared" si="154"/>
        <v>0</v>
      </c>
      <c r="AA491" s="254" t="e">
        <f t="shared" si="155"/>
        <v>#VALUE!</v>
      </c>
      <c r="AB491" s="91" t="str" cm="1">
        <f t="array" ref="AB491">_xll.BDP(P491&amp;" Govt","PX_DIRTY_MID")</f>
        <v>#N/A Mandatory parameter [SECURITY] cannot be empty Govt</v>
      </c>
      <c r="AC491" s="256" t="e">
        <f t="shared" si="156"/>
        <v>#VALUE!</v>
      </c>
      <c r="AD491" s="255" t="e">
        <f t="shared" si="157"/>
        <v>#VALUE!</v>
      </c>
      <c r="AE491" s="249">
        <f t="shared" si="158"/>
        <v>0</v>
      </c>
      <c r="AF491" s="254"/>
      <c r="AG491" s="254">
        <f t="shared" si="159"/>
        <v>0</v>
      </c>
      <c r="AH491" s="254" t="e">
        <f t="shared" si="160"/>
        <v>#VALUE!</v>
      </c>
      <c r="AI491" s="256" t="e">
        <f t="shared" si="161"/>
        <v>#VALUE!</v>
      </c>
      <c r="AJ491" t="b">
        <f t="shared" si="162"/>
        <v>1</v>
      </c>
      <c r="AK491" t="s">
        <v>1011</v>
      </c>
      <c r="AL491" t="str">
        <f t="shared" si="163"/>
        <v>#N/A Mandatory parameter [SECURITY] cannot be empty</v>
      </c>
      <c r="AM491">
        <f t="shared" si="164"/>
        <v>0</v>
      </c>
    </row>
    <row r="492" spans="8:39" x14ac:dyDescent="0.35">
      <c r="H492" s="287" t="e">
        <f t="shared" si="149"/>
        <v>#N/A</v>
      </c>
      <c r="O492" t="str" cm="1">
        <f t="array" ref="O492">_xll.BDP(I492,"SECURITY_TYP")</f>
        <v>#N/A Mandatory parameter [SECURITY] cannot be empty</v>
      </c>
      <c r="P492" t="str" cm="1">
        <f t="array" ref="P492">_xll.BDP(I492,"ID_ISIN")</f>
        <v>#N/A Mandatory parameter [SECURITY] cannot be empty</v>
      </c>
      <c r="Q492" t="str" cm="1">
        <f t="array" ref="Q492">_xll.BDP(P492&amp;" Govt","MATURITY")</f>
        <v>#N/A Mandatory parameter [SECURITY] cannot be empty Govt</v>
      </c>
      <c r="R492" t="str" cm="1">
        <f t="array" ref="R492">_xll.BDP(I492,"CRNCY")</f>
        <v>#N/A Mandatory parameter [SECURITY] cannot be empty</v>
      </c>
      <c r="S492" s="91" t="str" cm="1">
        <f t="array" ref="S492">_xll.BDP(P492&amp;" Govt","RISK_MID")</f>
        <v>#N/A Mandatory parameter [SECURITY] cannot be empty Govt</v>
      </c>
      <c r="T492" s="175" t="e">
        <f t="shared" si="150"/>
        <v>#VALUE!</v>
      </c>
      <c r="U492" t="str" cm="1">
        <f t="array" ref="U492">IF(R492="USD",1,_xll.BDP("USD"&amp;R492&amp;" CURNCY","PX_LAST"))</f>
        <v>#N/A Invalid Security</v>
      </c>
      <c r="V492" s="107" t="e">
        <f t="shared" si="151"/>
        <v>#VALUE!</v>
      </c>
      <c r="X492" s="249">
        <f t="shared" si="152"/>
        <v>0</v>
      </c>
      <c r="Y492" s="250">
        <f t="shared" si="153"/>
        <v>0</v>
      </c>
      <c r="Z492" s="254">
        <f t="shared" si="154"/>
        <v>0</v>
      </c>
      <c r="AA492" s="254" t="e">
        <f t="shared" si="155"/>
        <v>#VALUE!</v>
      </c>
      <c r="AB492" s="91" t="str" cm="1">
        <f t="array" ref="AB492">_xll.BDP(P492&amp;" Govt","PX_DIRTY_MID")</f>
        <v>#N/A Mandatory parameter [SECURITY] cannot be empty Govt</v>
      </c>
      <c r="AC492" s="256" t="e">
        <f t="shared" si="156"/>
        <v>#VALUE!</v>
      </c>
      <c r="AD492" s="255" t="e">
        <f t="shared" si="157"/>
        <v>#VALUE!</v>
      </c>
      <c r="AE492" s="249">
        <f t="shared" si="158"/>
        <v>0</v>
      </c>
      <c r="AF492" s="254"/>
      <c r="AG492" s="254">
        <f t="shared" si="159"/>
        <v>0</v>
      </c>
      <c r="AH492" s="254" t="e">
        <f t="shared" si="160"/>
        <v>#VALUE!</v>
      </c>
      <c r="AI492" s="256" t="e">
        <f t="shared" si="161"/>
        <v>#VALUE!</v>
      </c>
      <c r="AJ492" t="b">
        <f t="shared" si="162"/>
        <v>1</v>
      </c>
      <c r="AK492" t="s">
        <v>1011</v>
      </c>
      <c r="AL492" t="str">
        <f t="shared" si="163"/>
        <v>#N/A Mandatory parameter [SECURITY] cannot be empty</v>
      </c>
      <c r="AM492">
        <f t="shared" si="164"/>
        <v>0</v>
      </c>
    </row>
    <row r="493" spans="8:39" x14ac:dyDescent="0.35">
      <c r="H493" s="287" t="e">
        <f t="shared" si="149"/>
        <v>#N/A</v>
      </c>
      <c r="O493" t="str" cm="1">
        <f t="array" ref="O493">_xll.BDP(I493,"SECURITY_TYP")</f>
        <v>#N/A Mandatory parameter [SECURITY] cannot be empty</v>
      </c>
      <c r="P493" t="str" cm="1">
        <f t="array" ref="P493">_xll.BDP(I493,"ID_ISIN")</f>
        <v>#N/A Mandatory parameter [SECURITY] cannot be empty</v>
      </c>
      <c r="Q493" t="str" cm="1">
        <f t="array" ref="Q493">_xll.BDP(P493&amp;" Govt","MATURITY")</f>
        <v>#N/A Mandatory parameter [SECURITY] cannot be empty Govt</v>
      </c>
      <c r="R493" t="str" cm="1">
        <f t="array" ref="R493">_xll.BDP(I493,"CRNCY")</f>
        <v>#N/A Mandatory parameter [SECURITY] cannot be empty</v>
      </c>
      <c r="S493" s="91" t="str" cm="1">
        <f t="array" ref="S493">_xll.BDP(P493&amp;" Govt","RISK_MID")</f>
        <v>#N/A Mandatory parameter [SECURITY] cannot be empty Govt</v>
      </c>
      <c r="T493" s="175" t="e">
        <f t="shared" si="150"/>
        <v>#VALUE!</v>
      </c>
      <c r="U493" t="str" cm="1">
        <f t="array" ref="U493">IF(R493="USD",1,_xll.BDP("USD"&amp;R493&amp;" CURNCY","PX_LAST"))</f>
        <v>#N/A Invalid Security</v>
      </c>
      <c r="V493" s="107" t="e">
        <f t="shared" si="151"/>
        <v>#VALUE!</v>
      </c>
      <c r="X493" s="249">
        <f t="shared" si="152"/>
        <v>0</v>
      </c>
      <c r="Y493" s="250">
        <f t="shared" si="153"/>
        <v>0</v>
      </c>
      <c r="Z493" s="254">
        <f t="shared" si="154"/>
        <v>0</v>
      </c>
      <c r="AA493" s="254" t="e">
        <f t="shared" si="155"/>
        <v>#VALUE!</v>
      </c>
      <c r="AB493" s="91" t="str" cm="1">
        <f t="array" ref="AB493">_xll.BDP(P493&amp;" Govt","PX_DIRTY_MID")</f>
        <v>#N/A Mandatory parameter [SECURITY] cannot be empty Govt</v>
      </c>
      <c r="AC493" s="256" t="e">
        <f t="shared" si="156"/>
        <v>#VALUE!</v>
      </c>
      <c r="AD493" s="255" t="e">
        <f t="shared" si="157"/>
        <v>#VALUE!</v>
      </c>
      <c r="AE493" s="249">
        <f t="shared" si="158"/>
        <v>0</v>
      </c>
      <c r="AF493" s="254"/>
      <c r="AG493" s="254">
        <f t="shared" si="159"/>
        <v>0</v>
      </c>
      <c r="AH493" s="254" t="e">
        <f t="shared" si="160"/>
        <v>#VALUE!</v>
      </c>
      <c r="AI493" s="256" t="e">
        <f t="shared" si="161"/>
        <v>#VALUE!</v>
      </c>
      <c r="AJ493" t="b">
        <f t="shared" si="162"/>
        <v>1</v>
      </c>
      <c r="AK493" t="s">
        <v>1011</v>
      </c>
      <c r="AL493" t="str">
        <f t="shared" si="163"/>
        <v>#N/A Mandatory parameter [SECURITY] cannot be empty</v>
      </c>
      <c r="AM493">
        <f t="shared" si="164"/>
        <v>0</v>
      </c>
    </row>
    <row r="494" spans="8:39" x14ac:dyDescent="0.35">
      <c r="H494" s="287" t="e">
        <f t="shared" si="149"/>
        <v>#N/A</v>
      </c>
      <c r="O494" t="str" cm="1">
        <f t="array" ref="O494">_xll.BDP(I494,"SECURITY_TYP")</f>
        <v>#N/A Mandatory parameter [SECURITY] cannot be empty</v>
      </c>
      <c r="P494" t="str" cm="1">
        <f t="array" ref="P494">_xll.BDP(I494,"ID_ISIN")</f>
        <v>#N/A Mandatory parameter [SECURITY] cannot be empty</v>
      </c>
      <c r="Q494" t="str" cm="1">
        <f t="array" ref="Q494">_xll.BDP(P494&amp;" Govt","MATURITY")</f>
        <v>#N/A Mandatory parameter [SECURITY] cannot be empty Govt</v>
      </c>
      <c r="R494" t="str" cm="1">
        <f t="array" ref="R494">_xll.BDP(I494,"CRNCY")</f>
        <v>#N/A Mandatory parameter [SECURITY] cannot be empty</v>
      </c>
      <c r="S494" s="91" t="str" cm="1">
        <f t="array" ref="S494">_xll.BDP(P494&amp;" Govt","RISK_MID")</f>
        <v>#N/A Mandatory parameter [SECURITY] cannot be empty Govt</v>
      </c>
      <c r="T494" s="175" t="e">
        <f t="shared" si="150"/>
        <v>#VALUE!</v>
      </c>
      <c r="U494" t="str" cm="1">
        <f t="array" ref="U494">IF(R494="USD",1,_xll.BDP("USD"&amp;R494&amp;" CURNCY","PX_LAST"))</f>
        <v>#N/A Invalid Security</v>
      </c>
      <c r="V494" s="107" t="e">
        <f t="shared" si="151"/>
        <v>#VALUE!</v>
      </c>
      <c r="X494" s="249">
        <f t="shared" si="152"/>
        <v>0</v>
      </c>
      <c r="Y494" s="250">
        <f t="shared" si="153"/>
        <v>0</v>
      </c>
      <c r="Z494" s="254">
        <f t="shared" si="154"/>
        <v>0</v>
      </c>
      <c r="AA494" s="254" t="e">
        <f t="shared" si="155"/>
        <v>#VALUE!</v>
      </c>
      <c r="AB494" s="91" t="str" cm="1">
        <f t="array" ref="AB494">_xll.BDP(P494&amp;" Govt","PX_DIRTY_MID")</f>
        <v>#N/A Mandatory parameter [SECURITY] cannot be empty Govt</v>
      </c>
      <c r="AC494" s="256" t="e">
        <f t="shared" si="156"/>
        <v>#VALUE!</v>
      </c>
      <c r="AD494" s="255" t="e">
        <f t="shared" si="157"/>
        <v>#VALUE!</v>
      </c>
      <c r="AE494" s="249">
        <f t="shared" si="158"/>
        <v>0</v>
      </c>
      <c r="AF494" s="254"/>
      <c r="AG494" s="254">
        <f t="shared" si="159"/>
        <v>0</v>
      </c>
      <c r="AH494" s="254" t="e">
        <f t="shared" si="160"/>
        <v>#VALUE!</v>
      </c>
      <c r="AI494" s="256" t="e">
        <f t="shared" si="161"/>
        <v>#VALUE!</v>
      </c>
      <c r="AJ494" t="b">
        <f t="shared" si="162"/>
        <v>1</v>
      </c>
      <c r="AK494" t="s">
        <v>1011</v>
      </c>
      <c r="AL494" t="str">
        <f t="shared" si="163"/>
        <v>#N/A Mandatory parameter [SECURITY] cannot be empty</v>
      </c>
      <c r="AM494">
        <f t="shared" si="164"/>
        <v>0</v>
      </c>
    </row>
    <row r="495" spans="8:39" x14ac:dyDescent="0.35">
      <c r="H495" s="287" t="e">
        <f t="shared" si="149"/>
        <v>#N/A</v>
      </c>
      <c r="O495" t="str" cm="1">
        <f t="array" ref="O495">_xll.BDP(I495,"SECURITY_TYP")</f>
        <v>#N/A Mandatory parameter [SECURITY] cannot be empty</v>
      </c>
      <c r="P495" t="str" cm="1">
        <f t="array" ref="P495">_xll.BDP(I495,"ID_ISIN")</f>
        <v>#N/A Mandatory parameter [SECURITY] cannot be empty</v>
      </c>
      <c r="Q495" t="str" cm="1">
        <f t="array" ref="Q495">_xll.BDP(P495&amp;" Govt","MATURITY")</f>
        <v>#N/A Mandatory parameter [SECURITY] cannot be empty Govt</v>
      </c>
      <c r="R495" t="str" cm="1">
        <f t="array" ref="R495">_xll.BDP(I495,"CRNCY")</f>
        <v>#N/A Mandatory parameter [SECURITY] cannot be empty</v>
      </c>
      <c r="S495" s="91" t="str" cm="1">
        <f t="array" ref="S495">_xll.BDP(P495&amp;" Govt","RISK_MID")</f>
        <v>#N/A Mandatory parameter [SECURITY] cannot be empty Govt</v>
      </c>
      <c r="T495" s="175" t="e">
        <f t="shared" si="150"/>
        <v>#VALUE!</v>
      </c>
      <c r="U495" t="str" cm="1">
        <f t="array" ref="U495">IF(R495="USD",1,_xll.BDP("USD"&amp;R495&amp;" CURNCY","PX_LAST"))</f>
        <v>#N/A Invalid Security</v>
      </c>
      <c r="V495" s="107" t="e">
        <f t="shared" si="151"/>
        <v>#VALUE!</v>
      </c>
      <c r="X495" s="249">
        <f t="shared" si="152"/>
        <v>0</v>
      </c>
      <c r="Y495" s="250">
        <f t="shared" si="153"/>
        <v>0</v>
      </c>
      <c r="Z495" s="254">
        <f t="shared" si="154"/>
        <v>0</v>
      </c>
      <c r="AA495" s="254" t="e">
        <f t="shared" si="155"/>
        <v>#VALUE!</v>
      </c>
      <c r="AB495" s="91" t="str" cm="1">
        <f t="array" ref="AB495">_xll.BDP(P495&amp;" Govt","PX_DIRTY_MID")</f>
        <v>#N/A Mandatory parameter [SECURITY] cannot be empty Govt</v>
      </c>
      <c r="AC495" s="256" t="e">
        <f t="shared" si="156"/>
        <v>#VALUE!</v>
      </c>
      <c r="AD495" s="255" t="e">
        <f t="shared" si="157"/>
        <v>#VALUE!</v>
      </c>
      <c r="AE495" s="249">
        <f t="shared" si="158"/>
        <v>0</v>
      </c>
      <c r="AF495" s="254"/>
      <c r="AG495" s="254">
        <f t="shared" si="159"/>
        <v>0</v>
      </c>
      <c r="AH495" s="254" t="e">
        <f t="shared" si="160"/>
        <v>#VALUE!</v>
      </c>
      <c r="AI495" s="256" t="e">
        <f t="shared" si="161"/>
        <v>#VALUE!</v>
      </c>
      <c r="AJ495" t="b">
        <f t="shared" si="162"/>
        <v>1</v>
      </c>
      <c r="AK495" t="s">
        <v>1011</v>
      </c>
      <c r="AL495" t="str">
        <f t="shared" si="163"/>
        <v>#N/A Mandatory parameter [SECURITY] cannot be empty</v>
      </c>
      <c r="AM495">
        <f t="shared" si="164"/>
        <v>0</v>
      </c>
    </row>
    <row r="496" spans="8:39" x14ac:dyDescent="0.35">
      <c r="H496" s="287" t="e">
        <f t="shared" si="149"/>
        <v>#N/A</v>
      </c>
      <c r="O496" t="str" cm="1">
        <f t="array" ref="O496">_xll.BDP(I496,"SECURITY_TYP")</f>
        <v>#N/A Mandatory parameter [SECURITY] cannot be empty</v>
      </c>
      <c r="P496" t="str" cm="1">
        <f t="array" ref="P496">_xll.BDP(I496,"ID_ISIN")</f>
        <v>#N/A Mandatory parameter [SECURITY] cannot be empty</v>
      </c>
      <c r="Q496" t="str" cm="1">
        <f t="array" ref="Q496">_xll.BDP(P496&amp;" Govt","MATURITY")</f>
        <v>#N/A Mandatory parameter [SECURITY] cannot be empty Govt</v>
      </c>
      <c r="R496" t="str" cm="1">
        <f t="array" ref="R496">_xll.BDP(I496,"CRNCY")</f>
        <v>#N/A Mandatory parameter [SECURITY] cannot be empty</v>
      </c>
      <c r="S496" s="91" t="str" cm="1">
        <f t="array" ref="S496">_xll.BDP(P496&amp;" Govt","RISK_MID")</f>
        <v>#N/A Mandatory parameter [SECURITY] cannot be empty Govt</v>
      </c>
      <c r="T496" s="175" t="e">
        <f t="shared" si="150"/>
        <v>#VALUE!</v>
      </c>
      <c r="U496" t="str" cm="1">
        <f t="array" ref="U496">IF(R496="USD",1,_xll.BDP("USD"&amp;R496&amp;" CURNCY","PX_LAST"))</f>
        <v>#N/A Invalid Security</v>
      </c>
      <c r="V496" s="107" t="e">
        <f t="shared" si="151"/>
        <v>#VALUE!</v>
      </c>
      <c r="X496" s="249">
        <f t="shared" si="152"/>
        <v>0</v>
      </c>
      <c r="Y496" s="250">
        <f t="shared" si="153"/>
        <v>0</v>
      </c>
      <c r="Z496" s="254">
        <f t="shared" si="154"/>
        <v>0</v>
      </c>
      <c r="AA496" s="254" t="e">
        <f t="shared" si="155"/>
        <v>#VALUE!</v>
      </c>
      <c r="AB496" s="91" t="str" cm="1">
        <f t="array" ref="AB496">_xll.BDP(P496&amp;" Govt","PX_DIRTY_MID")</f>
        <v>#N/A Mandatory parameter [SECURITY] cannot be empty Govt</v>
      </c>
      <c r="AC496" s="256" t="e">
        <f t="shared" si="156"/>
        <v>#VALUE!</v>
      </c>
      <c r="AD496" s="255" t="e">
        <f t="shared" si="157"/>
        <v>#VALUE!</v>
      </c>
      <c r="AE496" s="249">
        <f t="shared" si="158"/>
        <v>0</v>
      </c>
      <c r="AF496" s="254"/>
      <c r="AG496" s="254">
        <f t="shared" si="159"/>
        <v>0</v>
      </c>
      <c r="AH496" s="254" t="e">
        <f t="shared" si="160"/>
        <v>#VALUE!</v>
      </c>
      <c r="AI496" s="256" t="e">
        <f t="shared" si="161"/>
        <v>#VALUE!</v>
      </c>
      <c r="AJ496" t="b">
        <f t="shared" si="162"/>
        <v>1</v>
      </c>
      <c r="AK496" t="s">
        <v>1011</v>
      </c>
      <c r="AL496" t="str">
        <f t="shared" si="163"/>
        <v>#N/A Mandatory parameter [SECURITY] cannot be empty</v>
      </c>
      <c r="AM496">
        <f t="shared" si="164"/>
        <v>0</v>
      </c>
    </row>
    <row r="497" spans="8:39" x14ac:dyDescent="0.35">
      <c r="H497" s="287" t="e">
        <f t="shared" si="149"/>
        <v>#N/A</v>
      </c>
      <c r="O497" t="str" cm="1">
        <f t="array" ref="O497">_xll.BDP(I497,"SECURITY_TYP")</f>
        <v>#N/A Mandatory parameter [SECURITY] cannot be empty</v>
      </c>
      <c r="P497" t="str" cm="1">
        <f t="array" ref="P497">_xll.BDP(I497,"ID_ISIN")</f>
        <v>#N/A Mandatory parameter [SECURITY] cannot be empty</v>
      </c>
      <c r="Q497" t="str" cm="1">
        <f t="array" ref="Q497">_xll.BDP(P497&amp;" Govt","MATURITY")</f>
        <v>#N/A Mandatory parameter [SECURITY] cannot be empty Govt</v>
      </c>
      <c r="R497" t="str" cm="1">
        <f t="array" ref="R497">_xll.BDP(I497,"CRNCY")</f>
        <v>#N/A Mandatory parameter [SECURITY] cannot be empty</v>
      </c>
      <c r="S497" s="91" t="str" cm="1">
        <f t="array" ref="S497">_xll.BDP(P497&amp;" Govt","RISK_MID")</f>
        <v>#N/A Mandatory parameter [SECURITY] cannot be empty Govt</v>
      </c>
      <c r="T497" s="175" t="e">
        <f t="shared" si="150"/>
        <v>#VALUE!</v>
      </c>
      <c r="U497" t="str" cm="1">
        <f t="array" ref="U497">IF(R497="USD",1,_xll.BDP("USD"&amp;R497&amp;" CURNCY","PX_LAST"))</f>
        <v>#N/A Invalid Security</v>
      </c>
      <c r="V497" s="107" t="e">
        <f t="shared" si="151"/>
        <v>#VALUE!</v>
      </c>
      <c r="X497" s="249">
        <f t="shared" si="152"/>
        <v>0</v>
      </c>
      <c r="Y497" s="250">
        <f t="shared" si="153"/>
        <v>0</v>
      </c>
      <c r="Z497" s="254">
        <f t="shared" si="154"/>
        <v>0</v>
      </c>
      <c r="AA497" s="254" t="e">
        <f t="shared" si="155"/>
        <v>#VALUE!</v>
      </c>
      <c r="AB497" s="91" t="str" cm="1">
        <f t="array" ref="AB497">_xll.BDP(P497&amp;" Govt","PX_DIRTY_MID")</f>
        <v>#N/A Mandatory parameter [SECURITY] cannot be empty Govt</v>
      </c>
      <c r="AC497" s="256" t="e">
        <f t="shared" si="156"/>
        <v>#VALUE!</v>
      </c>
      <c r="AD497" s="255" t="e">
        <f t="shared" si="157"/>
        <v>#VALUE!</v>
      </c>
      <c r="AE497" s="249">
        <f t="shared" si="158"/>
        <v>0</v>
      </c>
      <c r="AF497" s="254"/>
      <c r="AG497" s="254">
        <f t="shared" si="159"/>
        <v>0</v>
      </c>
      <c r="AH497" s="254" t="e">
        <f t="shared" si="160"/>
        <v>#VALUE!</v>
      </c>
      <c r="AI497" s="256" t="e">
        <f t="shared" si="161"/>
        <v>#VALUE!</v>
      </c>
      <c r="AJ497" t="b">
        <f t="shared" si="162"/>
        <v>1</v>
      </c>
      <c r="AK497" t="s">
        <v>1011</v>
      </c>
      <c r="AL497" t="str">
        <f t="shared" si="163"/>
        <v>#N/A Mandatory parameter [SECURITY] cannot be empty</v>
      </c>
      <c r="AM497">
        <f t="shared" si="164"/>
        <v>0</v>
      </c>
    </row>
    <row r="498" spans="8:39" x14ac:dyDescent="0.35">
      <c r="H498" s="287" t="e">
        <f t="shared" si="149"/>
        <v>#N/A</v>
      </c>
      <c r="O498" t="str" cm="1">
        <f t="array" ref="O498">_xll.BDP(I498,"SECURITY_TYP")</f>
        <v>#N/A Mandatory parameter [SECURITY] cannot be empty</v>
      </c>
      <c r="P498" t="str" cm="1">
        <f t="array" ref="P498">_xll.BDP(I498,"ID_ISIN")</f>
        <v>#N/A Mandatory parameter [SECURITY] cannot be empty</v>
      </c>
      <c r="Q498" t="str" cm="1">
        <f t="array" ref="Q498">_xll.BDP(P498&amp;" Govt","MATURITY")</f>
        <v>#N/A Mandatory parameter [SECURITY] cannot be empty Govt</v>
      </c>
      <c r="R498" t="str" cm="1">
        <f t="array" ref="R498">_xll.BDP(I498,"CRNCY")</f>
        <v>#N/A Mandatory parameter [SECURITY] cannot be empty</v>
      </c>
      <c r="S498" s="91" t="str" cm="1">
        <f t="array" ref="S498">_xll.BDP(P498&amp;" Govt","RISK_MID")</f>
        <v>#N/A Mandatory parameter [SECURITY] cannot be empty Govt</v>
      </c>
      <c r="T498" s="175" t="e">
        <f t="shared" si="150"/>
        <v>#VALUE!</v>
      </c>
      <c r="U498" t="str" cm="1">
        <f t="array" ref="U498">IF(R498="USD",1,_xll.BDP("USD"&amp;R498&amp;" CURNCY","PX_LAST"))</f>
        <v>#N/A Invalid Security</v>
      </c>
      <c r="V498" s="107" t="e">
        <f t="shared" si="151"/>
        <v>#VALUE!</v>
      </c>
      <c r="X498" s="249">
        <f t="shared" si="152"/>
        <v>0</v>
      </c>
      <c r="Y498" s="250">
        <f t="shared" si="153"/>
        <v>0</v>
      </c>
      <c r="Z498" s="254">
        <f t="shared" si="154"/>
        <v>0</v>
      </c>
      <c r="AA498" s="254" t="e">
        <f t="shared" si="155"/>
        <v>#VALUE!</v>
      </c>
      <c r="AB498" s="91" t="str" cm="1">
        <f t="array" ref="AB498">_xll.BDP(P498&amp;" Govt","PX_DIRTY_MID")</f>
        <v>#N/A Mandatory parameter [SECURITY] cannot be empty Govt</v>
      </c>
      <c r="AC498" s="256" t="e">
        <f t="shared" si="156"/>
        <v>#VALUE!</v>
      </c>
      <c r="AD498" s="255" t="e">
        <f t="shared" si="157"/>
        <v>#VALUE!</v>
      </c>
      <c r="AE498" s="249">
        <f t="shared" si="158"/>
        <v>0</v>
      </c>
      <c r="AF498" s="254"/>
      <c r="AG498" s="254">
        <f t="shared" si="159"/>
        <v>0</v>
      </c>
      <c r="AH498" s="254" t="e">
        <f t="shared" si="160"/>
        <v>#VALUE!</v>
      </c>
      <c r="AI498" s="256" t="e">
        <f t="shared" si="161"/>
        <v>#VALUE!</v>
      </c>
      <c r="AJ498" t="b">
        <f t="shared" si="162"/>
        <v>1</v>
      </c>
      <c r="AK498" t="s">
        <v>1011</v>
      </c>
      <c r="AL498" t="str">
        <f t="shared" si="163"/>
        <v>#N/A Mandatory parameter [SECURITY] cannot be empty</v>
      </c>
      <c r="AM498">
        <f t="shared" si="164"/>
        <v>0</v>
      </c>
    </row>
    <row r="499" spans="8:39" x14ac:dyDescent="0.35">
      <c r="H499" s="287" t="e">
        <f t="shared" si="149"/>
        <v>#N/A</v>
      </c>
      <c r="O499" t="str" cm="1">
        <f t="array" ref="O499">_xll.BDP(I499,"SECURITY_TYP")</f>
        <v>#N/A Mandatory parameter [SECURITY] cannot be empty</v>
      </c>
      <c r="P499" t="str" cm="1">
        <f t="array" ref="P499">_xll.BDP(I499,"ID_ISIN")</f>
        <v>#N/A Mandatory parameter [SECURITY] cannot be empty</v>
      </c>
      <c r="Q499" t="str" cm="1">
        <f t="array" ref="Q499">_xll.BDP(P499&amp;" Govt","MATURITY")</f>
        <v>#N/A Mandatory parameter [SECURITY] cannot be empty Govt</v>
      </c>
      <c r="R499" t="str" cm="1">
        <f t="array" ref="R499">_xll.BDP(I499,"CRNCY")</f>
        <v>#N/A Mandatory parameter [SECURITY] cannot be empty</v>
      </c>
      <c r="S499" s="91" t="str" cm="1">
        <f t="array" ref="S499">_xll.BDP(P499&amp;" Govt","RISK_MID")</f>
        <v>#N/A Mandatory parameter [SECURITY] cannot be empty Govt</v>
      </c>
      <c r="T499" s="175" t="e">
        <f t="shared" si="150"/>
        <v>#VALUE!</v>
      </c>
      <c r="U499" t="str" cm="1">
        <f t="array" ref="U499">IF(R499="USD",1,_xll.BDP("USD"&amp;R499&amp;" CURNCY","PX_LAST"))</f>
        <v>#N/A Invalid Security</v>
      </c>
      <c r="V499" s="107" t="e">
        <f t="shared" si="151"/>
        <v>#VALUE!</v>
      </c>
      <c r="X499" s="249">
        <f t="shared" si="152"/>
        <v>0</v>
      </c>
      <c r="Y499" s="250">
        <f t="shared" si="153"/>
        <v>0</v>
      </c>
      <c r="Z499" s="254">
        <f t="shared" si="154"/>
        <v>0</v>
      </c>
      <c r="AA499" s="254" t="e">
        <f t="shared" si="155"/>
        <v>#VALUE!</v>
      </c>
      <c r="AB499" s="91" t="str" cm="1">
        <f t="array" ref="AB499">_xll.BDP(P499&amp;" Govt","PX_DIRTY_MID")</f>
        <v>#N/A Mandatory parameter [SECURITY] cannot be empty Govt</v>
      </c>
      <c r="AC499" s="256" t="e">
        <f t="shared" si="156"/>
        <v>#VALUE!</v>
      </c>
      <c r="AD499" s="255" t="e">
        <f t="shared" si="157"/>
        <v>#VALUE!</v>
      </c>
      <c r="AE499" s="249">
        <f t="shared" si="158"/>
        <v>0</v>
      </c>
      <c r="AF499" s="254"/>
      <c r="AG499" s="254">
        <f t="shared" si="159"/>
        <v>0</v>
      </c>
      <c r="AH499" s="254" t="e">
        <f t="shared" si="160"/>
        <v>#VALUE!</v>
      </c>
      <c r="AI499" s="256" t="e">
        <f t="shared" si="161"/>
        <v>#VALUE!</v>
      </c>
      <c r="AJ499" t="b">
        <f t="shared" si="162"/>
        <v>1</v>
      </c>
      <c r="AK499" t="s">
        <v>1011</v>
      </c>
      <c r="AL499" t="str">
        <f t="shared" si="163"/>
        <v>#N/A Mandatory parameter [SECURITY] cannot be empty</v>
      </c>
      <c r="AM499">
        <f t="shared" si="164"/>
        <v>0</v>
      </c>
    </row>
    <row r="500" spans="8:39" x14ac:dyDescent="0.35">
      <c r="H500" s="287" t="e">
        <f t="shared" si="149"/>
        <v>#N/A</v>
      </c>
      <c r="O500" t="str" cm="1">
        <f t="array" ref="O500">_xll.BDP(I500,"SECURITY_TYP")</f>
        <v>#N/A Mandatory parameter [SECURITY] cannot be empty</v>
      </c>
      <c r="P500" t="str" cm="1">
        <f t="array" ref="P500">_xll.BDP(I500,"ID_ISIN")</f>
        <v>#N/A Mandatory parameter [SECURITY] cannot be empty</v>
      </c>
      <c r="Q500" t="str" cm="1">
        <f t="array" ref="Q500">_xll.BDP(P500&amp;" Govt","MATURITY")</f>
        <v>#N/A Mandatory parameter [SECURITY] cannot be empty Govt</v>
      </c>
      <c r="R500" t="str" cm="1">
        <f t="array" ref="R500">_xll.BDP(I500,"CRNCY")</f>
        <v>#N/A Mandatory parameter [SECURITY] cannot be empty</v>
      </c>
      <c r="S500" s="91" t="str" cm="1">
        <f t="array" ref="S500">_xll.BDP(P500&amp;" Govt","RISK_MID")</f>
        <v>#N/A Mandatory parameter [SECURITY] cannot be empty Govt</v>
      </c>
      <c r="T500" s="175" t="e">
        <f t="shared" si="150"/>
        <v>#VALUE!</v>
      </c>
      <c r="U500" t="str" cm="1">
        <f t="array" ref="U500">IF(R500="USD",1,_xll.BDP("USD"&amp;R500&amp;" CURNCY","PX_LAST"))</f>
        <v>#N/A Invalid Security</v>
      </c>
      <c r="V500" s="107" t="e">
        <f t="shared" si="151"/>
        <v>#VALUE!</v>
      </c>
      <c r="X500" s="249">
        <f t="shared" si="152"/>
        <v>0</v>
      </c>
      <c r="Y500" s="250">
        <f t="shared" si="153"/>
        <v>0</v>
      </c>
      <c r="Z500" s="254">
        <f t="shared" si="154"/>
        <v>0</v>
      </c>
      <c r="AA500" s="254" t="e">
        <f t="shared" si="155"/>
        <v>#VALUE!</v>
      </c>
      <c r="AB500" s="91" t="str" cm="1">
        <f t="array" ref="AB500">_xll.BDP(P500&amp;" Govt","PX_DIRTY_MID")</f>
        <v>#N/A Mandatory parameter [SECURITY] cannot be empty Govt</v>
      </c>
      <c r="AC500" s="256" t="e">
        <f t="shared" si="156"/>
        <v>#VALUE!</v>
      </c>
      <c r="AD500" s="255" t="e">
        <f t="shared" si="157"/>
        <v>#VALUE!</v>
      </c>
      <c r="AE500" s="249">
        <f t="shared" si="158"/>
        <v>0</v>
      </c>
      <c r="AF500" s="254"/>
      <c r="AG500" s="254">
        <f t="shared" si="159"/>
        <v>0</v>
      </c>
      <c r="AH500" s="254" t="e">
        <f t="shared" si="160"/>
        <v>#VALUE!</v>
      </c>
      <c r="AI500" s="256" t="e">
        <f t="shared" si="161"/>
        <v>#VALUE!</v>
      </c>
      <c r="AJ500" t="b">
        <f t="shared" si="162"/>
        <v>1</v>
      </c>
      <c r="AK500" t="s">
        <v>1011</v>
      </c>
      <c r="AL500" t="str">
        <f t="shared" si="163"/>
        <v>#N/A Mandatory parameter [SECURITY] cannot be empty</v>
      </c>
      <c r="AM500">
        <f t="shared" si="164"/>
        <v>0</v>
      </c>
    </row>
    <row r="501" spans="8:39" x14ac:dyDescent="0.35">
      <c r="H501" s="287" t="e">
        <f t="shared" si="149"/>
        <v>#N/A</v>
      </c>
      <c r="AD501" s="255"/>
    </row>
    <row r="502" spans="8:39" x14ac:dyDescent="0.35">
      <c r="H502" s="287" t="e">
        <f t="shared" si="149"/>
        <v>#N/A</v>
      </c>
    </row>
    <row r="503" spans="8:39" x14ac:dyDescent="0.35">
      <c r="H503" s="287" t="e">
        <f t="shared" si="149"/>
        <v>#N/A</v>
      </c>
    </row>
    <row r="504" spans="8:39" x14ac:dyDescent="0.35">
      <c r="H504" s="287" t="e">
        <f t="shared" si="149"/>
        <v>#N/A</v>
      </c>
    </row>
    <row r="505" spans="8:39" x14ac:dyDescent="0.35">
      <c r="H505" s="287" t="e">
        <f t="shared" si="149"/>
        <v>#N/A</v>
      </c>
    </row>
    <row r="506" spans="8:39" x14ac:dyDescent="0.35">
      <c r="H506" s="287" t="e">
        <f t="shared" si="149"/>
        <v>#N/A</v>
      </c>
    </row>
    <row r="507" spans="8:39" x14ac:dyDescent="0.35">
      <c r="H507" s="287" t="e">
        <f t="shared" si="149"/>
        <v>#N/A</v>
      </c>
    </row>
    <row r="508" spans="8:39" x14ac:dyDescent="0.35">
      <c r="H508" s="287" t="e">
        <f t="shared" si="149"/>
        <v>#N/A</v>
      </c>
    </row>
    <row r="509" spans="8:39" x14ac:dyDescent="0.35">
      <c r="H509" s="287" t="e">
        <f t="shared" si="149"/>
        <v>#N/A</v>
      </c>
    </row>
    <row r="510" spans="8:39" x14ac:dyDescent="0.35">
      <c r="H510" s="287" t="e">
        <f t="shared" si="149"/>
        <v>#N/A</v>
      </c>
    </row>
    <row r="511" spans="8:39" x14ac:dyDescent="0.35">
      <c r="H511" s="287" t="e">
        <f t="shared" si="149"/>
        <v>#N/A</v>
      </c>
    </row>
    <row r="512" spans="8:39" x14ac:dyDescent="0.35">
      <c r="H512" s="287" t="e">
        <f t="shared" si="149"/>
        <v>#N/A</v>
      </c>
    </row>
    <row r="513" spans="8:8" x14ac:dyDescent="0.35">
      <c r="H513" s="287" t="e">
        <f t="shared" si="149"/>
        <v>#N/A</v>
      </c>
    </row>
    <row r="514" spans="8:8" x14ac:dyDescent="0.35">
      <c r="H514" s="287" t="e">
        <f t="shared" si="149"/>
        <v>#N/A</v>
      </c>
    </row>
    <row r="515" spans="8:8" x14ac:dyDescent="0.35">
      <c r="H515" s="287" t="e">
        <f t="shared" si="149"/>
        <v>#N/A</v>
      </c>
    </row>
    <row r="516" spans="8:8" x14ac:dyDescent="0.35">
      <c r="H516" s="287" t="e">
        <f t="shared" si="149"/>
        <v>#N/A</v>
      </c>
    </row>
    <row r="517" spans="8:8" x14ac:dyDescent="0.35">
      <c r="H517" s="287" t="e">
        <f t="shared" si="149"/>
        <v>#N/A</v>
      </c>
    </row>
    <row r="518" spans="8:8" x14ac:dyDescent="0.35">
      <c r="H518" s="287" t="e">
        <f t="shared" si="149"/>
        <v>#N/A</v>
      </c>
    </row>
    <row r="519" spans="8:8" x14ac:dyDescent="0.35">
      <c r="H519" s="287" t="e">
        <f t="shared" ref="H519:H563" si="165">VLOOKUP(I519,$A$4:$D$629,4,0)-L519</f>
        <v>#N/A</v>
      </c>
    </row>
    <row r="520" spans="8:8" x14ac:dyDescent="0.35">
      <c r="H520" s="287" t="e">
        <f t="shared" si="165"/>
        <v>#N/A</v>
      </c>
    </row>
    <row r="521" spans="8:8" x14ac:dyDescent="0.35">
      <c r="H521" s="287" t="e">
        <f t="shared" si="165"/>
        <v>#N/A</v>
      </c>
    </row>
    <row r="522" spans="8:8" x14ac:dyDescent="0.35">
      <c r="H522" s="287" t="e">
        <f t="shared" si="165"/>
        <v>#N/A</v>
      </c>
    </row>
    <row r="523" spans="8:8" x14ac:dyDescent="0.35">
      <c r="H523" s="287" t="e">
        <f t="shared" si="165"/>
        <v>#N/A</v>
      </c>
    </row>
    <row r="524" spans="8:8" x14ac:dyDescent="0.35">
      <c r="H524" s="287" t="e">
        <f t="shared" si="165"/>
        <v>#N/A</v>
      </c>
    </row>
    <row r="525" spans="8:8" x14ac:dyDescent="0.35">
      <c r="H525" s="287" t="e">
        <f t="shared" si="165"/>
        <v>#N/A</v>
      </c>
    </row>
    <row r="526" spans="8:8" x14ac:dyDescent="0.35">
      <c r="H526" s="287" t="e">
        <f t="shared" si="165"/>
        <v>#N/A</v>
      </c>
    </row>
    <row r="527" spans="8:8" x14ac:dyDescent="0.35">
      <c r="H527" s="287" t="e">
        <f t="shared" si="165"/>
        <v>#N/A</v>
      </c>
    </row>
    <row r="528" spans="8:8" x14ac:dyDescent="0.35">
      <c r="H528" s="287" t="e">
        <f t="shared" si="165"/>
        <v>#N/A</v>
      </c>
    </row>
    <row r="529" spans="8:8" x14ac:dyDescent="0.35">
      <c r="H529" s="287" t="e">
        <f t="shared" si="165"/>
        <v>#N/A</v>
      </c>
    </row>
    <row r="530" spans="8:8" x14ac:dyDescent="0.35">
      <c r="H530" s="287" t="e">
        <f t="shared" si="165"/>
        <v>#N/A</v>
      </c>
    </row>
    <row r="531" spans="8:8" x14ac:dyDescent="0.35">
      <c r="H531" s="287" t="e">
        <f t="shared" si="165"/>
        <v>#N/A</v>
      </c>
    </row>
    <row r="532" spans="8:8" x14ac:dyDescent="0.35">
      <c r="H532" s="287" t="e">
        <f t="shared" si="165"/>
        <v>#N/A</v>
      </c>
    </row>
    <row r="533" spans="8:8" x14ac:dyDescent="0.35">
      <c r="H533" s="287" t="e">
        <f t="shared" si="165"/>
        <v>#N/A</v>
      </c>
    </row>
    <row r="534" spans="8:8" x14ac:dyDescent="0.35">
      <c r="H534" s="287" t="e">
        <f t="shared" si="165"/>
        <v>#N/A</v>
      </c>
    </row>
    <row r="535" spans="8:8" x14ac:dyDescent="0.35">
      <c r="H535" s="287" t="e">
        <f t="shared" si="165"/>
        <v>#N/A</v>
      </c>
    </row>
    <row r="536" spans="8:8" x14ac:dyDescent="0.35">
      <c r="H536" s="287" t="e">
        <f t="shared" si="165"/>
        <v>#N/A</v>
      </c>
    </row>
    <row r="537" spans="8:8" x14ac:dyDescent="0.35">
      <c r="H537" s="287" t="e">
        <f t="shared" si="165"/>
        <v>#N/A</v>
      </c>
    </row>
    <row r="538" spans="8:8" x14ac:dyDescent="0.35">
      <c r="H538" s="287" t="e">
        <f t="shared" si="165"/>
        <v>#N/A</v>
      </c>
    </row>
    <row r="539" spans="8:8" x14ac:dyDescent="0.35">
      <c r="H539" s="287" t="e">
        <f t="shared" si="165"/>
        <v>#N/A</v>
      </c>
    </row>
    <row r="540" spans="8:8" x14ac:dyDescent="0.35">
      <c r="H540" s="287" t="e">
        <f t="shared" si="165"/>
        <v>#N/A</v>
      </c>
    </row>
    <row r="541" spans="8:8" x14ac:dyDescent="0.35">
      <c r="H541" s="287" t="e">
        <f t="shared" si="165"/>
        <v>#N/A</v>
      </c>
    </row>
    <row r="542" spans="8:8" x14ac:dyDescent="0.35">
      <c r="H542" s="287" t="e">
        <f t="shared" si="165"/>
        <v>#N/A</v>
      </c>
    </row>
    <row r="543" spans="8:8" x14ac:dyDescent="0.35">
      <c r="H543" s="287" t="e">
        <f t="shared" si="165"/>
        <v>#N/A</v>
      </c>
    </row>
    <row r="544" spans="8:8" x14ac:dyDescent="0.35">
      <c r="H544" s="287" t="e">
        <f t="shared" si="165"/>
        <v>#N/A</v>
      </c>
    </row>
    <row r="545" spans="8:8" x14ac:dyDescent="0.35">
      <c r="H545" s="287" t="e">
        <f t="shared" si="165"/>
        <v>#N/A</v>
      </c>
    </row>
    <row r="546" spans="8:8" x14ac:dyDescent="0.35">
      <c r="H546" s="287" t="e">
        <f t="shared" si="165"/>
        <v>#N/A</v>
      </c>
    </row>
    <row r="547" spans="8:8" x14ac:dyDescent="0.35">
      <c r="H547" s="287" t="e">
        <f t="shared" si="165"/>
        <v>#N/A</v>
      </c>
    </row>
    <row r="548" spans="8:8" x14ac:dyDescent="0.35">
      <c r="H548" s="287" t="e">
        <f t="shared" si="165"/>
        <v>#N/A</v>
      </c>
    </row>
    <row r="549" spans="8:8" x14ac:dyDescent="0.35">
      <c r="H549" s="287" t="e">
        <f t="shared" si="165"/>
        <v>#N/A</v>
      </c>
    </row>
    <row r="550" spans="8:8" x14ac:dyDescent="0.35">
      <c r="H550" s="287" t="e">
        <f t="shared" si="165"/>
        <v>#N/A</v>
      </c>
    </row>
    <row r="551" spans="8:8" x14ac:dyDescent="0.35">
      <c r="H551" s="287" t="e">
        <f t="shared" si="165"/>
        <v>#N/A</v>
      </c>
    </row>
    <row r="552" spans="8:8" x14ac:dyDescent="0.35">
      <c r="H552" s="287" t="e">
        <f t="shared" si="165"/>
        <v>#N/A</v>
      </c>
    </row>
    <row r="553" spans="8:8" x14ac:dyDescent="0.35">
      <c r="H553" s="287" t="e">
        <f t="shared" si="165"/>
        <v>#N/A</v>
      </c>
    </row>
    <row r="554" spans="8:8" x14ac:dyDescent="0.35">
      <c r="H554" s="287" t="e">
        <f t="shared" si="165"/>
        <v>#N/A</v>
      </c>
    </row>
    <row r="555" spans="8:8" x14ac:dyDescent="0.35">
      <c r="H555" s="287" t="e">
        <f t="shared" si="165"/>
        <v>#N/A</v>
      </c>
    </row>
    <row r="556" spans="8:8" x14ac:dyDescent="0.35">
      <c r="H556" s="287" t="e">
        <f t="shared" si="165"/>
        <v>#N/A</v>
      </c>
    </row>
    <row r="557" spans="8:8" x14ac:dyDescent="0.35">
      <c r="H557" s="287" t="e">
        <f t="shared" si="165"/>
        <v>#N/A</v>
      </c>
    </row>
    <row r="558" spans="8:8" x14ac:dyDescent="0.35">
      <c r="H558" s="287" t="e">
        <f t="shared" si="165"/>
        <v>#N/A</v>
      </c>
    </row>
    <row r="559" spans="8:8" x14ac:dyDescent="0.35">
      <c r="H559" s="287" t="e">
        <f t="shared" si="165"/>
        <v>#N/A</v>
      </c>
    </row>
    <row r="560" spans="8:8" x14ac:dyDescent="0.35">
      <c r="H560" s="287" t="e">
        <f t="shared" si="165"/>
        <v>#N/A</v>
      </c>
    </row>
    <row r="561" spans="8:8" x14ac:dyDescent="0.35">
      <c r="H561" s="287" t="e">
        <f t="shared" si="165"/>
        <v>#N/A</v>
      </c>
    </row>
    <row r="562" spans="8:8" x14ac:dyDescent="0.35">
      <c r="H562" s="287" t="e">
        <f t="shared" si="165"/>
        <v>#N/A</v>
      </c>
    </row>
    <row r="563" spans="8:8" x14ac:dyDescent="0.35">
      <c r="H563" s="287" t="e">
        <f t="shared" si="165"/>
        <v>#N/A</v>
      </c>
    </row>
  </sheetData>
  <autoFilter ref="I3:AM563" xr:uid="{098A7E4A-F6B2-4129-B95D-EA9CEAE07FEF}">
    <sortState xmlns:xlrd2="http://schemas.microsoft.com/office/spreadsheetml/2017/richdata2" ref="I5:AM435">
      <sortCondition ref="J3:J56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893A8-AB6B-4E8B-B915-BB269DDF1BE4}">
  <sheetPr>
    <tabColor theme="9" tint="0.79998168889431442"/>
  </sheetPr>
  <dimension ref="A1:AY212"/>
  <sheetViews>
    <sheetView zoomScale="80" zoomScaleNormal="80" workbookViewId="0">
      <selection activeCell="A24" sqref="A24"/>
    </sheetView>
  </sheetViews>
  <sheetFormatPr defaultRowHeight="14.5" x14ac:dyDescent="0.35"/>
  <cols>
    <col min="1" max="1" width="26.54296875" bestFit="1" customWidth="1"/>
    <col min="2" max="2" width="25.08984375" bestFit="1" customWidth="1"/>
    <col min="3" max="3" width="14.90625" customWidth="1"/>
    <col min="4" max="4" width="14.36328125" customWidth="1"/>
    <col min="5" max="5" width="14.26953125" customWidth="1"/>
    <col min="6" max="6" width="15.26953125" customWidth="1"/>
    <col min="7" max="7" width="6.36328125" style="141" customWidth="1"/>
    <col min="8" max="8" width="10" style="287" customWidth="1"/>
    <col min="9" max="9" width="25.36328125" style="249" bestFit="1" customWidth="1"/>
    <col min="10" max="10" width="25.36328125" bestFit="1" customWidth="1"/>
    <col min="12" max="12" width="13.90625" customWidth="1"/>
    <col min="13" max="13" width="15.08984375" bestFit="1" customWidth="1"/>
    <col min="14" max="14" width="8.7265625" style="251"/>
    <col min="15" max="15" width="5" customWidth="1"/>
    <col min="16" max="16" width="22.54296875" bestFit="1" customWidth="1"/>
    <col min="17" max="17" width="16.54296875" customWidth="1"/>
    <col min="18" max="18" width="10" customWidth="1"/>
    <col min="20" max="20" width="13.08984375" bestFit="1" customWidth="1"/>
    <col min="24" max="24" width="19.08984375" style="249" customWidth="1"/>
    <col min="25" max="25" width="15.08984375" bestFit="1" customWidth="1"/>
    <col min="26" max="26" width="11.36328125" bestFit="1" customWidth="1"/>
    <col min="29" max="29" width="12.26953125" style="251" bestFit="1" customWidth="1"/>
    <col min="30" max="30" width="25.36328125" bestFit="1" customWidth="1"/>
    <col min="31" max="31" width="15.90625" bestFit="1" customWidth="1"/>
    <col min="32" max="32" width="11.90625" bestFit="1" customWidth="1"/>
    <col min="34" max="34" width="12.26953125" style="251" bestFit="1" customWidth="1"/>
    <col min="37" max="37" width="8.7265625" style="265"/>
    <col min="38" max="38" width="22.54296875" style="266" bestFit="1" customWidth="1"/>
    <col min="39" max="39" width="8.7265625" style="266"/>
    <col min="40" max="40" width="10.54296875" style="266" bestFit="1" customWidth="1"/>
    <col min="41" max="41" width="11.7265625" style="266" customWidth="1"/>
    <col min="42" max="42" width="13.7265625" style="266" bestFit="1" customWidth="1"/>
    <col min="43" max="43" width="13.54296875" style="266" customWidth="1"/>
    <col min="44" max="44" width="7.36328125" style="266" customWidth="1"/>
    <col min="45" max="46" width="8.7265625" style="266"/>
    <col min="47" max="47" width="8.7265625" style="319"/>
  </cols>
  <sheetData>
    <row r="1" spans="1:49" x14ac:dyDescent="0.35">
      <c r="A1" s="337" t="s">
        <v>1096</v>
      </c>
      <c r="B1" s="139"/>
      <c r="C1" s="139"/>
      <c r="D1" s="139"/>
      <c r="E1" s="139"/>
      <c r="F1" s="139"/>
      <c r="G1" s="263" t="s">
        <v>1102</v>
      </c>
      <c r="H1" s="141"/>
      <c r="I1" s="338" t="s">
        <v>1097</v>
      </c>
      <c r="J1" s="137"/>
      <c r="K1" s="137"/>
      <c r="L1" s="137"/>
      <c r="M1" s="137"/>
      <c r="N1" s="339"/>
      <c r="O1" s="143"/>
      <c r="P1" s="341" t="s">
        <v>1098</v>
      </c>
      <c r="Q1" s="143"/>
      <c r="R1" s="143"/>
      <c r="S1" s="143"/>
      <c r="T1" s="143"/>
      <c r="U1" s="143"/>
      <c r="V1" s="143"/>
      <c r="W1" s="143"/>
      <c r="X1" s="262" t="s">
        <v>1099</v>
      </c>
      <c r="Y1" s="141" t="s">
        <v>260</v>
      </c>
      <c r="Z1" s="141"/>
      <c r="AA1" s="141"/>
      <c r="AB1" s="141"/>
      <c r="AC1" s="342"/>
      <c r="AD1" s="346" t="s">
        <v>1101</v>
      </c>
      <c r="AE1" s="344"/>
      <c r="AF1" s="344"/>
      <c r="AG1" s="344"/>
      <c r="AH1" s="344"/>
      <c r="AI1" s="344"/>
      <c r="AJ1" s="344"/>
      <c r="AK1" s="265" t="s">
        <v>1026</v>
      </c>
      <c r="AL1" s="285" t="s">
        <v>1322</v>
      </c>
      <c r="AN1" s="266" t="s">
        <v>1027</v>
      </c>
      <c r="AO1" s="266" t="s">
        <v>1028</v>
      </c>
      <c r="AQ1" s="266" t="s">
        <v>1031</v>
      </c>
      <c r="AR1" s="266" t="s">
        <v>1032</v>
      </c>
      <c r="AS1" s="266" t="s">
        <v>1033</v>
      </c>
    </row>
    <row r="2" spans="1:49" x14ac:dyDescent="0.35">
      <c r="A2" s="139"/>
      <c r="B2" s="139"/>
      <c r="C2" s="139"/>
      <c r="D2" s="139"/>
      <c r="E2" s="139"/>
      <c r="F2" s="139"/>
      <c r="H2" s="141"/>
      <c r="I2" s="351" cm="1">
        <f t="array" ref="I2">_xll.BDP("AILGFEI LN Equity","FUND_TOTAL_ASSETS")</f>
        <v>137.77789999999999</v>
      </c>
      <c r="J2" s="137"/>
      <c r="K2" s="137"/>
      <c r="L2" s="137"/>
      <c r="M2" s="137"/>
      <c r="N2" s="339"/>
      <c r="O2" s="143"/>
      <c r="P2" s="143"/>
      <c r="Q2" s="143"/>
      <c r="R2" s="143"/>
      <c r="S2" s="143"/>
      <c r="T2" s="143"/>
      <c r="U2" s="143"/>
      <c r="V2" s="143"/>
      <c r="W2" s="143"/>
      <c r="X2" s="262" t="s">
        <v>1100</v>
      </c>
      <c r="Y2" s="141"/>
      <c r="Z2" s="343"/>
      <c r="AA2" s="141"/>
      <c r="AB2" s="141"/>
      <c r="AC2" s="342"/>
      <c r="AD2" s="344"/>
      <c r="AE2" s="344"/>
      <c r="AF2" s="344" t="s">
        <v>664</v>
      </c>
      <c r="AG2" s="345">
        <f>AG3-AA3</f>
        <v>0</v>
      </c>
      <c r="AH2" s="345">
        <f>AH3-AC3</f>
        <v>0</v>
      </c>
      <c r="AI2" s="344"/>
      <c r="AJ2" s="344"/>
      <c r="AK2" s="265" t="s">
        <v>1036</v>
      </c>
      <c r="AL2" s="316" t="s">
        <v>1251</v>
      </c>
      <c r="AO2" s="266" t="s">
        <v>1029</v>
      </c>
      <c r="AP2" s="266" t="s">
        <v>1030</v>
      </c>
    </row>
    <row r="3" spans="1:49" x14ac:dyDescent="0.35">
      <c r="I3" s="258">
        <v>140</v>
      </c>
      <c r="M3" s="254">
        <f>SUM(M18:M62)</f>
        <v>129244181.37151682</v>
      </c>
      <c r="T3" s="175">
        <f>_xlfn.AGGREGATE(9,2,T5:T69)</f>
        <v>241219.67806816127</v>
      </c>
      <c r="V3" s="91">
        <f>_xlfn.AGGREGATE(9,2,V5:V69)</f>
        <v>17.229977004868662</v>
      </c>
      <c r="X3" s="284">
        <v>-10</v>
      </c>
      <c r="Y3" s="255">
        <f>X3/I3</f>
        <v>-7.1428571428571425E-2</v>
      </c>
      <c r="Z3" s="255">
        <f>(X3+I3)/I3</f>
        <v>0.9285714285714286</v>
      </c>
      <c r="AA3" s="254">
        <f>_xlfn.AGGREGATE(9,2,AA5:AA69)</f>
        <v>-17229.977004868659</v>
      </c>
      <c r="AC3" s="256">
        <f>_xlfn.AGGREGATE(9,2,AC5:AC69)</f>
        <v>-9919310.4369788691</v>
      </c>
      <c r="AD3" s="254"/>
      <c r="AE3">
        <v>0</v>
      </c>
      <c r="AG3" s="256">
        <f>_xlfn.AGGREGATE(9,2,AG5:AG69)</f>
        <v>-17229.977004868659</v>
      </c>
      <c r="AH3" s="256">
        <f>_xlfn.AGGREGATE(9,2,AH5:AH69)</f>
        <v>-9919310.4369788691</v>
      </c>
      <c r="AK3" s="320" t="s">
        <v>1034</v>
      </c>
    </row>
    <row r="4" spans="1:49" s="280" customFormat="1" x14ac:dyDescent="0.35">
      <c r="A4" s="280" t="str">
        <f>_xll.BQL("Members(Type=AIM,ACCOUNTS=['L-OILG01'],pxnum=2873,Profile='RS SAIM Df1')","TS_NAME().value,TS_NAME().Strategy,TS_POSITION().value,PS_ACCOUNT_CURRENCY_MKTVAL().value,TS_PRICE().value","cols=6;rows=57")</f>
        <v>ID</v>
      </c>
      <c r="B4" s="280" t="s">
        <v>173</v>
      </c>
      <c r="C4" s="280" t="s">
        <v>174</v>
      </c>
      <c r="D4" s="280" t="s">
        <v>175</v>
      </c>
      <c r="E4" s="280" t="s">
        <v>176</v>
      </c>
      <c r="F4" s="280" t="s">
        <v>177</v>
      </c>
      <c r="G4" s="313"/>
      <c r="H4" s="314"/>
      <c r="I4" s="279" t="s">
        <v>570</v>
      </c>
      <c r="J4" s="280" t="s">
        <v>173</v>
      </c>
      <c r="K4" s="280" t="s">
        <v>174</v>
      </c>
      <c r="L4" s="280" t="s">
        <v>175</v>
      </c>
      <c r="M4" s="280" t="s">
        <v>176</v>
      </c>
      <c r="N4" s="282" t="s">
        <v>177</v>
      </c>
      <c r="P4" s="280" t="s">
        <v>647</v>
      </c>
      <c r="Q4" s="280" t="s">
        <v>645</v>
      </c>
      <c r="R4" s="280" t="s">
        <v>646</v>
      </c>
      <c r="S4" s="280" t="s">
        <v>648</v>
      </c>
      <c r="T4" s="280" t="s">
        <v>651</v>
      </c>
      <c r="U4" s="280" t="s">
        <v>650</v>
      </c>
      <c r="V4" s="280" t="s">
        <v>649</v>
      </c>
      <c r="X4" s="279" t="s">
        <v>647</v>
      </c>
      <c r="Y4" s="280" t="s">
        <v>654</v>
      </c>
      <c r="Z4" s="280" t="s">
        <v>653</v>
      </c>
      <c r="AA4" s="280" t="s">
        <v>662</v>
      </c>
      <c r="AB4" s="280" t="s">
        <v>655</v>
      </c>
      <c r="AC4" s="282" t="s">
        <v>656</v>
      </c>
      <c r="AD4" s="280" t="s">
        <v>665</v>
      </c>
      <c r="AE4" s="280" t="s">
        <v>663</v>
      </c>
      <c r="AF4" s="280" t="s">
        <v>653</v>
      </c>
      <c r="AG4" s="280" t="s">
        <v>662</v>
      </c>
      <c r="AH4" s="282" t="s">
        <v>656</v>
      </c>
      <c r="AK4" s="349" t="s">
        <v>1013</v>
      </c>
      <c r="AL4" s="325" t="s">
        <v>1014</v>
      </c>
      <c r="AM4" s="325" t="s">
        <v>1015</v>
      </c>
      <c r="AN4" s="325" t="s">
        <v>1016</v>
      </c>
      <c r="AO4" s="325" t="s">
        <v>1017</v>
      </c>
      <c r="AP4" s="325" t="s">
        <v>1018</v>
      </c>
      <c r="AQ4" s="325" t="s">
        <v>1019</v>
      </c>
      <c r="AR4" s="325" t="s">
        <v>1020</v>
      </c>
      <c r="AS4" s="325" t="s">
        <v>1021</v>
      </c>
      <c r="AT4" s="325" t="s">
        <v>1022</v>
      </c>
      <c r="AU4" s="326" t="s">
        <v>1023</v>
      </c>
      <c r="AV4" s="358" t="s">
        <v>964</v>
      </c>
    </row>
    <row r="5" spans="1:49" s="280" customFormat="1" x14ac:dyDescent="0.35">
      <c r="A5" s="280" t="s">
        <v>178</v>
      </c>
      <c r="B5" s="280" t="s">
        <v>179</v>
      </c>
      <c r="D5" s="312">
        <v>372198.34000000235</v>
      </c>
      <c r="E5" s="312">
        <v>288275.54751869588</v>
      </c>
      <c r="F5" s="280">
        <v>1</v>
      </c>
      <c r="G5" s="313"/>
      <c r="H5" s="314" t="e">
        <f t="shared" ref="H5:H14" si="0">VLOOKUP(I5,$A$4:$D$45,4,0)-L5</f>
        <v>#N/A</v>
      </c>
      <c r="I5" s="270" t="s">
        <v>571</v>
      </c>
      <c r="J5" s="271" t="s">
        <v>1114</v>
      </c>
      <c r="K5" s="271" t="s">
        <v>242</v>
      </c>
      <c r="L5" s="272">
        <v>0</v>
      </c>
      <c r="M5" s="272">
        <v>0</v>
      </c>
      <c r="N5" s="273">
        <v>0</v>
      </c>
      <c r="O5" s="271"/>
      <c r="P5" s="271" t="str" cm="1">
        <f t="array" ref="P5">_xll.BDP(I5,"ID_ISIN")</f>
        <v>#N/A Field Not Applicable</v>
      </c>
      <c r="Q5" s="271" t="str" cm="1">
        <f t="array" ref="Q5">_xll.BDP(P5&amp;" Govt","MATURITY")</f>
        <v>#N/A Field Not Applicable Govt</v>
      </c>
      <c r="R5" s="271" t="str" cm="1">
        <f t="array" ref="R5">_xll.BDP(I5,"CRNCY")</f>
        <v>GBP</v>
      </c>
      <c r="S5" s="274" t="str" cm="1">
        <f t="array" ref="S5">_xll.BDP(P5&amp;" Govt","RISK_MID")</f>
        <v>#N/A Field Not Applicable Govt</v>
      </c>
      <c r="T5" s="275" t="e">
        <f t="shared" ref="T5:T45" si="1">S5*L5/(10*U5)</f>
        <v>#VALUE!</v>
      </c>
      <c r="U5" s="271" cm="1">
        <f t="array" ref="U5">IF(R5="GBP",1,_xll.BDP("GBP"&amp;R5&amp;" CURNCY","PX_LAST"))</f>
        <v>1</v>
      </c>
      <c r="V5" s="276" t="e">
        <f t="shared" ref="V5:V45" si="2">T5/($I$3*100)</f>
        <v>#VALUE!</v>
      </c>
      <c r="W5" s="271"/>
      <c r="X5" s="270" t="str">
        <f t="shared" ref="X5:X45" si="3">P5</f>
        <v>#N/A Field Not Applicable</v>
      </c>
      <c r="Y5" s="272">
        <f t="shared" ref="Y5:Y45" si="4">$Z$3*L5</f>
        <v>0</v>
      </c>
      <c r="Z5" s="277">
        <f t="shared" ref="Z5:Z45" si="5">Y5-L5</f>
        <v>0</v>
      </c>
      <c r="AA5" s="277" t="e">
        <f t="shared" ref="AA5:AA45" si="6">Z5*S5/(10*U5)</f>
        <v>#VALUE!</v>
      </c>
      <c r="AB5" s="274" t="str" cm="1">
        <f t="array" ref="AB5">_xll.BDP(P5&amp;" Govt","PX_DIRTY_MID")</f>
        <v>#N/A Field Not Applicable Govt</v>
      </c>
      <c r="AC5" s="278" t="e">
        <f t="shared" ref="AC5:AC45" si="7">AB5*Z5*10/U5</f>
        <v>#VALUE!</v>
      </c>
      <c r="AD5" s="270" t="str">
        <f t="shared" ref="AD5:AD45" si="8">J5</f>
        <v>[/SWAP 3.6036 01/17/64 0009]</v>
      </c>
      <c r="AE5" s="277">
        <v>0</v>
      </c>
      <c r="AF5" s="277">
        <f t="shared" ref="AF5:AF45" si="9">IF(AE5="",Z5,AE5)</f>
        <v>0</v>
      </c>
      <c r="AG5" s="277" t="e">
        <f t="shared" ref="AG5:AG45" si="10">AF5*S5/(10*U5)</f>
        <v>#VALUE!</v>
      </c>
      <c r="AH5" s="278" t="e">
        <f t="shared" ref="AH5:AH45" si="11">AB5*AF5*10/U5</f>
        <v>#VALUE!</v>
      </c>
      <c r="AI5" s="271" t="b">
        <f t="shared" ref="AI5:AI45" si="12">ABS(AF5)&lt;=ABS(L5)</f>
        <v>1</v>
      </c>
      <c r="AJ5" s="271"/>
      <c r="AK5" s="331" t="s">
        <v>1037</v>
      </c>
      <c r="AL5" s="332" t="str">
        <f t="shared" ref="AL5:AL45" si="13">I5</f>
        <v>SLALG022 Corp</v>
      </c>
      <c r="AM5" s="332" t="str">
        <f t="shared" ref="AM5:AM45" si="14">IF(AF5&lt;0,"Sell","Buy")</f>
        <v>Buy</v>
      </c>
      <c r="AN5" s="333">
        <f t="shared" ref="AN5:AN45" si="15">ABS(AF5)</f>
        <v>0</v>
      </c>
      <c r="AO5" s="332" t="str">
        <f t="shared" ref="AO5:AO45" si="16">IF(AV5="OIS Swap","EUFFSW",IF(AV5="SPOT","EUFFFX",IF(AV5="FORWARD","EUFFFX",IF(AV5="US GOVERNMENT","USFIDRV",IF(AV5="Financial commodity future.","USEQ","EULNGFI")))))</f>
        <v>EUFFSW</v>
      </c>
      <c r="AP5" s="334" t="str">
        <f t="shared" ref="AP5:AP45" si="17">IF(AV5="Financial commodity future.",$AL$2,$AL$1)</f>
        <v>05/31/2024</v>
      </c>
      <c r="AQ5" s="332" t="s">
        <v>1035</v>
      </c>
      <c r="AR5" s="332" t="s">
        <v>1024</v>
      </c>
      <c r="AS5" s="332" t="s">
        <v>1025</v>
      </c>
      <c r="AT5" s="359"/>
      <c r="AU5" s="360"/>
      <c r="AV5" s="271" t="str" cm="1">
        <f t="array" ref="AV5">_xll.BDP(I5,"SECURITY_TYP")</f>
        <v>OIS Swap</v>
      </c>
      <c r="AW5" s="271"/>
    </row>
    <row r="6" spans="1:49" s="280" customFormat="1" x14ac:dyDescent="0.35">
      <c r="A6" s="280" t="s">
        <v>208</v>
      </c>
      <c r="B6" s="280" t="s">
        <v>209</v>
      </c>
      <c r="D6" s="312">
        <v>1970</v>
      </c>
      <c r="E6" s="312">
        <v>2313041.7579710307</v>
      </c>
      <c r="F6" s="280">
        <v>116.735</v>
      </c>
      <c r="G6" s="313"/>
      <c r="H6" s="314" t="e">
        <f t="shared" si="0"/>
        <v>#N/A</v>
      </c>
      <c r="I6" s="270" t="s">
        <v>241</v>
      </c>
      <c r="J6" s="271" t="s">
        <v>1113</v>
      </c>
      <c r="K6" s="271" t="s">
        <v>242</v>
      </c>
      <c r="L6" s="272">
        <v>0</v>
      </c>
      <c r="M6" s="272">
        <v>0</v>
      </c>
      <c r="N6" s="273">
        <v>0</v>
      </c>
      <c r="O6" s="271"/>
      <c r="P6" s="271" t="str" cm="1">
        <f t="array" ref="P6">_xll.BDP(I6,"ID_ISIN")</f>
        <v>#N/A Field Not Applicable</v>
      </c>
      <c r="Q6" s="271" t="str" cm="1">
        <f t="array" ref="Q6">_xll.BDP(P6&amp;" Govt","MATURITY")</f>
        <v>#N/A Field Not Applicable Govt</v>
      </c>
      <c r="R6" s="271" t="str" cm="1">
        <f t="array" ref="R6">_xll.BDP(I6,"CRNCY")</f>
        <v>GBP</v>
      </c>
      <c r="S6" s="274" t="str" cm="1">
        <f t="array" ref="S6">_xll.BDP(P6&amp;" Govt","RISK_MID")</f>
        <v>#N/A Field Not Applicable Govt</v>
      </c>
      <c r="T6" s="275" t="e">
        <f t="shared" si="1"/>
        <v>#VALUE!</v>
      </c>
      <c r="U6" s="271" cm="1">
        <f t="array" ref="U6">IF(R6="GBP",1,_xll.BDP("GBP"&amp;R6&amp;" CURNCY","PX_LAST"))</f>
        <v>1</v>
      </c>
      <c r="V6" s="276" t="e">
        <f t="shared" si="2"/>
        <v>#VALUE!</v>
      </c>
      <c r="W6" s="271"/>
      <c r="X6" s="270" t="str">
        <f t="shared" si="3"/>
        <v>#N/A Field Not Applicable</v>
      </c>
      <c r="Y6" s="272">
        <f t="shared" si="4"/>
        <v>0</v>
      </c>
      <c r="Z6" s="277">
        <f t="shared" si="5"/>
        <v>0</v>
      </c>
      <c r="AA6" s="277" t="e">
        <f t="shared" si="6"/>
        <v>#VALUE!</v>
      </c>
      <c r="AB6" s="274" t="str" cm="1">
        <f t="array" ref="AB6">_xll.BDP(P6&amp;" Govt","PX_DIRTY_MID")</f>
        <v>#N/A Field Not Applicable Govt</v>
      </c>
      <c r="AC6" s="278" t="e">
        <f t="shared" si="7"/>
        <v>#VALUE!</v>
      </c>
      <c r="AD6" s="270" t="str">
        <f t="shared" si="8"/>
        <v>[/SWAP 3.6036 01/17/64]</v>
      </c>
      <c r="AE6" s="277">
        <v>0</v>
      </c>
      <c r="AF6" s="277">
        <f t="shared" si="9"/>
        <v>0</v>
      </c>
      <c r="AG6" s="277" t="e">
        <f t="shared" si="10"/>
        <v>#VALUE!</v>
      </c>
      <c r="AH6" s="278" t="e">
        <f t="shared" si="11"/>
        <v>#VALUE!</v>
      </c>
      <c r="AI6" s="271" t="b">
        <f t="shared" si="12"/>
        <v>1</v>
      </c>
      <c r="AJ6" s="271"/>
      <c r="AK6" s="331" t="s">
        <v>1037</v>
      </c>
      <c r="AL6" s="332" t="str">
        <f t="shared" si="13"/>
        <v>SL6IUX5U Corp</v>
      </c>
      <c r="AM6" s="332" t="str">
        <f t="shared" si="14"/>
        <v>Buy</v>
      </c>
      <c r="AN6" s="333">
        <f t="shared" si="15"/>
        <v>0</v>
      </c>
      <c r="AO6" s="332" t="str">
        <f t="shared" si="16"/>
        <v>EUFFSW</v>
      </c>
      <c r="AP6" s="334" t="str">
        <f t="shared" si="17"/>
        <v>05/31/2024</v>
      </c>
      <c r="AQ6" s="332" t="s">
        <v>1035</v>
      </c>
      <c r="AR6" s="332" t="s">
        <v>1024</v>
      </c>
      <c r="AS6" s="332" t="s">
        <v>1025</v>
      </c>
      <c r="AT6" s="359"/>
      <c r="AU6" s="360"/>
      <c r="AV6" s="271" t="str" cm="1">
        <f t="array" ref="AV6">_xll.BDP(I6,"SECURITY_TYP")</f>
        <v>OIS Swap</v>
      </c>
      <c r="AW6" s="271"/>
    </row>
    <row r="7" spans="1:49" s="280" customFormat="1" x14ac:dyDescent="0.35">
      <c r="A7" s="280" t="s">
        <v>222</v>
      </c>
      <c r="B7" s="280" t="s">
        <v>223</v>
      </c>
      <c r="D7" s="312">
        <v>4433</v>
      </c>
      <c r="E7" s="312">
        <v>6085809.3094655992</v>
      </c>
      <c r="F7" s="280">
        <v>92.548000000000002</v>
      </c>
      <c r="G7" s="313"/>
      <c r="H7" s="314" t="e">
        <f t="shared" si="0"/>
        <v>#N/A</v>
      </c>
      <c r="I7" s="270" t="s">
        <v>243</v>
      </c>
      <c r="J7" s="271" t="s">
        <v>1106</v>
      </c>
      <c r="K7" s="271" t="s">
        <v>242</v>
      </c>
      <c r="L7" s="272">
        <v>0</v>
      </c>
      <c r="M7" s="272">
        <v>0</v>
      </c>
      <c r="N7" s="273">
        <v>0</v>
      </c>
      <c r="O7" s="271"/>
      <c r="P7" s="271" t="str" cm="1">
        <f t="array" ref="P7">_xll.BDP(I7,"ID_ISIN")</f>
        <v>#N/A Field Not Applicable</v>
      </c>
      <c r="Q7" s="271" t="str" cm="1">
        <f t="array" ref="Q7">_xll.BDP(P7&amp;" Govt","MATURITY")</f>
        <v>#N/A Field Not Applicable Govt</v>
      </c>
      <c r="R7" s="271" t="str" cm="1">
        <f t="array" ref="R7">_xll.BDP(I7,"CRNCY")</f>
        <v>GBP</v>
      </c>
      <c r="S7" s="274" t="str" cm="1">
        <f t="array" ref="S7">_xll.BDP(P7&amp;" Govt","RISK_MID")</f>
        <v>#N/A Field Not Applicable Govt</v>
      </c>
      <c r="T7" s="275" t="e">
        <f t="shared" si="1"/>
        <v>#VALUE!</v>
      </c>
      <c r="U7" s="271" cm="1">
        <f t="array" ref="U7">IF(R7="GBP",1,_xll.BDP("GBP"&amp;R7&amp;" CURNCY","PX_LAST"))</f>
        <v>1</v>
      </c>
      <c r="V7" s="276" t="e">
        <f t="shared" si="2"/>
        <v>#VALUE!</v>
      </c>
      <c r="W7" s="271"/>
      <c r="X7" s="270" t="str">
        <f t="shared" si="3"/>
        <v>#N/A Field Not Applicable</v>
      </c>
      <c r="Y7" s="272">
        <f t="shared" si="4"/>
        <v>0</v>
      </c>
      <c r="Z7" s="277">
        <f t="shared" si="5"/>
        <v>0</v>
      </c>
      <c r="AA7" s="277" t="e">
        <f t="shared" si="6"/>
        <v>#VALUE!</v>
      </c>
      <c r="AB7" s="274" t="str" cm="1">
        <f t="array" ref="AB7">_xll.BDP(P7&amp;" Govt","PX_DIRTY_MID")</f>
        <v>#N/A Field Not Applicable Govt</v>
      </c>
      <c r="AC7" s="278" t="e">
        <f t="shared" si="7"/>
        <v>#VALUE!</v>
      </c>
      <c r="AD7" s="270" t="str">
        <f t="shared" si="8"/>
        <v>[/ZC 3.0298 01/15/64 0003]</v>
      </c>
      <c r="AE7" s="277">
        <v>0</v>
      </c>
      <c r="AF7" s="277">
        <f t="shared" si="9"/>
        <v>0</v>
      </c>
      <c r="AG7" s="277" t="e">
        <f t="shared" si="10"/>
        <v>#VALUE!</v>
      </c>
      <c r="AH7" s="278" t="e">
        <f t="shared" si="11"/>
        <v>#VALUE!</v>
      </c>
      <c r="AI7" s="271" t="b">
        <f t="shared" si="12"/>
        <v>1</v>
      </c>
      <c r="AJ7" s="271"/>
      <c r="AK7" s="331" t="s">
        <v>1037</v>
      </c>
      <c r="AL7" s="332" t="str">
        <f t="shared" si="13"/>
        <v>SL7Y060G Corp</v>
      </c>
      <c r="AM7" s="332" t="str">
        <f t="shared" si="14"/>
        <v>Buy</v>
      </c>
      <c r="AN7" s="333">
        <f t="shared" si="15"/>
        <v>0</v>
      </c>
      <c r="AO7" s="332" t="str">
        <f t="shared" si="16"/>
        <v>EULNGFI</v>
      </c>
      <c r="AP7" s="334" t="str">
        <f t="shared" si="17"/>
        <v>05/31/2024</v>
      </c>
      <c r="AQ7" s="332" t="s">
        <v>1035</v>
      </c>
      <c r="AR7" s="332" t="s">
        <v>1024</v>
      </c>
      <c r="AS7" s="332" t="s">
        <v>1025</v>
      </c>
      <c r="AT7" s="332"/>
      <c r="AU7" s="335"/>
      <c r="AV7" s="271" t="str" cm="1">
        <f t="array" ref="AV7">_xll.BDP(I7,"SECURITY_TYP")</f>
        <v>Rec Fix/Pay IL ZC</v>
      </c>
      <c r="AW7" s="271"/>
    </row>
    <row r="8" spans="1:49" s="280" customFormat="1" x14ac:dyDescent="0.35">
      <c r="A8" s="280" t="s">
        <v>472</v>
      </c>
      <c r="B8" s="280" t="s">
        <v>473</v>
      </c>
      <c r="D8" s="312">
        <v>7030</v>
      </c>
      <c r="E8" s="312">
        <v>10404097.828807</v>
      </c>
      <c r="F8" s="280">
        <v>81.741</v>
      </c>
      <c r="G8" s="313"/>
      <c r="H8" s="314" t="e">
        <f t="shared" si="0"/>
        <v>#N/A</v>
      </c>
      <c r="I8" s="270" t="s">
        <v>572</v>
      </c>
      <c r="J8" s="271" t="s">
        <v>1107</v>
      </c>
      <c r="K8" s="271" t="s">
        <v>242</v>
      </c>
      <c r="L8" s="272">
        <v>0</v>
      </c>
      <c r="M8" s="272">
        <v>0</v>
      </c>
      <c r="N8" s="273">
        <v>0</v>
      </c>
      <c r="O8" s="271"/>
      <c r="P8" s="271" t="str" cm="1">
        <f t="array" ref="P8">_xll.BDP(I8,"ID_ISIN")</f>
        <v>#N/A Field Not Applicable</v>
      </c>
      <c r="Q8" s="271" t="str" cm="1">
        <f t="array" ref="Q8">_xll.BDP(P8&amp;" Govt","MATURITY")</f>
        <v>#N/A Field Not Applicable Govt</v>
      </c>
      <c r="R8" s="271" t="str" cm="1">
        <f t="array" ref="R8">_xll.BDP(I8,"CRNCY")</f>
        <v>GBP</v>
      </c>
      <c r="S8" s="274" t="str" cm="1">
        <f t="array" ref="S8">_xll.BDP(P8&amp;" Govt","RISK_MID")</f>
        <v>#N/A Field Not Applicable Govt</v>
      </c>
      <c r="T8" s="275" t="e">
        <f t="shared" si="1"/>
        <v>#VALUE!</v>
      </c>
      <c r="U8" s="271" cm="1">
        <f t="array" ref="U8">IF(R8="GBP",1,_xll.BDP("GBP"&amp;R8&amp;" CURNCY","PX_LAST"))</f>
        <v>1</v>
      </c>
      <c r="V8" s="276" t="e">
        <f t="shared" si="2"/>
        <v>#VALUE!</v>
      </c>
      <c r="W8" s="271"/>
      <c r="X8" s="270" t="str">
        <f t="shared" si="3"/>
        <v>#N/A Field Not Applicable</v>
      </c>
      <c r="Y8" s="272">
        <f t="shared" si="4"/>
        <v>0</v>
      </c>
      <c r="Z8" s="277">
        <f t="shared" si="5"/>
        <v>0</v>
      </c>
      <c r="AA8" s="277" t="e">
        <f t="shared" si="6"/>
        <v>#VALUE!</v>
      </c>
      <c r="AB8" s="274" t="str" cm="1">
        <f t="array" ref="AB8">_xll.BDP(P8&amp;" Govt","PX_DIRTY_MID")</f>
        <v>#N/A Field Not Applicable Govt</v>
      </c>
      <c r="AC8" s="278" t="e">
        <f t="shared" si="7"/>
        <v>#VALUE!</v>
      </c>
      <c r="AD8" s="270" t="str">
        <f t="shared" si="8"/>
        <v>[/ZC 3.0298 01/15/64 0006]</v>
      </c>
      <c r="AE8" s="277">
        <v>0</v>
      </c>
      <c r="AF8" s="277">
        <f t="shared" si="9"/>
        <v>0</v>
      </c>
      <c r="AG8" s="277" t="e">
        <f t="shared" si="10"/>
        <v>#VALUE!</v>
      </c>
      <c r="AH8" s="278" t="e">
        <f t="shared" si="11"/>
        <v>#VALUE!</v>
      </c>
      <c r="AI8" s="271" t="b">
        <f t="shared" si="12"/>
        <v>1</v>
      </c>
      <c r="AJ8" s="271"/>
      <c r="AK8" s="331" t="s">
        <v>1037</v>
      </c>
      <c r="AL8" s="332" t="str">
        <f t="shared" si="13"/>
        <v>SL7Y06VF Corp</v>
      </c>
      <c r="AM8" s="332" t="str">
        <f t="shared" si="14"/>
        <v>Buy</v>
      </c>
      <c r="AN8" s="333">
        <f t="shared" si="15"/>
        <v>0</v>
      </c>
      <c r="AO8" s="332" t="str">
        <f t="shared" si="16"/>
        <v>EULNGFI</v>
      </c>
      <c r="AP8" s="334" t="str">
        <f t="shared" si="17"/>
        <v>05/31/2024</v>
      </c>
      <c r="AQ8" s="332" t="s">
        <v>1035</v>
      </c>
      <c r="AR8" s="332" t="s">
        <v>1024</v>
      </c>
      <c r="AS8" s="332" t="s">
        <v>1025</v>
      </c>
      <c r="AT8" s="332"/>
      <c r="AU8" s="335"/>
      <c r="AV8" s="271" t="str" cm="1">
        <f t="array" ref="AV8">_xll.BDP(I8,"SECURITY_TYP")</f>
        <v>Rec IL/Pay Fix ZC</v>
      </c>
      <c r="AW8" s="271"/>
    </row>
    <row r="9" spans="1:49" s="280" customFormat="1" x14ac:dyDescent="0.35">
      <c r="A9" s="280" t="s">
        <v>226</v>
      </c>
      <c r="B9" s="280" t="s">
        <v>227</v>
      </c>
      <c r="D9" s="312">
        <v>11832</v>
      </c>
      <c r="E9" s="312">
        <v>15174767.280887999</v>
      </c>
      <c r="F9" s="280">
        <v>80.584999999999994</v>
      </c>
      <c r="G9" s="313"/>
      <c r="H9" s="314" t="e">
        <f t="shared" si="0"/>
        <v>#N/A</v>
      </c>
      <c r="I9" s="270" t="s">
        <v>450</v>
      </c>
      <c r="J9" s="271" t="s">
        <v>1236</v>
      </c>
      <c r="K9" s="271"/>
      <c r="L9" s="272">
        <v>0</v>
      </c>
      <c r="M9" s="272">
        <v>0</v>
      </c>
      <c r="N9" s="273">
        <v>0</v>
      </c>
      <c r="O9" s="271"/>
      <c r="P9" s="271" t="str" cm="1">
        <f t="array" ref="P9">_xll.BDP(I9,"ID_ISIN")</f>
        <v>#N/A Field Not Applicable</v>
      </c>
      <c r="Q9" s="271" t="str" cm="1">
        <f t="array" ref="Q9">_xll.BDP(P9&amp;" Govt","MATURITY")</f>
        <v>#N/A Field Not Applicable Govt</v>
      </c>
      <c r="R9" s="271" t="str" cm="1">
        <f t="array" ref="R9">_xll.BDP(I9,"CRNCY")</f>
        <v>USD</v>
      </c>
      <c r="S9" s="274" t="str" cm="1">
        <f t="array" ref="S9">_xll.BDP(P9&amp;" Govt","RISK_MID")</f>
        <v>#N/A Field Not Applicable Govt</v>
      </c>
      <c r="T9" s="275" t="e">
        <f t="shared" si="1"/>
        <v>#VALUE!</v>
      </c>
      <c r="U9" s="271" cm="1">
        <f t="array" ref="U9">IF(R9="GBP",1,_xll.BDP("GBP"&amp;R9&amp;" CURNCY","PX_LAST"))</f>
        <v>1.2910999999999999</v>
      </c>
      <c r="V9" s="276" t="e">
        <f t="shared" si="2"/>
        <v>#VALUE!</v>
      </c>
      <c r="W9" s="271"/>
      <c r="X9" s="270" t="str">
        <f t="shared" si="3"/>
        <v>#N/A Field Not Applicable</v>
      </c>
      <c r="Y9" s="272">
        <f t="shared" si="4"/>
        <v>0</v>
      </c>
      <c r="Z9" s="277">
        <f t="shared" si="5"/>
        <v>0</v>
      </c>
      <c r="AA9" s="277" t="e">
        <f t="shared" si="6"/>
        <v>#VALUE!</v>
      </c>
      <c r="AB9" s="274" t="str" cm="1">
        <f t="array" ref="AB9">_xll.BDP(P9&amp;" Govt","PX_DIRTY_MID")</f>
        <v>#N/A Field Not Applicable Govt</v>
      </c>
      <c r="AC9" s="278" t="e">
        <f t="shared" si="7"/>
        <v>#VALUE!</v>
      </c>
      <c r="AD9" s="270" t="str">
        <f t="shared" si="8"/>
        <v>[TYM4 CBT]</v>
      </c>
      <c r="AE9" s="277">
        <v>0</v>
      </c>
      <c r="AF9" s="277">
        <f t="shared" si="9"/>
        <v>0</v>
      </c>
      <c r="AG9" s="277" t="e">
        <f t="shared" si="10"/>
        <v>#VALUE!</v>
      </c>
      <c r="AH9" s="278" t="e">
        <f t="shared" si="11"/>
        <v>#VALUE!</v>
      </c>
      <c r="AI9" s="271" t="b">
        <f t="shared" si="12"/>
        <v>1</v>
      </c>
      <c r="AJ9" s="271"/>
      <c r="AK9" s="331" t="s">
        <v>1037</v>
      </c>
      <c r="AL9" s="332" t="str">
        <f t="shared" si="13"/>
        <v>TYM4 Comdty</v>
      </c>
      <c r="AM9" s="332" t="str">
        <f t="shared" si="14"/>
        <v>Buy</v>
      </c>
      <c r="AN9" s="333">
        <f t="shared" si="15"/>
        <v>0</v>
      </c>
      <c r="AO9" s="332" t="str">
        <f t="shared" si="16"/>
        <v>USEQ</v>
      </c>
      <c r="AP9" s="334" t="str">
        <f t="shared" si="17"/>
        <v>05/24/2024</v>
      </c>
      <c r="AQ9" s="332" t="s">
        <v>1035</v>
      </c>
      <c r="AR9" s="332" t="s">
        <v>1024</v>
      </c>
      <c r="AS9" s="332" t="s">
        <v>1025</v>
      </c>
      <c r="AT9" s="332"/>
      <c r="AU9" s="335"/>
      <c r="AV9" s="271" t="str" cm="1">
        <f t="array" ref="AV9">_xll.BDP(I9,"SECURITY_TYP")</f>
        <v>Financial commodity future.</v>
      </c>
      <c r="AW9" s="271"/>
    </row>
    <row r="10" spans="1:49" s="280" customFormat="1" x14ac:dyDescent="0.35">
      <c r="A10" s="280" t="s">
        <v>1361</v>
      </c>
      <c r="B10" s="280" t="s">
        <v>1362</v>
      </c>
      <c r="D10" s="312">
        <v>28</v>
      </c>
      <c r="E10" s="312">
        <v>45246.206486486582</v>
      </c>
      <c r="F10" s="280">
        <v>98.509990000000002</v>
      </c>
      <c r="G10" s="313"/>
      <c r="H10" s="314" t="e">
        <f t="shared" si="0"/>
        <v>#N/A</v>
      </c>
      <c r="I10" s="270" t="s">
        <v>216</v>
      </c>
      <c r="J10" s="271" t="s">
        <v>1063</v>
      </c>
      <c r="K10" s="271" t="s">
        <v>242</v>
      </c>
      <c r="L10" s="272">
        <v>0</v>
      </c>
      <c r="M10" s="272">
        <v>0</v>
      </c>
      <c r="N10" s="273">
        <v>0</v>
      </c>
      <c r="O10" s="271"/>
      <c r="P10" s="271" t="str" cm="1">
        <f t="array" ref="P10">_xll.BDP(I10,"ID_ISIN")</f>
        <v>GB00B4PTCY75</v>
      </c>
      <c r="Q10" s="271" t="str" cm="1">
        <f t="array" ref="Q10">_xll.BDP(P10&amp;" Govt","MATURITY")</f>
        <v>22/03/2062</v>
      </c>
      <c r="R10" s="271" t="str" cm="1">
        <f t="array" ref="R10">_xll.BDP(I10,"CRNCY")</f>
        <v>GBP</v>
      </c>
      <c r="S10" s="274" cm="1">
        <f t="array" ref="S10">_xll.BDP(P10&amp;" Govt","RISK_MID")</f>
        <v>41.539467014545274</v>
      </c>
      <c r="T10" s="275">
        <f t="shared" si="1"/>
        <v>0</v>
      </c>
      <c r="U10" s="271" cm="1">
        <f t="array" ref="U10">IF(R10="GBP",1,_xll.BDP("GBP"&amp;R10&amp;" CURNCY","PX_LAST"))</f>
        <v>1</v>
      </c>
      <c r="V10" s="276">
        <f t="shared" si="2"/>
        <v>0</v>
      </c>
      <c r="W10" s="271"/>
      <c r="X10" s="270" t="str">
        <f t="shared" si="3"/>
        <v>GB00B4PTCY75</v>
      </c>
      <c r="Y10" s="272">
        <f t="shared" si="4"/>
        <v>0</v>
      </c>
      <c r="Z10" s="277">
        <f t="shared" si="5"/>
        <v>0</v>
      </c>
      <c r="AA10" s="277">
        <f t="shared" si="6"/>
        <v>0</v>
      </c>
      <c r="AB10" s="274" cm="1">
        <f t="array" ref="AB10">_xll.BDP(P10&amp;" Govt","PX_DIRTY_MID")</f>
        <v>120.90520296374999</v>
      </c>
      <c r="AC10" s="278">
        <f t="shared" si="7"/>
        <v>0</v>
      </c>
      <c r="AD10" s="270" t="str">
        <f t="shared" si="8"/>
        <v>[UKTI 0 ⅜ 03/22/62 3MO]</v>
      </c>
      <c r="AE10" s="277">
        <v>0</v>
      </c>
      <c r="AF10" s="277">
        <f t="shared" si="9"/>
        <v>0</v>
      </c>
      <c r="AG10" s="277">
        <f t="shared" si="10"/>
        <v>0</v>
      </c>
      <c r="AH10" s="278">
        <f t="shared" si="11"/>
        <v>0</v>
      </c>
      <c r="AI10" s="271" t="b">
        <f t="shared" si="12"/>
        <v>1</v>
      </c>
      <c r="AJ10" s="271"/>
      <c r="AK10" s="331" t="s">
        <v>1037</v>
      </c>
      <c r="AL10" s="332" t="str">
        <f t="shared" si="13"/>
        <v>EI844672 Corp</v>
      </c>
      <c r="AM10" s="332" t="str">
        <f t="shared" si="14"/>
        <v>Buy</v>
      </c>
      <c r="AN10" s="333">
        <f t="shared" si="15"/>
        <v>0</v>
      </c>
      <c r="AO10" s="332" t="str">
        <f t="shared" si="16"/>
        <v>EULNGFI</v>
      </c>
      <c r="AP10" s="334" t="str">
        <f t="shared" si="17"/>
        <v>05/31/2024</v>
      </c>
      <c r="AQ10" s="332" t="s">
        <v>1035</v>
      </c>
      <c r="AR10" s="332" t="s">
        <v>1024</v>
      </c>
      <c r="AS10" s="332" t="s">
        <v>1025</v>
      </c>
      <c r="AT10" s="359"/>
      <c r="AU10" s="360"/>
      <c r="AV10" s="271" t="str" cm="1">
        <f t="array" ref="AV10">_xll.BDP(I10,"SECURITY_TYP")</f>
        <v>UK GILT STOCK</v>
      </c>
      <c r="AW10" s="271"/>
    </row>
    <row r="11" spans="1:49" s="280" customFormat="1" x14ac:dyDescent="0.35">
      <c r="A11" s="280" t="s">
        <v>192</v>
      </c>
      <c r="B11" s="280" t="s">
        <v>193</v>
      </c>
      <c r="D11" s="312">
        <v>690</v>
      </c>
      <c r="E11" s="312">
        <v>698597.6031416537</v>
      </c>
      <c r="F11" s="280">
        <v>113.556</v>
      </c>
      <c r="G11" s="313"/>
      <c r="H11" s="314">
        <f t="shared" si="0"/>
        <v>295094.42000000016</v>
      </c>
      <c r="I11" s="270" t="s">
        <v>188</v>
      </c>
      <c r="J11" s="271" t="s">
        <v>189</v>
      </c>
      <c r="K11" s="271"/>
      <c r="L11" s="272">
        <v>80295.719999999244</v>
      </c>
      <c r="M11" s="272">
        <v>46060.996833610865</v>
      </c>
      <c r="N11" s="273">
        <v>1</v>
      </c>
      <c r="O11" s="271"/>
      <c r="P11" s="271" t="str" cm="1">
        <f t="array" ref="P11">_xll.BDP(I11,"ID_ISIN")</f>
        <v>#N/A Field Not Applicable</v>
      </c>
      <c r="Q11" s="271" t="str" cm="1">
        <f t="array" ref="Q11">_xll.BDP(P11&amp;" Govt","MATURITY")</f>
        <v>#N/A Field Not Applicable Govt</v>
      </c>
      <c r="R11" s="271" t="str" cm="1">
        <f t="array" ref="R11">_xll.BDP(I11,"CRNCY")</f>
        <v>CAD</v>
      </c>
      <c r="S11" s="274" t="str" cm="1">
        <f t="array" ref="S11">_xll.BDP(P11&amp;" Govt","RISK_MID")</f>
        <v>#N/A Field Not Applicable Govt</v>
      </c>
      <c r="T11" s="275" t="e">
        <f t="shared" si="1"/>
        <v>#VALUE!</v>
      </c>
      <c r="U11" s="271" cm="1">
        <f t="array" ref="U11">IF(R11="GBP",1,_xll.BDP("GBP"&amp;R11&amp;" CURNCY","PX_LAST"))</f>
        <v>1.7588999999999999</v>
      </c>
      <c r="V11" s="276" t="e">
        <f t="shared" si="2"/>
        <v>#VALUE!</v>
      </c>
      <c r="W11" s="271"/>
      <c r="X11" s="270" t="str">
        <f t="shared" si="3"/>
        <v>#N/A Field Not Applicable</v>
      </c>
      <c r="Y11" s="272">
        <f t="shared" si="4"/>
        <v>74560.311428570727</v>
      </c>
      <c r="Z11" s="277">
        <f t="shared" si="5"/>
        <v>-5735.4085714285175</v>
      </c>
      <c r="AA11" s="277" t="e">
        <f t="shared" si="6"/>
        <v>#VALUE!</v>
      </c>
      <c r="AB11" s="274" t="str" cm="1">
        <f t="array" ref="AB11">_xll.BDP(P11&amp;" Govt","PX_DIRTY_MID")</f>
        <v>#N/A Field Not Applicable Govt</v>
      </c>
      <c r="AC11" s="278" t="e">
        <f t="shared" si="7"/>
        <v>#VALUE!</v>
      </c>
      <c r="AD11" s="270" t="str">
        <f t="shared" si="8"/>
        <v>{cash} CAD</v>
      </c>
      <c r="AE11" s="277">
        <v>0</v>
      </c>
      <c r="AF11" s="277">
        <f t="shared" si="9"/>
        <v>0</v>
      </c>
      <c r="AG11" s="277" t="e">
        <f t="shared" si="10"/>
        <v>#VALUE!</v>
      </c>
      <c r="AH11" s="278" t="e">
        <f t="shared" si="11"/>
        <v>#VALUE!</v>
      </c>
      <c r="AI11" s="271" t="b">
        <f t="shared" si="12"/>
        <v>1</v>
      </c>
      <c r="AJ11" s="271"/>
      <c r="AK11" s="331" t="s">
        <v>1037</v>
      </c>
      <c r="AL11" s="332" t="str">
        <f t="shared" si="13"/>
        <v>CAD Curncy</v>
      </c>
      <c r="AM11" s="332" t="str">
        <f t="shared" si="14"/>
        <v>Buy</v>
      </c>
      <c r="AN11" s="333">
        <f t="shared" si="15"/>
        <v>0</v>
      </c>
      <c r="AO11" s="332" t="str">
        <f t="shared" si="16"/>
        <v>EUFFFX</v>
      </c>
      <c r="AP11" s="334" t="str">
        <f t="shared" si="17"/>
        <v>05/31/2024</v>
      </c>
      <c r="AQ11" s="332" t="s">
        <v>1035</v>
      </c>
      <c r="AR11" s="332" t="s">
        <v>1024</v>
      </c>
      <c r="AS11" s="332" t="s">
        <v>1025</v>
      </c>
      <c r="AT11" s="332"/>
      <c r="AU11" s="335"/>
      <c r="AV11" s="271" t="str" cm="1">
        <f t="array" ref="AV11">_xll.BDP(I11,"SECURITY_TYP")</f>
        <v>SPOT</v>
      </c>
      <c r="AW11" s="271"/>
    </row>
    <row r="12" spans="1:49" s="280" customFormat="1" x14ac:dyDescent="0.35">
      <c r="A12" s="280" t="s">
        <v>190</v>
      </c>
      <c r="B12" s="280" t="s">
        <v>1538</v>
      </c>
      <c r="D12" s="312">
        <v>0</v>
      </c>
      <c r="E12" s="312">
        <v>0</v>
      </c>
      <c r="F12" s="280">
        <v>0</v>
      </c>
      <c r="G12" s="313"/>
      <c r="H12" s="314">
        <f t="shared" si="0"/>
        <v>-128.03000000000065</v>
      </c>
      <c r="I12" s="270" t="s">
        <v>184</v>
      </c>
      <c r="J12" s="271" t="s">
        <v>185</v>
      </c>
      <c r="K12" s="271"/>
      <c r="L12" s="272">
        <v>11409.700000000148</v>
      </c>
      <c r="M12" s="272">
        <v>9717.5358954512012</v>
      </c>
      <c r="N12" s="273">
        <v>1</v>
      </c>
      <c r="O12" s="271"/>
      <c r="P12" s="271" t="str" cm="1">
        <f t="array" ref="P12">_xll.BDP(I12,"ID_ISIN")</f>
        <v>#N/A Field Not Applicable</v>
      </c>
      <c r="Q12" s="271" t="str" cm="1">
        <f t="array" ref="Q12">_xll.BDP(P12&amp;" Govt","MATURITY")</f>
        <v>#N/A Field Not Applicable Govt</v>
      </c>
      <c r="R12" s="271" t="str" cm="1">
        <f t="array" ref="R12">_xll.BDP(I12,"CRNCY")</f>
        <v>EUR</v>
      </c>
      <c r="S12" s="274" t="str" cm="1">
        <f t="array" ref="S12">_xll.BDP(P12&amp;" Govt","RISK_MID")</f>
        <v>#N/A Field Not Applicable Govt</v>
      </c>
      <c r="T12" s="275" t="e">
        <f t="shared" si="1"/>
        <v>#VALUE!</v>
      </c>
      <c r="U12" s="271" cm="1">
        <f t="array" ref="U12">IF(R12="GBP",1,_xll.BDP("GBP"&amp;R12&amp;" CURNCY","PX_LAST"))</f>
        <v>1.1878</v>
      </c>
      <c r="V12" s="276" t="e">
        <f t="shared" si="2"/>
        <v>#VALUE!</v>
      </c>
      <c r="W12" s="271"/>
      <c r="X12" s="270" t="str">
        <f t="shared" si="3"/>
        <v>#N/A Field Not Applicable</v>
      </c>
      <c r="Y12" s="272">
        <f t="shared" si="4"/>
        <v>10594.721428571567</v>
      </c>
      <c r="Z12" s="277">
        <f t="shared" si="5"/>
        <v>-814.97857142858084</v>
      </c>
      <c r="AA12" s="277" t="e">
        <f t="shared" si="6"/>
        <v>#VALUE!</v>
      </c>
      <c r="AB12" s="274" t="str" cm="1">
        <f t="array" ref="AB12">_xll.BDP(P12&amp;" Govt","PX_DIRTY_MID")</f>
        <v>#N/A Field Not Applicable Govt</v>
      </c>
      <c r="AC12" s="278" t="e">
        <f t="shared" si="7"/>
        <v>#VALUE!</v>
      </c>
      <c r="AD12" s="270" t="str">
        <f t="shared" si="8"/>
        <v>{cash} EUR</v>
      </c>
      <c r="AE12" s="277">
        <v>0</v>
      </c>
      <c r="AF12" s="277">
        <f t="shared" si="9"/>
        <v>0</v>
      </c>
      <c r="AG12" s="277" t="e">
        <f t="shared" si="10"/>
        <v>#VALUE!</v>
      </c>
      <c r="AH12" s="278" t="e">
        <f t="shared" si="11"/>
        <v>#VALUE!</v>
      </c>
      <c r="AI12" s="271" t="b">
        <f t="shared" si="12"/>
        <v>1</v>
      </c>
      <c r="AJ12" s="271"/>
      <c r="AK12" s="331" t="s">
        <v>1037</v>
      </c>
      <c r="AL12" s="332" t="str">
        <f t="shared" si="13"/>
        <v>EUR Curncy</v>
      </c>
      <c r="AM12" s="332" t="str">
        <f t="shared" si="14"/>
        <v>Buy</v>
      </c>
      <c r="AN12" s="333">
        <f t="shared" si="15"/>
        <v>0</v>
      </c>
      <c r="AO12" s="332" t="str">
        <f t="shared" si="16"/>
        <v>EUFFFX</v>
      </c>
      <c r="AP12" s="334" t="str">
        <f t="shared" si="17"/>
        <v>05/31/2024</v>
      </c>
      <c r="AQ12" s="332" t="s">
        <v>1035</v>
      </c>
      <c r="AR12" s="332" t="s">
        <v>1024</v>
      </c>
      <c r="AS12" s="332" t="s">
        <v>1025</v>
      </c>
      <c r="AT12" s="332"/>
      <c r="AU12" s="335"/>
      <c r="AV12" s="271" t="str" cm="1">
        <f t="array" ref="AV12">_xll.BDP(I12,"SECURITY_TYP")</f>
        <v>SPOT</v>
      </c>
      <c r="AW12" s="271"/>
    </row>
    <row r="13" spans="1:49" s="280" customFormat="1" x14ac:dyDescent="0.35">
      <c r="A13" s="280" t="s">
        <v>410</v>
      </c>
      <c r="B13" s="280" t="s">
        <v>1539</v>
      </c>
      <c r="D13" s="312">
        <v>0</v>
      </c>
      <c r="E13" s="312">
        <v>0</v>
      </c>
      <c r="F13" s="280">
        <v>0</v>
      </c>
      <c r="G13" s="313"/>
      <c r="H13" s="314" t="e">
        <f t="shared" si="0"/>
        <v>#N/A</v>
      </c>
      <c r="I13" s="270" t="s">
        <v>186</v>
      </c>
      <c r="J13" s="271" t="s">
        <v>187</v>
      </c>
      <c r="K13" s="271"/>
      <c r="L13" s="272">
        <v>1291589.6000000613</v>
      </c>
      <c r="M13" s="272">
        <v>1291589.6000000613</v>
      </c>
      <c r="N13" s="273">
        <v>1</v>
      </c>
      <c r="O13" s="271"/>
      <c r="P13" s="271" t="str" cm="1">
        <f t="array" ref="P13">_xll.BDP(I13,"ID_ISIN")</f>
        <v>#N/A Field Not Applicable</v>
      </c>
      <c r="Q13" s="271" t="str" cm="1">
        <f t="array" ref="Q13">_xll.BDP(P13&amp;" Govt","MATURITY")</f>
        <v>#N/A Field Not Applicable Govt</v>
      </c>
      <c r="R13" s="271" t="str" cm="1">
        <f t="array" ref="R13">_xll.BDP(I13,"CRNCY")</f>
        <v>GBP</v>
      </c>
      <c r="S13" s="274" t="str" cm="1">
        <f t="array" ref="S13">_xll.BDP(P13&amp;" Govt","RISK_MID")</f>
        <v>#N/A Field Not Applicable Govt</v>
      </c>
      <c r="T13" s="275" t="e">
        <f t="shared" si="1"/>
        <v>#VALUE!</v>
      </c>
      <c r="U13" s="271" cm="1">
        <f t="array" ref="U13">IF(R13="GBP",1,_xll.BDP("GBP"&amp;R13&amp;" CURNCY","PX_LAST"))</f>
        <v>1</v>
      </c>
      <c r="V13" s="276" t="e">
        <f t="shared" si="2"/>
        <v>#VALUE!</v>
      </c>
      <c r="W13" s="271"/>
      <c r="X13" s="270" t="str">
        <f t="shared" si="3"/>
        <v>#N/A Field Not Applicable</v>
      </c>
      <c r="Y13" s="272">
        <f t="shared" si="4"/>
        <v>1199333.200000057</v>
      </c>
      <c r="Z13" s="277">
        <f t="shared" si="5"/>
        <v>-92256.400000004331</v>
      </c>
      <c r="AA13" s="277" t="e">
        <f t="shared" si="6"/>
        <v>#VALUE!</v>
      </c>
      <c r="AB13" s="274" t="str" cm="1">
        <f t="array" ref="AB13">_xll.BDP(P13&amp;" Govt","PX_DIRTY_MID")</f>
        <v>#N/A Field Not Applicable Govt</v>
      </c>
      <c r="AC13" s="278" t="e">
        <f t="shared" si="7"/>
        <v>#VALUE!</v>
      </c>
      <c r="AD13" s="270" t="str">
        <f t="shared" si="8"/>
        <v>{cash} GBP</v>
      </c>
      <c r="AE13" s="277">
        <v>0</v>
      </c>
      <c r="AF13" s="277">
        <f t="shared" si="9"/>
        <v>0</v>
      </c>
      <c r="AG13" s="277" t="e">
        <f t="shared" si="10"/>
        <v>#VALUE!</v>
      </c>
      <c r="AH13" s="278" t="e">
        <f t="shared" si="11"/>
        <v>#VALUE!</v>
      </c>
      <c r="AI13" s="271" t="b">
        <f t="shared" si="12"/>
        <v>1</v>
      </c>
      <c r="AJ13" s="271"/>
      <c r="AK13" s="331" t="s">
        <v>1037</v>
      </c>
      <c r="AL13" s="332" t="str">
        <f t="shared" si="13"/>
        <v>GBP Curncy</v>
      </c>
      <c r="AM13" s="332" t="str">
        <f t="shared" si="14"/>
        <v>Buy</v>
      </c>
      <c r="AN13" s="333">
        <f t="shared" si="15"/>
        <v>0</v>
      </c>
      <c r="AO13" s="332" t="str">
        <f t="shared" si="16"/>
        <v>EUFFFX</v>
      </c>
      <c r="AP13" s="334" t="str">
        <f t="shared" si="17"/>
        <v>05/31/2024</v>
      </c>
      <c r="AQ13" s="332" t="s">
        <v>1035</v>
      </c>
      <c r="AR13" s="332" t="s">
        <v>1024</v>
      </c>
      <c r="AS13" s="332" t="s">
        <v>1025</v>
      </c>
      <c r="AT13" s="359"/>
      <c r="AU13" s="360"/>
      <c r="AV13" s="271" t="str" cm="1">
        <f t="array" ref="AV13">_xll.BDP(I13,"SECURITY_TYP")</f>
        <v>SPOT</v>
      </c>
      <c r="AW13" s="271"/>
    </row>
    <row r="14" spans="1:49" s="280" customFormat="1" x14ac:dyDescent="0.35">
      <c r="A14" s="280" t="s">
        <v>456</v>
      </c>
      <c r="B14" s="280" t="s">
        <v>457</v>
      </c>
      <c r="D14" s="312">
        <v>2485</v>
      </c>
      <c r="E14" s="312">
        <v>2473820.556053</v>
      </c>
      <c r="F14" s="280">
        <v>97.546000000000006</v>
      </c>
      <c r="G14" s="313"/>
      <c r="H14" s="314">
        <f t="shared" si="0"/>
        <v>-35674.269999999786</v>
      </c>
      <c r="I14" s="270" t="s">
        <v>178</v>
      </c>
      <c r="J14" s="271" t="s">
        <v>179</v>
      </c>
      <c r="K14" s="271"/>
      <c r="L14" s="272">
        <v>407872.61000000214</v>
      </c>
      <c r="M14" s="272">
        <v>321420.21161200112</v>
      </c>
      <c r="N14" s="273">
        <v>1</v>
      </c>
      <c r="O14" s="271"/>
      <c r="P14" s="271" t="str" cm="1">
        <f t="array" ref="P14">_xll.BDP(I14,"ID_ISIN")</f>
        <v>#N/A Field Not Applicable</v>
      </c>
      <c r="Q14" s="271" t="str" cm="1">
        <f t="array" ref="Q14">_xll.BDP(P14&amp;" Govt","MATURITY")</f>
        <v>#N/A Field Not Applicable Govt</v>
      </c>
      <c r="R14" s="271" t="str" cm="1">
        <f t="array" ref="R14">_xll.BDP(I14,"CRNCY")</f>
        <v>USD</v>
      </c>
      <c r="S14" s="274" t="str" cm="1">
        <f t="array" ref="S14">_xll.BDP(P14&amp;" Govt","RISK_MID")</f>
        <v>#N/A Field Not Applicable Govt</v>
      </c>
      <c r="T14" s="275" t="e">
        <f t="shared" si="1"/>
        <v>#VALUE!</v>
      </c>
      <c r="U14" s="271" cm="1">
        <f t="array" ref="U14">IF(R14="GBP",1,_xll.BDP("GBP"&amp;R14&amp;" CURNCY","PX_LAST"))</f>
        <v>1.2910999999999999</v>
      </c>
      <c r="V14" s="276" t="e">
        <f t="shared" si="2"/>
        <v>#VALUE!</v>
      </c>
      <c r="W14" s="271"/>
      <c r="X14" s="270" t="str">
        <f t="shared" si="3"/>
        <v>#N/A Field Not Applicable</v>
      </c>
      <c r="Y14" s="272">
        <f t="shared" si="4"/>
        <v>378738.85214285913</v>
      </c>
      <c r="Z14" s="277">
        <f t="shared" si="5"/>
        <v>-29133.757857143006</v>
      </c>
      <c r="AA14" s="277" t="e">
        <f t="shared" si="6"/>
        <v>#VALUE!</v>
      </c>
      <c r="AB14" s="274" t="str" cm="1">
        <f t="array" ref="AB14">_xll.BDP(P14&amp;" Govt","PX_DIRTY_MID")</f>
        <v>#N/A Field Not Applicable Govt</v>
      </c>
      <c r="AC14" s="278" t="e">
        <f t="shared" si="7"/>
        <v>#VALUE!</v>
      </c>
      <c r="AD14" s="270" t="str">
        <f t="shared" si="8"/>
        <v>{cash} USD</v>
      </c>
      <c r="AE14" s="277">
        <v>0</v>
      </c>
      <c r="AF14" s="277">
        <f t="shared" si="9"/>
        <v>0</v>
      </c>
      <c r="AG14" s="277" t="e">
        <f t="shared" si="10"/>
        <v>#VALUE!</v>
      </c>
      <c r="AH14" s="278" t="e">
        <f t="shared" si="11"/>
        <v>#VALUE!</v>
      </c>
      <c r="AI14" s="271" t="b">
        <f t="shared" si="12"/>
        <v>1</v>
      </c>
      <c r="AJ14" s="271"/>
      <c r="AK14" s="331" t="s">
        <v>1037</v>
      </c>
      <c r="AL14" s="332" t="str">
        <f t="shared" si="13"/>
        <v>USD Curncy</v>
      </c>
      <c r="AM14" s="332" t="str">
        <f t="shared" si="14"/>
        <v>Buy</v>
      </c>
      <c r="AN14" s="333">
        <f t="shared" si="15"/>
        <v>0</v>
      </c>
      <c r="AO14" s="332" t="str">
        <f t="shared" si="16"/>
        <v>EUFFFX</v>
      </c>
      <c r="AP14" s="334" t="str">
        <f t="shared" si="17"/>
        <v>05/31/2024</v>
      </c>
      <c r="AQ14" s="332" t="s">
        <v>1035</v>
      </c>
      <c r="AR14" s="332" t="s">
        <v>1024</v>
      </c>
      <c r="AS14" s="332" t="s">
        <v>1025</v>
      </c>
      <c r="AT14" s="359"/>
      <c r="AU14" s="360"/>
      <c r="AV14" s="271" t="str" cm="1">
        <f t="array" ref="AV14">_xll.BDP(I14,"SECURITY_TYP")</f>
        <v>SPOT</v>
      </c>
      <c r="AW14" s="271"/>
    </row>
    <row r="15" spans="1:49" s="280" customFormat="1" x14ac:dyDescent="0.35">
      <c r="A15" s="280" t="s">
        <v>1531</v>
      </c>
      <c r="B15" s="280" t="s">
        <v>1532</v>
      </c>
      <c r="D15" s="312">
        <v>2400</v>
      </c>
      <c r="E15" s="312">
        <v>2285136.9609600003</v>
      </c>
      <c r="F15" s="280">
        <v>72.578000000000003</v>
      </c>
      <c r="G15" s="313"/>
      <c r="H15" s="314">
        <f>VLOOKUP(I15,$A$4:$D$45,4,0)-L15</f>
        <v>0</v>
      </c>
      <c r="I15" s="279" t="s">
        <v>192</v>
      </c>
      <c r="J15" s="280" t="s">
        <v>193</v>
      </c>
      <c r="L15" s="306">
        <v>690</v>
      </c>
      <c r="M15" s="306">
        <v>697342.75227153976</v>
      </c>
      <c r="N15" s="282">
        <v>112.169</v>
      </c>
      <c r="P15" s="280" t="str" cm="1">
        <f t="array" ref="P15">_xll.BDP(I15,"ID_ISIN")</f>
        <v>CA135087XQ21</v>
      </c>
      <c r="Q15" s="280" t="str" cm="1">
        <f t="array" ref="Q15">_xll.BDP(P15&amp;" Govt","MATURITY")</f>
        <v>01/12/2036</v>
      </c>
      <c r="R15" s="280" t="str" cm="1">
        <f t="array" ref="R15">_xll.BDP(I15,"CRNCY")</f>
        <v>CAD</v>
      </c>
      <c r="S15" s="307" cm="1">
        <f t="array" ref="S15">_xll.BDP(P15&amp;" Govt","RISK_MID")</f>
        <v>18.787546374346608</v>
      </c>
      <c r="T15" s="308">
        <f t="shared" si="1"/>
        <v>737.01785196993342</v>
      </c>
      <c r="U15" s="280" cm="1">
        <f t="array" ref="U15">IF(R15="GBP",1,_xll.BDP("GBP"&amp;R15&amp;" CURNCY","PX_LAST"))</f>
        <v>1.7588999999999999</v>
      </c>
      <c r="V15" s="309">
        <f t="shared" si="2"/>
        <v>5.2644132283566673E-2</v>
      </c>
      <c r="X15" s="279" t="str">
        <f t="shared" si="3"/>
        <v>CA135087XQ21</v>
      </c>
      <c r="Y15" s="306">
        <f t="shared" si="4"/>
        <v>640.71428571428578</v>
      </c>
      <c r="Z15" s="281">
        <f t="shared" si="5"/>
        <v>-49.285714285714221</v>
      </c>
      <c r="AA15" s="281">
        <f t="shared" si="6"/>
        <v>-52.644132283566613</v>
      </c>
      <c r="AB15" s="307" cm="1">
        <f t="array" ref="AB15">_xll.BDP(P15&amp;" Govt","PX_DIRTY_MID")</f>
        <v>179.59760040821914</v>
      </c>
      <c r="AC15" s="310">
        <f t="shared" si="7"/>
        <v>-50324.6120877785</v>
      </c>
      <c r="AD15" s="279" t="str">
        <f t="shared" si="8"/>
        <v>CANRRB 3 12/01/36 CPI</v>
      </c>
      <c r="AE15" s="277"/>
      <c r="AF15" s="281">
        <f t="shared" si="9"/>
        <v>-49.285714285714221</v>
      </c>
      <c r="AG15" s="281">
        <f t="shared" si="10"/>
        <v>-52.644132283566613</v>
      </c>
      <c r="AH15" s="310">
        <f t="shared" si="11"/>
        <v>-50324.6120877785</v>
      </c>
      <c r="AI15" s="280" t="b">
        <f t="shared" si="12"/>
        <v>1</v>
      </c>
      <c r="AK15" s="321" t="s">
        <v>1037</v>
      </c>
      <c r="AL15" s="322" t="str">
        <f t="shared" si="13"/>
        <v>ED005931 Corp</v>
      </c>
      <c r="AM15" s="322" t="str">
        <f t="shared" si="14"/>
        <v>Sell</v>
      </c>
      <c r="AN15" s="323">
        <f t="shared" si="15"/>
        <v>49.285714285714221</v>
      </c>
      <c r="AO15" s="322" t="str">
        <f t="shared" si="16"/>
        <v>EULNGFI</v>
      </c>
      <c r="AP15" s="324" t="str">
        <f t="shared" si="17"/>
        <v>05/31/2024</v>
      </c>
      <c r="AQ15" s="322" t="s">
        <v>1035</v>
      </c>
      <c r="AR15" s="322" t="s">
        <v>1024</v>
      </c>
      <c r="AS15" s="322" t="s">
        <v>1025</v>
      </c>
      <c r="AT15" s="325"/>
      <c r="AU15" s="326"/>
      <c r="AV15" s="280" t="str" cm="1">
        <f t="array" ref="AV15">_xll.BDP(I15,"SECURITY_TYP")</f>
        <v>CANADIAN</v>
      </c>
    </row>
    <row r="16" spans="1:49" s="280" customFormat="1" x14ac:dyDescent="0.35">
      <c r="A16" s="280" t="s">
        <v>1363</v>
      </c>
      <c r="B16" s="280" t="s">
        <v>1364</v>
      </c>
      <c r="D16" s="312">
        <v>6450</v>
      </c>
      <c r="E16" s="312">
        <v>3424985.4000168964</v>
      </c>
      <c r="F16" s="280">
        <v>101.27</v>
      </c>
      <c r="G16" s="313"/>
      <c r="H16" s="314">
        <f t="shared" ref="H16:H45" si="18">VLOOKUP(I16,$A$4:$D$45,4,0)-L16</f>
        <v>0</v>
      </c>
      <c r="I16" s="279" t="s">
        <v>208</v>
      </c>
      <c r="J16" s="280" t="s">
        <v>209</v>
      </c>
      <c r="L16" s="306">
        <v>1970</v>
      </c>
      <c r="M16" s="306">
        <v>2316582.6915761312</v>
      </c>
      <c r="N16" s="282">
        <v>115.36</v>
      </c>
      <c r="P16" s="280" t="str" cm="1">
        <f t="array" ref="P16">_xll.BDP(I16,"ID_ISIN")</f>
        <v>CA135087WV25</v>
      </c>
      <c r="Q16" s="280" t="str" cm="1">
        <f t="array" ref="Q16">_xll.BDP(P16&amp;" Govt","MATURITY")</f>
        <v>01/12/2031</v>
      </c>
      <c r="R16" s="280" t="str" cm="1">
        <f t="array" ref="R16">_xll.BDP(I16,"CRNCY")</f>
        <v>CAD</v>
      </c>
      <c r="S16" s="307" cm="1">
        <f t="array" ref="S16">_xll.BDP(P16&amp;" Govt","RISK_MID")</f>
        <v>13.364783644742495</v>
      </c>
      <c r="T16" s="308">
        <f t="shared" si="1"/>
        <v>1496.8800830145385</v>
      </c>
      <c r="U16" s="280" cm="1">
        <f t="array" ref="U16">IF(R16="GBP",1,_xll.BDP("GBP"&amp;R16&amp;" CURNCY","PX_LAST"))</f>
        <v>1.7588999999999999</v>
      </c>
      <c r="V16" s="309">
        <f t="shared" si="2"/>
        <v>0.10692000592960989</v>
      </c>
      <c r="X16" s="279" t="str">
        <f t="shared" si="3"/>
        <v>CA135087WV25</v>
      </c>
      <c r="Y16" s="306">
        <f t="shared" si="4"/>
        <v>1829.2857142857144</v>
      </c>
      <c r="Z16" s="281">
        <f t="shared" si="5"/>
        <v>-140.71428571428555</v>
      </c>
      <c r="AA16" s="281">
        <f t="shared" si="6"/>
        <v>-106.92000592960976</v>
      </c>
      <c r="AB16" s="307" cm="1">
        <f t="array" ref="AB16">_xll.BDP(P16&amp;" Govt","PX_DIRTY_MID")</f>
        <v>206.68266024863016</v>
      </c>
      <c r="AC16" s="310">
        <f t="shared" si="7"/>
        <v>-165348.81406796497</v>
      </c>
      <c r="AD16" s="279" t="str">
        <f t="shared" si="8"/>
        <v>CANRRB 4 12/01/31 CPI</v>
      </c>
      <c r="AE16" s="277"/>
      <c r="AF16" s="281">
        <f t="shared" si="9"/>
        <v>-140.71428571428555</v>
      </c>
      <c r="AG16" s="281">
        <f t="shared" si="10"/>
        <v>-106.92000592960976</v>
      </c>
      <c r="AH16" s="310">
        <f t="shared" si="11"/>
        <v>-165348.81406796497</v>
      </c>
      <c r="AI16" s="280" t="b">
        <f t="shared" si="12"/>
        <v>1</v>
      </c>
      <c r="AK16" s="321" t="s">
        <v>1037</v>
      </c>
      <c r="AL16" s="322" t="str">
        <f t="shared" si="13"/>
        <v>EC109841 Corp</v>
      </c>
      <c r="AM16" s="322" t="str">
        <f t="shared" si="14"/>
        <v>Sell</v>
      </c>
      <c r="AN16" s="323">
        <f t="shared" si="15"/>
        <v>140.71428571428555</v>
      </c>
      <c r="AO16" s="322" t="str">
        <f t="shared" si="16"/>
        <v>EULNGFI</v>
      </c>
      <c r="AP16" s="324" t="str">
        <f t="shared" si="17"/>
        <v>05/31/2024</v>
      </c>
      <c r="AQ16" s="322" t="s">
        <v>1035</v>
      </c>
      <c r="AR16" s="322" t="s">
        <v>1024</v>
      </c>
      <c r="AS16" s="322" t="s">
        <v>1025</v>
      </c>
      <c r="AT16" s="325"/>
      <c r="AU16" s="326"/>
      <c r="AV16" s="280" t="str" cm="1">
        <f t="array" ref="AV16">_xll.BDP(I16,"SECURITY_TYP")</f>
        <v>CANADIAN</v>
      </c>
    </row>
    <row r="17" spans="1:51" s="280" customFormat="1" x14ac:dyDescent="0.35">
      <c r="A17" s="280" t="s">
        <v>188</v>
      </c>
      <c r="B17" s="280" t="s">
        <v>189</v>
      </c>
      <c r="D17" s="312">
        <v>375390.13999999943</v>
      </c>
      <c r="E17" s="312">
        <v>213416.27705190721</v>
      </c>
      <c r="F17" s="280">
        <v>1</v>
      </c>
      <c r="G17" s="313"/>
      <c r="H17" s="314" t="e">
        <f t="shared" si="18"/>
        <v>#N/A</v>
      </c>
      <c r="I17" s="270" t="s">
        <v>1074</v>
      </c>
      <c r="J17" s="271" t="s">
        <v>461</v>
      </c>
      <c r="K17" s="271"/>
      <c r="L17" s="272">
        <v>5884887.3660020949</v>
      </c>
      <c r="M17" s="272">
        <v>5884887.3660020949</v>
      </c>
      <c r="N17" s="273">
        <v>1.2692226987915038</v>
      </c>
      <c r="O17" s="271"/>
      <c r="P17" s="271" t="str" cm="1">
        <f t="array" ref="P17">_xll.BDP(I17,"ID_ISIN")</f>
        <v>#N/A Field Not Applicable</v>
      </c>
      <c r="Q17" s="271" t="str" cm="1">
        <f t="array" ref="Q17">_xll.BDP(P17&amp;" Govt","MATURITY")</f>
        <v>#N/A Field Not Applicable Govt</v>
      </c>
      <c r="R17" s="271" t="str" cm="1">
        <f t="array" ref="R17">_xll.BDP(I17,"CRNCY")</f>
        <v>USD</v>
      </c>
      <c r="S17" s="274" t="str" cm="1">
        <f t="array" ref="S17">_xll.BDP(P17&amp;" Govt","RISK_MID")</f>
        <v>#N/A Field Not Applicable Govt</v>
      </c>
      <c r="T17" s="275" t="e">
        <f t="shared" si="1"/>
        <v>#VALUE!</v>
      </c>
      <c r="U17" s="271" cm="1">
        <f t="array" ref="U17">IF(R17="GBP",1,_xll.BDP("GBP"&amp;R17&amp;" CURNCY","PX_LAST"))</f>
        <v>1.2910999999999999</v>
      </c>
      <c r="V17" s="276" t="e">
        <f t="shared" si="2"/>
        <v>#VALUE!</v>
      </c>
      <c r="W17" s="271"/>
      <c r="X17" s="270" t="str">
        <f t="shared" si="3"/>
        <v>#N/A Field Not Applicable</v>
      </c>
      <c r="Y17" s="272">
        <f t="shared" si="4"/>
        <v>5464538.2684305171</v>
      </c>
      <c r="Z17" s="277">
        <f t="shared" si="5"/>
        <v>-420349.09757157788</v>
      </c>
      <c r="AA17" s="277" t="e">
        <f t="shared" si="6"/>
        <v>#VALUE!</v>
      </c>
      <c r="AB17" s="274" t="str" cm="1">
        <f t="array" ref="AB17">_xll.BDP(P17&amp;" Govt","PX_DIRTY_MID")</f>
        <v>#N/A Field Not Applicable Govt</v>
      </c>
      <c r="AC17" s="278" t="e">
        <f t="shared" si="7"/>
        <v>#VALUE!</v>
      </c>
      <c r="AD17" s="270" t="str">
        <f t="shared" si="8"/>
        <v>GBP/USD R 06/20/24 GBP</v>
      </c>
      <c r="AE17" s="277">
        <v>0</v>
      </c>
      <c r="AF17" s="277">
        <f t="shared" si="9"/>
        <v>0</v>
      </c>
      <c r="AG17" s="277" t="e">
        <f t="shared" si="10"/>
        <v>#VALUE!</v>
      </c>
      <c r="AH17" s="278" t="e">
        <f t="shared" si="11"/>
        <v>#VALUE!</v>
      </c>
      <c r="AI17" s="271" t="b">
        <f t="shared" si="12"/>
        <v>1</v>
      </c>
      <c r="AJ17" s="271"/>
      <c r="AK17" s="331" t="s">
        <v>1037</v>
      </c>
      <c r="AL17" s="332" t="str">
        <f t="shared" si="13"/>
        <v>GBP/USD R 06/20/24 Curncy</v>
      </c>
      <c r="AM17" s="332" t="str">
        <f t="shared" si="14"/>
        <v>Buy</v>
      </c>
      <c r="AN17" s="333">
        <f t="shared" si="15"/>
        <v>0</v>
      </c>
      <c r="AO17" s="332" t="str">
        <f t="shared" si="16"/>
        <v>EUFFFX</v>
      </c>
      <c r="AP17" s="334" t="str">
        <f t="shared" si="17"/>
        <v>05/31/2024</v>
      </c>
      <c r="AQ17" s="332" t="s">
        <v>1035</v>
      </c>
      <c r="AR17" s="332" t="s">
        <v>1024</v>
      </c>
      <c r="AS17" s="332" t="s">
        <v>1025</v>
      </c>
      <c r="AT17" s="332"/>
      <c r="AU17" s="335"/>
      <c r="AV17" s="271" t="str" cm="1">
        <f t="array" ref="AV17">_xll.BDP(I17,"SECURITY_TYP")</f>
        <v>FORWARD</v>
      </c>
      <c r="AW17" s="271"/>
      <c r="AX17" s="271"/>
      <c r="AY17" s="271"/>
    </row>
    <row r="18" spans="1:51" s="280" customFormat="1" x14ac:dyDescent="0.35">
      <c r="A18" s="280" t="s">
        <v>194</v>
      </c>
      <c r="B18" s="280" t="s">
        <v>195</v>
      </c>
      <c r="D18" s="312">
        <v>15295</v>
      </c>
      <c r="E18" s="312">
        <v>17506093.318069998</v>
      </c>
      <c r="F18" s="280">
        <v>88.03</v>
      </c>
      <c r="G18" s="313"/>
      <c r="H18" s="314" t="e">
        <f t="shared" si="18"/>
        <v>#N/A</v>
      </c>
      <c r="I18" s="270" t="s">
        <v>1074</v>
      </c>
      <c r="J18" s="271" t="s">
        <v>462</v>
      </c>
      <c r="K18" s="271"/>
      <c r="L18" s="272">
        <v>-7499999.9999999981</v>
      </c>
      <c r="M18" s="272">
        <v>-5910305.149173893</v>
      </c>
      <c r="N18" s="273">
        <v>1.2692226987915038</v>
      </c>
      <c r="O18" s="271"/>
      <c r="P18" s="271" t="str" cm="1">
        <f t="array" ref="P18">_xll.BDP(I18,"ID_ISIN")</f>
        <v>#N/A Field Not Applicable</v>
      </c>
      <c r="Q18" s="271" t="str" cm="1">
        <f t="array" ref="Q18">_xll.BDP(P18&amp;" Govt","MATURITY")</f>
        <v>#N/A Field Not Applicable Govt</v>
      </c>
      <c r="R18" s="271" t="str" cm="1">
        <f t="array" ref="R18">_xll.BDP(I18,"CRNCY")</f>
        <v>USD</v>
      </c>
      <c r="S18" s="274" t="str" cm="1">
        <f t="array" ref="S18">_xll.BDP(P18&amp;" Govt","RISK_MID")</f>
        <v>#N/A Field Not Applicable Govt</v>
      </c>
      <c r="T18" s="275" t="e">
        <f t="shared" si="1"/>
        <v>#VALUE!</v>
      </c>
      <c r="U18" s="271" cm="1">
        <f t="array" ref="U18">IF(R18="GBP",1,_xll.BDP("GBP"&amp;R18&amp;" CURNCY","PX_LAST"))</f>
        <v>1.2910999999999999</v>
      </c>
      <c r="V18" s="276" t="e">
        <f t="shared" si="2"/>
        <v>#VALUE!</v>
      </c>
      <c r="W18" s="271"/>
      <c r="X18" s="270" t="str">
        <f t="shared" si="3"/>
        <v>#N/A Field Not Applicable</v>
      </c>
      <c r="Y18" s="272">
        <f t="shared" si="4"/>
        <v>-6964285.7142857127</v>
      </c>
      <c r="Z18" s="277">
        <f t="shared" si="5"/>
        <v>535714.28571428545</v>
      </c>
      <c r="AA18" s="277" t="e">
        <f t="shared" si="6"/>
        <v>#VALUE!</v>
      </c>
      <c r="AB18" s="274" t="str" cm="1">
        <f t="array" ref="AB18">_xll.BDP(P18&amp;" Govt","PX_DIRTY_MID")</f>
        <v>#N/A Field Not Applicable Govt</v>
      </c>
      <c r="AC18" s="278" t="e">
        <f t="shared" si="7"/>
        <v>#VALUE!</v>
      </c>
      <c r="AD18" s="270" t="str">
        <f t="shared" si="8"/>
        <v>GBP/USD R 06/20/24 USD</v>
      </c>
      <c r="AE18" s="277">
        <v>0</v>
      </c>
      <c r="AF18" s="277">
        <f t="shared" si="9"/>
        <v>0</v>
      </c>
      <c r="AG18" s="277" t="e">
        <f t="shared" si="10"/>
        <v>#VALUE!</v>
      </c>
      <c r="AH18" s="278" t="e">
        <f t="shared" si="11"/>
        <v>#VALUE!</v>
      </c>
      <c r="AI18" s="271" t="b">
        <f t="shared" si="12"/>
        <v>1</v>
      </c>
      <c r="AJ18" s="271"/>
      <c r="AK18" s="331" t="s">
        <v>1037</v>
      </c>
      <c r="AL18" s="332" t="str">
        <f t="shared" si="13"/>
        <v>GBP/USD R 06/20/24 Curncy</v>
      </c>
      <c r="AM18" s="332" t="str">
        <f t="shared" si="14"/>
        <v>Buy</v>
      </c>
      <c r="AN18" s="333">
        <f t="shared" si="15"/>
        <v>0</v>
      </c>
      <c r="AO18" s="332" t="str">
        <f t="shared" si="16"/>
        <v>EUFFFX</v>
      </c>
      <c r="AP18" s="334" t="str">
        <f t="shared" si="17"/>
        <v>05/31/2024</v>
      </c>
      <c r="AQ18" s="332" t="s">
        <v>1035</v>
      </c>
      <c r="AR18" s="332" t="s">
        <v>1024</v>
      </c>
      <c r="AS18" s="332" t="s">
        <v>1025</v>
      </c>
      <c r="AT18" s="332"/>
      <c r="AU18" s="335"/>
      <c r="AV18" s="271" t="str" cm="1">
        <f t="array" ref="AV18">_xll.BDP(I18,"SECURITY_TYP")</f>
        <v>FORWARD</v>
      </c>
      <c r="AW18" s="271"/>
      <c r="AX18" s="271"/>
      <c r="AY18" s="271"/>
    </row>
    <row r="19" spans="1:51" s="280" customFormat="1" x14ac:dyDescent="0.35">
      <c r="A19" s="280" t="s">
        <v>184</v>
      </c>
      <c r="B19" s="280" t="s">
        <v>185</v>
      </c>
      <c r="D19" s="312">
        <v>11281.670000000147</v>
      </c>
      <c r="E19" s="312">
        <v>9498.2230408451287</v>
      </c>
      <c r="F19" s="280">
        <v>1</v>
      </c>
      <c r="G19" s="313"/>
      <c r="H19" s="314">
        <f t="shared" si="18"/>
        <v>0</v>
      </c>
      <c r="I19" s="279" t="s">
        <v>204</v>
      </c>
      <c r="J19" s="280" t="s">
        <v>205</v>
      </c>
      <c r="L19" s="306">
        <v>4054</v>
      </c>
      <c r="M19" s="306">
        <v>3088789.0918920017</v>
      </c>
      <c r="N19" s="282">
        <v>91.890625</v>
      </c>
      <c r="P19" s="280" t="str" cm="1">
        <f t="array" ref="P19">_xll.BDP(I19,"ID_ISIN")</f>
        <v>US91282CGK18</v>
      </c>
      <c r="Q19" s="280" t="str" cm="1">
        <f t="array" ref="Q19">_xll.BDP(P19&amp;" Govt","MATURITY")</f>
        <v>15/01/2033</v>
      </c>
      <c r="R19" s="280" t="str" cm="1">
        <f t="array" ref="R19">_xll.BDP(I19,"CRNCY")</f>
        <v>USD</v>
      </c>
      <c r="S19" s="307" cm="1">
        <f t="array" ref="S19">_xll.BDP(P19&amp;" Govt","RISK_MID")</f>
        <v>7.9075887170221488</v>
      </c>
      <c r="T19" s="308">
        <f t="shared" si="1"/>
        <v>2482.9497838128564</v>
      </c>
      <c r="U19" s="280" cm="1">
        <f t="array" ref="U19">IF(R19="GBP",1,_xll.BDP("GBP"&amp;R19&amp;" CURNCY","PX_LAST"))</f>
        <v>1.2910999999999999</v>
      </c>
      <c r="V19" s="309">
        <f t="shared" si="2"/>
        <v>0.17735355598663261</v>
      </c>
      <c r="X19" s="279" t="str">
        <f t="shared" si="3"/>
        <v>US91282CGK18</v>
      </c>
      <c r="Y19" s="306">
        <f t="shared" si="4"/>
        <v>3764.4285714285716</v>
      </c>
      <c r="Z19" s="281">
        <f t="shared" si="5"/>
        <v>-289.57142857142844</v>
      </c>
      <c r="AA19" s="281">
        <f t="shared" si="6"/>
        <v>-177.35355598663256</v>
      </c>
      <c r="AB19" s="307" cm="1">
        <f t="array" ref="AB19">_xll.BDP(P19&amp;" Govt","PX_DIRTY_MID")</f>
        <v>98.566967187499984</v>
      </c>
      <c r="AC19" s="310">
        <f t="shared" si="7"/>
        <v>-221068.68173214688</v>
      </c>
      <c r="AD19" s="279" t="str">
        <f t="shared" si="8"/>
        <v>TII 1 ⅛ 01/15/33</v>
      </c>
      <c r="AE19" s="281"/>
      <c r="AF19" s="281">
        <f t="shared" si="9"/>
        <v>-289.57142857142844</v>
      </c>
      <c r="AG19" s="281">
        <f t="shared" si="10"/>
        <v>-177.35355598663256</v>
      </c>
      <c r="AH19" s="310">
        <f t="shared" si="11"/>
        <v>-221068.68173214688</v>
      </c>
      <c r="AI19" s="280" t="b">
        <f t="shared" si="12"/>
        <v>1</v>
      </c>
      <c r="AK19" s="321" t="s">
        <v>1037</v>
      </c>
      <c r="AL19" s="322" t="str">
        <f t="shared" si="13"/>
        <v>91282CGK Govt</v>
      </c>
      <c r="AM19" s="322" t="str">
        <f t="shared" si="14"/>
        <v>Sell</v>
      </c>
      <c r="AN19" s="323">
        <f t="shared" si="15"/>
        <v>289.57142857142844</v>
      </c>
      <c r="AO19" s="322" t="str">
        <f t="shared" si="16"/>
        <v>USFIDRV</v>
      </c>
      <c r="AP19" s="324" t="str">
        <f t="shared" si="17"/>
        <v>05/31/2024</v>
      </c>
      <c r="AQ19" s="322" t="s">
        <v>1035</v>
      </c>
      <c r="AR19" s="322" t="s">
        <v>1024</v>
      </c>
      <c r="AS19" s="322" t="s">
        <v>1025</v>
      </c>
      <c r="AT19" s="322"/>
      <c r="AU19" s="327"/>
      <c r="AV19" s="280" t="str" cm="1">
        <f t="array" ref="AV19">_xll.BDP(I19,"SECURITY_TYP")</f>
        <v>US GOVERNMENT</v>
      </c>
    </row>
    <row r="20" spans="1:51" s="280" customFormat="1" x14ac:dyDescent="0.35">
      <c r="A20" s="280" t="s">
        <v>230</v>
      </c>
      <c r="B20" s="280" t="s">
        <v>231</v>
      </c>
      <c r="D20" s="312">
        <v>7792</v>
      </c>
      <c r="E20" s="312">
        <v>8223717.217104</v>
      </c>
      <c r="F20" s="280">
        <v>101.765</v>
      </c>
      <c r="G20" s="313"/>
      <c r="H20" s="314">
        <f t="shared" si="18"/>
        <v>-450</v>
      </c>
      <c r="I20" s="279" t="s">
        <v>180</v>
      </c>
      <c r="J20" s="280" t="s">
        <v>181</v>
      </c>
      <c r="L20" s="306">
        <v>945</v>
      </c>
      <c r="M20" s="306">
        <v>887981.19230769225</v>
      </c>
      <c r="N20" s="282">
        <v>92.73</v>
      </c>
      <c r="P20" s="280" t="str" cm="1">
        <f t="array" ref="P20">_xll.BDP(I20,"ID_ISIN")</f>
        <v>GB00BQC4R999</v>
      </c>
      <c r="Q20" s="280" t="str" cm="1">
        <f t="array" ref="Q20">_xll.BDP(P20&amp;" Govt","MATURITY")</f>
        <v>29/01/2038</v>
      </c>
      <c r="R20" s="280" t="str" cm="1">
        <f t="array" ref="R20">_xll.BDP(I20,"CRNCY")</f>
        <v>GBP</v>
      </c>
      <c r="S20" s="307" cm="1">
        <f t="array" ref="S20">_xll.BDP(P20&amp;" Govt","RISK_MID")</f>
        <v>9.8461114432595309</v>
      </c>
      <c r="T20" s="308">
        <f t="shared" si="1"/>
        <v>930.4575313880257</v>
      </c>
      <c r="U20" s="280" cm="1">
        <f t="array" ref="U20">IF(R20="GBP",1,_xll.BDP("GBP"&amp;R20&amp;" CURNCY","PX_LAST"))</f>
        <v>1</v>
      </c>
      <c r="V20" s="309">
        <f t="shared" si="2"/>
        <v>6.6461252242001834E-2</v>
      </c>
      <c r="X20" s="279" t="str">
        <f t="shared" si="3"/>
        <v>GB00BQC4R999</v>
      </c>
      <c r="Y20" s="306">
        <f t="shared" si="4"/>
        <v>877.5</v>
      </c>
      <c r="Z20" s="281">
        <f t="shared" si="5"/>
        <v>-67.5</v>
      </c>
      <c r="AA20" s="281">
        <f t="shared" si="6"/>
        <v>-66.461252242001834</v>
      </c>
      <c r="AB20" s="307" cm="1">
        <f t="array" ref="AB20">_xll.BDP(P20&amp;" Govt","PX_DIRTY_MID")</f>
        <v>96.229769230769222</v>
      </c>
      <c r="AC20" s="310">
        <f t="shared" si="7"/>
        <v>-64955.094230769231</v>
      </c>
      <c r="AD20" s="279" t="str">
        <f t="shared" si="8"/>
        <v>UKT 3 ¾ 01/29/38</v>
      </c>
      <c r="AE20" s="281"/>
      <c r="AF20" s="281">
        <f t="shared" si="9"/>
        <v>-67.5</v>
      </c>
      <c r="AG20" s="281">
        <f t="shared" si="10"/>
        <v>-66.461252242001834</v>
      </c>
      <c r="AH20" s="310">
        <f t="shared" si="11"/>
        <v>-64955.094230769231</v>
      </c>
      <c r="AI20" s="280" t="b">
        <f t="shared" si="12"/>
        <v>1</v>
      </c>
      <c r="AK20" s="321" t="s">
        <v>1037</v>
      </c>
      <c r="AL20" s="322" t="str">
        <f t="shared" si="13"/>
        <v>BZ691391 Corp</v>
      </c>
      <c r="AM20" s="322" t="str">
        <f t="shared" si="14"/>
        <v>Sell</v>
      </c>
      <c r="AN20" s="323">
        <f t="shared" si="15"/>
        <v>67.5</v>
      </c>
      <c r="AO20" s="322" t="str">
        <f t="shared" si="16"/>
        <v>EULNGFI</v>
      </c>
      <c r="AP20" s="324" t="str">
        <f t="shared" si="17"/>
        <v>05/31/2024</v>
      </c>
      <c r="AQ20" s="322" t="s">
        <v>1035</v>
      </c>
      <c r="AR20" s="322" t="s">
        <v>1024</v>
      </c>
      <c r="AS20" s="322" t="s">
        <v>1025</v>
      </c>
      <c r="AT20" s="322"/>
      <c r="AU20" s="327"/>
      <c r="AV20" s="280" t="str" cm="1">
        <f t="array" ref="AV20">_xll.BDP(I20,"SECURITY_TYP")</f>
        <v>UK GILT STOCK</v>
      </c>
    </row>
    <row r="21" spans="1:51" s="280" customFormat="1" x14ac:dyDescent="0.35">
      <c r="A21" s="280" t="s">
        <v>198</v>
      </c>
      <c r="B21" s="280" t="s">
        <v>199</v>
      </c>
      <c r="D21" s="312">
        <v>2929</v>
      </c>
      <c r="E21" s="312">
        <v>4939557.2809218988</v>
      </c>
      <c r="F21" s="280">
        <v>101.32299999999999</v>
      </c>
      <c r="G21" s="313"/>
      <c r="H21" s="314" t="e">
        <f t="shared" si="18"/>
        <v>#N/A</v>
      </c>
      <c r="I21" s="279" t="s">
        <v>496</v>
      </c>
      <c r="J21" s="280" t="s">
        <v>497</v>
      </c>
      <c r="L21" s="306">
        <v>394</v>
      </c>
      <c r="M21" s="306">
        <v>391401.65235785948</v>
      </c>
      <c r="N21" s="282">
        <v>97.927999999999997</v>
      </c>
      <c r="P21" s="280" t="str" cm="1">
        <f t="array" ref="P21">_xll.BDP(I21,"ID_ISIN")</f>
        <v>GB00BPSNB460</v>
      </c>
      <c r="Q21" s="280" t="str" cm="1">
        <f t="array" ref="Q21">_xll.BDP(P21&amp;" Govt","MATURITY")</f>
        <v>07/03/2027</v>
      </c>
      <c r="R21" s="280" t="str" cm="1">
        <f t="array" ref="R21">_xll.BDP(I21,"CRNCY")</f>
        <v>GBP</v>
      </c>
      <c r="S21" s="307" cm="1">
        <f t="array" ref="S21">_xll.BDP(P21&amp;" Govt","RISK_MID")</f>
        <v>2.4573965236371009</v>
      </c>
      <c r="T21" s="308">
        <f t="shared" si="1"/>
        <v>96.821423031301777</v>
      </c>
      <c r="U21" s="280" cm="1">
        <f t="array" ref="U21">IF(R21="GBP",1,_xll.BDP("GBP"&amp;R21&amp;" CURNCY","PX_LAST"))</f>
        <v>1</v>
      </c>
      <c r="V21" s="309">
        <f t="shared" si="2"/>
        <v>6.9158159308072694E-3</v>
      </c>
      <c r="X21" s="279" t="str">
        <f t="shared" si="3"/>
        <v>GB00BPSNB460</v>
      </c>
      <c r="Y21" s="306">
        <f t="shared" si="4"/>
        <v>365.85714285714289</v>
      </c>
      <c r="Z21" s="281">
        <f t="shared" si="5"/>
        <v>-28.14285714285711</v>
      </c>
      <c r="AA21" s="281">
        <f t="shared" si="6"/>
        <v>-6.9158159308072609</v>
      </c>
      <c r="AB21" s="307" cm="1">
        <f t="array" ref="AB21">_xll.BDP(P21&amp;" Govt","PX_DIRTY_MID")</f>
        <v>100.52015133779265</v>
      </c>
      <c r="AC21" s="310">
        <f t="shared" si="7"/>
        <v>-28289.242590778758</v>
      </c>
      <c r="AD21" s="279" t="str">
        <f t="shared" si="8"/>
        <v>UKT 3 ¾ 03/07/27</v>
      </c>
      <c r="AE21" s="281"/>
      <c r="AF21" s="281">
        <f t="shared" si="9"/>
        <v>-28.14285714285711</v>
      </c>
      <c r="AG21" s="281">
        <f t="shared" si="10"/>
        <v>-6.9158159308072609</v>
      </c>
      <c r="AH21" s="310">
        <f t="shared" si="11"/>
        <v>-28289.242590778758</v>
      </c>
      <c r="AI21" s="280" t="b">
        <f t="shared" si="12"/>
        <v>1</v>
      </c>
      <c r="AK21" s="321" t="s">
        <v>1037</v>
      </c>
      <c r="AL21" s="322" t="str">
        <f t="shared" si="13"/>
        <v>ZF128076 Corp</v>
      </c>
      <c r="AM21" s="322" t="str">
        <f t="shared" si="14"/>
        <v>Sell</v>
      </c>
      <c r="AN21" s="323">
        <f t="shared" si="15"/>
        <v>28.14285714285711</v>
      </c>
      <c r="AO21" s="322" t="str">
        <f t="shared" si="16"/>
        <v>EULNGFI</v>
      </c>
      <c r="AP21" s="324" t="str">
        <f t="shared" si="17"/>
        <v>05/31/2024</v>
      </c>
      <c r="AQ21" s="322" t="s">
        <v>1035</v>
      </c>
      <c r="AR21" s="322" t="s">
        <v>1024</v>
      </c>
      <c r="AS21" s="322" t="s">
        <v>1025</v>
      </c>
      <c r="AT21" s="322"/>
      <c r="AU21" s="327"/>
      <c r="AV21" s="280" t="str" cm="1">
        <f t="array" ref="AV21">_xll.BDP(I21,"SECURITY_TYP")</f>
        <v>UK GILT STOCK</v>
      </c>
    </row>
    <row r="22" spans="1:51" s="280" customFormat="1" x14ac:dyDescent="0.35">
      <c r="A22" s="280" t="s">
        <v>196</v>
      </c>
      <c r="B22" s="280" t="s">
        <v>197</v>
      </c>
      <c r="D22" s="312">
        <v>1479</v>
      </c>
      <c r="E22" s="312">
        <v>1453010.1411647999</v>
      </c>
      <c r="F22" s="280">
        <v>63.573999999999998</v>
      </c>
      <c r="G22" s="313"/>
      <c r="H22" s="314">
        <f t="shared" si="18"/>
        <v>-496</v>
      </c>
      <c r="I22" s="279" t="s">
        <v>271</v>
      </c>
      <c r="J22" s="280" t="s">
        <v>272</v>
      </c>
      <c r="L22" s="306">
        <v>2296</v>
      </c>
      <c r="M22" s="306">
        <v>2213307.0192341139</v>
      </c>
      <c r="N22" s="282">
        <v>94.896900000000002</v>
      </c>
      <c r="P22" s="280" t="str" cm="1">
        <f t="array" ref="P22">_xll.BDP(I22,"ID_ISIN")</f>
        <v>GB00BPSNBB36</v>
      </c>
      <c r="Q22" s="280" t="str" cm="1">
        <f t="array" ref="Q22">_xll.BDP(P22&amp;" Govt","MATURITY")</f>
        <v>31/07/2054</v>
      </c>
      <c r="R22" s="280" t="str" cm="1">
        <f t="array" ref="R22">_xll.BDP(I22,"CRNCY")</f>
        <v>GBP</v>
      </c>
      <c r="S22" s="307" cm="1">
        <f t="array" ref="S22">_xll.BDP(P22&amp;" Govt","RISK_MID")</f>
        <v>15.814953291549472</v>
      </c>
      <c r="T22" s="308">
        <f t="shared" si="1"/>
        <v>3631.1132757397586</v>
      </c>
      <c r="U22" s="280" cm="1">
        <f t="array" ref="U22">IF(R22="GBP",1,_xll.BDP("GBP"&amp;R22&amp;" CURNCY","PX_LAST"))</f>
        <v>1</v>
      </c>
      <c r="V22" s="309">
        <f t="shared" si="2"/>
        <v>0.25936523398141131</v>
      </c>
      <c r="X22" s="279" t="str">
        <f t="shared" si="3"/>
        <v>GB00BPSNBB36</v>
      </c>
      <c r="Y22" s="306">
        <f t="shared" si="4"/>
        <v>2132</v>
      </c>
      <c r="Z22" s="281">
        <f t="shared" si="5"/>
        <v>-164</v>
      </c>
      <c r="AA22" s="281">
        <f t="shared" si="6"/>
        <v>-259.36523398141134</v>
      </c>
      <c r="AB22" s="307" cm="1">
        <f t="array" ref="AB22">_xll.BDP(P22&amp;" Govt","PX_DIRTY_MID")</f>
        <v>98.624912416387971</v>
      </c>
      <c r="AC22" s="310">
        <f t="shared" si="7"/>
        <v>-161744.85636287628</v>
      </c>
      <c r="AD22" s="279" t="str">
        <f t="shared" si="8"/>
        <v>UKT 4 ⅜ 07/31/54</v>
      </c>
      <c r="AF22" s="281">
        <f t="shared" si="9"/>
        <v>-164</v>
      </c>
      <c r="AG22" s="281">
        <f t="shared" si="10"/>
        <v>-259.36523398141134</v>
      </c>
      <c r="AH22" s="310">
        <f t="shared" si="11"/>
        <v>-161744.85636287628</v>
      </c>
      <c r="AI22" s="280" t="b">
        <f t="shared" si="12"/>
        <v>1</v>
      </c>
      <c r="AK22" s="321" t="s">
        <v>1037</v>
      </c>
      <c r="AL22" s="322" t="str">
        <f t="shared" si="13"/>
        <v>ZF268086 Corp</v>
      </c>
      <c r="AM22" s="322" t="str">
        <f t="shared" si="14"/>
        <v>Sell</v>
      </c>
      <c r="AN22" s="323">
        <f t="shared" si="15"/>
        <v>164</v>
      </c>
      <c r="AO22" s="322" t="str">
        <f t="shared" si="16"/>
        <v>EULNGFI</v>
      </c>
      <c r="AP22" s="324" t="str">
        <f t="shared" si="17"/>
        <v>05/31/2024</v>
      </c>
      <c r="AQ22" s="322" t="s">
        <v>1035</v>
      </c>
      <c r="AR22" s="322" t="s">
        <v>1024</v>
      </c>
      <c r="AS22" s="322" t="s">
        <v>1025</v>
      </c>
      <c r="AT22" s="322"/>
      <c r="AU22" s="327"/>
      <c r="AV22" s="280" t="str" cm="1">
        <f t="array" ref="AV22">_xll.BDP(I22,"SECURITY_TYP")</f>
        <v>UK GILT STOCK</v>
      </c>
    </row>
    <row r="23" spans="1:51" s="280" customFormat="1" x14ac:dyDescent="0.35">
      <c r="A23" s="280" t="s">
        <v>271</v>
      </c>
      <c r="B23" s="280" t="s">
        <v>272</v>
      </c>
      <c r="D23" s="312">
        <v>1800</v>
      </c>
      <c r="E23" s="312">
        <v>1774897.4234949835</v>
      </c>
      <c r="F23" s="280">
        <v>96.527000000000001</v>
      </c>
      <c r="G23" s="313"/>
      <c r="H23" s="314">
        <f t="shared" si="18"/>
        <v>0</v>
      </c>
      <c r="I23" s="279" t="s">
        <v>218</v>
      </c>
      <c r="J23" s="280" t="s">
        <v>219</v>
      </c>
      <c r="L23" s="306">
        <v>1383</v>
      </c>
      <c r="M23" s="306">
        <v>1137583.6134851999</v>
      </c>
      <c r="N23" s="282">
        <v>66.238</v>
      </c>
      <c r="P23" s="280" t="str" cm="1">
        <f t="array" ref="P23">_xll.BDP(I23,"ID_ISIN")</f>
        <v>GB00BM8Z2W66</v>
      </c>
      <c r="Q23" s="280" t="str" cm="1">
        <f t="array" ref="Q23">_xll.BDP(P23&amp;" Govt","MATURITY")</f>
        <v>22/03/2073</v>
      </c>
      <c r="R23" s="280" t="str" cm="1">
        <f t="array" ref="R23">_xll.BDP(I23,"CRNCY")</f>
        <v>GBP</v>
      </c>
      <c r="S23" s="307" cm="1">
        <f t="array" ref="S23">_xll.BDP(P23&amp;" Govt","RISK_MID")</f>
        <v>38.348948160189984</v>
      </c>
      <c r="T23" s="308">
        <f t="shared" si="1"/>
        <v>5303.6595305542742</v>
      </c>
      <c r="U23" s="280" cm="1">
        <f t="array" ref="U23">IF(R23="GBP",1,_xll.BDP("GBP"&amp;R23&amp;" CURNCY","PX_LAST"))</f>
        <v>1</v>
      </c>
      <c r="V23" s="309">
        <f t="shared" si="2"/>
        <v>0.37883282361101961</v>
      </c>
      <c r="X23" s="279" t="str">
        <f t="shared" si="3"/>
        <v>GB00BM8Z2W66</v>
      </c>
      <c r="Y23" s="306">
        <f t="shared" si="4"/>
        <v>1284.2142857142858</v>
      </c>
      <c r="Z23" s="281">
        <f t="shared" si="5"/>
        <v>-98.785714285714221</v>
      </c>
      <c r="AA23" s="281">
        <f t="shared" si="6"/>
        <v>-378.83282361101936</v>
      </c>
      <c r="AB23" s="307" cm="1">
        <f t="array" ref="AB23">_xll.BDP(P23&amp;" Govt","PX_DIRTY_MID")</f>
        <v>82.431382296875</v>
      </c>
      <c r="AC23" s="310">
        <f t="shared" si="7"/>
        <v>-81430.429797555757</v>
      </c>
      <c r="AD23" s="279" t="str">
        <f t="shared" si="8"/>
        <v>UKTI 0 ⅛ 03/22/2073 3MO</v>
      </c>
      <c r="AE23" s="281"/>
      <c r="AF23" s="281">
        <f t="shared" si="9"/>
        <v>-98.785714285714221</v>
      </c>
      <c r="AG23" s="281">
        <f t="shared" si="10"/>
        <v>-378.83282361101936</v>
      </c>
      <c r="AH23" s="310">
        <f t="shared" si="11"/>
        <v>-81430.429797555757</v>
      </c>
      <c r="AI23" s="280" t="b">
        <f t="shared" si="12"/>
        <v>1</v>
      </c>
      <c r="AK23" s="321" t="s">
        <v>1037</v>
      </c>
      <c r="AL23" s="322" t="str">
        <f t="shared" si="13"/>
        <v>BS378720 Corp</v>
      </c>
      <c r="AM23" s="322" t="str">
        <f t="shared" si="14"/>
        <v>Sell</v>
      </c>
      <c r="AN23" s="323">
        <f t="shared" si="15"/>
        <v>98.785714285714221</v>
      </c>
      <c r="AO23" s="322" t="str">
        <f t="shared" si="16"/>
        <v>EULNGFI</v>
      </c>
      <c r="AP23" s="324" t="str">
        <f t="shared" si="17"/>
        <v>05/31/2024</v>
      </c>
      <c r="AQ23" s="322" t="s">
        <v>1035</v>
      </c>
      <c r="AR23" s="322" t="s">
        <v>1024</v>
      </c>
      <c r="AS23" s="322" t="s">
        <v>1025</v>
      </c>
      <c r="AT23" s="322"/>
      <c r="AU23" s="327"/>
      <c r="AV23" s="280" t="str" cm="1">
        <f t="array" ref="AV23">_xll.BDP(I23,"SECURITY_TYP")</f>
        <v>UK GILT STOCK</v>
      </c>
    </row>
    <row r="24" spans="1:51" s="280" customFormat="1" x14ac:dyDescent="0.35">
      <c r="A24" s="280" t="s">
        <v>1370</v>
      </c>
      <c r="B24" s="280" t="s">
        <v>1371</v>
      </c>
      <c r="D24" s="312">
        <v>-56</v>
      </c>
      <c r="E24" s="312">
        <v>-52522.226633550919</v>
      </c>
      <c r="F24" s="280">
        <v>114.625</v>
      </c>
      <c r="G24" s="313"/>
      <c r="H24" s="314">
        <f t="shared" si="18"/>
        <v>-950</v>
      </c>
      <c r="I24" s="279" t="s">
        <v>200</v>
      </c>
      <c r="J24" s="280" t="s">
        <v>201</v>
      </c>
      <c r="L24" s="306">
        <v>3584</v>
      </c>
      <c r="M24" s="306">
        <v>5719303.7239295989</v>
      </c>
      <c r="N24" s="282">
        <v>98.965999999999994</v>
      </c>
      <c r="P24" s="280" t="str" cm="1">
        <f t="array" ref="P24">_xll.BDP(I24,"ID_ISIN")</f>
        <v>GB00B3Y1JG82</v>
      </c>
      <c r="Q24" s="280" t="str" cm="1">
        <f t="array" ref="Q24">_xll.BDP(P24&amp;" Govt","MATURITY")</f>
        <v>22/03/2029</v>
      </c>
      <c r="R24" s="280" t="str" cm="1">
        <f t="array" ref="R24">_xll.BDP(I24,"CRNCY")</f>
        <v>GBP</v>
      </c>
      <c r="S24" s="307" cm="1">
        <f t="array" ref="S24">_xll.BDP(P24&amp;" Govt","RISK_MID")</f>
        <v>7.5040653320963502</v>
      </c>
      <c r="T24" s="308">
        <f t="shared" si="1"/>
        <v>2689.4570150233317</v>
      </c>
      <c r="U24" s="280" cm="1">
        <f t="array" ref="U24">IF(R24="GBP",1,_xll.BDP("GBP"&amp;R24&amp;" CURNCY","PX_LAST"))</f>
        <v>1</v>
      </c>
      <c r="V24" s="309">
        <f t="shared" si="2"/>
        <v>0.19210407250166656</v>
      </c>
      <c r="X24" s="279" t="str">
        <f t="shared" si="3"/>
        <v>GB00B3Y1JG82</v>
      </c>
      <c r="Y24" s="306">
        <f t="shared" si="4"/>
        <v>3328</v>
      </c>
      <c r="Z24" s="281">
        <f t="shared" si="5"/>
        <v>-256</v>
      </c>
      <c r="AA24" s="281">
        <f t="shared" si="6"/>
        <v>-192.10407250166656</v>
      </c>
      <c r="AB24" s="307" cm="1">
        <f t="array" ref="AB24">_xll.BDP(P24&amp;" Govt","PX_DIRTY_MID")</f>
        <v>160.87736960625</v>
      </c>
      <c r="AC24" s="310">
        <f t="shared" si="7"/>
        <v>-411846.066192</v>
      </c>
      <c r="AD24" s="279" t="str">
        <f t="shared" si="8"/>
        <v>UKTI 0 ⅛ 03/22/29 3MO</v>
      </c>
      <c r="AE24" s="281"/>
      <c r="AF24" s="281">
        <f t="shared" si="9"/>
        <v>-256</v>
      </c>
      <c r="AG24" s="281">
        <f t="shared" si="10"/>
        <v>-192.10407250166656</v>
      </c>
      <c r="AH24" s="310">
        <f t="shared" si="11"/>
        <v>-411846.066192</v>
      </c>
      <c r="AI24" s="280" t="b">
        <f t="shared" si="12"/>
        <v>1</v>
      </c>
      <c r="AK24" s="321" t="s">
        <v>1037</v>
      </c>
      <c r="AL24" s="322" t="str">
        <f t="shared" si="13"/>
        <v>EI875775 Corp</v>
      </c>
      <c r="AM24" s="322" t="str">
        <f t="shared" si="14"/>
        <v>Sell</v>
      </c>
      <c r="AN24" s="323">
        <f t="shared" si="15"/>
        <v>256</v>
      </c>
      <c r="AO24" s="322" t="str">
        <f t="shared" si="16"/>
        <v>EULNGFI</v>
      </c>
      <c r="AP24" s="324" t="str">
        <f t="shared" si="17"/>
        <v>05/31/2024</v>
      </c>
      <c r="AQ24" s="322" t="s">
        <v>1035</v>
      </c>
      <c r="AR24" s="322" t="s">
        <v>1024</v>
      </c>
      <c r="AS24" s="322" t="s">
        <v>1025</v>
      </c>
      <c r="AT24" s="325"/>
      <c r="AU24" s="326"/>
      <c r="AV24" s="280" t="str" cm="1">
        <f t="array" ref="AV24">_xll.BDP(I24,"SECURITY_TYP")</f>
        <v>UK GILT STOCK</v>
      </c>
    </row>
    <row r="25" spans="1:51" s="280" customFormat="1" x14ac:dyDescent="0.35">
      <c r="A25" s="280" t="s">
        <v>206</v>
      </c>
      <c r="B25" s="280" t="s">
        <v>207</v>
      </c>
      <c r="D25" s="312">
        <v>1444</v>
      </c>
      <c r="E25" s="312">
        <v>1489456.2564880003</v>
      </c>
      <c r="F25" s="280">
        <v>68.405000000000001</v>
      </c>
      <c r="G25" s="313"/>
      <c r="H25" s="314">
        <f t="shared" si="18"/>
        <v>-1100</v>
      </c>
      <c r="I25" s="279" t="s">
        <v>194</v>
      </c>
      <c r="J25" s="280" t="s">
        <v>195</v>
      </c>
      <c r="L25" s="306">
        <v>16395</v>
      </c>
      <c r="M25" s="306">
        <v>18692931.495870002</v>
      </c>
      <c r="N25" s="282">
        <v>88.37</v>
      </c>
      <c r="P25" s="280" t="str" cm="1">
        <f t="array" ref="P25">_xll.BDP(I25,"ID_ISIN")</f>
        <v>GB00BLH38265</v>
      </c>
      <c r="Q25" s="280" t="str" cm="1">
        <f t="array" ref="Q25">_xll.BDP(P25&amp;" Govt","MATURITY")</f>
        <v>22/03/2039</v>
      </c>
      <c r="R25" s="280" t="str" cm="1">
        <f t="array" ref="R25">_xll.BDP(I25,"CRNCY")</f>
        <v>GBP</v>
      </c>
      <c r="S25" s="307" cm="1">
        <f t="array" ref="S25">_xll.BDP(P25&amp;" Govt","RISK_MID")</f>
        <v>16.567532344593229</v>
      </c>
      <c r="T25" s="308">
        <f t="shared" si="1"/>
        <v>27162.469278960598</v>
      </c>
      <c r="U25" s="280" cm="1">
        <f t="array" ref="U25">IF(R25="GBP",1,_xll.BDP("GBP"&amp;R25&amp;" CURNCY","PX_LAST"))</f>
        <v>1</v>
      </c>
      <c r="V25" s="309">
        <f t="shared" si="2"/>
        <v>1.9401763770686142</v>
      </c>
      <c r="X25" s="279" t="str">
        <f t="shared" si="3"/>
        <v>GB00BLH38265</v>
      </c>
      <c r="Y25" s="306">
        <f t="shared" si="4"/>
        <v>15223.928571428572</v>
      </c>
      <c r="Z25" s="281">
        <f t="shared" si="5"/>
        <v>-1171.0714285714275</v>
      </c>
      <c r="AA25" s="281">
        <f t="shared" si="6"/>
        <v>-1940.1763770686125</v>
      </c>
      <c r="AB25" s="307" cm="1">
        <f t="array" ref="AB25">_xll.BDP(P25&amp;" Govt","PX_DIRTY_MID")</f>
        <v>114.51999638625001</v>
      </c>
      <c r="AC25" s="310">
        <f t="shared" si="7"/>
        <v>-1341110.9576804051</v>
      </c>
      <c r="AD25" s="279" t="str">
        <f t="shared" si="8"/>
        <v>UKTI 0 ⅛ 03/22/39 3MO</v>
      </c>
      <c r="AE25" s="281"/>
      <c r="AF25" s="281">
        <f t="shared" si="9"/>
        <v>-1171.0714285714275</v>
      </c>
      <c r="AG25" s="281">
        <f t="shared" si="10"/>
        <v>-1940.1763770686125</v>
      </c>
      <c r="AH25" s="310">
        <f t="shared" si="11"/>
        <v>-1341110.9576804051</v>
      </c>
      <c r="AI25" s="280" t="b">
        <f t="shared" si="12"/>
        <v>1</v>
      </c>
      <c r="AK25" s="321" t="s">
        <v>1037</v>
      </c>
      <c r="AL25" s="322" t="str">
        <f t="shared" si="13"/>
        <v>BP458813 Corp</v>
      </c>
      <c r="AM25" s="322" t="str">
        <f t="shared" si="14"/>
        <v>Sell</v>
      </c>
      <c r="AN25" s="323">
        <f t="shared" si="15"/>
        <v>1171.0714285714275</v>
      </c>
      <c r="AO25" s="322" t="str">
        <f t="shared" si="16"/>
        <v>EULNGFI</v>
      </c>
      <c r="AP25" s="324" t="str">
        <f t="shared" si="17"/>
        <v>05/31/2024</v>
      </c>
      <c r="AQ25" s="322" t="s">
        <v>1035</v>
      </c>
      <c r="AR25" s="322" t="s">
        <v>1024</v>
      </c>
      <c r="AS25" s="322" t="s">
        <v>1025</v>
      </c>
      <c r="AT25" s="325"/>
      <c r="AU25" s="326"/>
      <c r="AV25" s="280" t="str" cm="1">
        <f t="array" ref="AV25">_xll.BDP(I25,"SECURITY_TYP")</f>
        <v>UK GILT STOCK</v>
      </c>
    </row>
    <row r="26" spans="1:51" s="280" customFormat="1" x14ac:dyDescent="0.35">
      <c r="A26" s="280" t="s">
        <v>200</v>
      </c>
      <c r="B26" s="280" t="s">
        <v>201</v>
      </c>
      <c r="D26" s="312">
        <v>2634</v>
      </c>
      <c r="E26" s="312">
        <v>4236247.8257351993</v>
      </c>
      <c r="F26" s="280">
        <v>98.977999999999994</v>
      </c>
      <c r="G26" s="313"/>
      <c r="H26" s="314">
        <f t="shared" si="18"/>
        <v>7350</v>
      </c>
      <c r="I26" s="279" t="s">
        <v>226</v>
      </c>
      <c r="J26" s="280" t="s">
        <v>227</v>
      </c>
      <c r="L26" s="306">
        <v>4482</v>
      </c>
      <c r="M26" s="306">
        <v>5719520.6401895992</v>
      </c>
      <c r="N26" s="282">
        <v>80.804000000000002</v>
      </c>
      <c r="P26" s="280" t="str" cm="1">
        <f t="array" ref="P26">_xll.BDP(I26,"ID_ISIN")</f>
        <v>GB00B7RN0G65</v>
      </c>
      <c r="Q26" s="280" t="str" cm="1">
        <f t="array" ref="Q26">_xll.BDP(P26&amp;" Govt","MATURITY")</f>
        <v>22/03/2044</v>
      </c>
      <c r="R26" s="280" t="str" cm="1">
        <f t="array" ref="R26">_xll.BDP(I26,"CRNCY")</f>
        <v>GBP</v>
      </c>
      <c r="S26" s="307" cm="1">
        <f t="array" ref="S26">_xll.BDP(P26&amp;" Govt","RISK_MID")</f>
        <v>24.756585977912149</v>
      </c>
      <c r="T26" s="308">
        <f t="shared" si="1"/>
        <v>11095.901835300225</v>
      </c>
      <c r="U26" s="280" cm="1">
        <f t="array" ref="U26">IF(R26="GBP",1,_xll.BDP("GBP"&amp;R26&amp;" CURNCY","PX_LAST"))</f>
        <v>1</v>
      </c>
      <c r="V26" s="309">
        <f t="shared" si="2"/>
        <v>0.79256441680715894</v>
      </c>
      <c r="X26" s="279" t="str">
        <f t="shared" si="3"/>
        <v>GB00B7RN0G65</v>
      </c>
      <c r="Y26" s="306">
        <f t="shared" si="4"/>
        <v>4161.8571428571431</v>
      </c>
      <c r="Z26" s="281">
        <f t="shared" si="5"/>
        <v>-320.14285714285688</v>
      </c>
      <c r="AA26" s="281">
        <f t="shared" si="6"/>
        <v>-792.5644168071583</v>
      </c>
      <c r="AB26" s="307" cm="1">
        <f t="array" ref="AB26">_xll.BDP(P26&amp;" Govt","PX_DIRTY_MID")</f>
        <v>128.35372854125001</v>
      </c>
      <c r="AC26" s="310">
        <f t="shared" si="7"/>
        <v>-410915.29380134429</v>
      </c>
      <c r="AD26" s="279" t="str">
        <f t="shared" si="8"/>
        <v>UKTI 0 ⅛ 03/22/44 3MO</v>
      </c>
      <c r="AF26" s="281">
        <f t="shared" si="9"/>
        <v>-320.14285714285688</v>
      </c>
      <c r="AG26" s="281">
        <f t="shared" si="10"/>
        <v>-792.5644168071583</v>
      </c>
      <c r="AH26" s="310">
        <f t="shared" si="11"/>
        <v>-410915.29380134429</v>
      </c>
      <c r="AI26" s="280" t="b">
        <f t="shared" si="12"/>
        <v>1</v>
      </c>
      <c r="AK26" s="321" t="s">
        <v>1037</v>
      </c>
      <c r="AL26" s="322" t="str">
        <f t="shared" si="13"/>
        <v>EJ289120 Corp</v>
      </c>
      <c r="AM26" s="322" t="str">
        <f t="shared" si="14"/>
        <v>Sell</v>
      </c>
      <c r="AN26" s="323">
        <f t="shared" si="15"/>
        <v>320.14285714285688</v>
      </c>
      <c r="AO26" s="322" t="str">
        <f t="shared" si="16"/>
        <v>EULNGFI</v>
      </c>
      <c r="AP26" s="324" t="str">
        <f t="shared" si="17"/>
        <v>05/31/2024</v>
      </c>
      <c r="AQ26" s="322" t="s">
        <v>1035</v>
      </c>
      <c r="AR26" s="322" t="s">
        <v>1024</v>
      </c>
      <c r="AS26" s="322" t="s">
        <v>1025</v>
      </c>
      <c r="AT26" s="322"/>
      <c r="AU26" s="327"/>
      <c r="AV26" s="280" t="str" cm="1">
        <f t="array" ref="AV26">_xll.BDP(I26,"SECURITY_TYP")</f>
        <v>UK GILT STOCK</v>
      </c>
    </row>
    <row r="27" spans="1:51" s="280" customFormat="1" x14ac:dyDescent="0.35">
      <c r="A27" s="280" t="s">
        <v>202</v>
      </c>
      <c r="B27" s="280" t="s">
        <v>203</v>
      </c>
      <c r="D27" s="312">
        <v>6391</v>
      </c>
      <c r="E27" s="312">
        <v>7454077.8969887998</v>
      </c>
      <c r="F27" s="280">
        <v>77.929000000000002</v>
      </c>
      <c r="G27" s="313"/>
      <c r="H27" s="314">
        <f t="shared" si="18"/>
        <v>0</v>
      </c>
      <c r="I27" s="279" t="s">
        <v>202</v>
      </c>
      <c r="J27" s="280" t="s">
        <v>203</v>
      </c>
      <c r="L27" s="306">
        <v>6391</v>
      </c>
      <c r="M27" s="306">
        <v>7421387.8246200001</v>
      </c>
      <c r="N27" s="282">
        <v>78.19</v>
      </c>
      <c r="P27" s="280" t="str" cm="1">
        <f t="array" ref="P27">_xll.BDP(I27,"ID_ISIN")</f>
        <v>GB00BYMWG366</v>
      </c>
      <c r="Q27" s="280" t="str" cm="1">
        <f t="array" ref="Q27">_xll.BDP(P27&amp;" Govt","MATURITY")</f>
        <v>22/03/2046</v>
      </c>
      <c r="R27" s="280" t="str" cm="1">
        <f t="array" ref="R27">_xll.BDP(I27,"CRNCY")</f>
        <v>GBP</v>
      </c>
      <c r="S27" s="307" cm="1">
        <f t="array" ref="S27">_xll.BDP(P27&amp;" Govt","RISK_MID")</f>
        <v>24.751196368807499</v>
      </c>
      <c r="T27" s="308">
        <f t="shared" si="1"/>
        <v>15818.489599304874</v>
      </c>
      <c r="U27" s="280" cm="1">
        <f t="array" ref="U27">IF(R27="GBP",1,_xll.BDP("GBP"&amp;R27&amp;" CURNCY","PX_LAST"))</f>
        <v>1</v>
      </c>
      <c r="V27" s="309">
        <f t="shared" si="2"/>
        <v>1.1298921142360625</v>
      </c>
      <c r="X27" s="279" t="str">
        <f t="shared" si="3"/>
        <v>GB00BYMWG366</v>
      </c>
      <c r="Y27" s="306">
        <f t="shared" si="4"/>
        <v>5934.5</v>
      </c>
      <c r="Z27" s="281">
        <f t="shared" si="5"/>
        <v>-456.5</v>
      </c>
      <c r="AA27" s="281">
        <f t="shared" si="6"/>
        <v>-1129.8921142360623</v>
      </c>
      <c r="AB27" s="307" cm="1">
        <f t="array" ref="AB27">_xll.BDP(P27&amp;" Govt","PX_DIRTY_MID")</f>
        <v>116.734210695</v>
      </c>
      <c r="AC27" s="310">
        <f t="shared" si="7"/>
        <v>-532891.67182267504</v>
      </c>
      <c r="AD27" s="279" t="str">
        <f t="shared" si="8"/>
        <v>UKTI 0 ⅛ 03/22/46 3MO</v>
      </c>
      <c r="AE27" s="281"/>
      <c r="AF27" s="281">
        <f t="shared" si="9"/>
        <v>-456.5</v>
      </c>
      <c r="AG27" s="281">
        <f t="shared" si="10"/>
        <v>-1129.8921142360623</v>
      </c>
      <c r="AH27" s="310">
        <f t="shared" si="11"/>
        <v>-532891.67182267504</v>
      </c>
      <c r="AI27" s="280" t="b">
        <f t="shared" si="12"/>
        <v>1</v>
      </c>
      <c r="AK27" s="321" t="s">
        <v>1037</v>
      </c>
      <c r="AL27" s="322" t="str">
        <f t="shared" si="13"/>
        <v>EK969151 Corp</v>
      </c>
      <c r="AM27" s="322" t="str">
        <f t="shared" si="14"/>
        <v>Sell</v>
      </c>
      <c r="AN27" s="323">
        <f t="shared" si="15"/>
        <v>456.5</v>
      </c>
      <c r="AO27" s="322" t="str">
        <f t="shared" si="16"/>
        <v>EULNGFI</v>
      </c>
      <c r="AP27" s="324" t="str">
        <f t="shared" si="17"/>
        <v>05/31/2024</v>
      </c>
      <c r="AQ27" s="322" t="s">
        <v>1035</v>
      </c>
      <c r="AR27" s="322" t="s">
        <v>1024</v>
      </c>
      <c r="AS27" s="322" t="s">
        <v>1025</v>
      </c>
      <c r="AT27" s="322"/>
      <c r="AU27" s="327"/>
      <c r="AV27" s="280" t="str" cm="1">
        <f t="array" ref="AV27">_xll.BDP(I27,"SECURITY_TYP")</f>
        <v>UK GILT STOCK</v>
      </c>
    </row>
    <row r="28" spans="1:51" s="280" customFormat="1" x14ac:dyDescent="0.35">
      <c r="A28" s="280" t="s">
        <v>1519</v>
      </c>
      <c r="B28" s="280" t="s">
        <v>1521</v>
      </c>
      <c r="D28" s="312">
        <v>131774.10886935293</v>
      </c>
      <c r="E28" s="312">
        <v>69065.257551091956</v>
      </c>
      <c r="F28" s="280">
        <v>0.9219710271606445</v>
      </c>
      <c r="G28" s="313"/>
      <c r="H28" s="314">
        <f t="shared" si="18"/>
        <v>0</v>
      </c>
      <c r="I28" s="279" t="s">
        <v>206</v>
      </c>
      <c r="J28" s="280" t="s">
        <v>207</v>
      </c>
      <c r="L28" s="306">
        <v>1444</v>
      </c>
      <c r="M28" s="306">
        <v>1481898.3864799999</v>
      </c>
      <c r="N28" s="282">
        <v>68.587999999999994</v>
      </c>
      <c r="P28" s="280" t="str" cm="1">
        <f t="array" ref="P28">_xll.BDP(I28,"ID_ISIN")</f>
        <v>GB00BP9DLZ64</v>
      </c>
      <c r="Q28" s="280" t="str" cm="1">
        <f t="array" ref="Q28">_xll.BDP(P28&amp;" Govt","MATURITY")</f>
        <v>22/03/2058</v>
      </c>
      <c r="R28" s="280" t="str" cm="1">
        <f t="array" ref="R28">_xll.BDP(I28,"CRNCY")</f>
        <v>GBP</v>
      </c>
      <c r="S28" s="307" cm="1">
        <f t="array" ref="S28">_xll.BDP(P28&amp;" Govt","RISK_MID")</f>
        <v>33.641613658302198</v>
      </c>
      <c r="T28" s="308">
        <f t="shared" si="1"/>
        <v>4857.8490122588373</v>
      </c>
      <c r="U28" s="280" cm="1">
        <f t="array" ref="U28">IF(R28="GBP",1,_xll.BDP("GBP"&amp;R28&amp;" CURNCY","PX_LAST"))</f>
        <v>1</v>
      </c>
      <c r="V28" s="309">
        <f t="shared" si="2"/>
        <v>0.34698921516134551</v>
      </c>
      <c r="X28" s="279" t="str">
        <f t="shared" si="3"/>
        <v>GB00BP9DLZ64</v>
      </c>
      <c r="Y28" s="306">
        <f t="shared" si="4"/>
        <v>1340.8571428571429</v>
      </c>
      <c r="Z28" s="281">
        <f t="shared" si="5"/>
        <v>-103.14285714285711</v>
      </c>
      <c r="AA28" s="281">
        <f t="shared" si="6"/>
        <v>-346.98921516134544</v>
      </c>
      <c r="AB28" s="307" cm="1">
        <f t="array" ref="AB28">_xll.BDP(P28&amp;" Govt","PX_DIRTY_MID")</f>
        <v>103.28432706999999</v>
      </c>
      <c r="AC28" s="310">
        <f t="shared" si="7"/>
        <v>-106530.40592077139</v>
      </c>
      <c r="AD28" s="279" t="str">
        <f t="shared" si="8"/>
        <v>UKTI 0 ⅛ 03/22/58 3MO</v>
      </c>
      <c r="AE28" s="281"/>
      <c r="AF28" s="281">
        <f t="shared" si="9"/>
        <v>-103.14285714285711</v>
      </c>
      <c r="AG28" s="281">
        <f t="shared" si="10"/>
        <v>-346.98921516134544</v>
      </c>
      <c r="AH28" s="310">
        <f t="shared" si="11"/>
        <v>-106530.40592077139</v>
      </c>
      <c r="AI28" s="280" t="b">
        <f t="shared" si="12"/>
        <v>1</v>
      </c>
      <c r="AK28" s="321" t="s">
        <v>1037</v>
      </c>
      <c r="AL28" s="322" t="str">
        <f t="shared" si="13"/>
        <v>EK383565 Corp</v>
      </c>
      <c r="AM28" s="322" t="str">
        <f t="shared" si="14"/>
        <v>Sell</v>
      </c>
      <c r="AN28" s="323">
        <f t="shared" si="15"/>
        <v>103.14285714285711</v>
      </c>
      <c r="AO28" s="322" t="str">
        <f t="shared" si="16"/>
        <v>EULNGFI</v>
      </c>
      <c r="AP28" s="324" t="str">
        <f t="shared" si="17"/>
        <v>05/31/2024</v>
      </c>
      <c r="AQ28" s="322" t="s">
        <v>1035</v>
      </c>
      <c r="AR28" s="322" t="s">
        <v>1024</v>
      </c>
      <c r="AS28" s="322" t="s">
        <v>1025</v>
      </c>
      <c r="AT28" s="322"/>
      <c r="AU28" s="327"/>
      <c r="AV28" s="280" t="str" cm="1">
        <f t="array" ref="AV28">_xll.BDP(I28,"SECURITY_TYP")</f>
        <v>UK GILT STOCK</v>
      </c>
    </row>
    <row r="29" spans="1:51" s="280" customFormat="1" x14ac:dyDescent="0.35">
      <c r="A29" s="280" t="s">
        <v>1519</v>
      </c>
      <c r="B29" s="280" t="s">
        <v>1520</v>
      </c>
      <c r="D29" s="312">
        <v>-120000.00000000003</v>
      </c>
      <c r="E29" s="312">
        <v>-68222.232065628879</v>
      </c>
      <c r="F29" s="280">
        <v>0.9219710271606445</v>
      </c>
      <c r="G29" s="313"/>
      <c r="H29" s="314">
        <f t="shared" si="18"/>
        <v>0</v>
      </c>
      <c r="I29" s="279" t="s">
        <v>196</v>
      </c>
      <c r="J29" s="280" t="s">
        <v>197</v>
      </c>
      <c r="L29" s="306">
        <v>1479</v>
      </c>
      <c r="M29" s="306">
        <v>1448941.5096309001</v>
      </c>
      <c r="N29" s="282">
        <v>63.890999999999998</v>
      </c>
      <c r="P29" s="280" t="str" cm="1">
        <f t="array" ref="P29">_xll.BDP(I29,"ID_ISIN")</f>
        <v>GB00BDX8CX86</v>
      </c>
      <c r="Q29" s="280" t="str" cm="1">
        <f t="array" ref="Q29">_xll.BDP(P29&amp;" Govt","MATURITY")</f>
        <v>22/03/2068</v>
      </c>
      <c r="R29" s="280" t="str" cm="1">
        <f t="array" ref="R29">_xll.BDP(I29,"CRNCY")</f>
        <v>GBP</v>
      </c>
      <c r="S29" s="307" cm="1">
        <f t="array" ref="S29">_xll.BDP(P29&amp;" Govt","RISK_MID")</f>
        <v>41.18188668157763</v>
      </c>
      <c r="T29" s="308">
        <f t="shared" si="1"/>
        <v>6090.8010402053314</v>
      </c>
      <c r="U29" s="280" cm="1">
        <f t="array" ref="U29">IF(R29="GBP",1,_xll.BDP("GBP"&amp;R29&amp;" CURNCY","PX_LAST"))</f>
        <v>1</v>
      </c>
      <c r="V29" s="309">
        <f t="shared" si="2"/>
        <v>0.43505721715752366</v>
      </c>
      <c r="X29" s="279" t="str">
        <f t="shared" si="3"/>
        <v>GB00BDX8CX86</v>
      </c>
      <c r="Y29" s="306">
        <f t="shared" si="4"/>
        <v>1373.3571428571429</v>
      </c>
      <c r="Z29" s="281">
        <f t="shared" si="5"/>
        <v>-105.64285714285711</v>
      </c>
      <c r="AA29" s="281">
        <f t="shared" si="6"/>
        <v>-435.0572171575235</v>
      </c>
      <c r="AB29" s="307" cm="1">
        <f t="array" ref="AB29">_xll.BDP(P29&amp;" Govt","PX_DIRTY_MID")</f>
        <v>98.418028593749995</v>
      </c>
      <c r="AC29" s="310">
        <f t="shared" si="7"/>
        <v>-103971.61735011157</v>
      </c>
      <c r="AD29" s="279" t="str">
        <f t="shared" si="8"/>
        <v>UKTI 0 ⅛ 03/22/68 3MO</v>
      </c>
      <c r="AE29" s="281"/>
      <c r="AF29" s="281">
        <f t="shared" si="9"/>
        <v>-105.64285714285711</v>
      </c>
      <c r="AG29" s="281">
        <f t="shared" si="10"/>
        <v>-435.0572171575235</v>
      </c>
      <c r="AH29" s="310">
        <f t="shared" si="11"/>
        <v>-103971.61735011157</v>
      </c>
      <c r="AI29" s="280" t="b">
        <f t="shared" si="12"/>
        <v>1</v>
      </c>
      <c r="AK29" s="321" t="s">
        <v>1037</v>
      </c>
      <c r="AL29" s="322" t="str">
        <f t="shared" si="13"/>
        <v>EJ823695 Corp</v>
      </c>
      <c r="AM29" s="322" t="str">
        <f t="shared" si="14"/>
        <v>Sell</v>
      </c>
      <c r="AN29" s="323">
        <f t="shared" si="15"/>
        <v>105.64285714285711</v>
      </c>
      <c r="AO29" s="322" t="str">
        <f t="shared" si="16"/>
        <v>EULNGFI</v>
      </c>
      <c r="AP29" s="324" t="str">
        <f t="shared" si="17"/>
        <v>05/31/2024</v>
      </c>
      <c r="AQ29" s="322" t="s">
        <v>1035</v>
      </c>
      <c r="AR29" s="322" t="s">
        <v>1024</v>
      </c>
      <c r="AS29" s="322" t="s">
        <v>1025</v>
      </c>
      <c r="AT29" s="325"/>
      <c r="AU29" s="326"/>
      <c r="AV29" s="280" t="str" cm="1">
        <f t="array" ref="AV29">_xll.BDP(I29,"SECURITY_TYP")</f>
        <v>UK GILT STOCK</v>
      </c>
    </row>
    <row r="30" spans="1:51" s="280" customFormat="1" x14ac:dyDescent="0.35">
      <c r="A30" s="280" t="s">
        <v>1365</v>
      </c>
      <c r="B30" s="280" t="s">
        <v>1367</v>
      </c>
      <c r="D30" s="312">
        <v>-800000</v>
      </c>
      <c r="E30" s="312">
        <v>-454814.88043752575</v>
      </c>
      <c r="F30" s="280">
        <v>1.7571043421020507</v>
      </c>
      <c r="G30" s="313"/>
      <c r="H30" s="314">
        <f t="shared" si="18"/>
        <v>0</v>
      </c>
      <c r="I30" s="279" t="s">
        <v>222</v>
      </c>
      <c r="J30" s="280" t="s">
        <v>223</v>
      </c>
      <c r="L30" s="306">
        <v>4433</v>
      </c>
      <c r="M30" s="306">
        <v>6056015.2702906998</v>
      </c>
      <c r="N30" s="282">
        <v>92.807000000000002</v>
      </c>
      <c r="P30" s="280" t="str" cm="1">
        <f t="array" ref="P30">_xll.BDP(I30,"ID_ISIN")</f>
        <v>GB00BYZW3J87</v>
      </c>
      <c r="Q30" s="280" t="str" cm="1">
        <f t="array" ref="Q30">_xll.BDP(P30&amp;" Govt","MATURITY")</f>
        <v>22/11/2036</v>
      </c>
      <c r="R30" s="280" t="str" cm="1">
        <f t="array" ref="R30">_xll.BDP(I30,"CRNCY")</f>
        <v>GBP</v>
      </c>
      <c r="S30" s="307" cm="1">
        <f t="array" ref="S30">_xll.BDP(P30&amp;" Govt","RISK_MID")</f>
        <v>16.768750346326982</v>
      </c>
      <c r="T30" s="308">
        <f t="shared" si="1"/>
        <v>7433.5870285267501</v>
      </c>
      <c r="U30" s="280" cm="1">
        <f t="array" ref="U30">IF(R30="GBP",1,_xll.BDP("GBP"&amp;R30&amp;" CURNCY","PX_LAST"))</f>
        <v>1</v>
      </c>
      <c r="V30" s="309">
        <f t="shared" si="2"/>
        <v>0.53097050203762497</v>
      </c>
      <c r="X30" s="279" t="str">
        <f t="shared" si="3"/>
        <v>GB00BYZW3J87</v>
      </c>
      <c r="Y30" s="306">
        <f t="shared" si="4"/>
        <v>4116.3571428571431</v>
      </c>
      <c r="Z30" s="281">
        <f t="shared" si="5"/>
        <v>-316.64285714285688</v>
      </c>
      <c r="AA30" s="281">
        <f t="shared" si="6"/>
        <v>-530.97050203762467</v>
      </c>
      <c r="AB30" s="307" cm="1">
        <f t="array" ref="AB30">_xll.BDP(P30&amp;" Govt","PX_DIRTY_MID")</f>
        <v>137.35837123711957</v>
      </c>
      <c r="AC30" s="310">
        <f t="shared" si="7"/>
        <v>-434935.47121010756</v>
      </c>
      <c r="AD30" s="279" t="str">
        <f t="shared" si="8"/>
        <v>UKTI 0 ⅛ 11/22/36 3MO</v>
      </c>
      <c r="AE30" s="281"/>
      <c r="AF30" s="281">
        <f t="shared" si="9"/>
        <v>-316.64285714285688</v>
      </c>
      <c r="AG30" s="281">
        <f t="shared" si="10"/>
        <v>-530.97050203762467</v>
      </c>
      <c r="AH30" s="310">
        <f t="shared" si="11"/>
        <v>-434935.47121010756</v>
      </c>
      <c r="AI30" s="280" t="b">
        <f t="shared" si="12"/>
        <v>1</v>
      </c>
      <c r="AK30" s="321" t="s">
        <v>1037</v>
      </c>
      <c r="AL30" s="322" t="str">
        <f t="shared" si="13"/>
        <v>JK315469 Corp</v>
      </c>
      <c r="AM30" s="322" t="str">
        <f t="shared" si="14"/>
        <v>Sell</v>
      </c>
      <c r="AN30" s="323">
        <f t="shared" si="15"/>
        <v>316.64285714285688</v>
      </c>
      <c r="AO30" s="322" t="str">
        <f t="shared" si="16"/>
        <v>EULNGFI</v>
      </c>
      <c r="AP30" s="324" t="str">
        <f t="shared" si="17"/>
        <v>05/31/2024</v>
      </c>
      <c r="AQ30" s="322" t="s">
        <v>1035</v>
      </c>
      <c r="AR30" s="322" t="s">
        <v>1024</v>
      </c>
      <c r="AS30" s="322" t="s">
        <v>1025</v>
      </c>
      <c r="AT30" s="322"/>
      <c r="AU30" s="327"/>
      <c r="AV30" s="280" t="str" cm="1">
        <f t="array" ref="AV30">_xll.BDP(I30,"SECURITY_TYP")</f>
        <v>UK GILT STOCK</v>
      </c>
    </row>
    <row r="31" spans="1:51" s="280" customFormat="1" x14ac:dyDescent="0.35">
      <c r="A31" s="280" t="s">
        <v>1365</v>
      </c>
      <c r="B31" s="280" t="s">
        <v>1366</v>
      </c>
      <c r="D31" s="312">
        <v>459507.69379579031</v>
      </c>
      <c r="E31" s="312">
        <v>459507.69379579031</v>
      </c>
      <c r="F31" s="280">
        <v>1.7571043421020507</v>
      </c>
      <c r="G31" s="313"/>
      <c r="H31" s="314" t="e">
        <f t="shared" si="18"/>
        <v>#N/A</v>
      </c>
      <c r="I31" s="279" t="s">
        <v>212</v>
      </c>
      <c r="J31" s="280" t="s">
        <v>213</v>
      </c>
      <c r="L31" s="306">
        <v>1684</v>
      </c>
      <c r="M31" s="306">
        <v>1606579.0568488</v>
      </c>
      <c r="N31" s="282">
        <v>64.914000000000001</v>
      </c>
      <c r="P31" s="280" t="str" cm="1">
        <f t="array" ref="P31">_xll.BDP(I31,"ID_ISIN")</f>
        <v>GB00BD9MZZ71</v>
      </c>
      <c r="Q31" s="280" t="str" cm="1">
        <f t="array" ref="Q31">_xll.BDP(P31&amp;" Govt","MATURITY")</f>
        <v>22/11/2065</v>
      </c>
      <c r="R31" s="280" t="str" cm="1">
        <f t="array" ref="R31">_xll.BDP(I31,"CRNCY")</f>
        <v>GBP</v>
      </c>
      <c r="S31" s="307" cm="1">
        <f t="array" ref="S31">_xll.BDP(P31&amp;" Govt","RISK_MID")</f>
        <v>38.031893987726754</v>
      </c>
      <c r="T31" s="308">
        <f t="shared" si="1"/>
        <v>6404.5709475331851</v>
      </c>
      <c r="U31" s="280" cm="1">
        <f t="array" ref="U31">IF(R31="GBP",1,_xll.BDP("GBP"&amp;R31&amp;" CURNCY","PX_LAST"))</f>
        <v>1</v>
      </c>
      <c r="V31" s="309">
        <f t="shared" si="2"/>
        <v>0.45746935339522748</v>
      </c>
      <c r="X31" s="279" t="str">
        <f t="shared" si="3"/>
        <v>GB00BD9MZZ71</v>
      </c>
      <c r="Y31" s="306">
        <f t="shared" si="4"/>
        <v>1563.7142857142858</v>
      </c>
      <c r="Z31" s="281">
        <f t="shared" si="5"/>
        <v>-120.28571428571422</v>
      </c>
      <c r="AA31" s="281">
        <f t="shared" si="6"/>
        <v>-457.46935339522724</v>
      </c>
      <c r="AB31" s="307" cm="1">
        <f t="array" ref="AB31">_xll.BDP(P31&amp;" Govt","PX_DIRTY_MID")</f>
        <v>95.774863754076065</v>
      </c>
      <c r="AC31" s="310">
        <f t="shared" si="7"/>
        <v>-115203.47897276</v>
      </c>
      <c r="AD31" s="279" t="str">
        <f t="shared" si="8"/>
        <v>UKTI 0 ⅛ 11/22/65 3MO</v>
      </c>
      <c r="AE31" s="281"/>
      <c r="AF31" s="281">
        <f t="shared" si="9"/>
        <v>-120.28571428571422</v>
      </c>
      <c r="AG31" s="281">
        <f t="shared" si="10"/>
        <v>-457.46935339522724</v>
      </c>
      <c r="AH31" s="310">
        <f t="shared" si="11"/>
        <v>-115203.47897276</v>
      </c>
      <c r="AI31" s="280" t="b">
        <f t="shared" si="12"/>
        <v>1</v>
      </c>
      <c r="AK31" s="321" t="s">
        <v>1037</v>
      </c>
      <c r="AL31" s="322" t="str">
        <f t="shared" si="13"/>
        <v>JV980228 Corp</v>
      </c>
      <c r="AM31" s="322" t="str">
        <f t="shared" si="14"/>
        <v>Sell</v>
      </c>
      <c r="AN31" s="323">
        <f t="shared" si="15"/>
        <v>120.28571428571422</v>
      </c>
      <c r="AO31" s="322" t="str">
        <f t="shared" si="16"/>
        <v>EULNGFI</v>
      </c>
      <c r="AP31" s="324" t="str">
        <f t="shared" si="17"/>
        <v>05/31/2024</v>
      </c>
      <c r="AQ31" s="322" t="s">
        <v>1035</v>
      </c>
      <c r="AR31" s="322" t="s">
        <v>1024</v>
      </c>
      <c r="AS31" s="322" t="s">
        <v>1025</v>
      </c>
      <c r="AT31" s="322"/>
      <c r="AU31" s="327"/>
      <c r="AV31" s="280" t="str" cm="1">
        <f t="array" ref="AV31">_xll.BDP(I31,"SECURITY_TYP")</f>
        <v>UK GILT STOCK</v>
      </c>
    </row>
    <row r="32" spans="1:51" s="280" customFormat="1" x14ac:dyDescent="0.35">
      <c r="A32" s="280" t="s">
        <v>1365</v>
      </c>
      <c r="B32" s="280" t="s">
        <v>1366</v>
      </c>
      <c r="D32" s="312">
        <v>2396837.0896649323</v>
      </c>
      <c r="E32" s="312">
        <v>2396837.0896649323</v>
      </c>
      <c r="F32" s="280">
        <v>1.7571043421020507</v>
      </c>
      <c r="G32" s="313"/>
      <c r="H32" s="314" t="e">
        <f t="shared" si="18"/>
        <v>#N/A</v>
      </c>
      <c r="I32" s="279" t="s">
        <v>214</v>
      </c>
      <c r="J32" s="280" t="s">
        <v>215</v>
      </c>
      <c r="L32" s="306">
        <v>2168</v>
      </c>
      <c r="M32" s="306">
        <v>2581380.3756400002</v>
      </c>
      <c r="N32" s="282">
        <v>75.254000000000005</v>
      </c>
      <c r="P32" s="280" t="str" cm="1">
        <f t="array" ref="P32">_xll.BDP(I32,"ID_ISIN")</f>
        <v>GB00B73ZYW09</v>
      </c>
      <c r="Q32" s="280" t="str" cm="1">
        <f t="array" ref="Q32">_xll.BDP(P32&amp;" Govt","MATURITY")</f>
        <v>22/03/2052</v>
      </c>
      <c r="R32" s="280" t="str" cm="1">
        <f t="array" ref="R32">_xll.BDP(I32,"CRNCY")</f>
        <v>GBP</v>
      </c>
      <c r="S32" s="307" cm="1">
        <f t="array" ref="S32">_xll.BDP(P32&amp;" Govt","RISK_MID")</f>
        <v>31.501847154930136</v>
      </c>
      <c r="T32" s="308">
        <f t="shared" si="1"/>
        <v>6829.6004631888527</v>
      </c>
      <c r="U32" s="280" cm="1">
        <f t="array" ref="U32">IF(R32="GBP",1,_xll.BDP("GBP"&amp;R32&amp;" CURNCY","PX_LAST"))</f>
        <v>1</v>
      </c>
      <c r="V32" s="309">
        <f t="shared" si="2"/>
        <v>0.48782860451348947</v>
      </c>
      <c r="X32" s="279" t="str">
        <f t="shared" si="3"/>
        <v>GB00B73ZYW09</v>
      </c>
      <c r="Y32" s="306">
        <f t="shared" si="4"/>
        <v>2013.1428571428571</v>
      </c>
      <c r="Z32" s="281">
        <f t="shared" si="5"/>
        <v>-154.85714285714289</v>
      </c>
      <c r="AA32" s="281">
        <f t="shared" si="6"/>
        <v>-487.82860451348961</v>
      </c>
      <c r="AB32" s="307" cm="1">
        <f t="array" ref="AB32">_xll.BDP(P32&amp;" Govt","PX_DIRTY_MID")</f>
        <v>119.46634789374998</v>
      </c>
      <c r="AC32" s="310">
        <f t="shared" si="7"/>
        <v>-185002.17302403573</v>
      </c>
      <c r="AD32" s="279" t="str">
        <f t="shared" si="8"/>
        <v>UKTI 0 ¼ 03/22/52 3MO</v>
      </c>
      <c r="AF32" s="281">
        <f t="shared" si="9"/>
        <v>-154.85714285714289</v>
      </c>
      <c r="AG32" s="281">
        <f t="shared" si="10"/>
        <v>-487.82860451348961</v>
      </c>
      <c r="AH32" s="310">
        <f t="shared" si="11"/>
        <v>-185002.17302403573</v>
      </c>
      <c r="AI32" s="280" t="b">
        <f t="shared" si="12"/>
        <v>1</v>
      </c>
      <c r="AK32" s="321" t="s">
        <v>1037</v>
      </c>
      <c r="AL32" s="322" t="str">
        <f t="shared" si="13"/>
        <v>EJ373056 Corp</v>
      </c>
      <c r="AM32" s="322" t="str">
        <f t="shared" si="14"/>
        <v>Sell</v>
      </c>
      <c r="AN32" s="323">
        <f t="shared" si="15"/>
        <v>154.85714285714289</v>
      </c>
      <c r="AO32" s="322" t="str">
        <f t="shared" si="16"/>
        <v>EULNGFI</v>
      </c>
      <c r="AP32" s="324" t="str">
        <f t="shared" si="17"/>
        <v>05/31/2024</v>
      </c>
      <c r="AQ32" s="322" t="s">
        <v>1035</v>
      </c>
      <c r="AR32" s="322" t="s">
        <v>1024</v>
      </c>
      <c r="AS32" s="322" t="s">
        <v>1025</v>
      </c>
      <c r="AT32" s="322"/>
      <c r="AU32" s="327"/>
      <c r="AV32" s="280" t="str" cm="1">
        <f t="array" ref="AV32">_xll.BDP(I32,"SECURITY_TYP")</f>
        <v>UK GILT STOCK</v>
      </c>
    </row>
    <row r="33" spans="1:51" s="280" customFormat="1" x14ac:dyDescent="0.35">
      <c r="A33" s="280" t="s">
        <v>1365</v>
      </c>
      <c r="B33" s="280" t="s">
        <v>1367</v>
      </c>
      <c r="D33" s="312">
        <v>-500000.00000000006</v>
      </c>
      <c r="E33" s="312">
        <v>-284259.30027345364</v>
      </c>
      <c r="F33" s="280">
        <v>1.7571043421020507</v>
      </c>
      <c r="G33" s="313"/>
      <c r="H33" s="314" t="e">
        <f t="shared" si="18"/>
        <v>#N/A</v>
      </c>
      <c r="I33" s="279" t="s">
        <v>216</v>
      </c>
      <c r="J33" s="280" t="s">
        <v>217</v>
      </c>
      <c r="L33" s="306">
        <v>6287</v>
      </c>
      <c r="M33" s="306">
        <v>7538818.5497731995</v>
      </c>
      <c r="N33" s="282">
        <v>73.816000000000003</v>
      </c>
      <c r="P33" s="280" t="str" cm="1">
        <f t="array" ref="P33">_xll.BDP(I33,"ID_ISIN")</f>
        <v>GB00B4PTCY75</v>
      </c>
      <c r="Q33" s="280" t="str" cm="1">
        <f t="array" ref="Q33">_xll.BDP(P33&amp;" Govt","MATURITY")</f>
        <v>22/03/2062</v>
      </c>
      <c r="R33" s="280" t="str" cm="1">
        <f t="array" ref="R33">_xll.BDP(I33,"CRNCY")</f>
        <v>GBP</v>
      </c>
      <c r="S33" s="307" cm="1">
        <f t="array" ref="S33">_xll.BDP(P33&amp;" Govt","RISK_MID")</f>
        <v>41.539467014545274</v>
      </c>
      <c r="T33" s="308">
        <f t="shared" si="1"/>
        <v>26115.862912044613</v>
      </c>
      <c r="U33" s="280" cm="1">
        <f t="array" ref="U33">IF(R33="GBP",1,_xll.BDP("GBP"&amp;R33&amp;" CURNCY","PX_LAST"))</f>
        <v>1</v>
      </c>
      <c r="V33" s="309">
        <f t="shared" si="2"/>
        <v>1.865418779431758</v>
      </c>
      <c r="X33" s="279" t="str">
        <f t="shared" si="3"/>
        <v>GB00B4PTCY75</v>
      </c>
      <c r="Y33" s="306">
        <f t="shared" si="4"/>
        <v>5837.9285714285716</v>
      </c>
      <c r="Z33" s="281">
        <f t="shared" si="5"/>
        <v>-449.07142857142844</v>
      </c>
      <c r="AA33" s="281">
        <f t="shared" si="6"/>
        <v>-1865.4187794317575</v>
      </c>
      <c r="AB33" s="307" cm="1">
        <f t="array" ref="AB33">_xll.BDP(P33&amp;" Govt","PX_DIRTY_MID")</f>
        <v>120.90520296374999</v>
      </c>
      <c r="AC33" s="310">
        <f t="shared" si="7"/>
        <v>-542950.72216649703</v>
      </c>
      <c r="AD33" s="279" t="str">
        <f t="shared" si="8"/>
        <v>UKTI 0 ⅜ 03/22/62 3MO</v>
      </c>
      <c r="AF33" s="281">
        <f t="shared" si="9"/>
        <v>-449.07142857142844</v>
      </c>
      <c r="AG33" s="281">
        <f t="shared" si="10"/>
        <v>-1865.4187794317575</v>
      </c>
      <c r="AH33" s="310">
        <f t="shared" si="11"/>
        <v>-542950.72216649703</v>
      </c>
      <c r="AI33" s="280" t="b">
        <f t="shared" si="12"/>
        <v>1</v>
      </c>
      <c r="AK33" s="321" t="s">
        <v>1037</v>
      </c>
      <c r="AL33" s="322" t="str">
        <f t="shared" si="13"/>
        <v>EI844672 Corp</v>
      </c>
      <c r="AM33" s="322" t="str">
        <f t="shared" si="14"/>
        <v>Sell</v>
      </c>
      <c r="AN33" s="323">
        <f t="shared" si="15"/>
        <v>449.07142857142844</v>
      </c>
      <c r="AO33" s="322" t="str">
        <f t="shared" si="16"/>
        <v>EULNGFI</v>
      </c>
      <c r="AP33" s="324" t="str">
        <f t="shared" si="17"/>
        <v>05/31/2024</v>
      </c>
      <c r="AQ33" s="322" t="s">
        <v>1035</v>
      </c>
      <c r="AR33" s="322" t="s">
        <v>1024</v>
      </c>
      <c r="AS33" s="322" t="s">
        <v>1025</v>
      </c>
      <c r="AT33" s="325"/>
      <c r="AU33" s="326"/>
      <c r="AV33" s="280" t="str" cm="1">
        <f t="array" ref="AV33">_xll.BDP(I33,"SECURITY_TYP")</f>
        <v>UK GILT STOCK</v>
      </c>
    </row>
    <row r="34" spans="1:51" s="280" customFormat="1" x14ac:dyDescent="0.35">
      <c r="A34" s="280" t="s">
        <v>1365</v>
      </c>
      <c r="B34" s="280" t="s">
        <v>1366</v>
      </c>
      <c r="D34" s="312">
        <v>285480.04525886447</v>
      </c>
      <c r="E34" s="312">
        <v>285480.04525886447</v>
      </c>
      <c r="F34" s="280">
        <v>1.7571043421020507</v>
      </c>
      <c r="G34" s="313"/>
      <c r="H34" s="314">
        <f t="shared" si="18"/>
        <v>380</v>
      </c>
      <c r="I34" s="279" t="s">
        <v>472</v>
      </c>
      <c r="J34" s="280" t="s">
        <v>473</v>
      </c>
      <c r="L34" s="306">
        <v>6650</v>
      </c>
      <c r="M34" s="306">
        <v>9790911.8710900005</v>
      </c>
      <c r="N34" s="282">
        <v>81.998999999999995</v>
      </c>
      <c r="P34" s="280" t="str" cm="1">
        <f t="array" ref="P34">_xll.BDP(I34,"ID_ISIN")</f>
        <v>GB00B421JZ66</v>
      </c>
      <c r="Q34" s="280" t="str" cm="1">
        <f t="array" ref="Q34">_xll.BDP(P34&amp;" Govt","MATURITY")</f>
        <v>22/03/2050</v>
      </c>
      <c r="R34" s="280" t="str" cm="1">
        <f t="array" ref="R34">_xll.BDP(I34,"CRNCY")</f>
        <v>GBP</v>
      </c>
      <c r="S34" s="307" cm="1">
        <f t="array" ref="S34">_xll.BDP(P34&amp;" Govt","RISK_MID")</f>
        <v>35.133245454544024</v>
      </c>
      <c r="T34" s="308">
        <f t="shared" si="1"/>
        <v>23363.608227271776</v>
      </c>
      <c r="U34" s="280" cm="1">
        <f t="array" ref="U34">IF(R34="GBP",1,_xll.BDP("GBP"&amp;R34&amp;" CURNCY","PX_LAST"))</f>
        <v>1</v>
      </c>
      <c r="V34" s="309">
        <f t="shared" si="2"/>
        <v>1.6688291590908411</v>
      </c>
      <c r="X34" s="279" t="str">
        <f t="shared" si="3"/>
        <v>GB00B421JZ66</v>
      </c>
      <c r="Y34" s="306">
        <f t="shared" si="4"/>
        <v>6175</v>
      </c>
      <c r="Z34" s="281">
        <f t="shared" si="5"/>
        <v>-475</v>
      </c>
      <c r="AA34" s="281">
        <f t="shared" si="6"/>
        <v>-1668.8291590908411</v>
      </c>
      <c r="AB34" s="307" cm="1">
        <f t="array" ref="AB34">_xll.BDP(P34&amp;" Govt","PX_DIRTY_MID")</f>
        <v>148.14749706250001</v>
      </c>
      <c r="AC34" s="310">
        <f t="shared" si="7"/>
        <v>-703700.61104687501</v>
      </c>
      <c r="AD34" s="279" t="str">
        <f t="shared" si="8"/>
        <v>UKTI 0 ½ 03/22/50 3MO</v>
      </c>
      <c r="AF34" s="281">
        <f t="shared" si="9"/>
        <v>-475</v>
      </c>
      <c r="AG34" s="281">
        <f t="shared" si="10"/>
        <v>-1668.8291590908411</v>
      </c>
      <c r="AH34" s="310">
        <f t="shared" si="11"/>
        <v>-703700.61104687501</v>
      </c>
      <c r="AI34" s="280" t="b">
        <f t="shared" si="12"/>
        <v>1</v>
      </c>
      <c r="AK34" s="321" t="s">
        <v>1037</v>
      </c>
      <c r="AL34" s="322" t="str">
        <f t="shared" si="13"/>
        <v>EH965720 Corp</v>
      </c>
      <c r="AM34" s="322" t="str">
        <f t="shared" si="14"/>
        <v>Sell</v>
      </c>
      <c r="AN34" s="323">
        <f t="shared" si="15"/>
        <v>475</v>
      </c>
      <c r="AO34" s="322" t="str">
        <f t="shared" si="16"/>
        <v>EULNGFI</v>
      </c>
      <c r="AP34" s="324" t="str">
        <f t="shared" si="17"/>
        <v>05/31/2024</v>
      </c>
      <c r="AQ34" s="322" t="s">
        <v>1035</v>
      </c>
      <c r="AR34" s="322" t="s">
        <v>1024</v>
      </c>
      <c r="AS34" s="322" t="s">
        <v>1025</v>
      </c>
      <c r="AT34" s="322"/>
      <c r="AU34" s="327"/>
      <c r="AV34" s="280" t="str" cm="1">
        <f t="array" ref="AV34">_xll.BDP(I34,"SECURITY_TYP")</f>
        <v>UK GILT STOCK</v>
      </c>
    </row>
    <row r="35" spans="1:51" s="280" customFormat="1" x14ac:dyDescent="0.35">
      <c r="A35" s="280" t="s">
        <v>1365</v>
      </c>
      <c r="B35" s="280" t="s">
        <v>1367</v>
      </c>
      <c r="D35" s="312">
        <v>-4205314.1900000004</v>
      </c>
      <c r="E35" s="312">
        <v>-2390799.3381588506</v>
      </c>
      <c r="F35" s="280">
        <v>1.7571043421020507</v>
      </c>
      <c r="G35" s="313"/>
      <c r="H35" s="314" t="e">
        <f t="shared" si="18"/>
        <v>#N/A</v>
      </c>
      <c r="I35" s="279" t="s">
        <v>182</v>
      </c>
      <c r="J35" s="280" t="s">
        <v>183</v>
      </c>
      <c r="L35" s="306">
        <v>16334</v>
      </c>
      <c r="M35" s="306">
        <v>15256439.920884399</v>
      </c>
      <c r="N35" s="282">
        <v>88.700999999999993</v>
      </c>
      <c r="P35" s="280" t="str" cm="1">
        <f t="array" ref="P35">_xll.BDP(I35,"ID_ISIN")</f>
        <v>GB00BMF9LH90</v>
      </c>
      <c r="Q35" s="280" t="str" cm="1">
        <f t="array" ref="Q35">_xll.BDP(P35&amp;" Govt","MATURITY")</f>
        <v>22/03/2045</v>
      </c>
      <c r="R35" s="280" t="str" cm="1">
        <f t="array" ref="R35">_xll.BDP(I35,"CRNCY")</f>
        <v>GBP</v>
      </c>
      <c r="S35" s="307" cm="1">
        <f t="array" ref="S35">_xll.BDP(P35&amp;" Govt","RISK_MID")</f>
        <v>17.970051918814004</v>
      </c>
      <c r="T35" s="308">
        <f t="shared" si="1"/>
        <v>29352.282804190792</v>
      </c>
      <c r="U35" s="280" cm="1">
        <f t="array" ref="U35">IF(R35="GBP",1,_xll.BDP("GBP"&amp;R35&amp;" CURNCY","PX_LAST"))</f>
        <v>1</v>
      </c>
      <c r="V35" s="309">
        <f t="shared" si="2"/>
        <v>2.0965916288707707</v>
      </c>
      <c r="X35" s="279" t="str">
        <f t="shared" si="3"/>
        <v>GB00BMF9LH90</v>
      </c>
      <c r="Y35" s="306">
        <f t="shared" si="4"/>
        <v>15167.285714285716</v>
      </c>
      <c r="Z35" s="281">
        <f t="shared" si="5"/>
        <v>-1166.7142857142844</v>
      </c>
      <c r="AA35" s="281">
        <f t="shared" si="6"/>
        <v>-2096.5916288707685</v>
      </c>
      <c r="AB35" s="307" cm="1">
        <f t="array" ref="AB35">_xll.BDP(P35&amp;" Govt","PX_DIRTY_MID")</f>
        <v>93.758507325000011</v>
      </c>
      <c r="AC35" s="310">
        <f t="shared" si="7"/>
        <v>-1093893.8990332489</v>
      </c>
      <c r="AD35" s="279" t="str">
        <f t="shared" si="8"/>
        <v>UKTI 0 ⅝ 03/22/45 3MO</v>
      </c>
      <c r="AE35" s="281"/>
      <c r="AF35" s="281">
        <f t="shared" si="9"/>
        <v>-1166.7142857142844</v>
      </c>
      <c r="AG35" s="281">
        <f t="shared" si="10"/>
        <v>-2096.5916288707685</v>
      </c>
      <c r="AH35" s="310">
        <f t="shared" si="11"/>
        <v>-1093893.8990332489</v>
      </c>
      <c r="AI35" s="280" t="b">
        <f t="shared" si="12"/>
        <v>1</v>
      </c>
      <c r="AK35" s="321" t="s">
        <v>1037</v>
      </c>
      <c r="AL35" s="322" t="str">
        <f t="shared" si="13"/>
        <v>ZK165790 Corp</v>
      </c>
      <c r="AM35" s="322" t="str">
        <f t="shared" si="14"/>
        <v>Sell</v>
      </c>
      <c r="AN35" s="323">
        <f t="shared" si="15"/>
        <v>1166.7142857142844</v>
      </c>
      <c r="AO35" s="322" t="str">
        <f t="shared" si="16"/>
        <v>EULNGFI</v>
      </c>
      <c r="AP35" s="324" t="str">
        <f t="shared" si="17"/>
        <v>05/31/2024</v>
      </c>
      <c r="AQ35" s="322" t="s">
        <v>1035</v>
      </c>
      <c r="AR35" s="322" t="s">
        <v>1024</v>
      </c>
      <c r="AS35" s="322" t="s">
        <v>1025</v>
      </c>
      <c r="AT35" s="322"/>
      <c r="AU35" s="327"/>
      <c r="AV35" s="280" t="str" cm="1">
        <f t="array" ref="AV35">_xll.BDP(I35,"SECURITY_TYP")</f>
        <v>UK GILT STOCK</v>
      </c>
    </row>
    <row r="36" spans="1:51" s="280" customFormat="1" x14ac:dyDescent="0.35">
      <c r="A36" s="280" t="s">
        <v>204</v>
      </c>
      <c r="B36" s="280" t="s">
        <v>205</v>
      </c>
      <c r="D36" s="312">
        <v>4054</v>
      </c>
      <c r="E36" s="312">
        <v>3092587.8339280863</v>
      </c>
      <c r="F36" s="280">
        <v>93.5</v>
      </c>
      <c r="G36" s="313"/>
      <c r="H36" s="314">
        <f t="shared" si="18"/>
        <v>-6646</v>
      </c>
      <c r="I36" s="279" t="s">
        <v>190</v>
      </c>
      <c r="J36" s="280" t="s">
        <v>191</v>
      </c>
      <c r="L36" s="306">
        <v>6646</v>
      </c>
      <c r="M36" s="306">
        <v>11016878.1403416</v>
      </c>
      <c r="N36" s="282">
        <v>92.009</v>
      </c>
      <c r="P36" s="280" t="str" cm="1">
        <f t="array" ref="P36">_xll.BDP(I36,"ID_ISIN")</f>
        <v>GB00B3MYD345</v>
      </c>
      <c r="Q36" s="280" t="str" cm="1">
        <f t="array" ref="Q36">_xll.BDP(P36&amp;" Govt","MATURITY")</f>
        <v>22/11/2042</v>
      </c>
      <c r="R36" s="280" t="str" cm="1">
        <f t="array" ref="R36">_xll.BDP(I36,"CRNCY")</f>
        <v>GBP</v>
      </c>
      <c r="S36" s="307" cm="1">
        <f t="array" ref="S36">_xll.BDP(P36&amp;" Govt","RISK_MID")</f>
        <v>28.704962861078815</v>
      </c>
      <c r="T36" s="308">
        <f t="shared" si="1"/>
        <v>19077.318317472982</v>
      </c>
      <c r="U36" s="280" cm="1">
        <f t="array" ref="U36">IF(R36="GBP",1,_xll.BDP("GBP"&amp;R36&amp;" CURNCY","PX_LAST"))</f>
        <v>1</v>
      </c>
      <c r="V36" s="309">
        <f t="shared" si="2"/>
        <v>1.362665594105213</v>
      </c>
      <c r="X36" s="279" t="str">
        <f t="shared" si="3"/>
        <v>GB00B3MYD345</v>
      </c>
      <c r="Y36" s="306">
        <f t="shared" si="4"/>
        <v>6171.2857142857147</v>
      </c>
      <c r="Z36" s="281">
        <f t="shared" si="5"/>
        <v>-474.71428571428532</v>
      </c>
      <c r="AA36" s="281">
        <f t="shared" si="6"/>
        <v>-1362.6655941052118</v>
      </c>
      <c r="AB36" s="307" cm="1">
        <f t="array" ref="AB36">_xll.BDP(P36&amp;" Govt","PX_DIRTY_MID")</f>
        <v>166.91418566956523</v>
      </c>
      <c r="AC36" s="310">
        <f t="shared" si="7"/>
        <v>-792365.48425709258</v>
      </c>
      <c r="AD36" s="279" t="str">
        <f t="shared" si="8"/>
        <v>UKTI 0 ⅝ 11/22/42 3MO</v>
      </c>
      <c r="AE36" s="281"/>
      <c r="AF36" s="281">
        <f t="shared" si="9"/>
        <v>-474.71428571428532</v>
      </c>
      <c r="AG36" s="281">
        <f t="shared" si="10"/>
        <v>-1362.6655941052118</v>
      </c>
      <c r="AH36" s="310">
        <f t="shared" si="11"/>
        <v>-792365.48425709258</v>
      </c>
      <c r="AI36" s="280" t="b">
        <f t="shared" si="12"/>
        <v>1</v>
      </c>
      <c r="AK36" s="321" t="s">
        <v>1037</v>
      </c>
      <c r="AL36" s="322" t="str">
        <f t="shared" si="13"/>
        <v>EH904886 Corp</v>
      </c>
      <c r="AM36" s="322" t="str">
        <f t="shared" si="14"/>
        <v>Sell</v>
      </c>
      <c r="AN36" s="323">
        <f t="shared" si="15"/>
        <v>474.71428571428532</v>
      </c>
      <c r="AO36" s="322" t="str">
        <f t="shared" si="16"/>
        <v>EULNGFI</v>
      </c>
      <c r="AP36" s="324" t="str">
        <f t="shared" si="17"/>
        <v>05/31/2024</v>
      </c>
      <c r="AQ36" s="322" t="s">
        <v>1035</v>
      </c>
      <c r="AR36" s="322" t="s">
        <v>1024</v>
      </c>
      <c r="AS36" s="322" t="s">
        <v>1025</v>
      </c>
      <c r="AT36" s="322"/>
      <c r="AU36" s="327"/>
      <c r="AV36" s="280" t="str" cm="1">
        <f t="array" ref="AV36">_xll.BDP(I36,"SECURITY_TYP")</f>
        <v>UK GILT STOCK</v>
      </c>
    </row>
    <row r="37" spans="1:51" s="280" customFormat="1" x14ac:dyDescent="0.35">
      <c r="A37" s="280" t="s">
        <v>1527</v>
      </c>
      <c r="B37" s="280" t="s">
        <v>1368</v>
      </c>
      <c r="D37" s="312">
        <v>-4387917</v>
      </c>
      <c r="E37" s="312">
        <v>-3398535.2423699298</v>
      </c>
      <c r="F37" s="280">
        <v>1.2917736026611328</v>
      </c>
      <c r="G37" s="313"/>
      <c r="H37" s="314">
        <f t="shared" si="18"/>
        <v>0</v>
      </c>
      <c r="I37" s="279" t="s">
        <v>198</v>
      </c>
      <c r="J37" s="280" t="s">
        <v>199</v>
      </c>
      <c r="L37" s="306">
        <v>2929</v>
      </c>
      <c r="M37" s="306">
        <v>4913682.8794996003</v>
      </c>
      <c r="N37" s="282">
        <v>101.652</v>
      </c>
      <c r="P37" s="280" t="str" cm="1">
        <f t="array" ref="P37">_xll.BDP(I37,"ID_ISIN")</f>
        <v>GB00B46CGH68</v>
      </c>
      <c r="Q37" s="280" t="str" cm="1">
        <f t="array" ref="Q37">_xll.BDP(P37&amp;" Govt","MATURITY")</f>
        <v>22/03/2034</v>
      </c>
      <c r="R37" s="280" t="str" cm="1">
        <f t="array" ref="R37">_xll.BDP(I37,"CRNCY")</f>
        <v>GBP</v>
      </c>
      <c r="S37" s="307" cm="1">
        <f t="array" ref="S37">_xll.BDP(P37&amp;" Govt","RISK_MID")</f>
        <v>15.714590495673617</v>
      </c>
      <c r="T37" s="308">
        <f t="shared" si="1"/>
        <v>4602.8035561828019</v>
      </c>
      <c r="U37" s="280" cm="1">
        <f t="array" ref="U37">IF(R37="GBP",1,_xll.BDP("GBP"&amp;R37&amp;" CURNCY","PX_LAST"))</f>
        <v>1</v>
      </c>
      <c r="V37" s="309">
        <f t="shared" si="2"/>
        <v>0.32877168258448586</v>
      </c>
      <c r="X37" s="279" t="str">
        <f t="shared" si="3"/>
        <v>GB00B46CGH68</v>
      </c>
      <c r="Y37" s="306">
        <f t="shared" si="4"/>
        <v>2719.7857142857142</v>
      </c>
      <c r="Z37" s="281">
        <f t="shared" si="5"/>
        <v>-209.21428571428578</v>
      </c>
      <c r="AA37" s="281">
        <f t="shared" si="6"/>
        <v>-328.77168258448603</v>
      </c>
      <c r="AB37" s="307" cm="1">
        <f t="array" ref="AB37">_xll.BDP(P37&amp;" Govt","PX_DIRTY_MID")</f>
        <v>168.72117699374999</v>
      </c>
      <c r="AC37" s="310">
        <f t="shared" si="7"/>
        <v>-352988.80529620987</v>
      </c>
      <c r="AD37" s="279" t="str">
        <f t="shared" si="8"/>
        <v>UKTI 0 ¾ 03/22/34 3MO</v>
      </c>
      <c r="AE37" s="281"/>
      <c r="AF37" s="281">
        <f t="shared" si="9"/>
        <v>-209.21428571428578</v>
      </c>
      <c r="AG37" s="281">
        <f t="shared" si="10"/>
        <v>-328.77168258448603</v>
      </c>
      <c r="AH37" s="310">
        <f t="shared" si="11"/>
        <v>-352988.80529620987</v>
      </c>
      <c r="AI37" s="280" t="b">
        <f t="shared" si="12"/>
        <v>1</v>
      </c>
      <c r="AK37" s="321" t="s">
        <v>1037</v>
      </c>
      <c r="AL37" s="322" t="str">
        <f t="shared" si="13"/>
        <v>EI684934 Corp</v>
      </c>
      <c r="AM37" s="322" t="str">
        <f t="shared" si="14"/>
        <v>Sell</v>
      </c>
      <c r="AN37" s="323">
        <f t="shared" si="15"/>
        <v>209.21428571428578</v>
      </c>
      <c r="AO37" s="322" t="str">
        <f t="shared" si="16"/>
        <v>EULNGFI</v>
      </c>
      <c r="AP37" s="324" t="str">
        <f t="shared" si="17"/>
        <v>05/31/2024</v>
      </c>
      <c r="AQ37" s="322" t="s">
        <v>1035</v>
      </c>
      <c r="AR37" s="322" t="s">
        <v>1024</v>
      </c>
      <c r="AS37" s="322" t="s">
        <v>1025</v>
      </c>
      <c r="AT37" s="322"/>
      <c r="AU37" s="327"/>
      <c r="AV37" s="280" t="str" cm="1">
        <f t="array" ref="AV37">_xll.BDP(I37,"SECURITY_TYP")</f>
        <v>UK GILT STOCK</v>
      </c>
    </row>
    <row r="38" spans="1:51" s="280" customFormat="1" x14ac:dyDescent="0.35">
      <c r="A38" s="280" t="s">
        <v>1527</v>
      </c>
      <c r="B38" s="280" t="s">
        <v>1369</v>
      </c>
      <c r="D38" s="312">
        <v>3416146.6118277051</v>
      </c>
      <c r="E38" s="312">
        <v>3416146.6118277055</v>
      </c>
      <c r="F38" s="280">
        <v>1.2917736026611328</v>
      </c>
      <c r="G38" s="313"/>
      <c r="H38" s="314">
        <f t="shared" si="18"/>
        <v>-950</v>
      </c>
      <c r="I38" s="279" t="s">
        <v>230</v>
      </c>
      <c r="J38" s="280" t="s">
        <v>231</v>
      </c>
      <c r="L38" s="306">
        <v>8742</v>
      </c>
      <c r="M38" s="306">
        <v>9191505.2870190013</v>
      </c>
      <c r="N38" s="282">
        <v>102.245</v>
      </c>
      <c r="P38" s="280" t="str" cm="1">
        <f t="array" ref="P38">_xll.BDP(I38,"ID_ISIN")</f>
        <v>GB00BMF9LJ15</v>
      </c>
      <c r="Q38" s="280" t="str" cm="1">
        <f t="array" ref="Q38">_xll.BDP(P38&amp;" Govt","MATURITY")</f>
        <v>22/11/2033</v>
      </c>
      <c r="R38" s="280" t="str" cm="1">
        <f t="array" ref="R38">_xll.BDP(I38,"CRNCY")</f>
        <v>GBP</v>
      </c>
      <c r="S38" s="307" cm="1">
        <f t="array" ref="S38">_xll.BDP(P38&amp;" Govt","RISK_MID")</f>
        <v>9.5210166875035629</v>
      </c>
      <c r="T38" s="308">
        <f t="shared" si="1"/>
        <v>8323.2727882156141</v>
      </c>
      <c r="U38" s="280" cm="1">
        <f t="array" ref="U38">IF(R38="GBP",1,_xll.BDP("GBP"&amp;R38&amp;" CURNCY","PX_LAST"))</f>
        <v>1</v>
      </c>
      <c r="V38" s="309">
        <f t="shared" si="2"/>
        <v>0.59451948487254391</v>
      </c>
      <c r="X38" s="279" t="str">
        <f t="shared" si="3"/>
        <v>GB00BMF9LJ15</v>
      </c>
      <c r="Y38" s="306">
        <f t="shared" si="4"/>
        <v>8117.5714285714284</v>
      </c>
      <c r="Z38" s="281">
        <f t="shared" si="5"/>
        <v>-624.42857142857156</v>
      </c>
      <c r="AA38" s="281">
        <f t="shared" si="6"/>
        <v>-594.51948487254401</v>
      </c>
      <c r="AB38" s="307" cm="1">
        <f t="array" ref="AB38">_xll.BDP(P38&amp;" Govt","PX_DIRTY_MID")</f>
        <v>105.57988604326086</v>
      </c>
      <c r="AC38" s="310">
        <f t="shared" si="7"/>
        <v>-659270.97413584753</v>
      </c>
      <c r="AD38" s="279" t="str">
        <f t="shared" si="8"/>
        <v>UKTI 0 ¾ 11/22/33 3MO</v>
      </c>
      <c r="AE38" s="281"/>
      <c r="AF38" s="281">
        <f t="shared" si="9"/>
        <v>-624.42857142857156</v>
      </c>
      <c r="AG38" s="281">
        <f t="shared" si="10"/>
        <v>-594.51948487254401</v>
      </c>
      <c r="AH38" s="310">
        <f t="shared" si="11"/>
        <v>-659270.97413584753</v>
      </c>
      <c r="AI38" s="280" t="b">
        <f t="shared" si="12"/>
        <v>1</v>
      </c>
      <c r="AK38" s="321" t="s">
        <v>1037</v>
      </c>
      <c r="AL38" s="322" t="str">
        <f t="shared" si="13"/>
        <v>ZJ055294 Corp</v>
      </c>
      <c r="AM38" s="322" t="str">
        <f t="shared" si="14"/>
        <v>Sell</v>
      </c>
      <c r="AN38" s="323">
        <f t="shared" si="15"/>
        <v>624.42857142857156</v>
      </c>
      <c r="AO38" s="322" t="str">
        <f t="shared" si="16"/>
        <v>EULNGFI</v>
      </c>
      <c r="AP38" s="324" t="str">
        <f t="shared" si="17"/>
        <v>05/31/2024</v>
      </c>
      <c r="AQ38" s="322" t="s">
        <v>1035</v>
      </c>
      <c r="AR38" s="322" t="s">
        <v>1024</v>
      </c>
      <c r="AS38" s="322" t="s">
        <v>1025</v>
      </c>
      <c r="AT38" s="325"/>
      <c r="AU38" s="326"/>
      <c r="AV38" s="280" t="str" cm="1">
        <f t="array" ref="AV38">_xll.BDP(I38,"SECURITY_TYP")</f>
        <v>UK GILT STOCK</v>
      </c>
    </row>
    <row r="39" spans="1:51" s="280" customFormat="1" x14ac:dyDescent="0.35">
      <c r="A39" s="280" t="s">
        <v>1527</v>
      </c>
      <c r="B39" s="280" t="s">
        <v>1369</v>
      </c>
      <c r="D39" s="312">
        <v>1654114.8615792003</v>
      </c>
      <c r="E39" s="312">
        <v>1654114.8615792003</v>
      </c>
      <c r="F39" s="280">
        <v>1.2917736026611328</v>
      </c>
      <c r="G39" s="313"/>
      <c r="H39" s="314">
        <f t="shared" si="18"/>
        <v>0</v>
      </c>
      <c r="I39" s="279" t="s">
        <v>224</v>
      </c>
      <c r="J39" s="280" t="s">
        <v>225</v>
      </c>
      <c r="L39" s="306">
        <v>4011</v>
      </c>
      <c r="M39" s="306">
        <v>7897622.6106036017</v>
      </c>
      <c r="N39" s="282">
        <v>104.024</v>
      </c>
      <c r="P39" s="280" t="str" cm="1">
        <f t="array" ref="P39">_xll.BDP(I39,"ID_ISIN")</f>
        <v>GB00B1L6W962</v>
      </c>
      <c r="Q39" s="280" t="str" cm="1">
        <f t="array" ref="Q39">_xll.BDP(P39&amp;" Govt","MATURITY")</f>
        <v>22/11/2037</v>
      </c>
      <c r="R39" s="280" t="str" cm="1">
        <f t="array" ref="R39">_xll.BDP(I39,"CRNCY")</f>
        <v>GBP</v>
      </c>
      <c r="S39" s="307" cm="1">
        <f t="array" ref="S39">_xll.BDP(P39&amp;" Govt","RISK_MID")</f>
        <v>24.504105869130633</v>
      </c>
      <c r="T39" s="308">
        <f t="shared" si="1"/>
        <v>9828.5968641082982</v>
      </c>
      <c r="U39" s="280" cm="1">
        <f t="array" ref="U39">IF(R39="GBP",1,_xll.BDP("GBP"&amp;R39&amp;" CURNCY","PX_LAST"))</f>
        <v>1</v>
      </c>
      <c r="V39" s="309">
        <f t="shared" si="2"/>
        <v>0.70204263315059268</v>
      </c>
      <c r="X39" s="279" t="str">
        <f t="shared" si="3"/>
        <v>GB00B1L6W962</v>
      </c>
      <c r="Y39" s="306">
        <f t="shared" si="4"/>
        <v>3724.5</v>
      </c>
      <c r="Z39" s="281">
        <f t="shared" si="5"/>
        <v>-286.5</v>
      </c>
      <c r="AA39" s="281">
        <f t="shared" si="6"/>
        <v>-702.04263315059256</v>
      </c>
      <c r="AB39" s="307" cm="1">
        <f t="array" ref="AB39">_xll.BDP(P39&amp;" Govt","PX_DIRTY_MID")</f>
        <v>197.88578384402174</v>
      </c>
      <c r="AC39" s="310">
        <f t="shared" si="7"/>
        <v>-566942.77071312233</v>
      </c>
      <c r="AD39" s="279" t="str">
        <f t="shared" si="8"/>
        <v>UKTI 1 ⅛ 11/22/37 3MO</v>
      </c>
      <c r="AF39" s="281">
        <f t="shared" si="9"/>
        <v>-286.5</v>
      </c>
      <c r="AG39" s="281">
        <f t="shared" si="10"/>
        <v>-702.04263315059256</v>
      </c>
      <c r="AH39" s="310">
        <f t="shared" si="11"/>
        <v>-566942.77071312233</v>
      </c>
      <c r="AI39" s="280" t="b">
        <f t="shared" si="12"/>
        <v>1</v>
      </c>
      <c r="AK39" s="321" t="s">
        <v>1037</v>
      </c>
      <c r="AL39" s="322" t="str">
        <f t="shared" si="13"/>
        <v>EG196397 Corp</v>
      </c>
      <c r="AM39" s="322" t="str">
        <f t="shared" si="14"/>
        <v>Sell</v>
      </c>
      <c r="AN39" s="323">
        <f t="shared" si="15"/>
        <v>286.5</v>
      </c>
      <c r="AO39" s="322" t="str">
        <f t="shared" si="16"/>
        <v>EULNGFI</v>
      </c>
      <c r="AP39" s="324" t="str">
        <f t="shared" si="17"/>
        <v>05/31/2024</v>
      </c>
      <c r="AQ39" s="322" t="s">
        <v>1035</v>
      </c>
      <c r="AR39" s="322" t="s">
        <v>1024</v>
      </c>
      <c r="AS39" s="322" t="s">
        <v>1025</v>
      </c>
      <c r="AT39" s="322"/>
      <c r="AU39" s="327"/>
      <c r="AV39" s="280" t="str" cm="1">
        <f t="array" ref="AV39">_xll.BDP(I39,"SECURITY_TYP")</f>
        <v>UK GILT STOCK</v>
      </c>
    </row>
    <row r="40" spans="1:51" s="280" customFormat="1" x14ac:dyDescent="0.35">
      <c r="A40" s="280" t="s">
        <v>1527</v>
      </c>
      <c r="B40" s="280" t="s">
        <v>1368</v>
      </c>
      <c r="D40" s="312">
        <v>-2110000.0000000005</v>
      </c>
      <c r="E40" s="312">
        <v>-1634239.9734089212</v>
      </c>
      <c r="F40" s="280">
        <v>1.2917736026611328</v>
      </c>
      <c r="G40" s="313"/>
      <c r="H40" s="314" t="e">
        <f t="shared" si="18"/>
        <v>#N/A</v>
      </c>
      <c r="I40" s="279" t="s">
        <v>210</v>
      </c>
      <c r="J40" s="280" t="s">
        <v>211</v>
      </c>
      <c r="L40" s="306">
        <v>2692</v>
      </c>
      <c r="M40" s="306">
        <v>5087980.2804996008</v>
      </c>
      <c r="N40" s="282">
        <v>107.203</v>
      </c>
      <c r="P40" s="280" t="str" cm="1">
        <f t="array" ref="P40">_xll.BDP(I40,"ID_ISIN")</f>
        <v>GB00B3D4VD98</v>
      </c>
      <c r="Q40" s="280" t="str" cm="1">
        <f t="array" ref="Q40">_xll.BDP(P40&amp;" Govt","MATURITY")</f>
        <v>22/11/2032</v>
      </c>
      <c r="R40" s="280" t="str" cm="1">
        <f t="array" ref="R40">_xll.BDP(I40,"CRNCY")</f>
        <v>GBP</v>
      </c>
      <c r="S40" s="307" cm="1">
        <f t="array" ref="S40">_xll.BDP(P40&amp;" Govt","RISK_MID")</f>
        <v>15.07031888946357</v>
      </c>
      <c r="T40" s="308">
        <f t="shared" si="1"/>
        <v>4056.9298450435926</v>
      </c>
      <c r="U40" s="280" cm="1">
        <f t="array" ref="U40">IF(R40="GBP",1,_xll.BDP("GBP"&amp;R40&amp;" CURNCY","PX_LAST"))</f>
        <v>1</v>
      </c>
      <c r="V40" s="309">
        <f t="shared" si="2"/>
        <v>0.28978070321739946</v>
      </c>
      <c r="X40" s="279" t="str">
        <f t="shared" si="3"/>
        <v>GB00B3D4VD98</v>
      </c>
      <c r="Y40" s="306">
        <f t="shared" si="4"/>
        <v>2499.7142857142858</v>
      </c>
      <c r="Z40" s="281">
        <f t="shared" si="5"/>
        <v>-192.28571428571422</v>
      </c>
      <c r="AA40" s="281">
        <f t="shared" si="6"/>
        <v>-289.78070321739943</v>
      </c>
      <c r="AB40" s="307" cm="1">
        <f t="array" ref="AB40">_xll.BDP(P40&amp;" Govt","PX_DIRTY_MID")</f>
        <v>189.76493783804347</v>
      </c>
      <c r="AC40" s="310">
        <f t="shared" si="7"/>
        <v>-364890.86618572345</v>
      </c>
      <c r="AD40" s="279" t="str">
        <f t="shared" si="8"/>
        <v>UKTI 1 ¼ 11/22/32 3MO</v>
      </c>
      <c r="AF40" s="281">
        <f t="shared" si="9"/>
        <v>-192.28571428571422</v>
      </c>
      <c r="AG40" s="281">
        <f t="shared" si="10"/>
        <v>-289.78070321739943</v>
      </c>
      <c r="AH40" s="310">
        <f t="shared" si="11"/>
        <v>-364890.86618572345</v>
      </c>
      <c r="AI40" s="280" t="b">
        <f t="shared" si="12"/>
        <v>1</v>
      </c>
      <c r="AK40" s="321" t="s">
        <v>1037</v>
      </c>
      <c r="AL40" s="322" t="str">
        <f t="shared" si="13"/>
        <v>EH600918 Corp</v>
      </c>
      <c r="AM40" s="322" t="str">
        <f t="shared" si="14"/>
        <v>Sell</v>
      </c>
      <c r="AN40" s="323">
        <f t="shared" si="15"/>
        <v>192.28571428571422</v>
      </c>
      <c r="AO40" s="322" t="str">
        <f t="shared" si="16"/>
        <v>EULNGFI</v>
      </c>
      <c r="AP40" s="324" t="str">
        <f t="shared" si="17"/>
        <v>05/31/2024</v>
      </c>
      <c r="AQ40" s="322" t="s">
        <v>1035</v>
      </c>
      <c r="AR40" s="322" t="s">
        <v>1024</v>
      </c>
      <c r="AS40" s="322" t="s">
        <v>1025</v>
      </c>
      <c r="AT40" s="322"/>
      <c r="AU40" s="327"/>
      <c r="AV40" s="280" t="str" cm="1">
        <f t="array" ref="AV40">_xll.BDP(I40,"SECURITY_TYP")</f>
        <v>UK GILT STOCK</v>
      </c>
    </row>
    <row r="41" spans="1:51" s="280" customFormat="1" x14ac:dyDescent="0.35">
      <c r="A41" s="280" t="s">
        <v>595</v>
      </c>
      <c r="B41" s="280" t="s">
        <v>596</v>
      </c>
      <c r="D41" s="312">
        <v>147906.43</v>
      </c>
      <c r="E41" s="312">
        <v>77520.506638678009</v>
      </c>
      <c r="F41" s="280">
        <v>1</v>
      </c>
      <c r="G41" s="313"/>
      <c r="H41" s="314">
        <f t="shared" si="18"/>
        <v>-300</v>
      </c>
      <c r="I41" s="279" t="s">
        <v>456</v>
      </c>
      <c r="J41" s="280" t="s">
        <v>457</v>
      </c>
      <c r="L41" s="306">
        <v>2785</v>
      </c>
      <c r="M41" s="306">
        <v>2782675.1775745912</v>
      </c>
      <c r="N41" s="282">
        <v>98.80999755859375</v>
      </c>
      <c r="P41" s="280" t="str" cm="1">
        <f t="array" ref="P41">_xll.BDP(I41,"ID_ISIN")</f>
        <v>GB00BPSNBG80</v>
      </c>
      <c r="Q41" s="280" t="str" cm="1">
        <f t="array" ref="Q41">_xll.BDP(P41&amp;" Govt","MATURITY")</f>
        <v>22/11/2054</v>
      </c>
      <c r="R41" s="280" t="str" cm="1">
        <f t="array" ref="R41">_xll.BDP(I41,"CRNCY")</f>
        <v>GBP</v>
      </c>
      <c r="S41" s="307" cm="1">
        <f t="array" ref="S41">_xll.BDP(P41&amp;" Govt","RISK_MID")</f>
        <v>24.966024793616526</v>
      </c>
      <c r="T41" s="308">
        <f t="shared" si="1"/>
        <v>6953.0379050222018</v>
      </c>
      <c r="U41" s="280" cm="1">
        <f t="array" ref="U41">IF(R41="GBP",1,_xll.BDP("GBP"&amp;R41&amp;" CURNCY","PX_LAST"))</f>
        <v>1</v>
      </c>
      <c r="V41" s="309">
        <f t="shared" si="2"/>
        <v>0.49664556464444298</v>
      </c>
      <c r="X41" s="279" t="str">
        <f t="shared" si="3"/>
        <v>GB00BPSNBG80</v>
      </c>
      <c r="Y41" s="306">
        <f t="shared" si="4"/>
        <v>2586.0714285714284</v>
      </c>
      <c r="Z41" s="281">
        <f t="shared" si="5"/>
        <v>-198.92857142857156</v>
      </c>
      <c r="AA41" s="281">
        <f t="shared" si="6"/>
        <v>-496.64556464444343</v>
      </c>
      <c r="AB41" s="307" cm="1">
        <f t="array" ref="AB41">_xll.BDP(P41&amp;" Govt","PX_DIRTY_MID")</f>
        <v>99.645874300543483</v>
      </c>
      <c r="AC41" s="310">
        <f t="shared" si="7"/>
        <v>-198224.11423358129</v>
      </c>
      <c r="AD41" s="279" t="str">
        <f t="shared" si="8"/>
        <v>UKTI 1 ¼ 11/22/54 3MO</v>
      </c>
      <c r="AE41" s="281"/>
      <c r="AF41" s="281">
        <f t="shared" si="9"/>
        <v>-198.92857142857156</v>
      </c>
      <c r="AG41" s="281">
        <f t="shared" si="10"/>
        <v>-496.64556464444343</v>
      </c>
      <c r="AH41" s="310">
        <f t="shared" si="11"/>
        <v>-198224.11423358129</v>
      </c>
      <c r="AI41" s="280" t="b">
        <f t="shared" si="12"/>
        <v>1</v>
      </c>
      <c r="AK41" s="321" t="s">
        <v>1037</v>
      </c>
      <c r="AL41" s="322" t="str">
        <f t="shared" si="13"/>
        <v>ZD339538 Corp</v>
      </c>
      <c r="AM41" s="322" t="str">
        <f t="shared" si="14"/>
        <v>Sell</v>
      </c>
      <c r="AN41" s="323">
        <f t="shared" si="15"/>
        <v>198.92857142857156</v>
      </c>
      <c r="AO41" s="322" t="str">
        <f t="shared" si="16"/>
        <v>EULNGFI</v>
      </c>
      <c r="AP41" s="324" t="str">
        <f t="shared" si="17"/>
        <v>05/31/2024</v>
      </c>
      <c r="AQ41" s="322" t="s">
        <v>1035</v>
      </c>
      <c r="AR41" s="322" t="s">
        <v>1024</v>
      </c>
      <c r="AS41" s="322" t="s">
        <v>1025</v>
      </c>
      <c r="AT41" s="325"/>
      <c r="AU41" s="326"/>
      <c r="AV41" s="280" t="str" cm="1">
        <f t="array" ref="AV41">_xll.BDP(I41,"SECURITY_TYP")</f>
        <v>UK GILT STOCK</v>
      </c>
    </row>
    <row r="42" spans="1:51" s="280" customFormat="1" x14ac:dyDescent="0.35">
      <c r="A42" s="280" t="s">
        <v>218</v>
      </c>
      <c r="B42" s="280" t="s">
        <v>219</v>
      </c>
      <c r="D42" s="312">
        <v>1383</v>
      </c>
      <c r="E42" s="312">
        <v>1137837.8304600001</v>
      </c>
      <c r="F42" s="280">
        <v>65.739999999999995</v>
      </c>
      <c r="G42" s="313"/>
      <c r="H42" s="314">
        <f t="shared" si="18"/>
        <v>-1182</v>
      </c>
      <c r="I42" s="279" t="s">
        <v>410</v>
      </c>
      <c r="J42" s="280" t="s">
        <v>411</v>
      </c>
      <c r="L42" s="306">
        <v>1182</v>
      </c>
      <c r="M42" s="306">
        <v>2319937.1223293999</v>
      </c>
      <c r="N42" s="282">
        <v>98.540999999999997</v>
      </c>
      <c r="P42" s="280" t="str" cm="1">
        <f t="array" ref="P42">_xll.BDP(I42,"ID_ISIN")</f>
        <v>GB00B0CNHZ09</v>
      </c>
      <c r="Q42" s="280" t="str" cm="1">
        <f t="array" ref="Q42">_xll.BDP(P42&amp;" Govt","MATURITY")</f>
        <v>22/11/2055</v>
      </c>
      <c r="R42" s="280" t="str" cm="1">
        <f t="array" ref="R42">_xll.BDP(I42,"CRNCY")</f>
        <v>GBP</v>
      </c>
      <c r="S42" s="307" cm="1">
        <f t="array" ref="S42">_xll.BDP(P42&amp;" Govt","RISK_MID")</f>
        <v>50.942681746981165</v>
      </c>
      <c r="T42" s="308">
        <f t="shared" si="1"/>
        <v>6021.424982493174</v>
      </c>
      <c r="U42" s="280" cm="1">
        <f t="array" ref="U42">IF(R42="GBP",1,_xll.BDP("GBP"&amp;R42&amp;" CURNCY","PX_LAST"))</f>
        <v>1</v>
      </c>
      <c r="V42" s="309">
        <f t="shared" si="2"/>
        <v>0.43010178446379815</v>
      </c>
      <c r="X42" s="279" t="str">
        <f t="shared" si="3"/>
        <v>GB00B0CNHZ09</v>
      </c>
      <c r="Y42" s="306">
        <f t="shared" si="4"/>
        <v>1097.5714285714287</v>
      </c>
      <c r="Z42" s="281">
        <f t="shared" si="5"/>
        <v>-84.428571428571331</v>
      </c>
      <c r="AA42" s="281">
        <f t="shared" si="6"/>
        <v>-430.10178446379757</v>
      </c>
      <c r="AB42" s="307" cm="1">
        <f t="array" ref="AB42">_xll.BDP(P42&amp;" Govt","PX_DIRTY_MID")</f>
        <v>197.78371949836958</v>
      </c>
      <c r="AC42" s="310">
        <f t="shared" si="7"/>
        <v>-166985.96889076612</v>
      </c>
      <c r="AD42" s="279" t="str">
        <f t="shared" si="8"/>
        <v>UKTI 1 ¼ 11/22/55 3MO</v>
      </c>
      <c r="AE42" s="281"/>
      <c r="AF42" s="281">
        <f t="shared" si="9"/>
        <v>-84.428571428571331</v>
      </c>
      <c r="AG42" s="281">
        <f t="shared" si="10"/>
        <v>-430.10178446379757</v>
      </c>
      <c r="AH42" s="310">
        <f t="shared" si="11"/>
        <v>-166985.96889076612</v>
      </c>
      <c r="AI42" s="280" t="b">
        <f t="shared" si="12"/>
        <v>1</v>
      </c>
      <c r="AK42" s="321" t="s">
        <v>1037</v>
      </c>
      <c r="AL42" s="322" t="str">
        <f t="shared" si="13"/>
        <v>EF093647 Corp</v>
      </c>
      <c r="AM42" s="322" t="str">
        <f t="shared" si="14"/>
        <v>Sell</v>
      </c>
      <c r="AN42" s="323">
        <f t="shared" si="15"/>
        <v>84.428571428571331</v>
      </c>
      <c r="AO42" s="322" t="str">
        <f t="shared" si="16"/>
        <v>EULNGFI</v>
      </c>
      <c r="AP42" s="324" t="str">
        <f t="shared" si="17"/>
        <v>05/31/2024</v>
      </c>
      <c r="AQ42" s="322" t="s">
        <v>1035</v>
      </c>
      <c r="AR42" s="322" t="s">
        <v>1024</v>
      </c>
      <c r="AS42" s="322" t="s">
        <v>1025</v>
      </c>
      <c r="AT42" s="325"/>
      <c r="AU42" s="326"/>
      <c r="AV42" s="280" t="str" cm="1">
        <f t="array" ref="AV42">_xll.BDP(I42,"SECURITY_TYP")</f>
        <v>UK GILT STOCK</v>
      </c>
    </row>
    <row r="43" spans="1:51" s="280" customFormat="1" x14ac:dyDescent="0.35">
      <c r="A43" s="280" t="s">
        <v>220</v>
      </c>
      <c r="B43" s="280" t="s">
        <v>221</v>
      </c>
      <c r="D43" s="312">
        <v>251</v>
      </c>
      <c r="E43" s="312">
        <v>860843.30962000019</v>
      </c>
      <c r="F43" s="280">
        <v>343.18700000000001</v>
      </c>
      <c r="G43" s="313"/>
      <c r="H43" s="314">
        <f t="shared" si="18"/>
        <v>0</v>
      </c>
      <c r="I43" s="279" t="s">
        <v>220</v>
      </c>
      <c r="J43" s="280" t="s">
        <v>221</v>
      </c>
      <c r="L43" s="306">
        <v>251</v>
      </c>
      <c r="M43" s="306">
        <v>870910.61590999993</v>
      </c>
      <c r="N43" s="282">
        <v>342.95699999999999</v>
      </c>
      <c r="P43" s="280" t="str" cm="1">
        <f t="array" ref="P43">_xll.BDP(I43,"ID_ISIN")</f>
        <v>GB0008932666</v>
      </c>
      <c r="Q43" s="280" t="str" cm="1">
        <f t="array" ref="Q43">_xll.BDP(P43&amp;" Govt","MATURITY")</f>
        <v>22/07/2030</v>
      </c>
      <c r="R43" s="280" t="str" cm="1">
        <f t="array" ref="R43">_xll.BDP(I43,"CRNCY")</f>
        <v>GBP</v>
      </c>
      <c r="S43" s="307" cm="1">
        <f t="array" ref="S43">_xll.BDP(P43&amp;" Govt","RISK_MID")</f>
        <v>18.442795470230067</v>
      </c>
      <c r="T43" s="308">
        <f t="shared" si="1"/>
        <v>462.91416630277473</v>
      </c>
      <c r="U43" s="280" cm="1">
        <f t="array" ref="U43">IF(R43="GBP",1,_xll.BDP("GBP"&amp;R43&amp;" CURNCY","PX_LAST"))</f>
        <v>1</v>
      </c>
      <c r="V43" s="309">
        <f t="shared" si="2"/>
        <v>3.3065297593055341E-2</v>
      </c>
      <c r="X43" s="279" t="str">
        <f t="shared" si="3"/>
        <v>GB0008932666</v>
      </c>
      <c r="Y43" s="306">
        <f t="shared" si="4"/>
        <v>233.07142857142858</v>
      </c>
      <c r="Z43" s="281">
        <f t="shared" si="5"/>
        <v>-17.928571428571416</v>
      </c>
      <c r="AA43" s="281">
        <f t="shared" si="6"/>
        <v>-33.065297593055313</v>
      </c>
      <c r="AB43" s="307" cm="1">
        <f t="array" ref="AB43">_xll.BDP(P43&amp;" Govt","PX_DIRTY_MID")</f>
        <v>343.1804615384616</v>
      </c>
      <c r="AC43" s="310">
        <f t="shared" si="7"/>
        <v>-61527.354175824148</v>
      </c>
      <c r="AD43" s="279" t="str">
        <f t="shared" si="8"/>
        <v>UKTI 4 ⅛ 07/22/30 8MO</v>
      </c>
      <c r="AF43" s="281">
        <f t="shared" si="9"/>
        <v>-17.928571428571416</v>
      </c>
      <c r="AG43" s="281">
        <f t="shared" si="10"/>
        <v>-33.065297593055313</v>
      </c>
      <c r="AH43" s="310">
        <f t="shared" si="11"/>
        <v>-61527.354175824148</v>
      </c>
      <c r="AI43" s="280" t="b">
        <f t="shared" si="12"/>
        <v>1</v>
      </c>
      <c r="AK43" s="321" t="s">
        <v>1037</v>
      </c>
      <c r="AL43" s="322" t="str">
        <f t="shared" si="13"/>
        <v>GG713308 Corp</v>
      </c>
      <c r="AM43" s="322" t="str">
        <f t="shared" si="14"/>
        <v>Sell</v>
      </c>
      <c r="AN43" s="323">
        <f t="shared" si="15"/>
        <v>17.928571428571416</v>
      </c>
      <c r="AO43" s="322" t="str">
        <f t="shared" si="16"/>
        <v>EULNGFI</v>
      </c>
      <c r="AP43" s="324" t="str">
        <f t="shared" si="17"/>
        <v>05/31/2024</v>
      </c>
      <c r="AQ43" s="322" t="s">
        <v>1035</v>
      </c>
      <c r="AR43" s="322" t="s">
        <v>1024</v>
      </c>
      <c r="AS43" s="322" t="s">
        <v>1025</v>
      </c>
      <c r="AT43" s="325"/>
      <c r="AU43" s="326"/>
      <c r="AV43" s="280" t="str" cm="1">
        <f t="array" ref="AV43">_xll.BDP(I43,"SECURITY_TYP")</f>
        <v>UK GILT STOCK</v>
      </c>
    </row>
    <row r="44" spans="1:51" s="280" customFormat="1" x14ac:dyDescent="0.35">
      <c r="A44" s="280" t="s">
        <v>180</v>
      </c>
      <c r="B44" s="280" t="s">
        <v>181</v>
      </c>
      <c r="D44" s="312">
        <v>495</v>
      </c>
      <c r="E44" s="312">
        <v>476282.90769230772</v>
      </c>
      <c r="F44" s="280">
        <v>94.488</v>
      </c>
      <c r="G44" s="313"/>
      <c r="H44" s="314" t="e">
        <f t="shared" si="18"/>
        <v>#N/A</v>
      </c>
      <c r="I44" s="270" t="s">
        <v>458</v>
      </c>
      <c r="J44" s="271" t="s">
        <v>459</v>
      </c>
      <c r="K44" s="271"/>
      <c r="L44" s="272">
        <v>-4205314.1887379996</v>
      </c>
      <c r="M44" s="272">
        <v>-2412344.8115516203</v>
      </c>
      <c r="N44" s="273">
        <v>1.3730644965209962</v>
      </c>
      <c r="O44" s="271"/>
      <c r="P44" s="271" t="str" cm="1">
        <f t="array" ref="P44">_xll.BDP(I44,"ID_ISIN")</f>
        <v>#N/A Field Not Applicable</v>
      </c>
      <c r="Q44" s="271" t="str" cm="1">
        <f t="array" ref="Q44">_xll.BDP(P44&amp;" Govt","MATURITY")</f>
        <v>#N/A Field Not Applicable Govt</v>
      </c>
      <c r="R44" s="271" t="str" cm="1">
        <f t="array" ref="R44">_xll.BDP(I44,"CRNCY")</f>
        <v>CAD</v>
      </c>
      <c r="S44" s="274" t="str" cm="1">
        <f t="array" ref="S44">_xll.BDP(P44&amp;" Govt","RISK_MID")</f>
        <v>#N/A Field Not Applicable Govt</v>
      </c>
      <c r="T44" s="275" t="e">
        <f t="shared" si="1"/>
        <v>#VALUE!</v>
      </c>
      <c r="U44" s="271" cm="1">
        <f t="array" ref="U44">IF(R44="GBP",1,_xll.BDP("GBP"&amp;R44&amp;" CURNCY","PX_LAST"))</f>
        <v>1.7588999999999999</v>
      </c>
      <c r="V44" s="276" t="e">
        <f t="shared" si="2"/>
        <v>#VALUE!</v>
      </c>
      <c r="W44" s="271"/>
      <c r="X44" s="270" t="str">
        <f t="shared" si="3"/>
        <v>#N/A Field Not Applicable</v>
      </c>
      <c r="Y44" s="272">
        <f t="shared" si="4"/>
        <v>-3904934.6038281429</v>
      </c>
      <c r="Z44" s="277">
        <f t="shared" si="5"/>
        <v>300379.58490985679</v>
      </c>
      <c r="AA44" s="277" t="e">
        <f t="shared" si="6"/>
        <v>#VALUE!</v>
      </c>
      <c r="AB44" s="274" t="str" cm="1">
        <f t="array" ref="AB44">_xll.BDP(P44&amp;" Govt","PX_DIRTY_MID")</f>
        <v>#N/A Field Not Applicable Govt</v>
      </c>
      <c r="AC44" s="278" t="e">
        <f t="shared" si="7"/>
        <v>#VALUE!</v>
      </c>
      <c r="AD44" s="270" t="str">
        <f t="shared" si="8"/>
        <v>USD/CAD R 06/20/24 CAD</v>
      </c>
      <c r="AE44" s="277">
        <v>0</v>
      </c>
      <c r="AF44" s="277">
        <f t="shared" si="9"/>
        <v>0</v>
      </c>
      <c r="AG44" s="277" t="e">
        <f t="shared" si="10"/>
        <v>#VALUE!</v>
      </c>
      <c r="AH44" s="278" t="e">
        <f t="shared" si="11"/>
        <v>#VALUE!</v>
      </c>
      <c r="AI44" s="271" t="b">
        <f t="shared" si="12"/>
        <v>1</v>
      </c>
      <c r="AJ44" s="271"/>
      <c r="AK44" s="331" t="s">
        <v>1037</v>
      </c>
      <c r="AL44" s="332" t="str">
        <f t="shared" si="13"/>
        <v>USD/CAD R 06/20/24 Curncy</v>
      </c>
      <c r="AM44" s="332" t="str">
        <f t="shared" si="14"/>
        <v>Buy</v>
      </c>
      <c r="AN44" s="333">
        <f t="shared" si="15"/>
        <v>0</v>
      </c>
      <c r="AO44" s="332" t="str">
        <f t="shared" si="16"/>
        <v>EUFFFX</v>
      </c>
      <c r="AP44" s="334" t="str">
        <f t="shared" si="17"/>
        <v>05/31/2024</v>
      </c>
      <c r="AQ44" s="332" t="s">
        <v>1035</v>
      </c>
      <c r="AR44" s="332" t="s">
        <v>1024</v>
      </c>
      <c r="AS44" s="332" t="s">
        <v>1025</v>
      </c>
      <c r="AT44" s="359"/>
      <c r="AU44" s="360"/>
      <c r="AV44" s="271" t="str" cm="1">
        <f t="array" ref="AV44">_xll.BDP(I44,"SECURITY_TYP")</f>
        <v>FORWARD</v>
      </c>
      <c r="AW44" s="271"/>
      <c r="AX44" s="271"/>
      <c r="AY44" s="271"/>
    </row>
    <row r="45" spans="1:51" s="280" customFormat="1" x14ac:dyDescent="0.35">
      <c r="A45" s="280" t="s">
        <v>224</v>
      </c>
      <c r="B45" s="280" t="s">
        <v>225</v>
      </c>
      <c r="D45" s="312">
        <v>4011</v>
      </c>
      <c r="E45" s="312">
        <v>7932839.3702964</v>
      </c>
      <c r="F45" s="280">
        <v>103.55800000000001</v>
      </c>
      <c r="G45" s="313"/>
      <c r="H45" s="314" t="e">
        <f t="shared" si="18"/>
        <v>#N/A</v>
      </c>
      <c r="I45" s="270" t="s">
        <v>458</v>
      </c>
      <c r="J45" s="271" t="s">
        <v>460</v>
      </c>
      <c r="K45" s="271"/>
      <c r="L45" s="272">
        <v>3112083</v>
      </c>
      <c r="M45" s="272">
        <v>2452448.0239408719</v>
      </c>
      <c r="N45" s="273">
        <v>1.3730644965209962</v>
      </c>
      <c r="O45" s="271"/>
      <c r="P45" s="271" t="str" cm="1">
        <f t="array" ref="P45">_xll.BDP(I45,"ID_ISIN")</f>
        <v>#N/A Field Not Applicable</v>
      </c>
      <c r="Q45" s="271" t="str" cm="1">
        <f t="array" ref="Q45">_xll.BDP(P45&amp;" Govt","MATURITY")</f>
        <v>#N/A Field Not Applicable Govt</v>
      </c>
      <c r="R45" s="271" t="str" cm="1">
        <f t="array" ref="R45">_xll.BDP(I45,"CRNCY")</f>
        <v>CAD</v>
      </c>
      <c r="S45" s="274" t="str" cm="1">
        <f t="array" ref="S45">_xll.BDP(P45&amp;" Govt","RISK_MID")</f>
        <v>#N/A Field Not Applicable Govt</v>
      </c>
      <c r="T45" s="275" t="e">
        <f t="shared" si="1"/>
        <v>#VALUE!</v>
      </c>
      <c r="U45" s="271" cm="1">
        <f t="array" ref="U45">IF(R45="GBP",1,_xll.BDP("GBP"&amp;R45&amp;" CURNCY","PX_LAST"))</f>
        <v>1.7588999999999999</v>
      </c>
      <c r="V45" s="276" t="e">
        <f t="shared" si="2"/>
        <v>#VALUE!</v>
      </c>
      <c r="W45" s="271"/>
      <c r="X45" s="270" t="str">
        <f t="shared" si="3"/>
        <v>#N/A Field Not Applicable</v>
      </c>
      <c r="Y45" s="272">
        <f t="shared" si="4"/>
        <v>2889791.3571428573</v>
      </c>
      <c r="Z45" s="277">
        <f t="shared" si="5"/>
        <v>-222291.64285714272</v>
      </c>
      <c r="AA45" s="277" t="e">
        <f t="shared" si="6"/>
        <v>#VALUE!</v>
      </c>
      <c r="AB45" s="274" t="str" cm="1">
        <f t="array" ref="AB45">_xll.BDP(P45&amp;" Govt","PX_DIRTY_MID")</f>
        <v>#N/A Field Not Applicable Govt</v>
      </c>
      <c r="AC45" s="278" t="e">
        <f t="shared" si="7"/>
        <v>#VALUE!</v>
      </c>
      <c r="AD45" s="270" t="str">
        <f t="shared" si="8"/>
        <v>USD/CAD R 06/20/24 USD</v>
      </c>
      <c r="AE45" s="277">
        <v>0</v>
      </c>
      <c r="AF45" s="277">
        <f t="shared" si="9"/>
        <v>0</v>
      </c>
      <c r="AG45" s="277" t="e">
        <f t="shared" si="10"/>
        <v>#VALUE!</v>
      </c>
      <c r="AH45" s="278" t="e">
        <f t="shared" si="11"/>
        <v>#VALUE!</v>
      </c>
      <c r="AI45" s="271" t="b">
        <f t="shared" si="12"/>
        <v>1</v>
      </c>
      <c r="AJ45" s="271"/>
      <c r="AK45" s="331" t="s">
        <v>1037</v>
      </c>
      <c r="AL45" s="332" t="str">
        <f t="shared" si="13"/>
        <v>USD/CAD R 06/20/24 Curncy</v>
      </c>
      <c r="AM45" s="332" t="str">
        <f t="shared" si="14"/>
        <v>Buy</v>
      </c>
      <c r="AN45" s="333">
        <f t="shared" si="15"/>
        <v>0</v>
      </c>
      <c r="AO45" s="332" t="str">
        <f t="shared" si="16"/>
        <v>EUFFFX</v>
      </c>
      <c r="AP45" s="334" t="str">
        <f t="shared" si="17"/>
        <v>05/31/2024</v>
      </c>
      <c r="AQ45" s="332" t="s">
        <v>1035</v>
      </c>
      <c r="AR45" s="332" t="s">
        <v>1024</v>
      </c>
      <c r="AS45" s="332" t="s">
        <v>1025</v>
      </c>
      <c r="AT45" s="332"/>
      <c r="AU45" s="335"/>
      <c r="AV45" s="271" t="str" cm="1">
        <f t="array" ref="AV45">_xll.BDP(I45,"SECURITY_TYP")</f>
        <v>FORWARD</v>
      </c>
      <c r="AW45" s="271"/>
      <c r="AX45" s="271"/>
      <c r="AY45" s="271"/>
    </row>
    <row r="46" spans="1:51" s="280" customFormat="1" x14ac:dyDescent="0.35">
      <c r="A46" s="280" t="s">
        <v>496</v>
      </c>
      <c r="B46" s="280" t="s">
        <v>497</v>
      </c>
      <c r="D46" s="280">
        <v>394</v>
      </c>
      <c r="E46" s="280">
        <v>395996.206270903</v>
      </c>
      <c r="F46" s="280">
        <v>98.605000000000004</v>
      </c>
      <c r="G46" s="313"/>
      <c r="H46" s="314"/>
      <c r="I46" s="279"/>
      <c r="L46" s="306"/>
      <c r="M46" s="306"/>
      <c r="N46" s="282"/>
      <c r="S46" s="307"/>
      <c r="T46" s="308"/>
      <c r="V46" s="309"/>
      <c r="X46" s="279"/>
      <c r="Y46" s="306"/>
      <c r="Z46" s="281"/>
      <c r="AB46" s="307"/>
      <c r="AC46" s="310"/>
      <c r="AD46" s="279"/>
      <c r="AE46" s="281"/>
      <c r="AF46" s="281"/>
      <c r="AG46" s="281"/>
      <c r="AH46" s="310"/>
      <c r="AK46" s="321" t="s">
        <v>1037</v>
      </c>
      <c r="AL46" s="322">
        <f t="shared" ref="AL46:AL52" si="19">I46</f>
        <v>0</v>
      </c>
      <c r="AM46" s="322" t="str">
        <f t="shared" ref="AM46:AM52" si="20">IF(AF46&lt;0,"Sell","Buy")</f>
        <v>Buy</v>
      </c>
      <c r="AN46" s="323">
        <f t="shared" ref="AN46:AN52" si="21">ABS(AF46)</f>
        <v>0</v>
      </c>
      <c r="AO46" s="322" t="str">
        <f t="shared" ref="AO46:AO52" si="22">IF(AV46="OIS Swap","EUFFSW",IF(AV46="SPOT","EUFFFX",IF(AV46="FORWARD","EUFFFX",IF(AV46="US GOVERNMENT","USFIDRV",IF(AV46="Financial commodity future.","USEQ","EULNGFI")))))</f>
        <v>EULNGFI</v>
      </c>
      <c r="AP46" s="324" t="str">
        <f t="shared" ref="AP46:AP52" si="23">IF(AV46="Financial commodity future.",$AL$2,$AL$1)</f>
        <v>05/31/2024</v>
      </c>
      <c r="AQ46" s="322" t="s">
        <v>1035</v>
      </c>
      <c r="AR46" s="322" t="s">
        <v>1024</v>
      </c>
      <c r="AS46" s="322" t="s">
        <v>1025</v>
      </c>
      <c r="AT46" s="322"/>
      <c r="AU46" s="327"/>
      <c r="AV46" s="280" t="str" cm="1">
        <f t="array" ref="AV46">_xll.BDP(I46,"SECURITY_TYP")</f>
        <v>#N/A Mandatory parameter [SECURITY] cannot be empty</v>
      </c>
    </row>
    <row r="47" spans="1:51" s="280" customFormat="1" x14ac:dyDescent="0.35">
      <c r="A47" s="280" t="s">
        <v>1354</v>
      </c>
      <c r="B47" s="280" t="s">
        <v>1355</v>
      </c>
      <c r="D47" s="280">
        <v>-1000000</v>
      </c>
      <c r="E47" s="280">
        <v>-524118.57036017982</v>
      </c>
      <c r="F47" s="280">
        <v>1.9061038550415039</v>
      </c>
      <c r="G47" s="313"/>
      <c r="H47" s="314"/>
      <c r="I47" s="279"/>
      <c r="L47" s="306"/>
      <c r="M47" s="306"/>
      <c r="N47" s="282"/>
      <c r="S47" s="307"/>
      <c r="T47" s="308"/>
      <c r="V47" s="309"/>
      <c r="X47" s="279"/>
      <c r="Y47" s="306"/>
      <c r="Z47" s="281"/>
      <c r="AB47" s="307"/>
      <c r="AC47" s="310"/>
      <c r="AD47" s="279"/>
      <c r="AE47" s="281"/>
      <c r="AF47" s="281"/>
      <c r="AG47" s="281"/>
      <c r="AH47" s="310"/>
      <c r="AK47" s="321" t="s">
        <v>1037</v>
      </c>
      <c r="AL47" s="322">
        <f t="shared" si="19"/>
        <v>0</v>
      </c>
      <c r="AM47" s="322" t="str">
        <f t="shared" si="20"/>
        <v>Buy</v>
      </c>
      <c r="AN47" s="323">
        <f t="shared" si="21"/>
        <v>0</v>
      </c>
      <c r="AO47" s="322" t="str">
        <f t="shared" si="22"/>
        <v>EULNGFI</v>
      </c>
      <c r="AP47" s="324" t="str">
        <f t="shared" si="23"/>
        <v>05/31/2024</v>
      </c>
      <c r="AQ47" s="322" t="s">
        <v>1035</v>
      </c>
      <c r="AR47" s="322" t="s">
        <v>1024</v>
      </c>
      <c r="AS47" s="322" t="s">
        <v>1025</v>
      </c>
      <c r="AT47" s="322"/>
      <c r="AU47" s="327"/>
      <c r="AV47" s="280" t="str" cm="1">
        <f t="array" ref="AV47">_xll.BDP(I47,"SECURITY_TYP")</f>
        <v>#N/A Mandatory parameter [SECURITY] cannot be empty</v>
      </c>
    </row>
    <row r="48" spans="1:51" s="280" customFormat="1" x14ac:dyDescent="0.35">
      <c r="A48" s="280" t="s">
        <v>1354</v>
      </c>
      <c r="B48" s="280" t="s">
        <v>1356</v>
      </c>
      <c r="D48" s="280">
        <v>525366.50749637594</v>
      </c>
      <c r="E48" s="280">
        <v>525366.50749637594</v>
      </c>
      <c r="F48" s="280">
        <v>1.9061038550415039</v>
      </c>
      <c r="G48" s="313"/>
      <c r="H48" s="314"/>
      <c r="I48" s="279"/>
      <c r="L48" s="306"/>
      <c r="M48" s="306"/>
      <c r="N48" s="282"/>
      <c r="S48" s="307"/>
      <c r="T48" s="308"/>
      <c r="V48" s="309"/>
      <c r="X48" s="279"/>
      <c r="Y48" s="306"/>
      <c r="Z48" s="281"/>
      <c r="AB48" s="307"/>
      <c r="AC48" s="310"/>
      <c r="AD48" s="279"/>
      <c r="AE48" s="281"/>
      <c r="AF48" s="281"/>
      <c r="AG48" s="281"/>
      <c r="AH48" s="310"/>
      <c r="AK48" s="321" t="s">
        <v>1037</v>
      </c>
      <c r="AL48" s="322">
        <f t="shared" si="19"/>
        <v>0</v>
      </c>
      <c r="AM48" s="322" t="str">
        <f t="shared" si="20"/>
        <v>Buy</v>
      </c>
      <c r="AN48" s="323">
        <f t="shared" si="21"/>
        <v>0</v>
      </c>
      <c r="AO48" s="322" t="str">
        <f t="shared" si="22"/>
        <v>EULNGFI</v>
      </c>
      <c r="AP48" s="324" t="str">
        <f t="shared" si="23"/>
        <v>05/31/2024</v>
      </c>
      <c r="AQ48" s="322" t="s">
        <v>1035</v>
      </c>
      <c r="AR48" s="322" t="s">
        <v>1024</v>
      </c>
      <c r="AS48" s="322" t="s">
        <v>1025</v>
      </c>
      <c r="AT48" s="322"/>
      <c r="AU48" s="327"/>
      <c r="AV48" s="280" t="str" cm="1">
        <f t="array" ref="AV48">_xll.BDP(I48,"SECURITY_TYP")</f>
        <v>#N/A Mandatory parameter [SECURITY] cannot be empty</v>
      </c>
    </row>
    <row r="49" spans="1:48" x14ac:dyDescent="0.35">
      <c r="A49" t="s">
        <v>1354</v>
      </c>
      <c r="B49" t="s">
        <v>1356</v>
      </c>
      <c r="D49">
        <v>-358265.2585437044</v>
      </c>
      <c r="E49">
        <v>-358265.2585437044</v>
      </c>
      <c r="F49">
        <v>1.9055312655029297</v>
      </c>
      <c r="L49" s="250"/>
      <c r="M49" s="250"/>
      <c r="S49" s="91"/>
      <c r="T49" s="175"/>
      <c r="V49" s="107"/>
      <c r="Y49" s="250"/>
      <c r="Z49" s="254"/>
      <c r="AB49" s="91"/>
      <c r="AC49" s="256"/>
      <c r="AD49" s="249"/>
      <c r="AE49" s="254"/>
      <c r="AF49" s="254"/>
      <c r="AG49" s="254"/>
      <c r="AH49" s="256"/>
      <c r="AK49" s="265" t="s">
        <v>1037</v>
      </c>
      <c r="AL49" s="266">
        <f t="shared" si="19"/>
        <v>0</v>
      </c>
      <c r="AM49" s="266" t="str">
        <f t="shared" si="20"/>
        <v>Buy</v>
      </c>
      <c r="AN49" s="328">
        <f t="shared" si="21"/>
        <v>0</v>
      </c>
      <c r="AO49" s="266" t="str">
        <f t="shared" si="22"/>
        <v>EULNGFI</v>
      </c>
      <c r="AP49" s="329" t="str">
        <f t="shared" si="23"/>
        <v>05/31/2024</v>
      </c>
      <c r="AQ49" s="266" t="s">
        <v>1035</v>
      </c>
      <c r="AR49" s="266" t="s">
        <v>1024</v>
      </c>
      <c r="AS49" s="266" t="s">
        <v>1025</v>
      </c>
      <c r="AV49" s="280" t="str" cm="1">
        <f t="array" ref="AV49">_xll.BDP(I49,"SECURITY_TYP")</f>
        <v>#N/A Mandatory parameter [SECURITY] cannot be empty</v>
      </c>
    </row>
    <row r="50" spans="1:48" x14ac:dyDescent="0.35">
      <c r="A50" t="s">
        <v>1354</v>
      </c>
      <c r="B50" t="s">
        <v>1355</v>
      </c>
      <c r="D50">
        <v>-6520000</v>
      </c>
      <c r="E50">
        <v>-3417253.0787483724</v>
      </c>
      <c r="F50">
        <v>1.9061038550415039</v>
      </c>
      <c r="L50" s="250"/>
      <c r="M50" s="250"/>
      <c r="S50" s="91"/>
      <c r="T50" s="175"/>
      <c r="V50" s="107"/>
      <c r="Y50" s="250"/>
      <c r="Z50" s="254"/>
      <c r="AB50" s="91"/>
      <c r="AC50" s="256"/>
      <c r="AD50" s="249"/>
      <c r="AE50" s="254"/>
      <c r="AF50" s="254"/>
      <c r="AG50" s="254"/>
      <c r="AH50" s="256"/>
      <c r="AK50" s="265" t="s">
        <v>1037</v>
      </c>
      <c r="AL50" s="266">
        <f t="shared" si="19"/>
        <v>0</v>
      </c>
      <c r="AM50" s="266" t="str">
        <f t="shared" si="20"/>
        <v>Buy</v>
      </c>
      <c r="AN50" s="328">
        <f t="shared" si="21"/>
        <v>0</v>
      </c>
      <c r="AO50" s="266" t="str">
        <f t="shared" si="22"/>
        <v>EULNGFI</v>
      </c>
      <c r="AP50" s="329" t="str">
        <f t="shared" si="23"/>
        <v>05/31/2024</v>
      </c>
      <c r="AQ50" s="266" t="s">
        <v>1035</v>
      </c>
      <c r="AR50" s="266" t="s">
        <v>1024</v>
      </c>
      <c r="AS50" s="266" t="s">
        <v>1025</v>
      </c>
      <c r="AV50" s="280" t="str" cm="1">
        <f t="array" ref="AV50">_xll.BDP(I50,"SECURITY_TYP")</f>
        <v>#N/A Mandatory parameter [SECURITY] cannot be empty</v>
      </c>
    </row>
    <row r="51" spans="1:48" x14ac:dyDescent="0.35">
      <c r="A51" t="s">
        <v>1354</v>
      </c>
      <c r="B51" t="s">
        <v>1356</v>
      </c>
      <c r="D51">
        <v>3382190.0718196654</v>
      </c>
      <c r="E51">
        <v>3382190.0718196654</v>
      </c>
      <c r="F51">
        <v>1.9061038550415039</v>
      </c>
      <c r="L51" s="250"/>
      <c r="M51" s="250"/>
      <c r="S51" s="91"/>
      <c r="T51" s="175"/>
      <c r="V51" s="107"/>
      <c r="Y51" s="250"/>
      <c r="Z51" s="254"/>
      <c r="AB51" s="91"/>
      <c r="AC51" s="256"/>
      <c r="AD51" s="249"/>
      <c r="AE51" s="254"/>
      <c r="AF51" s="254"/>
      <c r="AG51" s="254"/>
      <c r="AH51" s="256"/>
      <c r="AK51" s="265" t="s">
        <v>1037</v>
      </c>
      <c r="AL51" s="266">
        <f t="shared" si="19"/>
        <v>0</v>
      </c>
      <c r="AM51" s="266" t="str">
        <f t="shared" si="20"/>
        <v>Buy</v>
      </c>
      <c r="AN51" s="328">
        <f t="shared" si="21"/>
        <v>0</v>
      </c>
      <c r="AO51" s="266" t="str">
        <f t="shared" si="22"/>
        <v>EULNGFI</v>
      </c>
      <c r="AP51" s="329" t="str">
        <f t="shared" si="23"/>
        <v>05/31/2024</v>
      </c>
      <c r="AQ51" s="266" t="s">
        <v>1035</v>
      </c>
      <c r="AR51" s="266" t="s">
        <v>1024</v>
      </c>
      <c r="AS51" s="266" t="s">
        <v>1025</v>
      </c>
      <c r="AV51" s="280" t="str" cm="1">
        <f t="array" ref="AV51">_xll.BDP(I51,"SECURITY_TYP")</f>
        <v>#N/A Mandatory parameter [SECURITY] cannot be empty</v>
      </c>
    </row>
    <row r="52" spans="1:48" x14ac:dyDescent="0.35">
      <c r="A52" t="s">
        <v>1354</v>
      </c>
      <c r="B52" t="s">
        <v>1355</v>
      </c>
      <c r="D52">
        <v>680000</v>
      </c>
      <c r="E52">
        <v>356400.6278449223</v>
      </c>
      <c r="F52">
        <v>1.9055312655029297</v>
      </c>
      <c r="L52" s="250"/>
      <c r="M52" s="250"/>
      <c r="S52" s="91"/>
      <c r="T52" s="175"/>
      <c r="V52" s="107"/>
      <c r="Y52" s="250"/>
      <c r="Z52" s="254"/>
      <c r="AB52" s="91"/>
      <c r="AC52" s="256"/>
      <c r="AD52" s="249"/>
      <c r="AE52" s="254"/>
      <c r="AF52" s="254"/>
      <c r="AG52" s="254"/>
      <c r="AH52" s="256"/>
      <c r="AK52" s="265" t="s">
        <v>1037</v>
      </c>
      <c r="AL52" s="266">
        <f t="shared" si="19"/>
        <v>0</v>
      </c>
      <c r="AM52" s="266" t="str">
        <f t="shared" si="20"/>
        <v>Buy</v>
      </c>
      <c r="AN52" s="328">
        <f t="shared" si="21"/>
        <v>0</v>
      </c>
      <c r="AO52" s="266" t="str">
        <f t="shared" si="22"/>
        <v>EULNGFI</v>
      </c>
      <c r="AP52" s="329" t="str">
        <f t="shared" si="23"/>
        <v>05/31/2024</v>
      </c>
      <c r="AQ52" s="266" t="s">
        <v>1035</v>
      </c>
      <c r="AR52" s="266" t="s">
        <v>1024</v>
      </c>
      <c r="AS52" s="266" t="s">
        <v>1025</v>
      </c>
      <c r="AV52" s="280" t="str" cm="1">
        <f t="array" ref="AV52">_xll.BDP(I52,"SECURITY_TYP")</f>
        <v>#N/A Mandatory parameter [SECURITY] cannot be empty</v>
      </c>
    </row>
    <row r="53" spans="1:48" x14ac:dyDescent="0.35">
      <c r="A53" t="s">
        <v>182</v>
      </c>
      <c r="B53" t="s">
        <v>183</v>
      </c>
      <c r="D53">
        <v>16334</v>
      </c>
      <c r="E53">
        <v>15304043.524675999</v>
      </c>
      <c r="F53">
        <v>88.228999999999999</v>
      </c>
      <c r="L53" s="250"/>
      <c r="M53" s="250"/>
      <c r="S53" s="91"/>
      <c r="T53" s="175"/>
      <c r="V53" s="107"/>
      <c r="Y53" s="250"/>
      <c r="Z53" s="254"/>
      <c r="AB53" s="91"/>
      <c r="AC53" s="256"/>
      <c r="AD53" s="249"/>
      <c r="AE53" s="254"/>
      <c r="AF53" s="254"/>
      <c r="AG53" s="254"/>
      <c r="AH53" s="256"/>
      <c r="AN53" s="328"/>
      <c r="AP53" s="330"/>
    </row>
    <row r="54" spans="1:48" x14ac:dyDescent="0.35">
      <c r="A54" t="s">
        <v>214</v>
      </c>
      <c r="B54" t="s">
        <v>215</v>
      </c>
      <c r="D54">
        <v>1900</v>
      </c>
      <c r="E54">
        <v>2267393.5558599997</v>
      </c>
      <c r="F54">
        <v>74.825999999999993</v>
      </c>
      <c r="L54" s="250"/>
      <c r="M54" s="250"/>
      <c r="S54" s="91"/>
      <c r="T54" s="175"/>
      <c r="V54" s="107"/>
      <c r="Y54" s="250"/>
      <c r="Z54" s="254"/>
      <c r="AB54" s="91"/>
      <c r="AC54" s="256"/>
      <c r="AD54" s="249"/>
      <c r="AE54" s="254"/>
      <c r="AF54" s="254"/>
      <c r="AG54" s="254"/>
      <c r="AH54" s="256"/>
      <c r="AN54" s="328"/>
      <c r="AP54" s="330"/>
    </row>
    <row r="55" spans="1:48" x14ac:dyDescent="0.35">
      <c r="A55" t="s">
        <v>216</v>
      </c>
      <c r="B55" t="s">
        <v>217</v>
      </c>
      <c r="D55">
        <v>6287</v>
      </c>
      <c r="E55">
        <v>7591029.4605794009</v>
      </c>
      <c r="F55">
        <v>73.721000000000004</v>
      </c>
      <c r="L55" s="250"/>
      <c r="M55" s="250"/>
      <c r="S55" s="91"/>
      <c r="T55" s="175"/>
      <c r="V55" s="107"/>
      <c r="Y55" s="250"/>
      <c r="Z55" s="254"/>
      <c r="AB55" s="91"/>
      <c r="AC55" s="256"/>
      <c r="AD55" s="249"/>
      <c r="AE55" s="254"/>
      <c r="AF55" s="254"/>
      <c r="AG55" s="254"/>
      <c r="AH55" s="256"/>
      <c r="AN55" s="328"/>
      <c r="AP55" s="330"/>
    </row>
    <row r="56" spans="1:48" x14ac:dyDescent="0.35">
      <c r="A56" t="s">
        <v>1372</v>
      </c>
      <c r="B56" t="s">
        <v>1373</v>
      </c>
      <c r="D56">
        <v>-43</v>
      </c>
      <c r="E56">
        <v>-12712.075908228748</v>
      </c>
      <c r="F56">
        <v>120.75</v>
      </c>
      <c r="L56" s="250"/>
      <c r="M56" s="250"/>
      <c r="S56" s="91"/>
      <c r="T56" s="175"/>
      <c r="V56" s="107"/>
      <c r="Y56" s="250"/>
      <c r="Z56" s="254"/>
      <c r="AB56" s="91"/>
      <c r="AC56" s="256"/>
      <c r="AD56" s="249"/>
      <c r="AE56" s="254"/>
      <c r="AF56" s="254"/>
      <c r="AG56" s="254"/>
      <c r="AH56" s="256"/>
      <c r="AN56" s="328"/>
      <c r="AP56" s="330"/>
    </row>
    <row r="57" spans="1:48" x14ac:dyDescent="0.35">
      <c r="A57" t="s">
        <v>186</v>
      </c>
      <c r="B57" t="s">
        <v>187</v>
      </c>
      <c r="D57">
        <v>2587763.9700000607</v>
      </c>
      <c r="E57">
        <v>2587763.9700000607</v>
      </c>
      <c r="F57">
        <v>1</v>
      </c>
      <c r="L57" s="250"/>
      <c r="M57" s="250"/>
      <c r="S57" s="91"/>
      <c r="T57" s="175"/>
      <c r="V57" s="107"/>
      <c r="Y57" s="250"/>
      <c r="Z57" s="254"/>
      <c r="AB57" s="91"/>
      <c r="AC57" s="256"/>
      <c r="AD57" s="249"/>
      <c r="AE57" s="254"/>
      <c r="AF57" s="254"/>
      <c r="AG57" s="254"/>
      <c r="AH57" s="256"/>
      <c r="AN57" s="328"/>
      <c r="AP57" s="330"/>
    </row>
    <row r="58" spans="1:48" x14ac:dyDescent="0.35">
      <c r="A58" t="s">
        <v>1374</v>
      </c>
      <c r="B58" t="s">
        <v>1375</v>
      </c>
      <c r="D58">
        <v>2100</v>
      </c>
      <c r="E58">
        <v>1629065.0286097107</v>
      </c>
      <c r="F58">
        <v>98.1171875</v>
      </c>
      <c r="L58" s="250"/>
      <c r="M58" s="250"/>
      <c r="S58" s="91"/>
      <c r="T58" s="175"/>
      <c r="V58" s="107"/>
      <c r="Y58" s="250"/>
      <c r="Z58" s="254"/>
      <c r="AB58" s="91"/>
      <c r="AC58" s="256"/>
      <c r="AD58" s="249"/>
      <c r="AE58" s="254"/>
      <c r="AF58" s="254"/>
      <c r="AG58" s="254"/>
      <c r="AH58" s="256"/>
      <c r="AN58" s="328"/>
      <c r="AP58" s="330"/>
    </row>
    <row r="59" spans="1:48" x14ac:dyDescent="0.35">
      <c r="A59" t="s">
        <v>210</v>
      </c>
      <c r="B59" t="s">
        <v>211</v>
      </c>
      <c r="D59">
        <v>1542</v>
      </c>
      <c r="E59">
        <v>2925052.5132215992</v>
      </c>
      <c r="F59">
        <v>106.624</v>
      </c>
      <c r="L59" s="250"/>
      <c r="M59" s="250"/>
      <c r="S59" s="91"/>
      <c r="T59" s="175"/>
      <c r="V59" s="107"/>
      <c r="Y59" s="250"/>
      <c r="Z59" s="254"/>
      <c r="AB59" s="91"/>
      <c r="AC59" s="256"/>
      <c r="AD59" s="249"/>
      <c r="AE59" s="254"/>
      <c r="AF59" s="254"/>
      <c r="AG59" s="254"/>
      <c r="AH59" s="256"/>
      <c r="AN59" s="328"/>
      <c r="AP59" s="330"/>
    </row>
    <row r="60" spans="1:48" x14ac:dyDescent="0.35">
      <c r="A60" t="s">
        <v>212</v>
      </c>
      <c r="B60" t="s">
        <v>213</v>
      </c>
      <c r="D60">
        <v>1450</v>
      </c>
      <c r="E60">
        <v>1386427.4346750001</v>
      </c>
      <c r="F60">
        <v>64.555000000000007</v>
      </c>
      <c r="L60" s="250"/>
      <c r="M60" s="250"/>
      <c r="S60" s="91"/>
      <c r="T60" s="175"/>
      <c r="V60" s="107"/>
      <c r="Y60" s="250"/>
      <c r="Z60" s="254"/>
      <c r="AB60" s="91"/>
      <c r="AC60" s="256"/>
      <c r="AD60" s="249"/>
      <c r="AE60" s="254"/>
      <c r="AF60" s="254"/>
      <c r="AG60" s="254"/>
      <c r="AH60" s="256"/>
      <c r="AN60" s="328"/>
      <c r="AP60" s="330"/>
    </row>
    <row r="61" spans="1:48" x14ac:dyDescent="0.35">
      <c r="L61" s="250"/>
      <c r="M61" s="250"/>
      <c r="S61" s="91"/>
      <c r="T61" s="175"/>
      <c r="V61" s="107"/>
      <c r="Y61" s="250"/>
      <c r="Z61" s="254"/>
      <c r="AB61" s="91"/>
      <c r="AC61" s="256"/>
      <c r="AD61" s="249"/>
      <c r="AE61" s="254"/>
      <c r="AF61" s="254"/>
      <c r="AG61" s="254"/>
      <c r="AH61" s="256"/>
      <c r="AN61" s="328"/>
      <c r="AP61" s="330"/>
    </row>
    <row r="62" spans="1:48" x14ac:dyDescent="0.35">
      <c r="L62" s="250"/>
      <c r="M62" s="250"/>
      <c r="S62" s="91"/>
      <c r="T62" s="175"/>
      <c r="V62" s="107"/>
      <c r="Y62" s="250"/>
      <c r="Z62" s="254"/>
      <c r="AB62" s="91"/>
      <c r="AC62" s="256"/>
      <c r="AD62" s="249"/>
      <c r="AE62" s="254"/>
      <c r="AF62" s="254"/>
      <c r="AG62" s="254"/>
      <c r="AH62" s="256"/>
      <c r="AN62" s="328"/>
      <c r="AP62" s="330"/>
    </row>
    <row r="63" spans="1:48" x14ac:dyDescent="0.35">
      <c r="L63" s="250"/>
      <c r="M63" s="250"/>
      <c r="S63" s="91"/>
      <c r="T63" s="175"/>
      <c r="V63" s="107"/>
      <c r="Y63" s="250"/>
      <c r="Z63" s="254"/>
      <c r="AB63" s="91"/>
      <c r="AC63" s="256"/>
      <c r="AD63" s="249"/>
      <c r="AE63" s="254"/>
      <c r="AF63" s="254"/>
      <c r="AG63" s="254"/>
      <c r="AH63" s="256"/>
      <c r="AN63" s="328"/>
      <c r="AP63" s="330"/>
    </row>
    <row r="64" spans="1:48" x14ac:dyDescent="0.35">
      <c r="L64" s="250"/>
      <c r="M64" s="250"/>
      <c r="S64" s="91"/>
      <c r="T64" s="175"/>
      <c r="V64" s="107"/>
      <c r="Y64" s="250"/>
      <c r="Z64" s="254"/>
      <c r="AB64" s="91"/>
      <c r="AC64" s="256"/>
      <c r="AD64" s="249"/>
      <c r="AE64" s="254"/>
      <c r="AF64" s="254"/>
      <c r="AG64" s="254"/>
      <c r="AH64" s="256"/>
      <c r="AN64" s="328"/>
      <c r="AP64" s="330"/>
    </row>
    <row r="65" spans="12:42" x14ac:dyDescent="0.35">
      <c r="L65" s="250"/>
      <c r="M65" s="250"/>
      <c r="S65" s="91"/>
      <c r="T65" s="175"/>
      <c r="V65" s="107"/>
      <c r="Y65" s="250"/>
      <c r="Z65" s="254"/>
      <c r="AB65" s="91"/>
      <c r="AC65" s="256"/>
      <c r="AD65" s="249"/>
      <c r="AE65" s="254"/>
      <c r="AF65" s="254"/>
      <c r="AG65" s="254"/>
      <c r="AH65" s="256"/>
      <c r="AN65" s="328"/>
      <c r="AP65" s="330"/>
    </row>
    <row r="66" spans="12:42" x14ac:dyDescent="0.35">
      <c r="L66" s="250"/>
      <c r="M66" s="250"/>
      <c r="S66" s="91"/>
      <c r="T66" s="175"/>
      <c r="V66" s="107"/>
      <c r="Y66" s="250"/>
      <c r="Z66" s="254"/>
      <c r="AB66" s="91"/>
      <c r="AC66" s="256"/>
      <c r="AD66" s="249"/>
      <c r="AE66" s="254"/>
      <c r="AF66" s="254"/>
      <c r="AG66" s="254"/>
      <c r="AH66" s="256"/>
      <c r="AN66" s="328"/>
      <c r="AP66" s="330"/>
    </row>
    <row r="67" spans="12:42" x14ac:dyDescent="0.35">
      <c r="AN67" s="328"/>
      <c r="AP67" s="330"/>
    </row>
    <row r="68" spans="12:42" x14ac:dyDescent="0.35">
      <c r="AN68" s="328"/>
      <c r="AP68" s="330"/>
    </row>
    <row r="69" spans="12:42" x14ac:dyDescent="0.35">
      <c r="AN69" s="328"/>
      <c r="AP69" s="330"/>
    </row>
    <row r="70" spans="12:42" x14ac:dyDescent="0.35">
      <c r="AN70" s="328"/>
      <c r="AP70" s="330"/>
    </row>
    <row r="71" spans="12:42" x14ac:dyDescent="0.35">
      <c r="AN71" s="328"/>
      <c r="AP71" s="330"/>
    </row>
    <row r="72" spans="12:42" x14ac:dyDescent="0.35">
      <c r="AN72" s="328"/>
      <c r="AP72" s="330"/>
    </row>
    <row r="73" spans="12:42" x14ac:dyDescent="0.35">
      <c r="AN73" s="328"/>
      <c r="AP73" s="330"/>
    </row>
    <row r="74" spans="12:42" x14ac:dyDescent="0.35">
      <c r="AN74" s="328"/>
      <c r="AP74" s="330"/>
    </row>
    <row r="75" spans="12:42" x14ac:dyDescent="0.35">
      <c r="AN75" s="328"/>
      <c r="AP75" s="330"/>
    </row>
    <row r="76" spans="12:42" x14ac:dyDescent="0.35">
      <c r="AN76" s="328"/>
      <c r="AP76" s="330"/>
    </row>
    <row r="77" spans="12:42" x14ac:dyDescent="0.35">
      <c r="AN77" s="328"/>
      <c r="AP77" s="330"/>
    </row>
    <row r="78" spans="12:42" x14ac:dyDescent="0.35">
      <c r="AN78" s="328"/>
      <c r="AP78" s="330"/>
    </row>
    <row r="79" spans="12:42" x14ac:dyDescent="0.35">
      <c r="AN79" s="328"/>
      <c r="AP79" s="330"/>
    </row>
    <row r="80" spans="12:42" x14ac:dyDescent="0.35">
      <c r="AN80" s="328"/>
      <c r="AP80" s="330"/>
    </row>
    <row r="81" spans="40:42" x14ac:dyDescent="0.35">
      <c r="AN81" s="328"/>
      <c r="AP81" s="330"/>
    </row>
    <row r="82" spans="40:42" x14ac:dyDescent="0.35">
      <c r="AN82" s="328"/>
      <c r="AP82" s="330"/>
    </row>
    <row r="83" spans="40:42" x14ac:dyDescent="0.35">
      <c r="AN83" s="328"/>
      <c r="AP83" s="330"/>
    </row>
    <row r="84" spans="40:42" x14ac:dyDescent="0.35">
      <c r="AN84" s="328"/>
      <c r="AP84" s="330"/>
    </row>
    <row r="85" spans="40:42" x14ac:dyDescent="0.35">
      <c r="AN85" s="328"/>
      <c r="AP85" s="330"/>
    </row>
    <row r="86" spans="40:42" x14ac:dyDescent="0.35">
      <c r="AN86" s="328"/>
      <c r="AP86" s="330"/>
    </row>
    <row r="87" spans="40:42" x14ac:dyDescent="0.35">
      <c r="AN87" s="328"/>
      <c r="AP87" s="330"/>
    </row>
    <row r="88" spans="40:42" x14ac:dyDescent="0.35">
      <c r="AN88" s="328"/>
      <c r="AP88" s="330"/>
    </row>
    <row r="89" spans="40:42" x14ac:dyDescent="0.35">
      <c r="AN89" s="328"/>
      <c r="AP89" s="330"/>
    </row>
    <row r="90" spans="40:42" x14ac:dyDescent="0.35">
      <c r="AN90" s="328"/>
      <c r="AP90" s="330"/>
    </row>
    <row r="91" spans="40:42" x14ac:dyDescent="0.35">
      <c r="AN91" s="328"/>
      <c r="AP91" s="330"/>
    </row>
    <row r="92" spans="40:42" x14ac:dyDescent="0.35">
      <c r="AN92" s="328"/>
      <c r="AP92" s="330"/>
    </row>
    <row r="93" spans="40:42" x14ac:dyDescent="0.35">
      <c r="AN93" s="328"/>
      <c r="AP93" s="330"/>
    </row>
    <row r="94" spans="40:42" x14ac:dyDescent="0.35">
      <c r="AN94" s="328"/>
      <c r="AP94" s="330"/>
    </row>
    <row r="95" spans="40:42" x14ac:dyDescent="0.35">
      <c r="AN95" s="328"/>
      <c r="AP95" s="330"/>
    </row>
    <row r="96" spans="40:42" x14ac:dyDescent="0.35">
      <c r="AN96" s="328"/>
      <c r="AP96" s="330"/>
    </row>
    <row r="97" spans="40:42" x14ac:dyDescent="0.35">
      <c r="AN97" s="328"/>
      <c r="AP97" s="330"/>
    </row>
    <row r="98" spans="40:42" x14ac:dyDescent="0.35">
      <c r="AN98" s="328"/>
      <c r="AP98" s="330"/>
    </row>
    <row r="99" spans="40:42" x14ac:dyDescent="0.35">
      <c r="AN99" s="328"/>
      <c r="AP99" s="330"/>
    </row>
    <row r="100" spans="40:42" x14ac:dyDescent="0.35">
      <c r="AN100" s="328"/>
      <c r="AP100" s="330"/>
    </row>
    <row r="101" spans="40:42" x14ac:dyDescent="0.35">
      <c r="AN101" s="328"/>
      <c r="AP101" s="330"/>
    </row>
    <row r="102" spans="40:42" x14ac:dyDescent="0.35">
      <c r="AN102" s="328"/>
      <c r="AP102" s="330"/>
    </row>
    <row r="103" spans="40:42" x14ac:dyDescent="0.35">
      <c r="AN103" s="328"/>
      <c r="AP103" s="330"/>
    </row>
    <row r="104" spans="40:42" x14ac:dyDescent="0.35">
      <c r="AN104" s="328"/>
      <c r="AP104" s="330"/>
    </row>
    <row r="105" spans="40:42" x14ac:dyDescent="0.35">
      <c r="AN105" s="328"/>
      <c r="AP105" s="330"/>
    </row>
    <row r="106" spans="40:42" x14ac:dyDescent="0.35">
      <c r="AN106" s="328"/>
      <c r="AP106" s="330"/>
    </row>
    <row r="107" spans="40:42" x14ac:dyDescent="0.35">
      <c r="AN107" s="328"/>
      <c r="AP107" s="330"/>
    </row>
    <row r="108" spans="40:42" x14ac:dyDescent="0.35">
      <c r="AN108" s="328"/>
      <c r="AP108" s="330"/>
    </row>
    <row r="109" spans="40:42" x14ac:dyDescent="0.35">
      <c r="AN109" s="328"/>
      <c r="AP109" s="330"/>
    </row>
    <row r="110" spans="40:42" x14ac:dyDescent="0.35">
      <c r="AN110" s="328"/>
      <c r="AP110" s="330"/>
    </row>
    <row r="111" spans="40:42" x14ac:dyDescent="0.35">
      <c r="AN111" s="328"/>
      <c r="AP111" s="330"/>
    </row>
    <row r="112" spans="40:42" x14ac:dyDescent="0.35">
      <c r="AN112" s="328"/>
      <c r="AP112" s="330"/>
    </row>
    <row r="113" spans="40:42" x14ac:dyDescent="0.35">
      <c r="AN113" s="328"/>
      <c r="AP113" s="330"/>
    </row>
    <row r="114" spans="40:42" x14ac:dyDescent="0.35">
      <c r="AN114" s="328"/>
      <c r="AP114" s="330"/>
    </row>
    <row r="115" spans="40:42" x14ac:dyDescent="0.35">
      <c r="AN115" s="328"/>
      <c r="AP115" s="330"/>
    </row>
    <row r="116" spans="40:42" x14ac:dyDescent="0.35">
      <c r="AN116" s="328"/>
      <c r="AP116" s="330"/>
    </row>
    <row r="117" spans="40:42" x14ac:dyDescent="0.35">
      <c r="AN117" s="328"/>
      <c r="AP117" s="330"/>
    </row>
    <row r="118" spans="40:42" x14ac:dyDescent="0.35">
      <c r="AN118" s="328"/>
      <c r="AP118" s="330"/>
    </row>
    <row r="119" spans="40:42" x14ac:dyDescent="0.35">
      <c r="AN119" s="328"/>
      <c r="AP119" s="330"/>
    </row>
    <row r="120" spans="40:42" x14ac:dyDescent="0.35">
      <c r="AN120" s="328"/>
      <c r="AP120" s="330"/>
    </row>
    <row r="121" spans="40:42" x14ac:dyDescent="0.35">
      <c r="AN121" s="328"/>
      <c r="AP121" s="330"/>
    </row>
    <row r="122" spans="40:42" x14ac:dyDescent="0.35">
      <c r="AN122" s="328"/>
      <c r="AP122" s="330"/>
    </row>
    <row r="123" spans="40:42" x14ac:dyDescent="0.35">
      <c r="AN123" s="328"/>
      <c r="AP123" s="330"/>
    </row>
    <row r="124" spans="40:42" x14ac:dyDescent="0.35">
      <c r="AN124" s="328"/>
      <c r="AP124" s="330"/>
    </row>
    <row r="125" spans="40:42" x14ac:dyDescent="0.35">
      <c r="AN125" s="328"/>
      <c r="AP125" s="330"/>
    </row>
    <row r="126" spans="40:42" x14ac:dyDescent="0.35">
      <c r="AN126" s="328"/>
      <c r="AP126" s="330"/>
    </row>
    <row r="127" spans="40:42" x14ac:dyDescent="0.35">
      <c r="AN127" s="328"/>
      <c r="AP127" s="330"/>
    </row>
    <row r="128" spans="40:42" x14ac:dyDescent="0.35">
      <c r="AN128" s="328"/>
      <c r="AP128" s="330"/>
    </row>
    <row r="129" spans="40:42" x14ac:dyDescent="0.35">
      <c r="AN129" s="328"/>
      <c r="AP129" s="330"/>
    </row>
    <row r="130" spans="40:42" x14ac:dyDescent="0.35">
      <c r="AN130" s="328"/>
      <c r="AP130" s="330"/>
    </row>
    <row r="131" spans="40:42" x14ac:dyDescent="0.35">
      <c r="AN131" s="328"/>
      <c r="AP131" s="330"/>
    </row>
    <row r="132" spans="40:42" x14ac:dyDescent="0.35">
      <c r="AN132" s="328"/>
      <c r="AP132" s="330"/>
    </row>
    <row r="133" spans="40:42" x14ac:dyDescent="0.35">
      <c r="AN133" s="328"/>
      <c r="AP133" s="330"/>
    </row>
    <row r="134" spans="40:42" x14ac:dyDescent="0.35">
      <c r="AN134" s="328"/>
      <c r="AP134" s="330"/>
    </row>
    <row r="135" spans="40:42" x14ac:dyDescent="0.35">
      <c r="AN135" s="328"/>
      <c r="AP135" s="330"/>
    </row>
    <row r="136" spans="40:42" x14ac:dyDescent="0.35">
      <c r="AN136" s="328"/>
      <c r="AP136" s="330"/>
    </row>
    <row r="137" spans="40:42" x14ac:dyDescent="0.35">
      <c r="AN137" s="328"/>
      <c r="AP137" s="330"/>
    </row>
    <row r="138" spans="40:42" x14ac:dyDescent="0.35">
      <c r="AN138" s="328"/>
      <c r="AP138" s="330"/>
    </row>
    <row r="139" spans="40:42" x14ac:dyDescent="0.35">
      <c r="AN139" s="328"/>
      <c r="AP139" s="330"/>
    </row>
    <row r="140" spans="40:42" x14ac:dyDescent="0.35">
      <c r="AN140" s="328"/>
      <c r="AP140" s="330"/>
    </row>
    <row r="141" spans="40:42" x14ac:dyDescent="0.35">
      <c r="AN141" s="328"/>
      <c r="AP141" s="330"/>
    </row>
    <row r="142" spans="40:42" x14ac:dyDescent="0.35">
      <c r="AN142" s="328"/>
      <c r="AP142" s="330"/>
    </row>
    <row r="143" spans="40:42" x14ac:dyDescent="0.35">
      <c r="AN143" s="328"/>
      <c r="AP143" s="330"/>
    </row>
    <row r="144" spans="40:42" x14ac:dyDescent="0.35">
      <c r="AN144" s="328"/>
      <c r="AP144" s="330"/>
    </row>
    <row r="145" spans="40:42" x14ac:dyDescent="0.35">
      <c r="AN145" s="328"/>
      <c r="AP145" s="330"/>
    </row>
    <row r="146" spans="40:42" x14ac:dyDescent="0.35">
      <c r="AN146" s="328"/>
      <c r="AP146" s="330"/>
    </row>
    <row r="147" spans="40:42" x14ac:dyDescent="0.35">
      <c r="AN147" s="328"/>
      <c r="AP147" s="330"/>
    </row>
    <row r="148" spans="40:42" x14ac:dyDescent="0.35">
      <c r="AN148" s="328"/>
      <c r="AP148" s="330"/>
    </row>
    <row r="149" spans="40:42" x14ac:dyDescent="0.35">
      <c r="AN149" s="328"/>
      <c r="AP149" s="330"/>
    </row>
    <row r="150" spans="40:42" x14ac:dyDescent="0.35">
      <c r="AN150" s="328"/>
      <c r="AP150" s="330"/>
    </row>
    <row r="151" spans="40:42" x14ac:dyDescent="0.35">
      <c r="AN151" s="328"/>
      <c r="AP151" s="330"/>
    </row>
    <row r="152" spans="40:42" x14ac:dyDescent="0.35">
      <c r="AN152" s="328"/>
      <c r="AP152" s="330"/>
    </row>
    <row r="153" spans="40:42" x14ac:dyDescent="0.35">
      <c r="AN153" s="328"/>
      <c r="AP153" s="330"/>
    </row>
    <row r="154" spans="40:42" x14ac:dyDescent="0.35">
      <c r="AN154" s="328"/>
      <c r="AP154" s="330"/>
    </row>
    <row r="155" spans="40:42" x14ac:dyDescent="0.35">
      <c r="AN155" s="328"/>
      <c r="AP155" s="330"/>
    </row>
    <row r="156" spans="40:42" x14ac:dyDescent="0.35">
      <c r="AN156" s="328"/>
      <c r="AP156" s="330"/>
    </row>
    <row r="157" spans="40:42" x14ac:dyDescent="0.35">
      <c r="AN157" s="328"/>
      <c r="AP157" s="330"/>
    </row>
    <row r="158" spans="40:42" x14ac:dyDescent="0.35">
      <c r="AN158" s="328"/>
      <c r="AP158" s="330"/>
    </row>
    <row r="159" spans="40:42" x14ac:dyDescent="0.35">
      <c r="AN159" s="328"/>
      <c r="AP159" s="330"/>
    </row>
    <row r="160" spans="40:42" x14ac:dyDescent="0.35">
      <c r="AN160" s="328"/>
      <c r="AP160" s="330"/>
    </row>
    <row r="161" spans="40:42" x14ac:dyDescent="0.35">
      <c r="AN161" s="328"/>
      <c r="AP161" s="330"/>
    </row>
    <row r="162" spans="40:42" x14ac:dyDescent="0.35">
      <c r="AN162" s="328"/>
      <c r="AP162" s="330"/>
    </row>
    <row r="163" spans="40:42" x14ac:dyDescent="0.35">
      <c r="AN163" s="328"/>
      <c r="AP163" s="330"/>
    </row>
    <row r="164" spans="40:42" x14ac:dyDescent="0.35">
      <c r="AN164" s="328"/>
      <c r="AP164" s="330"/>
    </row>
    <row r="165" spans="40:42" x14ac:dyDescent="0.35">
      <c r="AN165" s="328"/>
      <c r="AP165" s="330"/>
    </row>
    <row r="166" spans="40:42" x14ac:dyDescent="0.35">
      <c r="AN166" s="328"/>
      <c r="AP166" s="330"/>
    </row>
    <row r="167" spans="40:42" x14ac:dyDescent="0.35">
      <c r="AN167" s="328"/>
      <c r="AP167" s="330"/>
    </row>
    <row r="168" spans="40:42" x14ac:dyDescent="0.35">
      <c r="AN168" s="328"/>
      <c r="AP168" s="330"/>
    </row>
    <row r="169" spans="40:42" x14ac:dyDescent="0.35">
      <c r="AN169" s="328"/>
      <c r="AP169" s="330"/>
    </row>
    <row r="170" spans="40:42" x14ac:dyDescent="0.35">
      <c r="AN170" s="328"/>
      <c r="AP170" s="330"/>
    </row>
    <row r="171" spans="40:42" x14ac:dyDescent="0.35">
      <c r="AN171" s="328"/>
      <c r="AP171" s="330"/>
    </row>
    <row r="172" spans="40:42" x14ac:dyDescent="0.35">
      <c r="AN172" s="328"/>
      <c r="AP172" s="330"/>
    </row>
    <row r="173" spans="40:42" x14ac:dyDescent="0.35">
      <c r="AN173" s="328"/>
      <c r="AP173" s="330"/>
    </row>
    <row r="174" spans="40:42" x14ac:dyDescent="0.35">
      <c r="AN174" s="328"/>
      <c r="AP174" s="330"/>
    </row>
    <row r="175" spans="40:42" x14ac:dyDescent="0.35">
      <c r="AN175" s="328"/>
      <c r="AP175" s="330"/>
    </row>
    <row r="176" spans="40:42" x14ac:dyDescent="0.35">
      <c r="AN176" s="328"/>
      <c r="AP176" s="330"/>
    </row>
    <row r="177" spans="40:42" x14ac:dyDescent="0.35">
      <c r="AN177" s="328"/>
      <c r="AP177" s="330"/>
    </row>
    <row r="178" spans="40:42" x14ac:dyDescent="0.35">
      <c r="AN178" s="328"/>
      <c r="AP178" s="330"/>
    </row>
    <row r="179" spans="40:42" x14ac:dyDescent="0.35">
      <c r="AN179" s="328"/>
      <c r="AP179" s="330"/>
    </row>
    <row r="180" spans="40:42" x14ac:dyDescent="0.35">
      <c r="AN180" s="328"/>
      <c r="AP180" s="330"/>
    </row>
    <row r="181" spans="40:42" x14ac:dyDescent="0.35">
      <c r="AN181" s="328"/>
      <c r="AP181" s="330"/>
    </row>
    <row r="182" spans="40:42" x14ac:dyDescent="0.35">
      <c r="AN182" s="328"/>
      <c r="AP182" s="330"/>
    </row>
    <row r="183" spans="40:42" x14ac:dyDescent="0.35">
      <c r="AN183" s="328"/>
      <c r="AP183" s="330"/>
    </row>
    <row r="184" spans="40:42" x14ac:dyDescent="0.35">
      <c r="AN184" s="328"/>
      <c r="AP184" s="330"/>
    </row>
    <row r="185" spans="40:42" x14ac:dyDescent="0.35">
      <c r="AN185" s="328"/>
      <c r="AP185" s="330"/>
    </row>
    <row r="186" spans="40:42" x14ac:dyDescent="0.35">
      <c r="AN186" s="328"/>
      <c r="AP186" s="330"/>
    </row>
    <row r="187" spans="40:42" x14ac:dyDescent="0.35">
      <c r="AN187" s="328"/>
      <c r="AP187" s="330"/>
    </row>
    <row r="188" spans="40:42" x14ac:dyDescent="0.35">
      <c r="AN188" s="328"/>
      <c r="AP188" s="330"/>
    </row>
    <row r="189" spans="40:42" x14ac:dyDescent="0.35">
      <c r="AN189" s="328"/>
      <c r="AP189" s="330"/>
    </row>
    <row r="190" spans="40:42" x14ac:dyDescent="0.35">
      <c r="AN190" s="328"/>
      <c r="AP190" s="330"/>
    </row>
    <row r="191" spans="40:42" x14ac:dyDescent="0.35">
      <c r="AN191" s="328"/>
      <c r="AP191" s="330"/>
    </row>
    <row r="192" spans="40:42" x14ac:dyDescent="0.35">
      <c r="AN192" s="328"/>
      <c r="AP192" s="330"/>
    </row>
    <row r="193" spans="40:42" x14ac:dyDescent="0.35">
      <c r="AN193" s="328"/>
      <c r="AP193" s="330"/>
    </row>
    <row r="194" spans="40:42" x14ac:dyDescent="0.35">
      <c r="AN194" s="328"/>
      <c r="AP194" s="330"/>
    </row>
    <row r="195" spans="40:42" x14ac:dyDescent="0.35">
      <c r="AN195" s="328"/>
      <c r="AP195" s="330"/>
    </row>
    <row r="196" spans="40:42" x14ac:dyDescent="0.35">
      <c r="AN196" s="328"/>
      <c r="AP196" s="330"/>
    </row>
    <row r="197" spans="40:42" x14ac:dyDescent="0.35">
      <c r="AN197" s="328"/>
      <c r="AP197" s="330"/>
    </row>
    <row r="198" spans="40:42" x14ac:dyDescent="0.35">
      <c r="AN198" s="328"/>
      <c r="AP198" s="330"/>
    </row>
    <row r="199" spans="40:42" x14ac:dyDescent="0.35">
      <c r="AN199" s="328"/>
      <c r="AP199" s="330"/>
    </row>
    <row r="200" spans="40:42" x14ac:dyDescent="0.35">
      <c r="AN200" s="328"/>
      <c r="AP200" s="330"/>
    </row>
    <row r="201" spans="40:42" x14ac:dyDescent="0.35">
      <c r="AN201" s="328"/>
      <c r="AP201" s="330"/>
    </row>
    <row r="202" spans="40:42" x14ac:dyDescent="0.35">
      <c r="AN202" s="328"/>
      <c r="AP202" s="330"/>
    </row>
    <row r="203" spans="40:42" x14ac:dyDescent="0.35">
      <c r="AN203" s="328"/>
      <c r="AP203" s="330"/>
    </row>
    <row r="204" spans="40:42" x14ac:dyDescent="0.35">
      <c r="AN204" s="328"/>
      <c r="AP204" s="330"/>
    </row>
    <row r="205" spans="40:42" x14ac:dyDescent="0.35">
      <c r="AN205" s="328"/>
      <c r="AP205" s="330"/>
    </row>
    <row r="206" spans="40:42" x14ac:dyDescent="0.35">
      <c r="AN206" s="328"/>
      <c r="AP206" s="330"/>
    </row>
    <row r="207" spans="40:42" x14ac:dyDescent="0.35">
      <c r="AN207" s="328"/>
      <c r="AP207" s="330"/>
    </row>
    <row r="208" spans="40:42" x14ac:dyDescent="0.35">
      <c r="AN208" s="328"/>
      <c r="AP208" s="330"/>
    </row>
    <row r="209" spans="40:42" x14ac:dyDescent="0.35">
      <c r="AN209" s="328"/>
      <c r="AP209" s="330"/>
    </row>
    <row r="210" spans="40:42" x14ac:dyDescent="0.35">
      <c r="AN210" s="328"/>
      <c r="AP210" s="330"/>
    </row>
    <row r="211" spans="40:42" x14ac:dyDescent="0.35">
      <c r="AN211" s="328"/>
      <c r="AP211" s="330"/>
    </row>
    <row r="212" spans="40:42" x14ac:dyDescent="0.35">
      <c r="AN212" s="328"/>
      <c r="AP212" s="330"/>
    </row>
  </sheetData>
  <autoFilter ref="I4:AV4" xr:uid="{A10893A8-AB6B-4E8B-B915-BB269DDF1BE4}">
    <sortState xmlns:xlrd2="http://schemas.microsoft.com/office/spreadsheetml/2017/richdata2" ref="I5:AV45">
      <sortCondition ref="J4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9EC31-C350-4601-ABBE-F587F88B948E}">
  <sheetPr>
    <tabColor theme="6" tint="0.79998168889431442"/>
  </sheetPr>
  <dimension ref="A1:BA212"/>
  <sheetViews>
    <sheetView zoomScale="80" zoomScaleNormal="80" workbookViewId="0"/>
  </sheetViews>
  <sheetFormatPr defaultRowHeight="14.5" x14ac:dyDescent="0.35"/>
  <cols>
    <col min="1" max="1" width="26.54296875" bestFit="1" customWidth="1"/>
    <col min="2" max="2" width="25.08984375" bestFit="1" customWidth="1"/>
    <col min="3" max="3" width="10.36328125" customWidth="1"/>
    <col min="4" max="4" width="12.26953125" customWidth="1"/>
    <col min="5" max="5" width="15.7265625" customWidth="1"/>
    <col min="6" max="6" width="16.08984375" bestFit="1" customWidth="1"/>
    <col min="7" max="7" width="8.08984375" style="141" customWidth="1"/>
    <col min="8" max="8" width="13.90625" style="141" bestFit="1" customWidth="1"/>
    <col min="9" max="9" width="25.36328125" style="249" bestFit="1" customWidth="1"/>
    <col min="10" max="10" width="25.36328125" bestFit="1" customWidth="1"/>
    <col min="12" max="12" width="13.90625" customWidth="1"/>
    <col min="13" max="13" width="15.26953125" bestFit="1" customWidth="1"/>
    <col min="14" max="14" width="8.90625" style="251" bestFit="1" customWidth="1"/>
    <col min="15" max="15" width="3.26953125" customWidth="1"/>
    <col min="16" max="16" width="22.54296875" bestFit="1" customWidth="1"/>
    <col min="17" max="17" width="16.54296875" customWidth="1"/>
    <col min="18" max="18" width="10" customWidth="1"/>
    <col min="19" max="19" width="9.26953125" bestFit="1" customWidth="1"/>
    <col min="20" max="20" width="13.26953125" bestFit="1" customWidth="1"/>
    <col min="21" max="21" width="9.26953125" bestFit="1" customWidth="1"/>
    <col min="22" max="22" width="9.36328125" customWidth="1"/>
    <col min="24" max="24" width="17.7265625" style="249" customWidth="1"/>
    <col min="25" max="25" width="15.26953125" bestFit="1" customWidth="1"/>
    <col min="26" max="26" width="11.54296875" bestFit="1" customWidth="1"/>
    <col min="27" max="28" width="9.26953125" bestFit="1" customWidth="1"/>
    <col min="29" max="29" width="12.36328125" style="251" bestFit="1" customWidth="1"/>
    <col min="30" max="30" width="25.36328125" bestFit="1" customWidth="1"/>
    <col min="31" max="31" width="16" bestFit="1" customWidth="1"/>
    <col min="32" max="32" width="12" bestFit="1" customWidth="1"/>
    <col min="33" max="33" width="9.26953125" bestFit="1" customWidth="1"/>
    <col min="34" max="34" width="12.36328125" style="251" bestFit="1" customWidth="1"/>
    <col min="35" max="35" width="9.26953125" bestFit="1" customWidth="1"/>
    <col min="37" max="37" width="8.7265625" style="265"/>
    <col min="38" max="38" width="22.54296875" style="266" bestFit="1" customWidth="1"/>
    <col min="39" max="39" width="8.7265625" style="266"/>
    <col min="40" max="40" width="10.7265625" style="266" bestFit="1" customWidth="1"/>
    <col min="41" max="41" width="11.7265625" style="266" customWidth="1"/>
    <col min="42" max="42" width="13.90625" style="266" bestFit="1" customWidth="1"/>
    <col min="43" max="43" width="13.54296875" style="266" customWidth="1"/>
    <col min="44" max="44" width="7.36328125" style="266" customWidth="1"/>
    <col min="45" max="46" width="8.7265625" style="266"/>
    <col min="47" max="47" width="8.7265625" style="319"/>
  </cols>
  <sheetData>
    <row r="1" spans="1:49" x14ac:dyDescent="0.35">
      <c r="A1" s="337" t="s">
        <v>1096</v>
      </c>
      <c r="B1" s="139"/>
      <c r="C1" s="139"/>
      <c r="D1" s="139"/>
      <c r="E1" s="139"/>
      <c r="F1" s="139"/>
      <c r="G1" s="263" t="s">
        <v>1102</v>
      </c>
      <c r="I1" s="338" t="s">
        <v>1097</v>
      </c>
      <c r="J1" s="137"/>
      <c r="K1" s="137"/>
      <c r="L1" s="137"/>
      <c r="M1" s="137"/>
      <c r="N1" s="339"/>
      <c r="O1" s="143"/>
      <c r="P1" s="341" t="s">
        <v>1098</v>
      </c>
      <c r="Q1" s="143"/>
      <c r="R1" s="143"/>
      <c r="S1" s="143"/>
      <c r="T1" s="143"/>
      <c r="U1" s="143"/>
      <c r="V1" s="143"/>
      <c r="W1" s="143"/>
      <c r="X1" s="262" t="s">
        <v>1099</v>
      </c>
      <c r="Y1" s="141" t="s">
        <v>260</v>
      </c>
      <c r="Z1" s="141"/>
      <c r="AA1" s="141"/>
      <c r="AB1" s="141"/>
      <c r="AC1" s="342"/>
      <c r="AD1" s="346" t="s">
        <v>1101</v>
      </c>
      <c r="AE1" s="344"/>
      <c r="AF1" s="344"/>
      <c r="AG1" s="344"/>
      <c r="AH1" s="344"/>
      <c r="AI1" s="344"/>
      <c r="AJ1" s="344"/>
      <c r="AK1" s="265" t="s">
        <v>1026</v>
      </c>
      <c r="AL1" s="285" t="s">
        <v>1322</v>
      </c>
      <c r="AN1" s="266" t="s">
        <v>1027</v>
      </c>
      <c r="AO1" s="266" t="s">
        <v>1028</v>
      </c>
      <c r="AQ1" s="266" t="s">
        <v>1031</v>
      </c>
      <c r="AR1" s="266" t="s">
        <v>1032</v>
      </c>
      <c r="AS1" s="266" t="s">
        <v>1033</v>
      </c>
    </row>
    <row r="2" spans="1:49" x14ac:dyDescent="0.35">
      <c r="A2" s="139"/>
      <c r="B2" s="139"/>
      <c r="C2" s="139"/>
      <c r="D2" s="139"/>
      <c r="E2" s="139"/>
      <c r="F2" s="139"/>
      <c r="I2" s="351" cm="1">
        <f t="array" ref="I2">_xll.BDP("ALLGYYA LN Equity","FUND_TOTAL_ASSETS")</f>
        <v>1137.43</v>
      </c>
      <c r="J2" s="137"/>
      <c r="K2" s="137"/>
      <c r="L2" s="137"/>
      <c r="M2" s="137"/>
      <c r="N2" s="339"/>
      <c r="O2" s="143"/>
      <c r="P2" s="143"/>
      <c r="Q2" s="143"/>
      <c r="R2" s="143"/>
      <c r="S2" s="143"/>
      <c r="T2" s="143"/>
      <c r="U2" s="143"/>
      <c r="V2" s="143"/>
      <c r="W2" s="143"/>
      <c r="X2" s="262" t="s">
        <v>1100</v>
      </c>
      <c r="Y2" s="141"/>
      <c r="Z2" s="343"/>
      <c r="AA2" s="141"/>
      <c r="AB2" s="141"/>
      <c r="AC2" s="342"/>
      <c r="AD2" s="344"/>
      <c r="AE2" s="344"/>
      <c r="AF2" s="344" t="s">
        <v>664</v>
      </c>
      <c r="AG2" s="345">
        <f>AA3-AG3</f>
        <v>0</v>
      </c>
      <c r="AH2" s="345">
        <f>AC3-AH3</f>
        <v>0</v>
      </c>
      <c r="AI2" s="344"/>
      <c r="AJ2" s="344"/>
      <c r="AK2" s="265" t="s">
        <v>1036</v>
      </c>
      <c r="AL2" s="316" t="s">
        <v>1251</v>
      </c>
      <c r="AO2" s="266" t="s">
        <v>1029</v>
      </c>
      <c r="AP2" s="266" t="s">
        <v>1030</v>
      </c>
    </row>
    <row r="3" spans="1:49" x14ac:dyDescent="0.35">
      <c r="I3" s="258">
        <v>1199</v>
      </c>
      <c r="J3" s="241"/>
      <c r="M3" s="254">
        <f>SUM(M22:M66)</f>
        <v>1170568914.7080669</v>
      </c>
      <c r="T3" s="256">
        <f>_xlfn.AGGREGATE(9,2,T5:T74)</f>
        <v>1177631.5762851322</v>
      </c>
      <c r="V3" s="257">
        <f>_xlfn.AGGREGATE(9,2,V5:V74)</f>
        <v>9.8217812867817536</v>
      </c>
      <c r="X3" s="284">
        <v>-19</v>
      </c>
      <c r="Y3" s="255">
        <f>X3/I3</f>
        <v>-1.5846538782318599E-2</v>
      </c>
      <c r="Z3" s="255">
        <f>(X3+I3)/I3</f>
        <v>0.98415346121768144</v>
      </c>
      <c r="AA3" s="256">
        <f>_xlfn.AGGREGATE(9,2,AA5:AA74)</f>
        <v>-18661.38444488528</v>
      </c>
      <c r="AC3" s="256">
        <f>_xlfn.AGGREGATE(9,2,AC5:AC74)</f>
        <v>-18801263.173192516</v>
      </c>
      <c r="AD3" s="254"/>
      <c r="AE3">
        <v>0</v>
      </c>
      <c r="AG3" s="256">
        <f>_xlfn.AGGREGATE(9,2,AG5:AG74)</f>
        <v>-18661.38444488528</v>
      </c>
      <c r="AH3" s="256">
        <f>_xlfn.AGGREGATE(9,2,AH5:AH74)</f>
        <v>-18801263.173192516</v>
      </c>
      <c r="AK3" s="320" t="s">
        <v>1034</v>
      </c>
    </row>
    <row r="4" spans="1:49" s="280" customFormat="1" x14ac:dyDescent="0.35">
      <c r="A4" s="280" t="str">
        <f>_xll.BQL("Members(Type=AIM,ACCOUNTS=['Y-C58'],pxnum=2873,Profile='RS SAIM Df1')","TS_NAME().value,TS_NAME().Strategy,TS_POSITION().value,PS_ACCOUNT_CURRENCY_MKTVAL().value,TS_PRICE().value","cols=6;rows=48")</f>
        <v>ID</v>
      </c>
      <c r="B4" s="280" t="s">
        <v>173</v>
      </c>
      <c r="C4" s="280" t="s">
        <v>174</v>
      </c>
      <c r="D4" s="280" t="s">
        <v>175</v>
      </c>
      <c r="E4" s="280" t="s">
        <v>176</v>
      </c>
      <c r="F4" s="280" t="s">
        <v>177</v>
      </c>
      <c r="G4" s="313"/>
      <c r="H4" s="313"/>
      <c r="I4" s="279" t="s">
        <v>570</v>
      </c>
      <c r="J4" s="280" t="s">
        <v>173</v>
      </c>
      <c r="K4" s="280" t="s">
        <v>174</v>
      </c>
      <c r="L4" s="280" t="s">
        <v>175</v>
      </c>
      <c r="M4" s="280" t="s">
        <v>176</v>
      </c>
      <c r="N4" s="282" t="s">
        <v>177</v>
      </c>
      <c r="P4" s="280" t="s">
        <v>647</v>
      </c>
      <c r="Q4" s="280" t="s">
        <v>645</v>
      </c>
      <c r="R4" s="280" t="s">
        <v>646</v>
      </c>
      <c r="S4" s="280" t="s">
        <v>648</v>
      </c>
      <c r="T4" s="280" t="s">
        <v>651</v>
      </c>
      <c r="U4" s="280" t="s">
        <v>650</v>
      </c>
      <c r="V4" s="280" t="s">
        <v>649</v>
      </c>
      <c r="X4" s="279" t="s">
        <v>647</v>
      </c>
      <c r="Y4" s="280" t="s">
        <v>654</v>
      </c>
      <c r="Z4" s="280" t="s">
        <v>653</v>
      </c>
      <c r="AA4" s="280" t="s">
        <v>662</v>
      </c>
      <c r="AB4" s="280" t="s">
        <v>655</v>
      </c>
      <c r="AC4" s="282" t="s">
        <v>656</v>
      </c>
      <c r="AD4" s="280" t="s">
        <v>665</v>
      </c>
      <c r="AE4" s="280" t="s">
        <v>663</v>
      </c>
      <c r="AF4" s="280" t="s">
        <v>653</v>
      </c>
      <c r="AG4" s="280" t="s">
        <v>662</v>
      </c>
      <c r="AH4" s="282" t="s">
        <v>656</v>
      </c>
      <c r="AK4" s="349" t="s">
        <v>1013</v>
      </c>
      <c r="AL4" s="325" t="s">
        <v>1014</v>
      </c>
      <c r="AM4" s="325" t="s">
        <v>1015</v>
      </c>
      <c r="AN4" s="325" t="s">
        <v>1016</v>
      </c>
      <c r="AO4" s="325" t="s">
        <v>1017</v>
      </c>
      <c r="AP4" s="325" t="s">
        <v>1018</v>
      </c>
      <c r="AQ4" s="325" t="s">
        <v>1019</v>
      </c>
      <c r="AR4" s="325" t="s">
        <v>1020</v>
      </c>
      <c r="AS4" s="325" t="s">
        <v>1021</v>
      </c>
      <c r="AT4" s="325" t="s">
        <v>1022</v>
      </c>
      <c r="AU4" s="326" t="s">
        <v>1023</v>
      </c>
      <c r="AV4" s="358" t="s">
        <v>964</v>
      </c>
    </row>
    <row r="5" spans="1:49" s="280" customFormat="1" x14ac:dyDescent="0.35">
      <c r="A5" s="280" t="s">
        <v>588</v>
      </c>
      <c r="B5" s="280" t="s">
        <v>340</v>
      </c>
      <c r="D5" s="312">
        <v>40860</v>
      </c>
      <c r="E5" s="312">
        <v>21736435.638461541</v>
      </c>
      <c r="F5" s="280">
        <v>53.231000000000002</v>
      </c>
      <c r="G5" s="313"/>
      <c r="H5" s="314" t="e">
        <f>VLOOKUP(I5,$A$4:$D$111,4,0)-L5</f>
        <v>#N/A</v>
      </c>
      <c r="I5" s="270" t="s">
        <v>593</v>
      </c>
      <c r="J5" s="271" t="s">
        <v>594</v>
      </c>
      <c r="K5" s="271"/>
      <c r="L5" s="272">
        <v>0</v>
      </c>
      <c r="M5" s="272">
        <v>0</v>
      </c>
      <c r="N5" s="273">
        <v>0</v>
      </c>
      <c r="O5" s="271"/>
      <c r="P5" s="271" t="str" cm="1">
        <f t="array" ref="P5">_xll.BDP(I5,"ID_ISIN")</f>
        <v>XS2610167962</v>
      </c>
      <c r="Q5" s="271" t="str" cm="1">
        <f t="array" ref="Q5">_xll.BDP(P5&amp;" Govt","MATURITY")</f>
        <v>12/04/2028</v>
      </c>
      <c r="R5" s="271" t="str" cm="1">
        <f t="array" ref="R5">_xll.BDP(P5&amp;" Govt","CRNCY")</f>
        <v>GBP</v>
      </c>
      <c r="S5" s="274" cm="1">
        <f t="array" ref="S5">_xll.BDP(P5&amp;" Govt","RISK_MID")</f>
        <v>3.3740502661082417</v>
      </c>
      <c r="T5" s="275">
        <f t="shared" ref="T5:T36" si="0">S5*L5/(10*U5)</f>
        <v>0</v>
      </c>
      <c r="U5" s="271" cm="1">
        <f t="array" ref="U5">IF(R5="GBP",1,_xll.BDP("GBP"&amp;R5&amp;" CURNCY","PX_LAST"))</f>
        <v>1</v>
      </c>
      <c r="V5" s="276">
        <f t="shared" ref="V5:V36" si="1">T5/($I$3*100)</f>
        <v>0</v>
      </c>
      <c r="W5" s="271"/>
      <c r="X5" s="270" t="str">
        <f t="shared" ref="X5:X36" si="2">P5</f>
        <v>XS2610167962</v>
      </c>
      <c r="Y5" s="272">
        <f t="shared" ref="Y5:Y36" si="3">$Z$3*L5</f>
        <v>0</v>
      </c>
      <c r="Z5" s="277">
        <f t="shared" ref="Z5:Z36" si="4">Y5-L5</f>
        <v>0</v>
      </c>
      <c r="AA5" s="277">
        <f t="shared" ref="AA5:AA36" si="5">Z5*S5/(10*U5)</f>
        <v>0</v>
      </c>
      <c r="AB5" s="274" cm="1">
        <f t="array" ref="AB5">_xll.BDP(P5&amp;" Govt","PX_DIRTY_MID")</f>
        <v>99.883061643835617</v>
      </c>
      <c r="AC5" s="278">
        <f t="shared" ref="AC5:AC36" si="6">AB5*Z5*10/U5</f>
        <v>0</v>
      </c>
      <c r="AD5" s="270" t="str">
        <f t="shared" ref="AD5:AD36" si="7">J5</f>
        <v>[EIB 3 ⅞ 04/12/28 EMTN]</v>
      </c>
      <c r="AE5" s="277">
        <v>0</v>
      </c>
      <c r="AF5" s="277">
        <f t="shared" ref="AF5:AF36" si="8">IF(AE5="",Z5,AE5)</f>
        <v>0</v>
      </c>
      <c r="AG5" s="277">
        <f t="shared" ref="AG5:AG36" si="9">AF5*S5/(10*U5)</f>
        <v>0</v>
      </c>
      <c r="AH5" s="278">
        <f t="shared" ref="AH5:AH36" si="10">AB5*AF5*10/U5</f>
        <v>0</v>
      </c>
      <c r="AI5" s="271" t="b">
        <f t="shared" ref="AI5:AI36" si="11">ABS(AF5)&lt;=ABS(L5)</f>
        <v>1</v>
      </c>
      <c r="AJ5" s="271"/>
      <c r="AK5" s="331" t="s">
        <v>1038</v>
      </c>
      <c r="AL5" s="332" t="str">
        <f t="shared" ref="AL5:AL36" si="12">I5</f>
        <v>ZK020229 Corp</v>
      </c>
      <c r="AM5" s="332" t="str">
        <f t="shared" ref="AM5:AM36" si="13">IF(AF5&lt;0,"Sell","Buy")</f>
        <v>Buy</v>
      </c>
      <c r="AN5" s="333">
        <f t="shared" ref="AN5:AN36" si="14">ABS(AF5)</f>
        <v>0</v>
      </c>
      <c r="AO5" s="332" t="str">
        <f t="shared" ref="AO5:AO36" si="15">IF(AV5="OIS Swap","EUFFSW",IF(AV5="SPOT","EUFFFX",IF(AV5="FORWARD","EUFFFX",IF(AV5="US GOVERNMENT","USFIDRV",IF(AV5="Financial commodity future.","USEQ","EULNGFI")))))</f>
        <v>EULNGFI</v>
      </c>
      <c r="AP5" s="334" t="str">
        <f t="shared" ref="AP5:AP36" si="16">IF(AV5="Financial commodity future.",$AL$2,$AL$1)</f>
        <v>05/31/2024</v>
      </c>
      <c r="AQ5" s="332" t="s">
        <v>1035</v>
      </c>
      <c r="AR5" s="332" t="s">
        <v>1024</v>
      </c>
      <c r="AS5" s="332" t="s">
        <v>1025</v>
      </c>
      <c r="AT5" s="332"/>
      <c r="AU5" s="335"/>
      <c r="AV5" s="271" t="str" cm="1">
        <f t="array" ref="AV5">_xll.BDP(I5,"SECURITY_TYP")</f>
        <v>EURO MTN</v>
      </c>
      <c r="AW5" s="271"/>
    </row>
    <row r="6" spans="1:49" s="280" customFormat="1" x14ac:dyDescent="0.35">
      <c r="A6" s="280" t="s">
        <v>618</v>
      </c>
      <c r="B6" s="280" t="s">
        <v>619</v>
      </c>
      <c r="D6" s="312">
        <v>11988</v>
      </c>
      <c r="E6" s="312">
        <v>12137431.402622949</v>
      </c>
      <c r="F6" s="280">
        <v>100.767</v>
      </c>
      <c r="G6" s="313"/>
      <c r="H6" s="314" t="e">
        <f t="shared" ref="H6:H69" si="17">VLOOKUP(I6,$A$4:$D$111,4,0)-L6</f>
        <v>#N/A</v>
      </c>
      <c r="I6" s="270" t="s">
        <v>616</v>
      </c>
      <c r="J6" s="271" t="s">
        <v>617</v>
      </c>
      <c r="K6" s="271"/>
      <c r="L6" s="272">
        <v>0</v>
      </c>
      <c r="M6" s="272">
        <v>0</v>
      </c>
      <c r="N6" s="273">
        <v>0</v>
      </c>
      <c r="O6" s="271"/>
      <c r="P6" s="271" t="str" cm="1">
        <f t="array" ref="P6">_xll.BDP(I6,"ID_ISIN")</f>
        <v>XS2236022153</v>
      </c>
      <c r="Q6" s="271" t="str" cm="1">
        <f t="array" ref="Q6">_xll.BDP(P6&amp;" Govt","MATURITY")</f>
        <v>23/09/2027</v>
      </c>
      <c r="R6" s="271" t="str" cm="1">
        <f t="array" ref="R6">_xll.BDP(P6&amp;" Govt","CRNCY")</f>
        <v>GBP</v>
      </c>
      <c r="S6" s="274" cm="1">
        <f t="array" ref="S6">_xll.BDP(P6&amp;" Govt","RISK_MID")</f>
        <v>2.6885072690348011</v>
      </c>
      <c r="T6" s="275">
        <f t="shared" si="0"/>
        <v>0</v>
      </c>
      <c r="U6" s="271" cm="1">
        <f t="array" ref="U6">IF(R6="GBP",1,_xll.BDP("GBP"&amp;R6&amp;" CURNCY","PX_LAST"))</f>
        <v>1</v>
      </c>
      <c r="V6" s="276">
        <f t="shared" si="1"/>
        <v>0</v>
      </c>
      <c r="W6" s="271"/>
      <c r="X6" s="270" t="str">
        <f t="shared" si="2"/>
        <v>XS2236022153</v>
      </c>
      <c r="Y6" s="272">
        <f t="shared" si="3"/>
        <v>0</v>
      </c>
      <c r="Z6" s="277">
        <f t="shared" si="4"/>
        <v>0</v>
      </c>
      <c r="AA6" s="277">
        <f t="shared" si="5"/>
        <v>0</v>
      </c>
      <c r="AB6" s="274" cm="1">
        <f t="array" ref="AB6">_xll.BDP(P6&amp;" Govt","PX_DIRTY_MID")</f>
        <v>88.391368852459024</v>
      </c>
      <c r="AC6" s="278">
        <f t="shared" si="6"/>
        <v>0</v>
      </c>
      <c r="AD6" s="270" t="str">
        <f t="shared" si="7"/>
        <v>[IBRD 0 ¼ 09/23/27 GMTN]</v>
      </c>
      <c r="AE6" s="277">
        <v>0</v>
      </c>
      <c r="AF6" s="277">
        <f t="shared" si="8"/>
        <v>0</v>
      </c>
      <c r="AG6" s="277">
        <f t="shared" si="9"/>
        <v>0</v>
      </c>
      <c r="AH6" s="278">
        <f t="shared" si="10"/>
        <v>0</v>
      </c>
      <c r="AI6" s="271" t="b">
        <f t="shared" si="11"/>
        <v>1</v>
      </c>
      <c r="AJ6" s="271"/>
      <c r="AK6" s="331" t="s">
        <v>1038</v>
      </c>
      <c r="AL6" s="332" t="str">
        <f t="shared" si="12"/>
        <v>ZO512706 Corp</v>
      </c>
      <c r="AM6" s="332" t="str">
        <f t="shared" si="13"/>
        <v>Buy</v>
      </c>
      <c r="AN6" s="333">
        <f t="shared" si="14"/>
        <v>0</v>
      </c>
      <c r="AO6" s="332" t="str">
        <f t="shared" si="15"/>
        <v>EULNGFI</v>
      </c>
      <c r="AP6" s="334" t="str">
        <f t="shared" si="16"/>
        <v>05/31/2024</v>
      </c>
      <c r="AQ6" s="332" t="s">
        <v>1035</v>
      </c>
      <c r="AR6" s="332" t="s">
        <v>1024</v>
      </c>
      <c r="AS6" s="332" t="s">
        <v>1025</v>
      </c>
      <c r="AT6" s="332"/>
      <c r="AU6" s="335"/>
      <c r="AV6" s="271" t="str" cm="1">
        <f t="array" ref="AV6">_xll.BDP(I6,"SECURITY_TYP")</f>
        <v>GLOBAL</v>
      </c>
      <c r="AW6" s="271"/>
    </row>
    <row r="7" spans="1:49" s="280" customFormat="1" x14ac:dyDescent="0.35">
      <c r="A7" s="280" t="s">
        <v>597</v>
      </c>
      <c r="B7" s="280" t="s">
        <v>333</v>
      </c>
      <c r="D7" s="312">
        <v>28309.700000000012</v>
      </c>
      <c r="E7" s="312">
        <v>24371260.757912096</v>
      </c>
      <c r="F7" s="280">
        <v>85.86</v>
      </c>
      <c r="G7" s="313"/>
      <c r="H7" s="314" t="e">
        <f t="shared" si="17"/>
        <v>#N/A</v>
      </c>
      <c r="I7" s="270" t="s">
        <v>611</v>
      </c>
      <c r="J7" s="271" t="s">
        <v>1077</v>
      </c>
      <c r="K7" s="271"/>
      <c r="L7" s="272">
        <v>0</v>
      </c>
      <c r="M7" s="272">
        <v>0</v>
      </c>
      <c r="N7" s="273">
        <v>0</v>
      </c>
      <c r="O7" s="271"/>
      <c r="P7" s="271" t="str" cm="1">
        <f t="array" ref="P7">_xll.BDP(I7,"ID_ISIN")</f>
        <v>XS2122575678</v>
      </c>
      <c r="Q7" s="271" t="str" cm="1">
        <f t="array" ref="Q7">_xll.BDP(P7&amp;" Govt","MATURITY")</f>
        <v>21/12/2029</v>
      </c>
      <c r="R7" s="271" t="str" cm="1">
        <f t="array" ref="R7">_xll.BDP(P7&amp;" Govt","CRNCY")</f>
        <v>GBP</v>
      </c>
      <c r="S7" s="274" cm="1">
        <f t="array" ref="S7">_xll.BDP(P7&amp;" Govt","RISK_MID")</f>
        <v>4.3285132378336755</v>
      </c>
      <c r="T7" s="275">
        <f t="shared" si="0"/>
        <v>0</v>
      </c>
      <c r="U7" s="271" cm="1">
        <f t="array" ref="U7">IF(R7="GBP",1,_xll.BDP("GBP"&amp;R7&amp;" CURNCY","PX_LAST"))</f>
        <v>1</v>
      </c>
      <c r="V7" s="276">
        <f t="shared" si="1"/>
        <v>0</v>
      </c>
      <c r="W7" s="271"/>
      <c r="X7" s="270" t="str">
        <f t="shared" si="2"/>
        <v>XS2122575678</v>
      </c>
      <c r="Y7" s="272">
        <f t="shared" si="3"/>
        <v>0</v>
      </c>
      <c r="Z7" s="277">
        <f t="shared" si="4"/>
        <v>0</v>
      </c>
      <c r="AA7" s="277">
        <f t="shared" si="5"/>
        <v>0</v>
      </c>
      <c r="AB7" s="274" cm="1">
        <f t="array" ref="AB7">_xll.BDP(P7&amp;" Govt","PX_DIRTY_MID")</f>
        <v>85.563306010928969</v>
      </c>
      <c r="AC7" s="278">
        <f t="shared" si="6"/>
        <v>0</v>
      </c>
      <c r="AD7" s="270" t="str">
        <f t="shared" si="7"/>
        <v>[IBRD 1 12/21/29]</v>
      </c>
      <c r="AE7" s="277">
        <v>0</v>
      </c>
      <c r="AF7" s="277">
        <f t="shared" si="8"/>
        <v>0</v>
      </c>
      <c r="AG7" s="277">
        <f t="shared" si="9"/>
        <v>0</v>
      </c>
      <c r="AH7" s="278">
        <f t="shared" si="10"/>
        <v>0</v>
      </c>
      <c r="AI7" s="271" t="b">
        <f t="shared" si="11"/>
        <v>1</v>
      </c>
      <c r="AJ7" s="271"/>
      <c r="AK7" s="331" t="s">
        <v>1038</v>
      </c>
      <c r="AL7" s="332" t="str">
        <f t="shared" si="12"/>
        <v>BG053262 Corp</v>
      </c>
      <c r="AM7" s="332" t="str">
        <f t="shared" si="13"/>
        <v>Buy</v>
      </c>
      <c r="AN7" s="333">
        <f t="shared" si="14"/>
        <v>0</v>
      </c>
      <c r="AO7" s="332" t="str">
        <f t="shared" si="15"/>
        <v>EULNGFI</v>
      </c>
      <c r="AP7" s="334" t="str">
        <f t="shared" si="16"/>
        <v>05/31/2024</v>
      </c>
      <c r="AQ7" s="332" t="s">
        <v>1035</v>
      </c>
      <c r="AR7" s="332" t="s">
        <v>1024</v>
      </c>
      <c r="AS7" s="332" t="s">
        <v>1025</v>
      </c>
      <c r="AT7" s="332"/>
      <c r="AU7" s="335"/>
      <c r="AV7" s="271" t="str" cm="1">
        <f t="array" ref="AV7">_xll.BDP(I7,"SECURITY_TYP")</f>
        <v>GLOBAL</v>
      </c>
      <c r="AW7" s="271"/>
    </row>
    <row r="8" spans="1:49" s="280" customFormat="1" x14ac:dyDescent="0.35">
      <c r="A8" s="280" t="s">
        <v>610</v>
      </c>
      <c r="B8" s="280" t="s">
        <v>330</v>
      </c>
      <c r="D8" s="312">
        <v>78599</v>
      </c>
      <c r="E8" s="312">
        <v>39029948.616263732</v>
      </c>
      <c r="F8" s="280">
        <v>49.087000000000003</v>
      </c>
      <c r="G8" s="313"/>
      <c r="H8" s="314" t="e">
        <f t="shared" si="17"/>
        <v>#N/A</v>
      </c>
      <c r="I8" s="270" t="s">
        <v>602</v>
      </c>
      <c r="J8" s="271" t="s">
        <v>1076</v>
      </c>
      <c r="K8" s="271"/>
      <c r="L8" s="272">
        <v>0</v>
      </c>
      <c r="M8" s="272">
        <v>0</v>
      </c>
      <c r="N8" s="273">
        <v>0</v>
      </c>
      <c r="O8" s="271"/>
      <c r="P8" s="271" t="str" cm="1">
        <f t="array" ref="P8">_xll.BDP(I8,"ID_ISIN")</f>
        <v>XS0113708969</v>
      </c>
      <c r="Q8" s="271" t="str" cm="1">
        <f t="array" ref="Q8">_xll.BDP(P8&amp;" Govt","MATURITY")</f>
        <v>07/06/2032</v>
      </c>
      <c r="R8" s="271" t="str" cm="1">
        <f t="array" ref="R8">_xll.BDP(P8&amp;" Govt","CRNCY")</f>
        <v>GBP</v>
      </c>
      <c r="S8" s="274" cm="1">
        <f t="array" ref="S8">_xll.BDP(P8&amp;" Govt","RISK_MID")</f>
        <v>7.0392094216629175</v>
      </c>
      <c r="T8" s="275">
        <f t="shared" si="0"/>
        <v>0</v>
      </c>
      <c r="U8" s="271" cm="1">
        <f t="array" ref="U8">IF(R8="GBP",1,_xll.BDP("GBP"&amp;R8&amp;" CURNCY","PX_LAST"))</f>
        <v>1</v>
      </c>
      <c r="V8" s="276">
        <f t="shared" si="1"/>
        <v>0</v>
      </c>
      <c r="W8" s="271"/>
      <c r="X8" s="270" t="str">
        <f t="shared" si="2"/>
        <v>XS0113708969</v>
      </c>
      <c r="Y8" s="272">
        <f t="shared" si="3"/>
        <v>0</v>
      </c>
      <c r="Z8" s="277">
        <f t="shared" si="4"/>
        <v>0</v>
      </c>
      <c r="AA8" s="277">
        <f t="shared" si="5"/>
        <v>0</v>
      </c>
      <c r="AB8" s="274" cm="1">
        <f t="array" ref="AB8">_xll.BDP(P8&amp;" Govt","PX_DIRTY_MID")</f>
        <v>111.08841666666666</v>
      </c>
      <c r="AC8" s="278">
        <f t="shared" si="6"/>
        <v>0</v>
      </c>
      <c r="AD8" s="270" t="str">
        <f t="shared" si="7"/>
        <v>[IBRD 5 ¾ 06/07/32 EMTN]</v>
      </c>
      <c r="AE8" s="277">
        <v>0</v>
      </c>
      <c r="AF8" s="277">
        <f t="shared" si="8"/>
        <v>0</v>
      </c>
      <c r="AG8" s="277">
        <f t="shared" si="9"/>
        <v>0</v>
      </c>
      <c r="AH8" s="278">
        <f t="shared" si="10"/>
        <v>0</v>
      </c>
      <c r="AI8" s="271" t="b">
        <f t="shared" si="11"/>
        <v>1</v>
      </c>
      <c r="AJ8" s="271"/>
      <c r="AK8" s="331" t="s">
        <v>1038</v>
      </c>
      <c r="AL8" s="332" t="str">
        <f t="shared" si="12"/>
        <v>EC269261 Corp</v>
      </c>
      <c r="AM8" s="332" t="str">
        <f t="shared" si="13"/>
        <v>Buy</v>
      </c>
      <c r="AN8" s="333">
        <f t="shared" si="14"/>
        <v>0</v>
      </c>
      <c r="AO8" s="332" t="str">
        <f t="shared" si="15"/>
        <v>EULNGFI</v>
      </c>
      <c r="AP8" s="334" t="str">
        <f t="shared" si="16"/>
        <v>05/31/2024</v>
      </c>
      <c r="AQ8" s="332" t="s">
        <v>1035</v>
      </c>
      <c r="AR8" s="332" t="s">
        <v>1024</v>
      </c>
      <c r="AS8" s="332" t="s">
        <v>1025</v>
      </c>
      <c r="AT8" s="332"/>
      <c r="AU8" s="335"/>
      <c r="AV8" s="271" t="str" cm="1">
        <f t="array" ref="AV8">_xll.BDP(I8,"SECURITY_TYP")</f>
        <v>EURO MTN</v>
      </c>
      <c r="AW8" s="271"/>
    </row>
    <row r="9" spans="1:49" s="280" customFormat="1" x14ac:dyDescent="0.35">
      <c r="A9" s="280" t="s">
        <v>186</v>
      </c>
      <c r="B9" s="280" t="s">
        <v>187</v>
      </c>
      <c r="D9" s="312">
        <v>32340073.399998859</v>
      </c>
      <c r="E9" s="312">
        <v>32340073.399998859</v>
      </c>
      <c r="F9" s="280">
        <v>1</v>
      </c>
      <c r="G9" s="313"/>
      <c r="H9" s="314" t="e">
        <f t="shared" si="17"/>
        <v>#N/A</v>
      </c>
      <c r="I9" s="270" t="s">
        <v>579</v>
      </c>
      <c r="J9" s="271" t="s">
        <v>1075</v>
      </c>
      <c r="K9" s="271"/>
      <c r="L9" s="272">
        <v>0</v>
      </c>
      <c r="M9" s="272">
        <v>0</v>
      </c>
      <c r="N9" s="273">
        <v>0</v>
      </c>
      <c r="O9" s="271"/>
      <c r="P9" s="271" t="str" cm="1">
        <f t="array" ref="P9">_xll.BDP(I9,"ID_ISIN")</f>
        <v>XS2281478268</v>
      </c>
      <c r="Q9" s="271" t="str" cm="1">
        <f t="array" ref="Q9">_xll.BDP(P9&amp;" Govt","MATURITY")</f>
        <v>30/12/2026</v>
      </c>
      <c r="R9" s="271" t="str" cm="1">
        <f t="array" ref="R9">_xll.BDP(P9&amp;" Govt","CRNCY")</f>
        <v>GBP</v>
      </c>
      <c r="S9" s="274" cm="1">
        <f t="array" ref="S9">_xll.BDP(P9&amp;" Govt","RISK_MID")</f>
        <v>2.1176930344850575</v>
      </c>
      <c r="T9" s="275">
        <f t="shared" si="0"/>
        <v>0</v>
      </c>
      <c r="U9" s="271" cm="1">
        <f t="array" ref="U9">IF(R9="GBP",1,_xll.BDP("GBP"&amp;R9&amp;" CURNCY","PX_LAST"))</f>
        <v>1</v>
      </c>
      <c r="V9" s="276">
        <f t="shared" si="1"/>
        <v>0</v>
      </c>
      <c r="W9" s="271"/>
      <c r="X9" s="270" t="str">
        <f t="shared" si="2"/>
        <v>XS2281478268</v>
      </c>
      <c r="Y9" s="272">
        <f t="shared" si="3"/>
        <v>0</v>
      </c>
      <c r="Z9" s="277">
        <f t="shared" si="4"/>
        <v>0</v>
      </c>
      <c r="AA9" s="277">
        <f t="shared" si="5"/>
        <v>0</v>
      </c>
      <c r="AB9" s="274" cm="1">
        <f t="array" ref="AB9">_xll.BDP(P9&amp;" Govt","PX_DIRTY_MID")</f>
        <v>90.202464480874326</v>
      </c>
      <c r="AC9" s="278">
        <f t="shared" si="6"/>
        <v>0</v>
      </c>
      <c r="AD9" s="270" t="str">
        <f t="shared" si="7"/>
        <v>[KFW 0 ⅛ 12/30/26 EMTN]</v>
      </c>
      <c r="AE9" s="277">
        <v>0</v>
      </c>
      <c r="AF9" s="277">
        <f t="shared" si="8"/>
        <v>0</v>
      </c>
      <c r="AG9" s="277">
        <f t="shared" si="9"/>
        <v>0</v>
      </c>
      <c r="AH9" s="278">
        <f t="shared" si="10"/>
        <v>0</v>
      </c>
      <c r="AI9" s="271" t="b">
        <f t="shared" si="11"/>
        <v>1</v>
      </c>
      <c r="AJ9" s="271"/>
      <c r="AK9" s="331" t="s">
        <v>1038</v>
      </c>
      <c r="AL9" s="332" t="str">
        <f t="shared" si="12"/>
        <v>BN305569 Corp</v>
      </c>
      <c r="AM9" s="332" t="str">
        <f t="shared" si="13"/>
        <v>Buy</v>
      </c>
      <c r="AN9" s="333">
        <f t="shared" si="14"/>
        <v>0</v>
      </c>
      <c r="AO9" s="332" t="str">
        <f t="shared" si="15"/>
        <v>EULNGFI</v>
      </c>
      <c r="AP9" s="334" t="str">
        <f t="shared" si="16"/>
        <v>05/31/2024</v>
      </c>
      <c r="AQ9" s="332" t="s">
        <v>1035</v>
      </c>
      <c r="AR9" s="332" t="s">
        <v>1024</v>
      </c>
      <c r="AS9" s="332" t="s">
        <v>1025</v>
      </c>
      <c r="AT9" s="332"/>
      <c r="AU9" s="335"/>
      <c r="AV9" s="271" t="str" cm="1">
        <f t="array" ref="AV9">_xll.BDP(I9,"SECURITY_TYP")</f>
        <v>EURO MTN</v>
      </c>
      <c r="AW9" s="271"/>
    </row>
    <row r="10" spans="1:49" s="280" customFormat="1" x14ac:dyDescent="0.35">
      <c r="A10" s="280" t="s">
        <v>643</v>
      </c>
      <c r="B10" s="280" t="s">
        <v>644</v>
      </c>
      <c r="D10" s="312">
        <v>29537</v>
      </c>
      <c r="E10" s="312">
        <v>22356911.670326084</v>
      </c>
      <c r="F10" s="280">
        <v>75.072999999999993</v>
      </c>
      <c r="G10" s="313"/>
      <c r="H10" s="314" t="e">
        <f t="shared" si="17"/>
        <v>#N/A</v>
      </c>
      <c r="I10" s="270" t="s">
        <v>633</v>
      </c>
      <c r="J10" s="271" t="s">
        <v>1078</v>
      </c>
      <c r="K10" s="271"/>
      <c r="L10" s="272">
        <v>0</v>
      </c>
      <c r="M10" s="272">
        <v>0</v>
      </c>
      <c r="N10" s="273">
        <v>0</v>
      </c>
      <c r="O10" s="271"/>
      <c r="P10" s="271" t="str" cm="1">
        <f t="array" ref="P10">_xll.BDP(I10,"ID_ISIN")</f>
        <v>XS2034715305</v>
      </c>
      <c r="Q10" s="271" t="str" cm="1">
        <f t="array" ref="Q10">_xll.BDP(P10&amp;" Govt","MATURITY")</f>
        <v>15/09/2026</v>
      </c>
      <c r="R10" s="271" t="str" cm="1">
        <f t="array" ref="R10">_xll.BDP(P10&amp;" Govt","CRNCY")</f>
        <v>GBP</v>
      </c>
      <c r="S10" s="274" cm="1">
        <f t="array" ref="S10">_xll.BDP(P10&amp;" Govt","RISK_MID")</f>
        <v>1.9086652777950519</v>
      </c>
      <c r="T10" s="275">
        <f t="shared" si="0"/>
        <v>0</v>
      </c>
      <c r="U10" s="271" cm="1">
        <f t="array" ref="U10">IF(R10="GBP",1,_xll.BDP("GBP"&amp;R10&amp;" CURNCY","PX_LAST"))</f>
        <v>1</v>
      </c>
      <c r="V10" s="276">
        <f t="shared" si="1"/>
        <v>0</v>
      </c>
      <c r="W10" s="271"/>
      <c r="X10" s="270" t="str">
        <f t="shared" si="2"/>
        <v>XS2034715305</v>
      </c>
      <c r="Y10" s="272">
        <f t="shared" si="3"/>
        <v>0</v>
      </c>
      <c r="Z10" s="277">
        <f t="shared" si="4"/>
        <v>0</v>
      </c>
      <c r="AA10" s="277">
        <f t="shared" si="5"/>
        <v>0</v>
      </c>
      <c r="AB10" s="274" cm="1">
        <f t="array" ref="AB10">_xll.BDP(P10&amp;" Govt","PX_DIRTY_MID")</f>
        <v>93.291166666666669</v>
      </c>
      <c r="AC10" s="278">
        <f t="shared" si="6"/>
        <v>0</v>
      </c>
      <c r="AD10" s="270" t="str">
        <f t="shared" si="7"/>
        <v>[KFW 0 ⅞ 09/15/26 EMTN]</v>
      </c>
      <c r="AE10" s="277">
        <v>0</v>
      </c>
      <c r="AF10" s="277">
        <f t="shared" si="8"/>
        <v>0</v>
      </c>
      <c r="AG10" s="277">
        <f t="shared" si="9"/>
        <v>0</v>
      </c>
      <c r="AH10" s="278">
        <f t="shared" si="10"/>
        <v>0</v>
      </c>
      <c r="AI10" s="271" t="b">
        <f t="shared" si="11"/>
        <v>1</v>
      </c>
      <c r="AJ10" s="271"/>
      <c r="AK10" s="331" t="s">
        <v>1038</v>
      </c>
      <c r="AL10" s="332" t="str">
        <f t="shared" si="12"/>
        <v>AZ750036 Corp</v>
      </c>
      <c r="AM10" s="332" t="str">
        <f t="shared" si="13"/>
        <v>Buy</v>
      </c>
      <c r="AN10" s="333">
        <f t="shared" si="14"/>
        <v>0</v>
      </c>
      <c r="AO10" s="332" t="str">
        <f t="shared" si="15"/>
        <v>EULNGFI</v>
      </c>
      <c r="AP10" s="334" t="str">
        <f t="shared" si="16"/>
        <v>05/31/2024</v>
      </c>
      <c r="AQ10" s="332" t="s">
        <v>1035</v>
      </c>
      <c r="AR10" s="332" t="s">
        <v>1024</v>
      </c>
      <c r="AS10" s="332" t="s">
        <v>1025</v>
      </c>
      <c r="AT10" s="332"/>
      <c r="AU10" s="335"/>
      <c r="AV10" s="271" t="str" cm="1">
        <f t="array" ref="AV10">_xll.BDP(I10,"SECURITY_TYP")</f>
        <v>EURO MTN</v>
      </c>
      <c r="AW10" s="271"/>
    </row>
    <row r="11" spans="1:49" s="280" customFormat="1" x14ac:dyDescent="0.35">
      <c r="A11" s="280" t="s">
        <v>456</v>
      </c>
      <c r="B11" s="280" t="s">
        <v>457</v>
      </c>
      <c r="D11" s="312">
        <v>6958</v>
      </c>
      <c r="E11" s="312">
        <v>6926697.5569483992</v>
      </c>
      <c r="F11" s="280">
        <v>97.546000000000006</v>
      </c>
      <c r="G11" s="313"/>
      <c r="H11" s="314" t="e">
        <f t="shared" si="17"/>
        <v>#N/A</v>
      </c>
      <c r="I11" s="270" t="s">
        <v>577</v>
      </c>
      <c r="J11" s="271" t="s">
        <v>578</v>
      </c>
      <c r="K11" s="271"/>
      <c r="L11" s="272">
        <v>0</v>
      </c>
      <c r="M11" s="272">
        <v>0</v>
      </c>
      <c r="N11" s="273">
        <v>0</v>
      </c>
      <c r="O11" s="271"/>
      <c r="P11" s="271" t="str" cm="1">
        <f t="array" ref="P11">_xll.BDP(I11,"ID_ISIN")</f>
        <v>XS1941813617</v>
      </c>
      <c r="Q11" s="271" t="str" cm="1">
        <f t="array" ref="Q11">_xll.BDP(P11&amp;" Govt","MATURITY")</f>
        <v>09/12/2024</v>
      </c>
      <c r="R11" s="271" t="str" cm="1">
        <f t="array" ref="R11">_xll.BDP(P11&amp;" Govt","CRNCY")</f>
        <v>GBP</v>
      </c>
      <c r="S11" s="274" cm="1">
        <f t="array" ref="S11">_xll.BDP(P11&amp;" Govt","RISK_MID")</f>
        <v>0.38832344410053565</v>
      </c>
      <c r="T11" s="275">
        <f t="shared" si="0"/>
        <v>0</v>
      </c>
      <c r="U11" s="271" cm="1">
        <f t="array" ref="U11">IF(R11="GBP",1,_xll.BDP("GBP"&amp;R11&amp;" CURNCY","PX_LAST"))</f>
        <v>1</v>
      </c>
      <c r="V11" s="276">
        <f t="shared" si="1"/>
        <v>0</v>
      </c>
      <c r="W11" s="271"/>
      <c r="X11" s="270" t="str">
        <f t="shared" si="2"/>
        <v>XS1941813617</v>
      </c>
      <c r="Y11" s="272">
        <f t="shared" si="3"/>
        <v>0</v>
      </c>
      <c r="Z11" s="277">
        <f t="shared" si="4"/>
        <v>0</v>
      </c>
      <c r="AA11" s="277">
        <f t="shared" si="5"/>
        <v>0</v>
      </c>
      <c r="AB11" s="274" cm="1">
        <f t="array" ref="AB11">_xll.BDP(P11&amp;" Govt","PX_DIRTY_MID")</f>
        <v>99.340502732240438</v>
      </c>
      <c r="AC11" s="278">
        <f t="shared" si="6"/>
        <v>0</v>
      </c>
      <c r="AD11" s="270" t="str">
        <f t="shared" si="7"/>
        <v>[KFW 1 ⅜ 12/09/24 EMTN]</v>
      </c>
      <c r="AE11" s="277">
        <v>0</v>
      </c>
      <c r="AF11" s="277">
        <f t="shared" si="8"/>
        <v>0</v>
      </c>
      <c r="AG11" s="277">
        <f t="shared" si="9"/>
        <v>0</v>
      </c>
      <c r="AH11" s="278">
        <f t="shared" si="10"/>
        <v>0</v>
      </c>
      <c r="AI11" s="271" t="b">
        <f t="shared" si="11"/>
        <v>1</v>
      </c>
      <c r="AJ11" s="271"/>
      <c r="AK11" s="331" t="s">
        <v>1038</v>
      </c>
      <c r="AL11" s="332" t="str">
        <f t="shared" si="12"/>
        <v>AW824057 Corp</v>
      </c>
      <c r="AM11" s="332" t="str">
        <f t="shared" si="13"/>
        <v>Buy</v>
      </c>
      <c r="AN11" s="333">
        <f t="shared" si="14"/>
        <v>0</v>
      </c>
      <c r="AO11" s="332" t="str">
        <f t="shared" si="15"/>
        <v>EULNGFI</v>
      </c>
      <c r="AP11" s="334" t="str">
        <f t="shared" si="16"/>
        <v>05/31/2024</v>
      </c>
      <c r="AQ11" s="332" t="s">
        <v>1035</v>
      </c>
      <c r="AR11" s="332" t="s">
        <v>1024</v>
      </c>
      <c r="AS11" s="332" t="s">
        <v>1025</v>
      </c>
      <c r="AT11" s="332"/>
      <c r="AU11" s="335"/>
      <c r="AV11" s="271" t="str" cm="1">
        <f t="array" ref="AV11">_xll.BDP(I11,"SECURITY_TYP")</f>
        <v>EURO MTN</v>
      </c>
      <c r="AW11" s="271"/>
    </row>
    <row r="12" spans="1:49" s="280" customFormat="1" x14ac:dyDescent="0.35">
      <c r="A12" s="280" t="s">
        <v>178</v>
      </c>
      <c r="B12" s="280" t="s">
        <v>179</v>
      </c>
      <c r="D12" s="312">
        <v>375809.70000002085</v>
      </c>
      <c r="E12" s="312">
        <v>291072.62281272444</v>
      </c>
      <c r="F12" s="280">
        <v>1</v>
      </c>
      <c r="G12" s="313"/>
      <c r="H12" s="314" t="e">
        <f t="shared" si="17"/>
        <v>#N/A</v>
      </c>
      <c r="I12" s="270" t="s">
        <v>636</v>
      </c>
      <c r="J12" s="271" t="s">
        <v>1079</v>
      </c>
      <c r="K12" s="271"/>
      <c r="L12" s="272">
        <v>0</v>
      </c>
      <c r="M12" s="272">
        <v>0</v>
      </c>
      <c r="N12" s="273">
        <v>0</v>
      </c>
      <c r="O12" s="271"/>
      <c r="P12" s="271" t="str" cm="1">
        <f t="array" ref="P12">_xll.BDP(I12,"ID_ISIN")</f>
        <v>XS0138036842</v>
      </c>
      <c r="Q12" s="271" t="str" cm="1">
        <f t="array" ref="Q12">_xll.BDP(P12&amp;" Govt","MATURITY")</f>
        <v>18/06/2025</v>
      </c>
      <c r="R12" s="271" t="str" cm="1">
        <f t="array" ref="R12">_xll.BDP(P12&amp;" Govt","CRNCY")</f>
        <v>GBP</v>
      </c>
      <c r="S12" s="274" cm="1">
        <f t="array" ref="S12">_xll.BDP(P12&amp;" Govt","RISK_MID")</f>
        <v>0.89063387667493998</v>
      </c>
      <c r="T12" s="275">
        <f t="shared" si="0"/>
        <v>0</v>
      </c>
      <c r="U12" s="271" cm="1">
        <f t="array" ref="U12">IF(R12="GBP",1,_xll.BDP("GBP"&amp;R12&amp;" CURNCY","PX_LAST"))</f>
        <v>1</v>
      </c>
      <c r="V12" s="276">
        <f t="shared" si="1"/>
        <v>0</v>
      </c>
      <c r="W12" s="271"/>
      <c r="X12" s="270" t="str">
        <f t="shared" si="2"/>
        <v>XS0138036842</v>
      </c>
      <c r="Y12" s="272">
        <f t="shared" si="3"/>
        <v>0</v>
      </c>
      <c r="Z12" s="277">
        <f t="shared" si="4"/>
        <v>0</v>
      </c>
      <c r="AA12" s="277">
        <f t="shared" si="5"/>
        <v>0</v>
      </c>
      <c r="AB12" s="274" cm="1">
        <f t="array" ref="AB12">_xll.BDP(P12&amp;" Govt","PX_DIRTY_MID")</f>
        <v>100.93877777777777</v>
      </c>
      <c r="AC12" s="278">
        <f t="shared" si="6"/>
        <v>0</v>
      </c>
      <c r="AD12" s="270" t="str">
        <f t="shared" si="7"/>
        <v>[KFW 5 ½ 06/18/25 EXC]</v>
      </c>
      <c r="AE12" s="277">
        <v>0</v>
      </c>
      <c r="AF12" s="277">
        <f t="shared" si="8"/>
        <v>0</v>
      </c>
      <c r="AG12" s="277">
        <f t="shared" si="9"/>
        <v>0</v>
      </c>
      <c r="AH12" s="278">
        <f t="shared" si="10"/>
        <v>0</v>
      </c>
      <c r="AI12" s="271" t="b">
        <f t="shared" si="11"/>
        <v>1</v>
      </c>
      <c r="AJ12" s="271"/>
      <c r="AK12" s="331" t="s">
        <v>1038</v>
      </c>
      <c r="AL12" s="332" t="str">
        <f t="shared" si="12"/>
        <v>EC481764 Corp</v>
      </c>
      <c r="AM12" s="332" t="str">
        <f t="shared" si="13"/>
        <v>Buy</v>
      </c>
      <c r="AN12" s="333">
        <f t="shared" si="14"/>
        <v>0</v>
      </c>
      <c r="AO12" s="332" t="str">
        <f t="shared" si="15"/>
        <v>EULNGFI</v>
      </c>
      <c r="AP12" s="334" t="str">
        <f t="shared" si="16"/>
        <v>05/31/2024</v>
      </c>
      <c r="AQ12" s="332" t="s">
        <v>1035</v>
      </c>
      <c r="AR12" s="332" t="s">
        <v>1024</v>
      </c>
      <c r="AS12" s="332" t="s">
        <v>1025</v>
      </c>
      <c r="AT12" s="332"/>
      <c r="AU12" s="335"/>
      <c r="AV12" s="271" t="str" cm="1">
        <f t="array" ref="AV12">_xll.BDP(I12,"SECURITY_TYP")</f>
        <v>EURO MTN</v>
      </c>
      <c r="AW12" s="271"/>
    </row>
    <row r="13" spans="1:49" s="280" customFormat="1" x14ac:dyDescent="0.35">
      <c r="A13" s="280" t="s">
        <v>586</v>
      </c>
      <c r="B13" s="280" t="s">
        <v>587</v>
      </c>
      <c r="D13" s="312">
        <v>31900</v>
      </c>
      <c r="E13" s="312">
        <v>13796667.158108985</v>
      </c>
      <c r="F13" s="280">
        <v>82.253</v>
      </c>
      <c r="G13" s="313"/>
      <c r="H13" s="314" t="e">
        <f t="shared" si="17"/>
        <v>#N/A</v>
      </c>
      <c r="I13" s="270" t="s">
        <v>589</v>
      </c>
      <c r="J13" s="271" t="s">
        <v>1237</v>
      </c>
      <c r="K13" s="271"/>
      <c r="L13" s="272">
        <v>0</v>
      </c>
      <c r="M13" s="272">
        <v>0</v>
      </c>
      <c r="N13" s="273">
        <v>0</v>
      </c>
      <c r="O13" s="271"/>
      <c r="P13" s="271" t="str" cm="1">
        <f t="array" ref="P13">_xll.BDP(I13,"ID_ISIN")</f>
        <v>DE000C75XMZ7</v>
      </c>
      <c r="Q13" s="271" t="str" cm="1">
        <f t="array" ref="Q13">_xll.BDP(P13&amp;" Govt","MATURITY")</f>
        <v>#N/A Invalid Security</v>
      </c>
      <c r="R13" s="271" t="str" cm="1">
        <f t="array" ref="R13">_xll.BDP(P13&amp;" Govt","CRNCY")</f>
        <v>#N/A Invalid Security</v>
      </c>
      <c r="S13" s="274" t="str" cm="1">
        <f t="array" ref="S13">_xll.BDP(P13&amp;" Govt","RISK_MID")</f>
        <v>#N/A Invalid Security</v>
      </c>
      <c r="T13" s="275" t="e">
        <f t="shared" si="0"/>
        <v>#VALUE!</v>
      </c>
      <c r="U13" s="271" t="str" cm="1">
        <f t="array" ref="U13">IF(R13="GBP",1,_xll.BDP("GBP"&amp;R13&amp;" CURNCY","PX_LAST"))</f>
        <v>#N/A Invalid Security</v>
      </c>
      <c r="V13" s="276" t="e">
        <f t="shared" si="1"/>
        <v>#VALUE!</v>
      </c>
      <c r="W13" s="271"/>
      <c r="X13" s="270" t="str">
        <f t="shared" si="2"/>
        <v>DE000C75XMZ7</v>
      </c>
      <c r="Y13" s="272">
        <f t="shared" si="3"/>
        <v>0</v>
      </c>
      <c r="Z13" s="277">
        <f t="shared" si="4"/>
        <v>0</v>
      </c>
      <c r="AA13" s="277" t="e">
        <f t="shared" si="5"/>
        <v>#VALUE!</v>
      </c>
      <c r="AB13" s="274" t="str" cm="1">
        <f t="array" ref="AB13">_xll.BDP(P13&amp;" Govt","PX_DIRTY_MID")</f>
        <v>#N/A Invalid Security</v>
      </c>
      <c r="AC13" s="278" t="e">
        <f t="shared" si="6"/>
        <v>#VALUE!</v>
      </c>
      <c r="AD13" s="270" t="str">
        <f t="shared" si="7"/>
        <v>[OATM4 EUX]</v>
      </c>
      <c r="AE13" s="277">
        <v>0</v>
      </c>
      <c r="AF13" s="277">
        <f t="shared" si="8"/>
        <v>0</v>
      </c>
      <c r="AG13" s="277" t="e">
        <f t="shared" si="9"/>
        <v>#VALUE!</v>
      </c>
      <c r="AH13" s="278" t="e">
        <f t="shared" si="10"/>
        <v>#VALUE!</v>
      </c>
      <c r="AI13" s="271" t="b">
        <f t="shared" si="11"/>
        <v>1</v>
      </c>
      <c r="AJ13" s="271"/>
      <c r="AK13" s="331" t="s">
        <v>1038</v>
      </c>
      <c r="AL13" s="332" t="str">
        <f t="shared" si="12"/>
        <v>OATM4 Comdty</v>
      </c>
      <c r="AM13" s="332" t="str">
        <f t="shared" si="13"/>
        <v>Buy</v>
      </c>
      <c r="AN13" s="333">
        <f t="shared" si="14"/>
        <v>0</v>
      </c>
      <c r="AO13" s="332" t="str">
        <f t="shared" si="15"/>
        <v>USEQ</v>
      </c>
      <c r="AP13" s="334" t="str">
        <f t="shared" si="16"/>
        <v>05/24/2024</v>
      </c>
      <c r="AQ13" s="332" t="s">
        <v>1035</v>
      </c>
      <c r="AR13" s="332" t="s">
        <v>1024</v>
      </c>
      <c r="AS13" s="332" t="s">
        <v>1025</v>
      </c>
      <c r="AT13" s="332"/>
      <c r="AU13" s="335"/>
      <c r="AV13" s="271" t="str" cm="1">
        <f t="array" ref="AV13">_xll.BDP(I13,"SECURITY_TYP")</f>
        <v>Financial commodity future.</v>
      </c>
      <c r="AW13" s="271"/>
    </row>
    <row r="14" spans="1:49" s="280" customFormat="1" x14ac:dyDescent="0.35">
      <c r="A14" s="280" t="s">
        <v>585</v>
      </c>
      <c r="B14" s="280" t="s">
        <v>338</v>
      </c>
      <c r="D14" s="312">
        <v>43497</v>
      </c>
      <c r="E14" s="312">
        <v>43207431.201147549</v>
      </c>
      <c r="F14" s="280">
        <v>98.531000000000006</v>
      </c>
      <c r="G14" s="313"/>
      <c r="H14" s="314" t="e">
        <f t="shared" si="17"/>
        <v>#N/A</v>
      </c>
      <c r="I14" s="270" t="s">
        <v>614</v>
      </c>
      <c r="J14" s="271" t="s">
        <v>657</v>
      </c>
      <c r="K14" s="271"/>
      <c r="L14" s="272">
        <v>0</v>
      </c>
      <c r="M14" s="272">
        <v>0</v>
      </c>
      <c r="N14" s="273">
        <v>0</v>
      </c>
      <c r="O14" s="271"/>
      <c r="P14" s="271" t="str" cm="1">
        <f t="array" ref="P14">_xll.BDP(I14,"ID_ISIN")</f>
        <v>XS2035406987</v>
      </c>
      <c r="Q14" s="271" t="str" cm="1">
        <f t="array" ref="Q14">_xll.BDP(P14&amp;" Govt","MATURITY")</f>
        <v>15/12/2026</v>
      </c>
      <c r="R14" s="271" t="str" cm="1">
        <f t="array" ref="R14">_xll.BDP(P14&amp;" Govt","CRNCY")</f>
        <v>GBP</v>
      </c>
      <c r="S14" s="274" cm="1">
        <f t="array" ref="S14">_xll.BDP(P14&amp;" Govt","RISK_MID")</f>
        <v>2.1101588446619246</v>
      </c>
      <c r="T14" s="275">
        <f t="shared" si="0"/>
        <v>0</v>
      </c>
      <c r="U14" s="271" cm="1">
        <f t="array" ref="U14">IF(R14="GBP",1,_xll.BDP("GBP"&amp;R14&amp;" CURNCY","PX_LAST"))</f>
        <v>1</v>
      </c>
      <c r="V14" s="276">
        <f t="shared" si="1"/>
        <v>0</v>
      </c>
      <c r="W14" s="271"/>
      <c r="X14" s="270" t="str">
        <f t="shared" si="2"/>
        <v>XS2035406987</v>
      </c>
      <c r="Y14" s="272">
        <f t="shared" si="3"/>
        <v>0</v>
      </c>
      <c r="Z14" s="277">
        <f t="shared" si="4"/>
        <v>0</v>
      </c>
      <c r="AA14" s="277">
        <f t="shared" si="5"/>
        <v>0</v>
      </c>
      <c r="AB14" s="274" cm="1">
        <f t="array" ref="AB14">_xll.BDP(P14&amp;" Govt","PX_DIRTY_MID")</f>
        <v>92.359112021857925</v>
      </c>
      <c r="AC14" s="278">
        <f t="shared" si="6"/>
        <v>0</v>
      </c>
      <c r="AD14" s="270" t="str">
        <f t="shared" si="7"/>
        <v>[RENTEN 0 ⅞ 12/15/26 EMTN]</v>
      </c>
      <c r="AE14" s="277">
        <v>0</v>
      </c>
      <c r="AF14" s="277">
        <f t="shared" si="8"/>
        <v>0</v>
      </c>
      <c r="AG14" s="277">
        <f t="shared" si="9"/>
        <v>0</v>
      </c>
      <c r="AH14" s="278">
        <f t="shared" si="10"/>
        <v>0</v>
      </c>
      <c r="AI14" s="271" t="b">
        <f t="shared" si="11"/>
        <v>1</v>
      </c>
      <c r="AJ14" s="271"/>
      <c r="AK14" s="331" t="s">
        <v>1038</v>
      </c>
      <c r="AL14" s="332" t="str">
        <f t="shared" si="12"/>
        <v>AZ806573 Corp</v>
      </c>
      <c r="AM14" s="332" t="str">
        <f t="shared" si="13"/>
        <v>Buy</v>
      </c>
      <c r="AN14" s="333">
        <f t="shared" si="14"/>
        <v>0</v>
      </c>
      <c r="AO14" s="332" t="str">
        <f t="shared" si="15"/>
        <v>EULNGFI</v>
      </c>
      <c r="AP14" s="334" t="str">
        <f t="shared" si="16"/>
        <v>05/31/2024</v>
      </c>
      <c r="AQ14" s="332" t="s">
        <v>1035</v>
      </c>
      <c r="AR14" s="332" t="s">
        <v>1024</v>
      </c>
      <c r="AS14" s="332" t="s">
        <v>1025</v>
      </c>
      <c r="AT14" s="332"/>
      <c r="AU14" s="335"/>
      <c r="AV14" s="271" t="str" cm="1">
        <f t="array" ref="AV14">_xll.BDP(I14,"SECURITY_TYP")</f>
        <v>EURO MTN</v>
      </c>
      <c r="AW14" s="271"/>
    </row>
    <row r="15" spans="1:49" s="280" customFormat="1" x14ac:dyDescent="0.35">
      <c r="A15" s="280" t="s">
        <v>184</v>
      </c>
      <c r="B15" s="280" t="s">
        <v>185</v>
      </c>
      <c r="D15" s="312">
        <v>1978451.9200000013</v>
      </c>
      <c r="E15" s="312">
        <v>1665691.1265573315</v>
      </c>
      <c r="F15" s="280">
        <v>1</v>
      </c>
      <c r="G15" s="313"/>
      <c r="H15" s="314" t="e">
        <f t="shared" si="17"/>
        <v>#N/A</v>
      </c>
      <c r="I15" s="270" t="s">
        <v>450</v>
      </c>
      <c r="J15" s="271" t="s">
        <v>1236</v>
      </c>
      <c r="K15" s="271"/>
      <c r="L15" s="272">
        <v>0</v>
      </c>
      <c r="M15" s="272">
        <v>0</v>
      </c>
      <c r="N15" s="273">
        <v>0</v>
      </c>
      <c r="O15" s="271"/>
      <c r="P15" s="271" t="str" cm="1">
        <f t="array" ref="P15">_xll.BDP(I15,"ID_ISIN")</f>
        <v>#N/A Field Not Applicable</v>
      </c>
      <c r="Q15" s="271" t="str" cm="1">
        <f t="array" ref="Q15">_xll.BDP(P15&amp;" Govt","MATURITY")</f>
        <v>#N/A Field Not Applicable Govt</v>
      </c>
      <c r="R15" s="271" t="str" cm="1">
        <f t="array" ref="R15">_xll.BDP(P15&amp;" Govt","CRNCY")</f>
        <v>#N/A Field Not Applicable Govt</v>
      </c>
      <c r="S15" s="274" t="str" cm="1">
        <f t="array" ref="S15">_xll.BDP(P15&amp;" Govt","RISK_MID")</f>
        <v>#N/A Field Not Applicable Govt</v>
      </c>
      <c r="T15" s="275" t="e">
        <f t="shared" si="0"/>
        <v>#VALUE!</v>
      </c>
      <c r="U15" s="271" t="str" cm="1">
        <f t="array" ref="U15">IF(R15="GBP",1,_xll.BDP("GBP"&amp;R15&amp;" CURNCY","PX_LAST"))</f>
        <v>#N/A Invalid Security</v>
      </c>
      <c r="V15" s="276" t="e">
        <f t="shared" si="1"/>
        <v>#VALUE!</v>
      </c>
      <c r="W15" s="271"/>
      <c r="X15" s="270" t="str">
        <f t="shared" si="2"/>
        <v>#N/A Field Not Applicable</v>
      </c>
      <c r="Y15" s="272">
        <f t="shared" si="3"/>
        <v>0</v>
      </c>
      <c r="Z15" s="277">
        <f t="shared" si="4"/>
        <v>0</v>
      </c>
      <c r="AA15" s="277" t="e">
        <f t="shared" si="5"/>
        <v>#VALUE!</v>
      </c>
      <c r="AB15" s="274" t="str" cm="1">
        <f t="array" ref="AB15">_xll.BDP(P15&amp;" Govt","PX_DIRTY_MID")</f>
        <v>#N/A Field Not Applicable Govt</v>
      </c>
      <c r="AC15" s="278" t="e">
        <f t="shared" si="6"/>
        <v>#VALUE!</v>
      </c>
      <c r="AD15" s="270" t="str">
        <f t="shared" si="7"/>
        <v>[TYM4 CBT]</v>
      </c>
      <c r="AE15" s="277">
        <v>0</v>
      </c>
      <c r="AF15" s="277">
        <f t="shared" si="8"/>
        <v>0</v>
      </c>
      <c r="AG15" s="277" t="e">
        <f t="shared" si="9"/>
        <v>#VALUE!</v>
      </c>
      <c r="AH15" s="278" t="e">
        <f t="shared" si="10"/>
        <v>#VALUE!</v>
      </c>
      <c r="AI15" s="271" t="b">
        <f t="shared" si="11"/>
        <v>1</v>
      </c>
      <c r="AJ15" s="271"/>
      <c r="AK15" s="331" t="s">
        <v>1038</v>
      </c>
      <c r="AL15" s="332" t="str">
        <f t="shared" si="12"/>
        <v>TYM4 Comdty</v>
      </c>
      <c r="AM15" s="332" t="str">
        <f t="shared" si="13"/>
        <v>Buy</v>
      </c>
      <c r="AN15" s="333">
        <f t="shared" si="14"/>
        <v>0</v>
      </c>
      <c r="AO15" s="332" t="str">
        <f t="shared" si="15"/>
        <v>USEQ</v>
      </c>
      <c r="AP15" s="334" t="str">
        <f t="shared" si="16"/>
        <v>05/24/2024</v>
      </c>
      <c r="AQ15" s="332" t="s">
        <v>1035</v>
      </c>
      <c r="AR15" s="332" t="s">
        <v>1024</v>
      </c>
      <c r="AS15" s="332" t="s">
        <v>1025</v>
      </c>
      <c r="AT15" s="332"/>
      <c r="AU15" s="335"/>
      <c r="AV15" s="271" t="str" cm="1">
        <f t="array" ref="AV15">_xll.BDP(I15,"SECURITY_TYP")</f>
        <v>Financial commodity future.</v>
      </c>
      <c r="AW15" s="271"/>
    </row>
    <row r="16" spans="1:49" s="280" customFormat="1" x14ac:dyDescent="0.35">
      <c r="A16" s="280" t="s">
        <v>591</v>
      </c>
      <c r="B16" s="280" t="s">
        <v>592</v>
      </c>
      <c r="D16" s="312">
        <v>31000</v>
      </c>
      <c r="E16" s="312">
        <v>31597232.786885243</v>
      </c>
      <c r="F16" s="280">
        <v>98.32</v>
      </c>
      <c r="G16" s="313"/>
      <c r="H16" s="314">
        <f t="shared" si="17"/>
        <v>259.85000000149012</v>
      </c>
      <c r="I16" s="270" t="s">
        <v>595</v>
      </c>
      <c r="J16" s="271" t="s">
        <v>596</v>
      </c>
      <c r="K16" s="271"/>
      <c r="L16" s="272">
        <v>513440.5099999982</v>
      </c>
      <c r="M16" s="272">
        <v>266996.89457506296</v>
      </c>
      <c r="N16" s="273">
        <v>1</v>
      </c>
      <c r="O16" s="271"/>
      <c r="P16" s="271" t="str" cm="1">
        <f t="array" ref="P16">_xll.BDP(I16,"ID_ISIN")</f>
        <v>#N/A Field Not Applicable</v>
      </c>
      <c r="Q16" s="271" t="str" cm="1">
        <f t="array" ref="Q16">_xll.BDP(P16&amp;" Govt","MATURITY")</f>
        <v>#N/A Field Not Applicable Govt</v>
      </c>
      <c r="R16" s="271" t="str" cm="1">
        <f t="array" ref="R16">_xll.BDP(P16&amp;" Govt","CRNCY")</f>
        <v>#N/A Field Not Applicable Govt</v>
      </c>
      <c r="S16" s="274" t="str" cm="1">
        <f t="array" ref="S16">_xll.BDP(P16&amp;" Govt","RISK_MID")</f>
        <v>#N/A Field Not Applicable Govt</v>
      </c>
      <c r="T16" s="275" t="e">
        <f t="shared" si="0"/>
        <v>#VALUE!</v>
      </c>
      <c r="U16" s="271" t="str" cm="1">
        <f t="array" ref="U16">IF(R16="GBP",1,_xll.BDP("GBP"&amp;R16&amp;" CURNCY","PX_LAST"))</f>
        <v>#N/A Invalid Security</v>
      </c>
      <c r="V16" s="276" t="e">
        <f t="shared" si="1"/>
        <v>#VALUE!</v>
      </c>
      <c r="W16" s="271"/>
      <c r="X16" s="270" t="str">
        <f t="shared" si="2"/>
        <v>#N/A Field Not Applicable</v>
      </c>
      <c r="Y16" s="272">
        <f t="shared" si="3"/>
        <v>505304.2550458698</v>
      </c>
      <c r="Z16" s="277">
        <f t="shared" si="4"/>
        <v>-8136.2549541284097</v>
      </c>
      <c r="AA16" s="277" t="e">
        <f t="shared" si="5"/>
        <v>#VALUE!</v>
      </c>
      <c r="AB16" s="274" t="str" cm="1">
        <f t="array" ref="AB16">_xll.BDP(P16&amp;" Govt","PX_DIRTY_MID")</f>
        <v>#N/A Field Not Applicable Govt</v>
      </c>
      <c r="AC16" s="278" t="e">
        <f t="shared" si="6"/>
        <v>#VALUE!</v>
      </c>
      <c r="AD16" s="270" t="str">
        <f t="shared" si="7"/>
        <v>{cash} AUD</v>
      </c>
      <c r="AE16" s="277">
        <v>0</v>
      </c>
      <c r="AF16" s="277">
        <f t="shared" si="8"/>
        <v>0</v>
      </c>
      <c r="AG16" s="277" t="e">
        <f t="shared" si="9"/>
        <v>#VALUE!</v>
      </c>
      <c r="AH16" s="278" t="e">
        <f t="shared" si="10"/>
        <v>#VALUE!</v>
      </c>
      <c r="AI16" s="271" t="b">
        <f t="shared" si="11"/>
        <v>1</v>
      </c>
      <c r="AJ16" s="271"/>
      <c r="AK16" s="331" t="s">
        <v>1038</v>
      </c>
      <c r="AL16" s="332" t="str">
        <f t="shared" si="12"/>
        <v>AUD Curncy</v>
      </c>
      <c r="AM16" s="332" t="str">
        <f t="shared" si="13"/>
        <v>Buy</v>
      </c>
      <c r="AN16" s="333">
        <f t="shared" si="14"/>
        <v>0</v>
      </c>
      <c r="AO16" s="332" t="str">
        <f t="shared" si="15"/>
        <v>EUFFFX</v>
      </c>
      <c r="AP16" s="334" t="str">
        <f t="shared" si="16"/>
        <v>05/31/2024</v>
      </c>
      <c r="AQ16" s="332" t="s">
        <v>1035</v>
      </c>
      <c r="AR16" s="332" t="s">
        <v>1024</v>
      </c>
      <c r="AS16" s="332" t="s">
        <v>1025</v>
      </c>
      <c r="AT16" s="332"/>
      <c r="AU16" s="335"/>
      <c r="AV16" s="271" t="str" cm="1">
        <f t="array" ref="AV16">_xll.BDP(I16,"SECURITY_TYP")</f>
        <v>SPOT</v>
      </c>
      <c r="AW16" s="271"/>
    </row>
    <row r="17" spans="1:53" s="280" customFormat="1" x14ac:dyDescent="0.35">
      <c r="A17" s="280" t="s">
        <v>580</v>
      </c>
      <c r="B17" s="280" t="s">
        <v>581</v>
      </c>
      <c r="D17" s="312">
        <v>10709</v>
      </c>
      <c r="E17" s="312">
        <v>11639812.893749999</v>
      </c>
      <c r="F17" s="280">
        <v>105.27</v>
      </c>
      <c r="G17" s="313"/>
      <c r="H17" s="314">
        <f t="shared" si="17"/>
        <v>0</v>
      </c>
      <c r="I17" s="270" t="s">
        <v>188</v>
      </c>
      <c r="J17" s="271" t="s">
        <v>189</v>
      </c>
      <c r="K17" s="271"/>
      <c r="L17" s="272">
        <v>53.179999962449074</v>
      </c>
      <c r="M17" s="272">
        <v>30.507057567261793</v>
      </c>
      <c r="N17" s="273">
        <v>1</v>
      </c>
      <c r="O17" s="271"/>
      <c r="P17" s="271" t="str" cm="1">
        <f t="array" ref="P17">_xll.BDP(I17,"ID_ISIN")</f>
        <v>#N/A Field Not Applicable</v>
      </c>
      <c r="Q17" s="271" t="str" cm="1">
        <f t="array" ref="Q17">_xll.BDP(P17&amp;" Govt","MATURITY")</f>
        <v>#N/A Field Not Applicable Govt</v>
      </c>
      <c r="R17" s="271" t="str" cm="1">
        <f t="array" ref="R17">_xll.BDP(P17&amp;" Govt","CRNCY")</f>
        <v>#N/A Field Not Applicable Govt</v>
      </c>
      <c r="S17" s="274" t="str" cm="1">
        <f t="array" ref="S17">_xll.BDP(P17&amp;" Govt","RISK_MID")</f>
        <v>#N/A Field Not Applicable Govt</v>
      </c>
      <c r="T17" s="275" t="e">
        <f t="shared" si="0"/>
        <v>#VALUE!</v>
      </c>
      <c r="U17" s="271" t="str" cm="1">
        <f t="array" ref="U17">IF(R17="GBP",1,_xll.BDP("GBP"&amp;R17&amp;" CURNCY","PX_LAST"))</f>
        <v>#N/A Invalid Security</v>
      </c>
      <c r="V17" s="276" t="e">
        <f t="shared" si="1"/>
        <v>#VALUE!</v>
      </c>
      <c r="W17" s="271"/>
      <c r="X17" s="270" t="str">
        <f t="shared" si="2"/>
        <v>#N/A Field Not Applicable</v>
      </c>
      <c r="Y17" s="272">
        <f t="shared" si="3"/>
        <v>52.337281030600423</v>
      </c>
      <c r="Z17" s="277">
        <f t="shared" si="4"/>
        <v>-0.84271893184865121</v>
      </c>
      <c r="AA17" s="277" t="e">
        <f t="shared" si="5"/>
        <v>#VALUE!</v>
      </c>
      <c r="AB17" s="274" t="str" cm="1">
        <f t="array" ref="AB17">_xll.BDP(P17&amp;" Govt","PX_DIRTY_MID")</f>
        <v>#N/A Field Not Applicable Govt</v>
      </c>
      <c r="AC17" s="278" t="e">
        <f t="shared" si="6"/>
        <v>#VALUE!</v>
      </c>
      <c r="AD17" s="270" t="str">
        <f t="shared" si="7"/>
        <v>{cash} CAD</v>
      </c>
      <c r="AE17" s="277">
        <v>0</v>
      </c>
      <c r="AF17" s="277">
        <f t="shared" si="8"/>
        <v>0</v>
      </c>
      <c r="AG17" s="277" t="e">
        <f t="shared" si="9"/>
        <v>#VALUE!</v>
      </c>
      <c r="AH17" s="278" t="e">
        <f t="shared" si="10"/>
        <v>#VALUE!</v>
      </c>
      <c r="AI17" s="271" t="b">
        <f t="shared" si="11"/>
        <v>1</v>
      </c>
      <c r="AJ17" s="271"/>
      <c r="AK17" s="331" t="s">
        <v>1038</v>
      </c>
      <c r="AL17" s="332" t="str">
        <f t="shared" si="12"/>
        <v>CAD Curncy</v>
      </c>
      <c r="AM17" s="332" t="str">
        <f t="shared" si="13"/>
        <v>Buy</v>
      </c>
      <c r="AN17" s="333">
        <f t="shared" si="14"/>
        <v>0</v>
      </c>
      <c r="AO17" s="332" t="str">
        <f t="shared" si="15"/>
        <v>EUFFFX</v>
      </c>
      <c r="AP17" s="334" t="str">
        <f t="shared" si="16"/>
        <v>05/31/2024</v>
      </c>
      <c r="AQ17" s="332" t="s">
        <v>1035</v>
      </c>
      <c r="AR17" s="332" t="s">
        <v>1024</v>
      </c>
      <c r="AS17" s="332" t="s">
        <v>1025</v>
      </c>
      <c r="AT17" s="332"/>
      <c r="AU17" s="335"/>
      <c r="AV17" s="271" t="str" cm="1">
        <f t="array" ref="AV17">_xll.BDP(I17,"SECURITY_TYP")</f>
        <v>SPOT</v>
      </c>
      <c r="AW17" s="271"/>
    </row>
    <row r="18" spans="1:53" s="280" customFormat="1" x14ac:dyDescent="0.35">
      <c r="A18" s="280" t="s">
        <v>600</v>
      </c>
      <c r="B18" s="280" t="s">
        <v>601</v>
      </c>
      <c r="D18" s="312">
        <v>12865</v>
      </c>
      <c r="E18" s="312">
        <v>5169828.4277792573</v>
      </c>
      <c r="F18" s="280">
        <v>75.718000000000004</v>
      </c>
      <c r="G18" s="313"/>
      <c r="H18" s="314">
        <f t="shared" si="17"/>
        <v>1202838.179999999</v>
      </c>
      <c r="I18" s="270" t="s">
        <v>184</v>
      </c>
      <c r="J18" s="271" t="s">
        <v>185</v>
      </c>
      <c r="K18" s="271"/>
      <c r="L18" s="272">
        <v>775613.74000000232</v>
      </c>
      <c r="M18" s="272">
        <v>660612.97091485001</v>
      </c>
      <c r="N18" s="273">
        <v>1</v>
      </c>
      <c r="O18" s="271"/>
      <c r="P18" s="271" t="str" cm="1">
        <f t="array" ref="P18">_xll.BDP(I18,"ID_ISIN")</f>
        <v>#N/A Field Not Applicable</v>
      </c>
      <c r="Q18" s="271" t="str" cm="1">
        <f t="array" ref="Q18">_xll.BDP(P18&amp;" Govt","MATURITY")</f>
        <v>#N/A Field Not Applicable Govt</v>
      </c>
      <c r="R18" s="271" t="str" cm="1">
        <f t="array" ref="R18">_xll.BDP(P18&amp;" Govt","CRNCY")</f>
        <v>#N/A Field Not Applicable Govt</v>
      </c>
      <c r="S18" s="274" t="str" cm="1">
        <f t="array" ref="S18">_xll.BDP(P18&amp;" Govt","RISK_MID")</f>
        <v>#N/A Field Not Applicable Govt</v>
      </c>
      <c r="T18" s="275" t="e">
        <f t="shared" si="0"/>
        <v>#VALUE!</v>
      </c>
      <c r="U18" s="271" t="str" cm="1">
        <f t="array" ref="U18">IF(R18="GBP",1,_xll.BDP("GBP"&amp;R18&amp;" CURNCY","PX_LAST"))</f>
        <v>#N/A Invalid Security</v>
      </c>
      <c r="V18" s="276" t="e">
        <f t="shared" si="1"/>
        <v>#VALUE!</v>
      </c>
      <c r="W18" s="271"/>
      <c r="X18" s="270" t="str">
        <f t="shared" si="2"/>
        <v>#N/A Field Not Applicable</v>
      </c>
      <c r="Y18" s="272">
        <f t="shared" si="3"/>
        <v>763322.94678899308</v>
      </c>
      <c r="Z18" s="277">
        <f t="shared" si="4"/>
        <v>-12290.793211009237</v>
      </c>
      <c r="AA18" s="277" t="e">
        <f t="shared" si="5"/>
        <v>#VALUE!</v>
      </c>
      <c r="AB18" s="274" t="str" cm="1">
        <f t="array" ref="AB18">_xll.BDP(P18&amp;" Govt","PX_DIRTY_MID")</f>
        <v>#N/A Field Not Applicable Govt</v>
      </c>
      <c r="AC18" s="278" t="e">
        <f t="shared" si="6"/>
        <v>#VALUE!</v>
      </c>
      <c r="AD18" s="270" t="str">
        <f t="shared" si="7"/>
        <v>{cash} EUR</v>
      </c>
      <c r="AE18" s="277">
        <v>0</v>
      </c>
      <c r="AF18" s="277">
        <f t="shared" si="8"/>
        <v>0</v>
      </c>
      <c r="AG18" s="277" t="e">
        <f t="shared" si="9"/>
        <v>#VALUE!</v>
      </c>
      <c r="AH18" s="278" t="e">
        <f t="shared" si="10"/>
        <v>#VALUE!</v>
      </c>
      <c r="AI18" s="271" t="b">
        <f t="shared" si="11"/>
        <v>1</v>
      </c>
      <c r="AJ18" s="271"/>
      <c r="AK18" s="331" t="s">
        <v>1038</v>
      </c>
      <c r="AL18" s="332" t="str">
        <f t="shared" si="12"/>
        <v>EUR Curncy</v>
      </c>
      <c r="AM18" s="332" t="str">
        <f t="shared" si="13"/>
        <v>Buy</v>
      </c>
      <c r="AN18" s="333">
        <f t="shared" si="14"/>
        <v>0</v>
      </c>
      <c r="AO18" s="332" t="str">
        <f t="shared" si="15"/>
        <v>EUFFFX</v>
      </c>
      <c r="AP18" s="334" t="str">
        <f t="shared" si="16"/>
        <v>05/31/2024</v>
      </c>
      <c r="AQ18" s="332" t="s">
        <v>1035</v>
      </c>
      <c r="AR18" s="332" t="s">
        <v>1024</v>
      </c>
      <c r="AS18" s="332" t="s">
        <v>1025</v>
      </c>
      <c r="AT18" s="332"/>
      <c r="AU18" s="335"/>
      <c r="AV18" s="271" t="str" cm="1">
        <f t="array" ref="AV18">_xll.BDP(I18,"SECURITY_TYP")</f>
        <v>SPOT</v>
      </c>
      <c r="AW18" s="271"/>
    </row>
    <row r="19" spans="1:53" s="280" customFormat="1" x14ac:dyDescent="0.35">
      <c r="A19" s="280" t="s">
        <v>598</v>
      </c>
      <c r="B19" s="280" t="s">
        <v>599</v>
      </c>
      <c r="D19" s="312">
        <v>121850</v>
      </c>
      <c r="E19" s="312">
        <v>7975162.7428075047</v>
      </c>
      <c r="F19" s="280">
        <v>90.33</v>
      </c>
      <c r="G19" s="313"/>
      <c r="H19" s="314">
        <f t="shared" si="17"/>
        <v>6984496.4199999832</v>
      </c>
      <c r="I19" s="270" t="s">
        <v>186</v>
      </c>
      <c r="J19" s="271" t="s">
        <v>187</v>
      </c>
      <c r="K19" s="271"/>
      <c r="L19" s="272">
        <v>25355576.979998875</v>
      </c>
      <c r="M19" s="272">
        <v>25355576.979998875</v>
      </c>
      <c r="N19" s="273">
        <v>1</v>
      </c>
      <c r="O19" s="271"/>
      <c r="P19" s="271" t="str" cm="1">
        <f t="array" ref="P19">_xll.BDP(I19,"ID_ISIN")</f>
        <v>#N/A Field Not Applicable</v>
      </c>
      <c r="Q19" s="271" t="str" cm="1">
        <f t="array" ref="Q19">_xll.BDP(P19&amp;" Govt","MATURITY")</f>
        <v>#N/A Field Not Applicable Govt</v>
      </c>
      <c r="R19" s="271" t="str" cm="1">
        <f t="array" ref="R19">_xll.BDP(P19&amp;" Govt","CRNCY")</f>
        <v>#N/A Field Not Applicable Govt</v>
      </c>
      <c r="S19" s="274" t="str" cm="1">
        <f t="array" ref="S19">_xll.BDP(P19&amp;" Govt","RISK_MID")</f>
        <v>#N/A Field Not Applicable Govt</v>
      </c>
      <c r="T19" s="275" t="e">
        <f t="shared" si="0"/>
        <v>#VALUE!</v>
      </c>
      <c r="U19" s="271" t="str" cm="1">
        <f t="array" ref="U19">IF(R19="GBP",1,_xll.BDP("GBP"&amp;R19&amp;" CURNCY","PX_LAST"))</f>
        <v>#N/A Invalid Security</v>
      </c>
      <c r="V19" s="276" t="e">
        <f t="shared" si="1"/>
        <v>#VALUE!</v>
      </c>
      <c r="W19" s="271"/>
      <c r="X19" s="270" t="str">
        <f t="shared" si="2"/>
        <v>#N/A Field Not Applicable</v>
      </c>
      <c r="Y19" s="272">
        <f t="shared" si="3"/>
        <v>24953778.846037261</v>
      </c>
      <c r="Z19" s="277">
        <f t="shared" si="4"/>
        <v>-401798.13396161422</v>
      </c>
      <c r="AA19" s="277" t="e">
        <f t="shared" si="5"/>
        <v>#VALUE!</v>
      </c>
      <c r="AB19" s="274" t="str" cm="1">
        <f t="array" ref="AB19">_xll.BDP(P19&amp;" Govt","PX_DIRTY_MID")</f>
        <v>#N/A Field Not Applicable Govt</v>
      </c>
      <c r="AC19" s="278" t="e">
        <f t="shared" si="6"/>
        <v>#VALUE!</v>
      </c>
      <c r="AD19" s="270" t="str">
        <f t="shared" si="7"/>
        <v>{cash} GBP</v>
      </c>
      <c r="AE19" s="277">
        <v>0</v>
      </c>
      <c r="AF19" s="277">
        <f t="shared" si="8"/>
        <v>0</v>
      </c>
      <c r="AG19" s="277" t="e">
        <f t="shared" si="9"/>
        <v>#VALUE!</v>
      </c>
      <c r="AH19" s="278" t="e">
        <f t="shared" si="10"/>
        <v>#VALUE!</v>
      </c>
      <c r="AI19" s="271" t="b">
        <f t="shared" si="11"/>
        <v>1</v>
      </c>
      <c r="AJ19" s="271"/>
      <c r="AK19" s="331" t="s">
        <v>1038</v>
      </c>
      <c r="AL19" s="332" t="str">
        <f t="shared" si="12"/>
        <v>GBP Curncy</v>
      </c>
      <c r="AM19" s="332" t="str">
        <f t="shared" si="13"/>
        <v>Buy</v>
      </c>
      <c r="AN19" s="333">
        <f t="shared" si="14"/>
        <v>0</v>
      </c>
      <c r="AO19" s="332" t="str">
        <f t="shared" si="15"/>
        <v>EUFFFX</v>
      </c>
      <c r="AP19" s="334" t="str">
        <f t="shared" si="16"/>
        <v>05/31/2024</v>
      </c>
      <c r="AQ19" s="332" t="s">
        <v>1035</v>
      </c>
      <c r="AR19" s="332" t="s">
        <v>1024</v>
      </c>
      <c r="AS19" s="332" t="s">
        <v>1025</v>
      </c>
      <c r="AT19" s="332"/>
      <c r="AU19" s="335"/>
      <c r="AV19" s="271" t="str" cm="1">
        <f t="array" ref="AV19">_xll.BDP(I19,"SECURITY_TYP")</f>
        <v>SPOT</v>
      </c>
      <c r="AW19" s="271"/>
    </row>
    <row r="20" spans="1:53" s="280" customFormat="1" x14ac:dyDescent="0.35">
      <c r="A20" s="280" t="s">
        <v>595</v>
      </c>
      <c r="B20" s="280" t="s">
        <v>596</v>
      </c>
      <c r="D20" s="312">
        <v>513700.35999999969</v>
      </c>
      <c r="E20" s="312">
        <v>269239.89827670954</v>
      </c>
      <c r="F20" s="280">
        <v>1</v>
      </c>
      <c r="G20" s="313"/>
      <c r="H20" s="314">
        <f t="shared" si="17"/>
        <v>0</v>
      </c>
      <c r="I20" s="270" t="s">
        <v>603</v>
      </c>
      <c r="J20" s="271" t="s">
        <v>604</v>
      </c>
      <c r="K20" s="271"/>
      <c r="L20" s="272">
        <v>3317748.9500000188</v>
      </c>
      <c r="M20" s="272">
        <v>244884.34431182558</v>
      </c>
      <c r="N20" s="273">
        <v>1</v>
      </c>
      <c r="O20" s="271"/>
      <c r="P20" s="271" t="str" cm="1">
        <f t="array" ref="P20">_xll.BDP(I20,"ID_ISIN")</f>
        <v>#N/A Field Not Applicable</v>
      </c>
      <c r="Q20" s="271" t="str" cm="1">
        <f t="array" ref="Q20">_xll.BDP(P20&amp;" Govt","MATURITY")</f>
        <v>#N/A Field Not Applicable Govt</v>
      </c>
      <c r="R20" s="271" t="str" cm="1">
        <f t="array" ref="R20">_xll.BDP(P20&amp;" Govt","CRNCY")</f>
        <v>#N/A Field Not Applicable Govt</v>
      </c>
      <c r="S20" s="274" t="str" cm="1">
        <f t="array" ref="S20">_xll.BDP(P20&amp;" Govt","RISK_MID")</f>
        <v>#N/A Field Not Applicable Govt</v>
      </c>
      <c r="T20" s="275" t="e">
        <f t="shared" si="0"/>
        <v>#VALUE!</v>
      </c>
      <c r="U20" s="271" t="str" cm="1">
        <f t="array" ref="U20">IF(R20="GBP",1,_xll.BDP("GBP"&amp;R20&amp;" CURNCY","PX_LAST"))</f>
        <v>#N/A Invalid Security</v>
      </c>
      <c r="V20" s="276" t="e">
        <f t="shared" si="1"/>
        <v>#VALUE!</v>
      </c>
      <c r="W20" s="271"/>
      <c r="X20" s="270" t="str">
        <f t="shared" si="2"/>
        <v>#N/A Field Not Applicable</v>
      </c>
      <c r="Y20" s="272">
        <f t="shared" si="3"/>
        <v>3265174.1125938469</v>
      </c>
      <c r="Z20" s="277">
        <f t="shared" si="4"/>
        <v>-52574.837406171951</v>
      </c>
      <c r="AA20" s="277" t="e">
        <f t="shared" si="5"/>
        <v>#VALUE!</v>
      </c>
      <c r="AB20" s="274" t="str" cm="1">
        <f t="array" ref="AB20">_xll.BDP(P20&amp;" Govt","PX_DIRTY_MID")</f>
        <v>#N/A Field Not Applicable Govt</v>
      </c>
      <c r="AC20" s="278" t="e">
        <f t="shared" si="6"/>
        <v>#VALUE!</v>
      </c>
      <c r="AD20" s="270" t="str">
        <f t="shared" si="7"/>
        <v>{cash} NOK</v>
      </c>
      <c r="AE20" s="277">
        <v>0</v>
      </c>
      <c r="AF20" s="277">
        <f t="shared" si="8"/>
        <v>0</v>
      </c>
      <c r="AG20" s="277" t="e">
        <f t="shared" si="9"/>
        <v>#VALUE!</v>
      </c>
      <c r="AH20" s="278" t="e">
        <f t="shared" si="10"/>
        <v>#VALUE!</v>
      </c>
      <c r="AI20" s="271" t="b">
        <f t="shared" si="11"/>
        <v>1</v>
      </c>
      <c r="AJ20" s="271"/>
      <c r="AK20" s="331" t="s">
        <v>1038</v>
      </c>
      <c r="AL20" s="332" t="str">
        <f t="shared" si="12"/>
        <v>NOK Curncy</v>
      </c>
      <c r="AM20" s="332" t="str">
        <f t="shared" si="13"/>
        <v>Buy</v>
      </c>
      <c r="AN20" s="333">
        <f t="shared" si="14"/>
        <v>0</v>
      </c>
      <c r="AO20" s="332" t="str">
        <f t="shared" si="15"/>
        <v>EUFFFX</v>
      </c>
      <c r="AP20" s="334" t="str">
        <f t="shared" si="16"/>
        <v>05/31/2024</v>
      </c>
      <c r="AQ20" s="332" t="s">
        <v>1035</v>
      </c>
      <c r="AR20" s="332" t="s">
        <v>1024</v>
      </c>
      <c r="AS20" s="332" t="s">
        <v>1025</v>
      </c>
      <c r="AT20" s="332"/>
      <c r="AU20" s="335"/>
      <c r="AV20" s="271" t="str" cm="1">
        <f t="array" ref="AV20">_xll.BDP(I20,"SECURITY_TYP")</f>
        <v>SPOT</v>
      </c>
      <c r="AW20" s="271"/>
    </row>
    <row r="21" spans="1:53" s="280" customFormat="1" x14ac:dyDescent="0.35">
      <c r="A21" s="280" t="s">
        <v>605</v>
      </c>
      <c r="B21" s="280" t="s">
        <v>606</v>
      </c>
      <c r="D21" s="312">
        <v>16955</v>
      </c>
      <c r="E21" s="312">
        <v>6959141.3438809682</v>
      </c>
      <c r="F21" s="280">
        <v>77.894000000000005</v>
      </c>
      <c r="G21" s="313"/>
      <c r="H21" s="314">
        <f t="shared" si="17"/>
        <v>0</v>
      </c>
      <c r="I21" s="270" t="s">
        <v>641</v>
      </c>
      <c r="J21" s="271" t="s">
        <v>642</v>
      </c>
      <c r="K21" s="271"/>
      <c r="L21" s="272">
        <v>15752.140000034124</v>
      </c>
      <c r="M21" s="272">
        <v>1155.748607033493</v>
      </c>
      <c r="N21" s="273">
        <v>1</v>
      </c>
      <c r="O21" s="271"/>
      <c r="P21" s="271" t="str" cm="1">
        <f t="array" ref="P21">_xll.BDP(I21,"ID_ISIN")</f>
        <v>#N/A Field Not Applicable</v>
      </c>
      <c r="Q21" s="271" t="str" cm="1">
        <f t="array" ref="Q21">_xll.BDP(P21&amp;" Govt","MATURITY")</f>
        <v>#N/A Field Not Applicable Govt</v>
      </c>
      <c r="R21" s="271" t="str" cm="1">
        <f t="array" ref="R21">_xll.BDP(P21&amp;" Govt","CRNCY")</f>
        <v>#N/A Field Not Applicable Govt</v>
      </c>
      <c r="S21" s="274" t="str" cm="1">
        <f t="array" ref="S21">_xll.BDP(P21&amp;" Govt","RISK_MID")</f>
        <v>#N/A Field Not Applicable Govt</v>
      </c>
      <c r="T21" s="275" t="e">
        <f t="shared" si="0"/>
        <v>#VALUE!</v>
      </c>
      <c r="U21" s="271" t="str" cm="1">
        <f t="array" ref="U21">IF(R21="GBP",1,_xll.BDP("GBP"&amp;R21&amp;" CURNCY","PX_LAST"))</f>
        <v>#N/A Invalid Security</v>
      </c>
      <c r="V21" s="276" t="e">
        <f t="shared" si="1"/>
        <v>#VALUE!</v>
      </c>
      <c r="W21" s="271"/>
      <c r="X21" s="270" t="str">
        <f t="shared" si="2"/>
        <v>#N/A Field Not Applicable</v>
      </c>
      <c r="Y21" s="272">
        <f t="shared" si="3"/>
        <v>15502.523102619072</v>
      </c>
      <c r="Z21" s="277">
        <f t="shared" si="4"/>
        <v>-249.61689741505143</v>
      </c>
      <c r="AA21" s="277" t="e">
        <f t="shared" si="5"/>
        <v>#VALUE!</v>
      </c>
      <c r="AB21" s="274" t="str" cm="1">
        <f t="array" ref="AB21">_xll.BDP(P21&amp;" Govt","PX_DIRTY_MID")</f>
        <v>#N/A Field Not Applicable Govt</v>
      </c>
      <c r="AC21" s="278" t="e">
        <f t="shared" si="6"/>
        <v>#VALUE!</v>
      </c>
      <c r="AD21" s="270" t="str">
        <f t="shared" si="7"/>
        <v>{cash} SEK</v>
      </c>
      <c r="AE21" s="277">
        <v>0</v>
      </c>
      <c r="AF21" s="277">
        <f t="shared" si="8"/>
        <v>0</v>
      </c>
      <c r="AG21" s="277" t="e">
        <f t="shared" si="9"/>
        <v>#VALUE!</v>
      </c>
      <c r="AH21" s="278" t="e">
        <f t="shared" si="10"/>
        <v>#VALUE!</v>
      </c>
      <c r="AI21" s="271" t="b">
        <f t="shared" si="11"/>
        <v>1</v>
      </c>
      <c r="AJ21" s="271"/>
      <c r="AK21" s="331" t="s">
        <v>1038</v>
      </c>
      <c r="AL21" s="332" t="str">
        <f t="shared" si="12"/>
        <v>SEK Curncy</v>
      </c>
      <c r="AM21" s="332" t="str">
        <f t="shared" si="13"/>
        <v>Buy</v>
      </c>
      <c r="AN21" s="333">
        <f t="shared" si="14"/>
        <v>0</v>
      </c>
      <c r="AO21" s="332" t="str">
        <f t="shared" si="15"/>
        <v>EUFFFX</v>
      </c>
      <c r="AP21" s="334" t="str">
        <f t="shared" si="16"/>
        <v>05/31/2024</v>
      </c>
      <c r="AQ21" s="332" t="s">
        <v>1035</v>
      </c>
      <c r="AR21" s="332" t="s">
        <v>1024</v>
      </c>
      <c r="AS21" s="332" t="s">
        <v>1025</v>
      </c>
      <c r="AT21" s="332"/>
      <c r="AU21" s="335"/>
      <c r="AV21" s="271" t="str" cm="1">
        <f t="array" ref="AV21">_xll.BDP(I21,"SECURITY_TYP")</f>
        <v>SPOT</v>
      </c>
      <c r="AW21" s="271"/>
    </row>
    <row r="22" spans="1:53" s="280" customFormat="1" x14ac:dyDescent="0.35">
      <c r="A22" s="280" t="s">
        <v>1348</v>
      </c>
      <c r="B22" s="280" t="s">
        <v>1530</v>
      </c>
      <c r="D22" s="312">
        <v>0</v>
      </c>
      <c r="E22" s="312">
        <v>0</v>
      </c>
      <c r="F22" s="280">
        <v>0</v>
      </c>
      <c r="G22" s="313"/>
      <c r="H22" s="314">
        <f t="shared" si="17"/>
        <v>-888374.44999999739</v>
      </c>
      <c r="I22" s="270" t="s">
        <v>178</v>
      </c>
      <c r="J22" s="271" t="s">
        <v>179</v>
      </c>
      <c r="K22" s="271"/>
      <c r="L22" s="272">
        <v>1264184.1500000183</v>
      </c>
      <c r="M22" s="272">
        <v>996181.37964650197</v>
      </c>
      <c r="N22" s="273">
        <v>1</v>
      </c>
      <c r="O22" s="271"/>
      <c r="P22" s="271" t="str" cm="1">
        <f t="array" ref="P22">_xll.BDP(I22,"ID_ISIN")</f>
        <v>#N/A Field Not Applicable</v>
      </c>
      <c r="Q22" s="271" t="str" cm="1">
        <f t="array" ref="Q22">_xll.BDP(P22&amp;" Govt","MATURITY")</f>
        <v>#N/A Field Not Applicable Govt</v>
      </c>
      <c r="R22" s="271" t="str" cm="1">
        <f t="array" ref="R22">_xll.BDP(P22&amp;" Govt","CRNCY")</f>
        <v>#N/A Field Not Applicable Govt</v>
      </c>
      <c r="S22" s="274" t="str" cm="1">
        <f t="array" ref="S22">_xll.BDP(P22&amp;" Govt","RISK_MID")</f>
        <v>#N/A Field Not Applicable Govt</v>
      </c>
      <c r="T22" s="275" t="e">
        <f t="shared" si="0"/>
        <v>#VALUE!</v>
      </c>
      <c r="U22" s="271" t="str" cm="1">
        <f t="array" ref="U22">IF(R22="GBP",1,_xll.BDP("GBP"&amp;R22&amp;" CURNCY","PX_LAST"))</f>
        <v>#N/A Invalid Security</v>
      </c>
      <c r="V22" s="276" t="e">
        <f t="shared" si="1"/>
        <v>#VALUE!</v>
      </c>
      <c r="W22" s="271"/>
      <c r="X22" s="270" t="str">
        <f t="shared" si="2"/>
        <v>#N/A Field Not Applicable</v>
      </c>
      <c r="Y22" s="272">
        <f t="shared" si="3"/>
        <v>1244151.2068390506</v>
      </c>
      <c r="Z22" s="277">
        <f t="shared" si="4"/>
        <v>-20032.943160967669</v>
      </c>
      <c r="AA22" s="277" t="e">
        <f t="shared" si="5"/>
        <v>#VALUE!</v>
      </c>
      <c r="AB22" s="274" t="str" cm="1">
        <f t="array" ref="AB22">_xll.BDP(P22&amp;" Govt","PX_DIRTY_MID")</f>
        <v>#N/A Field Not Applicable Govt</v>
      </c>
      <c r="AC22" s="278" t="e">
        <f t="shared" si="6"/>
        <v>#VALUE!</v>
      </c>
      <c r="AD22" s="270" t="str">
        <f t="shared" si="7"/>
        <v>{cash} USD</v>
      </c>
      <c r="AE22" s="277">
        <v>0</v>
      </c>
      <c r="AF22" s="277">
        <f t="shared" si="8"/>
        <v>0</v>
      </c>
      <c r="AG22" s="277" t="e">
        <f t="shared" si="9"/>
        <v>#VALUE!</v>
      </c>
      <c r="AH22" s="278" t="e">
        <f t="shared" si="10"/>
        <v>#VALUE!</v>
      </c>
      <c r="AI22" s="271" t="b">
        <f t="shared" si="11"/>
        <v>1</v>
      </c>
      <c r="AJ22" s="271"/>
      <c r="AK22" s="331" t="s">
        <v>1038</v>
      </c>
      <c r="AL22" s="332" t="str">
        <f t="shared" si="12"/>
        <v>USD Curncy</v>
      </c>
      <c r="AM22" s="332" t="str">
        <f t="shared" si="13"/>
        <v>Buy</v>
      </c>
      <c r="AN22" s="333">
        <f t="shared" si="14"/>
        <v>0</v>
      </c>
      <c r="AO22" s="332" t="str">
        <f t="shared" si="15"/>
        <v>EUFFFX</v>
      </c>
      <c r="AP22" s="334" t="str">
        <f t="shared" si="16"/>
        <v>05/31/2024</v>
      </c>
      <c r="AQ22" s="332" t="s">
        <v>1035</v>
      </c>
      <c r="AR22" s="332" t="s">
        <v>1024</v>
      </c>
      <c r="AS22" s="332" t="s">
        <v>1025</v>
      </c>
      <c r="AT22" s="332"/>
      <c r="AU22" s="335"/>
      <c r="AV22" s="271" t="str" cm="1">
        <f t="array" ref="AV22">_xll.BDP(I22,"SECURITY_TYP")</f>
        <v>SPOT</v>
      </c>
      <c r="AW22" s="271"/>
    </row>
    <row r="23" spans="1:53" s="280" customFormat="1" x14ac:dyDescent="0.35">
      <c r="A23" s="280" t="s">
        <v>182</v>
      </c>
      <c r="B23" s="280" t="s">
        <v>183</v>
      </c>
      <c r="D23" s="312">
        <v>5258</v>
      </c>
      <c r="E23" s="312">
        <v>4926451.6256120009</v>
      </c>
      <c r="F23" s="280">
        <v>88.228999999999999</v>
      </c>
      <c r="G23" s="313"/>
      <c r="H23" s="314">
        <f t="shared" si="17"/>
        <v>0</v>
      </c>
      <c r="I23" s="279" t="s">
        <v>586</v>
      </c>
      <c r="J23" s="280" t="s">
        <v>587</v>
      </c>
      <c r="L23" s="306">
        <v>31900</v>
      </c>
      <c r="M23" s="306">
        <v>13650997.259702787</v>
      </c>
      <c r="N23" s="282">
        <v>82.259</v>
      </c>
      <c r="P23" s="280" t="str" cm="1">
        <f t="array" ref="P23">_xll.BDP(I23,"ID_ISIN")</f>
        <v>AU0000143901</v>
      </c>
      <c r="Q23" s="280" t="str" cm="1">
        <f t="array" ref="Q23">_xll.BDP(P23&amp;" Govt","MATURITY")</f>
        <v>21/11/2032</v>
      </c>
      <c r="R23" s="280" t="str" cm="1">
        <f t="array" ref="R23">_xll.BDP(P23&amp;" Govt","CRNCY")</f>
        <v>AUD</v>
      </c>
      <c r="S23" s="307" cm="1">
        <f t="array" ref="S23">_xll.BDP(P23&amp;" Govt","RISK_MID")</f>
        <v>6.2340696247495941</v>
      </c>
      <c r="T23" s="308">
        <f t="shared" si="0"/>
        <v>10422.243122976368</v>
      </c>
      <c r="U23" s="280" cm="1">
        <f t="array" ref="U23">IF(R23="GBP",1,_xll.BDP("GBP"&amp;R23&amp;" CURNCY","PX_LAST"))</f>
        <v>1.9080999999999999</v>
      </c>
      <c r="V23" s="309">
        <f t="shared" si="1"/>
        <v>8.6924463077367536E-2</v>
      </c>
      <c r="X23" s="279" t="str">
        <f t="shared" si="2"/>
        <v>AU0000143901</v>
      </c>
      <c r="Y23" s="306">
        <f t="shared" si="3"/>
        <v>31394.495412844037</v>
      </c>
      <c r="Z23" s="281">
        <f t="shared" si="4"/>
        <v>-505.50458715596324</v>
      </c>
      <c r="AA23" s="281">
        <f t="shared" si="5"/>
        <v>-165.15647984699828</v>
      </c>
      <c r="AB23" s="307" cm="1">
        <f t="array" ref="AB23">_xll.BDP(P23&amp;" Govt","PX_DIRTY_MID")</f>
        <v>82.617000000000004</v>
      </c>
      <c r="AC23" s="310">
        <f t="shared" si="6"/>
        <v>-218873.60451267869</v>
      </c>
      <c r="AD23" s="279" t="str">
        <f t="shared" si="7"/>
        <v>ACGB 1 ¾ 11/21/32 165</v>
      </c>
      <c r="AE23" s="277"/>
      <c r="AF23" s="281">
        <f t="shared" si="8"/>
        <v>-505.50458715596324</v>
      </c>
      <c r="AG23" s="281">
        <f t="shared" si="9"/>
        <v>-165.15647984699828</v>
      </c>
      <c r="AH23" s="310">
        <f t="shared" si="10"/>
        <v>-218873.60451267869</v>
      </c>
      <c r="AI23" s="280" t="b">
        <f t="shared" si="11"/>
        <v>1</v>
      </c>
      <c r="AK23" s="321" t="s">
        <v>1038</v>
      </c>
      <c r="AL23" s="322" t="str">
        <f t="shared" si="12"/>
        <v>BP026141 Corp</v>
      </c>
      <c r="AM23" s="322" t="str">
        <f t="shared" si="13"/>
        <v>Sell</v>
      </c>
      <c r="AN23" s="323">
        <f t="shared" si="14"/>
        <v>505.50458715596324</v>
      </c>
      <c r="AO23" s="322" t="str">
        <f t="shared" si="15"/>
        <v>EULNGFI</v>
      </c>
      <c r="AP23" s="324" t="str">
        <f t="shared" si="16"/>
        <v>05/31/2024</v>
      </c>
      <c r="AQ23" s="322" t="s">
        <v>1035</v>
      </c>
      <c r="AR23" s="322" t="s">
        <v>1024</v>
      </c>
      <c r="AS23" s="322" t="s">
        <v>1025</v>
      </c>
      <c r="AT23" s="322"/>
      <c r="AU23" s="327"/>
      <c r="AV23" s="280" t="str" cm="1">
        <f t="array" ref="AV23">_xll.BDP(I23,"SECURITY_TYP")</f>
        <v>AUSTRALIAN</v>
      </c>
    </row>
    <row r="24" spans="1:53" s="280" customFormat="1" x14ac:dyDescent="0.35">
      <c r="A24" s="280" t="s">
        <v>603</v>
      </c>
      <c r="B24" s="280" t="s">
        <v>604</v>
      </c>
      <c r="D24" s="312">
        <v>3317748.9500000179</v>
      </c>
      <c r="E24" s="312">
        <v>239484.38082019292</v>
      </c>
      <c r="F24" s="280">
        <v>1</v>
      </c>
      <c r="G24" s="313"/>
      <c r="H24" s="314">
        <f t="shared" si="17"/>
        <v>0</v>
      </c>
      <c r="I24" s="279" t="s">
        <v>605</v>
      </c>
      <c r="J24" s="280" t="s">
        <v>606</v>
      </c>
      <c r="L24" s="306">
        <v>16955</v>
      </c>
      <c r="M24" s="306">
        <v>6913298.7844893606</v>
      </c>
      <c r="N24" s="282">
        <v>78.358000000000004</v>
      </c>
      <c r="P24" s="280" t="str" cm="1">
        <f t="array" ref="P24">_xll.BDP(I24,"ID_ISIN")</f>
        <v>AU0000018442</v>
      </c>
      <c r="Q24" s="280" t="str" cm="1">
        <f t="array" ref="Q24">_xll.BDP(P24&amp;" Govt","MATURITY")</f>
        <v>21/05/2041</v>
      </c>
      <c r="R24" s="280" t="str" cm="1">
        <f t="array" ref="R24">_xll.BDP(P24&amp;" Govt","CRNCY")</f>
        <v>AUD</v>
      </c>
      <c r="S24" s="307" cm="1">
        <f t="array" ref="S24">_xll.BDP(P24&amp;" Govt","RISK_MID")</f>
        <v>9.9940495490059789</v>
      </c>
      <c r="T24" s="308">
        <f t="shared" si="0"/>
        <v>8880.5151775796021</v>
      </c>
      <c r="U24" s="280" cm="1">
        <f t="array" ref="U24">IF(R24="GBP",1,_xll.BDP("GBP"&amp;R24&amp;" CURNCY","PX_LAST"))</f>
        <v>1.9080999999999999</v>
      </c>
      <c r="V24" s="309">
        <f t="shared" si="1"/>
        <v>7.4066014825517945E-2</v>
      </c>
      <c r="X24" s="279" t="str">
        <f t="shared" si="2"/>
        <v>AU0000018442</v>
      </c>
      <c r="Y24" s="306">
        <f t="shared" si="3"/>
        <v>16686.32193494579</v>
      </c>
      <c r="Z24" s="281">
        <f t="shared" si="4"/>
        <v>-268.67806505420958</v>
      </c>
      <c r="AA24" s="281">
        <f t="shared" si="5"/>
        <v>-140.72542816848289</v>
      </c>
      <c r="AB24" s="307" cm="1">
        <f t="array" ref="AB24">_xll.BDP(P24&amp;" Govt","PX_DIRTY_MID")</f>
        <v>78.624500000000012</v>
      </c>
      <c r="AC24" s="310">
        <f t="shared" si="6"/>
        <v>-110710.54203581944</v>
      </c>
      <c r="AD24" s="279" t="str">
        <f t="shared" si="7"/>
        <v>ACGB 2 ¾ 05/21/41 156</v>
      </c>
      <c r="AE24" s="277"/>
      <c r="AF24" s="281">
        <f t="shared" si="8"/>
        <v>-268.67806505420958</v>
      </c>
      <c r="AG24" s="281">
        <f t="shared" si="9"/>
        <v>-140.72542816848289</v>
      </c>
      <c r="AH24" s="310">
        <f t="shared" si="10"/>
        <v>-110710.54203581944</v>
      </c>
      <c r="AI24" s="280" t="b">
        <f t="shared" si="11"/>
        <v>1</v>
      </c>
      <c r="AK24" s="321" t="s">
        <v>1038</v>
      </c>
      <c r="AL24" s="322" t="str">
        <f t="shared" si="12"/>
        <v>AT496992 Corp</v>
      </c>
      <c r="AM24" s="322" t="str">
        <f t="shared" si="13"/>
        <v>Sell</v>
      </c>
      <c r="AN24" s="323">
        <f t="shared" si="14"/>
        <v>268.67806505420958</v>
      </c>
      <c r="AO24" s="322" t="str">
        <f t="shared" si="15"/>
        <v>EULNGFI</v>
      </c>
      <c r="AP24" s="324" t="str">
        <f t="shared" si="16"/>
        <v>05/31/2024</v>
      </c>
      <c r="AQ24" s="322" t="s">
        <v>1035</v>
      </c>
      <c r="AR24" s="322" t="s">
        <v>1024</v>
      </c>
      <c r="AS24" s="322" t="s">
        <v>1025</v>
      </c>
      <c r="AT24" s="322"/>
      <c r="AU24" s="327"/>
      <c r="AV24" s="280" t="str" cm="1">
        <f t="array" ref="AV24">_xll.BDP(I24,"SECURITY_TYP")</f>
        <v>AUSTRALIAN</v>
      </c>
    </row>
    <row r="25" spans="1:53" s="280" customFormat="1" x14ac:dyDescent="0.35">
      <c r="A25" s="280" t="s">
        <v>1529</v>
      </c>
      <c r="B25" s="280" t="s">
        <v>1360</v>
      </c>
      <c r="D25" s="312">
        <v>1186820.5999999999</v>
      </c>
      <c r="E25" s="312">
        <v>1186820.5999999999</v>
      </c>
      <c r="F25" s="280">
        <v>0.84402399103546144</v>
      </c>
      <c r="G25" s="313"/>
      <c r="H25" s="314">
        <f t="shared" si="17"/>
        <v>0</v>
      </c>
      <c r="I25" s="279" t="s">
        <v>600</v>
      </c>
      <c r="J25" s="280" t="s">
        <v>601</v>
      </c>
      <c r="L25" s="306">
        <v>12865</v>
      </c>
      <c r="M25" s="306">
        <v>5156247.6529975338</v>
      </c>
      <c r="N25" s="282">
        <v>76.52</v>
      </c>
      <c r="P25" s="280" t="str" cm="1">
        <f t="array" ref="P25">_xll.BDP(I25,"ID_ISIN")</f>
        <v>AU000XCLWAS7</v>
      </c>
      <c r="Q25" s="280" t="str" cm="1">
        <f t="array" ref="Q25">_xll.BDP(P25&amp;" Govt","MATURITY")</f>
        <v>21/03/2047</v>
      </c>
      <c r="R25" s="280" t="str" cm="1">
        <f t="array" ref="R25">_xll.BDP(P25&amp;" Govt","CRNCY")</f>
        <v>AUD</v>
      </c>
      <c r="S25" s="307" cm="1">
        <f t="array" ref="S25">_xll.BDP(P25&amp;" Govt","RISK_MID")</f>
        <v>11.549997957722979</v>
      </c>
      <c r="T25" s="308">
        <f t="shared" si="0"/>
        <v>7787.3656373411322</v>
      </c>
      <c r="U25" s="280" cm="1">
        <f t="array" ref="U25">IF(R25="GBP",1,_xll.BDP("GBP"&amp;R25&amp;" CURNCY","PX_LAST"))</f>
        <v>1.9080999999999999</v>
      </c>
      <c r="V25" s="309">
        <f t="shared" si="1"/>
        <v>6.4948837675906021E-2</v>
      </c>
      <c r="X25" s="279" t="str">
        <f t="shared" si="2"/>
        <v>AU000XCLWAS7</v>
      </c>
      <c r="Y25" s="306">
        <f t="shared" si="3"/>
        <v>12661.134278565472</v>
      </c>
      <c r="Z25" s="281">
        <f t="shared" si="4"/>
        <v>-203.86572143452759</v>
      </c>
      <c r="AA25" s="281">
        <f t="shared" si="5"/>
        <v>-123.40279158422071</v>
      </c>
      <c r="AB25" s="307" cm="1">
        <f t="array" ref="AB25">_xll.BDP(P25&amp;" Govt","PX_DIRTY_MID")</f>
        <v>76.92649999999999</v>
      </c>
      <c r="AC25" s="310">
        <f t="shared" si="6"/>
        <v>-82190.013206504824</v>
      </c>
      <c r="AD25" s="279" t="str">
        <f t="shared" si="7"/>
        <v>ACGB 3 03/21/47 150</v>
      </c>
      <c r="AE25" s="277"/>
      <c r="AF25" s="281">
        <f t="shared" si="8"/>
        <v>-203.86572143452759</v>
      </c>
      <c r="AG25" s="281">
        <f t="shared" si="9"/>
        <v>-123.40279158422071</v>
      </c>
      <c r="AH25" s="310">
        <f t="shared" si="10"/>
        <v>-82190.013206504824</v>
      </c>
      <c r="AI25" s="280" t="b">
        <f t="shared" si="11"/>
        <v>1</v>
      </c>
      <c r="AK25" s="321" t="s">
        <v>1038</v>
      </c>
      <c r="AL25" s="322" t="str">
        <f t="shared" si="12"/>
        <v>QZ542945 Corp</v>
      </c>
      <c r="AM25" s="322" t="str">
        <f t="shared" si="13"/>
        <v>Sell</v>
      </c>
      <c r="AN25" s="323">
        <f t="shared" si="14"/>
        <v>203.86572143452759</v>
      </c>
      <c r="AO25" s="322" t="str">
        <f t="shared" si="15"/>
        <v>EULNGFI</v>
      </c>
      <c r="AP25" s="324" t="str">
        <f t="shared" si="16"/>
        <v>05/31/2024</v>
      </c>
      <c r="AQ25" s="322" t="s">
        <v>1035</v>
      </c>
      <c r="AR25" s="322" t="s">
        <v>1024</v>
      </c>
      <c r="AS25" s="322" t="s">
        <v>1025</v>
      </c>
      <c r="AT25" s="322"/>
      <c r="AU25" s="327"/>
      <c r="AV25" s="280" t="str" cm="1">
        <f t="array" ref="AV25">_xll.BDP(I25,"SECURITY_TYP")</f>
        <v>AUSTRALIAN</v>
      </c>
    </row>
    <row r="26" spans="1:53" s="280" customFormat="1" x14ac:dyDescent="0.35">
      <c r="A26" s="280" t="s">
        <v>1529</v>
      </c>
      <c r="B26" s="280" t="s">
        <v>1359</v>
      </c>
      <c r="D26" s="312">
        <v>-1400000</v>
      </c>
      <c r="E26" s="312">
        <v>-1178682.9660132769</v>
      </c>
      <c r="F26" s="280">
        <v>0.84402399103546144</v>
      </c>
      <c r="G26" s="313"/>
      <c r="H26" s="314" t="e">
        <f t="shared" si="17"/>
        <v>#N/A</v>
      </c>
      <c r="I26" s="270" t="s">
        <v>1238</v>
      </c>
      <c r="J26" s="271" t="s">
        <v>640</v>
      </c>
      <c r="K26" s="271"/>
      <c r="L26" s="272">
        <v>-51252743.716797389</v>
      </c>
      <c r="M26" s="272">
        <v>-26652208.277910378</v>
      </c>
      <c r="N26" s="273">
        <v>0.6602889741744995</v>
      </c>
      <c r="O26" s="271"/>
      <c r="P26" s="271" t="str" cm="1">
        <f t="array" ref="P26">_xll.BDP(I26,"ID_ISIN")</f>
        <v>#N/A Field Not Applicable</v>
      </c>
      <c r="Q26" s="271" t="str" cm="1">
        <f t="array" ref="Q26">_xll.BDP(P26&amp;" Govt","MATURITY")</f>
        <v>#N/A Field Not Applicable Govt</v>
      </c>
      <c r="R26" s="271" t="str" cm="1">
        <f t="array" ref="R26">_xll.BDP(P26&amp;" Govt","CRNCY")</f>
        <v>#N/A Field Not Applicable Govt</v>
      </c>
      <c r="S26" s="274" t="str" cm="1">
        <f t="array" ref="S26">_xll.BDP(P26&amp;" Govt","RISK_MID")</f>
        <v>#N/A Field Not Applicable Govt</v>
      </c>
      <c r="T26" s="275" t="e">
        <f t="shared" si="0"/>
        <v>#VALUE!</v>
      </c>
      <c r="U26" s="271" t="str" cm="1">
        <f t="array" ref="U26">IF(R26="GBP",1,_xll.BDP("GBP"&amp;R26&amp;" CURNCY","PX_LAST"))</f>
        <v>#N/A Invalid Security</v>
      </c>
      <c r="V26" s="276" t="e">
        <f t="shared" si="1"/>
        <v>#VALUE!</v>
      </c>
      <c r="W26" s="271"/>
      <c r="X26" s="270" t="str">
        <f t="shared" si="2"/>
        <v>#N/A Field Not Applicable</v>
      </c>
      <c r="Y26" s="272">
        <f t="shared" si="3"/>
        <v>-50440565.125788927</v>
      </c>
      <c r="Z26" s="277">
        <f t="shared" si="4"/>
        <v>812178.59100846201</v>
      </c>
      <c r="AA26" s="277" t="e">
        <f t="shared" si="5"/>
        <v>#VALUE!</v>
      </c>
      <c r="AB26" s="274" t="str" cm="1">
        <f t="array" ref="AB26">_xll.BDP(P26&amp;" Govt","PX_DIRTY_MID")</f>
        <v>#N/A Field Not Applicable Govt</v>
      </c>
      <c r="AC26" s="278" t="e">
        <f t="shared" si="6"/>
        <v>#VALUE!</v>
      </c>
      <c r="AD26" s="270" t="str">
        <f t="shared" si="7"/>
        <v>AUD/USD R 06/20/24 AUD</v>
      </c>
      <c r="AE26" s="277">
        <v>0</v>
      </c>
      <c r="AF26" s="277">
        <f t="shared" si="8"/>
        <v>0</v>
      </c>
      <c r="AG26" s="277" t="e">
        <f t="shared" si="9"/>
        <v>#VALUE!</v>
      </c>
      <c r="AH26" s="278" t="e">
        <f t="shared" si="10"/>
        <v>#VALUE!</v>
      </c>
      <c r="AI26" s="271" t="b">
        <f t="shared" si="11"/>
        <v>1</v>
      </c>
      <c r="AJ26" s="271"/>
      <c r="AK26" s="331" t="s">
        <v>1038</v>
      </c>
      <c r="AL26" s="332" t="str">
        <f t="shared" si="12"/>
        <v>AUD/USD R 06/20/24 Curncy</v>
      </c>
      <c r="AM26" s="332" t="str">
        <f t="shared" si="13"/>
        <v>Buy</v>
      </c>
      <c r="AN26" s="333">
        <f t="shared" si="14"/>
        <v>0</v>
      </c>
      <c r="AO26" s="332" t="str">
        <f t="shared" si="15"/>
        <v>EUFFFX</v>
      </c>
      <c r="AP26" s="334" t="str">
        <f t="shared" si="16"/>
        <v>05/31/2024</v>
      </c>
      <c r="AQ26" s="332" t="s">
        <v>1035</v>
      </c>
      <c r="AR26" s="332" t="s">
        <v>1024</v>
      </c>
      <c r="AS26" s="332" t="s">
        <v>1025</v>
      </c>
      <c r="AT26" s="332"/>
      <c r="AU26" s="335"/>
      <c r="AV26" s="271" t="str" cm="1">
        <f t="array" ref="AV26">_xll.BDP(I26,"SECURITY_TYP")</f>
        <v>FORWARD</v>
      </c>
      <c r="AW26" s="271"/>
      <c r="AX26" s="271"/>
      <c r="AY26" s="271"/>
      <c r="AZ26" s="271"/>
      <c r="BA26" s="271"/>
    </row>
    <row r="27" spans="1:53" s="280" customFormat="1" x14ac:dyDescent="0.35">
      <c r="A27" s="280" t="s">
        <v>188</v>
      </c>
      <c r="B27" s="280" t="s">
        <v>189</v>
      </c>
      <c r="D27" s="312">
        <v>53.179999962449074</v>
      </c>
      <c r="E27" s="312">
        <v>30.233819155736125</v>
      </c>
      <c r="F27" s="280">
        <v>1</v>
      </c>
      <c r="G27" s="313"/>
      <c r="H27" s="314" t="e">
        <f t="shared" si="17"/>
        <v>#N/A</v>
      </c>
      <c r="I27" s="270" t="s">
        <v>1238</v>
      </c>
      <c r="J27" s="271" t="s">
        <v>639</v>
      </c>
      <c r="K27" s="271"/>
      <c r="L27" s="272">
        <v>33736155.000000007</v>
      </c>
      <c r="M27" s="272">
        <v>26584204.074910887</v>
      </c>
      <c r="N27" s="273">
        <v>0.6602889741744995</v>
      </c>
      <c r="O27" s="271"/>
      <c r="P27" s="271" t="str" cm="1">
        <f t="array" ref="P27">_xll.BDP(I27,"ID_ISIN")</f>
        <v>#N/A Field Not Applicable</v>
      </c>
      <c r="Q27" s="271" t="str" cm="1">
        <f t="array" ref="Q27">_xll.BDP(P27&amp;" Govt","MATURITY")</f>
        <v>#N/A Field Not Applicable Govt</v>
      </c>
      <c r="R27" s="271" t="str" cm="1">
        <f t="array" ref="R27">_xll.BDP(P27&amp;" Govt","CRNCY")</f>
        <v>#N/A Field Not Applicable Govt</v>
      </c>
      <c r="S27" s="274" t="str" cm="1">
        <f t="array" ref="S27">_xll.BDP(P27&amp;" Govt","RISK_MID")</f>
        <v>#N/A Field Not Applicable Govt</v>
      </c>
      <c r="T27" s="275" t="e">
        <f t="shared" si="0"/>
        <v>#VALUE!</v>
      </c>
      <c r="U27" s="271" t="str" cm="1">
        <f t="array" ref="U27">IF(R27="GBP",1,_xll.BDP("GBP"&amp;R27&amp;" CURNCY","PX_LAST"))</f>
        <v>#N/A Invalid Security</v>
      </c>
      <c r="V27" s="276" t="e">
        <f t="shared" si="1"/>
        <v>#VALUE!</v>
      </c>
      <c r="W27" s="271"/>
      <c r="X27" s="270" t="str">
        <f t="shared" si="2"/>
        <v>#N/A Field Not Applicable</v>
      </c>
      <c r="Y27" s="272">
        <f t="shared" si="3"/>
        <v>33201553.711426198</v>
      </c>
      <c r="Z27" s="277">
        <f t="shared" si="4"/>
        <v>-534601.28857380897</v>
      </c>
      <c r="AA27" s="277" t="e">
        <f t="shared" si="5"/>
        <v>#VALUE!</v>
      </c>
      <c r="AB27" s="274" t="str" cm="1">
        <f t="array" ref="AB27">_xll.BDP(P27&amp;" Govt","PX_DIRTY_MID")</f>
        <v>#N/A Field Not Applicable Govt</v>
      </c>
      <c r="AC27" s="278" t="e">
        <f t="shared" si="6"/>
        <v>#VALUE!</v>
      </c>
      <c r="AD27" s="270" t="str">
        <f t="shared" si="7"/>
        <v>AUD/USD R 06/20/24 USD</v>
      </c>
      <c r="AE27" s="277">
        <v>0</v>
      </c>
      <c r="AF27" s="277">
        <f t="shared" si="8"/>
        <v>0</v>
      </c>
      <c r="AG27" s="277" t="e">
        <f t="shared" si="9"/>
        <v>#VALUE!</v>
      </c>
      <c r="AH27" s="278" t="e">
        <f t="shared" si="10"/>
        <v>#VALUE!</v>
      </c>
      <c r="AI27" s="271" t="b">
        <f t="shared" si="11"/>
        <v>1</v>
      </c>
      <c r="AJ27" s="271"/>
      <c r="AK27" s="331" t="s">
        <v>1038</v>
      </c>
      <c r="AL27" s="332" t="str">
        <f t="shared" si="12"/>
        <v>AUD/USD R 06/20/24 Curncy</v>
      </c>
      <c r="AM27" s="332" t="str">
        <f t="shared" si="13"/>
        <v>Buy</v>
      </c>
      <c r="AN27" s="333">
        <f t="shared" si="14"/>
        <v>0</v>
      </c>
      <c r="AO27" s="332" t="str">
        <f t="shared" si="15"/>
        <v>EUFFFX</v>
      </c>
      <c r="AP27" s="334" t="str">
        <f t="shared" si="16"/>
        <v>05/31/2024</v>
      </c>
      <c r="AQ27" s="332" t="s">
        <v>1035</v>
      </c>
      <c r="AR27" s="332" t="s">
        <v>1024</v>
      </c>
      <c r="AS27" s="332" t="s">
        <v>1025</v>
      </c>
      <c r="AT27" s="332"/>
      <c r="AU27" s="335"/>
      <c r="AV27" s="271" t="str" cm="1">
        <f t="array" ref="AV27">_xll.BDP(I27,"SECURITY_TYP")</f>
        <v>FORWARD</v>
      </c>
      <c r="AW27" s="271"/>
      <c r="AX27" s="271"/>
      <c r="AY27" s="271"/>
      <c r="AZ27" s="271"/>
      <c r="BA27" s="271"/>
    </row>
    <row r="28" spans="1:53" s="280" customFormat="1" x14ac:dyDescent="0.35">
      <c r="A28" s="280" t="s">
        <v>1528</v>
      </c>
      <c r="B28" s="280" t="s">
        <v>1358</v>
      </c>
      <c r="D28" s="312">
        <v>-156957349.36000001</v>
      </c>
      <c r="E28" s="312">
        <v>-11329619.628591279</v>
      </c>
      <c r="F28" s="280">
        <v>13.842005809265137</v>
      </c>
      <c r="G28" s="313"/>
      <c r="H28" s="314">
        <f t="shared" si="17"/>
        <v>0</v>
      </c>
      <c r="I28" s="279" t="s">
        <v>580</v>
      </c>
      <c r="J28" s="280" t="s">
        <v>581</v>
      </c>
      <c r="L28" s="306">
        <v>10709</v>
      </c>
      <c r="M28" s="306">
        <v>11460611.164999999</v>
      </c>
      <c r="N28" s="282">
        <v>104.331</v>
      </c>
      <c r="P28" s="280" t="str" cm="1">
        <f t="array" ref="P28">_xll.BDP(I28,"ID_ISIN")</f>
        <v>XS0091740018</v>
      </c>
      <c r="Q28" s="280" t="str" cm="1">
        <f t="array" ref="Q28">_xll.BDP(P28&amp;" Govt","MATURITY")</f>
        <v>07/12/2028</v>
      </c>
      <c r="R28" s="280" t="str" cm="1">
        <f t="array" ref="R28">_xll.BDP(P28&amp;" Govt","CRNCY")</f>
        <v>GBP</v>
      </c>
      <c r="S28" s="307" cm="1">
        <f t="array" ref="S28">_xll.BDP(P28&amp;" Govt","RISK_MID")</f>
        <v>4.0785156083778418</v>
      </c>
      <c r="T28" s="308">
        <f t="shared" si="0"/>
        <v>4367.6823650118304</v>
      </c>
      <c r="U28" s="280" cm="1">
        <f t="array" ref="U28">IF(R28="GBP",1,_xll.BDP("GBP"&amp;R28&amp;" CURNCY","PX_LAST"))</f>
        <v>1</v>
      </c>
      <c r="V28" s="309">
        <f t="shared" si="1"/>
        <v>3.6427709466320519E-2</v>
      </c>
      <c r="X28" s="279" t="str">
        <f t="shared" si="2"/>
        <v>XS0091740018</v>
      </c>
      <c r="Y28" s="306">
        <f t="shared" si="3"/>
        <v>10539.299416180151</v>
      </c>
      <c r="Z28" s="281">
        <f t="shared" si="4"/>
        <v>-169.70058381984927</v>
      </c>
      <c r="AA28" s="281">
        <f t="shared" si="5"/>
        <v>-69.212647986008747</v>
      </c>
      <c r="AB28" s="307" cm="1">
        <f t="array" ref="AB28">_xll.BDP(P28&amp;" Govt","PX_DIRTY_MID")</f>
        <v>108.895875</v>
      </c>
      <c r="AC28" s="310">
        <f t="shared" si="6"/>
        <v>-184796.93563073326</v>
      </c>
      <c r="AD28" s="279" t="str">
        <f t="shared" si="7"/>
        <v>EBRD 5 ⅝ 12/07/28 EMTN</v>
      </c>
      <c r="AE28" s="277"/>
      <c r="AF28" s="281">
        <f t="shared" si="8"/>
        <v>-169.70058381984927</v>
      </c>
      <c r="AG28" s="281">
        <f t="shared" si="9"/>
        <v>-69.212647986008747</v>
      </c>
      <c r="AH28" s="310">
        <f t="shared" si="10"/>
        <v>-184796.93563073326</v>
      </c>
      <c r="AI28" s="280" t="b">
        <f t="shared" si="11"/>
        <v>1</v>
      </c>
      <c r="AK28" s="321" t="s">
        <v>1038</v>
      </c>
      <c r="AL28" s="322" t="str">
        <f t="shared" si="12"/>
        <v>EC055177 Corp</v>
      </c>
      <c r="AM28" s="322" t="str">
        <f t="shared" si="13"/>
        <v>Sell</v>
      </c>
      <c r="AN28" s="323">
        <f t="shared" si="14"/>
        <v>169.70058381984927</v>
      </c>
      <c r="AO28" s="322" t="str">
        <f t="shared" si="15"/>
        <v>EULNGFI</v>
      </c>
      <c r="AP28" s="324" t="str">
        <f t="shared" si="16"/>
        <v>05/31/2024</v>
      </c>
      <c r="AQ28" s="322" t="s">
        <v>1035</v>
      </c>
      <c r="AR28" s="322" t="s">
        <v>1024</v>
      </c>
      <c r="AS28" s="322" t="s">
        <v>1025</v>
      </c>
      <c r="AT28" s="322"/>
      <c r="AU28" s="327"/>
      <c r="AV28" s="280" t="str" cm="1">
        <f t="array" ref="AV28">_xll.BDP(I28,"SECURITY_TYP")</f>
        <v>EURO MTN</v>
      </c>
    </row>
    <row r="29" spans="1:53" s="280" customFormat="1" x14ac:dyDescent="0.35">
      <c r="A29" s="280" t="s">
        <v>1528</v>
      </c>
      <c r="B29" s="280" t="s">
        <v>1357</v>
      </c>
      <c r="D29" s="312">
        <v>11663634.810539495</v>
      </c>
      <c r="E29" s="312">
        <v>11663634.810539495</v>
      </c>
      <c r="F29" s="280">
        <v>13.842005809265137</v>
      </c>
      <c r="G29" s="313"/>
      <c r="H29" s="314" t="e">
        <f t="shared" si="17"/>
        <v>#N/A</v>
      </c>
      <c r="I29" s="270" t="s">
        <v>607</v>
      </c>
      <c r="J29" s="271" t="s">
        <v>608</v>
      </c>
      <c r="K29" s="271"/>
      <c r="L29" s="272">
        <v>13604203</v>
      </c>
      <c r="M29" s="272">
        <v>11587098.702968681</v>
      </c>
      <c r="N29" s="273">
        <v>11.540373897155762</v>
      </c>
      <c r="O29" s="271"/>
      <c r="P29" s="271" t="str" cm="1">
        <f t="array" ref="P29">_xll.BDP(I29,"ID_ISIN")</f>
        <v>#N/A Field Not Applicable</v>
      </c>
      <c r="Q29" s="271" t="str" cm="1">
        <f t="array" ref="Q29">_xll.BDP(P29&amp;" Govt","MATURITY")</f>
        <v>#N/A Field Not Applicable Govt</v>
      </c>
      <c r="R29" s="271" t="str" cm="1">
        <f t="array" ref="R29">_xll.BDP(P29&amp;" Govt","CRNCY")</f>
        <v>#N/A Field Not Applicable Govt</v>
      </c>
      <c r="S29" s="274" t="str" cm="1">
        <f t="array" ref="S29">_xll.BDP(P29&amp;" Govt","RISK_MID")</f>
        <v>#N/A Field Not Applicable Govt</v>
      </c>
      <c r="T29" s="275" t="e">
        <f t="shared" si="0"/>
        <v>#VALUE!</v>
      </c>
      <c r="U29" s="271" t="str" cm="1">
        <f t="array" ref="U29">IF(R29="GBP",1,_xll.BDP("GBP"&amp;R29&amp;" CURNCY","PX_LAST"))</f>
        <v>#N/A Invalid Security</v>
      </c>
      <c r="V29" s="276" t="e">
        <f t="shared" si="1"/>
        <v>#VALUE!</v>
      </c>
      <c r="W29" s="271"/>
      <c r="X29" s="270" t="str">
        <f t="shared" si="2"/>
        <v>#N/A Field Not Applicable</v>
      </c>
      <c r="Y29" s="272">
        <f t="shared" si="3"/>
        <v>13388623.469557965</v>
      </c>
      <c r="Z29" s="277">
        <f t="shared" si="4"/>
        <v>-215579.53044203483</v>
      </c>
      <c r="AA29" s="277" t="e">
        <f t="shared" si="5"/>
        <v>#VALUE!</v>
      </c>
      <c r="AB29" s="274" t="str" cm="1">
        <f t="array" ref="AB29">_xll.BDP(P29&amp;" Govt","PX_DIRTY_MID")</f>
        <v>#N/A Field Not Applicable Govt</v>
      </c>
      <c r="AC29" s="278" t="e">
        <f t="shared" si="6"/>
        <v>#VALUE!</v>
      </c>
      <c r="AD29" s="270" t="str">
        <f t="shared" si="7"/>
        <v>EUR/NOK R 06/20/24 EUR</v>
      </c>
      <c r="AE29" s="277">
        <v>0</v>
      </c>
      <c r="AF29" s="277">
        <f t="shared" si="8"/>
        <v>0</v>
      </c>
      <c r="AG29" s="277" t="e">
        <f t="shared" si="9"/>
        <v>#VALUE!</v>
      </c>
      <c r="AH29" s="278" t="e">
        <f t="shared" si="10"/>
        <v>#VALUE!</v>
      </c>
      <c r="AI29" s="271" t="b">
        <f t="shared" si="11"/>
        <v>1</v>
      </c>
      <c r="AJ29" s="271"/>
      <c r="AK29" s="331" t="s">
        <v>1038</v>
      </c>
      <c r="AL29" s="332" t="str">
        <f t="shared" si="12"/>
        <v>EUR/NOK R 06/20/24 Curncy</v>
      </c>
      <c r="AM29" s="332" t="str">
        <f t="shared" si="13"/>
        <v>Buy</v>
      </c>
      <c r="AN29" s="333">
        <f t="shared" si="14"/>
        <v>0</v>
      </c>
      <c r="AO29" s="332" t="str">
        <f t="shared" si="15"/>
        <v>EUFFFX</v>
      </c>
      <c r="AP29" s="334" t="str">
        <f t="shared" si="16"/>
        <v>05/31/2024</v>
      </c>
      <c r="AQ29" s="332" t="s">
        <v>1035</v>
      </c>
      <c r="AR29" s="332" t="s">
        <v>1024</v>
      </c>
      <c r="AS29" s="332" t="s">
        <v>1025</v>
      </c>
      <c r="AT29" s="332"/>
      <c r="AU29" s="335"/>
      <c r="AV29" s="271" t="str" cm="1">
        <f t="array" ref="AV29">_xll.BDP(I29,"SECURITY_TYP")</f>
        <v>FORWARD</v>
      </c>
      <c r="AW29" s="271"/>
      <c r="AX29" s="271"/>
      <c r="AY29" s="271"/>
      <c r="AZ29" s="271"/>
      <c r="BA29" s="271"/>
    </row>
    <row r="30" spans="1:53" s="280" customFormat="1" x14ac:dyDescent="0.35">
      <c r="A30" s="280" t="s">
        <v>582</v>
      </c>
      <c r="B30" s="280" t="s">
        <v>583</v>
      </c>
      <c r="D30" s="312">
        <v>108750</v>
      </c>
      <c r="E30" s="312">
        <v>111105915.08152173</v>
      </c>
      <c r="F30" s="280">
        <v>100.66500000000001</v>
      </c>
      <c r="G30" s="313"/>
      <c r="H30" s="314" t="e">
        <f t="shared" si="17"/>
        <v>#N/A</v>
      </c>
      <c r="I30" s="270" t="s">
        <v>607</v>
      </c>
      <c r="J30" s="271" t="s">
        <v>609</v>
      </c>
      <c r="K30" s="271"/>
      <c r="L30" s="272">
        <v>-156957349.35944802</v>
      </c>
      <c r="M30" s="272">
        <v>-11585083.188048434</v>
      </c>
      <c r="N30" s="273">
        <v>11.540373897155762</v>
      </c>
      <c r="O30" s="271"/>
      <c r="P30" s="271" t="str" cm="1">
        <f t="array" ref="P30">_xll.BDP(I30,"ID_ISIN")</f>
        <v>#N/A Field Not Applicable</v>
      </c>
      <c r="Q30" s="271" t="str" cm="1">
        <f t="array" ref="Q30">_xll.BDP(P30&amp;" Govt","MATURITY")</f>
        <v>#N/A Field Not Applicable Govt</v>
      </c>
      <c r="R30" s="271" t="str" cm="1">
        <f t="array" ref="R30">_xll.BDP(P30&amp;" Govt","CRNCY")</f>
        <v>#N/A Field Not Applicable Govt</v>
      </c>
      <c r="S30" s="274" t="str" cm="1">
        <f t="array" ref="S30">_xll.BDP(P30&amp;" Govt","RISK_MID")</f>
        <v>#N/A Field Not Applicable Govt</v>
      </c>
      <c r="T30" s="275" t="e">
        <f t="shared" si="0"/>
        <v>#VALUE!</v>
      </c>
      <c r="U30" s="271" t="str" cm="1">
        <f t="array" ref="U30">IF(R30="GBP",1,_xll.BDP("GBP"&amp;R30&amp;" CURNCY","PX_LAST"))</f>
        <v>#N/A Invalid Security</v>
      </c>
      <c r="V30" s="276" t="e">
        <f t="shared" si="1"/>
        <v>#VALUE!</v>
      </c>
      <c r="W30" s="271"/>
      <c r="X30" s="270" t="str">
        <f t="shared" si="2"/>
        <v>#N/A Field Not Applicable</v>
      </c>
      <c r="Y30" s="272">
        <f t="shared" si="3"/>
        <v>-154470118.63565359</v>
      </c>
      <c r="Z30" s="277">
        <f t="shared" si="4"/>
        <v>2487230.7237944305</v>
      </c>
      <c r="AA30" s="277" t="e">
        <f t="shared" si="5"/>
        <v>#VALUE!</v>
      </c>
      <c r="AB30" s="274" t="str" cm="1">
        <f t="array" ref="AB30">_xll.BDP(P30&amp;" Govt","PX_DIRTY_MID")</f>
        <v>#N/A Field Not Applicable Govt</v>
      </c>
      <c r="AC30" s="278" t="e">
        <f t="shared" si="6"/>
        <v>#VALUE!</v>
      </c>
      <c r="AD30" s="270" t="str">
        <f t="shared" si="7"/>
        <v>EUR/NOK R 06/20/24 NOK</v>
      </c>
      <c r="AE30" s="277">
        <v>0</v>
      </c>
      <c r="AF30" s="277">
        <f t="shared" si="8"/>
        <v>0</v>
      </c>
      <c r="AG30" s="277" t="e">
        <f t="shared" si="9"/>
        <v>#VALUE!</v>
      </c>
      <c r="AH30" s="278" t="e">
        <f t="shared" si="10"/>
        <v>#VALUE!</v>
      </c>
      <c r="AI30" s="271" t="b">
        <f t="shared" si="11"/>
        <v>1</v>
      </c>
      <c r="AJ30" s="271"/>
      <c r="AK30" s="331" t="s">
        <v>1038</v>
      </c>
      <c r="AL30" s="332" t="str">
        <f t="shared" si="12"/>
        <v>EUR/NOK R 06/20/24 Curncy</v>
      </c>
      <c r="AM30" s="332" t="str">
        <f t="shared" si="13"/>
        <v>Buy</v>
      </c>
      <c r="AN30" s="333">
        <f t="shared" si="14"/>
        <v>0</v>
      </c>
      <c r="AO30" s="332" t="str">
        <f t="shared" si="15"/>
        <v>EUFFFX</v>
      </c>
      <c r="AP30" s="334" t="str">
        <f t="shared" si="16"/>
        <v>05/31/2024</v>
      </c>
      <c r="AQ30" s="332" t="s">
        <v>1035</v>
      </c>
      <c r="AR30" s="332" t="s">
        <v>1024</v>
      </c>
      <c r="AS30" s="332" t="s">
        <v>1025</v>
      </c>
      <c r="AT30" s="332"/>
      <c r="AU30" s="335"/>
      <c r="AV30" s="271" t="str" cm="1">
        <f t="array" ref="AV30">_xll.BDP(I30,"SECURITY_TYP")</f>
        <v>FORWARD</v>
      </c>
      <c r="AW30" s="271"/>
      <c r="AX30" s="271"/>
      <c r="AY30" s="271"/>
      <c r="AZ30" s="271"/>
      <c r="BA30" s="271"/>
    </row>
    <row r="31" spans="1:53" s="280" customFormat="1" x14ac:dyDescent="0.35">
      <c r="A31" s="280" t="s">
        <v>637</v>
      </c>
      <c r="B31" s="280" t="s">
        <v>343</v>
      </c>
      <c r="D31" s="312">
        <v>30022</v>
      </c>
      <c r="E31" s="312">
        <v>19035125.786153845</v>
      </c>
      <c r="F31" s="280">
        <v>63.451999999999998</v>
      </c>
      <c r="G31" s="313"/>
      <c r="H31" s="314" t="e">
        <f t="shared" si="17"/>
        <v>#N/A</v>
      </c>
      <c r="I31" s="270" t="s">
        <v>626</v>
      </c>
      <c r="J31" s="271" t="s">
        <v>627</v>
      </c>
      <c r="K31" s="271"/>
      <c r="L31" s="272">
        <v>-13604203</v>
      </c>
      <c r="M31" s="272">
        <v>-11587098.702968681</v>
      </c>
      <c r="N31" s="273">
        <v>1.0819541922607423</v>
      </c>
      <c r="O31" s="271"/>
      <c r="P31" s="271" t="str" cm="1">
        <f t="array" ref="P31">_xll.BDP(I31,"ID_ISIN")</f>
        <v>#N/A Field Not Applicable</v>
      </c>
      <c r="Q31" s="271" t="str" cm="1">
        <f t="array" ref="Q31">_xll.BDP(P31&amp;" Govt","MATURITY")</f>
        <v>#N/A Field Not Applicable Govt</v>
      </c>
      <c r="R31" s="271" t="str" cm="1">
        <f t="array" ref="R31">_xll.BDP(P31&amp;" Govt","CRNCY")</f>
        <v>#N/A Field Not Applicable Govt</v>
      </c>
      <c r="S31" s="274" t="str" cm="1">
        <f t="array" ref="S31">_xll.BDP(P31&amp;" Govt","RISK_MID")</f>
        <v>#N/A Field Not Applicable Govt</v>
      </c>
      <c r="T31" s="275" t="e">
        <f t="shared" si="0"/>
        <v>#VALUE!</v>
      </c>
      <c r="U31" s="271" t="str" cm="1">
        <f t="array" ref="U31">IF(R31="GBP",1,_xll.BDP("GBP"&amp;R31&amp;" CURNCY","PX_LAST"))</f>
        <v>#N/A Invalid Security</v>
      </c>
      <c r="V31" s="276" t="e">
        <f t="shared" si="1"/>
        <v>#VALUE!</v>
      </c>
      <c r="W31" s="271"/>
      <c r="X31" s="270" t="str">
        <f t="shared" si="2"/>
        <v>#N/A Field Not Applicable</v>
      </c>
      <c r="Y31" s="272">
        <f t="shared" si="3"/>
        <v>-13388623.469557965</v>
      </c>
      <c r="Z31" s="277">
        <f t="shared" si="4"/>
        <v>215579.53044203483</v>
      </c>
      <c r="AA31" s="277" t="e">
        <f t="shared" si="5"/>
        <v>#VALUE!</v>
      </c>
      <c r="AB31" s="274" t="str" cm="1">
        <f t="array" ref="AB31">_xll.BDP(P31&amp;" Govt","PX_DIRTY_MID")</f>
        <v>#N/A Field Not Applicable Govt</v>
      </c>
      <c r="AC31" s="278" t="e">
        <f t="shared" si="6"/>
        <v>#VALUE!</v>
      </c>
      <c r="AD31" s="270" t="str">
        <f t="shared" si="7"/>
        <v>EUR/USD R 06/20/24 EUR</v>
      </c>
      <c r="AE31" s="277">
        <v>0</v>
      </c>
      <c r="AF31" s="277">
        <f t="shared" si="8"/>
        <v>0</v>
      </c>
      <c r="AG31" s="277" t="e">
        <f t="shared" si="9"/>
        <v>#VALUE!</v>
      </c>
      <c r="AH31" s="278" t="e">
        <f t="shared" si="10"/>
        <v>#VALUE!</v>
      </c>
      <c r="AI31" s="271" t="b">
        <f t="shared" si="11"/>
        <v>1</v>
      </c>
      <c r="AJ31" s="271"/>
      <c r="AK31" s="331" t="s">
        <v>1038</v>
      </c>
      <c r="AL31" s="332" t="str">
        <f t="shared" si="12"/>
        <v>EUR/USD R 06/20/24 Curncy</v>
      </c>
      <c r="AM31" s="332" t="str">
        <f t="shared" si="13"/>
        <v>Buy</v>
      </c>
      <c r="AN31" s="333">
        <f t="shared" si="14"/>
        <v>0</v>
      </c>
      <c r="AO31" s="332" t="str">
        <f t="shared" si="15"/>
        <v>EUFFFX</v>
      </c>
      <c r="AP31" s="334" t="str">
        <f t="shared" si="16"/>
        <v>05/31/2024</v>
      </c>
      <c r="AQ31" s="332" t="s">
        <v>1035</v>
      </c>
      <c r="AR31" s="332" t="s">
        <v>1024</v>
      </c>
      <c r="AS31" s="332" t="s">
        <v>1025</v>
      </c>
      <c r="AT31" s="332"/>
      <c r="AU31" s="335"/>
      <c r="AV31" s="271" t="str" cm="1">
        <f t="array" ref="AV31">_xll.BDP(I31,"SECURITY_TYP")</f>
        <v>FORWARD</v>
      </c>
      <c r="AW31" s="271"/>
      <c r="AX31" s="271"/>
      <c r="AY31" s="271"/>
      <c r="AZ31" s="271"/>
      <c r="BA31" s="271"/>
    </row>
    <row r="32" spans="1:53" s="280" customFormat="1" x14ac:dyDescent="0.35">
      <c r="A32" s="280" t="s">
        <v>635</v>
      </c>
      <c r="B32" s="280" t="s">
        <v>332</v>
      </c>
      <c r="D32" s="312">
        <v>23531</v>
      </c>
      <c r="E32" s="312">
        <v>7204193.0968852462</v>
      </c>
      <c r="F32" s="280">
        <v>30.501000000000001</v>
      </c>
      <c r="G32" s="313"/>
      <c r="H32" s="314" t="e">
        <f t="shared" si="17"/>
        <v>#N/A</v>
      </c>
      <c r="I32" s="270" t="s">
        <v>626</v>
      </c>
      <c r="J32" s="271" t="s">
        <v>628</v>
      </c>
      <c r="K32" s="271"/>
      <c r="L32" s="272">
        <v>14869380.274797</v>
      </c>
      <c r="M32" s="272">
        <v>11717121.873925997</v>
      </c>
      <c r="N32" s="273">
        <v>1.0819541922607423</v>
      </c>
      <c r="O32" s="271"/>
      <c r="P32" s="271" t="str" cm="1">
        <f t="array" ref="P32">_xll.BDP(I32,"ID_ISIN")</f>
        <v>#N/A Field Not Applicable</v>
      </c>
      <c r="Q32" s="271" t="str" cm="1">
        <f t="array" ref="Q32">_xll.BDP(P32&amp;" Govt","MATURITY")</f>
        <v>#N/A Field Not Applicable Govt</v>
      </c>
      <c r="R32" s="271" t="str" cm="1">
        <f t="array" ref="R32">_xll.BDP(P32&amp;" Govt","CRNCY")</f>
        <v>#N/A Field Not Applicable Govt</v>
      </c>
      <c r="S32" s="274" t="str" cm="1">
        <f t="array" ref="S32">_xll.BDP(P32&amp;" Govt","RISK_MID")</f>
        <v>#N/A Field Not Applicable Govt</v>
      </c>
      <c r="T32" s="275" t="e">
        <f t="shared" si="0"/>
        <v>#VALUE!</v>
      </c>
      <c r="U32" s="271" t="str" cm="1">
        <f t="array" ref="U32">IF(R32="GBP",1,_xll.BDP("GBP"&amp;R32&amp;" CURNCY","PX_LAST"))</f>
        <v>#N/A Invalid Security</v>
      </c>
      <c r="V32" s="276" t="e">
        <f t="shared" si="1"/>
        <v>#VALUE!</v>
      </c>
      <c r="W32" s="271"/>
      <c r="X32" s="270" t="str">
        <f t="shared" si="2"/>
        <v>#N/A Field Not Applicable</v>
      </c>
      <c r="Y32" s="272">
        <f t="shared" si="3"/>
        <v>14633752.063603386</v>
      </c>
      <c r="Z32" s="277">
        <f t="shared" si="4"/>
        <v>-235628.21119361371</v>
      </c>
      <c r="AA32" s="277" t="e">
        <f t="shared" si="5"/>
        <v>#VALUE!</v>
      </c>
      <c r="AB32" s="274" t="str" cm="1">
        <f t="array" ref="AB32">_xll.BDP(P32&amp;" Govt","PX_DIRTY_MID")</f>
        <v>#N/A Field Not Applicable Govt</v>
      </c>
      <c r="AC32" s="278" t="e">
        <f t="shared" si="6"/>
        <v>#VALUE!</v>
      </c>
      <c r="AD32" s="270" t="str">
        <f t="shared" si="7"/>
        <v>EUR/USD R 06/20/24 USD</v>
      </c>
      <c r="AE32" s="277">
        <v>0</v>
      </c>
      <c r="AF32" s="277">
        <f t="shared" si="8"/>
        <v>0</v>
      </c>
      <c r="AG32" s="277" t="e">
        <f t="shared" si="9"/>
        <v>#VALUE!</v>
      </c>
      <c r="AH32" s="278" t="e">
        <f t="shared" si="10"/>
        <v>#VALUE!</v>
      </c>
      <c r="AI32" s="271" t="b">
        <f t="shared" si="11"/>
        <v>1</v>
      </c>
      <c r="AJ32" s="271"/>
      <c r="AK32" s="331" t="s">
        <v>1038</v>
      </c>
      <c r="AL32" s="332" t="str">
        <f t="shared" si="12"/>
        <v>EUR/USD R 06/20/24 Curncy</v>
      </c>
      <c r="AM32" s="332" t="str">
        <f t="shared" si="13"/>
        <v>Buy</v>
      </c>
      <c r="AN32" s="333">
        <f t="shared" si="14"/>
        <v>0</v>
      </c>
      <c r="AO32" s="332" t="str">
        <f t="shared" si="15"/>
        <v>EUFFFX</v>
      </c>
      <c r="AP32" s="334" t="str">
        <f t="shared" si="16"/>
        <v>05/31/2024</v>
      </c>
      <c r="AQ32" s="332" t="s">
        <v>1035</v>
      </c>
      <c r="AR32" s="332" t="s">
        <v>1024</v>
      </c>
      <c r="AS32" s="332" t="s">
        <v>1025</v>
      </c>
      <c r="AT32" s="332"/>
      <c r="AU32" s="335"/>
      <c r="AV32" s="271" t="str" cm="1">
        <f t="array" ref="AV32">_xll.BDP(I32,"SECURITY_TYP")</f>
        <v>FORWARD</v>
      </c>
      <c r="AW32" s="271"/>
      <c r="AX32" s="271"/>
      <c r="AY32" s="271"/>
      <c r="AZ32" s="271"/>
      <c r="BA32" s="271"/>
    </row>
    <row r="33" spans="1:53" s="280" customFormat="1" x14ac:dyDescent="0.35">
      <c r="A33" s="280" t="s">
        <v>634</v>
      </c>
      <c r="B33" s="280" t="s">
        <v>339</v>
      </c>
      <c r="D33" s="312">
        <v>65573</v>
      </c>
      <c r="E33" s="312">
        <v>66579444.668461539</v>
      </c>
      <c r="F33" s="280">
        <v>99.631</v>
      </c>
      <c r="G33" s="313"/>
      <c r="H33" s="314" t="e">
        <f t="shared" si="17"/>
        <v>#N/A</v>
      </c>
      <c r="I33" s="270" t="s">
        <v>1074</v>
      </c>
      <c r="J33" s="271" t="s">
        <v>461</v>
      </c>
      <c r="K33" s="271"/>
      <c r="L33" s="272">
        <v>38840256.615613826</v>
      </c>
      <c r="M33" s="272">
        <v>38840256.615613826</v>
      </c>
      <c r="N33" s="273">
        <v>1.2692131620483398</v>
      </c>
      <c r="O33" s="271"/>
      <c r="P33" s="271" t="str" cm="1">
        <f t="array" ref="P33">_xll.BDP(I33,"ID_ISIN")</f>
        <v>#N/A Field Not Applicable</v>
      </c>
      <c r="Q33" s="271" t="str" cm="1">
        <f t="array" ref="Q33">_xll.BDP(P33&amp;" Govt","MATURITY")</f>
        <v>#N/A Field Not Applicable Govt</v>
      </c>
      <c r="R33" s="271" t="str" cm="1">
        <f t="array" ref="R33">_xll.BDP(P33&amp;" Govt","CRNCY")</f>
        <v>#N/A Field Not Applicable Govt</v>
      </c>
      <c r="S33" s="274" t="str" cm="1">
        <f t="array" ref="S33">_xll.BDP(P33&amp;" Govt","RISK_MID")</f>
        <v>#N/A Field Not Applicable Govt</v>
      </c>
      <c r="T33" s="275" t="e">
        <f t="shared" si="0"/>
        <v>#VALUE!</v>
      </c>
      <c r="U33" s="271" t="str" cm="1">
        <f t="array" ref="U33">IF(R33="GBP",1,_xll.BDP("GBP"&amp;R33&amp;" CURNCY","PX_LAST"))</f>
        <v>#N/A Invalid Security</v>
      </c>
      <c r="V33" s="276" t="e">
        <f t="shared" si="1"/>
        <v>#VALUE!</v>
      </c>
      <c r="W33" s="271"/>
      <c r="X33" s="270" t="str">
        <f t="shared" si="2"/>
        <v>#N/A Field Not Applicable</v>
      </c>
      <c r="Y33" s="272">
        <f t="shared" si="3"/>
        <v>38224772.982839294</v>
      </c>
      <c r="Z33" s="277">
        <f t="shared" si="4"/>
        <v>-615483.63277453184</v>
      </c>
      <c r="AA33" s="277" t="e">
        <f t="shared" si="5"/>
        <v>#VALUE!</v>
      </c>
      <c r="AB33" s="274" t="str" cm="1">
        <f t="array" ref="AB33">_xll.BDP(P33&amp;" Govt","PX_DIRTY_MID")</f>
        <v>#N/A Field Not Applicable Govt</v>
      </c>
      <c r="AC33" s="278" t="e">
        <f t="shared" si="6"/>
        <v>#VALUE!</v>
      </c>
      <c r="AD33" s="270" t="str">
        <f t="shared" si="7"/>
        <v>GBP/USD R 06/20/24 GBP</v>
      </c>
      <c r="AE33" s="277">
        <v>0</v>
      </c>
      <c r="AF33" s="277">
        <f t="shared" si="8"/>
        <v>0</v>
      </c>
      <c r="AG33" s="277" t="e">
        <f t="shared" si="9"/>
        <v>#VALUE!</v>
      </c>
      <c r="AH33" s="278" t="e">
        <f t="shared" si="10"/>
        <v>#VALUE!</v>
      </c>
      <c r="AI33" s="271" t="b">
        <f t="shared" si="11"/>
        <v>1</v>
      </c>
      <c r="AJ33" s="271"/>
      <c r="AK33" s="331" t="s">
        <v>1038</v>
      </c>
      <c r="AL33" s="332" t="str">
        <f t="shared" si="12"/>
        <v>GBP/USD R 06/20/24 Curncy</v>
      </c>
      <c r="AM33" s="332" t="str">
        <f t="shared" si="13"/>
        <v>Buy</v>
      </c>
      <c r="AN33" s="333">
        <f t="shared" si="14"/>
        <v>0</v>
      </c>
      <c r="AO33" s="332" t="str">
        <f t="shared" si="15"/>
        <v>EUFFFX</v>
      </c>
      <c r="AP33" s="334" t="str">
        <f t="shared" si="16"/>
        <v>05/31/2024</v>
      </c>
      <c r="AQ33" s="332" t="s">
        <v>1035</v>
      </c>
      <c r="AR33" s="332" t="s">
        <v>1024</v>
      </c>
      <c r="AS33" s="332" t="s">
        <v>1025</v>
      </c>
      <c r="AT33" s="332"/>
      <c r="AU33" s="335"/>
      <c r="AV33" s="271" t="str" cm="1">
        <f t="array" ref="AV33">_xll.BDP(I33,"SECURITY_TYP")</f>
        <v>FORWARD</v>
      </c>
      <c r="AW33" s="271"/>
      <c r="AX33" s="271"/>
      <c r="AY33" s="271"/>
      <c r="AZ33" s="271"/>
      <c r="BA33" s="271"/>
    </row>
    <row r="34" spans="1:53" s="280" customFormat="1" x14ac:dyDescent="0.35">
      <c r="A34" s="280" t="s">
        <v>574</v>
      </c>
      <c r="B34" s="280" t="s">
        <v>575</v>
      </c>
      <c r="D34" s="312">
        <v>8565</v>
      </c>
      <c r="E34" s="312">
        <v>7798906.8692307686</v>
      </c>
      <c r="F34" s="280">
        <v>90.093999999999994</v>
      </c>
      <c r="G34" s="313"/>
      <c r="H34" s="314" t="e">
        <f t="shared" si="17"/>
        <v>#N/A</v>
      </c>
      <c r="I34" s="270" t="s">
        <v>1074</v>
      </c>
      <c r="J34" s="271" t="s">
        <v>462</v>
      </c>
      <c r="K34" s="271"/>
      <c r="L34" s="272">
        <v>-49499999.999999993</v>
      </c>
      <c r="M34" s="272">
        <v>-39006167.173114076</v>
      </c>
      <c r="N34" s="273">
        <v>1.2692131620483398</v>
      </c>
      <c r="O34" s="271"/>
      <c r="P34" s="271" t="str" cm="1">
        <f t="array" ref="P34">_xll.BDP(I34,"ID_ISIN")</f>
        <v>#N/A Field Not Applicable</v>
      </c>
      <c r="Q34" s="271" t="str" cm="1">
        <f t="array" ref="Q34">_xll.BDP(P34&amp;" Govt","MATURITY")</f>
        <v>#N/A Field Not Applicable Govt</v>
      </c>
      <c r="R34" s="271" t="str" cm="1">
        <f t="array" ref="R34">_xll.BDP(P34&amp;" Govt","CRNCY")</f>
        <v>#N/A Field Not Applicable Govt</v>
      </c>
      <c r="S34" s="274" t="str" cm="1">
        <f t="array" ref="S34">_xll.BDP(P34&amp;" Govt","RISK_MID")</f>
        <v>#N/A Field Not Applicable Govt</v>
      </c>
      <c r="T34" s="275" t="e">
        <f t="shared" si="0"/>
        <v>#VALUE!</v>
      </c>
      <c r="U34" s="271" t="str" cm="1">
        <f t="array" ref="U34">IF(R34="GBP",1,_xll.BDP("GBP"&amp;R34&amp;" CURNCY","PX_LAST"))</f>
        <v>#N/A Invalid Security</v>
      </c>
      <c r="V34" s="276" t="e">
        <f t="shared" si="1"/>
        <v>#VALUE!</v>
      </c>
      <c r="W34" s="271"/>
      <c r="X34" s="270" t="str">
        <f t="shared" si="2"/>
        <v>#N/A Field Not Applicable</v>
      </c>
      <c r="Y34" s="272">
        <f t="shared" si="3"/>
        <v>-48715596.330275223</v>
      </c>
      <c r="Z34" s="277">
        <f t="shared" si="4"/>
        <v>784403.66972476989</v>
      </c>
      <c r="AA34" s="277" t="e">
        <f t="shared" si="5"/>
        <v>#VALUE!</v>
      </c>
      <c r="AB34" s="274" t="str" cm="1">
        <f t="array" ref="AB34">_xll.BDP(P34&amp;" Govt","PX_DIRTY_MID")</f>
        <v>#N/A Field Not Applicable Govt</v>
      </c>
      <c r="AC34" s="278" t="e">
        <f t="shared" si="6"/>
        <v>#VALUE!</v>
      </c>
      <c r="AD34" s="270" t="str">
        <f t="shared" si="7"/>
        <v>GBP/USD R 06/20/24 USD</v>
      </c>
      <c r="AE34" s="277">
        <v>0</v>
      </c>
      <c r="AF34" s="277">
        <f t="shared" si="8"/>
        <v>0</v>
      </c>
      <c r="AG34" s="277" t="e">
        <f t="shared" si="9"/>
        <v>#VALUE!</v>
      </c>
      <c r="AH34" s="278" t="e">
        <f t="shared" si="10"/>
        <v>#VALUE!</v>
      </c>
      <c r="AI34" s="271" t="b">
        <f t="shared" si="11"/>
        <v>1</v>
      </c>
      <c r="AJ34" s="271"/>
      <c r="AK34" s="331" t="s">
        <v>1038</v>
      </c>
      <c r="AL34" s="332" t="str">
        <f t="shared" si="12"/>
        <v>GBP/USD R 06/20/24 Curncy</v>
      </c>
      <c r="AM34" s="332" t="str">
        <f t="shared" si="13"/>
        <v>Buy</v>
      </c>
      <c r="AN34" s="333">
        <f t="shared" si="14"/>
        <v>0</v>
      </c>
      <c r="AO34" s="332" t="str">
        <f t="shared" si="15"/>
        <v>EUFFFX</v>
      </c>
      <c r="AP34" s="334" t="str">
        <f t="shared" si="16"/>
        <v>05/31/2024</v>
      </c>
      <c r="AQ34" s="332" t="s">
        <v>1035</v>
      </c>
      <c r="AR34" s="332" t="s">
        <v>1024</v>
      </c>
      <c r="AS34" s="332" t="s">
        <v>1025</v>
      </c>
      <c r="AT34" s="332"/>
      <c r="AU34" s="335"/>
      <c r="AV34" s="271" t="str" cm="1">
        <f t="array" ref="AV34">_xll.BDP(I34,"SECURITY_TYP")</f>
        <v>FORWARD</v>
      </c>
      <c r="AW34" s="271"/>
      <c r="AX34" s="271"/>
      <c r="AY34" s="271"/>
      <c r="AZ34" s="271"/>
      <c r="BA34" s="271"/>
    </row>
    <row r="35" spans="1:53" s="280" customFormat="1" x14ac:dyDescent="0.35">
      <c r="A35" s="280" t="s">
        <v>576</v>
      </c>
      <c r="B35" s="280" t="s">
        <v>331</v>
      </c>
      <c r="D35" s="312">
        <v>29537</v>
      </c>
      <c r="E35" s="312">
        <v>30131347.387704916</v>
      </c>
      <c r="F35" s="280">
        <v>101.545</v>
      </c>
      <c r="G35" s="313"/>
      <c r="H35" s="314">
        <f t="shared" si="17"/>
        <v>0</v>
      </c>
      <c r="I35" s="279" t="s">
        <v>591</v>
      </c>
      <c r="J35" s="280" t="s">
        <v>592</v>
      </c>
      <c r="L35" s="306">
        <v>31000</v>
      </c>
      <c r="M35" s="306">
        <v>31176003.770491805</v>
      </c>
      <c r="N35" s="282">
        <v>97.453000000000003</v>
      </c>
      <c r="P35" s="280" t="str" cm="1">
        <f t="array" ref="P35">_xll.BDP(I35,"ID_ISIN")</f>
        <v>XS2584128263</v>
      </c>
      <c r="Q35" s="280" t="str" cm="1">
        <f t="array" ref="Q35">_xll.BDP(P35&amp;" Govt","MATURITY")</f>
        <v>30/07/2027</v>
      </c>
      <c r="R35" s="280" t="str" cm="1">
        <f t="array" ref="R35">_xll.BDP(P35&amp;" Govt","CRNCY")</f>
        <v>GBP</v>
      </c>
      <c r="S35" s="307" cm="1">
        <f t="array" ref="S35">_xll.BDP(P35&amp;" Govt","RISK_MID")</f>
        <v>2.7601266163578941</v>
      </c>
      <c r="T35" s="308">
        <f t="shared" si="0"/>
        <v>8556.3925107094728</v>
      </c>
      <c r="U35" s="280" cm="1">
        <f t="array" ref="U35">IF(R35="GBP",1,_xll.BDP("GBP"&amp;R35&amp;" CURNCY","PX_LAST"))</f>
        <v>1</v>
      </c>
      <c r="V35" s="309">
        <f t="shared" si="1"/>
        <v>7.1362739872472672E-2</v>
      </c>
      <c r="X35" s="279" t="str">
        <f t="shared" si="2"/>
        <v>XS2584128263</v>
      </c>
      <c r="Y35" s="306">
        <f t="shared" si="3"/>
        <v>30508.757297748125</v>
      </c>
      <c r="Z35" s="281">
        <f t="shared" si="4"/>
        <v>-491.24270225187502</v>
      </c>
      <c r="AA35" s="281">
        <f t="shared" si="5"/>
        <v>-135.58920575769761</v>
      </c>
      <c r="AB35" s="307" cm="1">
        <f t="array" ref="AB35">_xll.BDP(P35&amp;" Govt","PX_DIRTY_MID")</f>
        <v>101.97405737704919</v>
      </c>
      <c r="AC35" s="310">
        <f t="shared" si="6"/>
        <v>-500940.11505489401</v>
      </c>
      <c r="AD35" s="279" t="str">
        <f t="shared" si="7"/>
        <v>KFW 3 ¾ 07/30/27 EMTN</v>
      </c>
      <c r="AE35" s="281"/>
      <c r="AF35" s="281">
        <f t="shared" si="8"/>
        <v>-491.24270225187502</v>
      </c>
      <c r="AG35" s="281">
        <f t="shared" si="9"/>
        <v>-135.58920575769761</v>
      </c>
      <c r="AH35" s="310">
        <f t="shared" si="10"/>
        <v>-500940.11505489401</v>
      </c>
      <c r="AI35" s="280" t="b">
        <f t="shared" si="11"/>
        <v>1</v>
      </c>
      <c r="AK35" s="321" t="s">
        <v>1038</v>
      </c>
      <c r="AL35" s="322" t="str">
        <f t="shared" si="12"/>
        <v>ZM770599 Corp</v>
      </c>
      <c r="AM35" s="322" t="str">
        <f t="shared" si="13"/>
        <v>Sell</v>
      </c>
      <c r="AN35" s="323">
        <f t="shared" si="14"/>
        <v>491.24270225187502</v>
      </c>
      <c r="AO35" s="322" t="str">
        <f t="shared" si="15"/>
        <v>EULNGFI</v>
      </c>
      <c r="AP35" s="324" t="str">
        <f t="shared" si="16"/>
        <v>05/31/2024</v>
      </c>
      <c r="AQ35" s="322" t="s">
        <v>1035</v>
      </c>
      <c r="AR35" s="322" t="s">
        <v>1024</v>
      </c>
      <c r="AS35" s="322" t="s">
        <v>1025</v>
      </c>
      <c r="AT35" s="322"/>
      <c r="AU35" s="327"/>
      <c r="AV35" s="280" t="str" cm="1">
        <f t="array" ref="AV35">_xll.BDP(I35,"SECURITY_TYP")</f>
        <v>EURO MTN</v>
      </c>
    </row>
    <row r="36" spans="1:53" s="280" customFormat="1" x14ac:dyDescent="0.35">
      <c r="A36" s="280" t="s">
        <v>496</v>
      </c>
      <c r="B36" s="280" t="s">
        <v>497</v>
      </c>
      <c r="D36" s="312">
        <v>170824</v>
      </c>
      <c r="E36" s="312">
        <v>171689482.08127087</v>
      </c>
      <c r="F36" s="280">
        <v>98.605000000000004</v>
      </c>
      <c r="G36" s="313"/>
      <c r="H36" s="314">
        <f t="shared" si="17"/>
        <v>0</v>
      </c>
      <c r="I36" s="279" t="s">
        <v>618</v>
      </c>
      <c r="J36" s="280" t="s">
        <v>619</v>
      </c>
      <c r="L36" s="306">
        <v>11988</v>
      </c>
      <c r="M36" s="306">
        <v>12209219.870163934</v>
      </c>
      <c r="N36" s="282">
        <v>99.706000000000003</v>
      </c>
      <c r="P36" s="280" t="str" cm="1">
        <f t="array" ref="P36">_xll.BDP(I36,"ID_ISIN")</f>
        <v>XS0094804126</v>
      </c>
      <c r="Q36" s="280" t="str" cm="1">
        <f t="array" ref="Q36">_xll.BDP(P36&amp;" Govt","MATURITY")</f>
        <v>07/12/2028</v>
      </c>
      <c r="R36" s="280" t="str" cm="1">
        <f t="array" ref="R36">_xll.BDP(P36&amp;" Govt","CRNCY")</f>
        <v>GBP</v>
      </c>
      <c r="S36" s="307" cm="1">
        <f t="array" ref="S36">_xll.BDP(P36&amp;" Govt","RISK_MID")</f>
        <v>3.987913437931212</v>
      </c>
      <c r="T36" s="308">
        <f t="shared" si="0"/>
        <v>4780.7106293919369</v>
      </c>
      <c r="U36" s="280" cm="1">
        <f t="array" ref="U36">IF(R36="GBP",1,_xll.BDP("GBP"&amp;R36&amp;" CURNCY","PX_LAST"))</f>
        <v>1</v>
      </c>
      <c r="V36" s="309">
        <f t="shared" si="1"/>
        <v>3.9872482313527413E-2</v>
      </c>
      <c r="X36" s="279" t="str">
        <f t="shared" si="2"/>
        <v>XS0094804126</v>
      </c>
      <c r="Y36" s="306">
        <f t="shared" si="3"/>
        <v>11798.031693077564</v>
      </c>
      <c r="Z36" s="281">
        <f t="shared" si="4"/>
        <v>-189.96830692243566</v>
      </c>
      <c r="AA36" s="281">
        <f t="shared" si="5"/>
        <v>-75.757716395702204</v>
      </c>
      <c r="AB36" s="307" cm="1">
        <f t="array" ref="AB36">_xll.BDP(P36&amp;" Govt","PX_DIRTY_MID")</f>
        <v>101.34850819672131</v>
      </c>
      <c r="AC36" s="310">
        <f t="shared" si="6"/>
        <v>-192530.04511245742</v>
      </c>
      <c r="AD36" s="279" t="str">
        <f t="shared" si="7"/>
        <v>LCRFIN 4 ½ 12/07/28 REGS</v>
      </c>
      <c r="AE36" s="281"/>
      <c r="AF36" s="281">
        <f t="shared" si="8"/>
        <v>-189.96830692243566</v>
      </c>
      <c r="AG36" s="281">
        <f t="shared" si="9"/>
        <v>-75.757716395702204</v>
      </c>
      <c r="AH36" s="310">
        <f t="shared" si="10"/>
        <v>-192530.04511245742</v>
      </c>
      <c r="AI36" s="280" t="b">
        <f t="shared" si="11"/>
        <v>1</v>
      </c>
      <c r="AK36" s="321" t="s">
        <v>1038</v>
      </c>
      <c r="AL36" s="322" t="str">
        <f t="shared" si="12"/>
        <v>EC101414 Corp</v>
      </c>
      <c r="AM36" s="322" t="str">
        <f t="shared" si="13"/>
        <v>Sell</v>
      </c>
      <c r="AN36" s="323">
        <f t="shared" si="14"/>
        <v>189.96830692243566</v>
      </c>
      <c r="AO36" s="322" t="str">
        <f t="shared" si="15"/>
        <v>EULNGFI</v>
      </c>
      <c r="AP36" s="324" t="str">
        <f t="shared" si="16"/>
        <v>05/31/2024</v>
      </c>
      <c r="AQ36" s="322" t="s">
        <v>1035</v>
      </c>
      <c r="AR36" s="322" t="s">
        <v>1024</v>
      </c>
      <c r="AS36" s="322" t="s">
        <v>1025</v>
      </c>
      <c r="AT36" s="322"/>
      <c r="AU36" s="327"/>
      <c r="AV36" s="280" t="str" cm="1">
        <f t="array" ref="AV36">_xll.BDP(I36,"SECURITY_TYP")</f>
        <v>EURO NON-DOLLAR</v>
      </c>
    </row>
    <row r="37" spans="1:53" s="280" customFormat="1" x14ac:dyDescent="0.35">
      <c r="A37" s="280" t="s">
        <v>1354</v>
      </c>
      <c r="B37" s="280" t="s">
        <v>1355</v>
      </c>
      <c r="D37" s="312">
        <v>-51252743.719999999</v>
      </c>
      <c r="E37" s="312">
        <v>-26862514.765563086</v>
      </c>
      <c r="F37" s="280">
        <v>1.9061038550415039</v>
      </c>
      <c r="G37" s="313"/>
      <c r="H37" s="314">
        <f t="shared" si="17"/>
        <v>0</v>
      </c>
      <c r="I37" s="279" t="s">
        <v>598</v>
      </c>
      <c r="J37" s="280" t="s">
        <v>599</v>
      </c>
      <c r="L37" s="306">
        <v>121850</v>
      </c>
      <c r="M37" s="306">
        <v>8000900.6659058146</v>
      </c>
      <c r="N37" s="282">
        <v>88.902000000000001</v>
      </c>
      <c r="P37" s="280" t="str" cm="1">
        <f t="array" ref="P37">_xll.BDP(I37,"ID_ISIN")</f>
        <v>NO0012440397</v>
      </c>
      <c r="Q37" s="280" t="str" cm="1">
        <f t="array" ref="Q37">_xll.BDP(P37&amp;" Govt","MATURITY")</f>
        <v>18/05/2032</v>
      </c>
      <c r="R37" s="280" t="str" cm="1">
        <f t="array" ref="R37">_xll.BDP(P37&amp;" Govt","CRNCY")</f>
        <v>NOK</v>
      </c>
      <c r="S37" s="307" cm="1">
        <f t="array" ref="S37">_xll.BDP(P37&amp;" Govt","RISK_MID")</f>
        <v>6.3549605862448288</v>
      </c>
      <c r="T37" s="308">
        <f t="shared" ref="T37:T66" si="18">S37*L37/(10*U37)</f>
        <v>5589.5359143755586</v>
      </c>
      <c r="U37" s="280" cm="1">
        <f t="array" ref="U37">IF(R37="GBP",1,_xll.BDP("GBP"&amp;R37&amp;" CURNCY","PX_LAST"))</f>
        <v>13.8536</v>
      </c>
      <c r="V37" s="309">
        <f t="shared" ref="V37:V66" si="19">T37/($I$3*100)</f>
        <v>4.6618314548586809E-2</v>
      </c>
      <c r="X37" s="279" t="str">
        <f t="shared" ref="X37:X66" si="20">P37</f>
        <v>NO0012440397</v>
      </c>
      <c r="Y37" s="306">
        <f t="shared" ref="Y37:Y66" si="21">$Z$3*L37</f>
        <v>119919.09924937449</v>
      </c>
      <c r="Z37" s="281">
        <f t="shared" ref="Z37:Z66" si="22">Y37-L37</f>
        <v>-1930.9007506255148</v>
      </c>
      <c r="AA37" s="281">
        <f t="shared" ref="AA37:AA66" si="23">Z37*S37/(10*U37)</f>
        <v>-88.57479764231465</v>
      </c>
      <c r="AB37" s="307" cm="1">
        <f t="array" ref="AB37">_xll.BDP(P37&amp;" Govt","PX_DIRTY_MID")</f>
        <v>90.831493150684935</v>
      </c>
      <c r="AC37" s="310">
        <f t="shared" ref="AC37:AC66" si="24">AB37*Z37*10/U37</f>
        <v>-126600.01610057591</v>
      </c>
      <c r="AD37" s="279" t="str">
        <f t="shared" ref="AD37:AD66" si="25">J37</f>
        <v>NGB 2 ⅛ 05/18/32 484</v>
      </c>
      <c r="AE37" s="281"/>
      <c r="AF37" s="281">
        <f t="shared" ref="AF37:AF66" si="26">IF(AE37="",Z37,AE37)</f>
        <v>-1930.9007506255148</v>
      </c>
      <c r="AG37" s="281">
        <f t="shared" ref="AG37:AG66" si="27">AF37*S37/(10*U37)</f>
        <v>-88.57479764231465</v>
      </c>
      <c r="AH37" s="310">
        <f t="shared" ref="AH37:AH66" si="28">AB37*AF37*10/U37</f>
        <v>-126600.01610057591</v>
      </c>
      <c r="AI37" s="280" t="b">
        <f t="shared" ref="AI37:AI66" si="29">ABS(AF37)&lt;=ABS(L37)</f>
        <v>1</v>
      </c>
      <c r="AK37" s="321" t="s">
        <v>1038</v>
      </c>
      <c r="AL37" s="322" t="str">
        <f t="shared" ref="AL37:AL68" si="30">I37</f>
        <v>BU322557 Corp</v>
      </c>
      <c r="AM37" s="322" t="str">
        <f t="shared" ref="AM37:AM68" si="31">IF(AF37&lt;0,"Sell","Buy")</f>
        <v>Sell</v>
      </c>
      <c r="AN37" s="323">
        <f t="shared" ref="AN37:AN68" si="32">ABS(AF37)</f>
        <v>1930.9007506255148</v>
      </c>
      <c r="AO37" s="322" t="str">
        <f t="shared" ref="AO37:AO68" si="33">IF(AV37="OIS Swap","EUFFSW",IF(AV37="SPOT","EUFFFX",IF(AV37="FORWARD","EUFFFX",IF(AV37="US GOVERNMENT","USFIDRV",IF(AV37="Financial commodity future.","USEQ","EULNGFI")))))</f>
        <v>EULNGFI</v>
      </c>
      <c r="AP37" s="324" t="str">
        <f t="shared" ref="AP37:AP68" si="34">IF(AV37="Financial commodity future.",$AL$2,$AL$1)</f>
        <v>05/31/2024</v>
      </c>
      <c r="AQ37" s="322" t="s">
        <v>1035</v>
      </c>
      <c r="AR37" s="322" t="s">
        <v>1024</v>
      </c>
      <c r="AS37" s="322" t="s">
        <v>1025</v>
      </c>
      <c r="AT37" s="322"/>
      <c r="AU37" s="327"/>
      <c r="AV37" s="280" t="str" cm="1">
        <f t="array" ref="AV37">_xll.BDP(I37,"SECURITY_TYP")</f>
        <v>DOMESTIC</v>
      </c>
    </row>
    <row r="38" spans="1:53" s="280" customFormat="1" x14ac:dyDescent="0.35">
      <c r="A38" s="280" t="s">
        <v>1354</v>
      </c>
      <c r="B38" s="280" t="s">
        <v>1356</v>
      </c>
      <c r="D38" s="312">
        <v>26767867.493353438</v>
      </c>
      <c r="E38" s="312">
        <v>26767867.493353438</v>
      </c>
      <c r="F38" s="280">
        <v>1.9061038550415039</v>
      </c>
      <c r="G38" s="313"/>
      <c r="H38" s="314">
        <f t="shared" si="17"/>
        <v>0</v>
      </c>
      <c r="I38" s="279" t="s">
        <v>622</v>
      </c>
      <c r="J38" s="280" t="s">
        <v>623</v>
      </c>
      <c r="L38" s="306">
        <v>51150</v>
      </c>
      <c r="M38" s="306">
        <v>3761316.1040212298</v>
      </c>
      <c r="N38" s="282">
        <v>99.18</v>
      </c>
      <c r="P38" s="280" t="str" cm="1">
        <f t="array" ref="P38">_xll.BDP(I38,"ID_ISIN")</f>
        <v>NO0013148338</v>
      </c>
      <c r="Q38" s="280" t="str" cm="1">
        <f t="array" ref="Q38">_xll.BDP(P38&amp;" Govt","MATURITY")</f>
        <v>13/04/2034</v>
      </c>
      <c r="R38" s="280" t="str" cm="1">
        <f t="array" ref="R38">_xll.BDP(P38&amp;" Govt","CRNCY")</f>
        <v>NOK</v>
      </c>
      <c r="S38" s="307" cm="1">
        <f t="array" ref="S38">_xll.BDP(P38&amp;" Govt","RISK_MID")</f>
        <v>8.1613804468794626</v>
      </c>
      <c r="T38" s="308">
        <f t="shared" si="18"/>
        <v>3013.3294584648361</v>
      </c>
      <c r="U38" s="280" cm="1">
        <f t="array" ref="U38">IF(R38="GBP",1,_xll.BDP("GBP"&amp;R38&amp;" CURNCY","PX_LAST"))</f>
        <v>13.8536</v>
      </c>
      <c r="V38" s="309">
        <f t="shared" si="19"/>
        <v>2.5132022172350593E-2</v>
      </c>
      <c r="X38" s="279" t="str">
        <f t="shared" si="20"/>
        <v>NO0013148338</v>
      </c>
      <c r="Y38" s="306">
        <f t="shared" si="21"/>
        <v>50339.449541284404</v>
      </c>
      <c r="Z38" s="281">
        <f t="shared" si="22"/>
        <v>-810.5504587155956</v>
      </c>
      <c r="AA38" s="281">
        <f t="shared" si="23"/>
        <v>-47.750842127466079</v>
      </c>
      <c r="AB38" s="307" cm="1">
        <f t="array" ref="AB38">_xll.BDP(P38&amp;" Govt","PX_DIRTY_MID")</f>
        <v>101.64956164383563</v>
      </c>
      <c r="AC38" s="310">
        <f t="shared" si="24"/>
        <v>-59473.421218058975</v>
      </c>
      <c r="AD38" s="279" t="str">
        <f t="shared" si="25"/>
        <v>NGB 3 ⅝ 04/13/34 487</v>
      </c>
      <c r="AE38" s="281"/>
      <c r="AF38" s="281">
        <f t="shared" si="26"/>
        <v>-810.5504587155956</v>
      </c>
      <c r="AG38" s="281">
        <f t="shared" si="27"/>
        <v>-47.750842127466079</v>
      </c>
      <c r="AH38" s="310">
        <f t="shared" si="28"/>
        <v>-59473.421218058975</v>
      </c>
      <c r="AI38" s="280" t="b">
        <f t="shared" si="29"/>
        <v>1</v>
      </c>
      <c r="AK38" s="321" t="s">
        <v>1038</v>
      </c>
      <c r="AL38" s="322" t="str">
        <f t="shared" si="30"/>
        <v>ZF826242 Corp</v>
      </c>
      <c r="AM38" s="322" t="str">
        <f t="shared" si="31"/>
        <v>Sell</v>
      </c>
      <c r="AN38" s="323">
        <f t="shared" si="32"/>
        <v>810.5504587155956</v>
      </c>
      <c r="AO38" s="322" t="str">
        <f t="shared" si="33"/>
        <v>EULNGFI</v>
      </c>
      <c r="AP38" s="324" t="str">
        <f t="shared" si="34"/>
        <v>05/31/2024</v>
      </c>
      <c r="AQ38" s="322" t="s">
        <v>1035</v>
      </c>
      <c r="AR38" s="322" t="s">
        <v>1024</v>
      </c>
      <c r="AS38" s="322" t="s">
        <v>1025</v>
      </c>
      <c r="AT38" s="322"/>
      <c r="AU38" s="327"/>
      <c r="AV38" s="280" t="str" cm="1">
        <f t="array" ref="AV38">_xll.BDP(I38,"SECURITY_TYP")</f>
        <v>DOMESTIC</v>
      </c>
    </row>
    <row r="39" spans="1:53" s="280" customFormat="1" x14ac:dyDescent="0.35">
      <c r="A39" s="280" t="s">
        <v>615</v>
      </c>
      <c r="B39" s="280" t="s">
        <v>342</v>
      </c>
      <c r="D39" s="312">
        <v>22153</v>
      </c>
      <c r="E39" s="312">
        <v>19301440.278846152</v>
      </c>
      <c r="F39" s="280">
        <v>87.2</v>
      </c>
      <c r="G39" s="313"/>
      <c r="H39" s="314">
        <f t="shared" si="17"/>
        <v>0</v>
      </c>
      <c r="I39" s="279" t="s">
        <v>574</v>
      </c>
      <c r="J39" s="280" t="s">
        <v>575</v>
      </c>
      <c r="L39" s="306">
        <v>8565</v>
      </c>
      <c r="M39" s="306">
        <v>7670283.1582417572</v>
      </c>
      <c r="N39" s="282">
        <v>88.855999999999995</v>
      </c>
      <c r="P39" s="280" t="str" cm="1">
        <f t="array" ref="P39">_xll.BDP(I39,"ID_ISIN")</f>
        <v>XS1916263897</v>
      </c>
      <c r="Q39" s="280" t="str" cm="1">
        <f t="array" ref="Q39">_xll.BDP(P39&amp;" Govt","MATURITY")</f>
        <v>23/01/2029</v>
      </c>
      <c r="R39" s="280" t="str" cm="1">
        <f t="array" ref="R39">_xll.BDP(P39&amp;" Govt","CRNCY")</f>
        <v>GBP</v>
      </c>
      <c r="S39" s="307" cm="1">
        <f t="array" ref="S39">_xll.BDP(P39&amp;" Govt","RISK_MID")</f>
        <v>3.8262499198644662</v>
      </c>
      <c r="T39" s="308">
        <f t="shared" si="18"/>
        <v>3277.1830563639151</v>
      </c>
      <c r="U39" s="280" cm="1">
        <f t="array" ref="U39">IF(R39="GBP",1,_xll.BDP("GBP"&amp;R39&amp;" CURNCY","PX_LAST"))</f>
        <v>1</v>
      </c>
      <c r="V39" s="309">
        <f t="shared" si="19"/>
        <v>2.733263599969904E-2</v>
      </c>
      <c r="X39" s="279" t="str">
        <f t="shared" si="20"/>
        <v>XS1916263897</v>
      </c>
      <c r="Y39" s="306">
        <f t="shared" si="21"/>
        <v>8429.2743953294412</v>
      </c>
      <c r="Z39" s="281">
        <f t="shared" si="22"/>
        <v>-135.72560467055882</v>
      </c>
      <c r="AA39" s="281">
        <f t="shared" si="23"/>
        <v>-51.932008399428199</v>
      </c>
      <c r="AB39" s="307" cm="1">
        <f t="array" ref="AB39">_xll.BDP(P39&amp;" Govt","PX_DIRTY_MID")</f>
        <v>91.227538461538458</v>
      </c>
      <c r="AC39" s="310">
        <f t="shared" si="24"/>
        <v>-123819.12820298968</v>
      </c>
      <c r="AD39" s="279" t="str">
        <f t="shared" si="25"/>
        <v>PRSFIN 2 01/23/29</v>
      </c>
      <c r="AE39" s="281"/>
      <c r="AF39" s="281">
        <f t="shared" si="26"/>
        <v>-135.72560467055882</v>
      </c>
      <c r="AG39" s="281">
        <f t="shared" si="27"/>
        <v>-51.932008399428199</v>
      </c>
      <c r="AH39" s="310">
        <f t="shared" si="28"/>
        <v>-123819.12820298968</v>
      </c>
      <c r="AI39" s="280" t="b">
        <f t="shared" si="29"/>
        <v>1</v>
      </c>
      <c r="AK39" s="321" t="s">
        <v>1038</v>
      </c>
      <c r="AL39" s="322" t="str">
        <f t="shared" si="30"/>
        <v>AW772414 Corp</v>
      </c>
      <c r="AM39" s="322" t="str">
        <f t="shared" si="31"/>
        <v>Sell</v>
      </c>
      <c r="AN39" s="323">
        <f t="shared" si="32"/>
        <v>135.72560467055882</v>
      </c>
      <c r="AO39" s="322" t="str">
        <f t="shared" si="33"/>
        <v>EULNGFI</v>
      </c>
      <c r="AP39" s="324" t="str">
        <f t="shared" si="34"/>
        <v>05/31/2024</v>
      </c>
      <c r="AQ39" s="322" t="s">
        <v>1035</v>
      </c>
      <c r="AR39" s="322" t="s">
        <v>1024</v>
      </c>
      <c r="AS39" s="322" t="s">
        <v>1025</v>
      </c>
      <c r="AT39" s="322"/>
      <c r="AU39" s="327"/>
      <c r="AV39" s="280" t="str" cm="1">
        <f t="array" ref="AV39">_xll.BDP(I39,"SECURITY_TYP")</f>
        <v>EURO NON-DOLLAR</v>
      </c>
    </row>
    <row r="40" spans="1:53" s="280" customFormat="1" x14ac:dyDescent="0.35">
      <c r="A40" s="280" t="s">
        <v>180</v>
      </c>
      <c r="B40" s="280" t="s">
        <v>181</v>
      </c>
      <c r="D40" s="312">
        <v>127370</v>
      </c>
      <c r="E40" s="312">
        <v>122553846.36923078</v>
      </c>
      <c r="F40" s="280">
        <v>94.488</v>
      </c>
      <c r="G40" s="313"/>
      <c r="H40" s="314" t="e">
        <f t="shared" si="17"/>
        <v>#N/A</v>
      </c>
      <c r="I40" s="279" t="s">
        <v>612</v>
      </c>
      <c r="J40" s="280" t="s">
        <v>613</v>
      </c>
      <c r="L40" s="306">
        <v>0.19399999999950501</v>
      </c>
      <c r="M40" s="306">
        <v>167.10291263693628</v>
      </c>
      <c r="N40" s="282">
        <v>86.094999999999999</v>
      </c>
      <c r="P40" s="280" t="str" cm="1">
        <f t="array" ref="P40">_xll.BDP(I40,"ID_ISIN")</f>
        <v>GB00BMBL1G81</v>
      </c>
      <c r="Q40" s="280" t="str" cm="1">
        <f t="array" ref="Q40">_xll.BDP(P40&amp;" Govt","MATURITY")</f>
        <v>31/01/2028</v>
      </c>
      <c r="R40" s="280" t="str" cm="1">
        <f t="array" ref="R40">_xll.BDP(P40&amp;" Govt","CRNCY")</f>
        <v>GBP</v>
      </c>
      <c r="S40" s="307" cm="1">
        <f t="array" ref="S40">_xll.BDP(P40&amp;" Govt","RISK_MID")</f>
        <v>3.0342574089381458</v>
      </c>
      <c r="T40" s="308">
        <f t="shared" si="18"/>
        <v>5.8864593733249836E-2</v>
      </c>
      <c r="U40" s="280" cm="1">
        <f t="array" ref="U40">IF(R40="GBP",1,_xll.BDP("GBP"&amp;R40&amp;" CURNCY","PX_LAST"))</f>
        <v>1</v>
      </c>
      <c r="V40" s="309">
        <f t="shared" si="19"/>
        <v>4.9094740394703783E-7</v>
      </c>
      <c r="X40" s="279" t="str">
        <f t="shared" si="20"/>
        <v>GB00BMBL1G81</v>
      </c>
      <c r="Y40" s="306">
        <f t="shared" si="21"/>
        <v>0.19092577147574305</v>
      </c>
      <c r="Z40" s="281">
        <f t="shared" si="22"/>
        <v>-3.0742285237619627E-3</v>
      </c>
      <c r="AA40" s="281">
        <f t="shared" si="23"/>
        <v>-9.3280006749937134E-4</v>
      </c>
      <c r="AB40" s="307" cm="1">
        <f t="array" ref="AB40">_xll.BDP(P40&amp;" Govt","PX_DIRTY_MID")</f>
        <v>87.543005494505493</v>
      </c>
      <c r="AC40" s="310">
        <f t="shared" si="24"/>
        <v>-2.6912720454705901</v>
      </c>
      <c r="AD40" s="279" t="str">
        <f t="shared" si="25"/>
        <v>UKT 0 ⅛ 01/31/28</v>
      </c>
      <c r="AE40" s="281"/>
      <c r="AF40" s="281">
        <f t="shared" si="26"/>
        <v>-3.0742285237619627E-3</v>
      </c>
      <c r="AG40" s="281">
        <f t="shared" si="27"/>
        <v>-9.3280006749937134E-4</v>
      </c>
      <c r="AH40" s="310">
        <f t="shared" si="28"/>
        <v>-2.6912720454705901</v>
      </c>
      <c r="AI40" s="280" t="b">
        <f t="shared" si="29"/>
        <v>1</v>
      </c>
      <c r="AK40" s="321" t="s">
        <v>1038</v>
      </c>
      <c r="AL40" s="322" t="str">
        <f t="shared" si="30"/>
        <v>BJ883026 Corp</v>
      </c>
      <c r="AM40" s="322" t="str">
        <f t="shared" si="31"/>
        <v>Sell</v>
      </c>
      <c r="AN40" s="323">
        <f t="shared" si="32"/>
        <v>3.0742285237619627E-3</v>
      </c>
      <c r="AO40" s="322" t="str">
        <f t="shared" si="33"/>
        <v>EULNGFI</v>
      </c>
      <c r="AP40" s="324" t="str">
        <f t="shared" si="34"/>
        <v>05/31/2024</v>
      </c>
      <c r="AQ40" s="322" t="s">
        <v>1035</v>
      </c>
      <c r="AR40" s="322" t="s">
        <v>1024</v>
      </c>
      <c r="AS40" s="322" t="s">
        <v>1025</v>
      </c>
      <c r="AT40" s="322"/>
      <c r="AU40" s="327"/>
      <c r="AV40" s="280" t="str" cm="1">
        <f t="array" ref="AV40">_xll.BDP(I40,"SECURITY_TYP")</f>
        <v>UK GILT STOCK</v>
      </c>
    </row>
    <row r="41" spans="1:53" s="280" customFormat="1" x14ac:dyDescent="0.35">
      <c r="A41" s="280" t="s">
        <v>218</v>
      </c>
      <c r="B41" s="280" t="s">
        <v>219</v>
      </c>
      <c r="D41" s="312">
        <v>3550</v>
      </c>
      <c r="E41" s="312">
        <v>2920697.2509999997</v>
      </c>
      <c r="F41" s="280">
        <v>65.739999999999995</v>
      </c>
      <c r="G41" s="313"/>
      <c r="H41" s="314">
        <f t="shared" si="17"/>
        <v>0</v>
      </c>
      <c r="I41" s="279" t="s">
        <v>597</v>
      </c>
      <c r="J41" s="280" t="s">
        <v>333</v>
      </c>
      <c r="L41" s="306">
        <v>28309.700000000012</v>
      </c>
      <c r="M41" s="306">
        <v>23970414.071648363</v>
      </c>
      <c r="N41" s="282">
        <v>84.51</v>
      </c>
      <c r="P41" s="280" t="str" cm="1">
        <f t="array" ref="P41">_xll.BDP(I41,"ID_ISIN")</f>
        <v>GB00BLPK7227</v>
      </c>
      <c r="Q41" s="280" t="str" cm="1">
        <f t="array" ref="Q41">_xll.BDP(P41&amp;" Govt","MATURITY")</f>
        <v>31/01/2029</v>
      </c>
      <c r="R41" s="280" t="str" cm="1">
        <f t="array" ref="R41">_xll.BDP(P41&amp;" Govt","CRNCY")</f>
        <v>GBP</v>
      </c>
      <c r="S41" s="307" cm="1">
        <f t="array" ref="S41">_xll.BDP(P41&amp;" Govt","RISK_MID")</f>
        <v>3.7847557140182175</v>
      </c>
      <c r="T41" s="308">
        <f t="shared" si="18"/>
        <v>10714.529883714156</v>
      </c>
      <c r="U41" s="280" cm="1">
        <f t="array" ref="U41">IF(R41="GBP",1,_xll.BDP("GBP"&amp;R41&amp;" CURNCY","PX_LAST"))</f>
        <v>1</v>
      </c>
      <c r="V41" s="309">
        <f t="shared" si="19"/>
        <v>8.9362217545572609E-2</v>
      </c>
      <c r="X41" s="279" t="str">
        <f t="shared" si="20"/>
        <v>GB00BLPK7227</v>
      </c>
      <c r="Y41" s="306">
        <f t="shared" si="21"/>
        <v>27861.089241034209</v>
      </c>
      <c r="Z41" s="281">
        <f t="shared" si="22"/>
        <v>-448.61075896580223</v>
      </c>
      <c r="AA41" s="281">
        <f t="shared" si="23"/>
        <v>-169.78821333658692</v>
      </c>
      <c r="AB41" s="307" cm="1">
        <f t="array" ref="AB41">_xll.BDP(P41&amp;" Govt","PX_DIRTY_MID")</f>
        <v>86.101021978021961</v>
      </c>
      <c r="AC41" s="310">
        <f t="shared" si="24"/>
        <v>-386258.44817291654</v>
      </c>
      <c r="AD41" s="279" t="str">
        <f t="shared" si="25"/>
        <v>UKT 0 ½ 01/31/29</v>
      </c>
      <c r="AE41" s="281"/>
      <c r="AF41" s="281">
        <f t="shared" si="26"/>
        <v>-448.61075896580223</v>
      </c>
      <c r="AG41" s="281">
        <f t="shared" si="27"/>
        <v>-169.78821333658692</v>
      </c>
      <c r="AH41" s="310">
        <f t="shared" si="28"/>
        <v>-386258.44817291654</v>
      </c>
      <c r="AI41" s="280" t="b">
        <f t="shared" si="29"/>
        <v>1</v>
      </c>
      <c r="AK41" s="321" t="s">
        <v>1038</v>
      </c>
      <c r="AL41" s="322" t="str">
        <f t="shared" si="30"/>
        <v>BR181418 Corp</v>
      </c>
      <c r="AM41" s="322" t="str">
        <f t="shared" si="31"/>
        <v>Sell</v>
      </c>
      <c r="AN41" s="323">
        <f t="shared" si="32"/>
        <v>448.61075896580223</v>
      </c>
      <c r="AO41" s="322" t="str">
        <f t="shared" si="33"/>
        <v>EULNGFI</v>
      </c>
      <c r="AP41" s="324" t="str">
        <f t="shared" si="34"/>
        <v>05/31/2024</v>
      </c>
      <c r="AQ41" s="322" t="s">
        <v>1035</v>
      </c>
      <c r="AR41" s="322" t="s">
        <v>1024</v>
      </c>
      <c r="AS41" s="322" t="s">
        <v>1025</v>
      </c>
      <c r="AT41" s="322"/>
      <c r="AU41" s="327"/>
      <c r="AV41" s="280" t="str" cm="1">
        <f t="array" ref="AV41">_xll.BDP(I41,"SECURITY_TYP")</f>
        <v>UK GILT STOCK</v>
      </c>
    </row>
    <row r="42" spans="1:53" s="280" customFormat="1" x14ac:dyDescent="0.35">
      <c r="A42" s="280" t="s">
        <v>573</v>
      </c>
      <c r="B42" s="280" t="s">
        <v>344</v>
      </c>
      <c r="D42" s="312">
        <v>47201</v>
      </c>
      <c r="E42" s="312">
        <v>40607819.086153843</v>
      </c>
      <c r="F42" s="280">
        <v>86.099000000000004</v>
      </c>
      <c r="G42" s="313"/>
      <c r="H42" s="314">
        <f t="shared" si="17"/>
        <v>0</v>
      </c>
      <c r="I42" s="279" t="s">
        <v>635</v>
      </c>
      <c r="J42" s="280" t="s">
        <v>332</v>
      </c>
      <c r="L42" s="306">
        <v>23531</v>
      </c>
      <c r="M42" s="306">
        <v>6891331.0929508191</v>
      </c>
      <c r="N42" s="282">
        <v>29.236999999999998</v>
      </c>
      <c r="P42" s="280" t="str" cm="1">
        <f t="array" ref="P42">_xll.BDP(I42,"ID_ISIN")</f>
        <v>GB00BMBL1D50</v>
      </c>
      <c r="Q42" s="280" t="str" cm="1">
        <f t="array" ref="Q42">_xll.BDP(P42&amp;" Govt","MATURITY")</f>
        <v>22/10/2061</v>
      </c>
      <c r="R42" s="280" t="str" cm="1">
        <f t="array" ref="R42">_xll.BDP(P42&amp;" Govt","CRNCY")</f>
        <v>GBP</v>
      </c>
      <c r="S42" s="307" cm="1">
        <f t="array" ref="S42">_xll.BDP(P42&amp;" Govt","RISK_MID")</f>
        <v>9.0294075705738663</v>
      </c>
      <c r="T42" s="308">
        <f t="shared" si="18"/>
        <v>21247.098954317364</v>
      </c>
      <c r="U42" s="280" cm="1">
        <f t="array" ref="U42">IF(R42="GBP",1,_xll.BDP("GBP"&amp;R42&amp;" CURNCY","PX_LAST"))</f>
        <v>1</v>
      </c>
      <c r="V42" s="309">
        <f t="shared" si="19"/>
        <v>0.17720683031123741</v>
      </c>
      <c r="X42" s="279" t="str">
        <f t="shared" si="20"/>
        <v>GB00BMBL1D50</v>
      </c>
      <c r="Y42" s="306">
        <f t="shared" si="21"/>
        <v>23158.115095913261</v>
      </c>
      <c r="Z42" s="281">
        <f t="shared" si="22"/>
        <v>-372.88490408673897</v>
      </c>
      <c r="AA42" s="281">
        <f t="shared" si="23"/>
        <v>-336.69297759135111</v>
      </c>
      <c r="AB42" s="307" cm="1">
        <f t="array" ref="AB42">_xll.BDP(P42&amp;" Govt","PX_DIRTY_MID")</f>
        <v>30.633754098360654</v>
      </c>
      <c r="AC42" s="310">
        <f t="shared" si="24"/>
        <v>-114228.64458783959</v>
      </c>
      <c r="AD42" s="279" t="str">
        <f t="shared" si="25"/>
        <v>UKT 0 ½ 10/22/61</v>
      </c>
      <c r="AE42" s="281"/>
      <c r="AF42" s="281">
        <f t="shared" si="26"/>
        <v>-372.88490408673897</v>
      </c>
      <c r="AG42" s="281">
        <f t="shared" si="27"/>
        <v>-336.69297759135111</v>
      </c>
      <c r="AH42" s="310">
        <f t="shared" si="28"/>
        <v>-114228.64458783959</v>
      </c>
      <c r="AI42" s="280" t="b">
        <f t="shared" si="29"/>
        <v>1</v>
      </c>
      <c r="AK42" s="321" t="s">
        <v>1038</v>
      </c>
      <c r="AL42" s="322" t="str">
        <f t="shared" si="30"/>
        <v>BJ457937 Corp</v>
      </c>
      <c r="AM42" s="322" t="str">
        <f t="shared" si="31"/>
        <v>Sell</v>
      </c>
      <c r="AN42" s="323">
        <f t="shared" si="32"/>
        <v>372.88490408673897</v>
      </c>
      <c r="AO42" s="322" t="str">
        <f t="shared" si="33"/>
        <v>EULNGFI</v>
      </c>
      <c r="AP42" s="324" t="str">
        <f t="shared" si="34"/>
        <v>05/31/2024</v>
      </c>
      <c r="AQ42" s="322" t="s">
        <v>1035</v>
      </c>
      <c r="AR42" s="322" t="s">
        <v>1024</v>
      </c>
      <c r="AS42" s="322" t="s">
        <v>1025</v>
      </c>
      <c r="AT42" s="322"/>
      <c r="AU42" s="327"/>
      <c r="AV42" s="280" t="str" cm="1">
        <f t="array" ref="AV42">_xll.BDP(I42,"SECURITY_TYP")</f>
        <v>UK GILT STOCK</v>
      </c>
    </row>
    <row r="43" spans="1:53" s="280" customFormat="1" x14ac:dyDescent="0.35">
      <c r="A43" s="280" t="s">
        <v>629</v>
      </c>
      <c r="B43" s="280" t="s">
        <v>336</v>
      </c>
      <c r="D43" s="312">
        <v>52330</v>
      </c>
      <c r="E43" s="312">
        <v>43691625.25</v>
      </c>
      <c r="F43" s="280">
        <v>83.555000000000007</v>
      </c>
      <c r="G43" s="313"/>
      <c r="H43" s="314">
        <f t="shared" si="17"/>
        <v>0</v>
      </c>
      <c r="I43" s="279" t="s">
        <v>610</v>
      </c>
      <c r="J43" s="280" t="s">
        <v>330</v>
      </c>
      <c r="L43" s="306">
        <v>78599</v>
      </c>
      <c r="M43" s="306">
        <v>37936766.085054941</v>
      </c>
      <c r="N43" s="282">
        <v>47.860999999999997</v>
      </c>
      <c r="P43" s="280" t="str" cm="1">
        <f t="array" ref="P43">_xll.BDP(I43,"ID_ISIN")</f>
        <v>GB00BLH38158</v>
      </c>
      <c r="Q43" s="280" t="str" cm="1">
        <f t="array" ref="Q43">_xll.BDP(P43&amp;" Govt","MATURITY")</f>
        <v>31/07/2051</v>
      </c>
      <c r="R43" s="280" t="str" cm="1">
        <f t="array" ref="R43">_xll.BDP(P43&amp;" Govt","CRNCY")</f>
        <v>GBP</v>
      </c>
      <c r="S43" s="307" cm="1">
        <f t="array" ref="S43">_xll.BDP(P43&amp;" Govt","RISK_MID")</f>
        <v>9.9665320056196549</v>
      </c>
      <c r="T43" s="308">
        <f t="shared" si="18"/>
        <v>78335.94491096992</v>
      </c>
      <c r="U43" s="280" cm="1">
        <f t="array" ref="U43">IF(R43="GBP",1,_xll.BDP("GBP"&amp;R43&amp;" CURNCY","PX_LAST"))</f>
        <v>1</v>
      </c>
      <c r="V43" s="309">
        <f t="shared" si="19"/>
        <v>0.6533439942532937</v>
      </c>
      <c r="X43" s="279" t="str">
        <f t="shared" si="20"/>
        <v>GB00BLH38158</v>
      </c>
      <c r="Y43" s="306">
        <f t="shared" si="21"/>
        <v>77353.477898248544</v>
      </c>
      <c r="Z43" s="281">
        <f t="shared" si="22"/>
        <v>-1245.5221017514559</v>
      </c>
      <c r="AA43" s="281">
        <f t="shared" si="23"/>
        <v>-1241.3535890812545</v>
      </c>
      <c r="AB43" s="307" cm="1">
        <f t="array" ref="AB43">_xll.BDP(P43&amp;" Govt","PX_DIRTY_MID")</f>
        <v>49.672054945054946</v>
      </c>
      <c r="AC43" s="310">
        <f t="shared" si="24"/>
        <v>-618676.42273478629</v>
      </c>
      <c r="AD43" s="279" t="str">
        <f t="shared" si="25"/>
        <v>UKT 1 ¼ 07/31/51</v>
      </c>
      <c r="AE43" s="281"/>
      <c r="AF43" s="281">
        <f t="shared" si="26"/>
        <v>-1245.5221017514559</v>
      </c>
      <c r="AG43" s="281">
        <f t="shared" si="27"/>
        <v>-1241.3535890812545</v>
      </c>
      <c r="AH43" s="310">
        <f t="shared" si="28"/>
        <v>-618676.42273478629</v>
      </c>
      <c r="AI43" s="280" t="b">
        <f t="shared" si="29"/>
        <v>1</v>
      </c>
      <c r="AK43" s="321" t="s">
        <v>1038</v>
      </c>
      <c r="AL43" s="322" t="str">
        <f t="shared" si="30"/>
        <v>BP130056 Corp</v>
      </c>
      <c r="AM43" s="322" t="str">
        <f t="shared" si="31"/>
        <v>Sell</v>
      </c>
      <c r="AN43" s="323">
        <f t="shared" si="32"/>
        <v>1245.5221017514559</v>
      </c>
      <c r="AO43" s="322" t="str">
        <f t="shared" si="33"/>
        <v>EULNGFI</v>
      </c>
      <c r="AP43" s="324" t="str">
        <f t="shared" si="34"/>
        <v>05/31/2024</v>
      </c>
      <c r="AQ43" s="322" t="s">
        <v>1035</v>
      </c>
      <c r="AR43" s="322" t="s">
        <v>1024</v>
      </c>
      <c r="AS43" s="322" t="s">
        <v>1025</v>
      </c>
      <c r="AT43" s="322"/>
      <c r="AU43" s="327"/>
      <c r="AV43" s="280" t="str" cm="1">
        <f t="array" ref="AV43">_xll.BDP(I43,"SECURITY_TYP")</f>
        <v>UK GILT STOCK</v>
      </c>
    </row>
    <row r="44" spans="1:53" s="280" customFormat="1" x14ac:dyDescent="0.35">
      <c r="A44" s="280" t="s">
        <v>630</v>
      </c>
      <c r="B44" s="280" t="s">
        <v>341</v>
      </c>
      <c r="D44" s="312">
        <v>50100</v>
      </c>
      <c r="E44" s="312">
        <v>45776887.426229507</v>
      </c>
      <c r="F44" s="280">
        <v>90.453000000000003</v>
      </c>
      <c r="G44" s="313"/>
      <c r="H44" s="314" t="e">
        <f t="shared" si="17"/>
        <v>#N/A</v>
      </c>
      <c r="I44" s="279" t="s">
        <v>631</v>
      </c>
      <c r="J44" s="280" t="s">
        <v>632</v>
      </c>
      <c r="L44" s="306">
        <v>0.153999999999996</v>
      </c>
      <c r="M44" s="306">
        <v>86.194341538459298</v>
      </c>
      <c r="N44" s="282">
        <v>55.447000000000003</v>
      </c>
      <c r="P44" s="280" t="str" cm="1">
        <f t="array" ref="P44">_xll.BDP(I44,"ID_ISIN")</f>
        <v>GB00BDCHBW80</v>
      </c>
      <c r="Q44" s="280" t="str" cm="1">
        <f t="array" ref="Q44">_xll.BDP(P44&amp;" Govt","MATURITY")</f>
        <v>22/07/2047</v>
      </c>
      <c r="R44" s="280" t="str" cm="1">
        <f t="array" ref="R44">_xll.BDP(P44&amp;" Govt","CRNCY")</f>
        <v>GBP</v>
      </c>
      <c r="S44" s="307" cm="1">
        <f t="array" ref="S44">_xll.BDP(P44&amp;" Govt","RISK_MID")</f>
        <v>10.02128472186854</v>
      </c>
      <c r="T44" s="308">
        <f t="shared" si="18"/>
        <v>0.1543277847167715</v>
      </c>
      <c r="U44" s="280" cm="1">
        <f t="array" ref="U44">IF(R44="GBP",1,_xll.BDP("GBP"&amp;R44&amp;" CURNCY","PX_LAST"))</f>
        <v>1</v>
      </c>
      <c r="V44" s="309">
        <f t="shared" si="19"/>
        <v>1.2871374872124395E-6</v>
      </c>
      <c r="X44" s="279" t="str">
        <f t="shared" si="20"/>
        <v>GB00BDCHBW80</v>
      </c>
      <c r="Y44" s="306">
        <f t="shared" si="21"/>
        <v>0.15155963302751901</v>
      </c>
      <c r="Z44" s="281">
        <f t="shared" si="22"/>
        <v>-2.4403669724769872E-3</v>
      </c>
      <c r="AA44" s="281">
        <f t="shared" si="23"/>
        <v>-2.4455612257036213E-3</v>
      </c>
      <c r="AB44" s="307" cm="1">
        <f t="array" ref="AB44">_xll.BDP(P44&amp;" Govt","PX_DIRTY_MID")</f>
        <v>56.697653846153848</v>
      </c>
      <c r="AC44" s="310">
        <f t="shared" si="24"/>
        <v>-1.3836308186308668</v>
      </c>
      <c r="AD44" s="279" t="str">
        <f t="shared" si="25"/>
        <v>UKT 1 ½ 07/22/47</v>
      </c>
      <c r="AE44" s="281"/>
      <c r="AF44" s="281">
        <f t="shared" si="26"/>
        <v>-2.4403669724769872E-3</v>
      </c>
      <c r="AG44" s="281">
        <f t="shared" si="27"/>
        <v>-2.4455612257036213E-3</v>
      </c>
      <c r="AH44" s="310">
        <f t="shared" si="28"/>
        <v>-1.3836308186308668</v>
      </c>
      <c r="AI44" s="280" t="b">
        <f t="shared" si="29"/>
        <v>1</v>
      </c>
      <c r="AK44" s="321" t="s">
        <v>1038</v>
      </c>
      <c r="AL44" s="322" t="str">
        <f t="shared" si="30"/>
        <v>QZ554181 Corp</v>
      </c>
      <c r="AM44" s="322" t="str">
        <f t="shared" si="31"/>
        <v>Sell</v>
      </c>
      <c r="AN44" s="323">
        <f t="shared" si="32"/>
        <v>2.4403669724769872E-3</v>
      </c>
      <c r="AO44" s="322" t="str">
        <f t="shared" si="33"/>
        <v>EULNGFI</v>
      </c>
      <c r="AP44" s="324" t="str">
        <f t="shared" si="34"/>
        <v>05/31/2024</v>
      </c>
      <c r="AQ44" s="322" t="s">
        <v>1035</v>
      </c>
      <c r="AR44" s="322" t="s">
        <v>1024</v>
      </c>
      <c r="AS44" s="322" t="s">
        <v>1025</v>
      </c>
      <c r="AT44" s="322"/>
      <c r="AU44" s="327"/>
      <c r="AV44" s="280" t="str" cm="1">
        <f t="array" ref="AV44">_xll.BDP(I44,"SECURITY_TYP")</f>
        <v>UK GILT STOCK</v>
      </c>
    </row>
    <row r="45" spans="1:53" s="280" customFormat="1" x14ac:dyDescent="0.35">
      <c r="A45" s="280" t="s">
        <v>625</v>
      </c>
      <c r="B45" s="280" t="s">
        <v>345</v>
      </c>
      <c r="D45" s="312">
        <v>48200</v>
      </c>
      <c r="E45" s="312">
        <v>46275497.792349726</v>
      </c>
      <c r="F45" s="280">
        <v>95.566000000000003</v>
      </c>
      <c r="G45" s="313"/>
      <c r="H45" s="314">
        <f t="shared" si="17"/>
        <v>0</v>
      </c>
      <c r="I45" s="279" t="s">
        <v>638</v>
      </c>
      <c r="J45" s="280" t="s">
        <v>335</v>
      </c>
      <c r="L45" s="306">
        <v>44306</v>
      </c>
      <c r="M45" s="306">
        <v>22739095.747213118</v>
      </c>
      <c r="N45" s="282">
        <v>51.162999999999997</v>
      </c>
      <c r="P45" s="280" t="str" cm="1">
        <f t="array" ref="P45">_xll.BDP(I45,"ID_ISIN")</f>
        <v>GB00BJLR0J16</v>
      </c>
      <c r="Q45" s="280" t="str" cm="1">
        <f t="array" ref="Q45">_xll.BDP(P45&amp;" Govt","MATURITY")</f>
        <v>22/10/2054</v>
      </c>
      <c r="R45" s="280" t="str" cm="1">
        <f t="array" ref="R45">_xll.BDP(P45&amp;" Govt","CRNCY")</f>
        <v>GBP</v>
      </c>
      <c r="S45" s="307" cm="1">
        <f t="array" ref="S45">_xll.BDP(P45&amp;" Govt","RISK_MID")</f>
        <v>10.790145651683858</v>
      </c>
      <c r="T45" s="308">
        <f t="shared" si="18"/>
        <v>47806.819324350501</v>
      </c>
      <c r="U45" s="280" cm="1">
        <f t="array" ref="U45">IF(R45="GBP",1,_xll.BDP("GBP"&amp;R45&amp;" CURNCY","PX_LAST"))</f>
        <v>1</v>
      </c>
      <c r="V45" s="309">
        <f t="shared" si="19"/>
        <v>0.39872242972769389</v>
      </c>
      <c r="X45" s="279" t="str">
        <f t="shared" si="20"/>
        <v>GB00BJLR0J16</v>
      </c>
      <c r="Y45" s="306">
        <f t="shared" si="21"/>
        <v>43603.903252710596</v>
      </c>
      <c r="Z45" s="281">
        <f t="shared" si="22"/>
        <v>-702.09674728940445</v>
      </c>
      <c r="AA45" s="281">
        <f t="shared" si="23"/>
        <v>-757.57261648261476</v>
      </c>
      <c r="AB45" s="307" cm="1">
        <f t="array" ref="AB45">_xll.BDP(P45&amp;" Govt","PX_DIRTY_MID")</f>
        <v>52.843450819672135</v>
      </c>
      <c r="AC45" s="310">
        <f t="shared" si="24"/>
        <v>-371012.14936039416</v>
      </c>
      <c r="AD45" s="279" t="str">
        <f t="shared" si="25"/>
        <v>UKT 1 ⅝ 10/22/54</v>
      </c>
      <c r="AE45" s="281"/>
      <c r="AF45" s="281">
        <f t="shared" si="26"/>
        <v>-702.09674728940445</v>
      </c>
      <c r="AG45" s="281">
        <f t="shared" si="27"/>
        <v>-757.57261648261476</v>
      </c>
      <c r="AH45" s="310">
        <f t="shared" si="28"/>
        <v>-371012.14936039416</v>
      </c>
      <c r="AI45" s="280" t="b">
        <f t="shared" si="29"/>
        <v>1</v>
      </c>
      <c r="AK45" s="321" t="s">
        <v>1038</v>
      </c>
      <c r="AL45" s="322" t="str">
        <f t="shared" si="30"/>
        <v>ZS535571 Corp</v>
      </c>
      <c r="AM45" s="322" t="str">
        <f t="shared" si="31"/>
        <v>Sell</v>
      </c>
      <c r="AN45" s="323">
        <f t="shared" si="32"/>
        <v>702.09674728940445</v>
      </c>
      <c r="AO45" s="322" t="str">
        <f t="shared" si="33"/>
        <v>EULNGFI</v>
      </c>
      <c r="AP45" s="324" t="str">
        <f t="shared" si="34"/>
        <v>05/31/2024</v>
      </c>
      <c r="AQ45" s="322" t="s">
        <v>1035</v>
      </c>
      <c r="AR45" s="322" t="s">
        <v>1024</v>
      </c>
      <c r="AS45" s="322" t="s">
        <v>1025</v>
      </c>
      <c r="AT45" s="322"/>
      <c r="AU45" s="327"/>
      <c r="AV45" s="280" t="str" cm="1">
        <f t="array" ref="AV45">_xll.BDP(I45,"SECURITY_TYP")</f>
        <v>UK GILT STOCK</v>
      </c>
    </row>
    <row r="46" spans="1:53" s="280" customFormat="1" x14ac:dyDescent="0.35">
      <c r="A46" s="280" t="s">
        <v>271</v>
      </c>
      <c r="B46" s="280" t="s">
        <v>272</v>
      </c>
      <c r="D46" s="280">
        <v>54800</v>
      </c>
      <c r="E46" s="280">
        <v>54035766.004180603</v>
      </c>
      <c r="F46" s="280">
        <v>96.527000000000001</v>
      </c>
      <c r="G46" s="313"/>
      <c r="H46" s="314">
        <f t="shared" si="17"/>
        <v>0</v>
      </c>
      <c r="I46" s="279" t="s">
        <v>588</v>
      </c>
      <c r="J46" s="280" t="s">
        <v>340</v>
      </c>
      <c r="L46" s="306">
        <v>40860</v>
      </c>
      <c r="M46" s="306">
        <v>21468079.730769232</v>
      </c>
      <c r="N46" s="282">
        <v>51.93</v>
      </c>
      <c r="P46" s="280" t="str" cm="1">
        <f t="array" ref="P46">_xll.BDP(I46,"ID_ISIN")</f>
        <v>GB00BD0XH204</v>
      </c>
      <c r="Q46" s="280" t="str" cm="1">
        <f t="array" ref="Q46">_xll.BDP(P46&amp;" Govt","MATURITY")</f>
        <v>22/07/2057</v>
      </c>
      <c r="R46" s="280" t="str" cm="1">
        <f t="array" ref="R46">_xll.BDP(P46&amp;" Govt","CRNCY")</f>
        <v>GBP</v>
      </c>
      <c r="S46" s="307" cm="1">
        <f t="array" ref="S46">_xll.BDP(P46&amp;" Govt","RISK_MID")</f>
        <v>11.27941009235407</v>
      </c>
      <c r="T46" s="308">
        <f t="shared" si="18"/>
        <v>46087.669637358733</v>
      </c>
      <c r="U46" s="280" cm="1">
        <f t="array" ref="U46">IF(R46="GBP",1,_xll.BDP("GBP"&amp;R46&amp;" CURNCY","PX_LAST"))</f>
        <v>1</v>
      </c>
      <c r="V46" s="309">
        <f t="shared" si="19"/>
        <v>0.38438423383952236</v>
      </c>
      <c r="X46" s="279" t="str">
        <f t="shared" si="20"/>
        <v>GB00BD0XH204</v>
      </c>
      <c r="Y46" s="306">
        <f t="shared" si="21"/>
        <v>40212.510425354463</v>
      </c>
      <c r="Z46" s="281">
        <f t="shared" si="22"/>
        <v>-647.48957464553678</v>
      </c>
      <c r="AA46" s="281">
        <f t="shared" si="23"/>
        <v>-730.33004429509106</v>
      </c>
      <c r="AB46" s="307" cm="1">
        <f t="array" ref="AB46">_xll.BDP(P46&amp;" Govt","PX_DIRTY_MID")</f>
        <v>53.217846153846153</v>
      </c>
      <c r="AC46" s="310">
        <f t="shared" si="24"/>
        <v>-344580.00569705456</v>
      </c>
      <c r="AD46" s="279" t="str">
        <f t="shared" si="25"/>
        <v>UKT 1 ¾ 07/22/57</v>
      </c>
      <c r="AE46" s="281"/>
      <c r="AF46" s="281">
        <f t="shared" si="26"/>
        <v>-647.48957464553678</v>
      </c>
      <c r="AG46" s="281">
        <f t="shared" si="27"/>
        <v>-730.33004429509106</v>
      </c>
      <c r="AH46" s="310">
        <f t="shared" si="28"/>
        <v>-344580.00569705456</v>
      </c>
      <c r="AI46" s="280" t="b">
        <f t="shared" si="29"/>
        <v>1</v>
      </c>
      <c r="AK46" s="321" t="s">
        <v>1038</v>
      </c>
      <c r="AL46" s="322" t="str">
        <f t="shared" si="30"/>
        <v>AM064544 Corp</v>
      </c>
      <c r="AM46" s="322" t="str">
        <f t="shared" si="31"/>
        <v>Sell</v>
      </c>
      <c r="AN46" s="323">
        <f t="shared" si="32"/>
        <v>647.48957464553678</v>
      </c>
      <c r="AO46" s="322" t="str">
        <f t="shared" si="33"/>
        <v>EULNGFI</v>
      </c>
      <c r="AP46" s="324" t="str">
        <f t="shared" si="34"/>
        <v>05/31/2024</v>
      </c>
      <c r="AQ46" s="322" t="s">
        <v>1035</v>
      </c>
      <c r="AR46" s="322" t="s">
        <v>1024</v>
      </c>
      <c r="AS46" s="322" t="s">
        <v>1025</v>
      </c>
      <c r="AT46" s="322"/>
      <c r="AU46" s="327"/>
      <c r="AV46" s="280" t="str" cm="1">
        <f t="array" ref="AV46">_xll.BDP(I46,"SECURITY_TYP")</f>
        <v>UK GILT STOCK</v>
      </c>
    </row>
    <row r="47" spans="1:53" s="280" customFormat="1" x14ac:dyDescent="0.35">
      <c r="A47" s="280" t="s">
        <v>638</v>
      </c>
      <c r="B47" s="280" t="s">
        <v>335</v>
      </c>
      <c r="D47" s="280">
        <v>44306</v>
      </c>
      <c r="E47" s="280">
        <v>23404622.710163932</v>
      </c>
      <c r="F47" s="280">
        <v>52.451999999999998</v>
      </c>
      <c r="G47" s="313"/>
      <c r="H47" s="314">
        <f t="shared" si="17"/>
        <v>0</v>
      </c>
      <c r="I47" s="279" t="s">
        <v>643</v>
      </c>
      <c r="J47" s="280" t="s">
        <v>644</v>
      </c>
      <c r="L47" s="306">
        <v>29537</v>
      </c>
      <c r="M47" s="306">
        <v>21781158.487282611</v>
      </c>
      <c r="N47" s="282">
        <v>73.352000000000004</v>
      </c>
      <c r="P47" s="280" t="str" cm="1">
        <f t="array" ref="P47">_xll.BDP(I47,"ID_ISIN")</f>
        <v>GB00BZB26Y51</v>
      </c>
      <c r="Q47" s="280" t="str" cm="1">
        <f t="array" ref="Q47">_xll.BDP(P47&amp;" Govt","MATURITY")</f>
        <v>07/09/2037</v>
      </c>
      <c r="R47" s="280" t="str" cm="1">
        <f t="array" ref="R47">_xll.BDP(P47&amp;" Govt","CRNCY")</f>
        <v>GBP</v>
      </c>
      <c r="S47" s="307" cm="1">
        <f t="array" ref="S47">_xll.BDP(P47&amp;" Govt","RISK_MID")</f>
        <v>8.4803335563066184</v>
      </c>
      <c r="T47" s="308">
        <f t="shared" si="18"/>
        <v>25048.361225262859</v>
      </c>
      <c r="U47" s="280" cm="1">
        <f t="array" ref="U47">IF(R47="GBP",1,_xll.BDP("GBP"&amp;R47&amp;" CURNCY","PX_LAST"))</f>
        <v>1</v>
      </c>
      <c r="V47" s="309">
        <f t="shared" si="19"/>
        <v>0.20891043557350175</v>
      </c>
      <c r="X47" s="279" t="str">
        <f t="shared" si="20"/>
        <v>GB00BZB26Y51</v>
      </c>
      <c r="Y47" s="306">
        <f t="shared" si="21"/>
        <v>29068.940783986658</v>
      </c>
      <c r="Z47" s="281">
        <f t="shared" si="22"/>
        <v>-468.05921601334194</v>
      </c>
      <c r="AA47" s="281">
        <f t="shared" si="23"/>
        <v>-396.92982758965115</v>
      </c>
      <c r="AB47" s="307" cm="1">
        <f t="array" ref="AB47">_xll.BDP(P47&amp;" Govt","PX_DIRTY_MID")</f>
        <v>75.701206521739124</v>
      </c>
      <c r="AC47" s="310">
        <f t="shared" si="24"/>
        <v>-354326.47375829297</v>
      </c>
      <c r="AD47" s="279" t="str">
        <f t="shared" si="25"/>
        <v>UKT 1 ¾ 09/07/37</v>
      </c>
      <c r="AE47" s="281"/>
      <c r="AF47" s="281">
        <f t="shared" si="26"/>
        <v>-468.05921601334194</v>
      </c>
      <c r="AG47" s="281">
        <f t="shared" si="27"/>
        <v>-396.92982758965115</v>
      </c>
      <c r="AH47" s="310">
        <f t="shared" si="28"/>
        <v>-354326.47375829297</v>
      </c>
      <c r="AI47" s="280" t="b">
        <f t="shared" si="29"/>
        <v>1</v>
      </c>
      <c r="AK47" s="321" t="s">
        <v>1038</v>
      </c>
      <c r="AL47" s="322" t="str">
        <f t="shared" si="30"/>
        <v>AL083268 Corp</v>
      </c>
      <c r="AM47" s="322" t="str">
        <f t="shared" si="31"/>
        <v>Sell</v>
      </c>
      <c r="AN47" s="323">
        <f t="shared" si="32"/>
        <v>468.05921601334194</v>
      </c>
      <c r="AO47" s="322" t="str">
        <f t="shared" si="33"/>
        <v>EULNGFI</v>
      </c>
      <c r="AP47" s="324" t="str">
        <f t="shared" si="34"/>
        <v>05/31/2024</v>
      </c>
      <c r="AQ47" s="322" t="s">
        <v>1035</v>
      </c>
      <c r="AR47" s="322" t="s">
        <v>1024</v>
      </c>
      <c r="AS47" s="322" t="s">
        <v>1025</v>
      </c>
      <c r="AT47" s="322"/>
      <c r="AU47" s="327"/>
      <c r="AV47" s="280" t="str" cm="1">
        <f t="array" ref="AV47">_xll.BDP(I47,"SECURITY_TYP")</f>
        <v>UK GILT STOCK</v>
      </c>
    </row>
    <row r="48" spans="1:53" s="280" customFormat="1" x14ac:dyDescent="0.35">
      <c r="A48" s="280" t="s">
        <v>641</v>
      </c>
      <c r="B48" s="280" t="s">
        <v>642</v>
      </c>
      <c r="D48" s="280">
        <v>15752.140000034124</v>
      </c>
      <c r="E48" s="280">
        <v>1160.5582650777983</v>
      </c>
      <c r="F48" s="280">
        <v>1</v>
      </c>
      <c r="G48" s="313"/>
      <c r="H48" s="314">
        <f t="shared" si="17"/>
        <v>-6900</v>
      </c>
      <c r="I48" s="279" t="s">
        <v>637</v>
      </c>
      <c r="J48" s="280" t="s">
        <v>343</v>
      </c>
      <c r="L48" s="306">
        <v>36922</v>
      </c>
      <c r="M48" s="306">
        <v>23273506.799340658</v>
      </c>
      <c r="N48" s="282">
        <v>62.161999999999999</v>
      </c>
      <c r="P48" s="280" t="str" cm="1">
        <f t="array" ref="P48">_xll.BDP(I48,"ID_ISIN")</f>
        <v>GB00BYYMZX75</v>
      </c>
      <c r="Q48" s="280" t="str" cm="1">
        <f t="array" ref="Q48">_xll.BDP(P48&amp;" Govt","MATURITY")</f>
        <v>22/07/2065</v>
      </c>
      <c r="R48" s="280" t="str" cm="1">
        <f t="array" ref="R48">_xll.BDP(P48&amp;" Govt","CRNCY")</f>
        <v>GBP</v>
      </c>
      <c r="S48" s="307" cm="1">
        <f t="array" ref="S48">_xll.BDP(P48&amp;" Govt","RISK_MID")</f>
        <v>13.470678426861582</v>
      </c>
      <c r="T48" s="308">
        <f t="shared" si="18"/>
        <v>49736.438887658333</v>
      </c>
      <c r="U48" s="280" cm="1">
        <f t="array" ref="U48">IF(R48="GBP",1,_xll.BDP("GBP"&amp;R48&amp;" CURNCY","PX_LAST"))</f>
        <v>1</v>
      </c>
      <c r="V48" s="309">
        <f t="shared" si="19"/>
        <v>0.41481600406720875</v>
      </c>
      <c r="X48" s="279" t="str">
        <f t="shared" si="20"/>
        <v>GB00BYYMZX75</v>
      </c>
      <c r="Y48" s="306">
        <f t="shared" si="21"/>
        <v>36336.914095079235</v>
      </c>
      <c r="Z48" s="281">
        <f t="shared" si="22"/>
        <v>-585.08590492076473</v>
      </c>
      <c r="AA48" s="281">
        <f t="shared" si="23"/>
        <v>-788.15040772769328</v>
      </c>
      <c r="AB48" s="307" cm="1">
        <f t="array" ref="AB48">_xll.BDP(P48&amp;" Govt","PX_DIRTY_MID")</f>
        <v>63.434423076923082</v>
      </c>
      <c r="AC48" s="310">
        <f t="shared" si="24"/>
        <v>-371145.86829088186</v>
      </c>
      <c r="AD48" s="279" t="str">
        <f t="shared" si="25"/>
        <v>UKT 2 ½ 07/22/65</v>
      </c>
      <c r="AE48" s="281"/>
      <c r="AF48" s="281">
        <f t="shared" si="26"/>
        <v>-585.08590492076473</v>
      </c>
      <c r="AG48" s="281">
        <f t="shared" si="27"/>
        <v>-788.15040772769328</v>
      </c>
      <c r="AH48" s="310">
        <f t="shared" si="28"/>
        <v>-371145.86829088186</v>
      </c>
      <c r="AI48" s="280" t="b">
        <f t="shared" si="29"/>
        <v>1</v>
      </c>
      <c r="AK48" s="321" t="s">
        <v>1038</v>
      </c>
      <c r="AL48" s="322" t="str">
        <f t="shared" si="30"/>
        <v>QJ158195 Corp</v>
      </c>
      <c r="AM48" s="322" t="str">
        <f t="shared" si="31"/>
        <v>Sell</v>
      </c>
      <c r="AN48" s="323">
        <f t="shared" si="32"/>
        <v>585.08590492076473</v>
      </c>
      <c r="AO48" s="322" t="str">
        <f t="shared" si="33"/>
        <v>EULNGFI</v>
      </c>
      <c r="AP48" s="324" t="str">
        <f t="shared" si="34"/>
        <v>05/31/2024</v>
      </c>
      <c r="AQ48" s="322" t="s">
        <v>1035</v>
      </c>
      <c r="AR48" s="322" t="s">
        <v>1024</v>
      </c>
      <c r="AS48" s="322" t="s">
        <v>1025</v>
      </c>
      <c r="AT48" s="322"/>
      <c r="AU48" s="327"/>
      <c r="AV48" s="280" t="str" cm="1">
        <f t="array" ref="AV48">_xll.BDP(I48,"SECURITY_TYP")</f>
        <v>UK GILT STOCK</v>
      </c>
    </row>
    <row r="49" spans="1:48" s="280" customFormat="1" x14ac:dyDescent="0.35">
      <c r="A49" s="280" t="s">
        <v>584</v>
      </c>
      <c r="B49" s="280" t="s">
        <v>346</v>
      </c>
      <c r="D49" s="280">
        <v>17142</v>
      </c>
      <c r="E49" s="280">
        <v>17244545.692131147</v>
      </c>
      <c r="F49" s="280">
        <v>100.131</v>
      </c>
      <c r="G49" s="313"/>
      <c r="H49" s="314">
        <f t="shared" si="17"/>
        <v>0</v>
      </c>
      <c r="I49" s="279" t="s">
        <v>629</v>
      </c>
      <c r="J49" s="280" t="s">
        <v>336</v>
      </c>
      <c r="L49" s="306">
        <v>52330</v>
      </c>
      <c r="M49" s="306">
        <v>43515497.421428584</v>
      </c>
      <c r="N49" s="282">
        <v>82.022000000000006</v>
      </c>
      <c r="P49" s="280" t="str" cm="1">
        <f t="array" ref="P49">_xll.BDP(I49,"ID_ISIN")</f>
        <v>GB00B84Z9V04</v>
      </c>
      <c r="Q49" s="280" t="str" cm="1">
        <f t="array" ref="Q49">_xll.BDP(P49&amp;" Govt","MATURITY")</f>
        <v>22/01/2044</v>
      </c>
      <c r="R49" s="280" t="str" cm="1">
        <f t="array" ref="R49">_xll.BDP(P49&amp;" Govt","CRNCY")</f>
        <v>GBP</v>
      </c>
      <c r="S49" s="307" cm="1">
        <f t="array" ref="S49">_xll.BDP(P49&amp;" Govt","RISK_MID")</f>
        <v>11.488171484737109</v>
      </c>
      <c r="T49" s="308">
        <f t="shared" si="18"/>
        <v>60117.601379629297</v>
      </c>
      <c r="U49" s="280" cm="1">
        <f t="array" ref="U49">IF(R49="GBP",1,_xll.BDP("GBP"&amp;R49&amp;" CURNCY","PX_LAST"))</f>
        <v>1</v>
      </c>
      <c r="V49" s="309">
        <f t="shared" si="19"/>
        <v>0.50139784303277146</v>
      </c>
      <c r="X49" s="279" t="str">
        <f t="shared" si="20"/>
        <v>GB00B84Z9V04</v>
      </c>
      <c r="Y49" s="306">
        <f t="shared" si="21"/>
        <v>51500.750625521272</v>
      </c>
      <c r="Z49" s="281">
        <f t="shared" si="22"/>
        <v>-829.24937447872799</v>
      </c>
      <c r="AA49" s="281">
        <f t="shared" si="23"/>
        <v>-952.65590176226067</v>
      </c>
      <c r="AB49" s="307" cm="1">
        <f t="array" ref="AB49">_xll.BDP(P49&amp;" Govt","PX_DIRTY_MID")</f>
        <v>83.511500000000012</v>
      </c>
      <c r="AC49" s="310">
        <f t="shared" si="24"/>
        <v>-692518.59136780305</v>
      </c>
      <c r="AD49" s="279" t="str">
        <f t="shared" si="25"/>
        <v>UKT 3 ¼ 01/22/44</v>
      </c>
      <c r="AE49" s="281"/>
      <c r="AF49" s="281">
        <f t="shared" si="26"/>
        <v>-829.24937447872799</v>
      </c>
      <c r="AG49" s="281">
        <f t="shared" si="27"/>
        <v>-952.65590176226067</v>
      </c>
      <c r="AH49" s="310">
        <f t="shared" si="28"/>
        <v>-692518.59136780305</v>
      </c>
      <c r="AI49" s="280" t="b">
        <f t="shared" si="29"/>
        <v>1</v>
      </c>
      <c r="AK49" s="321" t="s">
        <v>1038</v>
      </c>
      <c r="AL49" s="322" t="str">
        <f t="shared" si="30"/>
        <v>EJ407307 Corp</v>
      </c>
      <c r="AM49" s="322" t="str">
        <f t="shared" si="31"/>
        <v>Sell</v>
      </c>
      <c r="AN49" s="323">
        <f t="shared" si="32"/>
        <v>829.24937447872799</v>
      </c>
      <c r="AO49" s="322" t="str">
        <f t="shared" si="33"/>
        <v>EULNGFI</v>
      </c>
      <c r="AP49" s="324" t="str">
        <f t="shared" si="34"/>
        <v>05/31/2024</v>
      </c>
      <c r="AQ49" s="322" t="s">
        <v>1035</v>
      </c>
      <c r="AR49" s="322" t="s">
        <v>1024</v>
      </c>
      <c r="AS49" s="322" t="s">
        <v>1025</v>
      </c>
      <c r="AT49" s="322"/>
      <c r="AU49" s="327"/>
      <c r="AV49" s="280" t="str" cm="1">
        <f t="array" ref="AV49">_xll.BDP(I49,"SECURITY_TYP")</f>
        <v>UK GILT STOCK</v>
      </c>
    </row>
    <row r="50" spans="1:48" s="280" customFormat="1" x14ac:dyDescent="0.35">
      <c r="A50" s="280" t="s">
        <v>624</v>
      </c>
      <c r="B50" s="280" t="s">
        <v>347</v>
      </c>
      <c r="D50" s="280">
        <v>26830</v>
      </c>
      <c r="E50" s="280">
        <v>23476962.534426227</v>
      </c>
      <c r="F50" s="280">
        <v>86.641999999999996</v>
      </c>
      <c r="G50" s="313"/>
      <c r="H50" s="314">
        <f t="shared" si="17"/>
        <v>0</v>
      </c>
      <c r="I50" s="279" t="s">
        <v>573</v>
      </c>
      <c r="J50" s="280" t="s">
        <v>344</v>
      </c>
      <c r="L50" s="306">
        <v>47201</v>
      </c>
      <c r="M50" s="306">
        <v>40506082.776923068</v>
      </c>
      <c r="N50" s="282">
        <v>84.594999999999999</v>
      </c>
      <c r="P50" s="280" t="str" cm="1">
        <f t="array" ref="P50">_xll.BDP(I50,"ID_ISIN")</f>
        <v>GB00BN65R313</v>
      </c>
      <c r="Q50" s="280" t="str" cm="1">
        <f t="array" ref="Q50">_xll.BDP(P50&amp;" Govt","MATURITY")</f>
        <v>22/01/2045</v>
      </c>
      <c r="R50" s="280" t="str" cm="1">
        <f t="array" ref="R50">_xll.BDP(P50&amp;" Govt","CRNCY")</f>
        <v>GBP</v>
      </c>
      <c r="S50" s="307" cm="1">
        <f t="array" ref="S50">_xll.BDP(P50&amp;" Govt","RISK_MID")</f>
        <v>12.033724069037532</v>
      </c>
      <c r="T50" s="308">
        <f t="shared" si="18"/>
        <v>56800.380978264053</v>
      </c>
      <c r="U50" s="280" cm="1">
        <f t="array" ref="U50">IF(R50="GBP",1,_xll.BDP("GBP"&amp;R50&amp;" CURNCY","PX_LAST"))</f>
        <v>1</v>
      </c>
      <c r="V50" s="309">
        <f t="shared" si="19"/>
        <v>0.47373128422238575</v>
      </c>
      <c r="X50" s="279" t="str">
        <f t="shared" si="20"/>
        <v>GB00BN65R313</v>
      </c>
      <c r="Y50" s="306">
        <f t="shared" si="21"/>
        <v>46453.027522935779</v>
      </c>
      <c r="Z50" s="281">
        <f t="shared" si="22"/>
        <v>-747.97247706422058</v>
      </c>
      <c r="AA50" s="281">
        <f t="shared" si="23"/>
        <v>-900.08944002253361</v>
      </c>
      <c r="AB50" s="307" cm="1">
        <f t="array" ref="AB50">_xll.BDP(P50&amp;" Govt","PX_DIRTY_MID")</f>
        <v>86.049692307692311</v>
      </c>
      <c r="AC50" s="310">
        <f t="shared" si="24"/>
        <v>-643628.01505998627</v>
      </c>
      <c r="AD50" s="279" t="str">
        <f t="shared" si="25"/>
        <v>UKT 3 ½ 01/22/45</v>
      </c>
      <c r="AE50" s="281"/>
      <c r="AF50" s="281">
        <f t="shared" si="26"/>
        <v>-747.97247706422058</v>
      </c>
      <c r="AG50" s="281">
        <f t="shared" si="27"/>
        <v>-900.08944002253361</v>
      </c>
      <c r="AH50" s="310">
        <f t="shared" si="28"/>
        <v>-643628.01505998627</v>
      </c>
      <c r="AI50" s="280" t="b">
        <f t="shared" si="29"/>
        <v>1</v>
      </c>
      <c r="AK50" s="321" t="s">
        <v>1038</v>
      </c>
      <c r="AL50" s="322" t="str">
        <f t="shared" si="30"/>
        <v>EK333934 Corp</v>
      </c>
      <c r="AM50" s="322" t="str">
        <f t="shared" si="31"/>
        <v>Sell</v>
      </c>
      <c r="AN50" s="323">
        <f t="shared" si="32"/>
        <v>747.97247706422058</v>
      </c>
      <c r="AO50" s="322" t="str">
        <f t="shared" si="33"/>
        <v>EULNGFI</v>
      </c>
      <c r="AP50" s="324" t="str">
        <f t="shared" si="34"/>
        <v>05/31/2024</v>
      </c>
      <c r="AQ50" s="322" t="s">
        <v>1035</v>
      </c>
      <c r="AR50" s="322" t="s">
        <v>1024</v>
      </c>
      <c r="AS50" s="322" t="s">
        <v>1025</v>
      </c>
      <c r="AT50" s="322"/>
      <c r="AU50" s="327"/>
      <c r="AV50" s="280" t="str" cm="1">
        <f t="array" ref="AV50">_xll.BDP(I50,"SECURITY_TYP")</f>
        <v>UK GILT STOCK</v>
      </c>
    </row>
    <row r="51" spans="1:48" s="280" customFormat="1" x14ac:dyDescent="0.35">
      <c r="A51" s="280" t="s">
        <v>622</v>
      </c>
      <c r="B51" s="280" t="s">
        <v>623</v>
      </c>
      <c r="D51" s="280">
        <v>51150</v>
      </c>
      <c r="E51" s="280">
        <v>3743971.3852099231</v>
      </c>
      <c r="F51" s="280">
        <v>100.47</v>
      </c>
      <c r="G51" s="313"/>
      <c r="H51" s="314">
        <f t="shared" si="17"/>
        <v>-37800</v>
      </c>
      <c r="I51" s="279" t="s">
        <v>585</v>
      </c>
      <c r="J51" s="280" t="s">
        <v>338</v>
      </c>
      <c r="L51" s="306">
        <v>81297</v>
      </c>
      <c r="M51" s="306">
        <v>80039548.64803277</v>
      </c>
      <c r="N51" s="282">
        <v>98.108999999999995</v>
      </c>
      <c r="P51" s="280" t="str" cm="1">
        <f t="array" ref="P51">_xll.BDP(I51,"ID_ISIN")</f>
        <v>GB00BPCJD880</v>
      </c>
      <c r="Q51" s="280" t="str" cm="1">
        <f t="array" ref="Q51">_xll.BDP(P51&amp;" Govt","MATURITY")</f>
        <v>22/10/2025</v>
      </c>
      <c r="R51" s="280" t="str" cm="1">
        <f t="array" ref="R51">_xll.BDP(P51&amp;" Govt","CRNCY")</f>
        <v>GBP</v>
      </c>
      <c r="S51" s="307" cm="1">
        <f t="array" ref="S51">_xll.BDP(P51&amp;" Govt","RISK_MID")</f>
        <v>1.2083081613340596</v>
      </c>
      <c r="T51" s="308">
        <f t="shared" si="18"/>
        <v>9823.1828591975045</v>
      </c>
      <c r="U51" s="280" cm="1">
        <f t="array" ref="U51">IF(R51="GBP",1,_xll.BDP("GBP"&amp;R51&amp;" CURNCY","PX_LAST"))</f>
        <v>1</v>
      </c>
      <c r="V51" s="309">
        <f t="shared" si="19"/>
        <v>8.1928130602147667E-2</v>
      </c>
      <c r="X51" s="279" t="str">
        <f t="shared" si="20"/>
        <v>GB00BPCJD880</v>
      </c>
      <c r="Y51" s="306">
        <f t="shared" si="21"/>
        <v>80008.723936613853</v>
      </c>
      <c r="Z51" s="281">
        <f t="shared" si="22"/>
        <v>-1288.2760633861471</v>
      </c>
      <c r="AA51" s="281">
        <f t="shared" si="23"/>
        <v>-155.66344814407961</v>
      </c>
      <c r="AB51" s="307" cm="1">
        <f t="array" ref="AB51">_xll.BDP(P51&amp;" Govt","PX_DIRTY_MID")</f>
        <v>99.356778688524585</v>
      </c>
      <c r="AC51" s="310">
        <f t="shared" si="24"/>
        <v>-1279989.5971958109</v>
      </c>
      <c r="AD51" s="279" t="str">
        <f t="shared" si="25"/>
        <v>UKT 3 ½ 10/22/25</v>
      </c>
      <c r="AE51" s="281"/>
      <c r="AF51" s="281">
        <f t="shared" si="26"/>
        <v>-1288.2760633861471</v>
      </c>
      <c r="AG51" s="281">
        <f t="shared" si="27"/>
        <v>-155.66344814407961</v>
      </c>
      <c r="AH51" s="310">
        <f t="shared" si="28"/>
        <v>-1279989.5971958109</v>
      </c>
      <c r="AI51" s="280" t="b">
        <f t="shared" si="29"/>
        <v>1</v>
      </c>
      <c r="AK51" s="321" t="s">
        <v>1038</v>
      </c>
      <c r="AL51" s="322" t="str">
        <f t="shared" si="30"/>
        <v>ZN905725 Corp</v>
      </c>
      <c r="AM51" s="322" t="str">
        <f t="shared" si="31"/>
        <v>Sell</v>
      </c>
      <c r="AN51" s="323">
        <f t="shared" si="32"/>
        <v>1288.2760633861471</v>
      </c>
      <c r="AO51" s="322" t="str">
        <f t="shared" si="33"/>
        <v>EULNGFI</v>
      </c>
      <c r="AP51" s="324" t="str">
        <f t="shared" si="34"/>
        <v>05/31/2024</v>
      </c>
      <c r="AQ51" s="322" t="s">
        <v>1035</v>
      </c>
      <c r="AR51" s="322" t="s">
        <v>1024</v>
      </c>
      <c r="AS51" s="322" t="s">
        <v>1025</v>
      </c>
      <c r="AT51" s="322"/>
      <c r="AU51" s="327"/>
      <c r="AV51" s="280" t="str" cm="1">
        <f t="array" ref="AV51">_xll.BDP(I51,"SECURITY_TYP")</f>
        <v>UK GILT STOCK</v>
      </c>
    </row>
    <row r="52" spans="1:48" s="280" customFormat="1" x14ac:dyDescent="0.35">
      <c r="G52" s="313"/>
      <c r="H52" s="314">
        <f t="shared" si="17"/>
        <v>0</v>
      </c>
      <c r="I52" s="279" t="s">
        <v>180</v>
      </c>
      <c r="J52" s="280" t="s">
        <v>181</v>
      </c>
      <c r="L52" s="306">
        <v>127370</v>
      </c>
      <c r="M52" s="306">
        <v>119684830.12087911</v>
      </c>
      <c r="N52" s="282">
        <v>92.73</v>
      </c>
      <c r="P52" s="280" t="str" cm="1">
        <f t="array" ref="P52">_xll.BDP(I52,"ID_ISIN")</f>
        <v>GB00BQC4R999</v>
      </c>
      <c r="Q52" s="280" t="str" cm="1">
        <f t="array" ref="Q52">_xll.BDP(P52&amp;" Govt","MATURITY")</f>
        <v>29/01/2038</v>
      </c>
      <c r="R52" s="280" t="str" cm="1">
        <f t="array" ref="R52">_xll.BDP(P52&amp;" Govt","CRNCY")</f>
        <v>GBP</v>
      </c>
      <c r="S52" s="307" cm="1">
        <f t="array" ref="S52">_xll.BDP(P52&amp;" Govt","RISK_MID")</f>
        <v>9.8461114432595309</v>
      </c>
      <c r="T52" s="308">
        <f t="shared" si="18"/>
        <v>125409.92145279664</v>
      </c>
      <c r="U52" s="280" cm="1">
        <f t="array" ref="U52">IF(R52="GBP",1,_xll.BDP("GBP"&amp;R52&amp;" CURNCY","PX_LAST"))</f>
        <v>1</v>
      </c>
      <c r="V52" s="309">
        <f t="shared" si="19"/>
        <v>1.0459543073627744</v>
      </c>
      <c r="X52" s="279" t="str">
        <f t="shared" si="20"/>
        <v>GB00BQC4R999</v>
      </c>
      <c r="Y52" s="306">
        <f t="shared" si="21"/>
        <v>125351.62635529609</v>
      </c>
      <c r="Z52" s="281">
        <f t="shared" si="22"/>
        <v>-2018.3736447039119</v>
      </c>
      <c r="AA52" s="281">
        <f t="shared" si="23"/>
        <v>-1987.3131839892635</v>
      </c>
      <c r="AB52" s="307" cm="1">
        <f t="array" ref="AB52">_xll.BDP(P52&amp;" Govt","PX_DIRTY_MID")</f>
        <v>96.229769230769222</v>
      </c>
      <c r="AC52" s="310">
        <f t="shared" si="24"/>
        <v>-1942276.3005132403</v>
      </c>
      <c r="AD52" s="279" t="str">
        <f t="shared" si="25"/>
        <v>UKT 3 ¾ 01/29/38</v>
      </c>
      <c r="AE52" s="281"/>
      <c r="AF52" s="281">
        <f t="shared" si="26"/>
        <v>-2018.3736447039119</v>
      </c>
      <c r="AG52" s="281">
        <f t="shared" si="27"/>
        <v>-1987.3131839892635</v>
      </c>
      <c r="AH52" s="310">
        <f t="shared" si="28"/>
        <v>-1942276.3005132403</v>
      </c>
      <c r="AI52" s="280" t="b">
        <f t="shared" si="29"/>
        <v>1</v>
      </c>
      <c r="AK52" s="321" t="s">
        <v>1038</v>
      </c>
      <c r="AL52" s="322" t="str">
        <f t="shared" si="30"/>
        <v>BZ691391 Corp</v>
      </c>
      <c r="AM52" s="322" t="str">
        <f t="shared" si="31"/>
        <v>Sell</v>
      </c>
      <c r="AN52" s="323">
        <f t="shared" si="32"/>
        <v>2018.3736447039119</v>
      </c>
      <c r="AO52" s="322" t="str">
        <f t="shared" si="33"/>
        <v>EULNGFI</v>
      </c>
      <c r="AP52" s="324" t="str">
        <f t="shared" si="34"/>
        <v>05/31/2024</v>
      </c>
      <c r="AQ52" s="322" t="s">
        <v>1035</v>
      </c>
      <c r="AR52" s="322" t="s">
        <v>1024</v>
      </c>
      <c r="AS52" s="322" t="s">
        <v>1025</v>
      </c>
      <c r="AT52" s="322"/>
      <c r="AU52" s="327"/>
      <c r="AV52" s="280" t="str" cm="1">
        <f t="array" ref="AV52">_xll.BDP(I52,"SECURITY_TYP")</f>
        <v>UK GILT STOCK</v>
      </c>
    </row>
    <row r="53" spans="1:48" s="280" customFormat="1" x14ac:dyDescent="0.35">
      <c r="G53" s="313"/>
      <c r="H53" s="314">
        <f t="shared" si="17"/>
        <v>0</v>
      </c>
      <c r="I53" s="279" t="s">
        <v>496</v>
      </c>
      <c r="J53" s="280" t="s">
        <v>497</v>
      </c>
      <c r="L53" s="306">
        <v>170824</v>
      </c>
      <c r="M53" s="306">
        <v>169697451.42735785</v>
      </c>
      <c r="N53" s="282">
        <v>97.927999999999997</v>
      </c>
      <c r="P53" s="280" t="str" cm="1">
        <f t="array" ref="P53">_xll.BDP(I53,"ID_ISIN")</f>
        <v>GB00BPSNB460</v>
      </c>
      <c r="Q53" s="280" t="str" cm="1">
        <f t="array" ref="Q53">_xll.BDP(P53&amp;" Govt","MATURITY")</f>
        <v>07/03/2027</v>
      </c>
      <c r="R53" s="280" t="str" cm="1">
        <f t="array" ref="R53">_xll.BDP(P53&amp;" Govt","CRNCY")</f>
        <v>GBP</v>
      </c>
      <c r="S53" s="307" cm="1">
        <f t="array" ref="S53">_xll.BDP(P53&amp;" Govt","RISK_MID")</f>
        <v>2.4573965236371009</v>
      </c>
      <c r="T53" s="308">
        <f t="shared" si="18"/>
        <v>41978.230375378407</v>
      </c>
      <c r="U53" s="280" cm="1">
        <f t="array" ref="U53">IF(R53="GBP",1,_xll.BDP("GBP"&amp;R53&amp;" CURNCY","PX_LAST"))</f>
        <v>1</v>
      </c>
      <c r="V53" s="309">
        <f t="shared" si="19"/>
        <v>0.3501103450823887</v>
      </c>
      <c r="X53" s="279" t="str">
        <f t="shared" si="20"/>
        <v>GB00BPSNB460</v>
      </c>
      <c r="Y53" s="306">
        <f t="shared" si="21"/>
        <v>168117.03085904921</v>
      </c>
      <c r="Z53" s="281">
        <f t="shared" si="22"/>
        <v>-2706.9691409507941</v>
      </c>
      <c r="AA53" s="281">
        <f t="shared" si="23"/>
        <v>-665.2096556565391</v>
      </c>
      <c r="AB53" s="307" cm="1">
        <f t="array" ref="AB53">_xll.BDP(P53&amp;" Govt","PX_DIRTY_MID")</f>
        <v>100.52015133779265</v>
      </c>
      <c r="AC53" s="310">
        <f t="shared" si="24"/>
        <v>-2721049.4771510838</v>
      </c>
      <c r="AD53" s="279" t="str">
        <f t="shared" si="25"/>
        <v>UKT 3 ¾ 03/07/27</v>
      </c>
      <c r="AE53" s="281"/>
      <c r="AF53" s="281">
        <f t="shared" si="26"/>
        <v>-2706.9691409507941</v>
      </c>
      <c r="AG53" s="281">
        <f t="shared" si="27"/>
        <v>-665.2096556565391</v>
      </c>
      <c r="AH53" s="310">
        <f t="shared" si="28"/>
        <v>-2721049.4771510838</v>
      </c>
      <c r="AI53" s="280" t="b">
        <f t="shared" si="29"/>
        <v>1</v>
      </c>
      <c r="AK53" s="321" t="s">
        <v>1038</v>
      </c>
      <c r="AL53" s="322" t="str">
        <f t="shared" si="30"/>
        <v>ZF128076 Corp</v>
      </c>
      <c r="AM53" s="322" t="str">
        <f t="shared" si="31"/>
        <v>Sell</v>
      </c>
      <c r="AN53" s="323">
        <f t="shared" si="32"/>
        <v>2706.9691409507941</v>
      </c>
      <c r="AO53" s="322" t="str">
        <f t="shared" si="33"/>
        <v>EULNGFI</v>
      </c>
      <c r="AP53" s="324" t="str">
        <f t="shared" si="34"/>
        <v>05/31/2024</v>
      </c>
      <c r="AQ53" s="322" t="s">
        <v>1035</v>
      </c>
      <c r="AR53" s="322" t="s">
        <v>1024</v>
      </c>
      <c r="AS53" s="322" t="s">
        <v>1025</v>
      </c>
      <c r="AT53" s="322"/>
      <c r="AU53" s="327"/>
      <c r="AV53" s="280" t="str" cm="1">
        <f t="array" ref="AV53">_xll.BDP(I53,"SECURITY_TYP")</f>
        <v>UK GILT STOCK</v>
      </c>
    </row>
    <row r="54" spans="1:48" s="280" customFormat="1" x14ac:dyDescent="0.35">
      <c r="G54" s="313"/>
      <c r="H54" s="314">
        <f t="shared" si="17"/>
        <v>0</v>
      </c>
      <c r="I54" s="279" t="s">
        <v>615</v>
      </c>
      <c r="J54" s="280" t="s">
        <v>342</v>
      </c>
      <c r="L54" s="306">
        <v>22153</v>
      </c>
      <c r="M54" s="306">
        <v>19250154.866648354</v>
      </c>
      <c r="N54" s="282">
        <v>85.587999999999994</v>
      </c>
      <c r="P54" s="280" t="str" cm="1">
        <f t="array" ref="P54">_xll.BDP(I54,"ID_ISIN")</f>
        <v>GB00B6RNH572</v>
      </c>
      <c r="Q54" s="280" t="str" cm="1">
        <f t="array" ref="Q54">_xll.BDP(P54&amp;" Govt","MATURITY")</f>
        <v>22/07/2052</v>
      </c>
      <c r="R54" s="280" t="str" cm="1">
        <f t="array" ref="R54">_xll.BDP(P54&amp;" Govt","CRNCY")</f>
        <v>GBP</v>
      </c>
      <c r="S54" s="307" cm="1">
        <f t="array" ref="S54">_xll.BDP(P54&amp;" Govt","RISK_MID")</f>
        <v>14.30320044799771</v>
      </c>
      <c r="T54" s="308">
        <f t="shared" si="18"/>
        <v>31685.87995244933</v>
      </c>
      <c r="U54" s="280" cm="1">
        <f t="array" ref="U54">IF(R54="GBP",1,_xll.BDP("GBP"&amp;R54&amp;" CURNCY","PX_LAST"))</f>
        <v>1</v>
      </c>
      <c r="V54" s="309">
        <f t="shared" si="19"/>
        <v>0.26426922395704194</v>
      </c>
      <c r="X54" s="279" t="str">
        <f t="shared" si="20"/>
        <v>GB00B6RNH572</v>
      </c>
      <c r="Y54" s="306">
        <f t="shared" si="21"/>
        <v>21801.951626355298</v>
      </c>
      <c r="Z54" s="281">
        <f t="shared" si="22"/>
        <v>-351.04837364470222</v>
      </c>
      <c r="AA54" s="281">
        <f t="shared" si="23"/>
        <v>-502.11152551837722</v>
      </c>
      <c r="AB54" s="307" cm="1">
        <f t="array" ref="AB54">_xll.BDP(P54&amp;" Govt","PX_DIRTY_MID")</f>
        <v>87.151384615384615</v>
      </c>
      <c r="AC54" s="310">
        <f t="shared" si="24"/>
        <v>-305943.51830114692</v>
      </c>
      <c r="AD54" s="279" t="str">
        <f t="shared" si="25"/>
        <v>UKT 3 ¾ 07/22/52</v>
      </c>
      <c r="AE54" s="281"/>
      <c r="AF54" s="281">
        <f t="shared" si="26"/>
        <v>-351.04837364470222</v>
      </c>
      <c r="AG54" s="281">
        <f t="shared" si="27"/>
        <v>-502.11152551837722</v>
      </c>
      <c r="AH54" s="310">
        <f t="shared" si="28"/>
        <v>-305943.51830114692</v>
      </c>
      <c r="AI54" s="280" t="b">
        <f t="shared" si="29"/>
        <v>1</v>
      </c>
      <c r="AK54" s="321" t="s">
        <v>1038</v>
      </c>
      <c r="AL54" s="322" t="str">
        <f t="shared" si="30"/>
        <v>EI825311 Corp</v>
      </c>
      <c r="AM54" s="322" t="str">
        <f t="shared" si="31"/>
        <v>Sell</v>
      </c>
      <c r="AN54" s="323">
        <f t="shared" si="32"/>
        <v>351.04837364470222</v>
      </c>
      <c r="AO54" s="322" t="str">
        <f t="shared" si="33"/>
        <v>EULNGFI</v>
      </c>
      <c r="AP54" s="324" t="str">
        <f t="shared" si="34"/>
        <v>05/31/2024</v>
      </c>
      <c r="AQ54" s="322" t="s">
        <v>1035</v>
      </c>
      <c r="AR54" s="322" t="s">
        <v>1024</v>
      </c>
      <c r="AS54" s="322" t="s">
        <v>1025</v>
      </c>
      <c r="AT54" s="322"/>
      <c r="AU54" s="327"/>
      <c r="AV54" s="280" t="str" cm="1">
        <f t="array" ref="AV54">_xll.BDP(I54,"SECURITY_TYP")</f>
        <v>UK GILT STOCK</v>
      </c>
    </row>
    <row r="55" spans="1:48" s="280" customFormat="1" x14ac:dyDescent="0.35">
      <c r="G55" s="313"/>
      <c r="H55" s="314">
        <f t="shared" si="17"/>
        <v>0</v>
      </c>
      <c r="I55" s="279" t="s">
        <v>624</v>
      </c>
      <c r="J55" s="280" t="s">
        <v>347</v>
      </c>
      <c r="L55" s="306">
        <v>26830</v>
      </c>
      <c r="M55" s="306">
        <v>22929146.714754093</v>
      </c>
      <c r="N55" s="282">
        <v>85.091999999999999</v>
      </c>
      <c r="P55" s="280" t="str" cm="1">
        <f t="array" ref="P55">_xll.BDP(I55,"ID_ISIN")</f>
        <v>GB00BPCJD997</v>
      </c>
      <c r="Q55" s="280" t="str" cm="1">
        <f t="array" ref="Q55">_xll.BDP(P55&amp;" Govt","MATURITY")</f>
        <v>22/10/2053</v>
      </c>
      <c r="R55" s="280" t="str" cm="1">
        <f t="array" ref="R55">_xll.BDP(P55&amp;" Govt","CRNCY")</f>
        <v>GBP</v>
      </c>
      <c r="S55" s="307" cm="1">
        <f t="array" ref="S55">_xll.BDP(P55&amp;" Govt","RISK_MID")</f>
        <v>14.499193047939229</v>
      </c>
      <c r="T55" s="308">
        <f t="shared" si="18"/>
        <v>38901.334947620955</v>
      </c>
      <c r="U55" s="280" cm="1">
        <f t="array" ref="U55">IF(R55="GBP",1,_xll.BDP("GBP"&amp;R55&amp;" CURNCY","PX_LAST"))</f>
        <v>1</v>
      </c>
      <c r="V55" s="309">
        <f t="shared" si="19"/>
        <v>0.3244481647007586</v>
      </c>
      <c r="X55" s="279" t="str">
        <f t="shared" si="20"/>
        <v>GB00BPCJD997</v>
      </c>
      <c r="Y55" s="306">
        <f t="shared" si="21"/>
        <v>26404.837364470393</v>
      </c>
      <c r="Z55" s="281">
        <f t="shared" si="22"/>
        <v>-425.16263552960663</v>
      </c>
      <c r="AA55" s="281">
        <f t="shared" si="23"/>
        <v>-616.45151293143931</v>
      </c>
      <c r="AB55" s="307" cm="1">
        <f t="array" ref="AB55">_xll.BDP(P55&amp;" Govt","PX_DIRTY_MID")</f>
        <v>87.516655737704923</v>
      </c>
      <c r="AC55" s="310">
        <f t="shared" si="24"/>
        <v>-372088.12006179895</v>
      </c>
      <c r="AD55" s="279" t="str">
        <f t="shared" si="25"/>
        <v>UKT 3 ¾ 10/22/53</v>
      </c>
      <c r="AE55" s="281"/>
      <c r="AF55" s="281">
        <f t="shared" si="26"/>
        <v>-425.16263552960663</v>
      </c>
      <c r="AG55" s="281">
        <f t="shared" si="27"/>
        <v>-616.45151293143931</v>
      </c>
      <c r="AH55" s="310">
        <f t="shared" si="28"/>
        <v>-372088.12006179895</v>
      </c>
      <c r="AI55" s="280" t="b">
        <f t="shared" si="29"/>
        <v>1</v>
      </c>
      <c r="AK55" s="321" t="s">
        <v>1038</v>
      </c>
      <c r="AL55" s="322" t="str">
        <f t="shared" si="30"/>
        <v>ZM382322 Corp</v>
      </c>
      <c r="AM55" s="322" t="str">
        <f t="shared" si="31"/>
        <v>Sell</v>
      </c>
      <c r="AN55" s="323">
        <f t="shared" si="32"/>
        <v>425.16263552960663</v>
      </c>
      <c r="AO55" s="322" t="str">
        <f t="shared" si="33"/>
        <v>EULNGFI</v>
      </c>
      <c r="AP55" s="324" t="str">
        <f t="shared" si="34"/>
        <v>05/31/2024</v>
      </c>
      <c r="AQ55" s="322" t="s">
        <v>1035</v>
      </c>
      <c r="AR55" s="322" t="s">
        <v>1024</v>
      </c>
      <c r="AS55" s="322" t="s">
        <v>1025</v>
      </c>
      <c r="AT55" s="322"/>
      <c r="AU55" s="327"/>
      <c r="AV55" s="280" t="str" cm="1">
        <f t="array" ref="AV55">_xll.BDP(I55,"SECURITY_TYP")</f>
        <v>UK GILT STOCK</v>
      </c>
    </row>
    <row r="56" spans="1:48" s="280" customFormat="1" x14ac:dyDescent="0.35">
      <c r="G56" s="313"/>
      <c r="H56" s="314">
        <f t="shared" si="17"/>
        <v>0</v>
      </c>
      <c r="I56" s="279" t="s">
        <v>634</v>
      </c>
      <c r="J56" s="280" t="s">
        <v>339</v>
      </c>
      <c r="L56" s="306">
        <v>65573</v>
      </c>
      <c r="M56" s="306">
        <v>65789974.571758248</v>
      </c>
      <c r="N56" s="282">
        <v>98.971000000000004</v>
      </c>
      <c r="P56" s="280" t="str" cm="1">
        <f t="array" ref="P56">_xll.BDP(I56,"ID_ISIN")</f>
        <v>GB00BL6C7720</v>
      </c>
      <c r="Q56" s="280" t="str" cm="1">
        <f t="array" ref="Q56">_xll.BDP(P56&amp;" Govt","MATURITY")</f>
        <v>29/01/2027</v>
      </c>
      <c r="R56" s="280" t="str" cm="1">
        <f t="array" ref="R56">_xll.BDP(P56&amp;" Govt","CRNCY")</f>
        <v>GBP</v>
      </c>
      <c r="S56" s="307" cm="1">
        <f t="array" ref="S56">_xll.BDP(P56&amp;" Govt","RISK_MID")</f>
        <v>2.3766952515465789</v>
      </c>
      <c r="T56" s="308">
        <f t="shared" si="18"/>
        <v>15584.703772966383</v>
      </c>
      <c r="U56" s="280" cm="1">
        <f t="array" ref="U56">IF(R56="GBP",1,_xll.BDP("GBP"&amp;R56&amp;" CURNCY","PX_LAST"))</f>
        <v>1</v>
      </c>
      <c r="V56" s="309">
        <f t="shared" si="19"/>
        <v>0.12998084881539934</v>
      </c>
      <c r="X56" s="279" t="str">
        <f t="shared" si="20"/>
        <v>GB00BL6C7720</v>
      </c>
      <c r="Y56" s="306">
        <f t="shared" si="21"/>
        <v>64533.894912427022</v>
      </c>
      <c r="Z56" s="281">
        <f t="shared" si="22"/>
        <v>-1039.1050875729779</v>
      </c>
      <c r="AA56" s="281">
        <f t="shared" si="23"/>
        <v>-246.96361274925889</v>
      </c>
      <c r="AB56" s="307" cm="1">
        <f t="array" ref="AB56">_xll.BDP(P56&amp;" Govt","PX_DIRTY_MID")</f>
        <v>101.54534615384617</v>
      </c>
      <c r="AC56" s="310">
        <f t="shared" si="24"/>
        <v>-1055162.8580782069</v>
      </c>
      <c r="AD56" s="279" t="str">
        <f t="shared" si="25"/>
        <v>UKT 4 ⅛ 01/29/27</v>
      </c>
      <c r="AE56" s="281"/>
      <c r="AF56" s="281">
        <f t="shared" si="26"/>
        <v>-1039.1050875729779</v>
      </c>
      <c r="AG56" s="281">
        <f t="shared" si="27"/>
        <v>-246.96361274925889</v>
      </c>
      <c r="AH56" s="310">
        <f t="shared" si="28"/>
        <v>-1055162.8580782069</v>
      </c>
      <c r="AI56" s="280" t="b">
        <f t="shared" si="29"/>
        <v>1</v>
      </c>
      <c r="AK56" s="321" t="s">
        <v>1038</v>
      </c>
      <c r="AL56" s="322" t="str">
        <f t="shared" si="30"/>
        <v>BZ554885 Corp</v>
      </c>
      <c r="AM56" s="322" t="str">
        <f t="shared" si="31"/>
        <v>Sell</v>
      </c>
      <c r="AN56" s="323">
        <f t="shared" si="32"/>
        <v>1039.1050875729779</v>
      </c>
      <c r="AO56" s="322" t="str">
        <f t="shared" si="33"/>
        <v>EULNGFI</v>
      </c>
      <c r="AP56" s="324" t="str">
        <f t="shared" si="34"/>
        <v>05/31/2024</v>
      </c>
      <c r="AQ56" s="322" t="s">
        <v>1035</v>
      </c>
      <c r="AR56" s="322" t="s">
        <v>1024</v>
      </c>
      <c r="AS56" s="322" t="s">
        <v>1025</v>
      </c>
      <c r="AT56" s="322"/>
      <c r="AU56" s="327"/>
      <c r="AV56" s="280" t="str" cm="1">
        <f t="array" ref="AV56">_xll.BDP(I56,"SECURITY_TYP")</f>
        <v>UK GILT STOCK</v>
      </c>
    </row>
    <row r="57" spans="1:48" s="280" customFormat="1" x14ac:dyDescent="0.35">
      <c r="G57" s="313"/>
      <c r="H57" s="314">
        <f t="shared" si="17"/>
        <v>-6446</v>
      </c>
      <c r="I57" s="279" t="s">
        <v>582</v>
      </c>
      <c r="J57" s="280" t="s">
        <v>583</v>
      </c>
      <c r="L57" s="306">
        <v>115196</v>
      </c>
      <c r="M57" s="306">
        <v>115134958.64130434</v>
      </c>
      <c r="N57" s="282">
        <v>99</v>
      </c>
      <c r="P57" s="280" t="str" cm="1">
        <f t="array" ref="P57">_xll.BDP(I57,"ID_ISIN")</f>
        <v>GB0032452392</v>
      </c>
      <c r="Q57" s="280" t="str" cm="1">
        <f t="array" ref="Q57">_xll.BDP(P57&amp;" Govt","MATURITY")</f>
        <v>07/03/2036</v>
      </c>
      <c r="R57" s="280" t="str" cm="1">
        <f t="array" ref="R57">_xll.BDP(P57&amp;" Govt","CRNCY")</f>
        <v>GBP</v>
      </c>
      <c r="S57" s="307" cm="1">
        <f t="array" ref="S57">_xll.BDP(P57&amp;" Govt","RISK_MID")</f>
        <v>9.1871144740061084</v>
      </c>
      <c r="T57" s="308">
        <f t="shared" si="18"/>
        <v>105831.88389476077</v>
      </c>
      <c r="U57" s="280" cm="1">
        <f t="array" ref="U57">IF(R57="GBP",1,_xll.BDP("GBP"&amp;R57&amp;" CURNCY","PX_LAST"))</f>
        <v>1</v>
      </c>
      <c r="V57" s="309">
        <f t="shared" si="19"/>
        <v>0.88266792239166614</v>
      </c>
      <c r="X57" s="279" t="str">
        <f t="shared" si="20"/>
        <v>GB0032452392</v>
      </c>
      <c r="Y57" s="306">
        <f t="shared" si="21"/>
        <v>113370.54211843203</v>
      </c>
      <c r="Z57" s="281">
        <f t="shared" si="22"/>
        <v>-1825.4578815679706</v>
      </c>
      <c r="AA57" s="281">
        <f t="shared" si="23"/>
        <v>-1677.069052544163</v>
      </c>
      <c r="AB57" s="307" cm="1">
        <f t="array" ref="AB57">_xll.BDP(P57&amp;" Govt","PX_DIRTY_MID")</f>
        <v>102.17335869565217</v>
      </c>
      <c r="AC57" s="310">
        <f t="shared" si="24"/>
        <v>-1865131.629172496</v>
      </c>
      <c r="AD57" s="279" t="str">
        <f t="shared" si="25"/>
        <v>UKT 4 ¼ 03/07/36</v>
      </c>
      <c r="AE57" s="281"/>
      <c r="AF57" s="281">
        <f t="shared" si="26"/>
        <v>-1825.4578815679706</v>
      </c>
      <c r="AG57" s="281">
        <f t="shared" si="27"/>
        <v>-1677.069052544163</v>
      </c>
      <c r="AH57" s="310">
        <f t="shared" si="28"/>
        <v>-1865131.629172496</v>
      </c>
      <c r="AI57" s="280" t="b">
        <f t="shared" si="29"/>
        <v>1</v>
      </c>
      <c r="AK57" s="321" t="s">
        <v>1038</v>
      </c>
      <c r="AL57" s="322" t="str">
        <f t="shared" si="30"/>
        <v>EC867711 Corp</v>
      </c>
      <c r="AM57" s="322" t="str">
        <f t="shared" si="31"/>
        <v>Sell</v>
      </c>
      <c r="AN57" s="323">
        <f t="shared" si="32"/>
        <v>1825.4578815679706</v>
      </c>
      <c r="AO57" s="322" t="str">
        <f t="shared" si="33"/>
        <v>EULNGFI</v>
      </c>
      <c r="AP57" s="324" t="str">
        <f t="shared" si="34"/>
        <v>05/31/2024</v>
      </c>
      <c r="AQ57" s="322" t="s">
        <v>1035</v>
      </c>
      <c r="AR57" s="322" t="s">
        <v>1024</v>
      </c>
      <c r="AS57" s="322" t="s">
        <v>1025</v>
      </c>
      <c r="AT57" s="322"/>
      <c r="AU57" s="327"/>
      <c r="AV57" s="280" t="str" cm="1">
        <f t="array" ref="AV57">_xll.BDP(I57,"SECURITY_TYP")</f>
        <v>UK GILT STOCK</v>
      </c>
    </row>
    <row r="58" spans="1:48" s="280" customFormat="1" x14ac:dyDescent="0.35">
      <c r="G58" s="313"/>
      <c r="H58" s="314" t="e">
        <f t="shared" si="17"/>
        <v>#N/A</v>
      </c>
      <c r="I58" s="279" t="s">
        <v>620</v>
      </c>
      <c r="J58" s="280" t="s">
        <v>621</v>
      </c>
      <c r="L58" s="306">
        <v>0.82200000000011597</v>
      </c>
      <c r="M58" s="306">
        <v>845.39313180339798</v>
      </c>
      <c r="N58" s="282">
        <v>100.837</v>
      </c>
      <c r="P58" s="280" t="str" cm="1">
        <f t="array" ref="P58">_xll.BDP(I58,"ID_ISIN")</f>
        <v>GB0004893086</v>
      </c>
      <c r="Q58" s="280" t="str" cm="1">
        <f t="array" ref="Q58">_xll.BDP(P58&amp;" Govt","MATURITY")</f>
        <v>07/06/2032</v>
      </c>
      <c r="R58" s="280" t="str" cm="1">
        <f t="array" ref="R58">_xll.BDP(P58&amp;" Govt","CRNCY")</f>
        <v>GBP</v>
      </c>
      <c r="S58" s="307" cm="1">
        <f t="array" ref="S58">_xll.BDP(P58&amp;" Govt","RISK_MID")</f>
        <v>6.8126402343459347</v>
      </c>
      <c r="T58" s="308">
        <f t="shared" si="18"/>
        <v>0.55999902726331485</v>
      </c>
      <c r="U58" s="280" cm="1">
        <f t="array" ref="U58">IF(R58="GBP",1,_xll.BDP("GBP"&amp;R58&amp;" CURNCY","PX_LAST"))</f>
        <v>1</v>
      </c>
      <c r="V58" s="309">
        <f t="shared" si="19"/>
        <v>4.6705506860993729E-6</v>
      </c>
      <c r="X58" s="279" t="str">
        <f t="shared" si="20"/>
        <v>GB0004893086</v>
      </c>
      <c r="Y58" s="306">
        <f t="shared" si="21"/>
        <v>0.80897414512104826</v>
      </c>
      <c r="Z58" s="281">
        <f t="shared" si="22"/>
        <v>-1.3025854879067711E-2</v>
      </c>
      <c r="AA58" s="281">
        <f t="shared" si="23"/>
        <v>-8.8740463035887999E-3</v>
      </c>
      <c r="AB58" s="307" cm="1">
        <f t="array" ref="AB58">_xll.BDP(P58&amp;" Govt","PX_DIRTY_MID")</f>
        <v>102.52925683060108</v>
      </c>
      <c r="AC58" s="310">
        <f t="shared" si="24"/>
        <v>-13.355312203340715</v>
      </c>
      <c r="AD58" s="279" t="str">
        <f t="shared" si="25"/>
        <v>UKT 4 ¼ 06/07/32</v>
      </c>
      <c r="AE58" s="281"/>
      <c r="AF58" s="281">
        <f t="shared" si="26"/>
        <v>-1.3025854879067711E-2</v>
      </c>
      <c r="AG58" s="281">
        <f t="shared" si="27"/>
        <v>-8.8740463035887999E-3</v>
      </c>
      <c r="AH58" s="310">
        <f t="shared" si="28"/>
        <v>-13.355312203340715</v>
      </c>
      <c r="AI58" s="280" t="b">
        <f t="shared" si="29"/>
        <v>1</v>
      </c>
      <c r="AK58" s="321" t="s">
        <v>1038</v>
      </c>
      <c r="AL58" s="322" t="str">
        <f t="shared" si="30"/>
        <v>EC256595 Corp</v>
      </c>
      <c r="AM58" s="322" t="str">
        <f t="shared" si="31"/>
        <v>Sell</v>
      </c>
      <c r="AN58" s="323">
        <f t="shared" si="32"/>
        <v>1.3025854879067711E-2</v>
      </c>
      <c r="AO58" s="322" t="str">
        <f t="shared" si="33"/>
        <v>EULNGFI</v>
      </c>
      <c r="AP58" s="324" t="str">
        <f t="shared" si="34"/>
        <v>05/31/2024</v>
      </c>
      <c r="AQ58" s="322" t="s">
        <v>1035</v>
      </c>
      <c r="AR58" s="322" t="s">
        <v>1024</v>
      </c>
      <c r="AS58" s="322" t="s">
        <v>1025</v>
      </c>
      <c r="AT58" s="322"/>
      <c r="AU58" s="327"/>
      <c r="AV58" s="280" t="str" cm="1">
        <f t="array" ref="AV58">_xll.BDP(I58,"SECURITY_TYP")</f>
        <v>UK GILT STOCK</v>
      </c>
    </row>
    <row r="59" spans="1:48" s="280" customFormat="1" x14ac:dyDescent="0.35">
      <c r="G59" s="313"/>
      <c r="H59" s="314">
        <f t="shared" si="17"/>
        <v>-13828</v>
      </c>
      <c r="I59" s="279" t="s">
        <v>625</v>
      </c>
      <c r="J59" s="280" t="s">
        <v>345</v>
      </c>
      <c r="L59" s="306">
        <v>62028</v>
      </c>
      <c r="M59" s="306">
        <v>59592085.870819658</v>
      </c>
      <c r="N59" s="282">
        <v>94.063999999999993</v>
      </c>
      <c r="P59" s="280" t="str" cm="1">
        <f t="array" ref="P59">_xll.BDP(I59,"ID_ISIN")</f>
        <v>GB00B128DP45</v>
      </c>
      <c r="Q59" s="280" t="str" cm="1">
        <f t="array" ref="Q59">_xll.BDP(P59&amp;" Govt","MATURITY")</f>
        <v>07/12/2046</v>
      </c>
      <c r="R59" s="280" t="str" cm="1">
        <f t="array" ref="R59">_xll.BDP(P59&amp;" Govt","CRNCY")</f>
        <v>GBP</v>
      </c>
      <c r="S59" s="307" cm="1">
        <f t="array" ref="S59">_xll.BDP(P59&amp;" Govt","RISK_MID")</f>
        <v>13.51974086830765</v>
      </c>
      <c r="T59" s="308">
        <f t="shared" si="18"/>
        <v>83860.248657938704</v>
      </c>
      <c r="U59" s="280" cm="1">
        <f t="array" ref="U59">IF(R59="GBP",1,_xll.BDP("GBP"&amp;R59&amp;" CURNCY","PX_LAST"))</f>
        <v>1</v>
      </c>
      <c r="V59" s="309">
        <f t="shared" si="19"/>
        <v>0.69941825402784574</v>
      </c>
      <c r="X59" s="279" t="str">
        <f t="shared" si="20"/>
        <v>GB00B128DP45</v>
      </c>
      <c r="Y59" s="306">
        <f t="shared" si="21"/>
        <v>61045.070892410346</v>
      </c>
      <c r="Z59" s="281">
        <f t="shared" si="22"/>
        <v>-982.92910758965445</v>
      </c>
      <c r="AA59" s="281">
        <f t="shared" si="23"/>
        <v>-1328.8946826529018</v>
      </c>
      <c r="AB59" s="307" cm="1">
        <f t="array" ref="AB59">_xll.BDP(P59&amp;" Govt","PX_DIRTY_MID")</f>
        <v>96.027756830601092</v>
      </c>
      <c r="AC59" s="310">
        <f t="shared" si="24"/>
        <v>-943884.7732533908</v>
      </c>
      <c r="AD59" s="279" t="str">
        <f t="shared" si="25"/>
        <v>UKT 4 ¼ 12/07/46</v>
      </c>
      <c r="AE59" s="281"/>
      <c r="AF59" s="281">
        <f t="shared" si="26"/>
        <v>-982.92910758965445</v>
      </c>
      <c r="AG59" s="281">
        <f t="shared" si="27"/>
        <v>-1328.8946826529018</v>
      </c>
      <c r="AH59" s="310">
        <f t="shared" si="28"/>
        <v>-943884.7732533908</v>
      </c>
      <c r="AI59" s="280" t="b">
        <f t="shared" si="29"/>
        <v>1</v>
      </c>
      <c r="AK59" s="321" t="s">
        <v>1038</v>
      </c>
      <c r="AL59" s="322" t="str">
        <f t="shared" si="30"/>
        <v>EF396423 Corp</v>
      </c>
      <c r="AM59" s="322" t="str">
        <f t="shared" si="31"/>
        <v>Sell</v>
      </c>
      <c r="AN59" s="323">
        <f t="shared" si="32"/>
        <v>982.92910758965445</v>
      </c>
      <c r="AO59" s="322" t="str">
        <f t="shared" si="33"/>
        <v>EULNGFI</v>
      </c>
      <c r="AP59" s="324" t="str">
        <f t="shared" si="34"/>
        <v>05/31/2024</v>
      </c>
      <c r="AQ59" s="322" t="s">
        <v>1035</v>
      </c>
      <c r="AR59" s="322" t="s">
        <v>1024</v>
      </c>
      <c r="AS59" s="322" t="s">
        <v>1025</v>
      </c>
      <c r="AT59" s="322"/>
      <c r="AU59" s="327"/>
      <c r="AV59" s="280" t="str" cm="1">
        <f t="array" ref="AV59">_xll.BDP(I59,"SECURITY_TYP")</f>
        <v>UK GILT STOCK</v>
      </c>
    </row>
    <row r="60" spans="1:48" s="280" customFormat="1" x14ac:dyDescent="0.35">
      <c r="G60" s="313"/>
      <c r="H60" s="314">
        <f t="shared" si="17"/>
        <v>-12299</v>
      </c>
      <c r="I60" s="279" t="s">
        <v>271</v>
      </c>
      <c r="J60" s="280" t="s">
        <v>272</v>
      </c>
      <c r="L60" s="306">
        <v>67099</v>
      </c>
      <c r="M60" s="306">
        <v>64682355.262887545</v>
      </c>
      <c r="N60" s="282">
        <v>94.896900000000002</v>
      </c>
      <c r="P60" s="280" t="str" cm="1">
        <f t="array" ref="P60">_xll.BDP(I60,"ID_ISIN")</f>
        <v>GB00BPSNBB36</v>
      </c>
      <c r="Q60" s="280" t="str" cm="1">
        <f t="array" ref="Q60">_xll.BDP(P60&amp;" Govt","MATURITY")</f>
        <v>31/07/2054</v>
      </c>
      <c r="R60" s="280" t="str" cm="1">
        <f t="array" ref="R60">_xll.BDP(P60&amp;" Govt","CRNCY")</f>
        <v>GBP</v>
      </c>
      <c r="S60" s="307" cm="1">
        <f t="array" ref="S60">_xll.BDP(P60&amp;" Govt","RISK_MID")</f>
        <v>15.814953291549472</v>
      </c>
      <c r="T60" s="308">
        <f t="shared" si="18"/>
        <v>106116.7550909678</v>
      </c>
      <c r="U60" s="280" cm="1">
        <f t="array" ref="U60">IF(R60="GBP",1,_xll.BDP("GBP"&amp;R60&amp;" CURNCY","PX_LAST"))</f>
        <v>1</v>
      </c>
      <c r="V60" s="309">
        <f t="shared" si="19"/>
        <v>0.88504382894885569</v>
      </c>
      <c r="X60" s="279" t="str">
        <f t="shared" si="20"/>
        <v>GB00BPSNBB36</v>
      </c>
      <c r="Y60" s="306">
        <f t="shared" si="21"/>
        <v>66035.713094245206</v>
      </c>
      <c r="Z60" s="281">
        <f t="shared" si="22"/>
        <v>-1063.2869057547941</v>
      </c>
      <c r="AA60" s="281">
        <f t="shared" si="23"/>
        <v>-1681.5832750028235</v>
      </c>
      <c r="AB60" s="307" cm="1">
        <f t="array" ref="AB60">_xll.BDP(P60&amp;" Govt","PX_DIRTY_MID")</f>
        <v>98.624912416387971</v>
      </c>
      <c r="AC60" s="310">
        <f t="shared" si="24"/>
        <v>-1048665.7795355874</v>
      </c>
      <c r="AD60" s="279" t="str">
        <f t="shared" si="25"/>
        <v>UKT 4 ⅜ 07/31/54</v>
      </c>
      <c r="AE60" s="281"/>
      <c r="AF60" s="281">
        <f t="shared" si="26"/>
        <v>-1063.2869057547941</v>
      </c>
      <c r="AG60" s="281">
        <f t="shared" si="27"/>
        <v>-1681.5832750028235</v>
      </c>
      <c r="AH60" s="310">
        <f t="shared" si="28"/>
        <v>-1048665.7795355874</v>
      </c>
      <c r="AI60" s="280" t="b">
        <f t="shared" si="29"/>
        <v>1</v>
      </c>
      <c r="AK60" s="321" t="s">
        <v>1038</v>
      </c>
      <c r="AL60" s="322" t="str">
        <f t="shared" si="30"/>
        <v>ZF268086 Corp</v>
      </c>
      <c r="AM60" s="322" t="str">
        <f t="shared" si="31"/>
        <v>Sell</v>
      </c>
      <c r="AN60" s="323">
        <f t="shared" si="32"/>
        <v>1063.2869057547941</v>
      </c>
      <c r="AO60" s="322" t="str">
        <f t="shared" si="33"/>
        <v>EULNGFI</v>
      </c>
      <c r="AP60" s="324" t="str">
        <f t="shared" si="34"/>
        <v>05/31/2024</v>
      </c>
      <c r="AQ60" s="322" t="s">
        <v>1035</v>
      </c>
      <c r="AR60" s="322" t="s">
        <v>1024</v>
      </c>
      <c r="AS60" s="322" t="s">
        <v>1025</v>
      </c>
      <c r="AT60" s="322"/>
      <c r="AU60" s="327"/>
      <c r="AV60" s="280" t="str" cm="1">
        <f t="array" ref="AV60">_xll.BDP(I60,"SECURITY_TYP")</f>
        <v>UK GILT STOCK</v>
      </c>
    </row>
    <row r="61" spans="1:48" s="280" customFormat="1" x14ac:dyDescent="0.35">
      <c r="G61" s="313"/>
      <c r="H61" s="314">
        <f t="shared" si="17"/>
        <v>0</v>
      </c>
      <c r="I61" s="279" t="s">
        <v>576</v>
      </c>
      <c r="J61" s="280" t="s">
        <v>331</v>
      </c>
      <c r="L61" s="306">
        <v>29537</v>
      </c>
      <c r="M61" s="306">
        <v>30359619.976393446</v>
      </c>
      <c r="N61" s="282">
        <v>100.658</v>
      </c>
      <c r="P61" s="280" t="str" cm="1">
        <f t="array" ref="P61">_xll.BDP(I61,"ID_ISIN")</f>
        <v>GB00BMF9LG83</v>
      </c>
      <c r="Q61" s="280" t="str" cm="1">
        <f t="array" ref="Q61">_xll.BDP(P61&amp;" Govt","MATURITY")</f>
        <v>07/06/2028</v>
      </c>
      <c r="R61" s="280" t="str" cm="1">
        <f t="array" ref="R61">_xll.BDP(P61&amp;" Govt","CRNCY")</f>
        <v>GBP</v>
      </c>
      <c r="S61" s="307" cm="1">
        <f t="array" ref="S61">_xll.BDP(P61&amp;" Govt","RISK_MID")</f>
        <v>3.6036865965996867</v>
      </c>
      <c r="T61" s="308">
        <f t="shared" si="18"/>
        <v>10644.209100376494</v>
      </c>
      <c r="U61" s="280" cm="1">
        <f t="array" ref="U61">IF(R61="GBP",1,_xll.BDP("GBP"&amp;R61&amp;" CURNCY","PX_LAST"))</f>
        <v>1</v>
      </c>
      <c r="V61" s="309">
        <f t="shared" si="19"/>
        <v>8.8775722271697208E-2</v>
      </c>
      <c r="X61" s="279" t="str">
        <f t="shared" si="20"/>
        <v>GB00BMF9LG83</v>
      </c>
      <c r="Y61" s="306">
        <f t="shared" si="21"/>
        <v>29068.940783986658</v>
      </c>
      <c r="Z61" s="281">
        <f t="shared" si="22"/>
        <v>-468.05921601334194</v>
      </c>
      <c r="AA61" s="281">
        <f t="shared" si="23"/>
        <v>-168.67387231622379</v>
      </c>
      <c r="AB61" s="307" cm="1">
        <f t="array" ref="AB61">_xll.BDP(P61&amp;" Govt","PX_DIRTY_MID")</f>
        <v>102.0202131147541</v>
      </c>
      <c r="AC61" s="310">
        <f t="shared" si="24"/>
        <v>-477515.00968005869</v>
      </c>
      <c r="AD61" s="279" t="str">
        <f t="shared" si="25"/>
        <v>UKT 4 ½ 06/07/28</v>
      </c>
      <c r="AE61" s="281"/>
      <c r="AF61" s="281">
        <f t="shared" si="26"/>
        <v>-468.05921601334194</v>
      </c>
      <c r="AG61" s="281">
        <f t="shared" si="27"/>
        <v>-168.67387231622379</v>
      </c>
      <c r="AH61" s="310">
        <f t="shared" si="28"/>
        <v>-477515.00968005869</v>
      </c>
      <c r="AI61" s="280" t="b">
        <f t="shared" si="29"/>
        <v>1</v>
      </c>
      <c r="AK61" s="321" t="s">
        <v>1038</v>
      </c>
      <c r="AL61" s="322" t="str">
        <f t="shared" si="30"/>
        <v>ZK981587 Corp</v>
      </c>
      <c r="AM61" s="322" t="str">
        <f t="shared" si="31"/>
        <v>Sell</v>
      </c>
      <c r="AN61" s="323">
        <f t="shared" si="32"/>
        <v>468.05921601334194</v>
      </c>
      <c r="AO61" s="322" t="str">
        <f t="shared" si="33"/>
        <v>EULNGFI</v>
      </c>
      <c r="AP61" s="324" t="str">
        <f t="shared" si="34"/>
        <v>05/31/2024</v>
      </c>
      <c r="AQ61" s="322" t="s">
        <v>1035</v>
      </c>
      <c r="AR61" s="322" t="s">
        <v>1024</v>
      </c>
      <c r="AS61" s="322" t="s">
        <v>1025</v>
      </c>
      <c r="AT61" s="322"/>
      <c r="AU61" s="327"/>
      <c r="AV61" s="280" t="str" cm="1">
        <f t="array" ref="AV61">_xll.BDP(I61,"SECURITY_TYP")</f>
        <v>UK GILT STOCK</v>
      </c>
    </row>
    <row r="62" spans="1:48" s="280" customFormat="1" x14ac:dyDescent="0.35">
      <c r="G62" s="313"/>
      <c r="H62" s="314">
        <f t="shared" si="17"/>
        <v>0</v>
      </c>
      <c r="I62" s="279" t="s">
        <v>584</v>
      </c>
      <c r="J62" s="280" t="s">
        <v>346</v>
      </c>
      <c r="L62" s="306">
        <v>17142</v>
      </c>
      <c r="M62" s="306">
        <v>17252917.170491803</v>
      </c>
      <c r="N62" s="282">
        <v>98.52</v>
      </c>
      <c r="P62" s="280" t="str" cm="1">
        <f t="array" ref="P62">_xll.BDP(I62,"ID_ISIN")</f>
        <v>GB00B1VWPJ53</v>
      </c>
      <c r="Q62" s="280" t="str" cm="1">
        <f t="array" ref="Q62">_xll.BDP(P62&amp;" Govt","MATURITY")</f>
        <v>07/12/2042</v>
      </c>
      <c r="R62" s="280" t="str" cm="1">
        <f t="array" ref="R62">_xll.BDP(P62&amp;" Govt","CRNCY")</f>
        <v>GBP</v>
      </c>
      <c r="S62" s="307" cm="1">
        <f t="array" ref="S62">_xll.BDP(P62&amp;" Govt","RISK_MID")</f>
        <v>12.447059951542627</v>
      </c>
      <c r="T62" s="308">
        <f t="shared" si="18"/>
        <v>21336.75016893437</v>
      </c>
      <c r="U62" s="280" cm="1">
        <f t="array" ref="U62">IF(R62="GBP",1,_xll.BDP("GBP"&amp;R62&amp;" CURNCY","PX_LAST"))</f>
        <v>1</v>
      </c>
      <c r="V62" s="309">
        <f t="shared" si="19"/>
        <v>0.17795454686350601</v>
      </c>
      <c r="X62" s="279" t="str">
        <f t="shared" si="20"/>
        <v>GB00B1VWPJ53</v>
      </c>
      <c r="Y62" s="306">
        <f t="shared" si="21"/>
        <v>16870.358632193496</v>
      </c>
      <c r="Z62" s="281">
        <f t="shared" si="22"/>
        <v>-271.64136780650369</v>
      </c>
      <c r="AA62" s="281">
        <f t="shared" si="23"/>
        <v>-338.11363904065928</v>
      </c>
      <c r="AB62" s="307" cm="1">
        <f t="array" ref="AB62">_xll.BDP(P62&amp;" Govt","PX_DIRTY_MID")</f>
        <v>100.6157131147541</v>
      </c>
      <c r="AC62" s="310">
        <f t="shared" si="24"/>
        <v>-273313.89933318575</v>
      </c>
      <c r="AD62" s="279" t="str">
        <f t="shared" si="25"/>
        <v>UKT 4 ½ 12/07/42</v>
      </c>
      <c r="AE62" s="281"/>
      <c r="AF62" s="281">
        <f t="shared" si="26"/>
        <v>-271.64136780650369</v>
      </c>
      <c r="AG62" s="281">
        <f t="shared" si="27"/>
        <v>-338.11363904065928</v>
      </c>
      <c r="AH62" s="310">
        <f t="shared" si="28"/>
        <v>-273313.89933318575</v>
      </c>
      <c r="AI62" s="280" t="b">
        <f t="shared" si="29"/>
        <v>1</v>
      </c>
      <c r="AK62" s="321" t="s">
        <v>1038</v>
      </c>
      <c r="AL62" s="322" t="str">
        <f t="shared" si="30"/>
        <v>EG506481 Corp</v>
      </c>
      <c r="AM62" s="322" t="str">
        <f t="shared" si="31"/>
        <v>Sell</v>
      </c>
      <c r="AN62" s="323">
        <f t="shared" si="32"/>
        <v>271.64136780650369</v>
      </c>
      <c r="AO62" s="322" t="str">
        <f t="shared" si="33"/>
        <v>EULNGFI</v>
      </c>
      <c r="AP62" s="324" t="str">
        <f t="shared" si="34"/>
        <v>05/31/2024</v>
      </c>
      <c r="AQ62" s="322" t="s">
        <v>1035</v>
      </c>
      <c r="AR62" s="322" t="s">
        <v>1024</v>
      </c>
      <c r="AS62" s="322" t="s">
        <v>1025</v>
      </c>
      <c r="AT62" s="322"/>
      <c r="AU62" s="327"/>
      <c r="AV62" s="280" t="str" cm="1">
        <f t="array" ref="AV62">_xll.BDP(I62,"SECURITY_TYP")</f>
        <v>UK GILT STOCK</v>
      </c>
    </row>
    <row r="63" spans="1:48" s="280" customFormat="1" x14ac:dyDescent="0.35">
      <c r="G63" s="313"/>
      <c r="H63" s="314">
        <f t="shared" si="17"/>
        <v>-3559</v>
      </c>
      <c r="I63" s="279" t="s">
        <v>630</v>
      </c>
      <c r="J63" s="280" t="s">
        <v>341</v>
      </c>
      <c r="L63" s="306">
        <v>53659</v>
      </c>
      <c r="M63" s="306">
        <v>47874797.307049178</v>
      </c>
      <c r="N63" s="282">
        <v>88.826999999999998</v>
      </c>
      <c r="P63" s="280" t="str" cm="1">
        <f t="array" ref="P63">_xll.BDP(I63,"ID_ISIN")</f>
        <v>GB00BMF9LF76</v>
      </c>
      <c r="Q63" s="280" t="str" cm="1">
        <f t="array" ref="Q63">_xll.BDP(P63&amp;" Govt","MATURITY")</f>
        <v>22/10/2063</v>
      </c>
      <c r="R63" s="280" t="str" cm="1">
        <f t="array" ref="R63">_xll.BDP(P63&amp;" Govt","CRNCY")</f>
        <v>GBP</v>
      </c>
      <c r="S63" s="307" cm="1">
        <f t="array" ref="S63">_xll.BDP(P63&amp;" Govt","RISK_MID")</f>
        <v>16.963172348732769</v>
      </c>
      <c r="T63" s="308">
        <f t="shared" si="18"/>
        <v>91022.686506065162</v>
      </c>
      <c r="U63" s="280" cm="1">
        <f t="array" ref="U63">IF(R63="GBP",1,_xll.BDP("GBP"&amp;R63&amp;" CURNCY","PX_LAST"))</f>
        <v>1</v>
      </c>
      <c r="V63" s="309">
        <f t="shared" si="19"/>
        <v>0.75915501673115227</v>
      </c>
      <c r="X63" s="279" t="str">
        <f t="shared" si="20"/>
        <v>GB00BMF9LF76</v>
      </c>
      <c r="Y63" s="306">
        <f t="shared" si="21"/>
        <v>52808.690575479566</v>
      </c>
      <c r="Z63" s="281">
        <f t="shared" si="22"/>
        <v>-850.30942452043382</v>
      </c>
      <c r="AA63" s="281">
        <f t="shared" si="23"/>
        <v>-1442.3945317891896</v>
      </c>
      <c r="AB63" s="307" cm="1">
        <f t="array" ref="AB63">_xll.BDP(P63&amp;" Govt","PX_DIRTY_MID")</f>
        <v>91.410532786885256</v>
      </c>
      <c r="AC63" s="310">
        <f t="shared" si="24"/>
        <v>-777272.37529122643</v>
      </c>
      <c r="AD63" s="279" t="str">
        <f t="shared" si="25"/>
        <v>UKT 4 10/22/63</v>
      </c>
      <c r="AE63" s="281"/>
      <c r="AF63" s="281">
        <f t="shared" si="26"/>
        <v>-850.30942452043382</v>
      </c>
      <c r="AG63" s="281">
        <f t="shared" si="27"/>
        <v>-1442.3945317891896</v>
      </c>
      <c r="AH63" s="310">
        <f t="shared" si="28"/>
        <v>-777272.37529122643</v>
      </c>
      <c r="AI63" s="280" t="b">
        <f t="shared" si="29"/>
        <v>1</v>
      </c>
      <c r="AK63" s="321" t="s">
        <v>1038</v>
      </c>
      <c r="AL63" s="322" t="str">
        <f t="shared" si="30"/>
        <v>ZK165791 Corp</v>
      </c>
      <c r="AM63" s="322" t="str">
        <f t="shared" si="31"/>
        <v>Sell</v>
      </c>
      <c r="AN63" s="323">
        <f t="shared" si="32"/>
        <v>850.30942452043382</v>
      </c>
      <c r="AO63" s="322" t="str">
        <f t="shared" si="33"/>
        <v>EULNGFI</v>
      </c>
      <c r="AP63" s="324" t="str">
        <f t="shared" si="34"/>
        <v>05/31/2024</v>
      </c>
      <c r="AQ63" s="322" t="s">
        <v>1035</v>
      </c>
      <c r="AR63" s="322" t="s">
        <v>1024</v>
      </c>
      <c r="AS63" s="322" t="s">
        <v>1025</v>
      </c>
      <c r="AT63" s="322"/>
      <c r="AU63" s="327"/>
      <c r="AV63" s="280" t="str" cm="1">
        <f t="array" ref="AV63">_xll.BDP(I63,"SECURITY_TYP")</f>
        <v>UK GILT STOCK</v>
      </c>
    </row>
    <row r="64" spans="1:48" s="280" customFormat="1" x14ac:dyDescent="0.35">
      <c r="G64" s="313"/>
      <c r="H64" s="314">
        <f t="shared" si="17"/>
        <v>-634</v>
      </c>
      <c r="I64" s="279" t="s">
        <v>218</v>
      </c>
      <c r="J64" s="280" t="s">
        <v>219</v>
      </c>
      <c r="L64" s="306">
        <v>4184</v>
      </c>
      <c r="M64" s="306">
        <v>3441540.0136095998</v>
      </c>
      <c r="N64" s="282">
        <v>66.238</v>
      </c>
      <c r="P64" s="280" t="str" cm="1">
        <f t="array" ref="P64">_xll.BDP(I64,"ID_ISIN")</f>
        <v>GB00BM8Z2W66</v>
      </c>
      <c r="Q64" s="280" t="str" cm="1">
        <f t="array" ref="Q64">_xll.BDP(P64&amp;" Govt","MATURITY")</f>
        <v>22/03/2073</v>
      </c>
      <c r="R64" s="280" t="str" cm="1">
        <f t="array" ref="R64">_xll.BDP(P64&amp;" Govt","CRNCY")</f>
        <v>GBP</v>
      </c>
      <c r="S64" s="307" cm="1">
        <f t="array" ref="S64">_xll.BDP(P64&amp;" Govt","RISK_MID")</f>
        <v>38.348948160189984</v>
      </c>
      <c r="T64" s="308">
        <f t="shared" si="18"/>
        <v>16045.199910223489</v>
      </c>
      <c r="U64" s="280" cm="1">
        <f t="array" ref="U64">IF(R64="GBP",1,_xll.BDP("GBP"&amp;R64&amp;" CURNCY","PX_LAST"))</f>
        <v>1</v>
      </c>
      <c r="V64" s="309">
        <f t="shared" si="19"/>
        <v>0.13382151718284813</v>
      </c>
      <c r="X64" s="279" t="str">
        <f t="shared" si="20"/>
        <v>GB00BM8Z2W66</v>
      </c>
      <c r="Y64" s="306">
        <f t="shared" si="21"/>
        <v>4117.6980817347794</v>
      </c>
      <c r="Z64" s="281">
        <f t="shared" si="22"/>
        <v>-66.301918265220593</v>
      </c>
      <c r="AA64" s="281">
        <f t="shared" si="23"/>
        <v>-254.2608826474098</v>
      </c>
      <c r="AB64" s="307" cm="1">
        <f t="array" ref="AB64">_xll.BDP(P64&amp;" Govt","PX_DIRTY_MID")</f>
        <v>82.431382296875</v>
      </c>
      <c r="AC64" s="310">
        <f t="shared" si="24"/>
        <v>-54653.587715365582</v>
      </c>
      <c r="AD64" s="279" t="str">
        <f t="shared" si="25"/>
        <v>UKTI 0 ⅛ 03/22/2073 3MO</v>
      </c>
      <c r="AE64" s="281"/>
      <c r="AF64" s="281">
        <f t="shared" si="26"/>
        <v>-66.301918265220593</v>
      </c>
      <c r="AG64" s="281">
        <f t="shared" si="27"/>
        <v>-254.2608826474098</v>
      </c>
      <c r="AH64" s="310">
        <f t="shared" si="28"/>
        <v>-54653.587715365582</v>
      </c>
      <c r="AI64" s="280" t="b">
        <f t="shared" si="29"/>
        <v>1</v>
      </c>
      <c r="AK64" s="321" t="s">
        <v>1038</v>
      </c>
      <c r="AL64" s="322" t="str">
        <f t="shared" si="30"/>
        <v>BS378720 Corp</v>
      </c>
      <c r="AM64" s="322" t="str">
        <f t="shared" si="31"/>
        <v>Sell</v>
      </c>
      <c r="AN64" s="323">
        <f t="shared" si="32"/>
        <v>66.301918265220593</v>
      </c>
      <c r="AO64" s="322" t="str">
        <f t="shared" si="33"/>
        <v>EULNGFI</v>
      </c>
      <c r="AP64" s="324" t="str">
        <f t="shared" si="34"/>
        <v>05/31/2024</v>
      </c>
      <c r="AQ64" s="322" t="s">
        <v>1035</v>
      </c>
      <c r="AR64" s="322" t="s">
        <v>1024</v>
      </c>
      <c r="AS64" s="322" t="s">
        <v>1025</v>
      </c>
      <c r="AT64" s="322"/>
      <c r="AU64" s="327"/>
      <c r="AV64" s="280" t="str" cm="1">
        <f t="array" ref="AV64">_xll.BDP(I64,"SECURITY_TYP")</f>
        <v>UK GILT STOCK</v>
      </c>
    </row>
    <row r="65" spans="7:48" s="280" customFormat="1" x14ac:dyDescent="0.35">
      <c r="G65" s="313"/>
      <c r="H65" s="314">
        <f t="shared" si="17"/>
        <v>0</v>
      </c>
      <c r="I65" s="279" t="s">
        <v>182</v>
      </c>
      <c r="J65" s="280" t="s">
        <v>183</v>
      </c>
      <c r="L65" s="306">
        <v>5258</v>
      </c>
      <c r="M65" s="306">
        <v>4911127.7766627995</v>
      </c>
      <c r="N65" s="282">
        <v>88.700999999999993</v>
      </c>
      <c r="P65" s="280" t="str" cm="1">
        <f t="array" ref="P65">_xll.BDP(I65,"ID_ISIN")</f>
        <v>GB00BMF9LH90</v>
      </c>
      <c r="Q65" s="280" t="str" cm="1">
        <f t="array" ref="Q65">_xll.BDP(P65&amp;" Govt","MATURITY")</f>
        <v>22/03/2045</v>
      </c>
      <c r="R65" s="280" t="str" cm="1">
        <f t="array" ref="R65">_xll.BDP(P65&amp;" Govt","CRNCY")</f>
        <v>GBP</v>
      </c>
      <c r="S65" s="307" cm="1">
        <f t="array" ref="S65">_xll.BDP(P65&amp;" Govt","RISK_MID")</f>
        <v>17.970051918814004</v>
      </c>
      <c r="T65" s="308">
        <f t="shared" si="18"/>
        <v>9448.6532989124044</v>
      </c>
      <c r="U65" s="280" cm="1">
        <f t="array" ref="U65">IF(R65="GBP",1,_xll.BDP("GBP"&amp;R65&amp;" CURNCY","PX_LAST"))</f>
        <v>1</v>
      </c>
      <c r="V65" s="309">
        <f t="shared" si="19"/>
        <v>7.8804447864156829E-2</v>
      </c>
      <c r="X65" s="279" t="str">
        <f t="shared" si="20"/>
        <v>GB00BMF9LH90</v>
      </c>
      <c r="Y65" s="306">
        <f t="shared" si="21"/>
        <v>5174.6788990825689</v>
      </c>
      <c r="Z65" s="281">
        <f t="shared" si="22"/>
        <v>-83.321100917431068</v>
      </c>
      <c r="AA65" s="281">
        <f t="shared" si="23"/>
        <v>-149.72845094189773</v>
      </c>
      <c r="AB65" s="307" cm="1">
        <f t="array" ref="AB65">_xll.BDP(P65&amp;" Govt","PX_DIRTY_MID")</f>
        <v>93.758507325000011</v>
      </c>
      <c r="AC65" s="310">
        <f t="shared" si="24"/>
        <v>-78120.620506940264</v>
      </c>
      <c r="AD65" s="279" t="str">
        <f t="shared" si="25"/>
        <v>UKTI 0 ⅝ 03/22/45 3MO</v>
      </c>
      <c r="AE65" s="281"/>
      <c r="AF65" s="281">
        <f t="shared" si="26"/>
        <v>-83.321100917431068</v>
      </c>
      <c r="AG65" s="281">
        <f t="shared" si="27"/>
        <v>-149.72845094189773</v>
      </c>
      <c r="AH65" s="310">
        <f t="shared" si="28"/>
        <v>-78120.620506940264</v>
      </c>
      <c r="AI65" s="280" t="b">
        <f t="shared" si="29"/>
        <v>1</v>
      </c>
      <c r="AK65" s="321" t="s">
        <v>1038</v>
      </c>
      <c r="AL65" s="322" t="str">
        <f t="shared" si="30"/>
        <v>ZK165790 Corp</v>
      </c>
      <c r="AM65" s="322" t="str">
        <f t="shared" si="31"/>
        <v>Sell</v>
      </c>
      <c r="AN65" s="323">
        <f t="shared" si="32"/>
        <v>83.321100917431068</v>
      </c>
      <c r="AO65" s="322" t="str">
        <f t="shared" si="33"/>
        <v>EULNGFI</v>
      </c>
      <c r="AP65" s="324" t="str">
        <f t="shared" si="34"/>
        <v>05/31/2024</v>
      </c>
      <c r="AQ65" s="322" t="s">
        <v>1035</v>
      </c>
      <c r="AR65" s="322" t="s">
        <v>1024</v>
      </c>
      <c r="AS65" s="322" t="s">
        <v>1025</v>
      </c>
      <c r="AT65" s="322"/>
      <c r="AU65" s="327"/>
      <c r="AV65" s="280" t="str" cm="1">
        <f t="array" ref="AV65">_xll.BDP(I65,"SECURITY_TYP")</f>
        <v>UK GILT STOCK</v>
      </c>
    </row>
    <row r="66" spans="7:48" s="280" customFormat="1" x14ac:dyDescent="0.35">
      <c r="G66" s="313"/>
      <c r="H66" s="314">
        <f t="shared" si="17"/>
        <v>0</v>
      </c>
      <c r="I66" s="279" t="s">
        <v>456</v>
      </c>
      <c r="J66" s="280" t="s">
        <v>457</v>
      </c>
      <c r="L66" s="306">
        <v>6958</v>
      </c>
      <c r="M66" s="306">
        <v>6952191.7003820473</v>
      </c>
      <c r="N66" s="282">
        <v>98.80999755859375</v>
      </c>
      <c r="P66" s="280" t="str" cm="1">
        <f t="array" ref="P66">_xll.BDP(I66,"ID_ISIN")</f>
        <v>GB00BPSNBG80</v>
      </c>
      <c r="Q66" s="280" t="str" cm="1">
        <f t="array" ref="Q66">_xll.BDP(P66&amp;" Govt","MATURITY")</f>
        <v>22/11/2054</v>
      </c>
      <c r="R66" s="280" t="str" cm="1">
        <f t="array" ref="R66">_xll.BDP(P66&amp;" Govt","CRNCY")</f>
        <v>GBP</v>
      </c>
      <c r="S66" s="307" cm="1">
        <f t="array" ref="S66">_xll.BDP(P66&amp;" Govt","RISK_MID")</f>
        <v>24.966024793616526</v>
      </c>
      <c r="T66" s="308">
        <f t="shared" si="18"/>
        <v>17371.360051398377</v>
      </c>
      <c r="U66" s="280" cm="1">
        <f t="array" ref="U66">IF(R66="GBP",1,_xll.BDP("GBP"&amp;R66&amp;" CURNCY","PX_LAST"))</f>
        <v>1</v>
      </c>
      <c r="V66" s="309">
        <f t="shared" si="19"/>
        <v>0.14488206881900231</v>
      </c>
      <c r="X66" s="279" t="str">
        <f t="shared" si="20"/>
        <v>GB00BPSNBG80</v>
      </c>
      <c r="Y66" s="306">
        <f t="shared" si="21"/>
        <v>6847.7397831526278</v>
      </c>
      <c r="Z66" s="281">
        <f t="shared" si="22"/>
        <v>-110.26021684737225</v>
      </c>
      <c r="AA66" s="281">
        <f t="shared" si="23"/>
        <v>-275.27593075610304</v>
      </c>
      <c r="AB66" s="307" cm="1">
        <f t="array" ref="AB66">_xll.BDP(P66&amp;" Govt","PX_DIRTY_MID")</f>
        <v>99.645874300543483</v>
      </c>
      <c r="AC66" s="310">
        <f t="shared" si="24"/>
        <v>-109869.75708323922</v>
      </c>
      <c r="AD66" s="279" t="str">
        <f t="shared" si="25"/>
        <v>UKTI 1 ¼ 11/22/54 3MO</v>
      </c>
      <c r="AE66" s="281"/>
      <c r="AF66" s="281">
        <f t="shared" si="26"/>
        <v>-110.26021684737225</v>
      </c>
      <c r="AG66" s="281">
        <f t="shared" si="27"/>
        <v>-275.27593075610304</v>
      </c>
      <c r="AH66" s="310">
        <f t="shared" si="28"/>
        <v>-109869.75708323922</v>
      </c>
      <c r="AI66" s="280" t="b">
        <f t="shared" si="29"/>
        <v>1</v>
      </c>
      <c r="AK66" s="321" t="s">
        <v>1038</v>
      </c>
      <c r="AL66" s="322" t="str">
        <f t="shared" si="30"/>
        <v>ZD339538 Corp</v>
      </c>
      <c r="AM66" s="322" t="str">
        <f t="shared" si="31"/>
        <v>Sell</v>
      </c>
      <c r="AN66" s="323">
        <f t="shared" si="32"/>
        <v>110.26021684737225</v>
      </c>
      <c r="AO66" s="322" t="str">
        <f t="shared" si="33"/>
        <v>EULNGFI</v>
      </c>
      <c r="AP66" s="324" t="str">
        <f t="shared" si="34"/>
        <v>05/31/2024</v>
      </c>
      <c r="AQ66" s="322" t="s">
        <v>1035</v>
      </c>
      <c r="AR66" s="322" t="s">
        <v>1024</v>
      </c>
      <c r="AS66" s="322" t="s">
        <v>1025</v>
      </c>
      <c r="AT66" s="322"/>
      <c r="AU66" s="327"/>
      <c r="AV66" s="280" t="str" cm="1">
        <f t="array" ref="AV66">_xll.BDP(I66,"SECURITY_TYP")</f>
        <v>UK GILT STOCK</v>
      </c>
    </row>
    <row r="67" spans="7:48" x14ac:dyDescent="0.35">
      <c r="H67" s="287" t="e">
        <f t="shared" si="17"/>
        <v>#N/A</v>
      </c>
      <c r="AK67" s="321" t="s">
        <v>1038</v>
      </c>
      <c r="AL67" s="322">
        <f t="shared" si="30"/>
        <v>0</v>
      </c>
      <c r="AM67" s="322" t="str">
        <f t="shared" si="31"/>
        <v>Buy</v>
      </c>
      <c r="AN67" s="323">
        <f t="shared" si="32"/>
        <v>0</v>
      </c>
      <c r="AO67" s="322" t="str">
        <f t="shared" si="33"/>
        <v>EULNGFI</v>
      </c>
      <c r="AP67" s="324" t="str">
        <f t="shared" si="34"/>
        <v>05/31/2024</v>
      </c>
      <c r="AQ67" s="322" t="s">
        <v>1035</v>
      </c>
      <c r="AR67" s="322" t="s">
        <v>1024</v>
      </c>
      <c r="AS67" s="322" t="s">
        <v>1025</v>
      </c>
      <c r="AT67" s="322"/>
      <c r="AU67" s="327"/>
      <c r="AV67" s="280" t="str" cm="1">
        <f t="array" ref="AV67">_xll.BDP(I67,"SECURITY_TYP")</f>
        <v>#N/A Mandatory parameter [SECURITY] cannot be empty</v>
      </c>
    </row>
    <row r="68" spans="7:48" x14ac:dyDescent="0.35">
      <c r="H68" s="287" t="e">
        <f t="shared" si="17"/>
        <v>#N/A</v>
      </c>
      <c r="AK68" s="321" t="s">
        <v>1038</v>
      </c>
      <c r="AL68" s="322">
        <f t="shared" si="30"/>
        <v>0</v>
      </c>
      <c r="AM68" s="322" t="str">
        <f t="shared" si="31"/>
        <v>Buy</v>
      </c>
      <c r="AN68" s="323">
        <f t="shared" si="32"/>
        <v>0</v>
      </c>
      <c r="AO68" s="322" t="str">
        <f t="shared" si="33"/>
        <v>EULNGFI</v>
      </c>
      <c r="AP68" s="324" t="str">
        <f t="shared" si="34"/>
        <v>05/31/2024</v>
      </c>
      <c r="AQ68" s="322" t="s">
        <v>1035</v>
      </c>
      <c r="AR68" s="322" t="s">
        <v>1024</v>
      </c>
      <c r="AS68" s="322" t="s">
        <v>1025</v>
      </c>
      <c r="AT68" s="322"/>
      <c r="AU68" s="327"/>
      <c r="AV68" s="280" t="str" cm="1">
        <f t="array" ref="AV68">_xll.BDP(I68,"SECURITY_TYP")</f>
        <v>#N/A Mandatory parameter [SECURITY] cannot be empty</v>
      </c>
    </row>
    <row r="69" spans="7:48" x14ac:dyDescent="0.35">
      <c r="H69" s="287" t="e">
        <f t="shared" si="17"/>
        <v>#N/A</v>
      </c>
      <c r="AK69" s="321" t="s">
        <v>1038</v>
      </c>
      <c r="AL69" s="322">
        <f t="shared" ref="AL69:AL92" si="35">I69</f>
        <v>0</v>
      </c>
      <c r="AM69" s="322" t="str">
        <f t="shared" ref="AM69:AM92" si="36">IF(AF69&lt;0,"Sell","Buy")</f>
        <v>Buy</v>
      </c>
      <c r="AN69" s="323">
        <f t="shared" ref="AN69:AN92" si="37">ABS(AF69)</f>
        <v>0</v>
      </c>
      <c r="AO69" s="322" t="str">
        <f t="shared" ref="AO69:AO92" si="38">IF(AV69="OIS Swap","EUFFSW",IF(AV69="SPOT","EUFFFX",IF(AV69="FORWARD","EUFFFX",IF(AV69="US GOVERNMENT","USFIDRV",IF(AV69="Financial commodity future.","USEQ","EULNGFI")))))</f>
        <v>EULNGFI</v>
      </c>
      <c r="AP69" s="324" t="str">
        <f t="shared" ref="AP69:AP92" si="39">IF(AV69="Financial commodity future.",$AL$2,$AL$1)</f>
        <v>05/31/2024</v>
      </c>
      <c r="AQ69" s="322" t="s">
        <v>1035</v>
      </c>
      <c r="AR69" s="322" t="s">
        <v>1024</v>
      </c>
      <c r="AS69" s="322" t="s">
        <v>1025</v>
      </c>
      <c r="AT69" s="322"/>
      <c r="AU69" s="327"/>
      <c r="AV69" s="280" t="str" cm="1">
        <f t="array" ref="AV69">_xll.BDP(I69,"SECURITY_TYP")</f>
        <v>#N/A Mandatory parameter [SECURITY] cannot be empty</v>
      </c>
    </row>
    <row r="70" spans="7:48" x14ac:dyDescent="0.35">
      <c r="H70" s="287" t="e">
        <f t="shared" ref="H70:H133" si="40">VLOOKUP(I70,$A$4:$D$111,4,0)-L70</f>
        <v>#N/A</v>
      </c>
      <c r="AK70" s="321" t="s">
        <v>1038</v>
      </c>
      <c r="AL70" s="322">
        <f t="shared" si="35"/>
        <v>0</v>
      </c>
      <c r="AM70" s="322" t="str">
        <f t="shared" si="36"/>
        <v>Buy</v>
      </c>
      <c r="AN70" s="323">
        <f t="shared" si="37"/>
        <v>0</v>
      </c>
      <c r="AO70" s="322" t="str">
        <f t="shared" si="38"/>
        <v>EULNGFI</v>
      </c>
      <c r="AP70" s="324" t="str">
        <f t="shared" si="39"/>
        <v>05/31/2024</v>
      </c>
      <c r="AQ70" s="322" t="s">
        <v>1035</v>
      </c>
      <c r="AR70" s="322" t="s">
        <v>1024</v>
      </c>
      <c r="AS70" s="322" t="s">
        <v>1025</v>
      </c>
      <c r="AT70" s="322"/>
      <c r="AU70" s="327"/>
      <c r="AV70" s="280" t="str" cm="1">
        <f t="array" ref="AV70">_xll.BDP(I70,"SECURITY_TYP")</f>
        <v>#N/A Mandatory parameter [SECURITY] cannot be empty</v>
      </c>
    </row>
    <row r="71" spans="7:48" x14ac:dyDescent="0.35">
      <c r="H71" s="287" t="e">
        <f t="shared" si="40"/>
        <v>#N/A</v>
      </c>
      <c r="AK71" s="321" t="s">
        <v>1038</v>
      </c>
      <c r="AL71" s="322">
        <f t="shared" si="35"/>
        <v>0</v>
      </c>
      <c r="AM71" s="322" t="str">
        <f t="shared" si="36"/>
        <v>Buy</v>
      </c>
      <c r="AN71" s="323">
        <f t="shared" si="37"/>
        <v>0</v>
      </c>
      <c r="AO71" s="322" t="str">
        <f t="shared" si="38"/>
        <v>EULNGFI</v>
      </c>
      <c r="AP71" s="324" t="str">
        <f t="shared" si="39"/>
        <v>05/31/2024</v>
      </c>
      <c r="AQ71" s="322" t="s">
        <v>1035</v>
      </c>
      <c r="AR71" s="322" t="s">
        <v>1024</v>
      </c>
      <c r="AS71" s="322" t="s">
        <v>1025</v>
      </c>
      <c r="AT71" s="322"/>
      <c r="AU71" s="327"/>
      <c r="AV71" s="280" t="str" cm="1">
        <f t="array" ref="AV71">_xll.BDP(I71,"SECURITY_TYP")</f>
        <v>#N/A Mandatory parameter [SECURITY] cannot be empty</v>
      </c>
    </row>
    <row r="72" spans="7:48" x14ac:dyDescent="0.35">
      <c r="H72" s="287" t="e">
        <f t="shared" si="40"/>
        <v>#N/A</v>
      </c>
      <c r="AK72" s="321" t="s">
        <v>1038</v>
      </c>
      <c r="AL72" s="322">
        <f t="shared" si="35"/>
        <v>0</v>
      </c>
      <c r="AM72" s="322" t="str">
        <f t="shared" si="36"/>
        <v>Buy</v>
      </c>
      <c r="AN72" s="323">
        <f t="shared" si="37"/>
        <v>0</v>
      </c>
      <c r="AO72" s="322" t="str">
        <f t="shared" si="38"/>
        <v>EULNGFI</v>
      </c>
      <c r="AP72" s="324" t="str">
        <f t="shared" si="39"/>
        <v>05/31/2024</v>
      </c>
      <c r="AQ72" s="322" t="s">
        <v>1035</v>
      </c>
      <c r="AR72" s="322" t="s">
        <v>1024</v>
      </c>
      <c r="AS72" s="322" t="s">
        <v>1025</v>
      </c>
      <c r="AT72" s="322"/>
      <c r="AU72" s="327"/>
      <c r="AV72" s="280" t="str" cm="1">
        <f t="array" ref="AV72">_xll.BDP(I72,"SECURITY_TYP")</f>
        <v>#N/A Mandatory parameter [SECURITY] cannot be empty</v>
      </c>
    </row>
    <row r="73" spans="7:48" x14ac:dyDescent="0.35">
      <c r="H73" s="287" t="e">
        <f t="shared" si="40"/>
        <v>#N/A</v>
      </c>
      <c r="AK73" s="321" t="s">
        <v>1038</v>
      </c>
      <c r="AL73" s="322">
        <f t="shared" si="35"/>
        <v>0</v>
      </c>
      <c r="AM73" s="322" t="str">
        <f t="shared" si="36"/>
        <v>Buy</v>
      </c>
      <c r="AN73" s="323">
        <f t="shared" si="37"/>
        <v>0</v>
      </c>
      <c r="AO73" s="322" t="str">
        <f t="shared" si="38"/>
        <v>EULNGFI</v>
      </c>
      <c r="AP73" s="324" t="str">
        <f t="shared" si="39"/>
        <v>05/31/2024</v>
      </c>
      <c r="AQ73" s="322" t="s">
        <v>1035</v>
      </c>
      <c r="AR73" s="322" t="s">
        <v>1024</v>
      </c>
      <c r="AS73" s="322" t="s">
        <v>1025</v>
      </c>
      <c r="AT73" s="322"/>
      <c r="AU73" s="327"/>
      <c r="AV73" s="280" t="str" cm="1">
        <f t="array" ref="AV73">_xll.BDP(I73,"SECURITY_TYP")</f>
        <v>#N/A Mandatory parameter [SECURITY] cannot be empty</v>
      </c>
    </row>
    <row r="74" spans="7:48" x14ac:dyDescent="0.35">
      <c r="H74" s="287" t="e">
        <f t="shared" si="40"/>
        <v>#N/A</v>
      </c>
      <c r="AK74" s="321" t="s">
        <v>1038</v>
      </c>
      <c r="AL74" s="322">
        <f t="shared" si="35"/>
        <v>0</v>
      </c>
      <c r="AM74" s="322" t="str">
        <f t="shared" si="36"/>
        <v>Buy</v>
      </c>
      <c r="AN74" s="323">
        <f t="shared" si="37"/>
        <v>0</v>
      </c>
      <c r="AO74" s="322" t="str">
        <f t="shared" si="38"/>
        <v>EULNGFI</v>
      </c>
      <c r="AP74" s="324" t="str">
        <f t="shared" si="39"/>
        <v>05/31/2024</v>
      </c>
      <c r="AQ74" s="322" t="s">
        <v>1035</v>
      </c>
      <c r="AR74" s="322" t="s">
        <v>1024</v>
      </c>
      <c r="AS74" s="322" t="s">
        <v>1025</v>
      </c>
      <c r="AT74" s="322"/>
      <c r="AU74" s="327"/>
      <c r="AV74" s="280" t="str" cm="1">
        <f t="array" ref="AV74">_xll.BDP(I74,"SECURITY_TYP")</f>
        <v>#N/A Mandatory parameter [SECURITY] cannot be empty</v>
      </c>
    </row>
    <row r="75" spans="7:48" x14ac:dyDescent="0.35">
      <c r="H75" s="287" t="e">
        <f t="shared" si="40"/>
        <v>#N/A</v>
      </c>
      <c r="AK75" s="321" t="s">
        <v>1038</v>
      </c>
      <c r="AL75" s="322">
        <f t="shared" si="35"/>
        <v>0</v>
      </c>
      <c r="AM75" s="322" t="str">
        <f t="shared" si="36"/>
        <v>Buy</v>
      </c>
      <c r="AN75" s="323">
        <f t="shared" si="37"/>
        <v>0</v>
      </c>
      <c r="AO75" s="322" t="str">
        <f t="shared" si="38"/>
        <v>EULNGFI</v>
      </c>
      <c r="AP75" s="324" t="str">
        <f t="shared" si="39"/>
        <v>05/31/2024</v>
      </c>
      <c r="AQ75" s="322" t="s">
        <v>1035</v>
      </c>
      <c r="AR75" s="322" t="s">
        <v>1024</v>
      </c>
      <c r="AS75" s="322" t="s">
        <v>1025</v>
      </c>
      <c r="AT75" s="322"/>
      <c r="AU75" s="327"/>
      <c r="AV75" s="280" t="str" cm="1">
        <f t="array" ref="AV75">_xll.BDP(I75,"SECURITY_TYP")</f>
        <v>#N/A Mandatory parameter [SECURITY] cannot be empty</v>
      </c>
    </row>
    <row r="76" spans="7:48" x14ac:dyDescent="0.35">
      <c r="H76" s="287" t="e">
        <f t="shared" si="40"/>
        <v>#N/A</v>
      </c>
      <c r="AK76" s="321" t="s">
        <v>1038</v>
      </c>
      <c r="AL76" s="322">
        <f t="shared" si="35"/>
        <v>0</v>
      </c>
      <c r="AM76" s="322" t="str">
        <f t="shared" si="36"/>
        <v>Buy</v>
      </c>
      <c r="AN76" s="323">
        <f t="shared" si="37"/>
        <v>0</v>
      </c>
      <c r="AO76" s="322" t="str">
        <f t="shared" si="38"/>
        <v>EULNGFI</v>
      </c>
      <c r="AP76" s="324" t="str">
        <f t="shared" si="39"/>
        <v>05/31/2024</v>
      </c>
      <c r="AQ76" s="322" t="s">
        <v>1035</v>
      </c>
      <c r="AR76" s="322" t="s">
        <v>1024</v>
      </c>
      <c r="AS76" s="322" t="s">
        <v>1025</v>
      </c>
      <c r="AT76" s="322"/>
      <c r="AU76" s="327"/>
      <c r="AV76" s="280" t="str" cm="1">
        <f t="array" ref="AV76">_xll.BDP(I76,"SECURITY_TYP")</f>
        <v>#N/A Mandatory parameter [SECURITY] cannot be empty</v>
      </c>
    </row>
    <row r="77" spans="7:48" x14ac:dyDescent="0.35">
      <c r="H77" s="287" t="e">
        <f t="shared" si="40"/>
        <v>#N/A</v>
      </c>
      <c r="AK77" s="321" t="s">
        <v>1038</v>
      </c>
      <c r="AL77" s="322">
        <f t="shared" si="35"/>
        <v>0</v>
      </c>
      <c r="AM77" s="322" t="str">
        <f t="shared" si="36"/>
        <v>Buy</v>
      </c>
      <c r="AN77" s="323">
        <f t="shared" si="37"/>
        <v>0</v>
      </c>
      <c r="AO77" s="322" t="str">
        <f t="shared" si="38"/>
        <v>EULNGFI</v>
      </c>
      <c r="AP77" s="324" t="str">
        <f t="shared" si="39"/>
        <v>05/31/2024</v>
      </c>
      <c r="AQ77" s="322" t="s">
        <v>1035</v>
      </c>
      <c r="AR77" s="322" t="s">
        <v>1024</v>
      </c>
      <c r="AS77" s="322" t="s">
        <v>1025</v>
      </c>
      <c r="AT77" s="322"/>
      <c r="AU77" s="327"/>
      <c r="AV77" s="280" t="str" cm="1">
        <f t="array" ref="AV77">_xll.BDP(I77,"SECURITY_TYP")</f>
        <v>#N/A Mandatory parameter [SECURITY] cannot be empty</v>
      </c>
    </row>
    <row r="78" spans="7:48" x14ac:dyDescent="0.35">
      <c r="H78" s="287" t="e">
        <f t="shared" si="40"/>
        <v>#N/A</v>
      </c>
      <c r="AK78" s="321" t="s">
        <v>1038</v>
      </c>
      <c r="AL78" s="322">
        <f t="shared" si="35"/>
        <v>0</v>
      </c>
      <c r="AM78" s="322" t="str">
        <f t="shared" si="36"/>
        <v>Buy</v>
      </c>
      <c r="AN78" s="323">
        <f t="shared" si="37"/>
        <v>0</v>
      </c>
      <c r="AO78" s="322" t="str">
        <f t="shared" si="38"/>
        <v>EULNGFI</v>
      </c>
      <c r="AP78" s="324" t="str">
        <f t="shared" si="39"/>
        <v>05/31/2024</v>
      </c>
      <c r="AQ78" s="322" t="s">
        <v>1035</v>
      </c>
      <c r="AR78" s="322" t="s">
        <v>1024</v>
      </c>
      <c r="AS78" s="322" t="s">
        <v>1025</v>
      </c>
      <c r="AT78" s="322"/>
      <c r="AU78" s="327"/>
      <c r="AV78" s="280" t="str" cm="1">
        <f t="array" ref="AV78">_xll.BDP(I78,"SECURITY_TYP")</f>
        <v>#N/A Mandatory parameter [SECURITY] cannot be empty</v>
      </c>
    </row>
    <row r="79" spans="7:48" x14ac:dyDescent="0.35">
      <c r="H79" s="287" t="e">
        <f t="shared" si="40"/>
        <v>#N/A</v>
      </c>
      <c r="AK79" s="321" t="s">
        <v>1038</v>
      </c>
      <c r="AL79" s="322">
        <f t="shared" si="35"/>
        <v>0</v>
      </c>
      <c r="AM79" s="322" t="str">
        <f t="shared" si="36"/>
        <v>Buy</v>
      </c>
      <c r="AN79" s="323">
        <f t="shared" si="37"/>
        <v>0</v>
      </c>
      <c r="AO79" s="322" t="str">
        <f t="shared" si="38"/>
        <v>EULNGFI</v>
      </c>
      <c r="AP79" s="324" t="str">
        <f t="shared" si="39"/>
        <v>05/31/2024</v>
      </c>
      <c r="AQ79" s="322" t="s">
        <v>1035</v>
      </c>
      <c r="AR79" s="322" t="s">
        <v>1024</v>
      </c>
      <c r="AS79" s="322" t="s">
        <v>1025</v>
      </c>
      <c r="AT79" s="322"/>
      <c r="AU79" s="327"/>
      <c r="AV79" s="280" t="str" cm="1">
        <f t="array" ref="AV79">_xll.BDP(I79,"SECURITY_TYP")</f>
        <v>#N/A Mandatory parameter [SECURITY] cannot be empty</v>
      </c>
    </row>
    <row r="80" spans="7:48" x14ac:dyDescent="0.35">
      <c r="H80" s="287" t="e">
        <f t="shared" si="40"/>
        <v>#N/A</v>
      </c>
      <c r="AK80" s="321" t="s">
        <v>1038</v>
      </c>
      <c r="AL80" s="322">
        <f t="shared" si="35"/>
        <v>0</v>
      </c>
      <c r="AM80" s="322" t="str">
        <f t="shared" si="36"/>
        <v>Buy</v>
      </c>
      <c r="AN80" s="323">
        <f t="shared" si="37"/>
        <v>0</v>
      </c>
      <c r="AO80" s="322" t="str">
        <f t="shared" si="38"/>
        <v>EULNGFI</v>
      </c>
      <c r="AP80" s="324" t="str">
        <f t="shared" si="39"/>
        <v>05/31/2024</v>
      </c>
      <c r="AQ80" s="322" t="s">
        <v>1035</v>
      </c>
      <c r="AR80" s="322" t="s">
        <v>1024</v>
      </c>
      <c r="AS80" s="322" t="s">
        <v>1025</v>
      </c>
      <c r="AT80" s="322"/>
      <c r="AU80" s="327"/>
      <c r="AV80" s="280" t="str" cm="1">
        <f t="array" ref="AV80">_xll.BDP(I80,"SECURITY_TYP")</f>
        <v>#N/A Mandatory parameter [SECURITY] cannot be empty</v>
      </c>
    </row>
    <row r="81" spans="8:48" x14ac:dyDescent="0.35">
      <c r="H81" s="287" t="e">
        <f t="shared" si="40"/>
        <v>#N/A</v>
      </c>
      <c r="AK81" s="321" t="s">
        <v>1038</v>
      </c>
      <c r="AL81" s="322">
        <f t="shared" si="35"/>
        <v>0</v>
      </c>
      <c r="AM81" s="322" t="str">
        <f t="shared" si="36"/>
        <v>Buy</v>
      </c>
      <c r="AN81" s="323">
        <f t="shared" si="37"/>
        <v>0</v>
      </c>
      <c r="AO81" s="322" t="str">
        <f t="shared" si="38"/>
        <v>EULNGFI</v>
      </c>
      <c r="AP81" s="324" t="str">
        <f t="shared" si="39"/>
        <v>05/31/2024</v>
      </c>
      <c r="AQ81" s="322" t="s">
        <v>1035</v>
      </c>
      <c r="AR81" s="322" t="s">
        <v>1024</v>
      </c>
      <c r="AS81" s="322" t="s">
        <v>1025</v>
      </c>
      <c r="AT81" s="322"/>
      <c r="AU81" s="327"/>
      <c r="AV81" s="280" t="str" cm="1">
        <f t="array" ref="AV81">_xll.BDP(I81,"SECURITY_TYP")</f>
        <v>#N/A Mandatory parameter [SECURITY] cannot be empty</v>
      </c>
    </row>
    <row r="82" spans="8:48" x14ac:dyDescent="0.35">
      <c r="H82" s="287" t="e">
        <f t="shared" si="40"/>
        <v>#N/A</v>
      </c>
      <c r="AK82" s="321" t="s">
        <v>1038</v>
      </c>
      <c r="AL82" s="322">
        <f t="shared" si="35"/>
        <v>0</v>
      </c>
      <c r="AM82" s="322" t="str">
        <f t="shared" si="36"/>
        <v>Buy</v>
      </c>
      <c r="AN82" s="323">
        <f t="shared" si="37"/>
        <v>0</v>
      </c>
      <c r="AO82" s="322" t="str">
        <f t="shared" si="38"/>
        <v>EULNGFI</v>
      </c>
      <c r="AP82" s="324" t="str">
        <f t="shared" si="39"/>
        <v>05/31/2024</v>
      </c>
      <c r="AQ82" s="322" t="s">
        <v>1035</v>
      </c>
      <c r="AR82" s="322" t="s">
        <v>1024</v>
      </c>
      <c r="AS82" s="322" t="s">
        <v>1025</v>
      </c>
      <c r="AT82" s="322"/>
      <c r="AU82" s="327"/>
      <c r="AV82" s="280" t="str" cm="1">
        <f t="array" ref="AV82">_xll.BDP(I82,"SECURITY_TYP")</f>
        <v>#N/A Mandatory parameter [SECURITY] cannot be empty</v>
      </c>
    </row>
    <row r="83" spans="8:48" x14ac:dyDescent="0.35">
      <c r="H83" s="287" t="e">
        <f t="shared" si="40"/>
        <v>#N/A</v>
      </c>
      <c r="AK83" s="321" t="s">
        <v>1038</v>
      </c>
      <c r="AL83" s="322">
        <f t="shared" si="35"/>
        <v>0</v>
      </c>
      <c r="AM83" s="322" t="str">
        <f t="shared" si="36"/>
        <v>Buy</v>
      </c>
      <c r="AN83" s="323">
        <f t="shared" si="37"/>
        <v>0</v>
      </c>
      <c r="AO83" s="322" t="str">
        <f t="shared" si="38"/>
        <v>EULNGFI</v>
      </c>
      <c r="AP83" s="324" t="str">
        <f t="shared" si="39"/>
        <v>05/31/2024</v>
      </c>
      <c r="AQ83" s="322" t="s">
        <v>1035</v>
      </c>
      <c r="AR83" s="322" t="s">
        <v>1024</v>
      </c>
      <c r="AS83" s="322" t="s">
        <v>1025</v>
      </c>
      <c r="AT83" s="322"/>
      <c r="AU83" s="327"/>
      <c r="AV83" s="280" t="str" cm="1">
        <f t="array" ref="AV83">_xll.BDP(I83,"SECURITY_TYP")</f>
        <v>#N/A Mandatory parameter [SECURITY] cannot be empty</v>
      </c>
    </row>
    <row r="84" spans="8:48" x14ac:dyDescent="0.35">
      <c r="H84" s="287" t="e">
        <f t="shared" si="40"/>
        <v>#N/A</v>
      </c>
      <c r="AK84" s="321" t="s">
        <v>1038</v>
      </c>
      <c r="AL84" s="322">
        <f t="shared" si="35"/>
        <v>0</v>
      </c>
      <c r="AM84" s="322" t="str">
        <f t="shared" si="36"/>
        <v>Buy</v>
      </c>
      <c r="AN84" s="323">
        <f t="shared" si="37"/>
        <v>0</v>
      </c>
      <c r="AO84" s="322" t="str">
        <f t="shared" si="38"/>
        <v>EULNGFI</v>
      </c>
      <c r="AP84" s="324" t="str">
        <f t="shared" si="39"/>
        <v>05/31/2024</v>
      </c>
      <c r="AQ84" s="322" t="s">
        <v>1035</v>
      </c>
      <c r="AR84" s="322" t="s">
        <v>1024</v>
      </c>
      <c r="AS84" s="322" t="s">
        <v>1025</v>
      </c>
      <c r="AT84" s="322"/>
      <c r="AU84" s="327"/>
      <c r="AV84" s="280" t="str" cm="1">
        <f t="array" ref="AV84">_xll.BDP(I84,"SECURITY_TYP")</f>
        <v>#N/A Mandatory parameter [SECURITY] cannot be empty</v>
      </c>
    </row>
    <row r="85" spans="8:48" x14ac:dyDescent="0.35">
      <c r="H85" s="287" t="e">
        <f t="shared" si="40"/>
        <v>#N/A</v>
      </c>
      <c r="AK85" s="321" t="s">
        <v>1038</v>
      </c>
      <c r="AL85" s="322">
        <f t="shared" si="35"/>
        <v>0</v>
      </c>
      <c r="AM85" s="322" t="str">
        <f t="shared" si="36"/>
        <v>Buy</v>
      </c>
      <c r="AN85" s="323">
        <f t="shared" si="37"/>
        <v>0</v>
      </c>
      <c r="AO85" s="322" t="str">
        <f t="shared" si="38"/>
        <v>EULNGFI</v>
      </c>
      <c r="AP85" s="324" t="str">
        <f t="shared" si="39"/>
        <v>05/31/2024</v>
      </c>
      <c r="AQ85" s="322" t="s">
        <v>1035</v>
      </c>
      <c r="AR85" s="322" t="s">
        <v>1024</v>
      </c>
      <c r="AS85" s="322" t="s">
        <v>1025</v>
      </c>
      <c r="AT85" s="322"/>
      <c r="AU85" s="327"/>
      <c r="AV85" s="280" t="str" cm="1">
        <f t="array" ref="AV85">_xll.BDP(I85,"SECURITY_TYP")</f>
        <v>#N/A Mandatory parameter [SECURITY] cannot be empty</v>
      </c>
    </row>
    <row r="86" spans="8:48" x14ac:dyDescent="0.35">
      <c r="H86" s="287" t="e">
        <f t="shared" si="40"/>
        <v>#N/A</v>
      </c>
      <c r="AK86" s="321" t="s">
        <v>1038</v>
      </c>
      <c r="AL86" s="322">
        <f t="shared" si="35"/>
        <v>0</v>
      </c>
      <c r="AM86" s="322" t="str">
        <f t="shared" si="36"/>
        <v>Buy</v>
      </c>
      <c r="AN86" s="323">
        <f t="shared" si="37"/>
        <v>0</v>
      </c>
      <c r="AO86" s="322" t="str">
        <f t="shared" si="38"/>
        <v>EULNGFI</v>
      </c>
      <c r="AP86" s="324" t="str">
        <f t="shared" si="39"/>
        <v>05/31/2024</v>
      </c>
      <c r="AQ86" s="322" t="s">
        <v>1035</v>
      </c>
      <c r="AR86" s="322" t="s">
        <v>1024</v>
      </c>
      <c r="AS86" s="322" t="s">
        <v>1025</v>
      </c>
      <c r="AT86" s="322"/>
      <c r="AU86" s="327"/>
      <c r="AV86" s="280" t="str" cm="1">
        <f t="array" ref="AV86">_xll.BDP(I86,"SECURITY_TYP")</f>
        <v>#N/A Mandatory parameter [SECURITY] cannot be empty</v>
      </c>
    </row>
    <row r="87" spans="8:48" x14ac:dyDescent="0.35">
      <c r="H87" s="287" t="e">
        <f t="shared" si="40"/>
        <v>#N/A</v>
      </c>
      <c r="AK87" s="321" t="s">
        <v>1038</v>
      </c>
      <c r="AL87" s="322">
        <f t="shared" si="35"/>
        <v>0</v>
      </c>
      <c r="AM87" s="322" t="str">
        <f t="shared" si="36"/>
        <v>Buy</v>
      </c>
      <c r="AN87" s="323">
        <f t="shared" si="37"/>
        <v>0</v>
      </c>
      <c r="AO87" s="322" t="str">
        <f t="shared" si="38"/>
        <v>EULNGFI</v>
      </c>
      <c r="AP87" s="324" t="str">
        <f t="shared" si="39"/>
        <v>05/31/2024</v>
      </c>
      <c r="AQ87" s="322" t="s">
        <v>1035</v>
      </c>
      <c r="AR87" s="322" t="s">
        <v>1024</v>
      </c>
      <c r="AS87" s="322" t="s">
        <v>1025</v>
      </c>
      <c r="AT87" s="322"/>
      <c r="AU87" s="327"/>
      <c r="AV87" s="280" t="str" cm="1">
        <f t="array" ref="AV87">_xll.BDP(I87,"SECURITY_TYP")</f>
        <v>#N/A Mandatory parameter [SECURITY] cannot be empty</v>
      </c>
    </row>
    <row r="88" spans="8:48" x14ac:dyDescent="0.35">
      <c r="H88" s="287" t="e">
        <f t="shared" si="40"/>
        <v>#N/A</v>
      </c>
      <c r="AK88" s="321" t="s">
        <v>1038</v>
      </c>
      <c r="AL88" s="322">
        <f t="shared" si="35"/>
        <v>0</v>
      </c>
      <c r="AM88" s="322" t="str">
        <f t="shared" si="36"/>
        <v>Buy</v>
      </c>
      <c r="AN88" s="323">
        <f t="shared" si="37"/>
        <v>0</v>
      </c>
      <c r="AO88" s="322" t="str">
        <f t="shared" si="38"/>
        <v>EULNGFI</v>
      </c>
      <c r="AP88" s="324" t="str">
        <f t="shared" si="39"/>
        <v>05/31/2024</v>
      </c>
      <c r="AQ88" s="322" t="s">
        <v>1035</v>
      </c>
      <c r="AR88" s="322" t="s">
        <v>1024</v>
      </c>
      <c r="AS88" s="322" t="s">
        <v>1025</v>
      </c>
      <c r="AT88" s="322"/>
      <c r="AU88" s="327"/>
      <c r="AV88" s="280" t="str" cm="1">
        <f t="array" ref="AV88">_xll.BDP(I88,"SECURITY_TYP")</f>
        <v>#N/A Mandatory parameter [SECURITY] cannot be empty</v>
      </c>
    </row>
    <row r="89" spans="8:48" x14ac:dyDescent="0.35">
      <c r="H89" s="287" t="e">
        <f t="shared" si="40"/>
        <v>#N/A</v>
      </c>
      <c r="AK89" s="321" t="s">
        <v>1038</v>
      </c>
      <c r="AL89" s="322">
        <f t="shared" si="35"/>
        <v>0</v>
      </c>
      <c r="AM89" s="322" t="str">
        <f t="shared" si="36"/>
        <v>Buy</v>
      </c>
      <c r="AN89" s="323">
        <f t="shared" si="37"/>
        <v>0</v>
      </c>
      <c r="AO89" s="322" t="str">
        <f t="shared" si="38"/>
        <v>EULNGFI</v>
      </c>
      <c r="AP89" s="324" t="str">
        <f t="shared" si="39"/>
        <v>05/31/2024</v>
      </c>
      <c r="AQ89" s="322" t="s">
        <v>1035</v>
      </c>
      <c r="AR89" s="322" t="s">
        <v>1024</v>
      </c>
      <c r="AS89" s="322" t="s">
        <v>1025</v>
      </c>
      <c r="AT89" s="322"/>
      <c r="AU89" s="327"/>
      <c r="AV89" s="280" t="str" cm="1">
        <f t="array" ref="AV89">_xll.BDP(I89,"SECURITY_TYP")</f>
        <v>#N/A Mandatory parameter [SECURITY] cannot be empty</v>
      </c>
    </row>
    <row r="90" spans="8:48" x14ac:dyDescent="0.35">
      <c r="H90" s="287" t="e">
        <f t="shared" si="40"/>
        <v>#N/A</v>
      </c>
      <c r="AK90" s="321" t="s">
        <v>1038</v>
      </c>
      <c r="AL90" s="322">
        <f t="shared" si="35"/>
        <v>0</v>
      </c>
      <c r="AM90" s="322" t="str">
        <f t="shared" si="36"/>
        <v>Buy</v>
      </c>
      <c r="AN90" s="323">
        <f t="shared" si="37"/>
        <v>0</v>
      </c>
      <c r="AO90" s="322" t="str">
        <f t="shared" si="38"/>
        <v>EULNGFI</v>
      </c>
      <c r="AP90" s="324" t="str">
        <f t="shared" si="39"/>
        <v>05/31/2024</v>
      </c>
      <c r="AQ90" s="322" t="s">
        <v>1035</v>
      </c>
      <c r="AR90" s="322" t="s">
        <v>1024</v>
      </c>
      <c r="AS90" s="322" t="s">
        <v>1025</v>
      </c>
      <c r="AT90" s="322"/>
      <c r="AU90" s="327"/>
      <c r="AV90" s="280" t="str" cm="1">
        <f t="array" ref="AV90">_xll.BDP(I90,"SECURITY_TYP")</f>
        <v>#N/A Mandatory parameter [SECURITY] cannot be empty</v>
      </c>
    </row>
    <row r="91" spans="8:48" x14ac:dyDescent="0.35">
      <c r="H91" s="287" t="e">
        <f t="shared" si="40"/>
        <v>#N/A</v>
      </c>
      <c r="AK91" s="321" t="s">
        <v>1038</v>
      </c>
      <c r="AL91" s="322">
        <f t="shared" si="35"/>
        <v>0</v>
      </c>
      <c r="AM91" s="322" t="str">
        <f t="shared" si="36"/>
        <v>Buy</v>
      </c>
      <c r="AN91" s="323">
        <f t="shared" si="37"/>
        <v>0</v>
      </c>
      <c r="AO91" s="322" t="str">
        <f t="shared" si="38"/>
        <v>EULNGFI</v>
      </c>
      <c r="AP91" s="324" t="str">
        <f t="shared" si="39"/>
        <v>05/31/2024</v>
      </c>
      <c r="AQ91" s="322" t="s">
        <v>1035</v>
      </c>
      <c r="AR91" s="322" t="s">
        <v>1024</v>
      </c>
      <c r="AS91" s="322" t="s">
        <v>1025</v>
      </c>
      <c r="AT91" s="322"/>
      <c r="AU91" s="327"/>
      <c r="AV91" s="280" t="str" cm="1">
        <f t="array" ref="AV91">_xll.BDP(I91,"SECURITY_TYP")</f>
        <v>#N/A Mandatory parameter [SECURITY] cannot be empty</v>
      </c>
    </row>
    <row r="92" spans="8:48" x14ac:dyDescent="0.35">
      <c r="H92" s="287" t="e">
        <f t="shared" si="40"/>
        <v>#N/A</v>
      </c>
      <c r="AK92" s="321" t="s">
        <v>1038</v>
      </c>
      <c r="AL92" s="322">
        <f t="shared" si="35"/>
        <v>0</v>
      </c>
      <c r="AM92" s="322" t="str">
        <f t="shared" si="36"/>
        <v>Buy</v>
      </c>
      <c r="AN92" s="323">
        <f t="shared" si="37"/>
        <v>0</v>
      </c>
      <c r="AO92" s="322" t="str">
        <f t="shared" si="38"/>
        <v>EULNGFI</v>
      </c>
      <c r="AP92" s="324" t="str">
        <f t="shared" si="39"/>
        <v>05/31/2024</v>
      </c>
      <c r="AQ92" s="322" t="s">
        <v>1035</v>
      </c>
      <c r="AR92" s="322" t="s">
        <v>1024</v>
      </c>
      <c r="AS92" s="322" t="s">
        <v>1025</v>
      </c>
      <c r="AT92" s="322"/>
      <c r="AU92" s="327"/>
      <c r="AV92" s="280" t="str" cm="1">
        <f t="array" ref="AV92">_xll.BDP(I92,"SECURITY_TYP")</f>
        <v>#N/A Mandatory parameter [SECURITY] cannot be empty</v>
      </c>
    </row>
    <row r="93" spans="8:48" x14ac:dyDescent="0.35">
      <c r="H93" s="287" t="e">
        <f t="shared" si="40"/>
        <v>#N/A</v>
      </c>
      <c r="AN93" s="328"/>
      <c r="AP93" s="330"/>
    </row>
    <row r="94" spans="8:48" x14ac:dyDescent="0.35">
      <c r="H94" s="287" t="e">
        <f t="shared" si="40"/>
        <v>#N/A</v>
      </c>
      <c r="AN94" s="328"/>
      <c r="AP94" s="330"/>
    </row>
    <row r="95" spans="8:48" x14ac:dyDescent="0.35">
      <c r="H95" s="287" t="e">
        <f t="shared" si="40"/>
        <v>#N/A</v>
      </c>
      <c r="AN95" s="328"/>
      <c r="AP95" s="330"/>
    </row>
    <row r="96" spans="8:48" x14ac:dyDescent="0.35">
      <c r="H96" s="287" t="e">
        <f t="shared" si="40"/>
        <v>#N/A</v>
      </c>
      <c r="AN96" s="328"/>
      <c r="AP96" s="330"/>
    </row>
    <row r="97" spans="8:42" x14ac:dyDescent="0.35">
      <c r="H97" s="287" t="e">
        <f t="shared" si="40"/>
        <v>#N/A</v>
      </c>
      <c r="AN97" s="328"/>
      <c r="AP97" s="330"/>
    </row>
    <row r="98" spans="8:42" x14ac:dyDescent="0.35">
      <c r="H98" s="287" t="e">
        <f t="shared" si="40"/>
        <v>#N/A</v>
      </c>
      <c r="AN98" s="328"/>
      <c r="AP98" s="330"/>
    </row>
    <row r="99" spans="8:42" x14ac:dyDescent="0.35">
      <c r="H99" s="287" t="e">
        <f t="shared" si="40"/>
        <v>#N/A</v>
      </c>
      <c r="AN99" s="328"/>
      <c r="AP99" s="330"/>
    </row>
    <row r="100" spans="8:42" x14ac:dyDescent="0.35">
      <c r="H100" s="287" t="e">
        <f t="shared" si="40"/>
        <v>#N/A</v>
      </c>
      <c r="AN100" s="328"/>
      <c r="AP100" s="330"/>
    </row>
    <row r="101" spans="8:42" x14ac:dyDescent="0.35">
      <c r="H101" s="287" t="e">
        <f t="shared" si="40"/>
        <v>#N/A</v>
      </c>
      <c r="AN101" s="328"/>
      <c r="AP101" s="330"/>
    </row>
    <row r="102" spans="8:42" x14ac:dyDescent="0.35">
      <c r="H102" s="287" t="e">
        <f t="shared" si="40"/>
        <v>#N/A</v>
      </c>
      <c r="AN102" s="328"/>
      <c r="AP102" s="330"/>
    </row>
    <row r="103" spans="8:42" x14ac:dyDescent="0.35">
      <c r="H103" s="287" t="e">
        <f t="shared" si="40"/>
        <v>#N/A</v>
      </c>
      <c r="AN103" s="328"/>
      <c r="AP103" s="330"/>
    </row>
    <row r="104" spans="8:42" x14ac:dyDescent="0.35">
      <c r="H104" s="287" t="e">
        <f t="shared" si="40"/>
        <v>#N/A</v>
      </c>
      <c r="AN104" s="328"/>
      <c r="AP104" s="330"/>
    </row>
    <row r="105" spans="8:42" x14ac:dyDescent="0.35">
      <c r="H105" s="287" t="e">
        <f t="shared" si="40"/>
        <v>#N/A</v>
      </c>
      <c r="AN105" s="328"/>
      <c r="AP105" s="330"/>
    </row>
    <row r="106" spans="8:42" x14ac:dyDescent="0.35">
      <c r="H106" s="287" t="e">
        <f t="shared" si="40"/>
        <v>#N/A</v>
      </c>
      <c r="AN106" s="328"/>
      <c r="AP106" s="330"/>
    </row>
    <row r="107" spans="8:42" x14ac:dyDescent="0.35">
      <c r="H107" s="287" t="e">
        <f t="shared" si="40"/>
        <v>#N/A</v>
      </c>
      <c r="AN107" s="328"/>
      <c r="AP107" s="330"/>
    </row>
    <row r="108" spans="8:42" x14ac:dyDescent="0.35">
      <c r="H108" s="287" t="e">
        <f t="shared" si="40"/>
        <v>#N/A</v>
      </c>
      <c r="AN108" s="328"/>
      <c r="AP108" s="330"/>
    </row>
    <row r="109" spans="8:42" x14ac:dyDescent="0.35">
      <c r="H109" s="287" t="e">
        <f t="shared" si="40"/>
        <v>#N/A</v>
      </c>
      <c r="AN109" s="328"/>
      <c r="AP109" s="330"/>
    </row>
    <row r="110" spans="8:42" x14ac:dyDescent="0.35">
      <c r="H110" s="287" t="e">
        <f t="shared" si="40"/>
        <v>#N/A</v>
      </c>
      <c r="AN110" s="328"/>
      <c r="AP110" s="330"/>
    </row>
    <row r="111" spans="8:42" x14ac:dyDescent="0.35">
      <c r="H111" s="287" t="e">
        <f t="shared" si="40"/>
        <v>#N/A</v>
      </c>
      <c r="AN111" s="328"/>
      <c r="AP111" s="330"/>
    </row>
    <row r="112" spans="8:42" x14ac:dyDescent="0.35">
      <c r="H112" s="287" t="e">
        <f t="shared" si="40"/>
        <v>#N/A</v>
      </c>
      <c r="AN112" s="328"/>
      <c r="AP112" s="330"/>
    </row>
    <row r="113" spans="8:42" x14ac:dyDescent="0.35">
      <c r="H113" s="287" t="e">
        <f t="shared" si="40"/>
        <v>#N/A</v>
      </c>
      <c r="AN113" s="328"/>
      <c r="AP113" s="330"/>
    </row>
    <row r="114" spans="8:42" x14ac:dyDescent="0.35">
      <c r="H114" s="287" t="e">
        <f t="shared" si="40"/>
        <v>#N/A</v>
      </c>
      <c r="AN114" s="328"/>
      <c r="AP114" s="330"/>
    </row>
    <row r="115" spans="8:42" x14ac:dyDescent="0.35">
      <c r="H115" s="287" t="e">
        <f t="shared" si="40"/>
        <v>#N/A</v>
      </c>
      <c r="AN115" s="328"/>
      <c r="AP115" s="330"/>
    </row>
    <row r="116" spans="8:42" x14ac:dyDescent="0.35">
      <c r="H116" s="287" t="e">
        <f t="shared" si="40"/>
        <v>#N/A</v>
      </c>
      <c r="AN116" s="328"/>
      <c r="AP116" s="330"/>
    </row>
    <row r="117" spans="8:42" x14ac:dyDescent="0.35">
      <c r="H117" s="287" t="e">
        <f t="shared" si="40"/>
        <v>#N/A</v>
      </c>
      <c r="AN117" s="328"/>
      <c r="AP117" s="330"/>
    </row>
    <row r="118" spans="8:42" x14ac:dyDescent="0.35">
      <c r="H118" s="287" t="e">
        <f t="shared" si="40"/>
        <v>#N/A</v>
      </c>
      <c r="AN118" s="328"/>
      <c r="AP118" s="330"/>
    </row>
    <row r="119" spans="8:42" x14ac:dyDescent="0.35">
      <c r="H119" s="287" t="e">
        <f t="shared" si="40"/>
        <v>#N/A</v>
      </c>
      <c r="AN119" s="328"/>
      <c r="AP119" s="330"/>
    </row>
    <row r="120" spans="8:42" x14ac:dyDescent="0.35">
      <c r="H120" s="287" t="e">
        <f t="shared" si="40"/>
        <v>#N/A</v>
      </c>
      <c r="AN120" s="328"/>
      <c r="AP120" s="330"/>
    </row>
    <row r="121" spans="8:42" x14ac:dyDescent="0.35">
      <c r="H121" s="287" t="e">
        <f t="shared" si="40"/>
        <v>#N/A</v>
      </c>
      <c r="AN121" s="328"/>
      <c r="AP121" s="330"/>
    </row>
    <row r="122" spans="8:42" x14ac:dyDescent="0.35">
      <c r="H122" s="287" t="e">
        <f t="shared" si="40"/>
        <v>#N/A</v>
      </c>
      <c r="AN122" s="328"/>
      <c r="AP122" s="330"/>
    </row>
    <row r="123" spans="8:42" x14ac:dyDescent="0.35">
      <c r="H123" s="287" t="e">
        <f t="shared" si="40"/>
        <v>#N/A</v>
      </c>
      <c r="AN123" s="328"/>
      <c r="AP123" s="330"/>
    </row>
    <row r="124" spans="8:42" x14ac:dyDescent="0.35">
      <c r="H124" s="287" t="e">
        <f t="shared" si="40"/>
        <v>#N/A</v>
      </c>
      <c r="AN124" s="328"/>
      <c r="AP124" s="330"/>
    </row>
    <row r="125" spans="8:42" x14ac:dyDescent="0.35">
      <c r="H125" s="287" t="e">
        <f t="shared" si="40"/>
        <v>#N/A</v>
      </c>
      <c r="AN125" s="328"/>
      <c r="AP125" s="330"/>
    </row>
    <row r="126" spans="8:42" x14ac:dyDescent="0.35">
      <c r="H126" s="287" t="e">
        <f t="shared" si="40"/>
        <v>#N/A</v>
      </c>
      <c r="AN126" s="328"/>
      <c r="AP126" s="330"/>
    </row>
    <row r="127" spans="8:42" x14ac:dyDescent="0.35">
      <c r="H127" s="287" t="e">
        <f t="shared" si="40"/>
        <v>#N/A</v>
      </c>
      <c r="AN127" s="328"/>
      <c r="AP127" s="330"/>
    </row>
    <row r="128" spans="8:42" x14ac:dyDescent="0.35">
      <c r="H128" s="287" t="e">
        <f t="shared" si="40"/>
        <v>#N/A</v>
      </c>
      <c r="AN128" s="328"/>
      <c r="AP128" s="330"/>
    </row>
    <row r="129" spans="8:42" x14ac:dyDescent="0.35">
      <c r="H129" s="287" t="e">
        <f t="shared" si="40"/>
        <v>#N/A</v>
      </c>
      <c r="AN129" s="328"/>
      <c r="AP129" s="330"/>
    </row>
    <row r="130" spans="8:42" x14ac:dyDescent="0.35">
      <c r="H130" s="287" t="e">
        <f t="shared" si="40"/>
        <v>#N/A</v>
      </c>
      <c r="AN130" s="328"/>
      <c r="AP130" s="330"/>
    </row>
    <row r="131" spans="8:42" x14ac:dyDescent="0.35">
      <c r="H131" s="287" t="e">
        <f t="shared" si="40"/>
        <v>#N/A</v>
      </c>
      <c r="AN131" s="328"/>
      <c r="AP131" s="330"/>
    </row>
    <row r="132" spans="8:42" x14ac:dyDescent="0.35">
      <c r="H132" s="287" t="e">
        <f t="shared" si="40"/>
        <v>#N/A</v>
      </c>
      <c r="AN132" s="328"/>
      <c r="AP132" s="330"/>
    </row>
    <row r="133" spans="8:42" x14ac:dyDescent="0.35">
      <c r="H133" s="287" t="e">
        <f t="shared" si="40"/>
        <v>#N/A</v>
      </c>
      <c r="AN133" s="328"/>
      <c r="AP133" s="330"/>
    </row>
    <row r="134" spans="8:42" x14ac:dyDescent="0.35">
      <c r="H134" s="287" t="e">
        <f t="shared" ref="H134:H145" si="41">VLOOKUP(I134,$A$4:$D$111,4,0)-L134</f>
        <v>#N/A</v>
      </c>
      <c r="AN134" s="328"/>
      <c r="AP134" s="330"/>
    </row>
    <row r="135" spans="8:42" x14ac:dyDescent="0.35">
      <c r="H135" s="287" t="e">
        <f t="shared" si="41"/>
        <v>#N/A</v>
      </c>
      <c r="AN135" s="328"/>
      <c r="AP135" s="330"/>
    </row>
    <row r="136" spans="8:42" x14ac:dyDescent="0.35">
      <c r="H136" s="287" t="e">
        <f t="shared" si="41"/>
        <v>#N/A</v>
      </c>
      <c r="AN136" s="328"/>
      <c r="AP136" s="330"/>
    </row>
    <row r="137" spans="8:42" x14ac:dyDescent="0.35">
      <c r="H137" s="287" t="e">
        <f t="shared" si="41"/>
        <v>#N/A</v>
      </c>
      <c r="AN137" s="328"/>
      <c r="AP137" s="330"/>
    </row>
    <row r="138" spans="8:42" x14ac:dyDescent="0.35">
      <c r="H138" s="287" t="e">
        <f t="shared" si="41"/>
        <v>#N/A</v>
      </c>
      <c r="AN138" s="328"/>
      <c r="AP138" s="330"/>
    </row>
    <row r="139" spans="8:42" x14ac:dyDescent="0.35">
      <c r="H139" s="287" t="e">
        <f t="shared" si="41"/>
        <v>#N/A</v>
      </c>
      <c r="AN139" s="328"/>
      <c r="AP139" s="330"/>
    </row>
    <row r="140" spans="8:42" x14ac:dyDescent="0.35">
      <c r="H140" s="287" t="e">
        <f t="shared" si="41"/>
        <v>#N/A</v>
      </c>
      <c r="AN140" s="328"/>
      <c r="AP140" s="330"/>
    </row>
    <row r="141" spans="8:42" x14ac:dyDescent="0.35">
      <c r="H141" s="287" t="e">
        <f t="shared" si="41"/>
        <v>#N/A</v>
      </c>
      <c r="AN141" s="328"/>
      <c r="AP141" s="330"/>
    </row>
    <row r="142" spans="8:42" x14ac:dyDescent="0.35">
      <c r="H142" s="287" t="e">
        <f t="shared" si="41"/>
        <v>#N/A</v>
      </c>
      <c r="AN142" s="328"/>
      <c r="AP142" s="330"/>
    </row>
    <row r="143" spans="8:42" x14ac:dyDescent="0.35">
      <c r="H143" s="287" t="e">
        <f t="shared" si="41"/>
        <v>#N/A</v>
      </c>
      <c r="AN143" s="328"/>
      <c r="AP143" s="330"/>
    </row>
    <row r="144" spans="8:42" x14ac:dyDescent="0.35">
      <c r="H144" s="287" t="e">
        <f t="shared" si="41"/>
        <v>#N/A</v>
      </c>
      <c r="AN144" s="328"/>
      <c r="AP144" s="330"/>
    </row>
    <row r="145" spans="8:42" x14ac:dyDescent="0.35">
      <c r="H145" s="287" t="e">
        <f t="shared" si="41"/>
        <v>#N/A</v>
      </c>
      <c r="AN145" s="328"/>
      <c r="AP145" s="330"/>
    </row>
    <row r="146" spans="8:42" x14ac:dyDescent="0.35">
      <c r="AN146" s="328"/>
      <c r="AP146" s="330"/>
    </row>
    <row r="147" spans="8:42" x14ac:dyDescent="0.35">
      <c r="AN147" s="328"/>
      <c r="AP147" s="330"/>
    </row>
    <row r="148" spans="8:42" x14ac:dyDescent="0.35">
      <c r="AN148" s="328"/>
      <c r="AP148" s="330"/>
    </row>
    <row r="149" spans="8:42" x14ac:dyDescent="0.35">
      <c r="AN149" s="328"/>
      <c r="AP149" s="330"/>
    </row>
    <row r="150" spans="8:42" x14ac:dyDescent="0.35">
      <c r="AN150" s="328"/>
      <c r="AP150" s="330"/>
    </row>
    <row r="151" spans="8:42" x14ac:dyDescent="0.35">
      <c r="AN151" s="328"/>
      <c r="AP151" s="330"/>
    </row>
    <row r="152" spans="8:42" x14ac:dyDescent="0.35">
      <c r="AN152" s="328"/>
      <c r="AP152" s="330"/>
    </row>
    <row r="153" spans="8:42" x14ac:dyDescent="0.35">
      <c r="AN153" s="328"/>
      <c r="AP153" s="330"/>
    </row>
    <row r="154" spans="8:42" x14ac:dyDescent="0.35">
      <c r="AN154" s="328"/>
      <c r="AP154" s="330"/>
    </row>
    <row r="155" spans="8:42" x14ac:dyDescent="0.35">
      <c r="AN155" s="328"/>
      <c r="AP155" s="330"/>
    </row>
    <row r="156" spans="8:42" x14ac:dyDescent="0.35">
      <c r="AN156" s="328"/>
      <c r="AP156" s="330"/>
    </row>
    <row r="157" spans="8:42" x14ac:dyDescent="0.35">
      <c r="AN157" s="328"/>
      <c r="AP157" s="330"/>
    </row>
    <row r="158" spans="8:42" x14ac:dyDescent="0.35">
      <c r="AN158" s="328"/>
      <c r="AP158" s="330"/>
    </row>
    <row r="159" spans="8:42" x14ac:dyDescent="0.35">
      <c r="AN159" s="328"/>
      <c r="AP159" s="330"/>
    </row>
    <row r="160" spans="8:42" x14ac:dyDescent="0.35">
      <c r="AN160" s="328"/>
      <c r="AP160" s="330"/>
    </row>
    <row r="161" spans="40:42" x14ac:dyDescent="0.35">
      <c r="AN161" s="328"/>
      <c r="AP161" s="330"/>
    </row>
    <row r="162" spans="40:42" x14ac:dyDescent="0.35">
      <c r="AN162" s="328"/>
      <c r="AP162" s="330"/>
    </row>
    <row r="163" spans="40:42" x14ac:dyDescent="0.35">
      <c r="AN163" s="328"/>
      <c r="AP163" s="330"/>
    </row>
    <row r="164" spans="40:42" x14ac:dyDescent="0.35">
      <c r="AN164" s="328"/>
      <c r="AP164" s="330"/>
    </row>
    <row r="165" spans="40:42" x14ac:dyDescent="0.35">
      <c r="AN165" s="328"/>
      <c r="AP165" s="330"/>
    </row>
    <row r="166" spans="40:42" x14ac:dyDescent="0.35">
      <c r="AN166" s="328"/>
      <c r="AP166" s="330"/>
    </row>
    <row r="167" spans="40:42" x14ac:dyDescent="0.35">
      <c r="AN167" s="328"/>
      <c r="AP167" s="330"/>
    </row>
    <row r="168" spans="40:42" x14ac:dyDescent="0.35">
      <c r="AN168" s="328"/>
      <c r="AP168" s="330"/>
    </row>
    <row r="169" spans="40:42" x14ac:dyDescent="0.35">
      <c r="AN169" s="328"/>
      <c r="AP169" s="330"/>
    </row>
    <row r="170" spans="40:42" x14ac:dyDescent="0.35">
      <c r="AN170" s="328"/>
      <c r="AP170" s="330"/>
    </row>
    <row r="171" spans="40:42" x14ac:dyDescent="0.35">
      <c r="AN171" s="328"/>
      <c r="AP171" s="330"/>
    </row>
    <row r="172" spans="40:42" x14ac:dyDescent="0.35">
      <c r="AN172" s="328"/>
      <c r="AP172" s="330"/>
    </row>
    <row r="173" spans="40:42" x14ac:dyDescent="0.35">
      <c r="AN173" s="328"/>
      <c r="AP173" s="330"/>
    </row>
    <row r="174" spans="40:42" x14ac:dyDescent="0.35">
      <c r="AN174" s="328"/>
      <c r="AP174" s="330"/>
    </row>
    <row r="175" spans="40:42" x14ac:dyDescent="0.35">
      <c r="AN175" s="328"/>
      <c r="AP175" s="330"/>
    </row>
    <row r="176" spans="40:42" x14ac:dyDescent="0.35">
      <c r="AN176" s="328"/>
      <c r="AP176" s="330"/>
    </row>
    <row r="177" spans="40:42" x14ac:dyDescent="0.35">
      <c r="AN177" s="328"/>
      <c r="AP177" s="330"/>
    </row>
    <row r="178" spans="40:42" x14ac:dyDescent="0.35">
      <c r="AN178" s="328"/>
      <c r="AP178" s="330"/>
    </row>
    <row r="179" spans="40:42" x14ac:dyDescent="0.35">
      <c r="AN179" s="328"/>
      <c r="AP179" s="330"/>
    </row>
    <row r="180" spans="40:42" x14ac:dyDescent="0.35">
      <c r="AN180" s="328"/>
      <c r="AP180" s="330"/>
    </row>
    <row r="181" spans="40:42" x14ac:dyDescent="0.35">
      <c r="AN181" s="328"/>
      <c r="AP181" s="330"/>
    </row>
    <row r="182" spans="40:42" x14ac:dyDescent="0.35">
      <c r="AN182" s="328"/>
      <c r="AP182" s="330"/>
    </row>
    <row r="183" spans="40:42" x14ac:dyDescent="0.35">
      <c r="AN183" s="328"/>
      <c r="AP183" s="330"/>
    </row>
    <row r="184" spans="40:42" x14ac:dyDescent="0.35">
      <c r="AN184" s="328"/>
      <c r="AP184" s="330"/>
    </row>
    <row r="185" spans="40:42" x14ac:dyDescent="0.35">
      <c r="AN185" s="328"/>
      <c r="AP185" s="330"/>
    </row>
    <row r="186" spans="40:42" x14ac:dyDescent="0.35">
      <c r="AN186" s="328"/>
      <c r="AP186" s="330"/>
    </row>
    <row r="187" spans="40:42" x14ac:dyDescent="0.35">
      <c r="AN187" s="328"/>
      <c r="AP187" s="330"/>
    </row>
    <row r="188" spans="40:42" x14ac:dyDescent="0.35">
      <c r="AN188" s="328"/>
      <c r="AP188" s="330"/>
    </row>
    <row r="189" spans="40:42" x14ac:dyDescent="0.35">
      <c r="AN189" s="328"/>
      <c r="AP189" s="330"/>
    </row>
    <row r="190" spans="40:42" x14ac:dyDescent="0.35">
      <c r="AN190" s="328"/>
      <c r="AP190" s="330"/>
    </row>
    <row r="191" spans="40:42" x14ac:dyDescent="0.35">
      <c r="AN191" s="328"/>
      <c r="AP191" s="330"/>
    </row>
    <row r="192" spans="40:42" x14ac:dyDescent="0.35">
      <c r="AN192" s="328"/>
      <c r="AP192" s="330"/>
    </row>
    <row r="193" spans="40:42" x14ac:dyDescent="0.35">
      <c r="AN193" s="328"/>
      <c r="AP193" s="330"/>
    </row>
    <row r="194" spans="40:42" x14ac:dyDescent="0.35">
      <c r="AN194" s="328"/>
      <c r="AP194" s="330"/>
    </row>
    <row r="195" spans="40:42" x14ac:dyDescent="0.35">
      <c r="AN195" s="328"/>
      <c r="AP195" s="330"/>
    </row>
    <row r="196" spans="40:42" x14ac:dyDescent="0.35">
      <c r="AN196" s="328"/>
      <c r="AP196" s="330"/>
    </row>
    <row r="197" spans="40:42" x14ac:dyDescent="0.35">
      <c r="AN197" s="328"/>
      <c r="AP197" s="330"/>
    </row>
    <row r="198" spans="40:42" x14ac:dyDescent="0.35">
      <c r="AN198" s="328"/>
      <c r="AP198" s="330"/>
    </row>
    <row r="199" spans="40:42" x14ac:dyDescent="0.35">
      <c r="AN199" s="328"/>
      <c r="AP199" s="330"/>
    </row>
    <row r="200" spans="40:42" x14ac:dyDescent="0.35">
      <c r="AN200" s="328"/>
      <c r="AP200" s="330"/>
    </row>
    <row r="201" spans="40:42" x14ac:dyDescent="0.35">
      <c r="AN201" s="328"/>
      <c r="AP201" s="330"/>
    </row>
    <row r="202" spans="40:42" x14ac:dyDescent="0.35">
      <c r="AN202" s="328"/>
      <c r="AP202" s="330"/>
    </row>
    <row r="203" spans="40:42" x14ac:dyDescent="0.35">
      <c r="AN203" s="328"/>
      <c r="AP203" s="330"/>
    </row>
    <row r="204" spans="40:42" x14ac:dyDescent="0.35">
      <c r="AN204" s="328"/>
      <c r="AP204" s="330"/>
    </row>
    <row r="205" spans="40:42" x14ac:dyDescent="0.35">
      <c r="AN205" s="328"/>
      <c r="AP205" s="330"/>
    </row>
    <row r="206" spans="40:42" x14ac:dyDescent="0.35">
      <c r="AN206" s="328"/>
      <c r="AP206" s="330"/>
    </row>
    <row r="207" spans="40:42" x14ac:dyDescent="0.35">
      <c r="AN207" s="328"/>
      <c r="AP207" s="330"/>
    </row>
    <row r="208" spans="40:42" x14ac:dyDescent="0.35">
      <c r="AN208" s="328"/>
      <c r="AP208" s="330"/>
    </row>
    <row r="209" spans="40:42" x14ac:dyDescent="0.35">
      <c r="AN209" s="328"/>
      <c r="AP209" s="330"/>
    </row>
    <row r="210" spans="40:42" x14ac:dyDescent="0.35">
      <c r="AN210" s="328"/>
      <c r="AP210" s="330"/>
    </row>
    <row r="211" spans="40:42" x14ac:dyDescent="0.35">
      <c r="AN211" s="328"/>
      <c r="AP211" s="330"/>
    </row>
    <row r="212" spans="40:42" x14ac:dyDescent="0.35">
      <c r="AN212" s="328"/>
      <c r="AP212" s="330"/>
    </row>
  </sheetData>
  <autoFilter ref="I4:AV4" xr:uid="{3399EC31-C350-4601-ABBE-F587F88B948E}">
    <sortState xmlns:xlrd2="http://schemas.microsoft.com/office/spreadsheetml/2017/richdata2" ref="I5:AV145">
      <sortCondition ref="J4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438D-C61C-4469-A5CF-F0B8DA2461FF}">
  <sheetPr>
    <tabColor theme="6" tint="0.79998168889431442"/>
  </sheetPr>
  <dimension ref="A1:AW212"/>
  <sheetViews>
    <sheetView topLeftCell="R1" zoomScale="80" zoomScaleNormal="80" workbookViewId="0">
      <selection activeCell="BD1" sqref="BD1"/>
    </sheetView>
  </sheetViews>
  <sheetFormatPr defaultRowHeight="14.5" x14ac:dyDescent="0.35"/>
  <cols>
    <col min="1" max="1" width="26.54296875" bestFit="1" customWidth="1"/>
    <col min="2" max="2" width="25.08984375" bestFit="1" customWidth="1"/>
    <col min="3" max="3" width="10.90625" customWidth="1"/>
    <col min="4" max="4" width="13.36328125" customWidth="1"/>
    <col min="5" max="5" width="16.54296875" customWidth="1"/>
    <col min="6" max="6" width="16" bestFit="1" customWidth="1"/>
    <col min="7" max="8" width="8.54296875" style="141" customWidth="1"/>
    <col min="9" max="9" width="25.36328125" style="249" bestFit="1" customWidth="1"/>
    <col min="10" max="10" width="25.36328125" bestFit="1" customWidth="1"/>
    <col min="12" max="12" width="13.90625" customWidth="1"/>
    <col min="13" max="13" width="15.08984375" bestFit="1" customWidth="1"/>
    <col min="14" max="14" width="8.7265625" style="251"/>
    <col min="16" max="16" width="22.54296875" bestFit="1" customWidth="1"/>
    <col min="17" max="17" width="16.54296875" customWidth="1"/>
    <col min="18" max="18" width="10" customWidth="1"/>
    <col min="20" max="20" width="13.08984375" bestFit="1" customWidth="1"/>
    <col min="24" max="24" width="15.08984375" style="249" customWidth="1"/>
    <col min="25" max="25" width="15.08984375" bestFit="1" customWidth="1"/>
    <col min="26" max="26" width="11.36328125" bestFit="1" customWidth="1"/>
    <col min="29" max="29" width="12.26953125" style="251" bestFit="1" customWidth="1"/>
    <col min="30" max="30" width="25.36328125" bestFit="1" customWidth="1"/>
    <col min="31" max="31" width="15.90625" bestFit="1" customWidth="1"/>
    <col min="32" max="32" width="11.90625" bestFit="1" customWidth="1"/>
    <col min="34" max="34" width="12.26953125" style="251" bestFit="1" customWidth="1"/>
    <col min="37" max="37" width="8.7265625" style="265"/>
    <col min="38" max="38" width="22.54296875" style="266" bestFit="1" customWidth="1"/>
    <col min="39" max="39" width="8.7265625" style="266"/>
    <col min="40" max="40" width="10.54296875" style="266" bestFit="1" customWidth="1"/>
    <col min="41" max="41" width="11.7265625" style="266" customWidth="1"/>
    <col min="42" max="42" width="13.7265625" style="266" bestFit="1" customWidth="1"/>
    <col min="43" max="43" width="13.54296875" style="266" customWidth="1"/>
    <col min="44" max="44" width="7.36328125" style="266" customWidth="1"/>
    <col min="45" max="46" width="8.7265625" style="266"/>
    <col min="47" max="47" width="8.7265625" style="319"/>
  </cols>
  <sheetData>
    <row r="1" spans="1:48" x14ac:dyDescent="0.35">
      <c r="A1" s="337" t="s">
        <v>1096</v>
      </c>
      <c r="B1" s="139"/>
      <c r="C1" s="139"/>
      <c r="D1" s="139"/>
      <c r="E1" s="139"/>
      <c r="F1" s="139"/>
      <c r="G1" s="263" t="s">
        <v>1102</v>
      </c>
      <c r="I1" s="338" t="s">
        <v>1097</v>
      </c>
      <c r="J1" s="137"/>
      <c r="K1" s="137"/>
      <c r="L1" s="137"/>
      <c r="M1" s="137"/>
      <c r="N1" s="339"/>
      <c r="O1" s="143"/>
      <c r="P1" s="341" t="s">
        <v>1098</v>
      </c>
      <c r="Q1" s="143"/>
      <c r="R1" s="143"/>
      <c r="S1" s="143"/>
      <c r="T1" s="143"/>
      <c r="U1" s="143"/>
      <c r="V1" s="143"/>
      <c r="W1" s="143"/>
      <c r="X1" s="262" t="s">
        <v>1099</v>
      </c>
      <c r="Y1" s="141" t="s">
        <v>260</v>
      </c>
      <c r="Z1" s="141"/>
      <c r="AA1" s="141"/>
      <c r="AB1" s="141"/>
      <c r="AC1" s="342"/>
      <c r="AD1" s="346" t="s">
        <v>1101</v>
      </c>
      <c r="AE1" s="344"/>
      <c r="AF1" s="344"/>
      <c r="AG1" s="344"/>
      <c r="AH1" s="344"/>
      <c r="AI1" s="344"/>
      <c r="AJ1" s="344"/>
      <c r="AK1" s="265" t="s">
        <v>92</v>
      </c>
      <c r="AL1" s="315" t="s">
        <v>1278</v>
      </c>
      <c r="AN1" s="266" t="s">
        <v>1027</v>
      </c>
      <c r="AO1" s="266" t="s">
        <v>1028</v>
      </c>
      <c r="AQ1" s="266" t="s">
        <v>1031</v>
      </c>
      <c r="AR1" s="266" t="s">
        <v>1032</v>
      </c>
      <c r="AS1" s="266" t="s">
        <v>1033</v>
      </c>
    </row>
    <row r="2" spans="1:48" x14ac:dyDescent="0.35">
      <c r="A2" s="139"/>
      <c r="B2" s="139"/>
      <c r="C2" s="139"/>
      <c r="D2" s="139"/>
      <c r="E2" s="139"/>
      <c r="F2" s="139"/>
      <c r="I2" s="340"/>
      <c r="J2" s="137"/>
      <c r="K2" s="137"/>
      <c r="L2" s="137"/>
      <c r="M2" s="137"/>
      <c r="N2" s="339"/>
      <c r="O2" s="143"/>
      <c r="P2" s="143"/>
      <c r="Q2" s="143"/>
      <c r="R2" s="143"/>
      <c r="S2" s="143"/>
      <c r="T2" s="143"/>
      <c r="U2" s="143"/>
      <c r="V2" s="143"/>
      <c r="W2" s="143"/>
      <c r="X2" s="262" t="s">
        <v>1100</v>
      </c>
      <c r="Y2" s="141"/>
      <c r="Z2" s="343"/>
      <c r="AA2" s="141"/>
      <c r="AB2" s="141"/>
      <c r="AC2" s="342"/>
      <c r="AD2" s="344"/>
      <c r="AE2" s="344"/>
      <c r="AF2" s="344" t="s">
        <v>664</v>
      </c>
      <c r="AG2" s="345">
        <f>AG3-AA3</f>
        <v>0</v>
      </c>
      <c r="AH2" s="345">
        <f>AH3-AC3</f>
        <v>0</v>
      </c>
      <c r="AI2" s="344"/>
      <c r="AJ2" s="344"/>
      <c r="AK2" s="265" t="s">
        <v>1036</v>
      </c>
      <c r="AL2" s="315" t="s">
        <v>1251</v>
      </c>
      <c r="AO2" s="266" t="s">
        <v>1029</v>
      </c>
      <c r="AP2" s="266" t="s">
        <v>1030</v>
      </c>
    </row>
    <row r="3" spans="1:48" x14ac:dyDescent="0.35">
      <c r="I3" s="259">
        <v>19</v>
      </c>
      <c r="M3" s="254">
        <f>SUM(M24:M66)</f>
        <v>18400638.187990747</v>
      </c>
      <c r="T3" s="175">
        <f>_xlfn.AGGREGATE(9,2,T5:T74)</f>
        <v>18520.122002019667</v>
      </c>
      <c r="V3" s="257">
        <f>_xlfn.AGGREGATE(9,2,V5:V74)</f>
        <v>9.7474326326419298</v>
      </c>
      <c r="X3" s="284">
        <v>-10</v>
      </c>
      <c r="Y3" s="255">
        <f>X3/I3</f>
        <v>-0.52631578947368418</v>
      </c>
      <c r="Z3" s="255">
        <f>(X3+I3)/I3</f>
        <v>0.47368421052631576</v>
      </c>
      <c r="AA3" s="256">
        <f>_xlfn.AGGREGATE(9,2,AA5:AA74)</f>
        <v>-9747.4326326419305</v>
      </c>
      <c r="AC3" s="256">
        <f>_xlfn.AGGREGATE(9,2,AC5:AC74)</f>
        <v>-9812262.3352908771</v>
      </c>
      <c r="AD3" s="254"/>
      <c r="AE3">
        <v>0</v>
      </c>
      <c r="AG3" s="256">
        <f>_xlfn.AGGREGATE(9,2,AG5:AG74)</f>
        <v>-9747.4326326419305</v>
      </c>
      <c r="AH3" s="256">
        <f>_xlfn.AGGREGATE(9,2,AH5:AH74)</f>
        <v>-9812262.3352908771</v>
      </c>
      <c r="AK3" s="320" t="s">
        <v>1034</v>
      </c>
    </row>
    <row r="4" spans="1:48" s="280" customFormat="1" x14ac:dyDescent="0.35">
      <c r="A4" s="280" t="str">
        <f>_xll.BQL("Members(Type=AIM,ACCOUNTS=['L-UKGOV'],pxnum=2873,Profile='RS SAIM Df1')","TS_NAME().value,TS_NAME().Strategy,TS_POSITION().value,PS_ACCOUNT_CURRENCY_MKTVAL().value,TS_PRICE().value","cols=6;rows=49")</f>
        <v>ID</v>
      </c>
      <c r="B4" s="280" t="s">
        <v>173</v>
      </c>
      <c r="C4" s="280" t="s">
        <v>174</v>
      </c>
      <c r="D4" s="280" t="s">
        <v>175</v>
      </c>
      <c r="E4" s="280" t="s">
        <v>176</v>
      </c>
      <c r="F4" s="280" t="s">
        <v>177</v>
      </c>
      <c r="G4" s="313"/>
      <c r="H4" s="313"/>
      <c r="I4" s="279" t="s">
        <v>570</v>
      </c>
      <c r="J4" s="280" t="s">
        <v>173</v>
      </c>
      <c r="K4" s="280" t="s">
        <v>174</v>
      </c>
      <c r="L4" s="280" t="s">
        <v>175</v>
      </c>
      <c r="M4" s="280" t="s">
        <v>176</v>
      </c>
      <c r="N4" s="282" t="s">
        <v>177</v>
      </c>
      <c r="P4" s="280" t="s">
        <v>647</v>
      </c>
      <c r="Q4" s="280" t="s">
        <v>645</v>
      </c>
      <c r="R4" s="280" t="s">
        <v>646</v>
      </c>
      <c r="S4" s="280" t="s">
        <v>648</v>
      </c>
      <c r="T4" s="280" t="s">
        <v>651</v>
      </c>
      <c r="U4" s="280" t="s">
        <v>650</v>
      </c>
      <c r="V4" s="280" t="s">
        <v>649</v>
      </c>
      <c r="X4" s="279" t="s">
        <v>647</v>
      </c>
      <c r="Y4" s="280" t="s">
        <v>654</v>
      </c>
      <c r="Z4" s="280" t="s">
        <v>653</v>
      </c>
      <c r="AA4" s="280" t="s">
        <v>662</v>
      </c>
      <c r="AB4" s="280" t="s">
        <v>655</v>
      </c>
      <c r="AC4" s="282" t="s">
        <v>656</v>
      </c>
      <c r="AD4" s="280" t="s">
        <v>665</v>
      </c>
      <c r="AE4" s="280" t="s">
        <v>663</v>
      </c>
      <c r="AF4" s="280" t="s">
        <v>653</v>
      </c>
      <c r="AG4" s="280" t="s">
        <v>662</v>
      </c>
      <c r="AH4" s="282" t="s">
        <v>656</v>
      </c>
      <c r="AK4" s="349" t="s">
        <v>1013</v>
      </c>
      <c r="AL4" s="325" t="s">
        <v>1014</v>
      </c>
      <c r="AM4" s="325" t="s">
        <v>1015</v>
      </c>
      <c r="AN4" s="325" t="s">
        <v>1016</v>
      </c>
      <c r="AO4" s="325" t="s">
        <v>1017</v>
      </c>
      <c r="AP4" s="325" t="s">
        <v>1018</v>
      </c>
      <c r="AQ4" s="325" t="s">
        <v>1019</v>
      </c>
      <c r="AR4" s="325" t="s">
        <v>1020</v>
      </c>
      <c r="AS4" s="325" t="s">
        <v>1021</v>
      </c>
      <c r="AT4" s="325" t="s">
        <v>1022</v>
      </c>
      <c r="AU4" s="326" t="s">
        <v>1023</v>
      </c>
      <c r="AV4" s="358" t="s">
        <v>964</v>
      </c>
    </row>
    <row r="5" spans="1:48" s="280" customFormat="1" x14ac:dyDescent="0.35">
      <c r="A5" s="280" t="s">
        <v>610</v>
      </c>
      <c r="B5" s="280" t="s">
        <v>330</v>
      </c>
      <c r="D5" s="312">
        <v>1210</v>
      </c>
      <c r="E5" s="312">
        <v>600850.36483516498</v>
      </c>
      <c r="F5" s="280">
        <v>49.087000000000003</v>
      </c>
      <c r="G5" s="313"/>
      <c r="H5" s="314" t="e">
        <f>VLOOKUP(I5,$A$4:$D$111,4,0)-L5</f>
        <v>#N/A</v>
      </c>
      <c r="I5" s="270" t="s">
        <v>593</v>
      </c>
      <c r="J5" s="271" t="s">
        <v>594</v>
      </c>
      <c r="K5" s="271"/>
      <c r="L5" s="272">
        <v>0</v>
      </c>
      <c r="M5" s="272">
        <v>0</v>
      </c>
      <c r="N5" s="273">
        <v>0</v>
      </c>
      <c r="O5" s="271"/>
      <c r="P5" s="271" t="str" cm="1">
        <f t="array" ref="P5">_xll.BDP(I5,"ID_ISIN")</f>
        <v>XS2610167962</v>
      </c>
      <c r="Q5" s="271" t="str" cm="1">
        <f t="array" ref="Q5">_xll.BDP(P5&amp;" Govt","MATURITY")</f>
        <v>12/04/2028</v>
      </c>
      <c r="R5" s="271" t="str" cm="1">
        <f t="array" ref="R5">_xll.BDP(P5&amp;" Govt","CRNCY")</f>
        <v>GBP</v>
      </c>
      <c r="S5" s="274" cm="1">
        <f t="array" ref="S5">_xll.BDP(P5&amp;" Govt","RISK_MID")</f>
        <v>3.3740502661082417</v>
      </c>
      <c r="T5" s="275">
        <f t="shared" ref="T5:T36" si="0">S5*L5/(10*U5)</f>
        <v>0</v>
      </c>
      <c r="U5" s="271" cm="1">
        <f t="array" ref="U5">IF(R5="GBP",1,_xll.BDP("GBP"&amp;R5&amp;" CURNCY","PX_LAST"))</f>
        <v>1</v>
      </c>
      <c r="V5" s="276">
        <f t="shared" ref="V5:V36" si="1">T5/($I$3*100)</f>
        <v>0</v>
      </c>
      <c r="W5" s="271"/>
      <c r="X5" s="270" t="str">
        <f t="shared" ref="X5:X36" si="2">P5</f>
        <v>XS2610167962</v>
      </c>
      <c r="Y5" s="272">
        <f t="shared" ref="Y5:Y36" si="3">$Z$3*L5</f>
        <v>0</v>
      </c>
      <c r="Z5" s="277">
        <f t="shared" ref="Z5:Z36" si="4">Y5-L5</f>
        <v>0</v>
      </c>
      <c r="AA5" s="277">
        <f t="shared" ref="AA5:AA36" si="5">Z5*S5/(10*U5)</f>
        <v>0</v>
      </c>
      <c r="AB5" s="274" cm="1">
        <f t="array" ref="AB5">_xll.BDP(P5&amp;" Govt","PX_DIRTY_MID")</f>
        <v>99.883061643835617</v>
      </c>
      <c r="AC5" s="278">
        <f t="shared" ref="AC5:AC36" si="6">AB5*Z5*10/U5</f>
        <v>0</v>
      </c>
      <c r="AD5" s="270" t="str">
        <f t="shared" ref="AD5:AD36" si="7">J5</f>
        <v>[EIB 3 ⅞ 04/12/28 EMTN]</v>
      </c>
      <c r="AE5" s="271">
        <v>0</v>
      </c>
      <c r="AF5" s="277">
        <f t="shared" ref="AF5:AF36" si="8">IF(AE5="",Z5,AE5)</f>
        <v>0</v>
      </c>
      <c r="AG5" s="277">
        <f t="shared" ref="AG5:AG36" si="9">AF5*S5/(10*U5)</f>
        <v>0</v>
      </c>
      <c r="AH5" s="278">
        <f t="shared" ref="AH5:AH36" si="10">AB5*AF5*10/U5</f>
        <v>0</v>
      </c>
      <c r="AI5" s="271" t="b">
        <f t="shared" ref="AI5:AI36" si="11">ABS(AF5)&lt;=ABS(L5)</f>
        <v>1</v>
      </c>
      <c r="AJ5" s="271"/>
      <c r="AK5" s="331" t="s">
        <v>1039</v>
      </c>
      <c r="AL5" s="332" t="str">
        <f t="shared" ref="AL5:AL36" si="12">I5</f>
        <v>ZK020229 Corp</v>
      </c>
      <c r="AM5" s="332" t="str">
        <f t="shared" ref="AM5:AM36" si="13">IF(AF5&lt;0,"Sell","Buy")</f>
        <v>Buy</v>
      </c>
      <c r="AN5" s="333">
        <f t="shared" ref="AN5:AN36" si="14">ABS(AF5)</f>
        <v>0</v>
      </c>
      <c r="AO5" s="332" t="str">
        <f t="shared" ref="AO5:AO36" si="15">IF(AV5="OIS Swap","EUFFSW",IF(AV5="SPOT","EUFFFX",IF(AV5="FORWARD","EUFFFX",IF(AV5="US GOVERNMENT","USFIDRV",IF(AV5="Financial commodity future.","USEQ","EULNGFI")))))</f>
        <v>EULNGFI</v>
      </c>
      <c r="AP5" s="350" t="str">
        <f t="shared" ref="AP5:AP36" si="16">IF(AV5="Financial commodity future.",$AL$2,$AL$1)</f>
        <v>05/29/2024</v>
      </c>
      <c r="AQ5" s="332" t="s">
        <v>1035</v>
      </c>
      <c r="AR5" s="332" t="s">
        <v>1024</v>
      </c>
      <c r="AS5" s="332" t="s">
        <v>1025</v>
      </c>
      <c r="AT5" s="332"/>
      <c r="AU5" s="335"/>
      <c r="AV5" s="271" t="str" cm="1">
        <f t="array" ref="AV5">_xll.BDP(I5,"SECURITY_TYP")</f>
        <v>EURO MTN</v>
      </c>
    </row>
    <row r="6" spans="1:48" s="280" customFormat="1" x14ac:dyDescent="0.35">
      <c r="A6" s="280" t="s">
        <v>585</v>
      </c>
      <c r="B6" s="280" t="s">
        <v>338</v>
      </c>
      <c r="D6" s="312">
        <v>1354</v>
      </c>
      <c r="E6" s="312">
        <v>1344986.1334426231</v>
      </c>
      <c r="F6" s="280">
        <v>98.531000000000006</v>
      </c>
      <c r="G6" s="313"/>
      <c r="H6" s="314" t="e">
        <f t="shared" ref="H6:H69" si="17">VLOOKUP(I6,$A$4:$D$111,4,0)-L6</f>
        <v>#N/A</v>
      </c>
      <c r="I6" s="270" t="s">
        <v>616</v>
      </c>
      <c r="J6" s="271" t="s">
        <v>617</v>
      </c>
      <c r="K6" s="271"/>
      <c r="L6" s="272">
        <v>0</v>
      </c>
      <c r="M6" s="272">
        <v>0</v>
      </c>
      <c r="N6" s="273">
        <v>0</v>
      </c>
      <c r="O6" s="271"/>
      <c r="P6" s="271" t="str" cm="1">
        <f t="array" ref="P6">_xll.BDP(I6,"ID_ISIN")</f>
        <v>XS2236022153</v>
      </c>
      <c r="Q6" s="271" t="str" cm="1">
        <f t="array" ref="Q6">_xll.BDP(P6&amp;" Govt","MATURITY")</f>
        <v>23/09/2027</v>
      </c>
      <c r="R6" s="271" t="str" cm="1">
        <f t="array" ref="R6">_xll.BDP(P6&amp;" Govt","CRNCY")</f>
        <v>GBP</v>
      </c>
      <c r="S6" s="274" cm="1">
        <f t="array" ref="S6">_xll.BDP(P6&amp;" Govt","RISK_MID")</f>
        <v>2.6885072690348011</v>
      </c>
      <c r="T6" s="275">
        <f t="shared" si="0"/>
        <v>0</v>
      </c>
      <c r="U6" s="271" cm="1">
        <f t="array" ref="U6">IF(R6="GBP",1,_xll.BDP("GBP"&amp;R6&amp;" CURNCY","PX_LAST"))</f>
        <v>1</v>
      </c>
      <c r="V6" s="276">
        <f t="shared" si="1"/>
        <v>0</v>
      </c>
      <c r="W6" s="271"/>
      <c r="X6" s="270" t="str">
        <f t="shared" si="2"/>
        <v>XS2236022153</v>
      </c>
      <c r="Y6" s="272">
        <f t="shared" si="3"/>
        <v>0</v>
      </c>
      <c r="Z6" s="277">
        <f t="shared" si="4"/>
        <v>0</v>
      </c>
      <c r="AA6" s="277">
        <f t="shared" si="5"/>
        <v>0</v>
      </c>
      <c r="AB6" s="274" cm="1">
        <f t="array" ref="AB6">_xll.BDP(P6&amp;" Govt","PX_DIRTY_MID")</f>
        <v>88.391368852459024</v>
      </c>
      <c r="AC6" s="278">
        <f t="shared" si="6"/>
        <v>0</v>
      </c>
      <c r="AD6" s="270" t="str">
        <f t="shared" si="7"/>
        <v>[IBRD 0 ¼ 09/23/27 GMTN]</v>
      </c>
      <c r="AE6" s="271">
        <v>0</v>
      </c>
      <c r="AF6" s="277">
        <f t="shared" si="8"/>
        <v>0</v>
      </c>
      <c r="AG6" s="277">
        <f t="shared" si="9"/>
        <v>0</v>
      </c>
      <c r="AH6" s="278">
        <f t="shared" si="10"/>
        <v>0</v>
      </c>
      <c r="AI6" s="271" t="b">
        <f t="shared" si="11"/>
        <v>1</v>
      </c>
      <c r="AJ6" s="271"/>
      <c r="AK6" s="331" t="s">
        <v>1039</v>
      </c>
      <c r="AL6" s="332" t="str">
        <f t="shared" si="12"/>
        <v>ZO512706 Corp</v>
      </c>
      <c r="AM6" s="332" t="str">
        <f t="shared" si="13"/>
        <v>Buy</v>
      </c>
      <c r="AN6" s="333">
        <f t="shared" si="14"/>
        <v>0</v>
      </c>
      <c r="AO6" s="332" t="str">
        <f t="shared" si="15"/>
        <v>EULNGFI</v>
      </c>
      <c r="AP6" s="350" t="str">
        <f t="shared" si="16"/>
        <v>05/29/2024</v>
      </c>
      <c r="AQ6" s="332" t="s">
        <v>1035</v>
      </c>
      <c r="AR6" s="332" t="s">
        <v>1024</v>
      </c>
      <c r="AS6" s="332" t="s">
        <v>1025</v>
      </c>
      <c r="AT6" s="332"/>
      <c r="AU6" s="335"/>
      <c r="AV6" s="271" t="str" cm="1">
        <f t="array" ref="AV6">_xll.BDP(I6,"SECURITY_TYP")</f>
        <v>GLOBAL</v>
      </c>
    </row>
    <row r="7" spans="1:48" s="280" customFormat="1" x14ac:dyDescent="0.35">
      <c r="A7" s="280" t="s">
        <v>586</v>
      </c>
      <c r="B7" s="280" t="s">
        <v>587</v>
      </c>
      <c r="D7" s="312">
        <v>498</v>
      </c>
      <c r="E7" s="312">
        <v>215383.70673160735</v>
      </c>
      <c r="F7" s="280">
        <v>82.253</v>
      </c>
      <c r="G7" s="313"/>
      <c r="H7" s="314" t="e">
        <f t="shared" si="17"/>
        <v>#N/A</v>
      </c>
      <c r="I7" s="270" t="s">
        <v>659</v>
      </c>
      <c r="J7" s="271" t="s">
        <v>1081</v>
      </c>
      <c r="K7" s="271"/>
      <c r="L7" s="272">
        <v>0</v>
      </c>
      <c r="M7" s="272">
        <v>0</v>
      </c>
      <c r="N7" s="273">
        <v>0</v>
      </c>
      <c r="O7" s="271"/>
      <c r="P7" s="271" t="str" cm="1">
        <f t="array" ref="P7">_xll.BDP(I7,"ID_ISIN")</f>
        <v>XS2431006233</v>
      </c>
      <c r="Q7" s="271" t="str" cm="1">
        <f t="array" ref="Q7">_xll.BDP(P7&amp;" Govt","MATURITY")</f>
        <v>13/12/2028</v>
      </c>
      <c r="R7" s="271" t="str" cm="1">
        <f t="array" ref="R7">_xll.BDP(P7&amp;" Govt","CRNCY")</f>
        <v>GBP</v>
      </c>
      <c r="S7" s="274" cm="1">
        <f t="array" ref="S7">_xll.BDP(P7&amp;" Govt","RISK_MID")</f>
        <v>3.6660857425779625</v>
      </c>
      <c r="T7" s="275">
        <f t="shared" si="0"/>
        <v>0</v>
      </c>
      <c r="U7" s="271" cm="1">
        <f t="array" ref="U7">IF(R7="GBP",1,_xll.BDP("GBP"&amp;R7&amp;" CURNCY","PX_LAST"))</f>
        <v>1</v>
      </c>
      <c r="V7" s="276">
        <f t="shared" si="1"/>
        <v>0</v>
      </c>
      <c r="W7" s="271"/>
      <c r="X7" s="270" t="str">
        <f t="shared" si="2"/>
        <v>XS2431006233</v>
      </c>
      <c r="Y7" s="272">
        <f t="shared" si="3"/>
        <v>0</v>
      </c>
      <c r="Z7" s="277">
        <f t="shared" si="4"/>
        <v>0</v>
      </c>
      <c r="AA7" s="277">
        <f t="shared" si="5"/>
        <v>0</v>
      </c>
      <c r="AB7" s="274" cm="1">
        <f t="array" ref="AB7">_xll.BDP(P7&amp;" Govt","PX_DIRTY_MID")</f>
        <v>89.262704918032796</v>
      </c>
      <c r="AC7" s="278">
        <f t="shared" si="6"/>
        <v>0</v>
      </c>
      <c r="AD7" s="270" t="str">
        <f t="shared" si="7"/>
        <v>[IBRD 1 ¼ 12/13/28]</v>
      </c>
      <c r="AE7" s="271">
        <v>0</v>
      </c>
      <c r="AF7" s="277">
        <f t="shared" si="8"/>
        <v>0</v>
      </c>
      <c r="AG7" s="277">
        <f t="shared" si="9"/>
        <v>0</v>
      </c>
      <c r="AH7" s="278">
        <f t="shared" si="10"/>
        <v>0</v>
      </c>
      <c r="AI7" s="271" t="b">
        <f t="shared" si="11"/>
        <v>1</v>
      </c>
      <c r="AJ7" s="271"/>
      <c r="AK7" s="331" t="s">
        <v>1039</v>
      </c>
      <c r="AL7" s="332" t="str">
        <f t="shared" si="12"/>
        <v>BT340722 Corp</v>
      </c>
      <c r="AM7" s="332" t="str">
        <f t="shared" si="13"/>
        <v>Buy</v>
      </c>
      <c r="AN7" s="333">
        <f t="shared" si="14"/>
        <v>0</v>
      </c>
      <c r="AO7" s="332" t="str">
        <f t="shared" si="15"/>
        <v>EULNGFI</v>
      </c>
      <c r="AP7" s="350" t="str">
        <f t="shared" si="16"/>
        <v>05/29/2024</v>
      </c>
      <c r="AQ7" s="332" t="s">
        <v>1035</v>
      </c>
      <c r="AR7" s="332" t="s">
        <v>1024</v>
      </c>
      <c r="AS7" s="332" t="s">
        <v>1025</v>
      </c>
      <c r="AT7" s="332"/>
      <c r="AU7" s="335"/>
      <c r="AV7" s="271" t="str" cm="1">
        <f t="array" ref="AV7">_xll.BDP(I7,"SECURITY_TYP")</f>
        <v>EURO NON-DOLLAR</v>
      </c>
    </row>
    <row r="8" spans="1:48" s="280" customFormat="1" x14ac:dyDescent="0.35">
      <c r="A8" s="280" t="s">
        <v>180</v>
      </c>
      <c r="B8" s="280" t="s">
        <v>181</v>
      </c>
      <c r="D8" s="312">
        <v>1997</v>
      </c>
      <c r="E8" s="312">
        <v>1921488.8215384616</v>
      </c>
      <c r="F8" s="280">
        <v>94.488</v>
      </c>
      <c r="G8" s="313"/>
      <c r="H8" s="314" t="e">
        <f t="shared" si="17"/>
        <v>#N/A</v>
      </c>
      <c r="I8" s="270" t="s">
        <v>611</v>
      </c>
      <c r="J8" s="271" t="s">
        <v>1077</v>
      </c>
      <c r="K8" s="271"/>
      <c r="L8" s="272">
        <v>0</v>
      </c>
      <c r="M8" s="272">
        <v>0</v>
      </c>
      <c r="N8" s="273">
        <v>0</v>
      </c>
      <c r="O8" s="271"/>
      <c r="P8" s="271" t="str" cm="1">
        <f t="array" ref="P8">_xll.BDP(I8,"ID_ISIN")</f>
        <v>XS2122575678</v>
      </c>
      <c r="Q8" s="271" t="str" cm="1">
        <f t="array" ref="Q8">_xll.BDP(P8&amp;" Govt","MATURITY")</f>
        <v>21/12/2029</v>
      </c>
      <c r="R8" s="271" t="str" cm="1">
        <f t="array" ref="R8">_xll.BDP(P8&amp;" Govt","CRNCY")</f>
        <v>GBP</v>
      </c>
      <c r="S8" s="274" cm="1">
        <f t="array" ref="S8">_xll.BDP(P8&amp;" Govt","RISK_MID")</f>
        <v>4.3285132378336755</v>
      </c>
      <c r="T8" s="275">
        <f t="shared" si="0"/>
        <v>0</v>
      </c>
      <c r="U8" s="271" cm="1">
        <f t="array" ref="U8">IF(R8="GBP",1,_xll.BDP("GBP"&amp;R8&amp;" CURNCY","PX_LAST"))</f>
        <v>1</v>
      </c>
      <c r="V8" s="276">
        <f t="shared" si="1"/>
        <v>0</v>
      </c>
      <c r="W8" s="271"/>
      <c r="X8" s="270" t="str">
        <f t="shared" si="2"/>
        <v>XS2122575678</v>
      </c>
      <c r="Y8" s="272">
        <f t="shared" si="3"/>
        <v>0</v>
      </c>
      <c r="Z8" s="277">
        <f t="shared" si="4"/>
        <v>0</v>
      </c>
      <c r="AA8" s="277">
        <f t="shared" si="5"/>
        <v>0</v>
      </c>
      <c r="AB8" s="274" cm="1">
        <f t="array" ref="AB8">_xll.BDP(P8&amp;" Govt","PX_DIRTY_MID")</f>
        <v>85.563306010928969</v>
      </c>
      <c r="AC8" s="278">
        <f t="shared" si="6"/>
        <v>0</v>
      </c>
      <c r="AD8" s="270" t="str">
        <f t="shared" si="7"/>
        <v>[IBRD 1 12/21/29]</v>
      </c>
      <c r="AE8" s="271">
        <v>0</v>
      </c>
      <c r="AF8" s="277">
        <f t="shared" si="8"/>
        <v>0</v>
      </c>
      <c r="AG8" s="277">
        <f t="shared" si="9"/>
        <v>0</v>
      </c>
      <c r="AH8" s="278">
        <f t="shared" si="10"/>
        <v>0</v>
      </c>
      <c r="AI8" s="271" t="b">
        <f t="shared" si="11"/>
        <v>1</v>
      </c>
      <c r="AJ8" s="271"/>
      <c r="AK8" s="331" t="s">
        <v>1039</v>
      </c>
      <c r="AL8" s="332" t="str">
        <f t="shared" si="12"/>
        <v>BG053262 Corp</v>
      </c>
      <c r="AM8" s="332" t="str">
        <f t="shared" si="13"/>
        <v>Buy</v>
      </c>
      <c r="AN8" s="333">
        <f t="shared" si="14"/>
        <v>0</v>
      </c>
      <c r="AO8" s="332" t="str">
        <f t="shared" si="15"/>
        <v>EULNGFI</v>
      </c>
      <c r="AP8" s="350" t="str">
        <f t="shared" si="16"/>
        <v>05/29/2024</v>
      </c>
      <c r="AQ8" s="332" t="s">
        <v>1035</v>
      </c>
      <c r="AR8" s="332" t="s">
        <v>1024</v>
      </c>
      <c r="AS8" s="332" t="s">
        <v>1025</v>
      </c>
      <c r="AT8" s="332"/>
      <c r="AU8" s="335"/>
      <c r="AV8" s="271" t="str" cm="1">
        <f t="array" ref="AV8">_xll.BDP(I8,"SECURITY_TYP")</f>
        <v>GLOBAL</v>
      </c>
    </row>
    <row r="9" spans="1:48" s="280" customFormat="1" x14ac:dyDescent="0.35">
      <c r="A9" s="280" t="s">
        <v>218</v>
      </c>
      <c r="B9" s="280" t="s">
        <v>219</v>
      </c>
      <c r="D9" s="312">
        <v>69.099999999999994</v>
      </c>
      <c r="E9" s="312">
        <v>56850.754941999992</v>
      </c>
      <c r="F9" s="280">
        <v>65.739999999999995</v>
      </c>
      <c r="G9" s="313"/>
      <c r="H9" s="314" t="e">
        <f t="shared" si="17"/>
        <v>#N/A</v>
      </c>
      <c r="I9" s="270" t="s">
        <v>602</v>
      </c>
      <c r="J9" s="271" t="s">
        <v>1076</v>
      </c>
      <c r="K9" s="271"/>
      <c r="L9" s="272">
        <v>0</v>
      </c>
      <c r="M9" s="272">
        <v>0</v>
      </c>
      <c r="N9" s="273">
        <v>0</v>
      </c>
      <c r="O9" s="271"/>
      <c r="P9" s="271" t="str" cm="1">
        <f t="array" ref="P9">_xll.BDP(I9,"ID_ISIN")</f>
        <v>XS0113708969</v>
      </c>
      <c r="Q9" s="271" t="str" cm="1">
        <f t="array" ref="Q9">_xll.BDP(P9&amp;" Govt","MATURITY")</f>
        <v>07/06/2032</v>
      </c>
      <c r="R9" s="271" t="str" cm="1">
        <f t="array" ref="R9">_xll.BDP(P9&amp;" Govt","CRNCY")</f>
        <v>GBP</v>
      </c>
      <c r="S9" s="274" cm="1">
        <f t="array" ref="S9">_xll.BDP(P9&amp;" Govt","RISK_MID")</f>
        <v>7.0392094216629175</v>
      </c>
      <c r="T9" s="275">
        <f t="shared" si="0"/>
        <v>0</v>
      </c>
      <c r="U9" s="271" cm="1">
        <f t="array" ref="U9">IF(R9="GBP",1,_xll.BDP("GBP"&amp;R9&amp;" CURNCY","PX_LAST"))</f>
        <v>1</v>
      </c>
      <c r="V9" s="276">
        <f t="shared" si="1"/>
        <v>0</v>
      </c>
      <c r="W9" s="271"/>
      <c r="X9" s="270" t="str">
        <f t="shared" si="2"/>
        <v>XS0113708969</v>
      </c>
      <c r="Y9" s="272">
        <f t="shared" si="3"/>
        <v>0</v>
      </c>
      <c r="Z9" s="277">
        <f t="shared" si="4"/>
        <v>0</v>
      </c>
      <c r="AA9" s="277">
        <f t="shared" si="5"/>
        <v>0</v>
      </c>
      <c r="AB9" s="274" cm="1">
        <f t="array" ref="AB9">_xll.BDP(P9&amp;" Govt","PX_DIRTY_MID")</f>
        <v>111.08841666666666</v>
      </c>
      <c r="AC9" s="278">
        <f t="shared" si="6"/>
        <v>0</v>
      </c>
      <c r="AD9" s="270" t="str">
        <f t="shared" si="7"/>
        <v>[IBRD 5 ¾ 06/07/32 EMTN]</v>
      </c>
      <c r="AE9" s="271">
        <v>0</v>
      </c>
      <c r="AF9" s="277">
        <f t="shared" si="8"/>
        <v>0</v>
      </c>
      <c r="AG9" s="277">
        <f t="shared" si="9"/>
        <v>0</v>
      </c>
      <c r="AH9" s="278">
        <f t="shared" si="10"/>
        <v>0</v>
      </c>
      <c r="AI9" s="271" t="b">
        <f t="shared" si="11"/>
        <v>1</v>
      </c>
      <c r="AJ9" s="271"/>
      <c r="AK9" s="331" t="s">
        <v>1039</v>
      </c>
      <c r="AL9" s="332" t="str">
        <f t="shared" si="12"/>
        <v>EC269261 Corp</v>
      </c>
      <c r="AM9" s="332" t="str">
        <f t="shared" si="13"/>
        <v>Buy</v>
      </c>
      <c r="AN9" s="333">
        <f t="shared" si="14"/>
        <v>0</v>
      </c>
      <c r="AO9" s="332" t="str">
        <f t="shared" si="15"/>
        <v>EULNGFI</v>
      </c>
      <c r="AP9" s="350" t="str">
        <f t="shared" si="16"/>
        <v>05/29/2024</v>
      </c>
      <c r="AQ9" s="332" t="s">
        <v>1035</v>
      </c>
      <c r="AR9" s="332" t="s">
        <v>1024</v>
      </c>
      <c r="AS9" s="332" t="s">
        <v>1025</v>
      </c>
      <c r="AT9" s="332"/>
      <c r="AU9" s="335"/>
      <c r="AV9" s="271" t="str" cm="1">
        <f t="array" ref="AV9">_xll.BDP(I9,"SECURITY_TYP")</f>
        <v>EURO MTN</v>
      </c>
    </row>
    <row r="10" spans="1:48" s="280" customFormat="1" x14ac:dyDescent="0.35">
      <c r="A10" s="280" t="s">
        <v>584</v>
      </c>
      <c r="B10" s="280" t="s">
        <v>346</v>
      </c>
      <c r="D10" s="312">
        <v>261.5</v>
      </c>
      <c r="E10" s="312">
        <v>263064.32729508198</v>
      </c>
      <c r="F10" s="280">
        <v>100.131</v>
      </c>
      <c r="G10" s="313"/>
      <c r="H10" s="314" t="e">
        <f t="shared" si="17"/>
        <v>#N/A</v>
      </c>
      <c r="I10" s="270" t="s">
        <v>579</v>
      </c>
      <c r="J10" s="271" t="s">
        <v>1075</v>
      </c>
      <c r="K10" s="271"/>
      <c r="L10" s="272">
        <v>0</v>
      </c>
      <c r="M10" s="272">
        <v>0</v>
      </c>
      <c r="N10" s="273">
        <v>0</v>
      </c>
      <c r="O10" s="271"/>
      <c r="P10" s="271" t="str" cm="1">
        <f t="array" ref="P10">_xll.BDP(I10,"ID_ISIN")</f>
        <v>XS2281478268</v>
      </c>
      <c r="Q10" s="271" t="str" cm="1">
        <f t="array" ref="Q10">_xll.BDP(P10&amp;" Govt","MATURITY")</f>
        <v>30/12/2026</v>
      </c>
      <c r="R10" s="271" t="str" cm="1">
        <f t="array" ref="R10">_xll.BDP(P10&amp;" Govt","CRNCY")</f>
        <v>GBP</v>
      </c>
      <c r="S10" s="274" cm="1">
        <f t="array" ref="S10">_xll.BDP(P10&amp;" Govt","RISK_MID")</f>
        <v>2.1176930344850575</v>
      </c>
      <c r="T10" s="275">
        <f t="shared" si="0"/>
        <v>0</v>
      </c>
      <c r="U10" s="271" cm="1">
        <f t="array" ref="U10">IF(R10="GBP",1,_xll.BDP("GBP"&amp;R10&amp;" CURNCY","PX_LAST"))</f>
        <v>1</v>
      </c>
      <c r="V10" s="276">
        <f t="shared" si="1"/>
        <v>0</v>
      </c>
      <c r="W10" s="271"/>
      <c r="X10" s="270" t="str">
        <f t="shared" si="2"/>
        <v>XS2281478268</v>
      </c>
      <c r="Y10" s="272">
        <f t="shared" si="3"/>
        <v>0</v>
      </c>
      <c r="Z10" s="277">
        <f t="shared" si="4"/>
        <v>0</v>
      </c>
      <c r="AA10" s="277">
        <f t="shared" si="5"/>
        <v>0</v>
      </c>
      <c r="AB10" s="274" cm="1">
        <f t="array" ref="AB10">_xll.BDP(P10&amp;" Govt","PX_DIRTY_MID")</f>
        <v>90.202464480874326</v>
      </c>
      <c r="AC10" s="278">
        <f t="shared" si="6"/>
        <v>0</v>
      </c>
      <c r="AD10" s="270" t="str">
        <f t="shared" si="7"/>
        <v>[KFW 0 ⅛ 12/30/26 EMTN]</v>
      </c>
      <c r="AE10" s="271">
        <v>0</v>
      </c>
      <c r="AF10" s="277">
        <f t="shared" si="8"/>
        <v>0</v>
      </c>
      <c r="AG10" s="277">
        <f t="shared" si="9"/>
        <v>0</v>
      </c>
      <c r="AH10" s="278">
        <f t="shared" si="10"/>
        <v>0</v>
      </c>
      <c r="AI10" s="271" t="b">
        <f t="shared" si="11"/>
        <v>1</v>
      </c>
      <c r="AJ10" s="271"/>
      <c r="AK10" s="331" t="s">
        <v>1039</v>
      </c>
      <c r="AL10" s="332" t="str">
        <f t="shared" si="12"/>
        <v>BN305569 Corp</v>
      </c>
      <c r="AM10" s="332" t="str">
        <f t="shared" si="13"/>
        <v>Buy</v>
      </c>
      <c r="AN10" s="333">
        <f t="shared" si="14"/>
        <v>0</v>
      </c>
      <c r="AO10" s="332" t="str">
        <f t="shared" si="15"/>
        <v>EULNGFI</v>
      </c>
      <c r="AP10" s="350" t="str">
        <f t="shared" si="16"/>
        <v>05/29/2024</v>
      </c>
      <c r="AQ10" s="332" t="s">
        <v>1035</v>
      </c>
      <c r="AR10" s="332" t="s">
        <v>1024</v>
      </c>
      <c r="AS10" s="332" t="s">
        <v>1025</v>
      </c>
      <c r="AT10" s="332"/>
      <c r="AU10" s="335"/>
      <c r="AV10" s="271" t="str" cm="1">
        <f t="array" ref="AV10">_xll.BDP(I10,"SECURITY_TYP")</f>
        <v>EURO MTN</v>
      </c>
    </row>
    <row r="11" spans="1:48" s="280" customFormat="1" x14ac:dyDescent="0.35">
      <c r="A11" s="280" t="s">
        <v>643</v>
      </c>
      <c r="B11" s="280" t="s">
        <v>644</v>
      </c>
      <c r="D11" s="312">
        <v>550</v>
      </c>
      <c r="E11" s="312">
        <v>416301.63586956513</v>
      </c>
      <c r="F11" s="280">
        <v>75.072999999999993</v>
      </c>
      <c r="G11" s="313"/>
      <c r="H11" s="314" t="e">
        <f t="shared" si="17"/>
        <v>#N/A</v>
      </c>
      <c r="I11" s="270" t="s">
        <v>633</v>
      </c>
      <c r="J11" s="271" t="s">
        <v>1078</v>
      </c>
      <c r="K11" s="271"/>
      <c r="L11" s="272">
        <v>0</v>
      </c>
      <c r="M11" s="272">
        <v>0</v>
      </c>
      <c r="N11" s="273">
        <v>0</v>
      </c>
      <c r="O11" s="271"/>
      <c r="P11" s="271" t="str" cm="1">
        <f t="array" ref="P11">_xll.BDP(I11,"ID_ISIN")</f>
        <v>XS2034715305</v>
      </c>
      <c r="Q11" s="271" t="str" cm="1">
        <f t="array" ref="Q11">_xll.BDP(P11&amp;" Govt","MATURITY")</f>
        <v>15/09/2026</v>
      </c>
      <c r="R11" s="271" t="str" cm="1">
        <f t="array" ref="R11">_xll.BDP(P11&amp;" Govt","CRNCY")</f>
        <v>GBP</v>
      </c>
      <c r="S11" s="274" cm="1">
        <f t="array" ref="S11">_xll.BDP(P11&amp;" Govt","RISK_MID")</f>
        <v>1.9086652777950519</v>
      </c>
      <c r="T11" s="275">
        <f t="shared" si="0"/>
        <v>0</v>
      </c>
      <c r="U11" s="271" cm="1">
        <f t="array" ref="U11">IF(R11="GBP",1,_xll.BDP("GBP"&amp;R11&amp;" CURNCY","PX_LAST"))</f>
        <v>1</v>
      </c>
      <c r="V11" s="276">
        <f t="shared" si="1"/>
        <v>0</v>
      </c>
      <c r="W11" s="271"/>
      <c r="X11" s="270" t="str">
        <f t="shared" si="2"/>
        <v>XS2034715305</v>
      </c>
      <c r="Y11" s="272">
        <f t="shared" si="3"/>
        <v>0</v>
      </c>
      <c r="Z11" s="277">
        <f t="shared" si="4"/>
        <v>0</v>
      </c>
      <c r="AA11" s="277">
        <f t="shared" si="5"/>
        <v>0</v>
      </c>
      <c r="AB11" s="274" cm="1">
        <f t="array" ref="AB11">_xll.BDP(P11&amp;" Govt","PX_DIRTY_MID")</f>
        <v>93.291166666666669</v>
      </c>
      <c r="AC11" s="278">
        <f t="shared" si="6"/>
        <v>0</v>
      </c>
      <c r="AD11" s="270" t="str">
        <f t="shared" si="7"/>
        <v>[KFW 0 ⅞ 09/15/26 EMTN]</v>
      </c>
      <c r="AE11" s="271">
        <v>0</v>
      </c>
      <c r="AF11" s="277">
        <f t="shared" si="8"/>
        <v>0</v>
      </c>
      <c r="AG11" s="277">
        <f t="shared" si="9"/>
        <v>0</v>
      </c>
      <c r="AH11" s="278">
        <f t="shared" si="10"/>
        <v>0</v>
      </c>
      <c r="AI11" s="271" t="b">
        <f t="shared" si="11"/>
        <v>1</v>
      </c>
      <c r="AJ11" s="271"/>
      <c r="AK11" s="331" t="s">
        <v>1039</v>
      </c>
      <c r="AL11" s="332" t="str">
        <f t="shared" si="12"/>
        <v>AZ750036 Corp</v>
      </c>
      <c r="AM11" s="332" t="str">
        <f t="shared" si="13"/>
        <v>Buy</v>
      </c>
      <c r="AN11" s="333">
        <f t="shared" si="14"/>
        <v>0</v>
      </c>
      <c r="AO11" s="332" t="str">
        <f t="shared" si="15"/>
        <v>EULNGFI</v>
      </c>
      <c r="AP11" s="350" t="str">
        <f t="shared" si="16"/>
        <v>05/29/2024</v>
      </c>
      <c r="AQ11" s="332" t="s">
        <v>1035</v>
      </c>
      <c r="AR11" s="332" t="s">
        <v>1024</v>
      </c>
      <c r="AS11" s="332" t="s">
        <v>1025</v>
      </c>
      <c r="AT11" s="332"/>
      <c r="AU11" s="335"/>
      <c r="AV11" s="271" t="str" cm="1">
        <f t="array" ref="AV11">_xll.BDP(I11,"SECURITY_TYP")</f>
        <v>EURO MTN</v>
      </c>
    </row>
    <row r="12" spans="1:48" s="280" customFormat="1" x14ac:dyDescent="0.35">
      <c r="A12" s="280" t="s">
        <v>588</v>
      </c>
      <c r="B12" s="280" t="s">
        <v>340</v>
      </c>
      <c r="D12" s="312">
        <v>682</v>
      </c>
      <c r="E12" s="312">
        <v>362805.90076923079</v>
      </c>
      <c r="F12" s="280">
        <v>53.231000000000002</v>
      </c>
      <c r="G12" s="313"/>
      <c r="H12" s="314" t="e">
        <f t="shared" si="17"/>
        <v>#N/A</v>
      </c>
      <c r="I12" s="270" t="s">
        <v>577</v>
      </c>
      <c r="J12" s="271" t="s">
        <v>578</v>
      </c>
      <c r="K12" s="271"/>
      <c r="L12" s="272">
        <v>0</v>
      </c>
      <c r="M12" s="272">
        <v>0</v>
      </c>
      <c r="N12" s="273">
        <v>0</v>
      </c>
      <c r="O12" s="271"/>
      <c r="P12" s="271" t="str" cm="1">
        <f t="array" ref="P12">_xll.BDP(I12,"ID_ISIN")</f>
        <v>XS1941813617</v>
      </c>
      <c r="Q12" s="271" t="str" cm="1">
        <f t="array" ref="Q12">_xll.BDP(P12&amp;" Govt","MATURITY")</f>
        <v>09/12/2024</v>
      </c>
      <c r="R12" s="271" t="str" cm="1">
        <f t="array" ref="R12">_xll.BDP(P12&amp;" Govt","CRNCY")</f>
        <v>GBP</v>
      </c>
      <c r="S12" s="274" cm="1">
        <f t="array" ref="S12">_xll.BDP(P12&amp;" Govt","RISK_MID")</f>
        <v>0.38832344410053565</v>
      </c>
      <c r="T12" s="275">
        <f t="shared" si="0"/>
        <v>0</v>
      </c>
      <c r="U12" s="271" cm="1">
        <f t="array" ref="U12">IF(R12="GBP",1,_xll.BDP("GBP"&amp;R12&amp;" CURNCY","PX_LAST"))</f>
        <v>1</v>
      </c>
      <c r="V12" s="276">
        <f t="shared" si="1"/>
        <v>0</v>
      </c>
      <c r="W12" s="271"/>
      <c r="X12" s="270" t="str">
        <f t="shared" si="2"/>
        <v>XS1941813617</v>
      </c>
      <c r="Y12" s="272">
        <f t="shared" si="3"/>
        <v>0</v>
      </c>
      <c r="Z12" s="277">
        <f t="shared" si="4"/>
        <v>0</v>
      </c>
      <c r="AA12" s="277">
        <f t="shared" si="5"/>
        <v>0</v>
      </c>
      <c r="AB12" s="274" cm="1">
        <f t="array" ref="AB12">_xll.BDP(P12&amp;" Govt","PX_DIRTY_MID")</f>
        <v>99.340502732240438</v>
      </c>
      <c r="AC12" s="278">
        <f t="shared" si="6"/>
        <v>0</v>
      </c>
      <c r="AD12" s="270" t="str">
        <f t="shared" si="7"/>
        <v>[KFW 1 ⅜ 12/09/24 EMTN]</v>
      </c>
      <c r="AE12" s="271">
        <v>0</v>
      </c>
      <c r="AF12" s="277">
        <f t="shared" si="8"/>
        <v>0</v>
      </c>
      <c r="AG12" s="277">
        <f t="shared" si="9"/>
        <v>0</v>
      </c>
      <c r="AH12" s="278">
        <f t="shared" si="10"/>
        <v>0</v>
      </c>
      <c r="AI12" s="271" t="b">
        <f t="shared" si="11"/>
        <v>1</v>
      </c>
      <c r="AJ12" s="271"/>
      <c r="AK12" s="331" t="s">
        <v>1039</v>
      </c>
      <c r="AL12" s="332" t="str">
        <f t="shared" si="12"/>
        <v>AW824057 Corp</v>
      </c>
      <c r="AM12" s="332" t="str">
        <f t="shared" si="13"/>
        <v>Buy</v>
      </c>
      <c r="AN12" s="333">
        <f t="shared" si="14"/>
        <v>0</v>
      </c>
      <c r="AO12" s="332" t="str">
        <f t="shared" si="15"/>
        <v>EULNGFI</v>
      </c>
      <c r="AP12" s="350" t="str">
        <f t="shared" si="16"/>
        <v>05/29/2024</v>
      </c>
      <c r="AQ12" s="332" t="s">
        <v>1035</v>
      </c>
      <c r="AR12" s="332" t="s">
        <v>1024</v>
      </c>
      <c r="AS12" s="332" t="s">
        <v>1025</v>
      </c>
      <c r="AT12" s="332"/>
      <c r="AU12" s="335"/>
      <c r="AV12" s="271" t="str" cm="1">
        <f t="array" ref="AV12">_xll.BDP(I12,"SECURITY_TYP")</f>
        <v>EURO MTN</v>
      </c>
    </row>
    <row r="13" spans="1:48" s="280" customFormat="1" x14ac:dyDescent="0.35">
      <c r="A13" s="280" t="s">
        <v>178</v>
      </c>
      <c r="B13" s="280" t="s">
        <v>179</v>
      </c>
      <c r="D13" s="312">
        <v>62599.7599999999</v>
      </c>
      <c r="E13" s="312">
        <v>48484.848397063819</v>
      </c>
      <c r="F13" s="280">
        <v>1</v>
      </c>
      <c r="G13" s="313"/>
      <c r="H13" s="314" t="e">
        <f t="shared" si="17"/>
        <v>#N/A</v>
      </c>
      <c r="I13" s="270" t="s">
        <v>658</v>
      </c>
      <c r="J13" s="271" t="s">
        <v>1080</v>
      </c>
      <c r="K13" s="271"/>
      <c r="L13" s="272">
        <v>0</v>
      </c>
      <c r="M13" s="272">
        <v>0</v>
      </c>
      <c r="N13" s="273">
        <v>0</v>
      </c>
      <c r="O13" s="271"/>
      <c r="P13" s="271" t="str" cm="1">
        <f t="array" ref="P13">_xll.BDP(I13,"ID_ISIN")</f>
        <v>XS2649518953</v>
      </c>
      <c r="Q13" s="271" t="str" cm="1">
        <f t="array" ref="Q13">_xll.BDP(P13&amp;" Govt","MATURITY")</f>
        <v>03/02/2031</v>
      </c>
      <c r="R13" s="271" t="str" cm="1">
        <f t="array" ref="R13">_xll.BDP(P13&amp;" Govt","CRNCY")</f>
        <v>GBP</v>
      </c>
      <c r="S13" s="274" cm="1">
        <f t="array" ref="S13">_xll.BDP(P13&amp;" Govt","RISK_MID")</f>
        <v>5.7970742852759827</v>
      </c>
      <c r="T13" s="275">
        <f t="shared" si="0"/>
        <v>0</v>
      </c>
      <c r="U13" s="271" cm="1">
        <f t="array" ref="U13">IF(R13="GBP",1,_xll.BDP("GBP"&amp;R13&amp;" CURNCY","PX_LAST"))</f>
        <v>1</v>
      </c>
      <c r="V13" s="276">
        <f t="shared" si="1"/>
        <v>0</v>
      </c>
      <c r="W13" s="271"/>
      <c r="X13" s="270" t="str">
        <f t="shared" si="2"/>
        <v>XS2649518953</v>
      </c>
      <c r="Y13" s="272">
        <f t="shared" si="3"/>
        <v>0</v>
      </c>
      <c r="Z13" s="277">
        <f t="shared" si="4"/>
        <v>0</v>
      </c>
      <c r="AA13" s="277">
        <f t="shared" si="5"/>
        <v>0</v>
      </c>
      <c r="AB13" s="274" cm="1">
        <f t="array" ref="AB13">_xll.BDP(P13&amp;" Govt","PX_DIRTY_MID")</f>
        <v>106.43492622950818</v>
      </c>
      <c r="AC13" s="278">
        <f t="shared" si="6"/>
        <v>0</v>
      </c>
      <c r="AD13" s="270" t="str">
        <f t="shared" si="7"/>
        <v>[KFW 4 ⅞ 02/03/31 EMTN]</v>
      </c>
      <c r="AE13" s="271">
        <v>0</v>
      </c>
      <c r="AF13" s="277">
        <f t="shared" si="8"/>
        <v>0</v>
      </c>
      <c r="AG13" s="277">
        <f t="shared" si="9"/>
        <v>0</v>
      </c>
      <c r="AH13" s="278">
        <f t="shared" si="10"/>
        <v>0</v>
      </c>
      <c r="AI13" s="271" t="b">
        <f t="shared" si="11"/>
        <v>1</v>
      </c>
      <c r="AJ13" s="271"/>
      <c r="AK13" s="331" t="s">
        <v>1039</v>
      </c>
      <c r="AL13" s="332" t="str">
        <f t="shared" si="12"/>
        <v>ZJ660170 Corp</v>
      </c>
      <c r="AM13" s="332" t="str">
        <f t="shared" si="13"/>
        <v>Buy</v>
      </c>
      <c r="AN13" s="333">
        <f t="shared" si="14"/>
        <v>0</v>
      </c>
      <c r="AO13" s="332" t="str">
        <f t="shared" si="15"/>
        <v>EULNGFI</v>
      </c>
      <c r="AP13" s="350" t="str">
        <f t="shared" si="16"/>
        <v>05/29/2024</v>
      </c>
      <c r="AQ13" s="332" t="s">
        <v>1035</v>
      </c>
      <c r="AR13" s="332" t="s">
        <v>1024</v>
      </c>
      <c r="AS13" s="332" t="s">
        <v>1025</v>
      </c>
      <c r="AT13" s="332"/>
      <c r="AU13" s="335"/>
      <c r="AV13" s="271" t="str" cm="1">
        <f t="array" ref="AV13">_xll.BDP(I13,"SECURITY_TYP")</f>
        <v>EURO MTN</v>
      </c>
    </row>
    <row r="14" spans="1:48" s="280" customFormat="1" x14ac:dyDescent="0.35">
      <c r="A14" s="280" t="s">
        <v>625</v>
      </c>
      <c r="B14" s="280" t="s">
        <v>345</v>
      </c>
      <c r="D14" s="312">
        <v>953</v>
      </c>
      <c r="E14" s="312">
        <v>914949.15759562841</v>
      </c>
      <c r="F14" s="280">
        <v>95.566000000000003</v>
      </c>
      <c r="G14" s="313"/>
      <c r="H14" s="314" t="e">
        <f t="shared" si="17"/>
        <v>#N/A</v>
      </c>
      <c r="I14" s="270" t="s">
        <v>636</v>
      </c>
      <c r="J14" s="271" t="s">
        <v>1079</v>
      </c>
      <c r="K14" s="271"/>
      <c r="L14" s="272">
        <v>0</v>
      </c>
      <c r="M14" s="272">
        <v>0</v>
      </c>
      <c r="N14" s="273">
        <v>0</v>
      </c>
      <c r="O14" s="271"/>
      <c r="P14" s="271" t="str" cm="1">
        <f t="array" ref="P14">_xll.BDP(I14,"ID_ISIN")</f>
        <v>XS0138036842</v>
      </c>
      <c r="Q14" s="271" t="str" cm="1">
        <f t="array" ref="Q14">_xll.BDP(P14&amp;" Govt","MATURITY")</f>
        <v>18/06/2025</v>
      </c>
      <c r="R14" s="271" t="str" cm="1">
        <f t="array" ref="R14">_xll.BDP(P14&amp;" Govt","CRNCY")</f>
        <v>GBP</v>
      </c>
      <c r="S14" s="274" cm="1">
        <f t="array" ref="S14">_xll.BDP(P14&amp;" Govt","RISK_MID")</f>
        <v>0.89063387667493998</v>
      </c>
      <c r="T14" s="275">
        <f t="shared" si="0"/>
        <v>0</v>
      </c>
      <c r="U14" s="271" cm="1">
        <f t="array" ref="U14">IF(R14="GBP",1,_xll.BDP("GBP"&amp;R14&amp;" CURNCY","PX_LAST"))</f>
        <v>1</v>
      </c>
      <c r="V14" s="276">
        <f t="shared" si="1"/>
        <v>0</v>
      </c>
      <c r="W14" s="271"/>
      <c r="X14" s="270" t="str">
        <f t="shared" si="2"/>
        <v>XS0138036842</v>
      </c>
      <c r="Y14" s="272">
        <f t="shared" si="3"/>
        <v>0</v>
      </c>
      <c r="Z14" s="277">
        <f t="shared" si="4"/>
        <v>0</v>
      </c>
      <c r="AA14" s="277">
        <f t="shared" si="5"/>
        <v>0</v>
      </c>
      <c r="AB14" s="274" cm="1">
        <f t="array" ref="AB14">_xll.BDP(P14&amp;" Govt","PX_DIRTY_MID")</f>
        <v>100.93877777777777</v>
      </c>
      <c r="AC14" s="278">
        <f t="shared" si="6"/>
        <v>0</v>
      </c>
      <c r="AD14" s="270" t="str">
        <f t="shared" si="7"/>
        <v>[KFW 5 ½ 06/18/25 EXC]</v>
      </c>
      <c r="AE14" s="271">
        <v>0</v>
      </c>
      <c r="AF14" s="277">
        <f t="shared" si="8"/>
        <v>0</v>
      </c>
      <c r="AG14" s="277">
        <f t="shared" si="9"/>
        <v>0</v>
      </c>
      <c r="AH14" s="278">
        <f t="shared" si="10"/>
        <v>0</v>
      </c>
      <c r="AI14" s="271" t="b">
        <f t="shared" si="11"/>
        <v>1</v>
      </c>
      <c r="AJ14" s="271"/>
      <c r="AK14" s="331" t="s">
        <v>1039</v>
      </c>
      <c r="AL14" s="332" t="str">
        <f t="shared" si="12"/>
        <v>EC481764 Corp</v>
      </c>
      <c r="AM14" s="332" t="str">
        <f t="shared" si="13"/>
        <v>Buy</v>
      </c>
      <c r="AN14" s="333">
        <f t="shared" si="14"/>
        <v>0</v>
      </c>
      <c r="AO14" s="332" t="str">
        <f t="shared" si="15"/>
        <v>EULNGFI</v>
      </c>
      <c r="AP14" s="350" t="str">
        <f t="shared" si="16"/>
        <v>05/29/2024</v>
      </c>
      <c r="AQ14" s="332" t="s">
        <v>1035</v>
      </c>
      <c r="AR14" s="332" t="s">
        <v>1024</v>
      </c>
      <c r="AS14" s="332" t="s">
        <v>1025</v>
      </c>
      <c r="AT14" s="332"/>
      <c r="AU14" s="335"/>
      <c r="AV14" s="271" t="str" cm="1">
        <f t="array" ref="AV14">_xll.BDP(I14,"SECURITY_TYP")</f>
        <v>EURO MTN</v>
      </c>
    </row>
    <row r="15" spans="1:48" s="280" customFormat="1" x14ac:dyDescent="0.35">
      <c r="A15" s="280" t="s">
        <v>630</v>
      </c>
      <c r="B15" s="280" t="s">
        <v>341</v>
      </c>
      <c r="D15" s="312">
        <v>837</v>
      </c>
      <c r="E15" s="312">
        <v>764775.54442622967</v>
      </c>
      <c r="F15" s="280">
        <v>90.453000000000003</v>
      </c>
      <c r="G15" s="313"/>
      <c r="H15" s="314" t="e">
        <f t="shared" si="17"/>
        <v>#N/A</v>
      </c>
      <c r="I15" s="270" t="s">
        <v>589</v>
      </c>
      <c r="J15" s="271" t="s">
        <v>1237</v>
      </c>
      <c r="K15" s="271"/>
      <c r="L15" s="272">
        <v>0</v>
      </c>
      <c r="M15" s="272">
        <v>0</v>
      </c>
      <c r="N15" s="273">
        <v>0</v>
      </c>
      <c r="O15" s="271"/>
      <c r="P15" s="271" t="str" cm="1">
        <f t="array" ref="P15">_xll.BDP(I15,"ID_ISIN")</f>
        <v>DE000C75XMZ7</v>
      </c>
      <c r="Q15" s="271" t="str" cm="1">
        <f t="array" ref="Q15">_xll.BDP(P15&amp;" Govt","MATURITY")</f>
        <v>#N/A Invalid Security</v>
      </c>
      <c r="R15" s="271" t="str" cm="1">
        <f t="array" ref="R15">_xll.BDP(P15&amp;" Govt","CRNCY")</f>
        <v>#N/A Invalid Security</v>
      </c>
      <c r="S15" s="274" t="str" cm="1">
        <f t="array" ref="S15">_xll.BDP(P15&amp;" Govt","RISK_MID")</f>
        <v>#N/A Invalid Security</v>
      </c>
      <c r="T15" s="275" t="e">
        <f t="shared" si="0"/>
        <v>#VALUE!</v>
      </c>
      <c r="U15" s="271" t="str" cm="1">
        <f t="array" ref="U15">IF(R15="GBP",1,_xll.BDP("GBP"&amp;R15&amp;" CURNCY","PX_LAST"))</f>
        <v>#N/A Invalid Security</v>
      </c>
      <c r="V15" s="276" t="e">
        <f t="shared" si="1"/>
        <v>#VALUE!</v>
      </c>
      <c r="W15" s="271"/>
      <c r="X15" s="270" t="str">
        <f t="shared" si="2"/>
        <v>DE000C75XMZ7</v>
      </c>
      <c r="Y15" s="272">
        <f t="shared" si="3"/>
        <v>0</v>
      </c>
      <c r="Z15" s="277">
        <f t="shared" si="4"/>
        <v>0</v>
      </c>
      <c r="AA15" s="277" t="e">
        <f t="shared" si="5"/>
        <v>#VALUE!</v>
      </c>
      <c r="AB15" s="274" t="str" cm="1">
        <f t="array" ref="AB15">_xll.BDP(P15&amp;" Govt","PX_DIRTY_MID")</f>
        <v>#N/A Invalid Security</v>
      </c>
      <c r="AC15" s="278" t="e">
        <f t="shared" si="6"/>
        <v>#VALUE!</v>
      </c>
      <c r="AD15" s="270" t="str">
        <f t="shared" si="7"/>
        <v>[OATM4 EUX]</v>
      </c>
      <c r="AE15" s="271">
        <v>0</v>
      </c>
      <c r="AF15" s="277">
        <f t="shared" si="8"/>
        <v>0</v>
      </c>
      <c r="AG15" s="277" t="e">
        <f t="shared" si="9"/>
        <v>#VALUE!</v>
      </c>
      <c r="AH15" s="278" t="e">
        <f t="shared" si="10"/>
        <v>#VALUE!</v>
      </c>
      <c r="AI15" s="271" t="b">
        <f t="shared" si="11"/>
        <v>1</v>
      </c>
      <c r="AJ15" s="271"/>
      <c r="AK15" s="331" t="s">
        <v>1039</v>
      </c>
      <c r="AL15" s="332" t="str">
        <f t="shared" si="12"/>
        <v>OATM4 Comdty</v>
      </c>
      <c r="AM15" s="332" t="str">
        <f t="shared" si="13"/>
        <v>Buy</v>
      </c>
      <c r="AN15" s="333">
        <f t="shared" si="14"/>
        <v>0</v>
      </c>
      <c r="AO15" s="332" t="str">
        <f t="shared" si="15"/>
        <v>USEQ</v>
      </c>
      <c r="AP15" s="350" t="str">
        <f t="shared" si="16"/>
        <v>05/24/2024</v>
      </c>
      <c r="AQ15" s="332" t="s">
        <v>1035</v>
      </c>
      <c r="AR15" s="332" t="s">
        <v>1024</v>
      </c>
      <c r="AS15" s="332" t="s">
        <v>1025</v>
      </c>
      <c r="AT15" s="332"/>
      <c r="AU15" s="335"/>
      <c r="AV15" s="271" t="str" cm="1">
        <f t="array" ref="AV15">_xll.BDP(I15,"SECURITY_TYP")</f>
        <v>Financial commodity future.</v>
      </c>
    </row>
    <row r="16" spans="1:48" s="280" customFormat="1" x14ac:dyDescent="0.35">
      <c r="A16" s="280" t="s">
        <v>629</v>
      </c>
      <c r="B16" s="280" t="s">
        <v>336</v>
      </c>
      <c r="D16" s="312">
        <v>879</v>
      </c>
      <c r="E16" s="312">
        <v>733899.07499999995</v>
      </c>
      <c r="F16" s="280">
        <v>83.555000000000007</v>
      </c>
      <c r="G16" s="313"/>
      <c r="H16" s="314" t="e">
        <f t="shared" si="17"/>
        <v>#N/A</v>
      </c>
      <c r="I16" s="270" t="s">
        <v>614</v>
      </c>
      <c r="J16" s="271" t="s">
        <v>657</v>
      </c>
      <c r="K16" s="271"/>
      <c r="L16" s="272">
        <v>0</v>
      </c>
      <c r="M16" s="272">
        <v>0</v>
      </c>
      <c r="N16" s="273">
        <v>0</v>
      </c>
      <c r="O16" s="271"/>
      <c r="P16" s="271" t="str" cm="1">
        <f t="array" ref="P16">_xll.BDP(I16,"ID_ISIN")</f>
        <v>XS2035406987</v>
      </c>
      <c r="Q16" s="271" t="str" cm="1">
        <f t="array" ref="Q16">_xll.BDP(P16&amp;" Govt","MATURITY")</f>
        <v>15/12/2026</v>
      </c>
      <c r="R16" s="271" t="str" cm="1">
        <f t="array" ref="R16">_xll.BDP(P16&amp;" Govt","CRNCY")</f>
        <v>GBP</v>
      </c>
      <c r="S16" s="274" cm="1">
        <f t="array" ref="S16">_xll.BDP(P16&amp;" Govt","RISK_MID")</f>
        <v>2.1101588446619246</v>
      </c>
      <c r="T16" s="275">
        <f t="shared" si="0"/>
        <v>0</v>
      </c>
      <c r="U16" s="271" cm="1">
        <f t="array" ref="U16">IF(R16="GBP",1,_xll.BDP("GBP"&amp;R16&amp;" CURNCY","PX_LAST"))</f>
        <v>1</v>
      </c>
      <c r="V16" s="276">
        <f t="shared" si="1"/>
        <v>0</v>
      </c>
      <c r="W16" s="271"/>
      <c r="X16" s="270" t="str">
        <f t="shared" si="2"/>
        <v>XS2035406987</v>
      </c>
      <c r="Y16" s="272">
        <f t="shared" si="3"/>
        <v>0</v>
      </c>
      <c r="Z16" s="277">
        <f t="shared" si="4"/>
        <v>0</v>
      </c>
      <c r="AA16" s="277">
        <f t="shared" si="5"/>
        <v>0</v>
      </c>
      <c r="AB16" s="274" cm="1">
        <f t="array" ref="AB16">_xll.BDP(P16&amp;" Govt","PX_DIRTY_MID")</f>
        <v>92.359112021857925</v>
      </c>
      <c r="AC16" s="278">
        <f t="shared" si="6"/>
        <v>0</v>
      </c>
      <c r="AD16" s="270" t="str">
        <f t="shared" si="7"/>
        <v>[RENTEN 0 ⅞ 12/15/26 EMTN]</v>
      </c>
      <c r="AE16" s="271">
        <v>0</v>
      </c>
      <c r="AF16" s="277">
        <f t="shared" si="8"/>
        <v>0</v>
      </c>
      <c r="AG16" s="277">
        <f t="shared" si="9"/>
        <v>0</v>
      </c>
      <c r="AH16" s="278">
        <f t="shared" si="10"/>
        <v>0</v>
      </c>
      <c r="AI16" s="271" t="b">
        <f t="shared" si="11"/>
        <v>1</v>
      </c>
      <c r="AJ16" s="271"/>
      <c r="AK16" s="331" t="s">
        <v>1039</v>
      </c>
      <c r="AL16" s="332" t="str">
        <f t="shared" si="12"/>
        <v>AZ806573 Corp</v>
      </c>
      <c r="AM16" s="332" t="str">
        <f t="shared" si="13"/>
        <v>Buy</v>
      </c>
      <c r="AN16" s="333">
        <f t="shared" si="14"/>
        <v>0</v>
      </c>
      <c r="AO16" s="332" t="str">
        <f t="shared" si="15"/>
        <v>EULNGFI</v>
      </c>
      <c r="AP16" s="350" t="str">
        <f t="shared" si="16"/>
        <v>05/29/2024</v>
      </c>
      <c r="AQ16" s="332" t="s">
        <v>1035</v>
      </c>
      <c r="AR16" s="332" t="s">
        <v>1024</v>
      </c>
      <c r="AS16" s="332" t="s">
        <v>1025</v>
      </c>
      <c r="AT16" s="332"/>
      <c r="AU16" s="335"/>
      <c r="AV16" s="271" t="str" cm="1">
        <f t="array" ref="AV16">_xll.BDP(I16,"SECURITY_TYP")</f>
        <v>EURO MTN</v>
      </c>
    </row>
    <row r="17" spans="1:49" s="280" customFormat="1" x14ac:dyDescent="0.35">
      <c r="A17" s="280" t="s">
        <v>591</v>
      </c>
      <c r="B17" s="280" t="s">
        <v>592</v>
      </c>
      <c r="D17" s="312">
        <v>444</v>
      </c>
      <c r="E17" s="312">
        <v>452553.91475409822</v>
      </c>
      <c r="F17" s="280">
        <v>98.32</v>
      </c>
      <c r="G17" s="313"/>
      <c r="H17" s="314" t="e">
        <f t="shared" si="17"/>
        <v>#N/A</v>
      </c>
      <c r="I17" s="270" t="s">
        <v>450</v>
      </c>
      <c r="J17" s="271" t="s">
        <v>1236</v>
      </c>
      <c r="K17" s="271"/>
      <c r="L17" s="272">
        <v>0</v>
      </c>
      <c r="M17" s="272">
        <v>0</v>
      </c>
      <c r="N17" s="273">
        <v>0</v>
      </c>
      <c r="O17" s="271"/>
      <c r="P17" s="271" t="str" cm="1">
        <f t="array" ref="P17">_xll.BDP(I17,"ID_ISIN")</f>
        <v>#N/A Field Not Applicable</v>
      </c>
      <c r="Q17" s="271" t="str" cm="1">
        <f t="array" ref="Q17">_xll.BDP(P17&amp;" Govt","MATURITY")</f>
        <v>#N/A Field Not Applicable Govt</v>
      </c>
      <c r="R17" s="271" t="str" cm="1">
        <f t="array" ref="R17">_xll.BDP(P17&amp;" Govt","CRNCY")</f>
        <v>#N/A Field Not Applicable Govt</v>
      </c>
      <c r="S17" s="274" t="str" cm="1">
        <f t="array" ref="S17">_xll.BDP(P17&amp;" Govt","RISK_MID")</f>
        <v>#N/A Field Not Applicable Govt</v>
      </c>
      <c r="T17" s="275" t="e">
        <f t="shared" si="0"/>
        <v>#VALUE!</v>
      </c>
      <c r="U17" s="271" t="str" cm="1">
        <f t="array" ref="U17">IF(R17="GBP",1,_xll.BDP("GBP"&amp;R17&amp;" CURNCY","PX_LAST"))</f>
        <v>#N/A Invalid Security</v>
      </c>
      <c r="V17" s="276" t="e">
        <f t="shared" si="1"/>
        <v>#VALUE!</v>
      </c>
      <c r="W17" s="271"/>
      <c r="X17" s="270" t="str">
        <f t="shared" si="2"/>
        <v>#N/A Field Not Applicable</v>
      </c>
      <c r="Y17" s="272">
        <f t="shared" si="3"/>
        <v>0</v>
      </c>
      <c r="Z17" s="277">
        <f t="shared" si="4"/>
        <v>0</v>
      </c>
      <c r="AA17" s="277" t="e">
        <f t="shared" si="5"/>
        <v>#VALUE!</v>
      </c>
      <c r="AB17" s="274" t="str" cm="1">
        <f t="array" ref="AB17">_xll.BDP(P17&amp;" Govt","PX_DIRTY_MID")</f>
        <v>#N/A Field Not Applicable Govt</v>
      </c>
      <c r="AC17" s="278" t="e">
        <f t="shared" si="6"/>
        <v>#VALUE!</v>
      </c>
      <c r="AD17" s="270" t="str">
        <f t="shared" si="7"/>
        <v>[TYM4 CBT]</v>
      </c>
      <c r="AE17" s="271">
        <v>0</v>
      </c>
      <c r="AF17" s="277">
        <f t="shared" si="8"/>
        <v>0</v>
      </c>
      <c r="AG17" s="277" t="e">
        <f t="shared" si="9"/>
        <v>#VALUE!</v>
      </c>
      <c r="AH17" s="278" t="e">
        <f t="shared" si="10"/>
        <v>#VALUE!</v>
      </c>
      <c r="AI17" s="271" t="b">
        <f t="shared" si="11"/>
        <v>1</v>
      </c>
      <c r="AJ17" s="271"/>
      <c r="AK17" s="331" t="s">
        <v>1039</v>
      </c>
      <c r="AL17" s="332" t="str">
        <f t="shared" si="12"/>
        <v>TYM4 Comdty</v>
      </c>
      <c r="AM17" s="332" t="str">
        <f t="shared" si="13"/>
        <v>Buy</v>
      </c>
      <c r="AN17" s="333">
        <f t="shared" si="14"/>
        <v>0</v>
      </c>
      <c r="AO17" s="332" t="str">
        <f t="shared" si="15"/>
        <v>USEQ</v>
      </c>
      <c r="AP17" s="350" t="str">
        <f t="shared" si="16"/>
        <v>05/24/2024</v>
      </c>
      <c r="AQ17" s="332" t="s">
        <v>1035</v>
      </c>
      <c r="AR17" s="332" t="s">
        <v>1024</v>
      </c>
      <c r="AS17" s="332" t="s">
        <v>1025</v>
      </c>
      <c r="AT17" s="332"/>
      <c r="AU17" s="335"/>
      <c r="AV17" s="271" t="str" cm="1">
        <f t="array" ref="AV17">_xll.BDP(I17,"SECURITY_TYP")</f>
        <v>Financial commodity future.</v>
      </c>
    </row>
    <row r="18" spans="1:49" s="280" customFormat="1" x14ac:dyDescent="0.35">
      <c r="A18" s="280" t="s">
        <v>184</v>
      </c>
      <c r="B18" s="280" t="s">
        <v>185</v>
      </c>
      <c r="D18" s="312">
        <v>33418.879999999903</v>
      </c>
      <c r="E18" s="312">
        <v>28135.903285172619</v>
      </c>
      <c r="F18" s="280">
        <v>1</v>
      </c>
      <c r="G18" s="313"/>
      <c r="H18" s="314">
        <f t="shared" si="17"/>
        <v>-3.8198777474462986E-11</v>
      </c>
      <c r="I18" s="270" t="s">
        <v>595</v>
      </c>
      <c r="J18" s="271" t="s">
        <v>596</v>
      </c>
      <c r="K18" s="271"/>
      <c r="L18" s="272">
        <v>8072.9699999998938</v>
      </c>
      <c r="M18" s="272">
        <v>4197.7799524086204</v>
      </c>
      <c r="N18" s="273">
        <v>1</v>
      </c>
      <c r="O18" s="271"/>
      <c r="P18" s="271" t="str" cm="1">
        <f t="array" ref="P18">_xll.BDP(I18,"ID_ISIN")</f>
        <v>#N/A Field Not Applicable</v>
      </c>
      <c r="Q18" s="271" t="str" cm="1">
        <f t="array" ref="Q18">_xll.BDP(P18&amp;" Govt","MATURITY")</f>
        <v>#N/A Field Not Applicable Govt</v>
      </c>
      <c r="R18" s="271" t="str" cm="1">
        <f t="array" ref="R18">_xll.BDP(P18&amp;" Govt","CRNCY")</f>
        <v>#N/A Field Not Applicable Govt</v>
      </c>
      <c r="S18" s="274" t="str" cm="1">
        <f t="array" ref="S18">_xll.BDP(P18&amp;" Govt","RISK_MID")</f>
        <v>#N/A Field Not Applicable Govt</v>
      </c>
      <c r="T18" s="275" t="e">
        <f t="shared" si="0"/>
        <v>#VALUE!</v>
      </c>
      <c r="U18" s="271" t="str" cm="1">
        <f t="array" ref="U18">IF(R18="GBP",1,_xll.BDP("GBP"&amp;R18&amp;" CURNCY","PX_LAST"))</f>
        <v>#N/A Invalid Security</v>
      </c>
      <c r="V18" s="276" t="e">
        <f t="shared" si="1"/>
        <v>#VALUE!</v>
      </c>
      <c r="W18" s="271"/>
      <c r="X18" s="270" t="str">
        <f t="shared" si="2"/>
        <v>#N/A Field Not Applicable</v>
      </c>
      <c r="Y18" s="272">
        <f t="shared" si="3"/>
        <v>3824.0384210525813</v>
      </c>
      <c r="Z18" s="277">
        <f t="shared" si="4"/>
        <v>-4248.931578947313</v>
      </c>
      <c r="AA18" s="277" t="e">
        <f t="shared" si="5"/>
        <v>#VALUE!</v>
      </c>
      <c r="AB18" s="274" t="str" cm="1">
        <f t="array" ref="AB18">_xll.BDP(P18&amp;" Govt","PX_DIRTY_MID")</f>
        <v>#N/A Field Not Applicable Govt</v>
      </c>
      <c r="AC18" s="278" t="e">
        <f t="shared" si="6"/>
        <v>#VALUE!</v>
      </c>
      <c r="AD18" s="270" t="str">
        <f t="shared" si="7"/>
        <v>{cash} AUD</v>
      </c>
      <c r="AE18" s="271">
        <v>0</v>
      </c>
      <c r="AF18" s="277">
        <f t="shared" si="8"/>
        <v>0</v>
      </c>
      <c r="AG18" s="277" t="e">
        <f t="shared" si="9"/>
        <v>#VALUE!</v>
      </c>
      <c r="AH18" s="278" t="e">
        <f t="shared" si="10"/>
        <v>#VALUE!</v>
      </c>
      <c r="AI18" s="271" t="b">
        <f t="shared" si="11"/>
        <v>1</v>
      </c>
      <c r="AJ18" s="271"/>
      <c r="AK18" s="331" t="s">
        <v>1039</v>
      </c>
      <c r="AL18" s="332" t="str">
        <f t="shared" si="12"/>
        <v>AUD Curncy</v>
      </c>
      <c r="AM18" s="332" t="str">
        <f t="shared" si="13"/>
        <v>Buy</v>
      </c>
      <c r="AN18" s="333">
        <f t="shared" si="14"/>
        <v>0</v>
      </c>
      <c r="AO18" s="332" t="str">
        <f t="shared" si="15"/>
        <v>EUFFFX</v>
      </c>
      <c r="AP18" s="350" t="str">
        <f t="shared" si="16"/>
        <v>05/29/2024</v>
      </c>
      <c r="AQ18" s="332" t="s">
        <v>1035</v>
      </c>
      <c r="AR18" s="332" t="s">
        <v>1024</v>
      </c>
      <c r="AS18" s="332" t="s">
        <v>1025</v>
      </c>
      <c r="AT18" s="332"/>
      <c r="AU18" s="335"/>
      <c r="AV18" s="271" t="str" cm="1">
        <f t="array" ref="AV18">_xll.BDP(I18,"SECURITY_TYP")</f>
        <v>SPOT</v>
      </c>
    </row>
    <row r="19" spans="1:49" s="280" customFormat="1" x14ac:dyDescent="0.35">
      <c r="A19" s="280" t="s">
        <v>634</v>
      </c>
      <c r="B19" s="280" t="s">
        <v>339</v>
      </c>
      <c r="D19" s="312">
        <v>1055</v>
      </c>
      <c r="E19" s="312">
        <v>1071192.626923077</v>
      </c>
      <c r="F19" s="280">
        <v>99.631</v>
      </c>
      <c r="G19" s="313"/>
      <c r="H19" s="314">
        <f t="shared" si="17"/>
        <v>0</v>
      </c>
      <c r="I19" s="270" t="s">
        <v>188</v>
      </c>
      <c r="J19" s="271" t="s">
        <v>189</v>
      </c>
      <c r="K19" s="271"/>
      <c r="L19" s="272">
        <v>58.599999999976717</v>
      </c>
      <c r="M19" s="272">
        <v>33.613564039685841</v>
      </c>
      <c r="N19" s="273">
        <v>1</v>
      </c>
      <c r="O19" s="271"/>
      <c r="P19" s="271" t="str" cm="1">
        <f t="array" ref="P19">_xll.BDP(I19,"ID_ISIN")</f>
        <v>#N/A Field Not Applicable</v>
      </c>
      <c r="Q19" s="271" t="str" cm="1">
        <f t="array" ref="Q19">_xll.BDP(P19&amp;" Govt","MATURITY")</f>
        <v>#N/A Field Not Applicable Govt</v>
      </c>
      <c r="R19" s="271" t="str" cm="1">
        <f t="array" ref="R19">_xll.BDP(P19&amp;" Govt","CRNCY")</f>
        <v>#N/A Field Not Applicable Govt</v>
      </c>
      <c r="S19" s="274" t="str" cm="1">
        <f t="array" ref="S19">_xll.BDP(P19&amp;" Govt","RISK_MID")</f>
        <v>#N/A Field Not Applicable Govt</v>
      </c>
      <c r="T19" s="275" t="e">
        <f t="shared" si="0"/>
        <v>#VALUE!</v>
      </c>
      <c r="U19" s="271" t="str" cm="1">
        <f t="array" ref="U19">IF(R19="GBP",1,_xll.BDP("GBP"&amp;R19&amp;" CURNCY","PX_LAST"))</f>
        <v>#N/A Invalid Security</v>
      </c>
      <c r="V19" s="276" t="e">
        <f t="shared" si="1"/>
        <v>#VALUE!</v>
      </c>
      <c r="W19" s="271"/>
      <c r="X19" s="270" t="str">
        <f t="shared" si="2"/>
        <v>#N/A Field Not Applicable</v>
      </c>
      <c r="Y19" s="272">
        <f t="shared" si="3"/>
        <v>27.757894736831076</v>
      </c>
      <c r="Z19" s="277">
        <f t="shared" si="4"/>
        <v>-30.84210526314564</v>
      </c>
      <c r="AA19" s="277" t="e">
        <f t="shared" si="5"/>
        <v>#VALUE!</v>
      </c>
      <c r="AB19" s="274" t="str" cm="1">
        <f t="array" ref="AB19">_xll.BDP(P19&amp;" Govt","PX_DIRTY_MID")</f>
        <v>#N/A Field Not Applicable Govt</v>
      </c>
      <c r="AC19" s="278" t="e">
        <f t="shared" si="6"/>
        <v>#VALUE!</v>
      </c>
      <c r="AD19" s="270" t="str">
        <f t="shared" si="7"/>
        <v>{cash} CAD</v>
      </c>
      <c r="AE19" s="271">
        <v>0</v>
      </c>
      <c r="AF19" s="277">
        <f t="shared" si="8"/>
        <v>0</v>
      </c>
      <c r="AG19" s="277" t="e">
        <f t="shared" si="9"/>
        <v>#VALUE!</v>
      </c>
      <c r="AH19" s="278" t="e">
        <f t="shared" si="10"/>
        <v>#VALUE!</v>
      </c>
      <c r="AI19" s="271" t="b">
        <f t="shared" si="11"/>
        <v>1</v>
      </c>
      <c r="AJ19" s="271"/>
      <c r="AK19" s="331" t="s">
        <v>1039</v>
      </c>
      <c r="AL19" s="332" t="str">
        <f t="shared" si="12"/>
        <v>CAD Curncy</v>
      </c>
      <c r="AM19" s="332" t="str">
        <f t="shared" si="13"/>
        <v>Buy</v>
      </c>
      <c r="AN19" s="333">
        <f t="shared" si="14"/>
        <v>0</v>
      </c>
      <c r="AO19" s="332" t="str">
        <f t="shared" si="15"/>
        <v>EUFFFX</v>
      </c>
      <c r="AP19" s="350" t="str">
        <f t="shared" si="16"/>
        <v>05/29/2024</v>
      </c>
      <c r="AQ19" s="332" t="s">
        <v>1035</v>
      </c>
      <c r="AR19" s="332" t="s">
        <v>1024</v>
      </c>
      <c r="AS19" s="332" t="s">
        <v>1025</v>
      </c>
      <c r="AT19" s="332"/>
      <c r="AU19" s="335"/>
      <c r="AV19" s="271" t="str" cm="1">
        <f t="array" ref="AV19">_xll.BDP(I19,"SECURITY_TYP")</f>
        <v>SPOT</v>
      </c>
    </row>
    <row r="20" spans="1:49" s="280" customFormat="1" x14ac:dyDescent="0.35">
      <c r="A20" s="280" t="s">
        <v>635</v>
      </c>
      <c r="B20" s="280" t="s">
        <v>332</v>
      </c>
      <c r="D20" s="312">
        <v>370.5</v>
      </c>
      <c r="E20" s="312">
        <v>113431.36893442624</v>
      </c>
      <c r="F20" s="280">
        <v>30.501000000000001</v>
      </c>
      <c r="G20" s="313"/>
      <c r="H20" s="314">
        <f t="shared" si="17"/>
        <v>18979.350000000006</v>
      </c>
      <c r="I20" s="270" t="s">
        <v>184</v>
      </c>
      <c r="J20" s="271" t="s">
        <v>185</v>
      </c>
      <c r="K20" s="271"/>
      <c r="L20" s="272">
        <v>14439.529999999897</v>
      </c>
      <c r="M20" s="272">
        <v>12298.52842080198</v>
      </c>
      <c r="N20" s="273">
        <v>1</v>
      </c>
      <c r="O20" s="271"/>
      <c r="P20" s="271" t="str" cm="1">
        <f t="array" ref="P20">_xll.BDP(I20,"ID_ISIN")</f>
        <v>#N/A Field Not Applicable</v>
      </c>
      <c r="Q20" s="271" t="str" cm="1">
        <f t="array" ref="Q20">_xll.BDP(P20&amp;" Govt","MATURITY")</f>
        <v>#N/A Field Not Applicable Govt</v>
      </c>
      <c r="R20" s="271" t="str" cm="1">
        <f t="array" ref="R20">_xll.BDP(P20&amp;" Govt","CRNCY")</f>
        <v>#N/A Field Not Applicable Govt</v>
      </c>
      <c r="S20" s="274" t="str" cm="1">
        <f t="array" ref="S20">_xll.BDP(P20&amp;" Govt","RISK_MID")</f>
        <v>#N/A Field Not Applicable Govt</v>
      </c>
      <c r="T20" s="275" t="e">
        <f t="shared" si="0"/>
        <v>#VALUE!</v>
      </c>
      <c r="U20" s="271" t="str" cm="1">
        <f t="array" ref="U20">IF(R20="GBP",1,_xll.BDP("GBP"&amp;R20&amp;" CURNCY","PX_LAST"))</f>
        <v>#N/A Invalid Security</v>
      </c>
      <c r="V20" s="276" t="e">
        <f t="shared" si="1"/>
        <v>#VALUE!</v>
      </c>
      <c r="W20" s="271"/>
      <c r="X20" s="270" t="str">
        <f t="shared" si="2"/>
        <v>#N/A Field Not Applicable</v>
      </c>
      <c r="Y20" s="272">
        <f t="shared" si="3"/>
        <v>6839.7773684210033</v>
      </c>
      <c r="Z20" s="277">
        <f t="shared" si="4"/>
        <v>-7599.7526315788937</v>
      </c>
      <c r="AA20" s="277" t="e">
        <f t="shared" si="5"/>
        <v>#VALUE!</v>
      </c>
      <c r="AB20" s="274" t="str" cm="1">
        <f t="array" ref="AB20">_xll.BDP(P20&amp;" Govt","PX_DIRTY_MID")</f>
        <v>#N/A Field Not Applicable Govt</v>
      </c>
      <c r="AC20" s="278" t="e">
        <f t="shared" si="6"/>
        <v>#VALUE!</v>
      </c>
      <c r="AD20" s="270" t="str">
        <f t="shared" si="7"/>
        <v>{cash} EUR</v>
      </c>
      <c r="AE20" s="271">
        <v>0</v>
      </c>
      <c r="AF20" s="277">
        <f t="shared" si="8"/>
        <v>0</v>
      </c>
      <c r="AG20" s="277" t="e">
        <f t="shared" si="9"/>
        <v>#VALUE!</v>
      </c>
      <c r="AH20" s="278" t="e">
        <f t="shared" si="10"/>
        <v>#VALUE!</v>
      </c>
      <c r="AI20" s="271" t="b">
        <f t="shared" si="11"/>
        <v>1</v>
      </c>
      <c r="AJ20" s="271"/>
      <c r="AK20" s="331" t="s">
        <v>1039</v>
      </c>
      <c r="AL20" s="332" t="str">
        <f t="shared" si="12"/>
        <v>EUR Curncy</v>
      </c>
      <c r="AM20" s="332" t="str">
        <f t="shared" si="13"/>
        <v>Buy</v>
      </c>
      <c r="AN20" s="333">
        <f t="shared" si="14"/>
        <v>0</v>
      </c>
      <c r="AO20" s="332" t="str">
        <f t="shared" si="15"/>
        <v>EUFFFX</v>
      </c>
      <c r="AP20" s="350" t="str">
        <f t="shared" si="16"/>
        <v>05/29/2024</v>
      </c>
      <c r="AQ20" s="332" t="s">
        <v>1035</v>
      </c>
      <c r="AR20" s="332" t="s">
        <v>1024</v>
      </c>
      <c r="AS20" s="332" t="s">
        <v>1025</v>
      </c>
      <c r="AT20" s="332"/>
      <c r="AU20" s="335"/>
      <c r="AV20" s="271" t="str" cm="1">
        <f t="array" ref="AV20">_xll.BDP(I20,"SECURITY_TYP")</f>
        <v>SPOT</v>
      </c>
    </row>
    <row r="21" spans="1:49" s="280" customFormat="1" x14ac:dyDescent="0.35">
      <c r="A21" s="280" t="s">
        <v>1527</v>
      </c>
      <c r="B21" s="280" t="s">
        <v>1368</v>
      </c>
      <c r="D21" s="312">
        <v>-63415.45</v>
      </c>
      <c r="E21" s="312">
        <v>-49116.617688016464</v>
      </c>
      <c r="F21" s="280">
        <v>1.2916073933715819</v>
      </c>
      <c r="G21" s="313"/>
      <c r="H21" s="314">
        <f t="shared" si="17"/>
        <v>-15209.569999999949</v>
      </c>
      <c r="I21" s="270" t="s">
        <v>186</v>
      </c>
      <c r="J21" s="271" t="s">
        <v>187</v>
      </c>
      <c r="K21" s="271"/>
      <c r="L21" s="272">
        <v>513106.07999999926</v>
      </c>
      <c r="M21" s="272">
        <v>513106.07999999932</v>
      </c>
      <c r="N21" s="273">
        <v>1</v>
      </c>
      <c r="O21" s="271"/>
      <c r="P21" s="271" t="str" cm="1">
        <f t="array" ref="P21">_xll.BDP(I21,"ID_ISIN")</f>
        <v>#N/A Field Not Applicable</v>
      </c>
      <c r="Q21" s="271" t="str" cm="1">
        <f t="array" ref="Q21">_xll.BDP(P21&amp;" Govt","MATURITY")</f>
        <v>#N/A Field Not Applicable Govt</v>
      </c>
      <c r="R21" s="271" t="str" cm="1">
        <f t="array" ref="R21">_xll.BDP(P21&amp;" Govt","CRNCY")</f>
        <v>#N/A Field Not Applicable Govt</v>
      </c>
      <c r="S21" s="274" t="str" cm="1">
        <f t="array" ref="S21">_xll.BDP(P21&amp;" Govt","RISK_MID")</f>
        <v>#N/A Field Not Applicable Govt</v>
      </c>
      <c r="T21" s="275" t="e">
        <f t="shared" si="0"/>
        <v>#VALUE!</v>
      </c>
      <c r="U21" s="271" t="str" cm="1">
        <f t="array" ref="U21">IF(R21="GBP",1,_xll.BDP("GBP"&amp;R21&amp;" CURNCY","PX_LAST"))</f>
        <v>#N/A Invalid Security</v>
      </c>
      <c r="V21" s="276" t="e">
        <f t="shared" si="1"/>
        <v>#VALUE!</v>
      </c>
      <c r="W21" s="271"/>
      <c r="X21" s="270" t="str">
        <f t="shared" si="2"/>
        <v>#N/A Field Not Applicable</v>
      </c>
      <c r="Y21" s="272">
        <f t="shared" si="3"/>
        <v>243050.24842105227</v>
      </c>
      <c r="Z21" s="277">
        <f t="shared" si="4"/>
        <v>-270055.83157894702</v>
      </c>
      <c r="AA21" s="277" t="e">
        <f t="shared" si="5"/>
        <v>#VALUE!</v>
      </c>
      <c r="AB21" s="274" t="str" cm="1">
        <f t="array" ref="AB21">_xll.BDP(P21&amp;" Govt","PX_DIRTY_MID")</f>
        <v>#N/A Field Not Applicable Govt</v>
      </c>
      <c r="AC21" s="278" t="e">
        <f t="shared" si="6"/>
        <v>#VALUE!</v>
      </c>
      <c r="AD21" s="270" t="str">
        <f t="shared" si="7"/>
        <v>{cash} GBP</v>
      </c>
      <c r="AE21" s="271">
        <v>0</v>
      </c>
      <c r="AF21" s="277">
        <f t="shared" si="8"/>
        <v>0</v>
      </c>
      <c r="AG21" s="277" t="e">
        <f t="shared" si="9"/>
        <v>#VALUE!</v>
      </c>
      <c r="AH21" s="278" t="e">
        <f t="shared" si="10"/>
        <v>#VALUE!</v>
      </c>
      <c r="AI21" s="271" t="b">
        <f t="shared" si="11"/>
        <v>1</v>
      </c>
      <c r="AJ21" s="271"/>
      <c r="AK21" s="331" t="s">
        <v>1039</v>
      </c>
      <c r="AL21" s="332" t="str">
        <f t="shared" si="12"/>
        <v>GBP Curncy</v>
      </c>
      <c r="AM21" s="332" t="str">
        <f t="shared" si="13"/>
        <v>Buy</v>
      </c>
      <c r="AN21" s="333">
        <f t="shared" si="14"/>
        <v>0</v>
      </c>
      <c r="AO21" s="332" t="str">
        <f t="shared" si="15"/>
        <v>EUFFFX</v>
      </c>
      <c r="AP21" s="350" t="str">
        <f t="shared" si="16"/>
        <v>05/29/2024</v>
      </c>
      <c r="AQ21" s="332" t="s">
        <v>1035</v>
      </c>
      <c r="AR21" s="332" t="s">
        <v>1024</v>
      </c>
      <c r="AS21" s="332" t="s">
        <v>1025</v>
      </c>
      <c r="AT21" s="332"/>
      <c r="AU21" s="335"/>
      <c r="AV21" s="271" t="str" cm="1">
        <f t="array" ref="AV21">_xll.BDP(I21,"SECURITY_TYP")</f>
        <v>SPOT</v>
      </c>
    </row>
    <row r="22" spans="1:49" s="280" customFormat="1" x14ac:dyDescent="0.35">
      <c r="A22" s="280" t="s">
        <v>1527</v>
      </c>
      <c r="B22" s="280" t="s">
        <v>1369</v>
      </c>
      <c r="D22" s="312">
        <v>50000</v>
      </c>
      <c r="E22" s="312">
        <v>50000</v>
      </c>
      <c r="F22" s="280">
        <v>1.2916073933715819</v>
      </c>
      <c r="G22" s="313"/>
      <c r="H22" s="314">
        <f t="shared" si="17"/>
        <v>-7.2759576141834259E-11</v>
      </c>
      <c r="I22" s="270" t="s">
        <v>603</v>
      </c>
      <c r="J22" s="271" t="s">
        <v>604</v>
      </c>
      <c r="K22" s="271"/>
      <c r="L22" s="272">
        <v>53116.210000000036</v>
      </c>
      <c r="M22" s="272">
        <v>3920.8277916921293</v>
      </c>
      <c r="N22" s="273">
        <v>1</v>
      </c>
      <c r="O22" s="271"/>
      <c r="P22" s="271" t="str" cm="1">
        <f t="array" ref="P22">_xll.BDP(I22,"ID_ISIN")</f>
        <v>#N/A Field Not Applicable</v>
      </c>
      <c r="Q22" s="271" t="str" cm="1">
        <f t="array" ref="Q22">_xll.BDP(P22&amp;" Govt","MATURITY")</f>
        <v>#N/A Field Not Applicable Govt</v>
      </c>
      <c r="R22" s="271" t="str" cm="1">
        <f t="array" ref="R22">_xll.BDP(P22&amp;" Govt","CRNCY")</f>
        <v>#N/A Field Not Applicable Govt</v>
      </c>
      <c r="S22" s="274" t="str" cm="1">
        <f t="array" ref="S22">_xll.BDP(P22&amp;" Govt","RISK_MID")</f>
        <v>#N/A Field Not Applicable Govt</v>
      </c>
      <c r="T22" s="275" t="e">
        <f t="shared" si="0"/>
        <v>#VALUE!</v>
      </c>
      <c r="U22" s="271" t="str" cm="1">
        <f t="array" ref="U22">IF(R22="GBP",1,_xll.BDP("GBP"&amp;R22&amp;" CURNCY","PX_LAST"))</f>
        <v>#N/A Invalid Security</v>
      </c>
      <c r="V22" s="276" t="e">
        <f t="shared" si="1"/>
        <v>#VALUE!</v>
      </c>
      <c r="W22" s="271"/>
      <c r="X22" s="270" t="str">
        <f t="shared" si="2"/>
        <v>#N/A Field Not Applicable</v>
      </c>
      <c r="Y22" s="272">
        <f t="shared" si="3"/>
        <v>25160.310000000016</v>
      </c>
      <c r="Z22" s="277">
        <f t="shared" si="4"/>
        <v>-27955.90000000002</v>
      </c>
      <c r="AA22" s="277" t="e">
        <f t="shared" si="5"/>
        <v>#VALUE!</v>
      </c>
      <c r="AB22" s="274" t="str" cm="1">
        <f t="array" ref="AB22">_xll.BDP(P22&amp;" Govt","PX_DIRTY_MID")</f>
        <v>#N/A Field Not Applicable Govt</v>
      </c>
      <c r="AC22" s="278" t="e">
        <f t="shared" si="6"/>
        <v>#VALUE!</v>
      </c>
      <c r="AD22" s="270" t="str">
        <f t="shared" si="7"/>
        <v>{cash} NOK</v>
      </c>
      <c r="AE22" s="271">
        <v>0</v>
      </c>
      <c r="AF22" s="277">
        <f t="shared" si="8"/>
        <v>0</v>
      </c>
      <c r="AG22" s="277" t="e">
        <f t="shared" si="9"/>
        <v>#VALUE!</v>
      </c>
      <c r="AH22" s="278" t="e">
        <f t="shared" si="10"/>
        <v>#VALUE!</v>
      </c>
      <c r="AI22" s="271" t="b">
        <f t="shared" si="11"/>
        <v>1</v>
      </c>
      <c r="AJ22" s="271"/>
      <c r="AK22" s="331" t="s">
        <v>1039</v>
      </c>
      <c r="AL22" s="332" t="str">
        <f t="shared" si="12"/>
        <v>NOK Curncy</v>
      </c>
      <c r="AM22" s="332" t="str">
        <f t="shared" si="13"/>
        <v>Buy</v>
      </c>
      <c r="AN22" s="333">
        <f t="shared" si="14"/>
        <v>0</v>
      </c>
      <c r="AO22" s="332" t="str">
        <f t="shared" si="15"/>
        <v>EUFFFX</v>
      </c>
      <c r="AP22" s="350" t="str">
        <f t="shared" si="16"/>
        <v>05/29/2024</v>
      </c>
      <c r="AQ22" s="332" t="s">
        <v>1035</v>
      </c>
      <c r="AR22" s="332" t="s">
        <v>1024</v>
      </c>
      <c r="AS22" s="332" t="s">
        <v>1025</v>
      </c>
      <c r="AT22" s="332"/>
      <c r="AU22" s="335"/>
      <c r="AV22" s="271" t="str" cm="1">
        <f t="array" ref="AV22">_xll.BDP(I22,"SECURITY_TYP")</f>
        <v>SPOT</v>
      </c>
    </row>
    <row r="23" spans="1:49" s="280" customFormat="1" x14ac:dyDescent="0.35">
      <c r="A23" s="280" t="s">
        <v>595</v>
      </c>
      <c r="B23" s="280" t="s">
        <v>596</v>
      </c>
      <c r="D23" s="312">
        <v>8072.9699999998556</v>
      </c>
      <c r="E23" s="312">
        <v>4231.1934949605456</v>
      </c>
      <c r="F23" s="280">
        <v>1</v>
      </c>
      <c r="G23" s="313"/>
      <c r="H23" s="314">
        <f t="shared" si="17"/>
        <v>0</v>
      </c>
      <c r="I23" s="270" t="s">
        <v>641</v>
      </c>
      <c r="J23" s="271" t="s">
        <v>642</v>
      </c>
      <c r="K23" s="271"/>
      <c r="L23" s="272">
        <v>45.28000000002794</v>
      </c>
      <c r="M23" s="272">
        <v>3.3221924557150997</v>
      </c>
      <c r="N23" s="273">
        <v>1</v>
      </c>
      <c r="O23" s="271"/>
      <c r="P23" s="271" t="str" cm="1">
        <f t="array" ref="P23">_xll.BDP(I23,"ID_ISIN")</f>
        <v>#N/A Field Not Applicable</v>
      </c>
      <c r="Q23" s="271" t="str" cm="1">
        <f t="array" ref="Q23">_xll.BDP(P23&amp;" Govt","MATURITY")</f>
        <v>#N/A Field Not Applicable Govt</v>
      </c>
      <c r="R23" s="271" t="str" cm="1">
        <f t="array" ref="R23">_xll.BDP(P23&amp;" Govt","CRNCY")</f>
        <v>#N/A Field Not Applicable Govt</v>
      </c>
      <c r="S23" s="274" t="str" cm="1">
        <f t="array" ref="S23">_xll.BDP(P23&amp;" Govt","RISK_MID")</f>
        <v>#N/A Field Not Applicable Govt</v>
      </c>
      <c r="T23" s="275" t="e">
        <f t="shared" si="0"/>
        <v>#VALUE!</v>
      </c>
      <c r="U23" s="271" t="str" cm="1">
        <f t="array" ref="U23">IF(R23="GBP",1,_xll.BDP("GBP"&amp;R23&amp;" CURNCY","PX_LAST"))</f>
        <v>#N/A Invalid Security</v>
      </c>
      <c r="V23" s="276" t="e">
        <f t="shared" si="1"/>
        <v>#VALUE!</v>
      </c>
      <c r="W23" s="271"/>
      <c r="X23" s="270" t="str">
        <f t="shared" si="2"/>
        <v>#N/A Field Not Applicable</v>
      </c>
      <c r="Y23" s="272">
        <f t="shared" si="3"/>
        <v>21.448421052644811</v>
      </c>
      <c r="Z23" s="277">
        <f t="shared" si="4"/>
        <v>-23.831578947383129</v>
      </c>
      <c r="AA23" s="277" t="e">
        <f t="shared" si="5"/>
        <v>#VALUE!</v>
      </c>
      <c r="AB23" s="274" t="str" cm="1">
        <f t="array" ref="AB23">_xll.BDP(P23&amp;" Govt","PX_DIRTY_MID")</f>
        <v>#N/A Field Not Applicable Govt</v>
      </c>
      <c r="AC23" s="278" t="e">
        <f t="shared" si="6"/>
        <v>#VALUE!</v>
      </c>
      <c r="AD23" s="270" t="str">
        <f t="shared" si="7"/>
        <v>{cash} SEK</v>
      </c>
      <c r="AE23" s="271">
        <v>0</v>
      </c>
      <c r="AF23" s="277">
        <f t="shared" si="8"/>
        <v>0</v>
      </c>
      <c r="AG23" s="277" t="e">
        <f t="shared" si="9"/>
        <v>#VALUE!</v>
      </c>
      <c r="AH23" s="278" t="e">
        <f t="shared" si="10"/>
        <v>#VALUE!</v>
      </c>
      <c r="AI23" s="271" t="b">
        <f t="shared" si="11"/>
        <v>1</v>
      </c>
      <c r="AJ23" s="271"/>
      <c r="AK23" s="331" t="s">
        <v>1039</v>
      </c>
      <c r="AL23" s="332" t="str">
        <f t="shared" si="12"/>
        <v>SEK Curncy</v>
      </c>
      <c r="AM23" s="332" t="str">
        <f t="shared" si="13"/>
        <v>Buy</v>
      </c>
      <c r="AN23" s="333">
        <f t="shared" si="14"/>
        <v>0</v>
      </c>
      <c r="AO23" s="332" t="str">
        <f t="shared" si="15"/>
        <v>EUFFFX</v>
      </c>
      <c r="AP23" s="350" t="str">
        <f t="shared" si="16"/>
        <v>05/29/2024</v>
      </c>
      <c r="AQ23" s="332" t="s">
        <v>1035</v>
      </c>
      <c r="AR23" s="332" t="s">
        <v>1024</v>
      </c>
      <c r="AS23" s="332" t="s">
        <v>1025</v>
      </c>
      <c r="AT23" s="332"/>
      <c r="AU23" s="335"/>
      <c r="AV23" s="271" t="str" cm="1">
        <f t="array" ref="AV23">_xll.BDP(I23,"SECURITY_TYP")</f>
        <v>SPOT</v>
      </c>
    </row>
    <row r="24" spans="1:49" s="280" customFormat="1" x14ac:dyDescent="0.35">
      <c r="A24" s="280" t="s">
        <v>624</v>
      </c>
      <c r="B24" s="280" t="s">
        <v>347</v>
      </c>
      <c r="D24" s="312">
        <v>417.2</v>
      </c>
      <c r="E24" s="312">
        <v>365061.07973770495</v>
      </c>
      <c r="F24" s="280">
        <v>86.641999999999996</v>
      </c>
      <c r="G24" s="313"/>
      <c r="H24" s="314">
        <f t="shared" si="17"/>
        <v>36313.649999999951</v>
      </c>
      <c r="I24" s="270" t="s">
        <v>178</v>
      </c>
      <c r="J24" s="271" t="s">
        <v>179</v>
      </c>
      <c r="K24" s="271"/>
      <c r="L24" s="272">
        <v>26286.109999999946</v>
      </c>
      <c r="M24" s="272">
        <v>20713.380010565943</v>
      </c>
      <c r="N24" s="273">
        <v>1</v>
      </c>
      <c r="O24" s="271"/>
      <c r="P24" s="271" t="str" cm="1">
        <f t="array" ref="P24">_xll.BDP(I24,"ID_ISIN")</f>
        <v>#N/A Field Not Applicable</v>
      </c>
      <c r="Q24" s="271" t="str" cm="1">
        <f t="array" ref="Q24">_xll.BDP(P24&amp;" Govt","MATURITY")</f>
        <v>#N/A Field Not Applicable Govt</v>
      </c>
      <c r="R24" s="271" t="str" cm="1">
        <f t="array" ref="R24">_xll.BDP(P24&amp;" Govt","CRNCY")</f>
        <v>#N/A Field Not Applicable Govt</v>
      </c>
      <c r="S24" s="274" t="str" cm="1">
        <f t="array" ref="S24">_xll.BDP(P24&amp;" Govt","RISK_MID")</f>
        <v>#N/A Field Not Applicable Govt</v>
      </c>
      <c r="T24" s="275" t="e">
        <f t="shared" si="0"/>
        <v>#VALUE!</v>
      </c>
      <c r="U24" s="271" t="str" cm="1">
        <f t="array" ref="U24">IF(R24="GBP",1,_xll.BDP("GBP"&amp;R24&amp;" CURNCY","PX_LAST"))</f>
        <v>#N/A Invalid Security</v>
      </c>
      <c r="V24" s="276" t="e">
        <f t="shared" si="1"/>
        <v>#VALUE!</v>
      </c>
      <c r="W24" s="271"/>
      <c r="X24" s="270" t="str">
        <f t="shared" si="2"/>
        <v>#N/A Field Not Applicable</v>
      </c>
      <c r="Y24" s="272">
        <f t="shared" si="3"/>
        <v>12451.315263157869</v>
      </c>
      <c r="Z24" s="277">
        <f t="shared" si="4"/>
        <v>-13834.794736842077</v>
      </c>
      <c r="AA24" s="277" t="e">
        <f t="shared" si="5"/>
        <v>#VALUE!</v>
      </c>
      <c r="AB24" s="274" t="str" cm="1">
        <f t="array" ref="AB24">_xll.BDP(P24&amp;" Govt","PX_DIRTY_MID")</f>
        <v>#N/A Field Not Applicable Govt</v>
      </c>
      <c r="AC24" s="278" t="e">
        <f t="shared" si="6"/>
        <v>#VALUE!</v>
      </c>
      <c r="AD24" s="270" t="str">
        <f t="shared" si="7"/>
        <v>{cash} USD</v>
      </c>
      <c r="AE24" s="271">
        <v>0</v>
      </c>
      <c r="AF24" s="277">
        <f t="shared" si="8"/>
        <v>0</v>
      </c>
      <c r="AG24" s="277" t="e">
        <f t="shared" si="9"/>
        <v>#VALUE!</v>
      </c>
      <c r="AH24" s="278" t="e">
        <f t="shared" si="10"/>
        <v>#VALUE!</v>
      </c>
      <c r="AI24" s="271" t="b">
        <f t="shared" si="11"/>
        <v>1</v>
      </c>
      <c r="AJ24" s="271"/>
      <c r="AK24" s="331" t="s">
        <v>1039</v>
      </c>
      <c r="AL24" s="332" t="str">
        <f t="shared" si="12"/>
        <v>USD Curncy</v>
      </c>
      <c r="AM24" s="332" t="str">
        <f t="shared" si="13"/>
        <v>Buy</v>
      </c>
      <c r="AN24" s="333">
        <f t="shared" si="14"/>
        <v>0</v>
      </c>
      <c r="AO24" s="332" t="str">
        <f t="shared" si="15"/>
        <v>EUFFFX</v>
      </c>
      <c r="AP24" s="350" t="str">
        <f t="shared" si="16"/>
        <v>05/29/2024</v>
      </c>
      <c r="AQ24" s="332" t="s">
        <v>1035</v>
      </c>
      <c r="AR24" s="332" t="s">
        <v>1024</v>
      </c>
      <c r="AS24" s="332" t="s">
        <v>1025</v>
      </c>
      <c r="AT24" s="332"/>
      <c r="AU24" s="335"/>
      <c r="AV24" s="271" t="str" cm="1">
        <f t="array" ref="AV24">_xll.BDP(I24,"SECURITY_TYP")</f>
        <v>SPOT</v>
      </c>
    </row>
    <row r="25" spans="1:49" s="280" customFormat="1" x14ac:dyDescent="0.35">
      <c r="A25" s="280" t="s">
        <v>622</v>
      </c>
      <c r="B25" s="280" t="s">
        <v>623</v>
      </c>
      <c r="D25" s="312">
        <v>700</v>
      </c>
      <c r="E25" s="312">
        <v>51237.145056636298</v>
      </c>
      <c r="F25" s="280">
        <v>100.47</v>
      </c>
      <c r="G25" s="313"/>
      <c r="H25" s="314">
        <f t="shared" si="17"/>
        <v>0</v>
      </c>
      <c r="I25" s="279" t="s">
        <v>586</v>
      </c>
      <c r="J25" s="280" t="s">
        <v>587</v>
      </c>
      <c r="L25" s="306">
        <v>498</v>
      </c>
      <c r="M25" s="306">
        <v>213095.01522502888</v>
      </c>
      <c r="N25" s="282">
        <v>82.259</v>
      </c>
      <c r="P25" s="280" t="str" cm="1">
        <f t="array" ref="P25">_xll.BDP(I25,"ID_ISIN")</f>
        <v>AU0000143901</v>
      </c>
      <c r="Q25" s="280" t="str" cm="1">
        <f t="array" ref="Q25">_xll.BDP(P25&amp;" Govt","MATURITY")</f>
        <v>21/11/2032</v>
      </c>
      <c r="R25" s="280" t="str" cm="1">
        <f t="array" ref="R25">_xll.BDP(P25&amp;" Govt","CRNCY")</f>
        <v>AUD</v>
      </c>
      <c r="S25" s="307" cm="1">
        <f t="array" ref="S25">_xll.BDP(P25&amp;" Govt","RISK_MID")</f>
        <v>6.2340696247495941</v>
      </c>
      <c r="T25" s="308">
        <f t="shared" si="0"/>
        <v>162.70461050916083</v>
      </c>
      <c r="U25" s="280" cm="1">
        <f t="array" ref="U25">IF(R25="GBP",1,_xll.BDP("GBP"&amp;R25&amp;" CURNCY","PX_LAST"))</f>
        <v>1.9080999999999999</v>
      </c>
      <c r="V25" s="309">
        <f t="shared" si="1"/>
        <v>8.5634005531137272E-2</v>
      </c>
      <c r="X25" s="279" t="str">
        <f t="shared" si="2"/>
        <v>AU0000143901</v>
      </c>
      <c r="Y25" s="306">
        <f t="shared" si="3"/>
        <v>235.89473684210526</v>
      </c>
      <c r="Z25" s="281">
        <f t="shared" si="4"/>
        <v>-262.10526315789474</v>
      </c>
      <c r="AA25" s="281">
        <f t="shared" si="5"/>
        <v>-85.634005531137291</v>
      </c>
      <c r="AB25" s="307" cm="1">
        <f t="array" ref="AB25">_xll.BDP(P25&amp;" Govt","PX_DIRTY_MID")</f>
        <v>82.617000000000004</v>
      </c>
      <c r="AC25" s="310">
        <f t="shared" si="6"/>
        <v>-113486.4552503317</v>
      </c>
      <c r="AD25" s="279" t="str">
        <f t="shared" si="7"/>
        <v>ACGB 1 ¾ 11/21/32 165</v>
      </c>
      <c r="AE25" s="271"/>
      <c r="AF25" s="281">
        <f t="shared" si="8"/>
        <v>-262.10526315789474</v>
      </c>
      <c r="AG25" s="281">
        <f t="shared" si="9"/>
        <v>-85.634005531137291</v>
      </c>
      <c r="AH25" s="310">
        <f t="shared" si="10"/>
        <v>-113486.4552503317</v>
      </c>
      <c r="AI25" s="280" t="b">
        <f t="shared" si="11"/>
        <v>1</v>
      </c>
      <c r="AK25" s="321" t="s">
        <v>1039</v>
      </c>
      <c r="AL25" s="322" t="str">
        <f t="shared" si="12"/>
        <v>BP026141 Corp</v>
      </c>
      <c r="AM25" s="322" t="str">
        <f t="shared" si="13"/>
        <v>Sell</v>
      </c>
      <c r="AN25" s="323">
        <f t="shared" si="14"/>
        <v>262.10526315789474</v>
      </c>
      <c r="AO25" s="322" t="str">
        <f t="shared" si="15"/>
        <v>EULNGFI</v>
      </c>
      <c r="AP25" s="336" t="str">
        <f t="shared" si="16"/>
        <v>05/29/2024</v>
      </c>
      <c r="AQ25" s="322" t="s">
        <v>1035</v>
      </c>
      <c r="AR25" s="322" t="s">
        <v>1024</v>
      </c>
      <c r="AS25" s="322" t="s">
        <v>1025</v>
      </c>
      <c r="AT25" s="322"/>
      <c r="AU25" s="327"/>
      <c r="AV25" s="280" t="str" cm="1">
        <f t="array" ref="AV25">_xll.BDP(I25,"SECURITY_TYP")</f>
        <v>AUSTRALIAN</v>
      </c>
    </row>
    <row r="26" spans="1:49" s="280" customFormat="1" x14ac:dyDescent="0.35">
      <c r="A26" s="280" t="s">
        <v>576</v>
      </c>
      <c r="B26" s="280" t="s">
        <v>331</v>
      </c>
      <c r="D26" s="312">
        <v>485.5</v>
      </c>
      <c r="E26" s="312">
        <v>495269.29467213119</v>
      </c>
      <c r="F26" s="280">
        <v>101.545</v>
      </c>
      <c r="G26" s="313"/>
      <c r="H26" s="314">
        <f t="shared" si="17"/>
        <v>0</v>
      </c>
      <c r="I26" s="279" t="s">
        <v>605</v>
      </c>
      <c r="J26" s="280" t="s">
        <v>606</v>
      </c>
      <c r="L26" s="306">
        <v>269</v>
      </c>
      <c r="M26" s="306">
        <v>109675.61146937248</v>
      </c>
      <c r="N26" s="282">
        <v>78.358000000000004</v>
      </c>
      <c r="P26" s="280" t="str" cm="1">
        <f t="array" ref="P26">_xll.BDP(I26,"ID_ISIN")</f>
        <v>AU0000018442</v>
      </c>
      <c r="Q26" s="280" t="str" cm="1">
        <f t="array" ref="Q26">_xll.BDP(P26&amp;" Govt","MATURITY")</f>
        <v>21/05/2041</v>
      </c>
      <c r="R26" s="280" t="str" cm="1">
        <f t="array" ref="R26">_xll.BDP(P26&amp;" Govt","CRNCY")</f>
        <v>AUD</v>
      </c>
      <c r="S26" s="307" cm="1">
        <f t="array" ref="S26">_xll.BDP(P26&amp;" Govt","RISK_MID")</f>
        <v>9.9940495490059789</v>
      </c>
      <c r="T26" s="308">
        <f t="shared" si="0"/>
        <v>140.89404793682766</v>
      </c>
      <c r="U26" s="280" cm="1">
        <f t="array" ref="U26">IF(R26="GBP",1,_xll.BDP("GBP"&amp;R26&amp;" CURNCY","PX_LAST"))</f>
        <v>1.9080999999999999</v>
      </c>
      <c r="V26" s="309">
        <f t="shared" si="1"/>
        <v>7.415476207201456E-2</v>
      </c>
      <c r="X26" s="279" t="str">
        <f t="shared" si="2"/>
        <v>AU0000018442</v>
      </c>
      <c r="Y26" s="306">
        <f t="shared" si="3"/>
        <v>127.42105263157895</v>
      </c>
      <c r="Z26" s="281">
        <f t="shared" si="4"/>
        <v>-141.57894736842104</v>
      </c>
      <c r="AA26" s="281">
        <f t="shared" si="5"/>
        <v>-74.154762072014549</v>
      </c>
      <c r="AB26" s="307" cm="1">
        <f t="array" ref="AB26">_xll.BDP(P26&amp;" Govt","PX_DIRTY_MID")</f>
        <v>78.624500000000012</v>
      </c>
      <c r="AC26" s="310">
        <f t="shared" si="6"/>
        <v>-58338.524958694106</v>
      </c>
      <c r="AD26" s="279" t="str">
        <f t="shared" si="7"/>
        <v>ACGB 2 ¾ 05/21/41 156</v>
      </c>
      <c r="AE26" s="271"/>
      <c r="AF26" s="281">
        <f t="shared" si="8"/>
        <v>-141.57894736842104</v>
      </c>
      <c r="AG26" s="281">
        <f t="shared" si="9"/>
        <v>-74.154762072014549</v>
      </c>
      <c r="AH26" s="310">
        <f t="shared" si="10"/>
        <v>-58338.524958694106</v>
      </c>
      <c r="AI26" s="280" t="b">
        <f t="shared" si="11"/>
        <v>1</v>
      </c>
      <c r="AK26" s="321" t="s">
        <v>1039</v>
      </c>
      <c r="AL26" s="322" t="str">
        <f t="shared" si="12"/>
        <v>AT496992 Corp</v>
      </c>
      <c r="AM26" s="322" t="str">
        <f t="shared" si="13"/>
        <v>Sell</v>
      </c>
      <c r="AN26" s="323">
        <f t="shared" si="14"/>
        <v>141.57894736842104</v>
      </c>
      <c r="AO26" s="322" t="str">
        <f t="shared" si="15"/>
        <v>EULNGFI</v>
      </c>
      <c r="AP26" s="336" t="str">
        <f t="shared" si="16"/>
        <v>05/29/2024</v>
      </c>
      <c r="AQ26" s="322" t="s">
        <v>1035</v>
      </c>
      <c r="AR26" s="322" t="s">
        <v>1024</v>
      </c>
      <c r="AS26" s="322" t="s">
        <v>1025</v>
      </c>
      <c r="AT26" s="322"/>
      <c r="AU26" s="327"/>
      <c r="AV26" s="280" t="str" cm="1">
        <f t="array" ref="AV26">_xll.BDP(I26,"SECURITY_TYP")</f>
        <v>AUSTRALIAN</v>
      </c>
    </row>
    <row r="27" spans="1:49" s="280" customFormat="1" x14ac:dyDescent="0.35">
      <c r="A27" s="280" t="s">
        <v>574</v>
      </c>
      <c r="B27" s="280" t="s">
        <v>575</v>
      </c>
      <c r="D27" s="312">
        <v>200</v>
      </c>
      <c r="E27" s="312">
        <v>182111.07692307694</v>
      </c>
      <c r="F27" s="280">
        <v>90.093999999999994</v>
      </c>
      <c r="G27" s="313"/>
      <c r="H27" s="314">
        <f t="shared" si="17"/>
        <v>0</v>
      </c>
      <c r="I27" s="279" t="s">
        <v>600</v>
      </c>
      <c r="J27" s="280" t="s">
        <v>601</v>
      </c>
      <c r="L27" s="306">
        <v>209</v>
      </c>
      <c r="M27" s="306">
        <v>83760.741881682654</v>
      </c>
      <c r="N27" s="282">
        <v>76.52</v>
      </c>
      <c r="P27" s="280" t="str" cm="1">
        <f t="array" ref="P27">_xll.BDP(I27,"ID_ISIN")</f>
        <v>AU000XCLWAS7</v>
      </c>
      <c r="Q27" s="280" t="str" cm="1">
        <f t="array" ref="Q27">_xll.BDP(P27&amp;" Govt","MATURITY")</f>
        <v>21/03/2047</v>
      </c>
      <c r="R27" s="280" t="str" cm="1">
        <f t="array" ref="R27">_xll.BDP(P27&amp;" Govt","CRNCY")</f>
        <v>AUD</v>
      </c>
      <c r="S27" s="307" cm="1">
        <f t="array" ref="S27">_xll.BDP(P27&amp;" Govt","RISK_MID")</f>
        <v>11.549997957722979</v>
      </c>
      <c r="T27" s="308">
        <f t="shared" si="0"/>
        <v>126.51064268980151</v>
      </c>
      <c r="U27" s="280" cm="1">
        <f t="array" ref="U27">IF(R27="GBP",1,_xll.BDP("GBP"&amp;R27&amp;" CURNCY","PX_LAST"))</f>
        <v>1.9080999999999999</v>
      </c>
      <c r="V27" s="309">
        <f t="shared" si="1"/>
        <v>6.6584548784106065E-2</v>
      </c>
      <c r="X27" s="279" t="str">
        <f t="shared" si="2"/>
        <v>AU000XCLWAS7</v>
      </c>
      <c r="Y27" s="306">
        <f t="shared" si="3"/>
        <v>99</v>
      </c>
      <c r="Z27" s="281">
        <f t="shared" si="4"/>
        <v>-110</v>
      </c>
      <c r="AA27" s="281">
        <f t="shared" si="5"/>
        <v>-66.584548784106062</v>
      </c>
      <c r="AB27" s="307" cm="1">
        <f t="array" ref="AB27">_xll.BDP(P27&amp;" Govt","PX_DIRTY_MID")</f>
        <v>76.92649999999999</v>
      </c>
      <c r="AC27" s="310">
        <f t="shared" si="6"/>
        <v>-44347.335045333049</v>
      </c>
      <c r="AD27" s="279" t="str">
        <f t="shared" si="7"/>
        <v>ACGB 3 03/21/47 150</v>
      </c>
      <c r="AE27" s="271"/>
      <c r="AF27" s="281">
        <f t="shared" si="8"/>
        <v>-110</v>
      </c>
      <c r="AG27" s="281">
        <f t="shared" si="9"/>
        <v>-66.584548784106062</v>
      </c>
      <c r="AH27" s="310">
        <f t="shared" si="10"/>
        <v>-44347.335045333049</v>
      </c>
      <c r="AI27" s="280" t="b">
        <f t="shared" si="11"/>
        <v>1</v>
      </c>
      <c r="AK27" s="321" t="s">
        <v>1039</v>
      </c>
      <c r="AL27" s="322" t="str">
        <f t="shared" si="12"/>
        <v>QZ542945 Corp</v>
      </c>
      <c r="AM27" s="322" t="str">
        <f t="shared" si="13"/>
        <v>Sell</v>
      </c>
      <c r="AN27" s="323">
        <f t="shared" si="14"/>
        <v>110</v>
      </c>
      <c r="AO27" s="322" t="str">
        <f t="shared" si="15"/>
        <v>EULNGFI</v>
      </c>
      <c r="AP27" s="336" t="str">
        <f t="shared" si="16"/>
        <v>05/29/2024</v>
      </c>
      <c r="AQ27" s="322" t="s">
        <v>1035</v>
      </c>
      <c r="AR27" s="322" t="s">
        <v>1024</v>
      </c>
      <c r="AS27" s="322" t="s">
        <v>1025</v>
      </c>
      <c r="AT27" s="322"/>
      <c r="AU27" s="327"/>
      <c r="AV27" s="280" t="str" cm="1">
        <f t="array" ref="AV27">_xll.BDP(I27,"SECURITY_TYP")</f>
        <v>AUSTRALIAN</v>
      </c>
    </row>
    <row r="28" spans="1:49" s="280" customFormat="1" x14ac:dyDescent="0.35">
      <c r="A28" s="280" t="s">
        <v>271</v>
      </c>
      <c r="B28" s="280" t="s">
        <v>272</v>
      </c>
      <c r="D28" s="312">
        <v>1250</v>
      </c>
      <c r="E28" s="312">
        <v>1232567.6552048496</v>
      </c>
      <c r="F28" s="280">
        <v>96.527000000000001</v>
      </c>
      <c r="G28" s="313"/>
      <c r="H28" s="314" t="e">
        <f t="shared" si="17"/>
        <v>#N/A</v>
      </c>
      <c r="I28" s="270" t="s">
        <v>1238</v>
      </c>
      <c r="J28" s="271" t="s">
        <v>640</v>
      </c>
      <c r="K28" s="271"/>
      <c r="L28" s="272">
        <v>-713105.06095730502</v>
      </c>
      <c r="M28" s="272">
        <v>-370800.10564237717</v>
      </c>
      <c r="N28" s="273">
        <v>0.66033403528594969</v>
      </c>
      <c r="O28" s="271"/>
      <c r="P28" s="271" t="str" cm="1">
        <f t="array" ref="P28">_xll.BDP(I28,"ID_ISIN")</f>
        <v>#N/A Field Not Applicable</v>
      </c>
      <c r="Q28" s="271" t="str" cm="1">
        <f t="array" ref="Q28">_xll.BDP(P28&amp;" Govt","MATURITY")</f>
        <v>#N/A Field Not Applicable Govt</v>
      </c>
      <c r="R28" s="271" t="str" cm="1">
        <f t="array" ref="R28">_xll.BDP(P28&amp;" Govt","CRNCY")</f>
        <v>#N/A Field Not Applicable Govt</v>
      </c>
      <c r="S28" s="274" t="str" cm="1">
        <f t="array" ref="S28">_xll.BDP(P28&amp;" Govt","RISK_MID")</f>
        <v>#N/A Field Not Applicable Govt</v>
      </c>
      <c r="T28" s="275" t="e">
        <f t="shared" si="0"/>
        <v>#VALUE!</v>
      </c>
      <c r="U28" s="271" t="str" cm="1">
        <f t="array" ref="U28">IF(R28="GBP",1,_xll.BDP("GBP"&amp;R28&amp;" CURNCY","PX_LAST"))</f>
        <v>#N/A Invalid Security</v>
      </c>
      <c r="V28" s="276" t="e">
        <f t="shared" si="1"/>
        <v>#VALUE!</v>
      </c>
      <c r="W28" s="271"/>
      <c r="X28" s="270" t="str">
        <f t="shared" si="2"/>
        <v>#N/A Field Not Applicable</v>
      </c>
      <c r="Y28" s="272">
        <f t="shared" si="3"/>
        <v>-337786.60782188131</v>
      </c>
      <c r="Z28" s="277">
        <f t="shared" si="4"/>
        <v>375318.45313542371</v>
      </c>
      <c r="AA28" s="277" t="e">
        <f t="shared" si="5"/>
        <v>#VALUE!</v>
      </c>
      <c r="AB28" s="274" t="str" cm="1">
        <f t="array" ref="AB28">_xll.BDP(P28&amp;" Govt","PX_DIRTY_MID")</f>
        <v>#N/A Field Not Applicable Govt</v>
      </c>
      <c r="AC28" s="278" t="e">
        <f t="shared" si="6"/>
        <v>#VALUE!</v>
      </c>
      <c r="AD28" s="270" t="str">
        <f t="shared" si="7"/>
        <v>AUD/USD R 06/20/24 AUD</v>
      </c>
      <c r="AE28" s="271">
        <v>0</v>
      </c>
      <c r="AF28" s="277">
        <f t="shared" si="8"/>
        <v>0</v>
      </c>
      <c r="AG28" s="277" t="e">
        <f t="shared" si="9"/>
        <v>#VALUE!</v>
      </c>
      <c r="AH28" s="278" t="e">
        <f t="shared" si="10"/>
        <v>#VALUE!</v>
      </c>
      <c r="AI28" s="271" t="b">
        <f t="shared" si="11"/>
        <v>1</v>
      </c>
      <c r="AJ28" s="271"/>
      <c r="AK28" s="331" t="s">
        <v>1039</v>
      </c>
      <c r="AL28" s="332" t="str">
        <f t="shared" si="12"/>
        <v>AUD/USD R 06/20/24 Curncy</v>
      </c>
      <c r="AM28" s="332" t="str">
        <f t="shared" si="13"/>
        <v>Buy</v>
      </c>
      <c r="AN28" s="333">
        <f t="shared" si="14"/>
        <v>0</v>
      </c>
      <c r="AO28" s="332" t="str">
        <f t="shared" si="15"/>
        <v>EUFFFX</v>
      </c>
      <c r="AP28" s="350" t="str">
        <f t="shared" si="16"/>
        <v>05/29/2024</v>
      </c>
      <c r="AQ28" s="332" t="s">
        <v>1035</v>
      </c>
      <c r="AR28" s="332" t="s">
        <v>1024</v>
      </c>
      <c r="AS28" s="332" t="s">
        <v>1025</v>
      </c>
      <c r="AT28" s="332"/>
      <c r="AU28" s="335"/>
      <c r="AV28" s="271" t="str" cm="1">
        <f t="array" ref="AV28">_xll.BDP(I28,"SECURITY_TYP")</f>
        <v>FORWARD</v>
      </c>
      <c r="AW28" s="271"/>
    </row>
    <row r="29" spans="1:49" s="280" customFormat="1" x14ac:dyDescent="0.35">
      <c r="A29" s="280" t="s">
        <v>582</v>
      </c>
      <c r="B29" s="280" t="s">
        <v>583</v>
      </c>
      <c r="D29" s="312">
        <v>1780</v>
      </c>
      <c r="E29" s="312">
        <v>1818561.1847826086</v>
      </c>
      <c r="F29" s="280">
        <v>100.66500000000001</v>
      </c>
      <c r="G29" s="313"/>
      <c r="H29" s="314" t="e">
        <f t="shared" si="17"/>
        <v>#N/A</v>
      </c>
      <c r="I29" s="270" t="s">
        <v>1238</v>
      </c>
      <c r="J29" s="271" t="s">
        <v>639</v>
      </c>
      <c r="K29" s="271"/>
      <c r="L29" s="272">
        <v>469388.00000000006</v>
      </c>
      <c r="M29" s="272">
        <v>369876.41063662706</v>
      </c>
      <c r="N29" s="273">
        <v>0.66033403528594969</v>
      </c>
      <c r="O29" s="271"/>
      <c r="P29" s="271" t="str" cm="1">
        <f t="array" ref="P29">_xll.BDP(I29,"ID_ISIN")</f>
        <v>#N/A Field Not Applicable</v>
      </c>
      <c r="Q29" s="271" t="str" cm="1">
        <f t="array" ref="Q29">_xll.BDP(P29&amp;" Govt","MATURITY")</f>
        <v>#N/A Field Not Applicable Govt</v>
      </c>
      <c r="R29" s="271" t="str" cm="1">
        <f t="array" ref="R29">_xll.BDP(P29&amp;" Govt","CRNCY")</f>
        <v>#N/A Field Not Applicable Govt</v>
      </c>
      <c r="S29" s="274" t="str" cm="1">
        <f t="array" ref="S29">_xll.BDP(P29&amp;" Govt","RISK_MID")</f>
        <v>#N/A Field Not Applicable Govt</v>
      </c>
      <c r="T29" s="275" t="e">
        <f t="shared" si="0"/>
        <v>#VALUE!</v>
      </c>
      <c r="U29" s="271" t="str" cm="1">
        <f t="array" ref="U29">IF(R29="GBP",1,_xll.BDP("GBP"&amp;R29&amp;" CURNCY","PX_LAST"))</f>
        <v>#N/A Invalid Security</v>
      </c>
      <c r="V29" s="276" t="e">
        <f t="shared" si="1"/>
        <v>#VALUE!</v>
      </c>
      <c r="W29" s="271"/>
      <c r="X29" s="270" t="str">
        <f t="shared" si="2"/>
        <v>#N/A Field Not Applicable</v>
      </c>
      <c r="Y29" s="272">
        <f t="shared" si="3"/>
        <v>222341.68421052632</v>
      </c>
      <c r="Z29" s="277">
        <f t="shared" si="4"/>
        <v>-247046.31578947374</v>
      </c>
      <c r="AA29" s="277" t="e">
        <f t="shared" si="5"/>
        <v>#VALUE!</v>
      </c>
      <c r="AB29" s="274" t="str" cm="1">
        <f t="array" ref="AB29">_xll.BDP(P29&amp;" Govt","PX_DIRTY_MID")</f>
        <v>#N/A Field Not Applicable Govt</v>
      </c>
      <c r="AC29" s="278" t="e">
        <f t="shared" si="6"/>
        <v>#VALUE!</v>
      </c>
      <c r="AD29" s="270" t="str">
        <f t="shared" si="7"/>
        <v>AUD/USD R 06/20/24 USD</v>
      </c>
      <c r="AE29" s="271">
        <v>0</v>
      </c>
      <c r="AF29" s="277">
        <f t="shared" si="8"/>
        <v>0</v>
      </c>
      <c r="AG29" s="277" t="e">
        <f t="shared" si="9"/>
        <v>#VALUE!</v>
      </c>
      <c r="AH29" s="278" t="e">
        <f t="shared" si="10"/>
        <v>#VALUE!</v>
      </c>
      <c r="AI29" s="271" t="b">
        <f t="shared" si="11"/>
        <v>1</v>
      </c>
      <c r="AJ29" s="271"/>
      <c r="AK29" s="331" t="s">
        <v>1039</v>
      </c>
      <c r="AL29" s="332" t="str">
        <f t="shared" si="12"/>
        <v>AUD/USD R 06/20/24 Curncy</v>
      </c>
      <c r="AM29" s="332" t="str">
        <f t="shared" si="13"/>
        <v>Buy</v>
      </c>
      <c r="AN29" s="333">
        <f t="shared" si="14"/>
        <v>0</v>
      </c>
      <c r="AO29" s="332" t="str">
        <f t="shared" si="15"/>
        <v>EUFFFX</v>
      </c>
      <c r="AP29" s="350" t="str">
        <f t="shared" si="16"/>
        <v>05/29/2024</v>
      </c>
      <c r="AQ29" s="332" t="s">
        <v>1035</v>
      </c>
      <c r="AR29" s="332" t="s">
        <v>1024</v>
      </c>
      <c r="AS29" s="332" t="s">
        <v>1025</v>
      </c>
      <c r="AT29" s="332"/>
      <c r="AU29" s="335"/>
      <c r="AV29" s="271" t="str" cm="1">
        <f t="array" ref="AV29">_xll.BDP(I29,"SECURITY_TYP")</f>
        <v>FORWARD</v>
      </c>
      <c r="AW29" s="271"/>
    </row>
    <row r="30" spans="1:49" s="280" customFormat="1" x14ac:dyDescent="0.35">
      <c r="A30" s="280" t="s">
        <v>637</v>
      </c>
      <c r="B30" s="280" t="s">
        <v>343</v>
      </c>
      <c r="D30" s="312">
        <v>520</v>
      </c>
      <c r="E30" s="312">
        <v>329700.40000000002</v>
      </c>
      <c r="F30" s="280">
        <v>63.451999999999998</v>
      </c>
      <c r="G30" s="313"/>
      <c r="H30" s="314" t="e">
        <f t="shared" si="17"/>
        <v>#N/A</v>
      </c>
      <c r="I30" s="270" t="s">
        <v>607</v>
      </c>
      <c r="J30" s="271" t="s">
        <v>608</v>
      </c>
      <c r="K30" s="271"/>
      <c r="L30" s="272">
        <v>206263</v>
      </c>
      <c r="M30" s="272">
        <v>175679.63553245133</v>
      </c>
      <c r="N30" s="273">
        <v>11.540224170288086</v>
      </c>
      <c r="O30" s="271"/>
      <c r="P30" s="271" t="str" cm="1">
        <f t="array" ref="P30">_xll.BDP(I30,"ID_ISIN")</f>
        <v>#N/A Field Not Applicable</v>
      </c>
      <c r="Q30" s="271" t="str" cm="1">
        <f t="array" ref="Q30">_xll.BDP(P30&amp;" Govt","MATURITY")</f>
        <v>#N/A Field Not Applicable Govt</v>
      </c>
      <c r="R30" s="271" t="str" cm="1">
        <f t="array" ref="R30">_xll.BDP(P30&amp;" Govt","CRNCY")</f>
        <v>#N/A Field Not Applicable Govt</v>
      </c>
      <c r="S30" s="274" t="str" cm="1">
        <f t="array" ref="S30">_xll.BDP(P30&amp;" Govt","RISK_MID")</f>
        <v>#N/A Field Not Applicable Govt</v>
      </c>
      <c r="T30" s="275" t="e">
        <f t="shared" si="0"/>
        <v>#VALUE!</v>
      </c>
      <c r="U30" s="271" t="str" cm="1">
        <f t="array" ref="U30">IF(R30="GBP",1,_xll.BDP("GBP"&amp;R30&amp;" CURNCY","PX_LAST"))</f>
        <v>#N/A Invalid Security</v>
      </c>
      <c r="V30" s="276" t="e">
        <f t="shared" si="1"/>
        <v>#VALUE!</v>
      </c>
      <c r="W30" s="271"/>
      <c r="X30" s="270" t="str">
        <f t="shared" si="2"/>
        <v>#N/A Field Not Applicable</v>
      </c>
      <c r="Y30" s="272">
        <f t="shared" si="3"/>
        <v>97703.526315789466</v>
      </c>
      <c r="Z30" s="277">
        <f t="shared" si="4"/>
        <v>-108559.47368421053</v>
      </c>
      <c r="AA30" s="277" t="e">
        <f t="shared" si="5"/>
        <v>#VALUE!</v>
      </c>
      <c r="AB30" s="274" t="str" cm="1">
        <f t="array" ref="AB30">_xll.BDP(P30&amp;" Govt","PX_DIRTY_MID")</f>
        <v>#N/A Field Not Applicable Govt</v>
      </c>
      <c r="AC30" s="278" t="e">
        <f t="shared" si="6"/>
        <v>#VALUE!</v>
      </c>
      <c r="AD30" s="270" t="str">
        <f t="shared" si="7"/>
        <v>EUR/NOK R 06/20/24 EUR</v>
      </c>
      <c r="AE30" s="271">
        <v>0</v>
      </c>
      <c r="AF30" s="277">
        <f t="shared" si="8"/>
        <v>0</v>
      </c>
      <c r="AG30" s="277" t="e">
        <f t="shared" si="9"/>
        <v>#VALUE!</v>
      </c>
      <c r="AH30" s="278" t="e">
        <f t="shared" si="10"/>
        <v>#VALUE!</v>
      </c>
      <c r="AI30" s="271" t="b">
        <f t="shared" si="11"/>
        <v>1</v>
      </c>
      <c r="AJ30" s="271"/>
      <c r="AK30" s="331" t="s">
        <v>1039</v>
      </c>
      <c r="AL30" s="332" t="str">
        <f t="shared" si="12"/>
        <v>EUR/NOK R 06/20/24 Curncy</v>
      </c>
      <c r="AM30" s="332" t="str">
        <f t="shared" si="13"/>
        <v>Buy</v>
      </c>
      <c r="AN30" s="333">
        <f t="shared" si="14"/>
        <v>0</v>
      </c>
      <c r="AO30" s="332" t="str">
        <f t="shared" si="15"/>
        <v>EUFFFX</v>
      </c>
      <c r="AP30" s="350" t="str">
        <f t="shared" si="16"/>
        <v>05/29/2024</v>
      </c>
      <c r="AQ30" s="332" t="s">
        <v>1035</v>
      </c>
      <c r="AR30" s="332" t="s">
        <v>1024</v>
      </c>
      <c r="AS30" s="332" t="s">
        <v>1025</v>
      </c>
      <c r="AT30" s="332"/>
      <c r="AU30" s="335"/>
      <c r="AV30" s="271" t="str" cm="1">
        <f t="array" ref="AV30">_xll.BDP(I30,"SECURITY_TYP")</f>
        <v>FORWARD</v>
      </c>
      <c r="AW30" s="271"/>
    </row>
    <row r="31" spans="1:49" s="280" customFormat="1" x14ac:dyDescent="0.35">
      <c r="A31" s="280" t="s">
        <v>182</v>
      </c>
      <c r="B31" s="280" t="s">
        <v>183</v>
      </c>
      <c r="D31" s="312">
        <v>83.6</v>
      </c>
      <c r="E31" s="312">
        <v>78328.519570400007</v>
      </c>
      <c r="F31" s="280">
        <v>88.228999999999999</v>
      </c>
      <c r="G31" s="313"/>
      <c r="H31" s="314" t="e">
        <f t="shared" si="17"/>
        <v>#N/A</v>
      </c>
      <c r="I31" s="270" t="s">
        <v>607</v>
      </c>
      <c r="J31" s="271" t="s">
        <v>609</v>
      </c>
      <c r="K31" s="271"/>
      <c r="L31" s="272">
        <v>-2379742.0364080006</v>
      </c>
      <c r="M31" s="272">
        <v>-175663.11138175157</v>
      </c>
      <c r="N31" s="273">
        <v>11.540224170288086</v>
      </c>
      <c r="O31" s="271"/>
      <c r="P31" s="271" t="str" cm="1">
        <f t="array" ref="P31">_xll.BDP(I31,"ID_ISIN")</f>
        <v>#N/A Field Not Applicable</v>
      </c>
      <c r="Q31" s="271" t="str" cm="1">
        <f t="array" ref="Q31">_xll.BDP(P31&amp;" Govt","MATURITY")</f>
        <v>#N/A Field Not Applicable Govt</v>
      </c>
      <c r="R31" s="271" t="str" cm="1">
        <f t="array" ref="R31">_xll.BDP(P31&amp;" Govt","CRNCY")</f>
        <v>#N/A Field Not Applicable Govt</v>
      </c>
      <c r="S31" s="274" t="str" cm="1">
        <f t="array" ref="S31">_xll.BDP(P31&amp;" Govt","RISK_MID")</f>
        <v>#N/A Field Not Applicable Govt</v>
      </c>
      <c r="T31" s="275" t="e">
        <f t="shared" si="0"/>
        <v>#VALUE!</v>
      </c>
      <c r="U31" s="271" t="str" cm="1">
        <f t="array" ref="U31">IF(R31="GBP",1,_xll.BDP("GBP"&amp;R31&amp;" CURNCY","PX_LAST"))</f>
        <v>#N/A Invalid Security</v>
      </c>
      <c r="V31" s="276" t="e">
        <f t="shared" si="1"/>
        <v>#VALUE!</v>
      </c>
      <c r="W31" s="271"/>
      <c r="X31" s="270" t="str">
        <f t="shared" si="2"/>
        <v>#N/A Field Not Applicable</v>
      </c>
      <c r="Y31" s="272">
        <f t="shared" si="3"/>
        <v>-1127246.2277722107</v>
      </c>
      <c r="Z31" s="277">
        <f t="shared" si="4"/>
        <v>1252495.8086357899</v>
      </c>
      <c r="AA31" s="277" t="e">
        <f t="shared" si="5"/>
        <v>#VALUE!</v>
      </c>
      <c r="AB31" s="274" t="str" cm="1">
        <f t="array" ref="AB31">_xll.BDP(P31&amp;" Govt","PX_DIRTY_MID")</f>
        <v>#N/A Field Not Applicable Govt</v>
      </c>
      <c r="AC31" s="278" t="e">
        <f t="shared" si="6"/>
        <v>#VALUE!</v>
      </c>
      <c r="AD31" s="270" t="str">
        <f t="shared" si="7"/>
        <v>EUR/NOK R 06/20/24 NOK</v>
      </c>
      <c r="AE31" s="271">
        <v>0</v>
      </c>
      <c r="AF31" s="277">
        <f t="shared" si="8"/>
        <v>0</v>
      </c>
      <c r="AG31" s="277" t="e">
        <f t="shared" si="9"/>
        <v>#VALUE!</v>
      </c>
      <c r="AH31" s="278" t="e">
        <f t="shared" si="10"/>
        <v>#VALUE!</v>
      </c>
      <c r="AI31" s="271" t="b">
        <f t="shared" si="11"/>
        <v>1</v>
      </c>
      <c r="AJ31" s="271"/>
      <c r="AK31" s="331" t="s">
        <v>1039</v>
      </c>
      <c r="AL31" s="332" t="str">
        <f t="shared" si="12"/>
        <v>EUR/NOK R 06/20/24 Curncy</v>
      </c>
      <c r="AM31" s="332" t="str">
        <f t="shared" si="13"/>
        <v>Buy</v>
      </c>
      <c r="AN31" s="333">
        <f t="shared" si="14"/>
        <v>0</v>
      </c>
      <c r="AO31" s="332" t="str">
        <f t="shared" si="15"/>
        <v>EUFFFX</v>
      </c>
      <c r="AP31" s="350" t="str">
        <f t="shared" si="16"/>
        <v>05/29/2024</v>
      </c>
      <c r="AQ31" s="332" t="s">
        <v>1035</v>
      </c>
      <c r="AR31" s="332" t="s">
        <v>1024</v>
      </c>
      <c r="AS31" s="332" t="s">
        <v>1025</v>
      </c>
      <c r="AT31" s="332"/>
      <c r="AU31" s="335"/>
      <c r="AV31" s="271" t="str" cm="1">
        <f t="array" ref="AV31">_xll.BDP(I31,"SECURITY_TYP")</f>
        <v>FORWARD</v>
      </c>
      <c r="AW31" s="271"/>
    </row>
    <row r="32" spans="1:49" s="280" customFormat="1" x14ac:dyDescent="0.35">
      <c r="A32" s="280" t="s">
        <v>456</v>
      </c>
      <c r="B32" s="280" t="s">
        <v>457</v>
      </c>
      <c r="D32" s="312">
        <v>106</v>
      </c>
      <c r="E32" s="312">
        <v>105523.1303588</v>
      </c>
      <c r="F32" s="280">
        <v>97.546000000000006</v>
      </c>
      <c r="G32" s="313"/>
      <c r="H32" s="314" t="e">
        <f t="shared" si="17"/>
        <v>#N/A</v>
      </c>
      <c r="I32" s="270" t="s">
        <v>626</v>
      </c>
      <c r="J32" s="271" t="s">
        <v>627</v>
      </c>
      <c r="K32" s="271"/>
      <c r="L32" s="272">
        <v>-213513</v>
      </c>
      <c r="M32" s="272">
        <v>-181854.65168954336</v>
      </c>
      <c r="N32" s="273">
        <v>1.0820142737426759</v>
      </c>
      <c r="O32" s="271"/>
      <c r="P32" s="271" t="str" cm="1">
        <f t="array" ref="P32">_xll.BDP(I32,"ID_ISIN")</f>
        <v>#N/A Field Not Applicable</v>
      </c>
      <c r="Q32" s="271" t="str" cm="1">
        <f t="array" ref="Q32">_xll.BDP(P32&amp;" Govt","MATURITY")</f>
        <v>#N/A Field Not Applicable Govt</v>
      </c>
      <c r="R32" s="271" t="str" cm="1">
        <f t="array" ref="R32">_xll.BDP(P32&amp;" Govt","CRNCY")</f>
        <v>#N/A Field Not Applicable Govt</v>
      </c>
      <c r="S32" s="274" t="str" cm="1">
        <f t="array" ref="S32">_xll.BDP(P32&amp;" Govt","RISK_MID")</f>
        <v>#N/A Field Not Applicable Govt</v>
      </c>
      <c r="T32" s="275" t="e">
        <f t="shared" si="0"/>
        <v>#VALUE!</v>
      </c>
      <c r="U32" s="271" t="str" cm="1">
        <f t="array" ref="U32">IF(R32="GBP",1,_xll.BDP("GBP"&amp;R32&amp;" CURNCY","PX_LAST"))</f>
        <v>#N/A Invalid Security</v>
      </c>
      <c r="V32" s="276" t="e">
        <f t="shared" si="1"/>
        <v>#VALUE!</v>
      </c>
      <c r="W32" s="271"/>
      <c r="X32" s="270" t="str">
        <f t="shared" si="2"/>
        <v>#N/A Field Not Applicable</v>
      </c>
      <c r="Y32" s="272">
        <f t="shared" si="3"/>
        <v>-101137.73684210525</v>
      </c>
      <c r="Z32" s="277">
        <f t="shared" si="4"/>
        <v>112375.26315789475</v>
      </c>
      <c r="AA32" s="277" t="e">
        <f t="shared" si="5"/>
        <v>#VALUE!</v>
      </c>
      <c r="AB32" s="274" t="str" cm="1">
        <f t="array" ref="AB32">_xll.BDP(P32&amp;" Govt","PX_DIRTY_MID")</f>
        <v>#N/A Field Not Applicable Govt</v>
      </c>
      <c r="AC32" s="278" t="e">
        <f t="shared" si="6"/>
        <v>#VALUE!</v>
      </c>
      <c r="AD32" s="270" t="str">
        <f t="shared" si="7"/>
        <v>EUR/USD R 06/20/24 EUR</v>
      </c>
      <c r="AE32" s="271">
        <v>0</v>
      </c>
      <c r="AF32" s="277">
        <f t="shared" si="8"/>
        <v>0</v>
      </c>
      <c r="AG32" s="277" t="e">
        <f t="shared" si="9"/>
        <v>#VALUE!</v>
      </c>
      <c r="AH32" s="278" t="e">
        <f t="shared" si="10"/>
        <v>#VALUE!</v>
      </c>
      <c r="AI32" s="271" t="b">
        <f t="shared" si="11"/>
        <v>1</v>
      </c>
      <c r="AJ32" s="271"/>
      <c r="AK32" s="331" t="s">
        <v>1039</v>
      </c>
      <c r="AL32" s="332" t="str">
        <f t="shared" si="12"/>
        <v>EUR/USD R 06/20/24 Curncy</v>
      </c>
      <c r="AM32" s="332" t="str">
        <f t="shared" si="13"/>
        <v>Buy</v>
      </c>
      <c r="AN32" s="333">
        <f t="shared" si="14"/>
        <v>0</v>
      </c>
      <c r="AO32" s="332" t="str">
        <f t="shared" si="15"/>
        <v>EUFFFX</v>
      </c>
      <c r="AP32" s="350" t="str">
        <f t="shared" si="16"/>
        <v>05/29/2024</v>
      </c>
      <c r="AQ32" s="332" t="s">
        <v>1035</v>
      </c>
      <c r="AR32" s="332" t="s">
        <v>1024</v>
      </c>
      <c r="AS32" s="332" t="s">
        <v>1025</v>
      </c>
      <c r="AT32" s="332"/>
      <c r="AU32" s="335"/>
      <c r="AV32" s="271" t="str" cm="1">
        <f t="array" ref="AV32">_xll.BDP(I32,"SECURITY_TYP")</f>
        <v>FORWARD</v>
      </c>
      <c r="AW32" s="271"/>
    </row>
    <row r="33" spans="1:49" s="280" customFormat="1" x14ac:dyDescent="0.35">
      <c r="A33" s="280" t="s">
        <v>1528</v>
      </c>
      <c r="B33" s="280" t="s">
        <v>1358</v>
      </c>
      <c r="D33" s="312">
        <v>-2379742.04</v>
      </c>
      <c r="E33" s="312">
        <v>-171776.4235781552</v>
      </c>
      <c r="F33" s="280">
        <v>13.842005809265137</v>
      </c>
      <c r="G33" s="313"/>
      <c r="H33" s="314" t="e">
        <f t="shared" si="17"/>
        <v>#N/A</v>
      </c>
      <c r="I33" s="270" t="s">
        <v>626</v>
      </c>
      <c r="J33" s="271" t="s">
        <v>628</v>
      </c>
      <c r="K33" s="271"/>
      <c r="L33" s="272">
        <v>233369.49548700001</v>
      </c>
      <c r="M33" s="272">
        <v>183894.49952451294</v>
      </c>
      <c r="N33" s="273">
        <v>1.0820142737426759</v>
      </c>
      <c r="O33" s="271"/>
      <c r="P33" s="271" t="str" cm="1">
        <f t="array" ref="P33">_xll.BDP(I33,"ID_ISIN")</f>
        <v>#N/A Field Not Applicable</v>
      </c>
      <c r="Q33" s="271" t="str" cm="1">
        <f t="array" ref="Q33">_xll.BDP(P33&amp;" Govt","MATURITY")</f>
        <v>#N/A Field Not Applicable Govt</v>
      </c>
      <c r="R33" s="271" t="str" cm="1">
        <f t="array" ref="R33">_xll.BDP(P33&amp;" Govt","CRNCY")</f>
        <v>#N/A Field Not Applicable Govt</v>
      </c>
      <c r="S33" s="274" t="str" cm="1">
        <f t="array" ref="S33">_xll.BDP(P33&amp;" Govt","RISK_MID")</f>
        <v>#N/A Field Not Applicable Govt</v>
      </c>
      <c r="T33" s="275" t="e">
        <f t="shared" si="0"/>
        <v>#VALUE!</v>
      </c>
      <c r="U33" s="271" t="str" cm="1">
        <f t="array" ref="U33">IF(R33="GBP",1,_xll.BDP("GBP"&amp;R33&amp;" CURNCY","PX_LAST"))</f>
        <v>#N/A Invalid Security</v>
      </c>
      <c r="V33" s="276" t="e">
        <f t="shared" si="1"/>
        <v>#VALUE!</v>
      </c>
      <c r="W33" s="271"/>
      <c r="X33" s="270" t="str">
        <f t="shared" si="2"/>
        <v>#N/A Field Not Applicable</v>
      </c>
      <c r="Y33" s="272">
        <f t="shared" si="3"/>
        <v>110543.44523068421</v>
      </c>
      <c r="Z33" s="277">
        <f t="shared" si="4"/>
        <v>-122826.05025631579</v>
      </c>
      <c r="AA33" s="277" t="e">
        <f t="shared" si="5"/>
        <v>#VALUE!</v>
      </c>
      <c r="AB33" s="274" t="str" cm="1">
        <f t="array" ref="AB33">_xll.BDP(P33&amp;" Govt","PX_DIRTY_MID")</f>
        <v>#N/A Field Not Applicable Govt</v>
      </c>
      <c r="AC33" s="278" t="e">
        <f t="shared" si="6"/>
        <v>#VALUE!</v>
      </c>
      <c r="AD33" s="270" t="str">
        <f t="shared" si="7"/>
        <v>EUR/USD R 06/20/24 USD</v>
      </c>
      <c r="AE33" s="271">
        <v>0</v>
      </c>
      <c r="AF33" s="277">
        <f t="shared" si="8"/>
        <v>0</v>
      </c>
      <c r="AG33" s="277" t="e">
        <f t="shared" si="9"/>
        <v>#VALUE!</v>
      </c>
      <c r="AH33" s="278" t="e">
        <f t="shared" si="10"/>
        <v>#VALUE!</v>
      </c>
      <c r="AI33" s="271" t="b">
        <f t="shared" si="11"/>
        <v>1</v>
      </c>
      <c r="AJ33" s="271"/>
      <c r="AK33" s="331" t="s">
        <v>1039</v>
      </c>
      <c r="AL33" s="332" t="str">
        <f t="shared" si="12"/>
        <v>EUR/USD R 06/20/24 Curncy</v>
      </c>
      <c r="AM33" s="332" t="str">
        <f t="shared" si="13"/>
        <v>Buy</v>
      </c>
      <c r="AN33" s="333">
        <f t="shared" si="14"/>
        <v>0</v>
      </c>
      <c r="AO33" s="332" t="str">
        <f t="shared" si="15"/>
        <v>EUFFFX</v>
      </c>
      <c r="AP33" s="350" t="str">
        <f t="shared" si="16"/>
        <v>05/29/2024</v>
      </c>
      <c r="AQ33" s="332" t="s">
        <v>1035</v>
      </c>
      <c r="AR33" s="332" t="s">
        <v>1024</v>
      </c>
      <c r="AS33" s="332" t="s">
        <v>1025</v>
      </c>
      <c r="AT33" s="332"/>
      <c r="AU33" s="335"/>
      <c r="AV33" s="271" t="str" cm="1">
        <f t="array" ref="AV33">_xll.BDP(I33,"SECURITY_TYP")</f>
        <v>FORWARD</v>
      </c>
      <c r="AW33" s="271"/>
    </row>
    <row r="34" spans="1:49" s="280" customFormat="1" x14ac:dyDescent="0.35">
      <c r="A34" s="280" t="s">
        <v>1528</v>
      </c>
      <c r="B34" s="280" t="s">
        <v>1357</v>
      </c>
      <c r="D34" s="312">
        <v>176840.66538474496</v>
      </c>
      <c r="E34" s="312">
        <v>176840.66538474496</v>
      </c>
      <c r="F34" s="280">
        <v>13.842005809265137</v>
      </c>
      <c r="G34" s="313"/>
      <c r="H34" s="314" t="e">
        <f t="shared" si="17"/>
        <v>#N/A</v>
      </c>
      <c r="I34" s="270" t="s">
        <v>1239</v>
      </c>
      <c r="J34" s="271" t="s">
        <v>660</v>
      </c>
      <c r="K34" s="271"/>
      <c r="L34" s="272">
        <v>-100000.00000000001</v>
      </c>
      <c r="M34" s="272">
        <v>-51997.962985229431</v>
      </c>
      <c r="N34" s="273">
        <v>1.9221006264648437</v>
      </c>
      <c r="O34" s="271"/>
      <c r="P34" s="271" t="str" cm="1">
        <f t="array" ref="P34">_xll.BDP(I34,"ID_ISIN")</f>
        <v>#N/A Field Not Applicable</v>
      </c>
      <c r="Q34" s="271" t="str" cm="1">
        <f t="array" ref="Q34">_xll.BDP(P34&amp;" Govt","MATURITY")</f>
        <v>#N/A Field Not Applicable Govt</v>
      </c>
      <c r="R34" s="271" t="str" cm="1">
        <f t="array" ref="R34">_xll.BDP(P34&amp;" Govt","CRNCY")</f>
        <v>#N/A Field Not Applicable Govt</v>
      </c>
      <c r="S34" s="274" t="str" cm="1">
        <f t="array" ref="S34">_xll.BDP(P34&amp;" Govt","RISK_MID")</f>
        <v>#N/A Field Not Applicable Govt</v>
      </c>
      <c r="T34" s="275" t="e">
        <f t="shared" si="0"/>
        <v>#VALUE!</v>
      </c>
      <c r="U34" s="271" t="str" cm="1">
        <f t="array" ref="U34">IF(R34="GBP",1,_xll.BDP("GBP"&amp;R34&amp;" CURNCY","PX_LAST"))</f>
        <v>#N/A Invalid Security</v>
      </c>
      <c r="V34" s="276" t="e">
        <f t="shared" si="1"/>
        <v>#VALUE!</v>
      </c>
      <c r="W34" s="271"/>
      <c r="X34" s="270" t="str">
        <f t="shared" si="2"/>
        <v>#N/A Field Not Applicable</v>
      </c>
      <c r="Y34" s="272">
        <f t="shared" si="3"/>
        <v>-47368.42105263158</v>
      </c>
      <c r="Z34" s="277">
        <f t="shared" si="4"/>
        <v>52631.578947368434</v>
      </c>
      <c r="AA34" s="277" t="e">
        <f t="shared" si="5"/>
        <v>#VALUE!</v>
      </c>
      <c r="AB34" s="274" t="str" cm="1">
        <f t="array" ref="AB34">_xll.BDP(P34&amp;" Govt","PX_DIRTY_MID")</f>
        <v>#N/A Field Not Applicable Govt</v>
      </c>
      <c r="AC34" s="278" t="e">
        <f t="shared" si="6"/>
        <v>#VALUE!</v>
      </c>
      <c r="AD34" s="270" t="str">
        <f t="shared" si="7"/>
        <v>GBP/AUD R 06/20/24 AUD</v>
      </c>
      <c r="AE34" s="271">
        <v>0</v>
      </c>
      <c r="AF34" s="277">
        <f t="shared" si="8"/>
        <v>0</v>
      </c>
      <c r="AG34" s="277" t="e">
        <f t="shared" si="9"/>
        <v>#VALUE!</v>
      </c>
      <c r="AH34" s="278" t="e">
        <f t="shared" si="10"/>
        <v>#VALUE!</v>
      </c>
      <c r="AI34" s="271" t="b">
        <f t="shared" si="11"/>
        <v>1</v>
      </c>
      <c r="AJ34" s="271"/>
      <c r="AK34" s="331" t="s">
        <v>1039</v>
      </c>
      <c r="AL34" s="332" t="str">
        <f t="shared" si="12"/>
        <v>GBP/AUD R 06/20/24 Curncy</v>
      </c>
      <c r="AM34" s="332" t="str">
        <f t="shared" si="13"/>
        <v>Buy</v>
      </c>
      <c r="AN34" s="333">
        <f t="shared" si="14"/>
        <v>0</v>
      </c>
      <c r="AO34" s="332" t="str">
        <f t="shared" si="15"/>
        <v>EUFFFX</v>
      </c>
      <c r="AP34" s="350" t="str">
        <f t="shared" si="16"/>
        <v>05/29/2024</v>
      </c>
      <c r="AQ34" s="332" t="s">
        <v>1035</v>
      </c>
      <c r="AR34" s="332" t="s">
        <v>1024</v>
      </c>
      <c r="AS34" s="332" t="s">
        <v>1025</v>
      </c>
      <c r="AT34" s="332"/>
      <c r="AU34" s="335"/>
      <c r="AV34" s="271" t="str" cm="1">
        <f t="array" ref="AV34">_xll.BDP(I34,"SECURITY_TYP")</f>
        <v>FORWARD</v>
      </c>
      <c r="AW34" s="271"/>
    </row>
    <row r="35" spans="1:49" s="280" customFormat="1" x14ac:dyDescent="0.35">
      <c r="A35" s="280" t="s">
        <v>603</v>
      </c>
      <c r="B35" s="280" t="s">
        <v>604</v>
      </c>
      <c r="D35" s="312">
        <v>53116.209999999963</v>
      </c>
      <c r="E35" s="312">
        <v>3834.0763135092729</v>
      </c>
      <c r="F35" s="280">
        <v>1</v>
      </c>
      <c r="G35" s="313"/>
      <c r="H35" s="314" t="e">
        <f t="shared" si="17"/>
        <v>#N/A</v>
      </c>
      <c r="I35" s="270" t="s">
        <v>1239</v>
      </c>
      <c r="J35" s="271" t="s">
        <v>661</v>
      </c>
      <c r="K35" s="271"/>
      <c r="L35" s="272">
        <v>51871.742551827265</v>
      </c>
      <c r="M35" s="272">
        <v>51871.742551827265</v>
      </c>
      <c r="N35" s="273">
        <v>1.9221006264648437</v>
      </c>
      <c r="O35" s="271"/>
      <c r="P35" s="271" t="str" cm="1">
        <f t="array" ref="P35">_xll.BDP(I35,"ID_ISIN")</f>
        <v>#N/A Field Not Applicable</v>
      </c>
      <c r="Q35" s="271" t="str" cm="1">
        <f t="array" ref="Q35">_xll.BDP(P35&amp;" Govt","MATURITY")</f>
        <v>#N/A Field Not Applicable Govt</v>
      </c>
      <c r="R35" s="271" t="str" cm="1">
        <f t="array" ref="R35">_xll.BDP(P35&amp;" Govt","CRNCY")</f>
        <v>#N/A Field Not Applicable Govt</v>
      </c>
      <c r="S35" s="274" t="str" cm="1">
        <f t="array" ref="S35">_xll.BDP(P35&amp;" Govt","RISK_MID")</f>
        <v>#N/A Field Not Applicable Govt</v>
      </c>
      <c r="T35" s="275" t="e">
        <f t="shared" si="0"/>
        <v>#VALUE!</v>
      </c>
      <c r="U35" s="271" t="str" cm="1">
        <f t="array" ref="U35">IF(R35="GBP",1,_xll.BDP("GBP"&amp;R35&amp;" CURNCY","PX_LAST"))</f>
        <v>#N/A Invalid Security</v>
      </c>
      <c r="V35" s="276" t="e">
        <f t="shared" si="1"/>
        <v>#VALUE!</v>
      </c>
      <c r="W35" s="271"/>
      <c r="X35" s="270" t="str">
        <f t="shared" si="2"/>
        <v>#N/A Field Not Applicable</v>
      </c>
      <c r="Y35" s="272">
        <f t="shared" si="3"/>
        <v>24570.825419286597</v>
      </c>
      <c r="Z35" s="277">
        <f t="shared" si="4"/>
        <v>-27300.917132540668</v>
      </c>
      <c r="AA35" s="277" t="e">
        <f t="shared" si="5"/>
        <v>#VALUE!</v>
      </c>
      <c r="AB35" s="274" t="str" cm="1">
        <f t="array" ref="AB35">_xll.BDP(P35&amp;" Govt","PX_DIRTY_MID")</f>
        <v>#N/A Field Not Applicable Govt</v>
      </c>
      <c r="AC35" s="278" t="e">
        <f t="shared" si="6"/>
        <v>#VALUE!</v>
      </c>
      <c r="AD35" s="270" t="str">
        <f t="shared" si="7"/>
        <v>GBP/AUD R 06/20/24 GBP</v>
      </c>
      <c r="AE35" s="271">
        <v>0</v>
      </c>
      <c r="AF35" s="277">
        <f t="shared" si="8"/>
        <v>0</v>
      </c>
      <c r="AG35" s="277" t="e">
        <f t="shared" si="9"/>
        <v>#VALUE!</v>
      </c>
      <c r="AH35" s="278" t="e">
        <f t="shared" si="10"/>
        <v>#VALUE!</v>
      </c>
      <c r="AI35" s="271" t="b">
        <f t="shared" si="11"/>
        <v>1</v>
      </c>
      <c r="AJ35" s="271"/>
      <c r="AK35" s="331" t="s">
        <v>1039</v>
      </c>
      <c r="AL35" s="332" t="str">
        <f t="shared" si="12"/>
        <v>GBP/AUD R 06/20/24 Curncy</v>
      </c>
      <c r="AM35" s="332" t="str">
        <f t="shared" si="13"/>
        <v>Buy</v>
      </c>
      <c r="AN35" s="333">
        <f t="shared" si="14"/>
        <v>0</v>
      </c>
      <c r="AO35" s="332" t="str">
        <f t="shared" si="15"/>
        <v>EUFFFX</v>
      </c>
      <c r="AP35" s="350" t="str">
        <f t="shared" si="16"/>
        <v>05/29/2024</v>
      </c>
      <c r="AQ35" s="332" t="s">
        <v>1035</v>
      </c>
      <c r="AR35" s="332" t="s">
        <v>1024</v>
      </c>
      <c r="AS35" s="332" t="s">
        <v>1025</v>
      </c>
      <c r="AT35" s="332"/>
      <c r="AU35" s="335"/>
      <c r="AV35" s="271" t="str" cm="1">
        <f t="array" ref="AV35">_xll.BDP(I35,"SECURITY_TYP")</f>
        <v>FORWARD</v>
      </c>
      <c r="AW35" s="271"/>
    </row>
    <row r="36" spans="1:49" s="280" customFormat="1" x14ac:dyDescent="0.35">
      <c r="A36" s="280" t="s">
        <v>188</v>
      </c>
      <c r="B36" s="280" t="s">
        <v>189</v>
      </c>
      <c r="D36" s="312">
        <v>58.599999999976717</v>
      </c>
      <c r="E36" s="312">
        <v>33.315189992035521</v>
      </c>
      <c r="F36" s="280">
        <v>1</v>
      </c>
      <c r="G36" s="313"/>
      <c r="H36" s="314" t="e">
        <f t="shared" si="17"/>
        <v>#N/A</v>
      </c>
      <c r="I36" s="270" t="s">
        <v>1074</v>
      </c>
      <c r="J36" s="271" t="s">
        <v>461</v>
      </c>
      <c r="K36" s="271"/>
      <c r="L36" s="272">
        <v>572795.70362420403</v>
      </c>
      <c r="M36" s="272">
        <v>572795.70362420403</v>
      </c>
      <c r="N36" s="273">
        <v>1.2692379575805663</v>
      </c>
      <c r="O36" s="271"/>
      <c r="P36" s="271" t="str" cm="1">
        <f t="array" ref="P36">_xll.BDP(I36,"ID_ISIN")</f>
        <v>#N/A Field Not Applicable</v>
      </c>
      <c r="Q36" s="271" t="str" cm="1">
        <f t="array" ref="Q36">_xll.BDP(P36&amp;" Govt","MATURITY")</f>
        <v>#N/A Field Not Applicable Govt</v>
      </c>
      <c r="R36" s="271" t="str" cm="1">
        <f t="array" ref="R36">_xll.BDP(P36&amp;" Govt","CRNCY")</f>
        <v>#N/A Field Not Applicable Govt</v>
      </c>
      <c r="S36" s="274" t="str" cm="1">
        <f t="array" ref="S36">_xll.BDP(P36&amp;" Govt","RISK_MID")</f>
        <v>#N/A Field Not Applicable Govt</v>
      </c>
      <c r="T36" s="275" t="e">
        <f t="shared" si="0"/>
        <v>#VALUE!</v>
      </c>
      <c r="U36" s="271" t="str" cm="1">
        <f t="array" ref="U36">IF(R36="GBP",1,_xll.BDP("GBP"&amp;R36&amp;" CURNCY","PX_LAST"))</f>
        <v>#N/A Invalid Security</v>
      </c>
      <c r="V36" s="276" t="e">
        <f t="shared" si="1"/>
        <v>#VALUE!</v>
      </c>
      <c r="W36" s="271"/>
      <c r="X36" s="270" t="str">
        <f t="shared" si="2"/>
        <v>#N/A Field Not Applicable</v>
      </c>
      <c r="Y36" s="272">
        <f t="shared" si="3"/>
        <v>271324.28066409664</v>
      </c>
      <c r="Z36" s="277">
        <f t="shared" si="4"/>
        <v>-301471.42296010739</v>
      </c>
      <c r="AA36" s="277" t="e">
        <f t="shared" si="5"/>
        <v>#VALUE!</v>
      </c>
      <c r="AB36" s="274" t="str" cm="1">
        <f t="array" ref="AB36">_xll.BDP(P36&amp;" Govt","PX_DIRTY_MID")</f>
        <v>#N/A Field Not Applicable Govt</v>
      </c>
      <c r="AC36" s="278" t="e">
        <f t="shared" si="6"/>
        <v>#VALUE!</v>
      </c>
      <c r="AD36" s="270" t="str">
        <f t="shared" si="7"/>
        <v>GBP/USD R 06/20/24 GBP</v>
      </c>
      <c r="AE36" s="271">
        <v>0</v>
      </c>
      <c r="AF36" s="277">
        <f t="shared" si="8"/>
        <v>0</v>
      </c>
      <c r="AG36" s="277" t="e">
        <f t="shared" si="9"/>
        <v>#VALUE!</v>
      </c>
      <c r="AH36" s="278" t="e">
        <f t="shared" si="10"/>
        <v>#VALUE!</v>
      </c>
      <c r="AI36" s="271" t="b">
        <f t="shared" si="11"/>
        <v>1</v>
      </c>
      <c r="AJ36" s="271"/>
      <c r="AK36" s="331" t="s">
        <v>1039</v>
      </c>
      <c r="AL36" s="332" t="str">
        <f t="shared" si="12"/>
        <v>GBP/USD R 06/20/24 Curncy</v>
      </c>
      <c r="AM36" s="332" t="str">
        <f t="shared" si="13"/>
        <v>Buy</v>
      </c>
      <c r="AN36" s="333">
        <f t="shared" si="14"/>
        <v>0</v>
      </c>
      <c r="AO36" s="332" t="str">
        <f t="shared" si="15"/>
        <v>EUFFFX</v>
      </c>
      <c r="AP36" s="350" t="str">
        <f t="shared" si="16"/>
        <v>05/29/2024</v>
      </c>
      <c r="AQ36" s="332" t="s">
        <v>1035</v>
      </c>
      <c r="AR36" s="332" t="s">
        <v>1024</v>
      </c>
      <c r="AS36" s="332" t="s">
        <v>1025</v>
      </c>
      <c r="AT36" s="332"/>
      <c r="AU36" s="335"/>
      <c r="AV36" s="271" t="str" cm="1">
        <f t="array" ref="AV36">_xll.BDP(I36,"SECURITY_TYP")</f>
        <v>FORWARD</v>
      </c>
      <c r="AW36" s="271"/>
    </row>
    <row r="37" spans="1:49" s="280" customFormat="1" x14ac:dyDescent="0.35">
      <c r="A37" s="280" t="s">
        <v>1529</v>
      </c>
      <c r="B37" s="280" t="s">
        <v>1360</v>
      </c>
      <c r="D37" s="312">
        <v>25431.704999999998</v>
      </c>
      <c r="E37" s="312">
        <v>25431.705000000002</v>
      </c>
      <c r="F37" s="280">
        <v>0.84402399103546144</v>
      </c>
      <c r="G37" s="313"/>
      <c r="H37" s="314" t="e">
        <f t="shared" si="17"/>
        <v>#N/A</v>
      </c>
      <c r="I37" s="270" t="s">
        <v>1074</v>
      </c>
      <c r="J37" s="271" t="s">
        <v>462</v>
      </c>
      <c r="K37" s="271"/>
      <c r="L37" s="272">
        <v>-730000</v>
      </c>
      <c r="M37" s="272">
        <v>-575237.92633117526</v>
      </c>
      <c r="N37" s="273">
        <v>1.2692379575805663</v>
      </c>
      <c r="O37" s="271"/>
      <c r="P37" s="271" t="str" cm="1">
        <f t="array" ref="P37">_xll.BDP(I37,"ID_ISIN")</f>
        <v>#N/A Field Not Applicable</v>
      </c>
      <c r="Q37" s="271" t="str" cm="1">
        <f t="array" ref="Q37">_xll.BDP(P37&amp;" Govt","MATURITY")</f>
        <v>#N/A Field Not Applicable Govt</v>
      </c>
      <c r="R37" s="271" t="str" cm="1">
        <f t="array" ref="R37">_xll.BDP(P37&amp;" Govt","CRNCY")</f>
        <v>#N/A Field Not Applicable Govt</v>
      </c>
      <c r="S37" s="274" t="str" cm="1">
        <f t="array" ref="S37">_xll.BDP(P37&amp;" Govt","RISK_MID")</f>
        <v>#N/A Field Not Applicable Govt</v>
      </c>
      <c r="T37" s="275" t="e">
        <f t="shared" ref="T37:T66" si="18">S37*L37/(10*U37)</f>
        <v>#VALUE!</v>
      </c>
      <c r="U37" s="271" t="str" cm="1">
        <f t="array" ref="U37">IF(R37="GBP",1,_xll.BDP("GBP"&amp;R37&amp;" CURNCY","PX_LAST"))</f>
        <v>#N/A Invalid Security</v>
      </c>
      <c r="V37" s="276" t="e">
        <f t="shared" ref="V37:V66" si="19">T37/($I$3*100)</f>
        <v>#VALUE!</v>
      </c>
      <c r="W37" s="271"/>
      <c r="X37" s="270" t="str">
        <f t="shared" ref="X37:X66" si="20">P37</f>
        <v>#N/A Field Not Applicable</v>
      </c>
      <c r="Y37" s="272">
        <f t="shared" ref="Y37:Y66" si="21">$Z$3*L37</f>
        <v>-345789.4736842105</v>
      </c>
      <c r="Z37" s="277">
        <f t="shared" ref="Z37:Z66" si="22">Y37-L37</f>
        <v>384210.5263157895</v>
      </c>
      <c r="AA37" s="277" t="e">
        <f t="shared" ref="AA37:AA66" si="23">Z37*S37/(10*U37)</f>
        <v>#VALUE!</v>
      </c>
      <c r="AB37" s="274" t="str" cm="1">
        <f t="array" ref="AB37">_xll.BDP(P37&amp;" Govt","PX_DIRTY_MID")</f>
        <v>#N/A Field Not Applicable Govt</v>
      </c>
      <c r="AC37" s="278" t="e">
        <f t="shared" ref="AC37:AC66" si="24">AB37*Z37*10/U37</f>
        <v>#VALUE!</v>
      </c>
      <c r="AD37" s="270" t="str">
        <f t="shared" ref="AD37:AD66" si="25">J37</f>
        <v>GBP/USD R 06/20/24 USD</v>
      </c>
      <c r="AE37" s="271">
        <v>0</v>
      </c>
      <c r="AF37" s="277">
        <f t="shared" ref="AF37:AF66" si="26">IF(AE37="",Z37,AE37)</f>
        <v>0</v>
      </c>
      <c r="AG37" s="277" t="e">
        <f t="shared" ref="AG37:AG66" si="27">AF37*S37/(10*U37)</f>
        <v>#VALUE!</v>
      </c>
      <c r="AH37" s="278" t="e">
        <f t="shared" ref="AH37:AH66" si="28">AB37*AF37*10/U37</f>
        <v>#VALUE!</v>
      </c>
      <c r="AI37" s="271" t="b">
        <f t="shared" ref="AI37:AI66" si="29">ABS(AF37)&lt;=ABS(L37)</f>
        <v>1</v>
      </c>
      <c r="AJ37" s="271"/>
      <c r="AK37" s="331" t="s">
        <v>1039</v>
      </c>
      <c r="AL37" s="332" t="str">
        <f t="shared" ref="AL37:AL68" si="30">I37</f>
        <v>GBP/USD R 06/20/24 Curncy</v>
      </c>
      <c r="AM37" s="332" t="str">
        <f t="shared" ref="AM37:AM68" si="31">IF(AF37&lt;0,"Sell","Buy")</f>
        <v>Buy</v>
      </c>
      <c r="AN37" s="333">
        <f t="shared" ref="AN37:AN68" si="32">ABS(AF37)</f>
        <v>0</v>
      </c>
      <c r="AO37" s="332" t="str">
        <f t="shared" ref="AO37:AO68" si="33">IF(AV37="OIS Swap","EUFFSW",IF(AV37="SPOT","EUFFFX",IF(AV37="FORWARD","EUFFFX",IF(AV37="US GOVERNMENT","USFIDRV",IF(AV37="Financial commodity future.","USEQ","EULNGFI")))))</f>
        <v>EUFFFX</v>
      </c>
      <c r="AP37" s="350" t="str">
        <f t="shared" ref="AP37:AP68" si="34">IF(AV37="Financial commodity future.",$AL$2,$AL$1)</f>
        <v>05/29/2024</v>
      </c>
      <c r="AQ37" s="332" t="s">
        <v>1035</v>
      </c>
      <c r="AR37" s="332" t="s">
        <v>1024</v>
      </c>
      <c r="AS37" s="332" t="s">
        <v>1025</v>
      </c>
      <c r="AT37" s="332"/>
      <c r="AU37" s="335"/>
      <c r="AV37" s="271" t="str" cm="1">
        <f t="array" ref="AV37">_xll.BDP(I37,"SECURITY_TYP")</f>
        <v>FORWARD</v>
      </c>
      <c r="AW37" s="271"/>
    </row>
    <row r="38" spans="1:49" s="280" customFormat="1" x14ac:dyDescent="0.35">
      <c r="A38" s="280" t="s">
        <v>1529</v>
      </c>
      <c r="B38" s="280" t="s">
        <v>1359</v>
      </c>
      <c r="D38" s="312">
        <v>-30000</v>
      </c>
      <c r="E38" s="312">
        <v>-25257.492128855934</v>
      </c>
      <c r="F38" s="280">
        <v>0.84402399103546144</v>
      </c>
      <c r="G38" s="313"/>
      <c r="H38" s="314">
        <f t="shared" si="17"/>
        <v>0</v>
      </c>
      <c r="I38" s="279" t="s">
        <v>591</v>
      </c>
      <c r="J38" s="280" t="s">
        <v>592</v>
      </c>
      <c r="L38" s="306">
        <v>444</v>
      </c>
      <c r="M38" s="306">
        <v>446520.82819672133</v>
      </c>
      <c r="N38" s="282">
        <v>97.453000000000003</v>
      </c>
      <c r="P38" s="280" t="str" cm="1">
        <f t="array" ref="P38">_xll.BDP(I38,"ID_ISIN")</f>
        <v>XS2584128263</v>
      </c>
      <c r="Q38" s="280" t="str" cm="1">
        <f t="array" ref="Q38">_xll.BDP(P38&amp;" Govt","MATURITY")</f>
        <v>30/07/2027</v>
      </c>
      <c r="R38" s="280" t="str" cm="1">
        <f t="array" ref="R38">_xll.BDP(P38&amp;" Govt","CRNCY")</f>
        <v>GBP</v>
      </c>
      <c r="S38" s="307" cm="1">
        <f t="array" ref="S38">_xll.BDP(P38&amp;" Govt","RISK_MID")</f>
        <v>2.7601266163578941</v>
      </c>
      <c r="T38" s="308">
        <f t="shared" si="18"/>
        <v>122.54962176629051</v>
      </c>
      <c r="U38" s="280" cm="1">
        <f t="array" ref="U38">IF(R38="GBP",1,_xll.BDP("GBP"&amp;R38&amp;" CURNCY","PX_LAST"))</f>
        <v>1</v>
      </c>
      <c r="V38" s="309">
        <f t="shared" si="19"/>
        <v>6.449980092962658E-2</v>
      </c>
      <c r="X38" s="279" t="str">
        <f t="shared" si="20"/>
        <v>XS2584128263</v>
      </c>
      <c r="Y38" s="306">
        <f t="shared" si="21"/>
        <v>210.31578947368419</v>
      </c>
      <c r="Z38" s="281">
        <f t="shared" si="22"/>
        <v>-233.68421052631581</v>
      </c>
      <c r="AA38" s="281">
        <f t="shared" si="23"/>
        <v>-64.499800929626588</v>
      </c>
      <c r="AB38" s="307" cm="1">
        <f t="array" ref="AB38">_xll.BDP(P38&amp;" Govt","PX_DIRTY_MID")</f>
        <v>101.97405737704919</v>
      </c>
      <c r="AC38" s="310">
        <f t="shared" si="24"/>
        <v>-238297.27092320973</v>
      </c>
      <c r="AD38" s="279" t="str">
        <f t="shared" si="25"/>
        <v>KFW 3 ¾ 07/30/27 EMTN</v>
      </c>
      <c r="AF38" s="281">
        <f t="shared" si="26"/>
        <v>-233.68421052631581</v>
      </c>
      <c r="AG38" s="281">
        <f t="shared" si="27"/>
        <v>-64.499800929626588</v>
      </c>
      <c r="AH38" s="310">
        <f t="shared" si="28"/>
        <v>-238297.27092320973</v>
      </c>
      <c r="AI38" s="280" t="b">
        <f t="shared" si="29"/>
        <v>1</v>
      </c>
      <c r="AK38" s="321" t="s">
        <v>1039</v>
      </c>
      <c r="AL38" s="322" t="str">
        <f t="shared" si="30"/>
        <v>ZM770599 Corp</v>
      </c>
      <c r="AM38" s="322" t="str">
        <f t="shared" si="31"/>
        <v>Sell</v>
      </c>
      <c r="AN38" s="323">
        <f t="shared" si="32"/>
        <v>233.68421052631581</v>
      </c>
      <c r="AO38" s="322" t="str">
        <f t="shared" si="33"/>
        <v>EULNGFI</v>
      </c>
      <c r="AP38" s="336" t="str">
        <f t="shared" si="34"/>
        <v>05/29/2024</v>
      </c>
      <c r="AQ38" s="322" t="s">
        <v>1035</v>
      </c>
      <c r="AR38" s="322" t="s">
        <v>1024</v>
      </c>
      <c r="AS38" s="322" t="s">
        <v>1025</v>
      </c>
      <c r="AT38" s="322"/>
      <c r="AU38" s="327"/>
      <c r="AV38" s="280" t="str" cm="1">
        <f t="array" ref="AV38">_xll.BDP(I38,"SECURITY_TYP")</f>
        <v>EURO MTN</v>
      </c>
    </row>
    <row r="39" spans="1:49" s="280" customFormat="1" x14ac:dyDescent="0.35">
      <c r="A39" s="280" t="s">
        <v>600</v>
      </c>
      <c r="B39" s="280" t="s">
        <v>601</v>
      </c>
      <c r="D39" s="312">
        <v>209</v>
      </c>
      <c r="E39" s="312">
        <v>83987.107765710432</v>
      </c>
      <c r="F39" s="280">
        <v>75.718000000000004</v>
      </c>
      <c r="G39" s="313"/>
      <c r="H39" s="314">
        <f t="shared" si="17"/>
        <v>0</v>
      </c>
      <c r="I39" s="279" t="s">
        <v>618</v>
      </c>
      <c r="J39" s="280" t="s">
        <v>619</v>
      </c>
      <c r="L39" s="306">
        <v>197</v>
      </c>
      <c r="M39" s="306">
        <v>200635.32819672133</v>
      </c>
      <c r="N39" s="282">
        <v>99.706000000000003</v>
      </c>
      <c r="P39" s="280" t="str" cm="1">
        <f t="array" ref="P39">_xll.BDP(I39,"ID_ISIN")</f>
        <v>XS0094804126</v>
      </c>
      <c r="Q39" s="280" t="str" cm="1">
        <f t="array" ref="Q39">_xll.BDP(P39&amp;" Govt","MATURITY")</f>
        <v>07/12/2028</v>
      </c>
      <c r="R39" s="280" t="str" cm="1">
        <f t="array" ref="R39">_xll.BDP(P39&amp;" Govt","CRNCY")</f>
        <v>GBP</v>
      </c>
      <c r="S39" s="307" cm="1">
        <f t="array" ref="S39">_xll.BDP(P39&amp;" Govt","RISK_MID")</f>
        <v>3.987913437931212</v>
      </c>
      <c r="T39" s="308">
        <f t="shared" si="18"/>
        <v>78.561894727244876</v>
      </c>
      <c r="U39" s="280" cm="1">
        <f t="array" ref="U39">IF(R39="GBP",1,_xll.BDP("GBP"&amp;R39&amp;" CURNCY","PX_LAST"))</f>
        <v>1</v>
      </c>
      <c r="V39" s="309">
        <f t="shared" si="19"/>
        <v>4.1348365645918359E-2</v>
      </c>
      <c r="X39" s="279" t="str">
        <f t="shared" si="20"/>
        <v>XS0094804126</v>
      </c>
      <c r="Y39" s="306">
        <f t="shared" si="21"/>
        <v>93.315789473684205</v>
      </c>
      <c r="Z39" s="281">
        <f t="shared" si="22"/>
        <v>-103.68421052631579</v>
      </c>
      <c r="AA39" s="281">
        <f t="shared" si="23"/>
        <v>-41.348365645918356</v>
      </c>
      <c r="AB39" s="307" cm="1">
        <f t="array" ref="AB39">_xll.BDP(P39&amp;" Govt","PX_DIRTY_MID")</f>
        <v>101.34850819672131</v>
      </c>
      <c r="AC39" s="310">
        <f t="shared" si="24"/>
        <v>-105082.40060396894</v>
      </c>
      <c r="AD39" s="279" t="str">
        <f t="shared" si="25"/>
        <v>LCRFIN 4 ½ 12/07/28 REGS</v>
      </c>
      <c r="AF39" s="281">
        <f t="shared" si="26"/>
        <v>-103.68421052631579</v>
      </c>
      <c r="AG39" s="281">
        <f t="shared" si="27"/>
        <v>-41.348365645918356</v>
      </c>
      <c r="AH39" s="310">
        <f t="shared" si="28"/>
        <v>-105082.40060396894</v>
      </c>
      <c r="AI39" s="280" t="b">
        <f t="shared" si="29"/>
        <v>1</v>
      </c>
      <c r="AK39" s="321" t="s">
        <v>1039</v>
      </c>
      <c r="AL39" s="322" t="str">
        <f t="shared" si="30"/>
        <v>EC101414 Corp</v>
      </c>
      <c r="AM39" s="322" t="str">
        <f t="shared" si="31"/>
        <v>Sell</v>
      </c>
      <c r="AN39" s="323">
        <f t="shared" si="32"/>
        <v>103.68421052631579</v>
      </c>
      <c r="AO39" s="322" t="str">
        <f t="shared" si="33"/>
        <v>EULNGFI</v>
      </c>
      <c r="AP39" s="336" t="str">
        <f t="shared" si="34"/>
        <v>05/29/2024</v>
      </c>
      <c r="AQ39" s="322" t="s">
        <v>1035</v>
      </c>
      <c r="AR39" s="322" t="s">
        <v>1024</v>
      </c>
      <c r="AS39" s="322" t="s">
        <v>1025</v>
      </c>
      <c r="AT39" s="322"/>
      <c r="AU39" s="327"/>
      <c r="AV39" s="280" t="str" cm="1">
        <f t="array" ref="AV39">_xll.BDP(I39,"SECURITY_TYP")</f>
        <v>EURO NON-DOLLAR</v>
      </c>
    </row>
    <row r="40" spans="1:49" s="280" customFormat="1" x14ac:dyDescent="0.35">
      <c r="A40" s="280" t="s">
        <v>598</v>
      </c>
      <c r="B40" s="280" t="s">
        <v>599</v>
      </c>
      <c r="D40" s="312">
        <v>1819</v>
      </c>
      <c r="E40" s="312">
        <v>119054.74787990849</v>
      </c>
      <c r="F40" s="280">
        <v>90.33</v>
      </c>
      <c r="G40" s="313"/>
      <c r="H40" s="314">
        <f t="shared" si="17"/>
        <v>0</v>
      </c>
      <c r="I40" s="279" t="s">
        <v>598</v>
      </c>
      <c r="J40" s="280" t="s">
        <v>599</v>
      </c>
      <c r="L40" s="306">
        <v>1819</v>
      </c>
      <c r="M40" s="306">
        <v>119448.09612162957</v>
      </c>
      <c r="N40" s="282">
        <v>88.902000000000001</v>
      </c>
      <c r="P40" s="280" t="str" cm="1">
        <f t="array" ref="P40">_xll.BDP(I40,"ID_ISIN")</f>
        <v>NO0012440397</v>
      </c>
      <c r="Q40" s="280" t="str" cm="1">
        <f t="array" ref="Q40">_xll.BDP(P40&amp;" Govt","MATURITY")</f>
        <v>18/05/2032</v>
      </c>
      <c r="R40" s="280" t="str" cm="1">
        <f t="array" ref="R40">_xll.BDP(P40&amp;" Govt","CRNCY")</f>
        <v>NOK</v>
      </c>
      <c r="S40" s="307" cm="1">
        <f t="array" ref="S40">_xll.BDP(P40&amp;" Govt","RISK_MID")</f>
        <v>6.3549605862448288</v>
      </c>
      <c r="T40" s="308">
        <f t="shared" si="18"/>
        <v>83.441656366427097</v>
      </c>
      <c r="U40" s="280" cm="1">
        <f t="array" ref="U40">IF(R40="GBP",1,_xll.BDP("GBP"&amp;R40&amp;" CURNCY","PX_LAST"))</f>
        <v>13.8536</v>
      </c>
      <c r="V40" s="309">
        <f t="shared" si="19"/>
        <v>4.3916661245487945E-2</v>
      </c>
      <c r="X40" s="279" t="str">
        <f t="shared" si="20"/>
        <v>NO0012440397</v>
      </c>
      <c r="Y40" s="306">
        <f t="shared" si="21"/>
        <v>861.63157894736833</v>
      </c>
      <c r="Z40" s="281">
        <f t="shared" si="22"/>
        <v>-957.36842105263167</v>
      </c>
      <c r="AA40" s="281">
        <f t="shared" si="23"/>
        <v>-43.916661245487944</v>
      </c>
      <c r="AB40" s="307" cm="1">
        <f t="array" ref="AB40">_xll.BDP(P40&amp;" Govt","PX_DIRTY_MID")</f>
        <v>90.831493150684935</v>
      </c>
      <c r="AC40" s="310">
        <f t="shared" si="24"/>
        <v>-62770.112591329445</v>
      </c>
      <c r="AD40" s="279" t="str">
        <f t="shared" si="25"/>
        <v>NGB 2 ⅛ 05/18/32 484</v>
      </c>
      <c r="AF40" s="281">
        <f t="shared" si="26"/>
        <v>-957.36842105263167</v>
      </c>
      <c r="AG40" s="281">
        <f t="shared" si="27"/>
        <v>-43.916661245487944</v>
      </c>
      <c r="AH40" s="310">
        <f t="shared" si="28"/>
        <v>-62770.112591329445</v>
      </c>
      <c r="AI40" s="280" t="b">
        <f t="shared" si="29"/>
        <v>1</v>
      </c>
      <c r="AK40" s="321" t="s">
        <v>1039</v>
      </c>
      <c r="AL40" s="322" t="str">
        <f t="shared" si="30"/>
        <v>BU322557 Corp</v>
      </c>
      <c r="AM40" s="322" t="str">
        <f t="shared" si="31"/>
        <v>Sell</v>
      </c>
      <c r="AN40" s="323">
        <f t="shared" si="32"/>
        <v>957.36842105263167</v>
      </c>
      <c r="AO40" s="322" t="str">
        <f t="shared" si="33"/>
        <v>EULNGFI</v>
      </c>
      <c r="AP40" s="336" t="str">
        <f t="shared" si="34"/>
        <v>05/29/2024</v>
      </c>
      <c r="AQ40" s="322" t="s">
        <v>1035</v>
      </c>
      <c r="AR40" s="322" t="s">
        <v>1024</v>
      </c>
      <c r="AS40" s="322" t="s">
        <v>1025</v>
      </c>
      <c r="AT40" s="322"/>
      <c r="AU40" s="327"/>
      <c r="AV40" s="280" t="str" cm="1">
        <f t="array" ref="AV40">_xll.BDP(I40,"SECURITY_TYP")</f>
        <v>DOMESTIC</v>
      </c>
    </row>
    <row r="41" spans="1:49" s="280" customFormat="1" x14ac:dyDescent="0.35">
      <c r="A41" s="280" t="s">
        <v>597</v>
      </c>
      <c r="B41" s="280" t="s">
        <v>333</v>
      </c>
      <c r="D41" s="312">
        <v>474.6</v>
      </c>
      <c r="E41" s="312">
        <v>408573.75230769237</v>
      </c>
      <c r="F41" s="280">
        <v>85.86</v>
      </c>
      <c r="G41" s="313"/>
      <c r="H41" s="314">
        <f t="shared" si="17"/>
        <v>0</v>
      </c>
      <c r="I41" s="279" t="s">
        <v>622</v>
      </c>
      <c r="J41" s="280" t="s">
        <v>623</v>
      </c>
      <c r="L41" s="306">
        <v>700</v>
      </c>
      <c r="M41" s="306">
        <v>51478.445412457921</v>
      </c>
      <c r="N41" s="282">
        <v>99.18</v>
      </c>
      <c r="P41" s="280" t="str" cm="1">
        <f t="array" ref="P41">_xll.BDP(I41,"ID_ISIN")</f>
        <v>NO0013148338</v>
      </c>
      <c r="Q41" s="280" t="str" cm="1">
        <f t="array" ref="Q41">_xll.BDP(P41&amp;" Govt","MATURITY")</f>
        <v>13/04/2034</v>
      </c>
      <c r="R41" s="280" t="str" cm="1">
        <f t="array" ref="R41">_xll.BDP(P41&amp;" Govt","CRNCY")</f>
        <v>NOK</v>
      </c>
      <c r="S41" s="307" cm="1">
        <f t="array" ref="S41">_xll.BDP(P41&amp;" Govt","RISK_MID")</f>
        <v>8.1613804468794626</v>
      </c>
      <c r="T41" s="308">
        <f t="shared" si="18"/>
        <v>41.238135306459142</v>
      </c>
      <c r="U41" s="280" cm="1">
        <f t="array" ref="U41">IF(R41="GBP",1,_xll.BDP("GBP"&amp;R41&amp;" CURNCY","PX_LAST"))</f>
        <v>13.8536</v>
      </c>
      <c r="V41" s="309">
        <f t="shared" si="19"/>
        <v>2.1704281740241655E-2</v>
      </c>
      <c r="X41" s="279" t="str">
        <f t="shared" si="20"/>
        <v>NO0013148338</v>
      </c>
      <c r="Y41" s="306">
        <f t="shared" si="21"/>
        <v>331.57894736842104</v>
      </c>
      <c r="Z41" s="281">
        <f t="shared" si="22"/>
        <v>-368.42105263157896</v>
      </c>
      <c r="AA41" s="281">
        <f t="shared" si="23"/>
        <v>-21.704281740241655</v>
      </c>
      <c r="AB41" s="307" cm="1">
        <f t="array" ref="AB41">_xll.BDP(P41&amp;" Govt","PX_DIRTY_MID")</f>
        <v>101.64956164383563</v>
      </c>
      <c r="AC41" s="310">
        <f t="shared" si="24"/>
        <v>-27032.568069209803</v>
      </c>
      <c r="AD41" s="279" t="str">
        <f t="shared" si="25"/>
        <v>NGB 3 ⅝ 04/13/34 487</v>
      </c>
      <c r="AF41" s="281">
        <f t="shared" si="26"/>
        <v>-368.42105263157896</v>
      </c>
      <c r="AG41" s="281">
        <f t="shared" si="27"/>
        <v>-21.704281740241655</v>
      </c>
      <c r="AH41" s="310">
        <f t="shared" si="28"/>
        <v>-27032.568069209803</v>
      </c>
      <c r="AI41" s="280" t="b">
        <f t="shared" si="29"/>
        <v>1</v>
      </c>
      <c r="AK41" s="321" t="s">
        <v>1039</v>
      </c>
      <c r="AL41" s="322" t="str">
        <f t="shared" si="30"/>
        <v>ZF826242 Corp</v>
      </c>
      <c r="AM41" s="322" t="str">
        <f t="shared" si="31"/>
        <v>Sell</v>
      </c>
      <c r="AN41" s="323">
        <f t="shared" si="32"/>
        <v>368.42105263157896</v>
      </c>
      <c r="AO41" s="322" t="str">
        <f t="shared" si="33"/>
        <v>EULNGFI</v>
      </c>
      <c r="AP41" s="336" t="str">
        <f t="shared" si="34"/>
        <v>05/29/2024</v>
      </c>
      <c r="AQ41" s="322" t="s">
        <v>1035</v>
      </c>
      <c r="AR41" s="322" t="s">
        <v>1024</v>
      </c>
      <c r="AS41" s="322" t="s">
        <v>1025</v>
      </c>
      <c r="AT41" s="322"/>
      <c r="AU41" s="327"/>
      <c r="AV41" s="280" t="str" cm="1">
        <f t="array" ref="AV41">_xll.BDP(I41,"SECURITY_TYP")</f>
        <v>DOMESTIC</v>
      </c>
    </row>
    <row r="42" spans="1:49" s="280" customFormat="1" x14ac:dyDescent="0.35">
      <c r="A42" s="280" t="s">
        <v>186</v>
      </c>
      <c r="B42" s="280" t="s">
        <v>187</v>
      </c>
      <c r="D42" s="312">
        <v>497896.50999999931</v>
      </c>
      <c r="E42" s="312">
        <v>497896.50999999925</v>
      </c>
      <c r="F42" s="280">
        <v>1</v>
      </c>
      <c r="G42" s="313"/>
      <c r="H42" s="314">
        <f t="shared" si="17"/>
        <v>0</v>
      </c>
      <c r="I42" s="279" t="s">
        <v>574</v>
      </c>
      <c r="J42" s="280" t="s">
        <v>575</v>
      </c>
      <c r="L42" s="306">
        <v>200</v>
      </c>
      <c r="M42" s="306">
        <v>179107.60439560437</v>
      </c>
      <c r="N42" s="282">
        <v>88.855999999999995</v>
      </c>
      <c r="P42" s="280" t="str" cm="1">
        <f t="array" ref="P42">_xll.BDP(I42,"ID_ISIN")</f>
        <v>XS1916263897</v>
      </c>
      <c r="Q42" s="280" t="str" cm="1">
        <f t="array" ref="Q42">_xll.BDP(P42&amp;" Govt","MATURITY")</f>
        <v>23/01/2029</v>
      </c>
      <c r="R42" s="280" t="str" cm="1">
        <f t="array" ref="R42">_xll.BDP(P42&amp;" Govt","CRNCY")</f>
        <v>GBP</v>
      </c>
      <c r="S42" s="307" cm="1">
        <f t="array" ref="S42">_xll.BDP(P42&amp;" Govt","RISK_MID")</f>
        <v>3.8262499198644662</v>
      </c>
      <c r="T42" s="308">
        <f t="shared" si="18"/>
        <v>76.524998397289323</v>
      </c>
      <c r="U42" s="280" cm="1">
        <f t="array" ref="U42">IF(R42="GBP",1,_xll.BDP("GBP"&amp;R42&amp;" CURNCY","PX_LAST"))</f>
        <v>1</v>
      </c>
      <c r="V42" s="309">
        <f t="shared" si="19"/>
        <v>4.0276314945941749E-2</v>
      </c>
      <c r="X42" s="279" t="str">
        <f t="shared" si="20"/>
        <v>XS1916263897</v>
      </c>
      <c r="Y42" s="306">
        <f t="shared" si="21"/>
        <v>94.73684210526315</v>
      </c>
      <c r="Z42" s="281">
        <f t="shared" si="22"/>
        <v>-105.26315789473685</v>
      </c>
      <c r="AA42" s="281">
        <f t="shared" si="23"/>
        <v>-40.276314945941756</v>
      </c>
      <c r="AB42" s="307" cm="1">
        <f t="array" ref="AB42">_xll.BDP(P42&amp;" Govt","PX_DIRTY_MID")</f>
        <v>91.227538461538458</v>
      </c>
      <c r="AC42" s="310">
        <f t="shared" si="24"/>
        <v>-96028.987854251012</v>
      </c>
      <c r="AD42" s="279" t="str">
        <f t="shared" si="25"/>
        <v>PRSFIN 2 01/23/29</v>
      </c>
      <c r="AF42" s="281">
        <f t="shared" si="26"/>
        <v>-105.26315789473685</v>
      </c>
      <c r="AG42" s="281">
        <f t="shared" si="27"/>
        <v>-40.276314945941756</v>
      </c>
      <c r="AH42" s="310">
        <f t="shared" si="28"/>
        <v>-96028.987854251012</v>
      </c>
      <c r="AI42" s="280" t="b">
        <f t="shared" si="29"/>
        <v>1</v>
      </c>
      <c r="AK42" s="321" t="s">
        <v>1039</v>
      </c>
      <c r="AL42" s="322" t="str">
        <f t="shared" si="30"/>
        <v>AW772414 Corp</v>
      </c>
      <c r="AM42" s="322" t="str">
        <f t="shared" si="31"/>
        <v>Sell</v>
      </c>
      <c r="AN42" s="323">
        <f t="shared" si="32"/>
        <v>105.26315789473685</v>
      </c>
      <c r="AO42" s="322" t="str">
        <f t="shared" si="33"/>
        <v>EULNGFI</v>
      </c>
      <c r="AP42" s="336" t="str">
        <f t="shared" si="34"/>
        <v>05/29/2024</v>
      </c>
      <c r="AQ42" s="322" t="s">
        <v>1035</v>
      </c>
      <c r="AR42" s="322" t="s">
        <v>1024</v>
      </c>
      <c r="AS42" s="322" t="s">
        <v>1025</v>
      </c>
      <c r="AT42" s="322"/>
      <c r="AU42" s="327"/>
      <c r="AV42" s="280" t="str" cm="1">
        <f t="array" ref="AV42">_xll.BDP(I42,"SECURITY_TYP")</f>
        <v>EURO NON-DOLLAR</v>
      </c>
    </row>
    <row r="43" spans="1:49" s="280" customFormat="1" x14ac:dyDescent="0.35">
      <c r="A43" s="280" t="s">
        <v>605</v>
      </c>
      <c r="B43" s="280" t="s">
        <v>606</v>
      </c>
      <c r="D43" s="312">
        <v>269</v>
      </c>
      <c r="E43" s="312">
        <v>110410.44066670485</v>
      </c>
      <c r="F43" s="280">
        <v>77.894000000000005</v>
      </c>
      <c r="G43" s="313"/>
      <c r="H43" s="314">
        <f t="shared" si="17"/>
        <v>0</v>
      </c>
      <c r="I43" s="279" t="s">
        <v>597</v>
      </c>
      <c r="J43" s="280" t="s">
        <v>333</v>
      </c>
      <c r="L43" s="306">
        <v>474.6</v>
      </c>
      <c r="M43" s="306">
        <v>401853.72923076927</v>
      </c>
      <c r="N43" s="282">
        <v>84.51</v>
      </c>
      <c r="P43" s="280" t="str" cm="1">
        <f t="array" ref="P43">_xll.BDP(I43,"ID_ISIN")</f>
        <v>GB00BLPK7227</v>
      </c>
      <c r="Q43" s="280" t="str" cm="1">
        <f t="array" ref="Q43">_xll.BDP(P43&amp;" Govt","MATURITY")</f>
        <v>31/01/2029</v>
      </c>
      <c r="R43" s="280" t="str" cm="1">
        <f t="array" ref="R43">_xll.BDP(P43&amp;" Govt","CRNCY")</f>
        <v>GBP</v>
      </c>
      <c r="S43" s="307" cm="1">
        <f t="array" ref="S43">_xll.BDP(P43&amp;" Govt","RISK_MID")</f>
        <v>3.7847557140182175</v>
      </c>
      <c r="T43" s="308">
        <f t="shared" si="18"/>
        <v>179.6245061873046</v>
      </c>
      <c r="U43" s="280" cm="1">
        <f t="array" ref="U43">IF(R43="GBP",1,_xll.BDP("GBP"&amp;R43&amp;" CURNCY","PX_LAST"))</f>
        <v>1</v>
      </c>
      <c r="V43" s="309">
        <f t="shared" si="19"/>
        <v>9.4539213782791898E-2</v>
      </c>
      <c r="X43" s="279" t="str">
        <f t="shared" si="20"/>
        <v>GB00BLPK7227</v>
      </c>
      <c r="Y43" s="306">
        <f t="shared" si="21"/>
        <v>224.81052631578947</v>
      </c>
      <c r="Z43" s="281">
        <f t="shared" si="22"/>
        <v>-249.78947368421055</v>
      </c>
      <c r="AA43" s="281">
        <f t="shared" si="23"/>
        <v>-94.539213782791904</v>
      </c>
      <c r="AB43" s="307" cm="1">
        <f t="array" ref="AB43">_xll.BDP(P43&amp;" Govt","PX_DIRTY_MID")</f>
        <v>86.101021978021961</v>
      </c>
      <c r="AC43" s="310">
        <f t="shared" si="24"/>
        <v>-215071.2896356275</v>
      </c>
      <c r="AD43" s="279" t="str">
        <f t="shared" si="25"/>
        <v>UKT 0 ½ 01/31/29</v>
      </c>
      <c r="AF43" s="281">
        <f t="shared" si="26"/>
        <v>-249.78947368421055</v>
      </c>
      <c r="AG43" s="281">
        <f t="shared" si="27"/>
        <v>-94.539213782791904</v>
      </c>
      <c r="AH43" s="310">
        <f t="shared" si="28"/>
        <v>-215071.2896356275</v>
      </c>
      <c r="AI43" s="280" t="b">
        <f t="shared" si="29"/>
        <v>1</v>
      </c>
      <c r="AK43" s="321" t="s">
        <v>1039</v>
      </c>
      <c r="AL43" s="322" t="str">
        <f t="shared" si="30"/>
        <v>BR181418 Corp</v>
      </c>
      <c r="AM43" s="322" t="str">
        <f t="shared" si="31"/>
        <v>Sell</v>
      </c>
      <c r="AN43" s="323">
        <f t="shared" si="32"/>
        <v>249.78947368421055</v>
      </c>
      <c r="AO43" s="322" t="str">
        <f t="shared" si="33"/>
        <v>EULNGFI</v>
      </c>
      <c r="AP43" s="336" t="str">
        <f t="shared" si="34"/>
        <v>05/29/2024</v>
      </c>
      <c r="AQ43" s="322" t="s">
        <v>1035</v>
      </c>
      <c r="AR43" s="322" t="s">
        <v>1024</v>
      </c>
      <c r="AS43" s="322" t="s">
        <v>1025</v>
      </c>
      <c r="AT43" s="322"/>
      <c r="AU43" s="327"/>
      <c r="AV43" s="280" t="str" cm="1">
        <f t="array" ref="AV43">_xll.BDP(I43,"SECURITY_TYP")</f>
        <v>UK GILT STOCK</v>
      </c>
    </row>
    <row r="44" spans="1:49" s="280" customFormat="1" x14ac:dyDescent="0.35">
      <c r="A44" s="280" t="s">
        <v>1348</v>
      </c>
      <c r="B44" s="280" t="s">
        <v>1530</v>
      </c>
      <c r="D44" s="312">
        <v>0</v>
      </c>
      <c r="E44" s="312">
        <v>0</v>
      </c>
      <c r="F44" s="280">
        <v>0</v>
      </c>
      <c r="G44" s="313"/>
      <c r="H44" s="314">
        <f t="shared" si="17"/>
        <v>0</v>
      </c>
      <c r="I44" s="279" t="s">
        <v>635</v>
      </c>
      <c r="J44" s="280" t="s">
        <v>332</v>
      </c>
      <c r="L44" s="306">
        <v>370.5</v>
      </c>
      <c r="M44" s="306">
        <v>108505.29811475408</v>
      </c>
      <c r="N44" s="282">
        <v>29.236999999999998</v>
      </c>
      <c r="P44" s="280" t="str" cm="1">
        <f t="array" ref="P44">_xll.BDP(I44,"ID_ISIN")</f>
        <v>GB00BMBL1D50</v>
      </c>
      <c r="Q44" s="280" t="str" cm="1">
        <f t="array" ref="Q44">_xll.BDP(P44&amp;" Govt","MATURITY")</f>
        <v>22/10/2061</v>
      </c>
      <c r="R44" s="280" t="str" cm="1">
        <f t="array" ref="R44">_xll.BDP(P44&amp;" Govt","CRNCY")</f>
        <v>GBP</v>
      </c>
      <c r="S44" s="307" cm="1">
        <f t="array" ref="S44">_xll.BDP(P44&amp;" Govt","RISK_MID")</f>
        <v>9.0294075705738663</v>
      </c>
      <c r="T44" s="308">
        <f t="shared" si="18"/>
        <v>334.53955048976178</v>
      </c>
      <c r="U44" s="280" cm="1">
        <f t="array" ref="U44">IF(R44="GBP",1,_xll.BDP("GBP"&amp;R44&amp;" CURNCY","PX_LAST"))</f>
        <v>1</v>
      </c>
      <c r="V44" s="309">
        <f t="shared" si="19"/>
        <v>0.1760734476261904</v>
      </c>
      <c r="X44" s="279" t="str">
        <f t="shared" si="20"/>
        <v>GB00BMBL1D50</v>
      </c>
      <c r="Y44" s="306">
        <f t="shared" si="21"/>
        <v>175.5</v>
      </c>
      <c r="Z44" s="281">
        <f t="shared" si="22"/>
        <v>-195</v>
      </c>
      <c r="AA44" s="281">
        <f t="shared" si="23"/>
        <v>-176.07344762619039</v>
      </c>
      <c r="AB44" s="307" cm="1">
        <f t="array" ref="AB44">_xll.BDP(P44&amp;" Govt","PX_DIRTY_MID")</f>
        <v>30.633754098360654</v>
      </c>
      <c r="AC44" s="310">
        <f t="shared" si="24"/>
        <v>-59735.820491803279</v>
      </c>
      <c r="AD44" s="279" t="str">
        <f t="shared" si="25"/>
        <v>UKT 0 ½ 10/22/61</v>
      </c>
      <c r="AF44" s="281">
        <f t="shared" si="26"/>
        <v>-195</v>
      </c>
      <c r="AG44" s="281">
        <f t="shared" si="27"/>
        <v>-176.07344762619039</v>
      </c>
      <c r="AH44" s="310">
        <f t="shared" si="28"/>
        <v>-59735.820491803279</v>
      </c>
      <c r="AI44" s="280" t="b">
        <f t="shared" si="29"/>
        <v>1</v>
      </c>
      <c r="AK44" s="321" t="s">
        <v>1039</v>
      </c>
      <c r="AL44" s="322" t="str">
        <f t="shared" si="30"/>
        <v>BJ457937 Corp</v>
      </c>
      <c r="AM44" s="322" t="str">
        <f t="shared" si="31"/>
        <v>Sell</v>
      </c>
      <c r="AN44" s="323">
        <f t="shared" si="32"/>
        <v>195</v>
      </c>
      <c r="AO44" s="322" t="str">
        <f t="shared" si="33"/>
        <v>EULNGFI</v>
      </c>
      <c r="AP44" s="336" t="str">
        <f t="shared" si="34"/>
        <v>05/29/2024</v>
      </c>
      <c r="AQ44" s="322" t="s">
        <v>1035</v>
      </c>
      <c r="AR44" s="322" t="s">
        <v>1024</v>
      </c>
      <c r="AS44" s="322" t="s">
        <v>1025</v>
      </c>
      <c r="AT44" s="322"/>
      <c r="AU44" s="327"/>
      <c r="AV44" s="280" t="str" cm="1">
        <f t="array" ref="AV44">_xll.BDP(I44,"SECURITY_TYP")</f>
        <v>UK GILT STOCK</v>
      </c>
    </row>
    <row r="45" spans="1:49" s="280" customFormat="1" x14ac:dyDescent="0.35">
      <c r="A45" s="280" t="s">
        <v>618</v>
      </c>
      <c r="B45" s="280" t="s">
        <v>619</v>
      </c>
      <c r="D45" s="312">
        <v>197</v>
      </c>
      <c r="E45" s="312">
        <v>199455.62114754098</v>
      </c>
      <c r="F45" s="280">
        <v>100.767</v>
      </c>
      <c r="G45" s="313"/>
      <c r="H45" s="314">
        <f t="shared" si="17"/>
        <v>0</v>
      </c>
      <c r="I45" s="279" t="s">
        <v>610</v>
      </c>
      <c r="J45" s="280" t="s">
        <v>330</v>
      </c>
      <c r="L45" s="306">
        <v>1210</v>
      </c>
      <c r="M45" s="306">
        <v>584021.25934065925</v>
      </c>
      <c r="N45" s="282">
        <v>47.860999999999997</v>
      </c>
      <c r="P45" s="280" t="str" cm="1">
        <f t="array" ref="P45">_xll.BDP(I45,"ID_ISIN")</f>
        <v>GB00BLH38158</v>
      </c>
      <c r="Q45" s="280" t="str" cm="1">
        <f t="array" ref="Q45">_xll.BDP(P45&amp;" Govt","MATURITY")</f>
        <v>31/07/2051</v>
      </c>
      <c r="R45" s="280" t="str" cm="1">
        <f t="array" ref="R45">_xll.BDP(P45&amp;" Govt","CRNCY")</f>
        <v>GBP</v>
      </c>
      <c r="S45" s="307" cm="1">
        <f t="array" ref="S45">_xll.BDP(P45&amp;" Govt","RISK_MID")</f>
        <v>9.9665320056196549</v>
      </c>
      <c r="T45" s="308">
        <f t="shared" si="18"/>
        <v>1205.9503726799783</v>
      </c>
      <c r="U45" s="280" cm="1">
        <f t="array" ref="U45">IF(R45="GBP",1,_xll.BDP("GBP"&amp;R45&amp;" CURNCY","PX_LAST"))</f>
        <v>1</v>
      </c>
      <c r="V45" s="309">
        <f t="shared" si="19"/>
        <v>0.63471072246314642</v>
      </c>
      <c r="X45" s="279" t="str">
        <f t="shared" si="20"/>
        <v>GB00BLH38158</v>
      </c>
      <c r="Y45" s="306">
        <f t="shared" si="21"/>
        <v>573.15789473684208</v>
      </c>
      <c r="Z45" s="281">
        <f t="shared" si="22"/>
        <v>-636.84210526315792</v>
      </c>
      <c r="AA45" s="281">
        <f t="shared" si="23"/>
        <v>-634.71072246314645</v>
      </c>
      <c r="AB45" s="307" cm="1">
        <f t="array" ref="AB45">_xll.BDP(P45&amp;" Govt","PX_DIRTY_MID")</f>
        <v>49.672054945054946</v>
      </c>
      <c r="AC45" s="310">
        <f t="shared" si="24"/>
        <v>-316332.56043956045</v>
      </c>
      <c r="AD45" s="279" t="str">
        <f t="shared" si="25"/>
        <v>UKT 1 ¼ 07/31/51</v>
      </c>
      <c r="AF45" s="281">
        <f t="shared" si="26"/>
        <v>-636.84210526315792</v>
      </c>
      <c r="AG45" s="281">
        <f t="shared" si="27"/>
        <v>-634.71072246314645</v>
      </c>
      <c r="AH45" s="310">
        <f t="shared" si="28"/>
        <v>-316332.56043956045</v>
      </c>
      <c r="AI45" s="280" t="b">
        <f t="shared" si="29"/>
        <v>1</v>
      </c>
      <c r="AK45" s="321" t="s">
        <v>1039</v>
      </c>
      <c r="AL45" s="322" t="str">
        <f t="shared" si="30"/>
        <v>BP130056 Corp</v>
      </c>
      <c r="AM45" s="322" t="str">
        <f t="shared" si="31"/>
        <v>Sell</v>
      </c>
      <c r="AN45" s="323">
        <f t="shared" si="32"/>
        <v>636.84210526315792</v>
      </c>
      <c r="AO45" s="322" t="str">
        <f t="shared" si="33"/>
        <v>EULNGFI</v>
      </c>
      <c r="AP45" s="336" t="str">
        <f t="shared" si="34"/>
        <v>05/29/2024</v>
      </c>
      <c r="AQ45" s="322" t="s">
        <v>1035</v>
      </c>
      <c r="AR45" s="322" t="s">
        <v>1024</v>
      </c>
      <c r="AS45" s="322" t="s">
        <v>1025</v>
      </c>
      <c r="AT45" s="322"/>
      <c r="AU45" s="327"/>
      <c r="AV45" s="280" t="str" cm="1">
        <f t="array" ref="AV45">_xll.BDP(I45,"SECURITY_TYP")</f>
        <v>UK GILT STOCK</v>
      </c>
    </row>
    <row r="46" spans="1:49" s="280" customFormat="1" x14ac:dyDescent="0.35">
      <c r="A46" s="280" t="s">
        <v>573</v>
      </c>
      <c r="B46" s="280" t="s">
        <v>344</v>
      </c>
      <c r="D46" s="280">
        <v>744.8</v>
      </c>
      <c r="E46" s="280">
        <v>640764.04430769221</v>
      </c>
      <c r="F46" s="280">
        <v>86.099000000000004</v>
      </c>
      <c r="G46" s="313"/>
      <c r="H46" s="314">
        <f t="shared" si="17"/>
        <v>0</v>
      </c>
      <c r="I46" s="279" t="s">
        <v>638</v>
      </c>
      <c r="J46" s="280" t="s">
        <v>335</v>
      </c>
      <c r="L46" s="306">
        <v>694</v>
      </c>
      <c r="M46" s="306">
        <v>356180.48229508195</v>
      </c>
      <c r="N46" s="282">
        <v>51.162999999999997</v>
      </c>
      <c r="P46" s="280" t="str" cm="1">
        <f t="array" ref="P46">_xll.BDP(I46,"ID_ISIN")</f>
        <v>GB00BJLR0J16</v>
      </c>
      <c r="Q46" s="280" t="str" cm="1">
        <f t="array" ref="Q46">_xll.BDP(P46&amp;" Govt","MATURITY")</f>
        <v>22/10/2054</v>
      </c>
      <c r="R46" s="280" t="str" cm="1">
        <f t="array" ref="R46">_xll.BDP(P46&amp;" Govt","CRNCY")</f>
        <v>GBP</v>
      </c>
      <c r="S46" s="307" cm="1">
        <f t="array" ref="S46">_xll.BDP(P46&amp;" Govt","RISK_MID")</f>
        <v>10.790145651683858</v>
      </c>
      <c r="T46" s="308">
        <f t="shared" si="18"/>
        <v>748.83610822685978</v>
      </c>
      <c r="U46" s="280" cm="1">
        <f t="array" ref="U46">IF(R46="GBP",1,_xll.BDP("GBP"&amp;R46&amp;" CURNCY","PX_LAST"))</f>
        <v>1</v>
      </c>
      <c r="V46" s="309">
        <f t="shared" si="19"/>
        <v>0.39412426748782092</v>
      </c>
      <c r="X46" s="279" t="str">
        <f t="shared" si="20"/>
        <v>GB00BJLR0J16</v>
      </c>
      <c r="Y46" s="306">
        <f t="shared" si="21"/>
        <v>328.73684210526312</v>
      </c>
      <c r="Z46" s="281">
        <f t="shared" si="22"/>
        <v>-365.26315789473688</v>
      </c>
      <c r="AA46" s="281">
        <f t="shared" si="23"/>
        <v>-394.12426748782093</v>
      </c>
      <c r="AB46" s="307" cm="1">
        <f t="array" ref="AB46">_xll.BDP(P46&amp;" Govt","PX_DIRTY_MID")</f>
        <v>52.843450819672135</v>
      </c>
      <c r="AC46" s="310">
        <f t="shared" si="24"/>
        <v>-193017.65720448666</v>
      </c>
      <c r="AD46" s="279" t="str">
        <f t="shared" si="25"/>
        <v>UKT 1 ⅝ 10/22/54</v>
      </c>
      <c r="AF46" s="281">
        <f t="shared" si="26"/>
        <v>-365.26315789473688</v>
      </c>
      <c r="AG46" s="281">
        <f t="shared" si="27"/>
        <v>-394.12426748782093</v>
      </c>
      <c r="AH46" s="310">
        <f t="shared" si="28"/>
        <v>-193017.65720448666</v>
      </c>
      <c r="AI46" s="280" t="b">
        <f t="shared" si="29"/>
        <v>1</v>
      </c>
      <c r="AK46" s="321" t="s">
        <v>1039</v>
      </c>
      <c r="AL46" s="322" t="str">
        <f t="shared" si="30"/>
        <v>ZS535571 Corp</v>
      </c>
      <c r="AM46" s="322" t="str">
        <f t="shared" si="31"/>
        <v>Sell</v>
      </c>
      <c r="AN46" s="323">
        <f t="shared" si="32"/>
        <v>365.26315789473688</v>
      </c>
      <c r="AO46" s="322" t="str">
        <f t="shared" si="33"/>
        <v>EULNGFI</v>
      </c>
      <c r="AP46" s="336" t="str">
        <f t="shared" si="34"/>
        <v>05/29/2024</v>
      </c>
      <c r="AQ46" s="322" t="s">
        <v>1035</v>
      </c>
      <c r="AR46" s="322" t="s">
        <v>1024</v>
      </c>
      <c r="AS46" s="322" t="s">
        <v>1025</v>
      </c>
      <c r="AT46" s="322"/>
      <c r="AU46" s="327"/>
      <c r="AV46" s="280" t="str" cm="1">
        <f t="array" ref="AV46">_xll.BDP(I46,"SECURITY_TYP")</f>
        <v>UK GILT STOCK</v>
      </c>
    </row>
    <row r="47" spans="1:49" s="280" customFormat="1" x14ac:dyDescent="0.35">
      <c r="A47" s="280" t="s">
        <v>615</v>
      </c>
      <c r="B47" s="280" t="s">
        <v>342</v>
      </c>
      <c r="D47" s="280">
        <v>354.5</v>
      </c>
      <c r="E47" s="280">
        <v>308868.3509615385</v>
      </c>
      <c r="F47" s="280">
        <v>87.2</v>
      </c>
      <c r="G47" s="313"/>
      <c r="H47" s="314">
        <f t="shared" si="17"/>
        <v>0</v>
      </c>
      <c r="I47" s="279" t="s">
        <v>588</v>
      </c>
      <c r="J47" s="280" t="s">
        <v>340</v>
      </c>
      <c r="L47" s="306">
        <v>682</v>
      </c>
      <c r="M47" s="306">
        <v>358326.73461538466</v>
      </c>
      <c r="N47" s="282">
        <v>51.93</v>
      </c>
      <c r="P47" s="280" t="str" cm="1">
        <f t="array" ref="P47">_xll.BDP(I47,"ID_ISIN")</f>
        <v>GB00BD0XH204</v>
      </c>
      <c r="Q47" s="280" t="str" cm="1">
        <f t="array" ref="Q47">_xll.BDP(P47&amp;" Govt","MATURITY")</f>
        <v>22/07/2057</v>
      </c>
      <c r="R47" s="280" t="str" cm="1">
        <f t="array" ref="R47">_xll.BDP(P47&amp;" Govt","CRNCY")</f>
        <v>GBP</v>
      </c>
      <c r="S47" s="307" cm="1">
        <f t="array" ref="S47">_xll.BDP(P47&amp;" Govt","RISK_MID")</f>
        <v>11.27941009235407</v>
      </c>
      <c r="T47" s="308">
        <f t="shared" si="18"/>
        <v>769.25576829854754</v>
      </c>
      <c r="U47" s="280" cm="1">
        <f t="array" ref="U47">IF(R47="GBP",1,_xll.BDP("GBP"&amp;R47&amp;" CURNCY","PX_LAST"))</f>
        <v>1</v>
      </c>
      <c r="V47" s="309">
        <f t="shared" si="19"/>
        <v>0.40487145699923555</v>
      </c>
      <c r="X47" s="279" t="str">
        <f t="shared" si="20"/>
        <v>GB00BD0XH204</v>
      </c>
      <c r="Y47" s="306">
        <f t="shared" si="21"/>
        <v>323.05263157894734</v>
      </c>
      <c r="Z47" s="281">
        <f t="shared" si="22"/>
        <v>-358.94736842105266</v>
      </c>
      <c r="AA47" s="281">
        <f t="shared" si="23"/>
        <v>-404.87145699923559</v>
      </c>
      <c r="AB47" s="307" cm="1">
        <f t="array" ref="AB47">_xll.BDP(P47&amp;" Govt","PX_DIRTY_MID")</f>
        <v>53.217846153846153</v>
      </c>
      <c r="AC47" s="310">
        <f t="shared" si="24"/>
        <v>-191024.05829959517</v>
      </c>
      <c r="AD47" s="279" t="str">
        <f t="shared" si="25"/>
        <v>UKT 1 ¾ 07/22/57</v>
      </c>
      <c r="AF47" s="281">
        <f t="shared" si="26"/>
        <v>-358.94736842105266</v>
      </c>
      <c r="AG47" s="281">
        <f t="shared" si="27"/>
        <v>-404.87145699923559</v>
      </c>
      <c r="AH47" s="310">
        <f t="shared" si="28"/>
        <v>-191024.05829959517</v>
      </c>
      <c r="AI47" s="280" t="b">
        <f t="shared" si="29"/>
        <v>1</v>
      </c>
      <c r="AK47" s="321" t="s">
        <v>1039</v>
      </c>
      <c r="AL47" s="322" t="str">
        <f t="shared" si="30"/>
        <v>AM064544 Corp</v>
      </c>
      <c r="AM47" s="322" t="str">
        <f t="shared" si="31"/>
        <v>Sell</v>
      </c>
      <c r="AN47" s="323">
        <f t="shared" si="32"/>
        <v>358.94736842105266</v>
      </c>
      <c r="AO47" s="322" t="str">
        <f t="shared" si="33"/>
        <v>EULNGFI</v>
      </c>
      <c r="AP47" s="336" t="str">
        <f t="shared" si="34"/>
        <v>05/29/2024</v>
      </c>
      <c r="AQ47" s="322" t="s">
        <v>1035</v>
      </c>
      <c r="AR47" s="322" t="s">
        <v>1024</v>
      </c>
      <c r="AS47" s="322" t="s">
        <v>1025</v>
      </c>
      <c r="AT47" s="322"/>
      <c r="AU47" s="327"/>
      <c r="AV47" s="280" t="str" cm="1">
        <f t="array" ref="AV47">_xll.BDP(I47,"SECURITY_TYP")</f>
        <v>UK GILT STOCK</v>
      </c>
    </row>
    <row r="48" spans="1:49" s="280" customFormat="1" x14ac:dyDescent="0.35">
      <c r="A48" s="280" t="s">
        <v>496</v>
      </c>
      <c r="B48" s="280" t="s">
        <v>497</v>
      </c>
      <c r="D48" s="280">
        <v>2700</v>
      </c>
      <c r="E48" s="280">
        <v>2713679.5861204015</v>
      </c>
      <c r="F48" s="280">
        <v>98.605000000000004</v>
      </c>
      <c r="G48" s="313"/>
      <c r="H48" s="314">
        <f t="shared" si="17"/>
        <v>65</v>
      </c>
      <c r="I48" s="279" t="s">
        <v>643</v>
      </c>
      <c r="J48" s="280" t="s">
        <v>644</v>
      </c>
      <c r="L48" s="306">
        <v>485</v>
      </c>
      <c r="M48" s="306">
        <v>357648.43641304347</v>
      </c>
      <c r="N48" s="282">
        <v>73.352000000000004</v>
      </c>
      <c r="P48" s="280" t="str" cm="1">
        <f t="array" ref="P48">_xll.BDP(I48,"ID_ISIN")</f>
        <v>GB00BZB26Y51</v>
      </c>
      <c r="Q48" s="280" t="str" cm="1">
        <f t="array" ref="Q48">_xll.BDP(P48&amp;" Govt","MATURITY")</f>
        <v>07/09/2037</v>
      </c>
      <c r="R48" s="280" t="str" cm="1">
        <f t="array" ref="R48">_xll.BDP(P48&amp;" Govt","CRNCY")</f>
        <v>GBP</v>
      </c>
      <c r="S48" s="307" cm="1">
        <f t="array" ref="S48">_xll.BDP(P48&amp;" Govt","RISK_MID")</f>
        <v>8.4803335563066184</v>
      </c>
      <c r="T48" s="308">
        <f t="shared" si="18"/>
        <v>411.29617748087105</v>
      </c>
      <c r="U48" s="280" cm="1">
        <f t="array" ref="U48">IF(R48="GBP",1,_xll.BDP("GBP"&amp;R48&amp;" CURNCY","PX_LAST"))</f>
        <v>1</v>
      </c>
      <c r="V48" s="309">
        <f t="shared" si="19"/>
        <v>0.21647167235835318</v>
      </c>
      <c r="X48" s="279" t="str">
        <f t="shared" si="20"/>
        <v>GB00BZB26Y51</v>
      </c>
      <c r="Y48" s="306">
        <f t="shared" si="21"/>
        <v>229.73684210526315</v>
      </c>
      <c r="Z48" s="281">
        <f t="shared" si="22"/>
        <v>-255.26315789473685</v>
      </c>
      <c r="AA48" s="281">
        <f t="shared" si="23"/>
        <v>-216.47167235835317</v>
      </c>
      <c r="AB48" s="307" cm="1">
        <f t="array" ref="AB48">_xll.BDP(P48&amp;" Govt","PX_DIRTY_MID")</f>
        <v>75.701206521739124</v>
      </c>
      <c r="AC48" s="310">
        <f t="shared" si="24"/>
        <v>-193237.29033180777</v>
      </c>
      <c r="AD48" s="279" t="str">
        <f t="shared" si="25"/>
        <v>UKT 1 ¾ 09/07/37</v>
      </c>
      <c r="AF48" s="281">
        <f t="shared" si="26"/>
        <v>-255.26315789473685</v>
      </c>
      <c r="AG48" s="281">
        <f t="shared" si="27"/>
        <v>-216.47167235835317</v>
      </c>
      <c r="AH48" s="310">
        <f t="shared" si="28"/>
        <v>-193237.29033180777</v>
      </c>
      <c r="AI48" s="280" t="b">
        <f t="shared" si="29"/>
        <v>1</v>
      </c>
      <c r="AK48" s="321" t="s">
        <v>1039</v>
      </c>
      <c r="AL48" s="322" t="str">
        <f t="shared" si="30"/>
        <v>AL083268 Corp</v>
      </c>
      <c r="AM48" s="322" t="str">
        <f t="shared" si="31"/>
        <v>Sell</v>
      </c>
      <c r="AN48" s="323">
        <f t="shared" si="32"/>
        <v>255.26315789473685</v>
      </c>
      <c r="AO48" s="322" t="str">
        <f t="shared" si="33"/>
        <v>EULNGFI</v>
      </c>
      <c r="AP48" s="336" t="str">
        <f t="shared" si="34"/>
        <v>05/29/2024</v>
      </c>
      <c r="AQ48" s="322" t="s">
        <v>1035</v>
      </c>
      <c r="AR48" s="322" t="s">
        <v>1024</v>
      </c>
      <c r="AS48" s="322" t="s">
        <v>1025</v>
      </c>
      <c r="AT48" s="322"/>
      <c r="AU48" s="327"/>
      <c r="AV48" s="280" t="str" cm="1">
        <f t="array" ref="AV48">_xll.BDP(I48,"SECURITY_TYP")</f>
        <v>UK GILT STOCK</v>
      </c>
    </row>
    <row r="49" spans="1:48" s="280" customFormat="1" x14ac:dyDescent="0.35">
      <c r="A49" s="280" t="s">
        <v>1354</v>
      </c>
      <c r="B49" s="280" t="s">
        <v>1355</v>
      </c>
      <c r="D49" s="280">
        <v>-813105.05999999994</v>
      </c>
      <c r="E49" s="280">
        <v>-426163.46159982821</v>
      </c>
      <c r="F49" s="280">
        <v>1.9061038550415039</v>
      </c>
      <c r="G49" s="313"/>
      <c r="H49" s="314">
        <f t="shared" si="17"/>
        <v>-72.350000000000023</v>
      </c>
      <c r="I49" s="279" t="s">
        <v>637</v>
      </c>
      <c r="J49" s="280" t="s">
        <v>343</v>
      </c>
      <c r="L49" s="306">
        <v>592.35</v>
      </c>
      <c r="M49" s="306">
        <v>373383.39614835172</v>
      </c>
      <c r="N49" s="282">
        <v>62.161999999999999</v>
      </c>
      <c r="P49" s="280" t="str" cm="1">
        <f t="array" ref="P49">_xll.BDP(I49,"ID_ISIN")</f>
        <v>GB00BYYMZX75</v>
      </c>
      <c r="Q49" s="280" t="str" cm="1">
        <f t="array" ref="Q49">_xll.BDP(P49&amp;" Govt","MATURITY")</f>
        <v>22/07/2065</v>
      </c>
      <c r="R49" s="280" t="str" cm="1">
        <f t="array" ref="R49">_xll.BDP(P49&amp;" Govt","CRNCY")</f>
        <v>GBP</v>
      </c>
      <c r="S49" s="307" cm="1">
        <f t="array" ref="S49">_xll.BDP(P49&amp;" Govt","RISK_MID")</f>
        <v>13.470678426861582</v>
      </c>
      <c r="T49" s="308">
        <f t="shared" si="18"/>
        <v>797.93563661514577</v>
      </c>
      <c r="U49" s="280" cm="1">
        <f t="array" ref="U49">IF(R49="GBP",1,_xll.BDP("GBP"&amp;R49&amp;" CURNCY","PX_LAST"))</f>
        <v>1</v>
      </c>
      <c r="V49" s="309">
        <f t="shared" si="19"/>
        <v>0.41996612453428722</v>
      </c>
      <c r="X49" s="279" t="str">
        <f t="shared" si="20"/>
        <v>GB00BYYMZX75</v>
      </c>
      <c r="Y49" s="306">
        <f t="shared" si="21"/>
        <v>280.58684210526314</v>
      </c>
      <c r="Z49" s="281">
        <f t="shared" si="22"/>
        <v>-311.76315789473688</v>
      </c>
      <c r="AA49" s="281">
        <f t="shared" si="23"/>
        <v>-419.96612453428736</v>
      </c>
      <c r="AB49" s="307" cm="1">
        <f t="array" ref="AB49">_xll.BDP(P49&amp;" Govt","PX_DIRTY_MID")</f>
        <v>63.434423076923082</v>
      </c>
      <c r="AC49" s="310">
        <f t="shared" si="24"/>
        <v>-197765.16057692311</v>
      </c>
      <c r="AD49" s="279" t="str">
        <f t="shared" si="25"/>
        <v>UKT 2 ½ 07/22/65</v>
      </c>
      <c r="AF49" s="281">
        <f t="shared" si="26"/>
        <v>-311.76315789473688</v>
      </c>
      <c r="AG49" s="281">
        <f t="shared" si="27"/>
        <v>-419.96612453428736</v>
      </c>
      <c r="AH49" s="310">
        <f t="shared" si="28"/>
        <v>-197765.16057692311</v>
      </c>
      <c r="AI49" s="280" t="b">
        <f t="shared" si="29"/>
        <v>1</v>
      </c>
      <c r="AK49" s="321" t="s">
        <v>1039</v>
      </c>
      <c r="AL49" s="322" t="str">
        <f t="shared" si="30"/>
        <v>QJ158195 Corp</v>
      </c>
      <c r="AM49" s="322" t="str">
        <f t="shared" si="31"/>
        <v>Sell</v>
      </c>
      <c r="AN49" s="323">
        <f t="shared" si="32"/>
        <v>311.76315789473688</v>
      </c>
      <c r="AO49" s="322" t="str">
        <f t="shared" si="33"/>
        <v>EULNGFI</v>
      </c>
      <c r="AP49" s="336" t="str">
        <f t="shared" si="34"/>
        <v>05/29/2024</v>
      </c>
      <c r="AQ49" s="322" t="s">
        <v>1035</v>
      </c>
      <c r="AR49" s="322" t="s">
        <v>1024</v>
      </c>
      <c r="AS49" s="322" t="s">
        <v>1025</v>
      </c>
      <c r="AT49" s="322"/>
      <c r="AU49" s="327"/>
      <c r="AV49" s="280" t="str" cm="1">
        <f t="array" ref="AV49">_xll.BDP(I49,"SECURITY_TYP")</f>
        <v>UK GILT STOCK</v>
      </c>
    </row>
    <row r="50" spans="1:48" s="280" customFormat="1" x14ac:dyDescent="0.35">
      <c r="A50" s="280" t="s">
        <v>1354</v>
      </c>
      <c r="B50" s="280" t="s">
        <v>1356</v>
      </c>
      <c r="D50" s="280">
        <v>424661.91904106701</v>
      </c>
      <c r="E50" s="280">
        <v>424661.91904106707</v>
      </c>
      <c r="F50" s="280">
        <v>1.9061038550415039</v>
      </c>
      <c r="G50" s="313"/>
      <c r="H50" s="314">
        <f t="shared" si="17"/>
        <v>0</v>
      </c>
      <c r="I50" s="279" t="s">
        <v>629</v>
      </c>
      <c r="J50" s="280" t="s">
        <v>336</v>
      </c>
      <c r="L50" s="306">
        <v>879</v>
      </c>
      <c r="M50" s="306">
        <v>730940.61214285716</v>
      </c>
      <c r="N50" s="282">
        <v>82.022000000000006</v>
      </c>
      <c r="P50" s="280" t="str" cm="1">
        <f t="array" ref="P50">_xll.BDP(I50,"ID_ISIN")</f>
        <v>GB00B84Z9V04</v>
      </c>
      <c r="Q50" s="280" t="str" cm="1">
        <f t="array" ref="Q50">_xll.BDP(P50&amp;" Govt","MATURITY")</f>
        <v>22/01/2044</v>
      </c>
      <c r="R50" s="280" t="str" cm="1">
        <f t="array" ref="R50">_xll.BDP(P50&amp;" Govt","CRNCY")</f>
        <v>GBP</v>
      </c>
      <c r="S50" s="307" cm="1">
        <f t="array" ref="S50">_xll.BDP(P50&amp;" Govt","RISK_MID")</f>
        <v>11.488171484737109</v>
      </c>
      <c r="T50" s="308">
        <f t="shared" si="18"/>
        <v>1009.8102735083918</v>
      </c>
      <c r="U50" s="280" cm="1">
        <f t="array" ref="U50">IF(R50="GBP",1,_xll.BDP("GBP"&amp;R50&amp;" CURNCY","PX_LAST"))</f>
        <v>1</v>
      </c>
      <c r="V50" s="309">
        <f t="shared" si="19"/>
        <v>0.53147909132020621</v>
      </c>
      <c r="X50" s="279" t="str">
        <f t="shared" si="20"/>
        <v>GB00B84Z9V04</v>
      </c>
      <c r="Y50" s="306">
        <f t="shared" si="21"/>
        <v>416.36842105263156</v>
      </c>
      <c r="Z50" s="281">
        <f t="shared" si="22"/>
        <v>-462.63157894736844</v>
      </c>
      <c r="AA50" s="281">
        <f t="shared" si="23"/>
        <v>-531.47909132020618</v>
      </c>
      <c r="AB50" s="307" cm="1">
        <f t="array" ref="AB50">_xll.BDP(P50&amp;" Govt","PX_DIRTY_MID")</f>
        <v>83.511500000000012</v>
      </c>
      <c r="AC50" s="310">
        <f t="shared" si="24"/>
        <v>-386350.57105263165</v>
      </c>
      <c r="AD50" s="279" t="str">
        <f t="shared" si="25"/>
        <v>UKT 3 ¼ 01/22/44</v>
      </c>
      <c r="AF50" s="281">
        <f t="shared" si="26"/>
        <v>-462.63157894736844</v>
      </c>
      <c r="AG50" s="281">
        <f t="shared" si="27"/>
        <v>-531.47909132020618</v>
      </c>
      <c r="AH50" s="310">
        <f t="shared" si="28"/>
        <v>-386350.57105263165</v>
      </c>
      <c r="AI50" s="280" t="b">
        <f t="shared" si="29"/>
        <v>1</v>
      </c>
      <c r="AK50" s="321" t="s">
        <v>1039</v>
      </c>
      <c r="AL50" s="322" t="str">
        <f t="shared" si="30"/>
        <v>EJ407307 Corp</v>
      </c>
      <c r="AM50" s="322" t="str">
        <f t="shared" si="31"/>
        <v>Sell</v>
      </c>
      <c r="AN50" s="323">
        <f t="shared" si="32"/>
        <v>462.63157894736844</v>
      </c>
      <c r="AO50" s="322" t="str">
        <f t="shared" si="33"/>
        <v>EULNGFI</v>
      </c>
      <c r="AP50" s="336" t="str">
        <f t="shared" si="34"/>
        <v>05/29/2024</v>
      </c>
      <c r="AQ50" s="322" t="s">
        <v>1035</v>
      </c>
      <c r="AR50" s="322" t="s">
        <v>1024</v>
      </c>
      <c r="AS50" s="322" t="s">
        <v>1025</v>
      </c>
      <c r="AT50" s="322"/>
      <c r="AU50" s="327"/>
      <c r="AV50" s="280" t="str" cm="1">
        <f t="array" ref="AV50">_xll.BDP(I50,"SECURITY_TYP")</f>
        <v>UK GILT STOCK</v>
      </c>
    </row>
    <row r="51" spans="1:48" s="280" customFormat="1" x14ac:dyDescent="0.35">
      <c r="A51" s="280" t="s">
        <v>638</v>
      </c>
      <c r="B51" s="280" t="s">
        <v>335</v>
      </c>
      <c r="D51" s="280">
        <v>694</v>
      </c>
      <c r="E51" s="280">
        <v>366605.15868852456</v>
      </c>
      <c r="F51" s="280">
        <v>52.451999999999998</v>
      </c>
      <c r="G51" s="313"/>
      <c r="H51" s="314">
        <f t="shared" si="17"/>
        <v>0</v>
      </c>
      <c r="I51" s="279" t="s">
        <v>573</v>
      </c>
      <c r="J51" s="280" t="s">
        <v>344</v>
      </c>
      <c r="L51" s="306">
        <v>744.8</v>
      </c>
      <c r="M51" s="306">
        <v>639158.71384615381</v>
      </c>
      <c r="N51" s="282">
        <v>84.594999999999999</v>
      </c>
      <c r="P51" s="280" t="str" cm="1">
        <f t="array" ref="P51">_xll.BDP(I51,"ID_ISIN")</f>
        <v>GB00BN65R313</v>
      </c>
      <c r="Q51" s="280" t="str" cm="1">
        <f t="array" ref="Q51">_xll.BDP(P51&amp;" Govt","MATURITY")</f>
        <v>22/01/2045</v>
      </c>
      <c r="R51" s="280" t="str" cm="1">
        <f t="array" ref="R51">_xll.BDP(P51&amp;" Govt","CRNCY")</f>
        <v>GBP</v>
      </c>
      <c r="S51" s="307" cm="1">
        <f t="array" ref="S51">_xll.BDP(P51&amp;" Govt","RISK_MID")</f>
        <v>12.033724069037532</v>
      </c>
      <c r="T51" s="308">
        <f t="shared" si="18"/>
        <v>896.2717686619153</v>
      </c>
      <c r="U51" s="280" cm="1">
        <f t="array" ref="U51">IF(R51="GBP",1,_xll.BDP("GBP"&amp;R51&amp;" CURNCY","PX_LAST"))</f>
        <v>1</v>
      </c>
      <c r="V51" s="309">
        <f t="shared" si="19"/>
        <v>0.4717219835062712</v>
      </c>
      <c r="X51" s="279" t="str">
        <f t="shared" si="20"/>
        <v>GB00BN65R313</v>
      </c>
      <c r="Y51" s="306">
        <f t="shared" si="21"/>
        <v>352.79999999999995</v>
      </c>
      <c r="Z51" s="281">
        <f t="shared" si="22"/>
        <v>-392</v>
      </c>
      <c r="AA51" s="281">
        <f t="shared" si="23"/>
        <v>-471.72198350627133</v>
      </c>
      <c r="AB51" s="307" cm="1">
        <f t="array" ref="AB51">_xll.BDP(P51&amp;" Govt","PX_DIRTY_MID")</f>
        <v>86.049692307692311</v>
      </c>
      <c r="AC51" s="310">
        <f t="shared" si="24"/>
        <v>-337314.79384615383</v>
      </c>
      <c r="AD51" s="279" t="str">
        <f t="shared" si="25"/>
        <v>UKT 3 ½ 01/22/45</v>
      </c>
      <c r="AF51" s="281">
        <f t="shared" si="26"/>
        <v>-392</v>
      </c>
      <c r="AG51" s="281">
        <f t="shared" si="27"/>
        <v>-471.72198350627133</v>
      </c>
      <c r="AH51" s="310">
        <f t="shared" si="28"/>
        <v>-337314.79384615383</v>
      </c>
      <c r="AI51" s="280" t="b">
        <f t="shared" si="29"/>
        <v>1</v>
      </c>
      <c r="AK51" s="321" t="s">
        <v>1039</v>
      </c>
      <c r="AL51" s="322" t="str">
        <f t="shared" si="30"/>
        <v>EK333934 Corp</v>
      </c>
      <c r="AM51" s="322" t="str">
        <f t="shared" si="31"/>
        <v>Sell</v>
      </c>
      <c r="AN51" s="323">
        <f t="shared" si="32"/>
        <v>392</v>
      </c>
      <c r="AO51" s="322" t="str">
        <f t="shared" si="33"/>
        <v>EULNGFI</v>
      </c>
      <c r="AP51" s="336" t="str">
        <f t="shared" si="34"/>
        <v>05/29/2024</v>
      </c>
      <c r="AQ51" s="322" t="s">
        <v>1035</v>
      </c>
      <c r="AR51" s="322" t="s">
        <v>1024</v>
      </c>
      <c r="AS51" s="322" t="s">
        <v>1025</v>
      </c>
      <c r="AT51" s="322"/>
      <c r="AU51" s="327"/>
      <c r="AV51" s="280" t="str" cm="1">
        <f t="array" ref="AV51">_xll.BDP(I51,"SECURITY_TYP")</f>
        <v>UK GILT STOCK</v>
      </c>
    </row>
    <row r="52" spans="1:48" s="280" customFormat="1" x14ac:dyDescent="0.35">
      <c r="A52" s="280" t="s">
        <v>641</v>
      </c>
      <c r="B52" s="280" t="s">
        <v>642</v>
      </c>
      <c r="D52" s="280">
        <v>45.28000000002794</v>
      </c>
      <c r="E52" s="280">
        <v>3.3360596238124649</v>
      </c>
      <c r="F52" s="280">
        <v>1</v>
      </c>
      <c r="G52" s="313"/>
      <c r="H52" s="314">
        <f t="shared" si="17"/>
        <v>0</v>
      </c>
      <c r="I52" s="279" t="s">
        <v>585</v>
      </c>
      <c r="J52" s="280" t="s">
        <v>338</v>
      </c>
      <c r="L52" s="306">
        <v>1354</v>
      </c>
      <c r="M52" s="306">
        <v>1333057.1714754098</v>
      </c>
      <c r="N52" s="282">
        <v>98.108999999999995</v>
      </c>
      <c r="P52" s="280" t="str" cm="1">
        <f t="array" ref="P52">_xll.BDP(I52,"ID_ISIN")</f>
        <v>GB00BPCJD880</v>
      </c>
      <c r="Q52" s="280" t="str" cm="1">
        <f t="array" ref="Q52">_xll.BDP(P52&amp;" Govt","MATURITY")</f>
        <v>22/10/2025</v>
      </c>
      <c r="R52" s="280" t="str" cm="1">
        <f t="array" ref="R52">_xll.BDP(P52&amp;" Govt","CRNCY")</f>
        <v>GBP</v>
      </c>
      <c r="S52" s="307" cm="1">
        <f t="array" ref="S52">_xll.BDP(P52&amp;" Govt","RISK_MID")</f>
        <v>1.2083081613340596</v>
      </c>
      <c r="T52" s="308">
        <f t="shared" si="18"/>
        <v>163.60492504463167</v>
      </c>
      <c r="U52" s="280" cm="1">
        <f t="array" ref="U52">IF(R52="GBP",1,_xll.BDP("GBP"&amp;R52&amp;" CURNCY","PX_LAST"))</f>
        <v>1</v>
      </c>
      <c r="V52" s="309">
        <f t="shared" si="19"/>
        <v>8.6107855286648244E-2</v>
      </c>
      <c r="X52" s="279" t="str">
        <f t="shared" si="20"/>
        <v>GB00BPCJD880</v>
      </c>
      <c r="Y52" s="306">
        <f t="shared" si="21"/>
        <v>641.36842105263156</v>
      </c>
      <c r="Z52" s="281">
        <f t="shared" si="22"/>
        <v>-712.63157894736844</v>
      </c>
      <c r="AA52" s="281">
        <f t="shared" si="23"/>
        <v>-86.107855286648245</v>
      </c>
      <c r="AB52" s="307" cm="1">
        <f t="array" ref="AB52">_xll.BDP(P52&amp;" Govt","PX_DIRTY_MID")</f>
        <v>99.356778688524585</v>
      </c>
      <c r="AC52" s="310">
        <f t="shared" si="24"/>
        <v>-708047.78075927519</v>
      </c>
      <c r="AD52" s="279" t="str">
        <f t="shared" si="25"/>
        <v>UKT 3 ½ 10/22/25</v>
      </c>
      <c r="AF52" s="281">
        <f t="shared" si="26"/>
        <v>-712.63157894736844</v>
      </c>
      <c r="AG52" s="281">
        <f t="shared" si="27"/>
        <v>-86.107855286648245</v>
      </c>
      <c r="AH52" s="310">
        <f t="shared" si="28"/>
        <v>-708047.78075927519</v>
      </c>
      <c r="AI52" s="280" t="b">
        <f t="shared" si="29"/>
        <v>1</v>
      </c>
      <c r="AK52" s="321" t="s">
        <v>1039</v>
      </c>
      <c r="AL52" s="322" t="str">
        <f t="shared" si="30"/>
        <v>ZN905725 Corp</v>
      </c>
      <c r="AM52" s="322" t="str">
        <f t="shared" si="31"/>
        <v>Sell</v>
      </c>
      <c r="AN52" s="323">
        <f t="shared" si="32"/>
        <v>712.63157894736844</v>
      </c>
      <c r="AO52" s="322" t="str">
        <f t="shared" si="33"/>
        <v>EULNGFI</v>
      </c>
      <c r="AP52" s="336" t="str">
        <f t="shared" si="34"/>
        <v>05/29/2024</v>
      </c>
      <c r="AQ52" s="322" t="s">
        <v>1035</v>
      </c>
      <c r="AR52" s="322" t="s">
        <v>1024</v>
      </c>
      <c r="AS52" s="322" t="s">
        <v>1025</v>
      </c>
      <c r="AT52" s="322"/>
      <c r="AU52" s="327"/>
      <c r="AV52" s="280" t="str" cm="1">
        <f t="array" ref="AV52">_xll.BDP(I52,"SECURITY_TYP")</f>
        <v>UK GILT STOCK</v>
      </c>
    </row>
    <row r="53" spans="1:48" s="280" customFormat="1" x14ac:dyDescent="0.35">
      <c r="G53" s="313"/>
      <c r="H53" s="314">
        <f t="shared" si="17"/>
        <v>0</v>
      </c>
      <c r="I53" s="279" t="s">
        <v>180</v>
      </c>
      <c r="J53" s="280" t="s">
        <v>181</v>
      </c>
      <c r="L53" s="306">
        <v>1997</v>
      </c>
      <c r="M53" s="306">
        <v>1876506.2868131867</v>
      </c>
      <c r="N53" s="282">
        <v>92.73</v>
      </c>
      <c r="P53" s="280" t="str" cm="1">
        <f t="array" ref="P53">_xll.BDP(I53,"ID_ISIN")</f>
        <v>GB00BQC4R999</v>
      </c>
      <c r="Q53" s="280" t="str" cm="1">
        <f t="array" ref="Q53">_xll.BDP(P53&amp;" Govt","MATURITY")</f>
        <v>29/01/2038</v>
      </c>
      <c r="R53" s="280" t="str" cm="1">
        <f t="array" ref="R53">_xll.BDP(P53&amp;" Govt","CRNCY")</f>
        <v>GBP</v>
      </c>
      <c r="S53" s="307" cm="1">
        <f t="array" ref="S53">_xll.BDP(P53&amp;" Govt","RISK_MID")</f>
        <v>9.8461114432595309</v>
      </c>
      <c r="T53" s="308">
        <f t="shared" si="18"/>
        <v>1966.2684552189282</v>
      </c>
      <c r="U53" s="280" cm="1">
        <f t="array" ref="U53">IF(R53="GBP",1,_xll.BDP("GBP"&amp;R53&amp;" CURNCY","PX_LAST"))</f>
        <v>1</v>
      </c>
      <c r="V53" s="309">
        <f t="shared" si="19"/>
        <v>1.0348781343257516</v>
      </c>
      <c r="X53" s="279" t="str">
        <f t="shared" si="20"/>
        <v>GB00BQC4R999</v>
      </c>
      <c r="Y53" s="306">
        <f t="shared" si="21"/>
        <v>945.9473684210526</v>
      </c>
      <c r="Z53" s="281">
        <f t="shared" si="22"/>
        <v>-1051.0526315789475</v>
      </c>
      <c r="AA53" s="281">
        <f t="shared" si="23"/>
        <v>-1034.8781343257519</v>
      </c>
      <c r="AB53" s="307" cm="1">
        <f t="array" ref="AB53">_xll.BDP(P53&amp;" Govt","PX_DIRTY_MID")</f>
        <v>96.229769230769222</v>
      </c>
      <c r="AC53" s="310">
        <f t="shared" si="24"/>
        <v>-1011425.5218623483</v>
      </c>
      <c r="AD53" s="279" t="str">
        <f t="shared" si="25"/>
        <v>UKT 3 ¾ 01/29/38</v>
      </c>
      <c r="AF53" s="281">
        <f t="shared" si="26"/>
        <v>-1051.0526315789475</v>
      </c>
      <c r="AG53" s="281">
        <f t="shared" si="27"/>
        <v>-1034.8781343257519</v>
      </c>
      <c r="AH53" s="310">
        <f t="shared" si="28"/>
        <v>-1011425.5218623483</v>
      </c>
      <c r="AI53" s="280" t="b">
        <f t="shared" si="29"/>
        <v>1</v>
      </c>
      <c r="AK53" s="321" t="s">
        <v>1039</v>
      </c>
      <c r="AL53" s="322" t="str">
        <f t="shared" si="30"/>
        <v>BZ691391 Corp</v>
      </c>
      <c r="AM53" s="322" t="str">
        <f t="shared" si="31"/>
        <v>Sell</v>
      </c>
      <c r="AN53" s="323">
        <f t="shared" si="32"/>
        <v>1051.0526315789475</v>
      </c>
      <c r="AO53" s="322" t="str">
        <f t="shared" si="33"/>
        <v>EULNGFI</v>
      </c>
      <c r="AP53" s="336" t="str">
        <f t="shared" si="34"/>
        <v>05/29/2024</v>
      </c>
      <c r="AQ53" s="322" t="s">
        <v>1035</v>
      </c>
      <c r="AR53" s="322" t="s">
        <v>1024</v>
      </c>
      <c r="AS53" s="322" t="s">
        <v>1025</v>
      </c>
      <c r="AT53" s="322"/>
      <c r="AU53" s="327"/>
      <c r="AV53" s="280" t="str" cm="1">
        <f t="array" ref="AV53">_xll.BDP(I53,"SECURITY_TYP")</f>
        <v>UK GILT STOCK</v>
      </c>
    </row>
    <row r="54" spans="1:48" s="280" customFormat="1" x14ac:dyDescent="0.35">
      <c r="G54" s="313"/>
      <c r="H54" s="314">
        <f t="shared" si="17"/>
        <v>0</v>
      </c>
      <c r="I54" s="279" t="s">
        <v>496</v>
      </c>
      <c r="J54" s="280" t="s">
        <v>497</v>
      </c>
      <c r="L54" s="306">
        <v>2700</v>
      </c>
      <c r="M54" s="306">
        <v>2682194.0643812707</v>
      </c>
      <c r="N54" s="282">
        <v>97.927999999999997</v>
      </c>
      <c r="P54" s="280" t="str" cm="1">
        <f t="array" ref="P54">_xll.BDP(I54,"ID_ISIN")</f>
        <v>GB00BPSNB460</v>
      </c>
      <c r="Q54" s="280" t="str" cm="1">
        <f t="array" ref="Q54">_xll.BDP(P54&amp;" Govt","MATURITY")</f>
        <v>07/03/2027</v>
      </c>
      <c r="R54" s="280" t="str" cm="1">
        <f t="array" ref="R54">_xll.BDP(P54&amp;" Govt","CRNCY")</f>
        <v>GBP</v>
      </c>
      <c r="S54" s="307" cm="1">
        <f t="array" ref="S54">_xll.BDP(P54&amp;" Govt","RISK_MID")</f>
        <v>2.4573965236371009</v>
      </c>
      <c r="T54" s="308">
        <f t="shared" si="18"/>
        <v>663.49706138201725</v>
      </c>
      <c r="U54" s="280" cm="1">
        <f t="array" ref="U54">IF(R54="GBP",1,_xll.BDP("GBP"&amp;R54&amp;" CURNCY","PX_LAST"))</f>
        <v>1</v>
      </c>
      <c r="V54" s="309">
        <f t="shared" si="19"/>
        <v>0.3492089796747459</v>
      </c>
      <c r="X54" s="279" t="str">
        <f t="shared" si="20"/>
        <v>GB00BPSNB460</v>
      </c>
      <c r="Y54" s="306">
        <f t="shared" si="21"/>
        <v>1278.9473684210525</v>
      </c>
      <c r="Z54" s="281">
        <f t="shared" si="22"/>
        <v>-1421.0526315789475</v>
      </c>
      <c r="AA54" s="281">
        <f t="shared" si="23"/>
        <v>-349.20897967474599</v>
      </c>
      <c r="AB54" s="307" cm="1">
        <f t="array" ref="AB54">_xll.BDP(P54&amp;" Govt","PX_DIRTY_MID")</f>
        <v>100.52015133779265</v>
      </c>
      <c r="AC54" s="310">
        <f t="shared" si="24"/>
        <v>-1428444.2558528432</v>
      </c>
      <c r="AD54" s="279" t="str">
        <f t="shared" si="25"/>
        <v>UKT 3 ¾ 03/07/27</v>
      </c>
      <c r="AF54" s="281">
        <f t="shared" si="26"/>
        <v>-1421.0526315789475</v>
      </c>
      <c r="AG54" s="281">
        <f t="shared" si="27"/>
        <v>-349.20897967474599</v>
      </c>
      <c r="AH54" s="310">
        <f t="shared" si="28"/>
        <v>-1428444.2558528432</v>
      </c>
      <c r="AI54" s="280" t="b">
        <f t="shared" si="29"/>
        <v>1</v>
      </c>
      <c r="AK54" s="321" t="s">
        <v>1039</v>
      </c>
      <c r="AL54" s="322" t="str">
        <f t="shared" si="30"/>
        <v>ZF128076 Corp</v>
      </c>
      <c r="AM54" s="322" t="str">
        <f t="shared" si="31"/>
        <v>Sell</v>
      </c>
      <c r="AN54" s="323">
        <f t="shared" si="32"/>
        <v>1421.0526315789475</v>
      </c>
      <c r="AO54" s="322" t="str">
        <f t="shared" si="33"/>
        <v>EULNGFI</v>
      </c>
      <c r="AP54" s="336" t="str">
        <f t="shared" si="34"/>
        <v>05/29/2024</v>
      </c>
      <c r="AQ54" s="322" t="s">
        <v>1035</v>
      </c>
      <c r="AR54" s="322" t="s">
        <v>1024</v>
      </c>
      <c r="AS54" s="322" t="s">
        <v>1025</v>
      </c>
      <c r="AT54" s="322"/>
      <c r="AU54" s="327"/>
      <c r="AV54" s="280" t="str" cm="1">
        <f t="array" ref="AV54">_xll.BDP(I54,"SECURITY_TYP")</f>
        <v>UK GILT STOCK</v>
      </c>
    </row>
    <row r="55" spans="1:48" s="280" customFormat="1" x14ac:dyDescent="0.35">
      <c r="G55" s="313"/>
      <c r="H55" s="314">
        <f t="shared" si="17"/>
        <v>0</v>
      </c>
      <c r="I55" s="279" t="s">
        <v>615</v>
      </c>
      <c r="J55" s="280" t="s">
        <v>342</v>
      </c>
      <c r="L55" s="306">
        <v>354.5</v>
      </c>
      <c r="M55" s="306">
        <v>308047.66398351645</v>
      </c>
      <c r="N55" s="282">
        <v>85.587999999999994</v>
      </c>
      <c r="P55" s="280" t="str" cm="1">
        <f t="array" ref="P55">_xll.BDP(I55,"ID_ISIN")</f>
        <v>GB00B6RNH572</v>
      </c>
      <c r="Q55" s="280" t="str" cm="1">
        <f t="array" ref="Q55">_xll.BDP(P55&amp;" Govt","MATURITY")</f>
        <v>22/07/2052</v>
      </c>
      <c r="R55" s="280" t="str" cm="1">
        <f t="array" ref="R55">_xll.BDP(P55&amp;" Govt","CRNCY")</f>
        <v>GBP</v>
      </c>
      <c r="S55" s="307" cm="1">
        <f t="array" ref="S55">_xll.BDP(P55&amp;" Govt","RISK_MID")</f>
        <v>14.30320044799771</v>
      </c>
      <c r="T55" s="308">
        <f t="shared" si="18"/>
        <v>507.04845588151886</v>
      </c>
      <c r="U55" s="280" cm="1">
        <f t="array" ref="U55">IF(R55="GBP",1,_xll.BDP("GBP"&amp;R55&amp;" CURNCY","PX_LAST"))</f>
        <v>1</v>
      </c>
      <c r="V55" s="309">
        <f t="shared" si="19"/>
        <v>0.26686760835869416</v>
      </c>
      <c r="X55" s="279" t="str">
        <f t="shared" si="20"/>
        <v>GB00B6RNH572</v>
      </c>
      <c r="Y55" s="306">
        <f t="shared" si="21"/>
        <v>167.92105263157893</v>
      </c>
      <c r="Z55" s="281">
        <f t="shared" si="22"/>
        <v>-186.57894736842107</v>
      </c>
      <c r="AA55" s="281">
        <f t="shared" si="23"/>
        <v>-266.86760835869416</v>
      </c>
      <c r="AB55" s="307" cm="1">
        <f t="array" ref="AB55">_xll.BDP(P55&amp;" Govt","PX_DIRTY_MID")</f>
        <v>87.151384615384615</v>
      </c>
      <c r="AC55" s="310">
        <f t="shared" si="24"/>
        <v>-162606.13603238866</v>
      </c>
      <c r="AD55" s="279" t="str">
        <f t="shared" si="25"/>
        <v>UKT 3 ¾ 07/22/52</v>
      </c>
      <c r="AF55" s="281">
        <f t="shared" si="26"/>
        <v>-186.57894736842107</v>
      </c>
      <c r="AG55" s="281">
        <f t="shared" si="27"/>
        <v>-266.86760835869416</v>
      </c>
      <c r="AH55" s="310">
        <f t="shared" si="28"/>
        <v>-162606.13603238866</v>
      </c>
      <c r="AI55" s="280" t="b">
        <f t="shared" si="29"/>
        <v>1</v>
      </c>
      <c r="AK55" s="321" t="s">
        <v>1039</v>
      </c>
      <c r="AL55" s="322" t="str">
        <f t="shared" si="30"/>
        <v>EI825311 Corp</v>
      </c>
      <c r="AM55" s="322" t="str">
        <f t="shared" si="31"/>
        <v>Sell</v>
      </c>
      <c r="AN55" s="323">
        <f t="shared" si="32"/>
        <v>186.57894736842107</v>
      </c>
      <c r="AO55" s="322" t="str">
        <f t="shared" si="33"/>
        <v>EULNGFI</v>
      </c>
      <c r="AP55" s="336" t="str">
        <f t="shared" si="34"/>
        <v>05/29/2024</v>
      </c>
      <c r="AQ55" s="322" t="s">
        <v>1035</v>
      </c>
      <c r="AR55" s="322" t="s">
        <v>1024</v>
      </c>
      <c r="AS55" s="322" t="s">
        <v>1025</v>
      </c>
      <c r="AT55" s="322"/>
      <c r="AU55" s="327"/>
      <c r="AV55" s="280" t="str" cm="1">
        <f t="array" ref="AV55">_xll.BDP(I55,"SECURITY_TYP")</f>
        <v>UK GILT STOCK</v>
      </c>
    </row>
    <row r="56" spans="1:48" s="280" customFormat="1" x14ac:dyDescent="0.35">
      <c r="G56" s="313"/>
      <c r="H56" s="314">
        <f t="shared" si="17"/>
        <v>0</v>
      </c>
      <c r="I56" s="279" t="s">
        <v>624</v>
      </c>
      <c r="J56" s="280" t="s">
        <v>347</v>
      </c>
      <c r="L56" s="306">
        <v>417.2</v>
      </c>
      <c r="M56" s="306">
        <v>356542.67645901634</v>
      </c>
      <c r="N56" s="282">
        <v>85.091999999999999</v>
      </c>
      <c r="P56" s="280" t="str" cm="1">
        <f t="array" ref="P56">_xll.BDP(I56,"ID_ISIN")</f>
        <v>GB00BPCJD997</v>
      </c>
      <c r="Q56" s="280" t="str" cm="1">
        <f t="array" ref="Q56">_xll.BDP(P56&amp;" Govt","MATURITY")</f>
        <v>22/10/2053</v>
      </c>
      <c r="R56" s="280" t="str" cm="1">
        <f t="array" ref="R56">_xll.BDP(P56&amp;" Govt","CRNCY")</f>
        <v>GBP</v>
      </c>
      <c r="S56" s="307" cm="1">
        <f t="array" ref="S56">_xll.BDP(P56&amp;" Govt","RISK_MID")</f>
        <v>14.499193047939229</v>
      </c>
      <c r="T56" s="308">
        <f t="shared" si="18"/>
        <v>604.90633396002465</v>
      </c>
      <c r="U56" s="280" cm="1">
        <f t="array" ref="U56">IF(R56="GBP",1,_xll.BDP("GBP"&amp;R56&amp;" CURNCY","PX_LAST"))</f>
        <v>1</v>
      </c>
      <c r="V56" s="309">
        <f t="shared" si="19"/>
        <v>0.31837175471580242</v>
      </c>
      <c r="X56" s="279" t="str">
        <f t="shared" si="20"/>
        <v>GB00BPCJD997</v>
      </c>
      <c r="Y56" s="306">
        <f t="shared" si="21"/>
        <v>197.62105263157892</v>
      </c>
      <c r="Z56" s="281">
        <f t="shared" si="22"/>
        <v>-219.57894736842107</v>
      </c>
      <c r="AA56" s="281">
        <f t="shared" si="23"/>
        <v>-318.37175471580247</v>
      </c>
      <c r="AB56" s="307" cm="1">
        <f t="array" ref="AB56">_xll.BDP(P56&amp;" Govt","PX_DIRTY_MID")</f>
        <v>87.516655737704923</v>
      </c>
      <c r="AC56" s="310">
        <f t="shared" si="24"/>
        <v>-192168.15144089735</v>
      </c>
      <c r="AD56" s="279" t="str">
        <f t="shared" si="25"/>
        <v>UKT 3 ¾ 10/22/53</v>
      </c>
      <c r="AF56" s="281">
        <f t="shared" si="26"/>
        <v>-219.57894736842107</v>
      </c>
      <c r="AG56" s="281">
        <f t="shared" si="27"/>
        <v>-318.37175471580247</v>
      </c>
      <c r="AH56" s="310">
        <f t="shared" si="28"/>
        <v>-192168.15144089735</v>
      </c>
      <c r="AI56" s="280" t="b">
        <f t="shared" si="29"/>
        <v>1</v>
      </c>
      <c r="AK56" s="321" t="s">
        <v>1039</v>
      </c>
      <c r="AL56" s="322" t="str">
        <f t="shared" si="30"/>
        <v>ZM382322 Corp</v>
      </c>
      <c r="AM56" s="322" t="str">
        <f t="shared" si="31"/>
        <v>Sell</v>
      </c>
      <c r="AN56" s="323">
        <f t="shared" si="32"/>
        <v>219.57894736842107</v>
      </c>
      <c r="AO56" s="322" t="str">
        <f t="shared" si="33"/>
        <v>EULNGFI</v>
      </c>
      <c r="AP56" s="336" t="str">
        <f t="shared" si="34"/>
        <v>05/29/2024</v>
      </c>
      <c r="AQ56" s="322" t="s">
        <v>1035</v>
      </c>
      <c r="AR56" s="322" t="s">
        <v>1024</v>
      </c>
      <c r="AS56" s="322" t="s">
        <v>1025</v>
      </c>
      <c r="AT56" s="322"/>
      <c r="AU56" s="327"/>
      <c r="AV56" s="280" t="str" cm="1">
        <f t="array" ref="AV56">_xll.BDP(I56,"SECURITY_TYP")</f>
        <v>UK GILT STOCK</v>
      </c>
    </row>
    <row r="57" spans="1:48" s="280" customFormat="1" x14ac:dyDescent="0.35">
      <c r="G57" s="313"/>
      <c r="H57" s="314">
        <f t="shared" si="17"/>
        <v>0</v>
      </c>
      <c r="I57" s="279" t="s">
        <v>634</v>
      </c>
      <c r="J57" s="280" t="s">
        <v>339</v>
      </c>
      <c r="L57" s="306">
        <v>1055</v>
      </c>
      <c r="M57" s="306">
        <v>1058490.8906593407</v>
      </c>
      <c r="N57" s="282">
        <v>98.971000000000004</v>
      </c>
      <c r="P57" s="280" t="str" cm="1">
        <f t="array" ref="P57">_xll.BDP(I57,"ID_ISIN")</f>
        <v>GB00BL6C7720</v>
      </c>
      <c r="Q57" s="280" t="str" cm="1">
        <f t="array" ref="Q57">_xll.BDP(P57&amp;" Govt","MATURITY")</f>
        <v>29/01/2027</v>
      </c>
      <c r="R57" s="280" t="str" cm="1">
        <f t="array" ref="R57">_xll.BDP(P57&amp;" Govt","CRNCY")</f>
        <v>GBP</v>
      </c>
      <c r="S57" s="307" cm="1">
        <f t="array" ref="S57">_xll.BDP(P57&amp;" Govt","RISK_MID")</f>
        <v>2.3766952515465789</v>
      </c>
      <c r="T57" s="308">
        <f t="shared" si="18"/>
        <v>250.74134903816406</v>
      </c>
      <c r="U57" s="280" cm="1">
        <f t="array" ref="U57">IF(R57="GBP",1,_xll.BDP("GBP"&amp;R57&amp;" CURNCY","PX_LAST"))</f>
        <v>1</v>
      </c>
      <c r="V57" s="309">
        <f t="shared" si="19"/>
        <v>0.13196913107271793</v>
      </c>
      <c r="X57" s="279" t="str">
        <f t="shared" si="20"/>
        <v>GB00BL6C7720</v>
      </c>
      <c r="Y57" s="306">
        <f t="shared" si="21"/>
        <v>499.73684210526312</v>
      </c>
      <c r="Z57" s="281">
        <f t="shared" si="22"/>
        <v>-555.26315789473688</v>
      </c>
      <c r="AA57" s="281">
        <f t="shared" si="23"/>
        <v>-131.96913107271794</v>
      </c>
      <c r="AB57" s="307" cm="1">
        <f t="array" ref="AB57">_xll.BDP(P57&amp;" Govt","PX_DIRTY_MID")</f>
        <v>101.54534615384617</v>
      </c>
      <c r="AC57" s="310">
        <f t="shared" si="24"/>
        <v>-563843.89574898803</v>
      </c>
      <c r="AD57" s="279" t="str">
        <f t="shared" si="25"/>
        <v>UKT 4 ⅛ 01/29/27</v>
      </c>
      <c r="AF57" s="281">
        <f t="shared" si="26"/>
        <v>-555.26315789473688</v>
      </c>
      <c r="AG57" s="281">
        <f t="shared" si="27"/>
        <v>-131.96913107271794</v>
      </c>
      <c r="AH57" s="310">
        <f t="shared" si="28"/>
        <v>-563843.89574898803</v>
      </c>
      <c r="AI57" s="280" t="b">
        <f t="shared" si="29"/>
        <v>1</v>
      </c>
      <c r="AK57" s="321" t="s">
        <v>1039</v>
      </c>
      <c r="AL57" s="322" t="str">
        <f t="shared" si="30"/>
        <v>BZ554885 Corp</v>
      </c>
      <c r="AM57" s="322" t="str">
        <f t="shared" si="31"/>
        <v>Sell</v>
      </c>
      <c r="AN57" s="323">
        <f t="shared" si="32"/>
        <v>555.26315789473688</v>
      </c>
      <c r="AO57" s="322" t="str">
        <f t="shared" si="33"/>
        <v>EULNGFI</v>
      </c>
      <c r="AP57" s="336" t="str">
        <f t="shared" si="34"/>
        <v>05/29/2024</v>
      </c>
      <c r="AQ57" s="322" t="s">
        <v>1035</v>
      </c>
      <c r="AR57" s="322" t="s">
        <v>1024</v>
      </c>
      <c r="AS57" s="322" t="s">
        <v>1025</v>
      </c>
      <c r="AT57" s="322"/>
      <c r="AU57" s="327"/>
      <c r="AV57" s="280" t="str" cm="1">
        <f t="array" ref="AV57">_xll.BDP(I57,"SECURITY_TYP")</f>
        <v>UK GILT STOCK</v>
      </c>
    </row>
    <row r="58" spans="1:48" s="280" customFormat="1" x14ac:dyDescent="0.35">
      <c r="G58" s="313"/>
      <c r="H58" s="314">
        <f t="shared" si="17"/>
        <v>0</v>
      </c>
      <c r="I58" s="279" t="s">
        <v>582</v>
      </c>
      <c r="J58" s="280" t="s">
        <v>583</v>
      </c>
      <c r="L58" s="306">
        <v>1780</v>
      </c>
      <c r="M58" s="306">
        <v>1779056.793478261</v>
      </c>
      <c r="N58" s="282">
        <v>99</v>
      </c>
      <c r="P58" s="280" t="str" cm="1">
        <f t="array" ref="P58">_xll.BDP(I58,"ID_ISIN")</f>
        <v>GB0032452392</v>
      </c>
      <c r="Q58" s="280" t="str" cm="1">
        <f t="array" ref="Q58">_xll.BDP(P58&amp;" Govt","MATURITY")</f>
        <v>07/03/2036</v>
      </c>
      <c r="R58" s="280" t="str" cm="1">
        <f t="array" ref="R58">_xll.BDP(P58&amp;" Govt","CRNCY")</f>
        <v>GBP</v>
      </c>
      <c r="S58" s="307" cm="1">
        <f t="array" ref="S58">_xll.BDP(P58&amp;" Govt","RISK_MID")</f>
        <v>9.1871144740061084</v>
      </c>
      <c r="T58" s="308">
        <f t="shared" si="18"/>
        <v>1635.3063763730875</v>
      </c>
      <c r="U58" s="280" cm="1">
        <f t="array" ref="U58">IF(R58="GBP",1,_xll.BDP("GBP"&amp;R58&amp;" CURNCY","PX_LAST"))</f>
        <v>1</v>
      </c>
      <c r="V58" s="309">
        <f t="shared" si="19"/>
        <v>0.86068756651215128</v>
      </c>
      <c r="X58" s="279" t="str">
        <f t="shared" si="20"/>
        <v>GB0032452392</v>
      </c>
      <c r="Y58" s="306">
        <f t="shared" si="21"/>
        <v>843.15789473684208</v>
      </c>
      <c r="Z58" s="281">
        <f t="shared" si="22"/>
        <v>-936.84210526315792</v>
      </c>
      <c r="AA58" s="281">
        <f t="shared" si="23"/>
        <v>-860.68756651215119</v>
      </c>
      <c r="AB58" s="307" cm="1">
        <f t="array" ref="AB58">_xll.BDP(P58&amp;" Govt","PX_DIRTY_MID")</f>
        <v>102.17335869565217</v>
      </c>
      <c r="AC58" s="310">
        <f t="shared" si="24"/>
        <v>-957203.04462242569</v>
      </c>
      <c r="AD58" s="279" t="str">
        <f t="shared" si="25"/>
        <v>UKT 4 ¼ 03/07/36</v>
      </c>
      <c r="AF58" s="281">
        <f t="shared" si="26"/>
        <v>-936.84210526315792</v>
      </c>
      <c r="AG58" s="281">
        <f t="shared" si="27"/>
        <v>-860.68756651215119</v>
      </c>
      <c r="AH58" s="310">
        <f t="shared" si="28"/>
        <v>-957203.04462242569</v>
      </c>
      <c r="AI58" s="280" t="b">
        <f t="shared" si="29"/>
        <v>1</v>
      </c>
      <c r="AK58" s="321" t="s">
        <v>1039</v>
      </c>
      <c r="AL58" s="322" t="str">
        <f t="shared" si="30"/>
        <v>EC867711 Corp</v>
      </c>
      <c r="AM58" s="322" t="str">
        <f t="shared" si="31"/>
        <v>Sell</v>
      </c>
      <c r="AN58" s="323">
        <f t="shared" si="32"/>
        <v>936.84210526315792</v>
      </c>
      <c r="AO58" s="322" t="str">
        <f t="shared" si="33"/>
        <v>EULNGFI</v>
      </c>
      <c r="AP58" s="336" t="str">
        <f t="shared" si="34"/>
        <v>05/29/2024</v>
      </c>
      <c r="AQ58" s="322" t="s">
        <v>1035</v>
      </c>
      <c r="AR58" s="322" t="s">
        <v>1024</v>
      </c>
      <c r="AS58" s="322" t="s">
        <v>1025</v>
      </c>
      <c r="AT58" s="322"/>
      <c r="AU58" s="327"/>
      <c r="AV58" s="280" t="str" cm="1">
        <f t="array" ref="AV58">_xll.BDP(I58,"SECURITY_TYP")</f>
        <v>UK GILT STOCK</v>
      </c>
    </row>
    <row r="59" spans="1:48" s="280" customFormat="1" x14ac:dyDescent="0.35">
      <c r="G59" s="313"/>
      <c r="H59" s="314">
        <f t="shared" si="17"/>
        <v>0</v>
      </c>
      <c r="I59" s="279" t="s">
        <v>625</v>
      </c>
      <c r="J59" s="280" t="s">
        <v>345</v>
      </c>
      <c r="L59" s="306">
        <v>953</v>
      </c>
      <c r="M59" s="306">
        <v>915574.54431693989</v>
      </c>
      <c r="N59" s="282">
        <v>94.063999999999993</v>
      </c>
      <c r="P59" s="280" t="str" cm="1">
        <f t="array" ref="P59">_xll.BDP(I59,"ID_ISIN")</f>
        <v>GB00B128DP45</v>
      </c>
      <c r="Q59" s="280" t="str" cm="1">
        <f t="array" ref="Q59">_xll.BDP(P59&amp;" Govt","MATURITY")</f>
        <v>07/12/2046</v>
      </c>
      <c r="R59" s="280" t="str" cm="1">
        <f t="array" ref="R59">_xll.BDP(P59&amp;" Govt","CRNCY")</f>
        <v>GBP</v>
      </c>
      <c r="S59" s="307" cm="1">
        <f t="array" ref="S59">_xll.BDP(P59&amp;" Govt","RISK_MID")</f>
        <v>13.51974086830765</v>
      </c>
      <c r="T59" s="308">
        <f t="shared" si="18"/>
        <v>1288.4313047497192</v>
      </c>
      <c r="U59" s="280" cm="1">
        <f t="array" ref="U59">IF(R59="GBP",1,_xll.BDP("GBP"&amp;R59&amp;" CURNCY","PX_LAST"))</f>
        <v>1</v>
      </c>
      <c r="V59" s="309">
        <f t="shared" si="19"/>
        <v>0.67812173934195741</v>
      </c>
      <c r="X59" s="279" t="str">
        <f t="shared" si="20"/>
        <v>GB00B128DP45</v>
      </c>
      <c r="Y59" s="306">
        <f t="shared" si="21"/>
        <v>451.4210526315789</v>
      </c>
      <c r="Z59" s="281">
        <f t="shared" si="22"/>
        <v>-501.5789473684211</v>
      </c>
      <c r="AA59" s="281">
        <f t="shared" si="23"/>
        <v>-678.12173934195744</v>
      </c>
      <c r="AB59" s="307" cm="1">
        <f t="array" ref="AB59">_xll.BDP(P59&amp;" Govt","PX_DIRTY_MID")</f>
        <v>96.027756830601092</v>
      </c>
      <c r="AC59" s="310">
        <f t="shared" si="24"/>
        <v>-481655.01189243601</v>
      </c>
      <c r="AD59" s="279" t="str">
        <f t="shared" si="25"/>
        <v>UKT 4 ¼ 12/07/46</v>
      </c>
      <c r="AF59" s="281">
        <f t="shared" si="26"/>
        <v>-501.5789473684211</v>
      </c>
      <c r="AG59" s="281">
        <f t="shared" si="27"/>
        <v>-678.12173934195744</v>
      </c>
      <c r="AH59" s="310">
        <f t="shared" si="28"/>
        <v>-481655.01189243601</v>
      </c>
      <c r="AI59" s="280" t="b">
        <f t="shared" si="29"/>
        <v>1</v>
      </c>
      <c r="AK59" s="321" t="s">
        <v>1039</v>
      </c>
      <c r="AL59" s="322" t="str">
        <f t="shared" si="30"/>
        <v>EF396423 Corp</v>
      </c>
      <c r="AM59" s="322" t="str">
        <f t="shared" si="31"/>
        <v>Sell</v>
      </c>
      <c r="AN59" s="323">
        <f t="shared" si="32"/>
        <v>501.5789473684211</v>
      </c>
      <c r="AO59" s="322" t="str">
        <f t="shared" si="33"/>
        <v>EULNGFI</v>
      </c>
      <c r="AP59" s="336" t="str">
        <f t="shared" si="34"/>
        <v>05/29/2024</v>
      </c>
      <c r="AQ59" s="322" t="s">
        <v>1035</v>
      </c>
      <c r="AR59" s="322" t="s">
        <v>1024</v>
      </c>
      <c r="AS59" s="322" t="s">
        <v>1025</v>
      </c>
      <c r="AT59" s="322"/>
      <c r="AU59" s="327"/>
      <c r="AV59" s="280" t="str" cm="1">
        <f t="array" ref="AV59">_xll.BDP(I59,"SECURITY_TYP")</f>
        <v>UK GILT STOCK</v>
      </c>
    </row>
    <row r="60" spans="1:48" s="280" customFormat="1" x14ac:dyDescent="0.35">
      <c r="G60" s="313"/>
      <c r="H60" s="314">
        <f t="shared" si="17"/>
        <v>204</v>
      </c>
      <c r="I60" s="279" t="s">
        <v>271</v>
      </c>
      <c r="J60" s="280" t="s">
        <v>272</v>
      </c>
      <c r="L60" s="306">
        <v>1046</v>
      </c>
      <c r="M60" s="306">
        <v>1008327.1524908026</v>
      </c>
      <c r="N60" s="282">
        <v>94.896900000000002</v>
      </c>
      <c r="P60" s="280" t="str" cm="1">
        <f t="array" ref="P60">_xll.BDP(I60,"ID_ISIN")</f>
        <v>GB00BPSNBB36</v>
      </c>
      <c r="Q60" s="280" t="str" cm="1">
        <f t="array" ref="Q60">_xll.BDP(P60&amp;" Govt","MATURITY")</f>
        <v>31/07/2054</v>
      </c>
      <c r="R60" s="280" t="str" cm="1">
        <f t="array" ref="R60">_xll.BDP(P60&amp;" Govt","CRNCY")</f>
        <v>GBP</v>
      </c>
      <c r="S60" s="307" cm="1">
        <f t="array" ref="S60">_xll.BDP(P60&amp;" Govt","RISK_MID")</f>
        <v>15.814953291549472</v>
      </c>
      <c r="T60" s="308">
        <f t="shared" si="18"/>
        <v>1654.2441142960747</v>
      </c>
      <c r="U60" s="280" cm="1">
        <f t="array" ref="U60">IF(R60="GBP",1,_xll.BDP("GBP"&amp;R60&amp;" CURNCY","PX_LAST"))</f>
        <v>1</v>
      </c>
      <c r="V60" s="309">
        <f t="shared" si="19"/>
        <v>0.87065479699793402</v>
      </c>
      <c r="X60" s="279" t="str">
        <f t="shared" si="20"/>
        <v>GB00BPSNBB36</v>
      </c>
      <c r="Y60" s="306">
        <f t="shared" si="21"/>
        <v>495.4736842105263</v>
      </c>
      <c r="Z60" s="281">
        <f t="shared" si="22"/>
        <v>-550.52631578947376</v>
      </c>
      <c r="AA60" s="281">
        <f t="shared" si="23"/>
        <v>-870.65479699793411</v>
      </c>
      <c r="AB60" s="307" cm="1">
        <f t="array" ref="AB60">_xll.BDP(P60&amp;" Govt","PX_DIRTY_MID")</f>
        <v>98.624912416387971</v>
      </c>
      <c r="AC60" s="310">
        <f t="shared" si="24"/>
        <v>-542956.09677653597</v>
      </c>
      <c r="AD60" s="279" t="str">
        <f t="shared" si="25"/>
        <v>UKT 4 ⅜ 07/31/54</v>
      </c>
      <c r="AF60" s="281">
        <f t="shared" si="26"/>
        <v>-550.52631578947376</v>
      </c>
      <c r="AG60" s="281">
        <f t="shared" si="27"/>
        <v>-870.65479699793411</v>
      </c>
      <c r="AH60" s="310">
        <f t="shared" si="28"/>
        <v>-542956.09677653597</v>
      </c>
      <c r="AI60" s="280" t="b">
        <f t="shared" si="29"/>
        <v>1</v>
      </c>
      <c r="AK60" s="321" t="s">
        <v>1039</v>
      </c>
      <c r="AL60" s="322" t="str">
        <f t="shared" si="30"/>
        <v>ZF268086 Corp</v>
      </c>
      <c r="AM60" s="322" t="str">
        <f t="shared" si="31"/>
        <v>Sell</v>
      </c>
      <c r="AN60" s="323">
        <f t="shared" si="32"/>
        <v>550.52631578947376</v>
      </c>
      <c r="AO60" s="322" t="str">
        <f t="shared" si="33"/>
        <v>EULNGFI</v>
      </c>
      <c r="AP60" s="336" t="str">
        <f t="shared" si="34"/>
        <v>05/29/2024</v>
      </c>
      <c r="AQ60" s="322" t="s">
        <v>1035</v>
      </c>
      <c r="AR60" s="322" t="s">
        <v>1024</v>
      </c>
      <c r="AS60" s="322" t="s">
        <v>1025</v>
      </c>
      <c r="AT60" s="322"/>
      <c r="AU60" s="327"/>
      <c r="AV60" s="280" t="str" cm="1">
        <f t="array" ref="AV60">_xll.BDP(I60,"SECURITY_TYP")</f>
        <v>UK GILT STOCK</v>
      </c>
    </row>
    <row r="61" spans="1:48" s="280" customFormat="1" x14ac:dyDescent="0.35">
      <c r="G61" s="313"/>
      <c r="H61" s="314">
        <f t="shared" si="17"/>
        <v>0</v>
      </c>
      <c r="I61" s="279" t="s">
        <v>576</v>
      </c>
      <c r="J61" s="280" t="s">
        <v>331</v>
      </c>
      <c r="L61" s="306">
        <v>485.5</v>
      </c>
      <c r="M61" s="306">
        <v>499021.41377049178</v>
      </c>
      <c r="N61" s="282">
        <v>100.658</v>
      </c>
      <c r="P61" s="280" t="str" cm="1">
        <f t="array" ref="P61">_xll.BDP(I61,"ID_ISIN")</f>
        <v>GB00BMF9LG83</v>
      </c>
      <c r="Q61" s="280" t="str" cm="1">
        <f t="array" ref="Q61">_xll.BDP(P61&amp;" Govt","MATURITY")</f>
        <v>07/06/2028</v>
      </c>
      <c r="R61" s="280" t="str" cm="1">
        <f t="array" ref="R61">_xll.BDP(P61&amp;" Govt","CRNCY")</f>
        <v>GBP</v>
      </c>
      <c r="S61" s="307" cm="1">
        <f t="array" ref="S61">_xll.BDP(P61&amp;" Govt","RISK_MID")</f>
        <v>3.6036865965996867</v>
      </c>
      <c r="T61" s="308">
        <f t="shared" si="18"/>
        <v>174.95898426491479</v>
      </c>
      <c r="U61" s="280" cm="1">
        <f t="array" ref="U61">IF(R61="GBP",1,_xll.BDP("GBP"&amp;R61&amp;" CURNCY","PX_LAST"))</f>
        <v>1</v>
      </c>
      <c r="V61" s="309">
        <f t="shared" si="19"/>
        <v>9.2083675928902514E-2</v>
      </c>
      <c r="X61" s="279" t="str">
        <f t="shared" si="20"/>
        <v>GB00BMF9LG83</v>
      </c>
      <c r="Y61" s="306">
        <f t="shared" si="21"/>
        <v>229.9736842105263</v>
      </c>
      <c r="Z61" s="281">
        <f t="shared" si="22"/>
        <v>-255.5263157894737</v>
      </c>
      <c r="AA61" s="281">
        <f t="shared" si="23"/>
        <v>-92.083675928902522</v>
      </c>
      <c r="AB61" s="307" cm="1">
        <f t="array" ref="AB61">_xll.BDP(P61&amp;" Govt","PX_DIRTY_MID")</f>
        <v>102.0202131147541</v>
      </c>
      <c r="AC61" s="310">
        <f t="shared" si="24"/>
        <v>-260688.49193270062</v>
      </c>
      <c r="AD61" s="279" t="str">
        <f t="shared" si="25"/>
        <v>UKT 4 ½ 06/07/28</v>
      </c>
      <c r="AF61" s="281">
        <f t="shared" si="26"/>
        <v>-255.5263157894737</v>
      </c>
      <c r="AG61" s="281">
        <f t="shared" si="27"/>
        <v>-92.083675928902522</v>
      </c>
      <c r="AH61" s="310">
        <f t="shared" si="28"/>
        <v>-260688.49193270062</v>
      </c>
      <c r="AI61" s="280" t="b">
        <f t="shared" si="29"/>
        <v>1</v>
      </c>
      <c r="AK61" s="321" t="s">
        <v>1039</v>
      </c>
      <c r="AL61" s="322" t="str">
        <f t="shared" si="30"/>
        <v>ZK981587 Corp</v>
      </c>
      <c r="AM61" s="322" t="str">
        <f t="shared" si="31"/>
        <v>Sell</v>
      </c>
      <c r="AN61" s="323">
        <f t="shared" si="32"/>
        <v>255.5263157894737</v>
      </c>
      <c r="AO61" s="322" t="str">
        <f t="shared" si="33"/>
        <v>EULNGFI</v>
      </c>
      <c r="AP61" s="336" t="str">
        <f t="shared" si="34"/>
        <v>05/29/2024</v>
      </c>
      <c r="AQ61" s="322" t="s">
        <v>1035</v>
      </c>
      <c r="AR61" s="322" t="s">
        <v>1024</v>
      </c>
      <c r="AS61" s="322" t="s">
        <v>1025</v>
      </c>
      <c r="AT61" s="322"/>
      <c r="AU61" s="327"/>
      <c r="AV61" s="280" t="str" cm="1">
        <f t="array" ref="AV61">_xll.BDP(I61,"SECURITY_TYP")</f>
        <v>UK GILT STOCK</v>
      </c>
    </row>
    <row r="62" spans="1:48" s="280" customFormat="1" x14ac:dyDescent="0.35">
      <c r="G62" s="313"/>
      <c r="H62" s="314">
        <f t="shared" si="17"/>
        <v>0</v>
      </c>
      <c r="I62" s="279" t="s">
        <v>584</v>
      </c>
      <c r="J62" s="280" t="s">
        <v>346</v>
      </c>
      <c r="L62" s="306">
        <v>261.5</v>
      </c>
      <c r="M62" s="306">
        <v>263192.03360655741</v>
      </c>
      <c r="N62" s="282">
        <v>98.52</v>
      </c>
      <c r="P62" s="280" t="str" cm="1">
        <f t="array" ref="P62">_xll.BDP(I62,"ID_ISIN")</f>
        <v>GB00B1VWPJ53</v>
      </c>
      <c r="Q62" s="280" t="str" cm="1">
        <f t="array" ref="Q62">_xll.BDP(P62&amp;" Govt","MATURITY")</f>
        <v>07/12/2042</v>
      </c>
      <c r="R62" s="280" t="str" cm="1">
        <f t="array" ref="R62">_xll.BDP(P62&amp;" Govt","CRNCY")</f>
        <v>GBP</v>
      </c>
      <c r="S62" s="307" cm="1">
        <f t="array" ref="S62">_xll.BDP(P62&amp;" Govt","RISK_MID")</f>
        <v>12.447059951542627</v>
      </c>
      <c r="T62" s="308">
        <f t="shared" si="18"/>
        <v>325.49061773283972</v>
      </c>
      <c r="U62" s="280" cm="1">
        <f t="array" ref="U62">IF(R62="GBP",1,_xll.BDP("GBP"&amp;R62&amp;" CURNCY","PX_LAST"))</f>
        <v>1</v>
      </c>
      <c r="V62" s="309">
        <f t="shared" si="19"/>
        <v>0.17131085143833669</v>
      </c>
      <c r="X62" s="279" t="str">
        <f t="shared" si="20"/>
        <v>GB00B1VWPJ53</v>
      </c>
      <c r="Y62" s="306">
        <f t="shared" si="21"/>
        <v>123.86842105263158</v>
      </c>
      <c r="Z62" s="281">
        <f t="shared" si="22"/>
        <v>-137.63157894736844</v>
      </c>
      <c r="AA62" s="281">
        <f t="shared" si="23"/>
        <v>-171.3108514383367</v>
      </c>
      <c r="AB62" s="307" cm="1">
        <f t="array" ref="AB62">_xll.BDP(P62&amp;" Govt","PX_DIRTY_MID")</f>
        <v>100.6157131147541</v>
      </c>
      <c r="AC62" s="310">
        <f t="shared" si="24"/>
        <v>-138478.99462899053</v>
      </c>
      <c r="AD62" s="279" t="str">
        <f t="shared" si="25"/>
        <v>UKT 4 ½ 12/07/42</v>
      </c>
      <c r="AF62" s="281">
        <f t="shared" si="26"/>
        <v>-137.63157894736844</v>
      </c>
      <c r="AG62" s="281">
        <f t="shared" si="27"/>
        <v>-171.3108514383367</v>
      </c>
      <c r="AH62" s="310">
        <f t="shared" si="28"/>
        <v>-138478.99462899053</v>
      </c>
      <c r="AI62" s="280" t="b">
        <f t="shared" si="29"/>
        <v>1</v>
      </c>
      <c r="AK62" s="321" t="s">
        <v>1039</v>
      </c>
      <c r="AL62" s="322" t="str">
        <f t="shared" si="30"/>
        <v>EG506481 Corp</v>
      </c>
      <c r="AM62" s="322" t="str">
        <f t="shared" si="31"/>
        <v>Sell</v>
      </c>
      <c r="AN62" s="323">
        <f t="shared" si="32"/>
        <v>137.63157894736844</v>
      </c>
      <c r="AO62" s="322" t="str">
        <f t="shared" si="33"/>
        <v>EULNGFI</v>
      </c>
      <c r="AP62" s="336" t="str">
        <f t="shared" si="34"/>
        <v>05/29/2024</v>
      </c>
      <c r="AQ62" s="322" t="s">
        <v>1035</v>
      </c>
      <c r="AR62" s="322" t="s">
        <v>1024</v>
      </c>
      <c r="AS62" s="322" t="s">
        <v>1025</v>
      </c>
      <c r="AT62" s="322"/>
      <c r="AU62" s="327"/>
      <c r="AV62" s="280" t="str" cm="1">
        <f t="array" ref="AV62">_xll.BDP(I62,"SECURITY_TYP")</f>
        <v>UK GILT STOCK</v>
      </c>
    </row>
    <row r="63" spans="1:48" s="280" customFormat="1" x14ac:dyDescent="0.35">
      <c r="G63" s="313"/>
      <c r="H63" s="314">
        <f t="shared" si="17"/>
        <v>0</v>
      </c>
      <c r="I63" s="279" t="s">
        <v>630</v>
      </c>
      <c r="J63" s="280" t="s">
        <v>341</v>
      </c>
      <c r="L63" s="306">
        <v>837</v>
      </c>
      <c r="M63" s="306">
        <v>746775.10475409834</v>
      </c>
      <c r="N63" s="282">
        <v>88.826999999999998</v>
      </c>
      <c r="P63" s="280" t="str" cm="1">
        <f t="array" ref="P63">_xll.BDP(I63,"ID_ISIN")</f>
        <v>GB00BMF9LF76</v>
      </c>
      <c r="Q63" s="280" t="str" cm="1">
        <f t="array" ref="Q63">_xll.BDP(P63&amp;" Govt","MATURITY")</f>
        <v>22/10/2063</v>
      </c>
      <c r="R63" s="280" t="str" cm="1">
        <f t="array" ref="R63">_xll.BDP(P63&amp;" Govt","CRNCY")</f>
        <v>GBP</v>
      </c>
      <c r="S63" s="307" cm="1">
        <f t="array" ref="S63">_xll.BDP(P63&amp;" Govt","RISK_MID")</f>
        <v>16.963172348732769</v>
      </c>
      <c r="T63" s="308">
        <f t="shared" si="18"/>
        <v>1419.8175255889328</v>
      </c>
      <c r="U63" s="280" cm="1">
        <f t="array" ref="U63">IF(R63="GBP",1,_xll.BDP("GBP"&amp;R63&amp;" CURNCY","PX_LAST"))</f>
        <v>1</v>
      </c>
      <c r="V63" s="309">
        <f t="shared" si="19"/>
        <v>0.74727238188891199</v>
      </c>
      <c r="X63" s="279" t="str">
        <f t="shared" si="20"/>
        <v>GB00BMF9LF76</v>
      </c>
      <c r="Y63" s="306">
        <f t="shared" si="21"/>
        <v>396.4736842105263</v>
      </c>
      <c r="Z63" s="281">
        <f t="shared" si="22"/>
        <v>-440.5263157894737</v>
      </c>
      <c r="AA63" s="281">
        <f t="shared" si="23"/>
        <v>-747.27238188891192</v>
      </c>
      <c r="AB63" s="307" cm="1">
        <f t="array" ref="AB63">_xll.BDP(P63&amp;" Govt","PX_DIRTY_MID")</f>
        <v>91.410532786885256</v>
      </c>
      <c r="AC63" s="310">
        <f t="shared" si="24"/>
        <v>-402687.45232959453</v>
      </c>
      <c r="AD63" s="279" t="str">
        <f t="shared" si="25"/>
        <v>UKT 4 10/22/63</v>
      </c>
      <c r="AF63" s="281">
        <f t="shared" si="26"/>
        <v>-440.5263157894737</v>
      </c>
      <c r="AG63" s="281">
        <f t="shared" si="27"/>
        <v>-747.27238188891192</v>
      </c>
      <c r="AH63" s="310">
        <f t="shared" si="28"/>
        <v>-402687.45232959453</v>
      </c>
      <c r="AI63" s="280" t="b">
        <f t="shared" si="29"/>
        <v>1</v>
      </c>
      <c r="AK63" s="321" t="s">
        <v>1039</v>
      </c>
      <c r="AL63" s="322" t="str">
        <f t="shared" si="30"/>
        <v>ZK165791 Corp</v>
      </c>
      <c r="AM63" s="322" t="str">
        <f t="shared" si="31"/>
        <v>Sell</v>
      </c>
      <c r="AN63" s="323">
        <f t="shared" si="32"/>
        <v>440.5263157894737</v>
      </c>
      <c r="AO63" s="322" t="str">
        <f t="shared" si="33"/>
        <v>EULNGFI</v>
      </c>
      <c r="AP63" s="336" t="str">
        <f t="shared" si="34"/>
        <v>05/29/2024</v>
      </c>
      <c r="AQ63" s="322" t="s">
        <v>1035</v>
      </c>
      <c r="AR63" s="322" t="s">
        <v>1024</v>
      </c>
      <c r="AS63" s="322" t="s">
        <v>1025</v>
      </c>
      <c r="AT63" s="322"/>
      <c r="AU63" s="327"/>
      <c r="AV63" s="280" t="str" cm="1">
        <f t="array" ref="AV63">_xll.BDP(I63,"SECURITY_TYP")</f>
        <v>UK GILT STOCK</v>
      </c>
    </row>
    <row r="64" spans="1:48" s="280" customFormat="1" x14ac:dyDescent="0.35">
      <c r="G64" s="313"/>
      <c r="H64" s="314">
        <f t="shared" si="17"/>
        <v>0</v>
      </c>
      <c r="I64" s="279" t="s">
        <v>218</v>
      </c>
      <c r="J64" s="280" t="s">
        <v>219</v>
      </c>
      <c r="L64" s="306">
        <v>69.099999999999994</v>
      </c>
      <c r="M64" s="306">
        <v>56838.05328403999</v>
      </c>
      <c r="N64" s="282">
        <v>66.238</v>
      </c>
      <c r="P64" s="280" t="str" cm="1">
        <f t="array" ref="P64">_xll.BDP(I64,"ID_ISIN")</f>
        <v>GB00BM8Z2W66</v>
      </c>
      <c r="Q64" s="280" t="str" cm="1">
        <f t="array" ref="Q64">_xll.BDP(P64&amp;" Govt","MATURITY")</f>
        <v>22/03/2073</v>
      </c>
      <c r="R64" s="280" t="str" cm="1">
        <f t="array" ref="R64">_xll.BDP(P64&amp;" Govt","CRNCY")</f>
        <v>GBP</v>
      </c>
      <c r="S64" s="307" cm="1">
        <f t="array" ref="S64">_xll.BDP(P64&amp;" Govt","RISK_MID")</f>
        <v>38.348948160189984</v>
      </c>
      <c r="T64" s="308">
        <f t="shared" si="18"/>
        <v>264.99123178691275</v>
      </c>
      <c r="U64" s="280" cm="1">
        <f t="array" ref="U64">IF(R64="GBP",1,_xll.BDP("GBP"&amp;R64&amp;" CURNCY","PX_LAST"))</f>
        <v>1</v>
      </c>
      <c r="V64" s="309">
        <f t="shared" si="19"/>
        <v>0.13946906936153303</v>
      </c>
      <c r="X64" s="279" t="str">
        <f t="shared" si="20"/>
        <v>GB00BM8Z2W66</v>
      </c>
      <c r="Y64" s="306">
        <f t="shared" si="21"/>
        <v>32.731578947368419</v>
      </c>
      <c r="Z64" s="281">
        <f t="shared" si="22"/>
        <v>-36.368421052631575</v>
      </c>
      <c r="AA64" s="281">
        <f t="shared" si="23"/>
        <v>-139.46906936153303</v>
      </c>
      <c r="AB64" s="307" cm="1">
        <f t="array" ref="AB64">_xll.BDP(P64&amp;" Govt","PX_DIRTY_MID")</f>
        <v>82.431382296875</v>
      </c>
      <c r="AC64" s="310">
        <f t="shared" si="24"/>
        <v>-29978.992193231905</v>
      </c>
      <c r="AD64" s="279" t="str">
        <f t="shared" si="25"/>
        <v>UKTI 0 ⅛ 03/22/2073 3MO</v>
      </c>
      <c r="AF64" s="281">
        <f t="shared" si="26"/>
        <v>-36.368421052631575</v>
      </c>
      <c r="AG64" s="281">
        <f t="shared" si="27"/>
        <v>-139.46906936153303</v>
      </c>
      <c r="AH64" s="310">
        <f t="shared" si="28"/>
        <v>-29978.992193231905</v>
      </c>
      <c r="AI64" s="280" t="b">
        <f t="shared" si="29"/>
        <v>1</v>
      </c>
      <c r="AK64" s="321" t="s">
        <v>1039</v>
      </c>
      <c r="AL64" s="322" t="str">
        <f t="shared" si="30"/>
        <v>BS378720 Corp</v>
      </c>
      <c r="AM64" s="322" t="str">
        <f t="shared" si="31"/>
        <v>Sell</v>
      </c>
      <c r="AN64" s="323">
        <f t="shared" si="32"/>
        <v>36.368421052631575</v>
      </c>
      <c r="AO64" s="322" t="str">
        <f t="shared" si="33"/>
        <v>EULNGFI</v>
      </c>
      <c r="AP64" s="336" t="str">
        <f t="shared" si="34"/>
        <v>05/29/2024</v>
      </c>
      <c r="AQ64" s="322" t="s">
        <v>1035</v>
      </c>
      <c r="AR64" s="322" t="s">
        <v>1024</v>
      </c>
      <c r="AS64" s="322" t="s">
        <v>1025</v>
      </c>
      <c r="AT64" s="322"/>
      <c r="AU64" s="327"/>
      <c r="AV64" s="280" t="str" cm="1">
        <f t="array" ref="AV64">_xll.BDP(I64,"SECURITY_TYP")</f>
        <v>UK GILT STOCK</v>
      </c>
    </row>
    <row r="65" spans="7:48" s="280" customFormat="1" x14ac:dyDescent="0.35">
      <c r="G65" s="313"/>
      <c r="H65" s="314">
        <f t="shared" si="17"/>
        <v>0</v>
      </c>
      <c r="I65" s="279" t="s">
        <v>182</v>
      </c>
      <c r="J65" s="280" t="s">
        <v>183</v>
      </c>
      <c r="L65" s="306">
        <v>83.6</v>
      </c>
      <c r="M65" s="306">
        <v>78084.876783759988</v>
      </c>
      <c r="N65" s="282">
        <v>88.700999999999993</v>
      </c>
      <c r="P65" s="280" t="str" cm="1">
        <f t="array" ref="P65">_xll.BDP(I65,"ID_ISIN")</f>
        <v>GB00BMF9LH90</v>
      </c>
      <c r="Q65" s="280" t="str" cm="1">
        <f t="array" ref="Q65">_xll.BDP(P65&amp;" Govt","MATURITY")</f>
        <v>22/03/2045</v>
      </c>
      <c r="R65" s="280" t="str" cm="1">
        <f t="array" ref="R65">_xll.BDP(P65&amp;" Govt","CRNCY")</f>
        <v>GBP</v>
      </c>
      <c r="S65" s="307" cm="1">
        <f t="array" ref="S65">_xll.BDP(P65&amp;" Govt","RISK_MID")</f>
        <v>17.970051918814004</v>
      </c>
      <c r="T65" s="308">
        <f t="shared" si="18"/>
        <v>150.22963404128507</v>
      </c>
      <c r="U65" s="280" cm="1">
        <f t="array" ref="U65">IF(R65="GBP",1,_xll.BDP("GBP"&amp;R65&amp;" CURNCY","PX_LAST"))</f>
        <v>1</v>
      </c>
      <c r="V65" s="309">
        <f t="shared" si="19"/>
        <v>7.9068228442781607E-2</v>
      </c>
      <c r="X65" s="279" t="str">
        <f t="shared" si="20"/>
        <v>GB00BMF9LH90</v>
      </c>
      <c r="Y65" s="306">
        <f t="shared" si="21"/>
        <v>39.599999999999994</v>
      </c>
      <c r="Z65" s="281">
        <f t="shared" si="22"/>
        <v>-44</v>
      </c>
      <c r="AA65" s="281">
        <f t="shared" si="23"/>
        <v>-79.068228442781617</v>
      </c>
      <c r="AB65" s="307" cm="1">
        <f t="array" ref="AB65">_xll.BDP(P65&amp;" Govt","PX_DIRTY_MID")</f>
        <v>93.758507325000011</v>
      </c>
      <c r="AC65" s="310">
        <f t="shared" si="24"/>
        <v>-41253.743222999998</v>
      </c>
      <c r="AD65" s="279" t="str">
        <f t="shared" si="25"/>
        <v>UKTI 0 ⅝ 03/22/45 3MO</v>
      </c>
      <c r="AF65" s="281">
        <f t="shared" si="26"/>
        <v>-44</v>
      </c>
      <c r="AG65" s="281">
        <f t="shared" si="27"/>
        <v>-79.068228442781617</v>
      </c>
      <c r="AH65" s="310">
        <f t="shared" si="28"/>
        <v>-41253.743222999998</v>
      </c>
      <c r="AI65" s="280" t="b">
        <f t="shared" si="29"/>
        <v>1</v>
      </c>
      <c r="AK65" s="321" t="s">
        <v>1039</v>
      </c>
      <c r="AL65" s="322" t="str">
        <f t="shared" si="30"/>
        <v>ZK165790 Corp</v>
      </c>
      <c r="AM65" s="322" t="str">
        <f t="shared" si="31"/>
        <v>Sell</v>
      </c>
      <c r="AN65" s="323">
        <f t="shared" si="32"/>
        <v>44</v>
      </c>
      <c r="AO65" s="322" t="str">
        <f t="shared" si="33"/>
        <v>EULNGFI</v>
      </c>
      <c r="AP65" s="336" t="str">
        <f t="shared" si="34"/>
        <v>05/29/2024</v>
      </c>
      <c r="AQ65" s="322" t="s">
        <v>1035</v>
      </c>
      <c r="AR65" s="322" t="s">
        <v>1024</v>
      </c>
      <c r="AS65" s="322" t="s">
        <v>1025</v>
      </c>
      <c r="AT65" s="322"/>
      <c r="AU65" s="327"/>
      <c r="AV65" s="280" t="str" cm="1">
        <f t="array" ref="AV65">_xll.BDP(I65,"SECURITY_TYP")</f>
        <v>UK GILT STOCK</v>
      </c>
    </row>
    <row r="66" spans="7:48" s="280" customFormat="1" x14ac:dyDescent="0.35">
      <c r="G66" s="313"/>
      <c r="H66" s="314">
        <f t="shared" si="17"/>
        <v>0</v>
      </c>
      <c r="I66" s="279" t="s">
        <v>456</v>
      </c>
      <c r="J66" s="280" t="s">
        <v>457</v>
      </c>
      <c r="L66" s="306">
        <v>106</v>
      </c>
      <c r="M66" s="306">
        <v>105911.51483766845</v>
      </c>
      <c r="N66" s="282">
        <v>98.80999755859375</v>
      </c>
      <c r="P66" s="280" t="str" cm="1">
        <f t="array" ref="P66">_xll.BDP(I66,"ID_ISIN")</f>
        <v>GB00BPSNBG80</v>
      </c>
      <c r="Q66" s="280" t="str" cm="1">
        <f t="array" ref="Q66">_xll.BDP(P66&amp;" Govt","MATURITY")</f>
        <v>22/11/2054</v>
      </c>
      <c r="R66" s="280" t="str" cm="1">
        <f t="array" ref="R66">_xll.BDP(P66&amp;" Govt","CRNCY")</f>
        <v>GBP</v>
      </c>
      <c r="S66" s="307" cm="1">
        <f t="array" ref="S66">_xll.BDP(P66&amp;" Govt","RISK_MID")</f>
        <v>24.966024793616526</v>
      </c>
      <c r="T66" s="308">
        <f t="shared" si="18"/>
        <v>264.6398628123352</v>
      </c>
      <c r="U66" s="280" cm="1">
        <f t="array" ref="U66">IF(R66="GBP",1,_xll.BDP("GBP"&amp;R66&amp;" CURNCY","PX_LAST"))</f>
        <v>1</v>
      </c>
      <c r="V66" s="309">
        <f t="shared" si="19"/>
        <v>0.13928413832228168</v>
      </c>
      <c r="X66" s="279" t="str">
        <f t="shared" si="20"/>
        <v>GB00BPSNBG80</v>
      </c>
      <c r="Y66" s="306">
        <f t="shared" si="21"/>
        <v>50.210526315789473</v>
      </c>
      <c r="Z66" s="281">
        <f t="shared" si="22"/>
        <v>-55.789473684210527</v>
      </c>
      <c r="AA66" s="281">
        <f t="shared" si="23"/>
        <v>-139.28413832228168</v>
      </c>
      <c r="AB66" s="307" cm="1">
        <f t="array" ref="AB66">_xll.BDP(P66&amp;" Govt","PX_DIRTY_MID")</f>
        <v>99.645874300543483</v>
      </c>
      <c r="AC66" s="310">
        <f t="shared" si="24"/>
        <v>-55591.908820303208</v>
      </c>
      <c r="AD66" s="279" t="str">
        <f t="shared" si="25"/>
        <v>UKTI 1 ¼ 11/22/54 3MO</v>
      </c>
      <c r="AF66" s="281">
        <f t="shared" si="26"/>
        <v>-55.789473684210527</v>
      </c>
      <c r="AG66" s="281">
        <f t="shared" si="27"/>
        <v>-139.28413832228168</v>
      </c>
      <c r="AH66" s="310">
        <f t="shared" si="28"/>
        <v>-55591.908820303208</v>
      </c>
      <c r="AI66" s="280" t="b">
        <f t="shared" si="29"/>
        <v>1</v>
      </c>
      <c r="AK66" s="321" t="s">
        <v>1039</v>
      </c>
      <c r="AL66" s="322" t="str">
        <f t="shared" si="30"/>
        <v>ZD339538 Corp</v>
      </c>
      <c r="AM66" s="322" t="str">
        <f t="shared" si="31"/>
        <v>Sell</v>
      </c>
      <c r="AN66" s="323">
        <f t="shared" si="32"/>
        <v>55.789473684210527</v>
      </c>
      <c r="AO66" s="322" t="str">
        <f t="shared" si="33"/>
        <v>EULNGFI</v>
      </c>
      <c r="AP66" s="336" t="str">
        <f t="shared" si="34"/>
        <v>05/29/2024</v>
      </c>
      <c r="AQ66" s="322" t="s">
        <v>1035</v>
      </c>
      <c r="AR66" s="322" t="s">
        <v>1024</v>
      </c>
      <c r="AS66" s="322" t="s">
        <v>1025</v>
      </c>
      <c r="AT66" s="322"/>
      <c r="AU66" s="327"/>
      <c r="AV66" s="280" t="str" cm="1">
        <f t="array" ref="AV66">_xll.BDP(I66,"SECURITY_TYP")</f>
        <v>UK GILT STOCK</v>
      </c>
    </row>
    <row r="67" spans="7:48" s="280" customFormat="1" x14ac:dyDescent="0.35">
      <c r="G67" s="313"/>
      <c r="H67" s="314" t="e">
        <f t="shared" si="17"/>
        <v>#N/A</v>
      </c>
      <c r="I67" s="279"/>
      <c r="N67" s="282"/>
      <c r="X67" s="279"/>
      <c r="AC67" s="282"/>
      <c r="AH67" s="282"/>
      <c r="AK67" s="321" t="s">
        <v>1039</v>
      </c>
      <c r="AL67" s="322">
        <f t="shared" si="30"/>
        <v>0</v>
      </c>
      <c r="AM67" s="322" t="str">
        <f t="shared" si="31"/>
        <v>Buy</v>
      </c>
      <c r="AN67" s="323">
        <f t="shared" si="32"/>
        <v>0</v>
      </c>
      <c r="AO67" s="322" t="str">
        <f t="shared" si="33"/>
        <v>EULNGFI</v>
      </c>
      <c r="AP67" s="336" t="str">
        <f t="shared" si="34"/>
        <v>05/29/2024</v>
      </c>
      <c r="AQ67" s="322" t="s">
        <v>1035</v>
      </c>
      <c r="AR67" s="322" t="s">
        <v>1024</v>
      </c>
      <c r="AS67" s="322" t="s">
        <v>1025</v>
      </c>
      <c r="AT67" s="322"/>
      <c r="AU67" s="327"/>
      <c r="AV67" s="280" t="str" cm="1">
        <f t="array" ref="AV67">_xll.BDP(I67,"SECURITY_TYP")</f>
        <v>#N/A Mandatory parameter [SECURITY] cannot be empty</v>
      </c>
    </row>
    <row r="68" spans="7:48" s="280" customFormat="1" x14ac:dyDescent="0.35">
      <c r="G68" s="313"/>
      <c r="H68" s="314" t="e">
        <f t="shared" si="17"/>
        <v>#N/A</v>
      </c>
      <c r="I68" s="279"/>
      <c r="N68" s="282"/>
      <c r="X68" s="279"/>
      <c r="AC68" s="282"/>
      <c r="AH68" s="282"/>
      <c r="AK68" s="321" t="s">
        <v>1039</v>
      </c>
      <c r="AL68" s="322">
        <f t="shared" si="30"/>
        <v>0</v>
      </c>
      <c r="AM68" s="322" t="str">
        <f t="shared" si="31"/>
        <v>Buy</v>
      </c>
      <c r="AN68" s="323">
        <f t="shared" si="32"/>
        <v>0</v>
      </c>
      <c r="AO68" s="322" t="str">
        <f t="shared" si="33"/>
        <v>EULNGFI</v>
      </c>
      <c r="AP68" s="336" t="str">
        <f t="shared" si="34"/>
        <v>05/29/2024</v>
      </c>
      <c r="AQ68" s="322" t="s">
        <v>1035</v>
      </c>
      <c r="AR68" s="322" t="s">
        <v>1024</v>
      </c>
      <c r="AS68" s="322" t="s">
        <v>1025</v>
      </c>
      <c r="AT68" s="322"/>
      <c r="AU68" s="327"/>
      <c r="AV68" s="280" t="str" cm="1">
        <f t="array" ref="AV68">_xll.BDP(I68,"SECURITY_TYP")</f>
        <v>#N/A Mandatory parameter [SECURITY] cannot be empty</v>
      </c>
    </row>
    <row r="69" spans="7:48" s="280" customFormat="1" x14ac:dyDescent="0.35">
      <c r="G69" s="313"/>
      <c r="H69" s="314" t="e">
        <f t="shared" si="17"/>
        <v>#N/A</v>
      </c>
      <c r="I69" s="279"/>
      <c r="N69" s="282"/>
      <c r="X69" s="279"/>
      <c r="AC69" s="282"/>
      <c r="AH69" s="282"/>
      <c r="AK69" s="321" t="s">
        <v>1039</v>
      </c>
      <c r="AL69" s="322">
        <f t="shared" ref="AL69:AL92" si="35">I69</f>
        <v>0</v>
      </c>
      <c r="AM69" s="322" t="str">
        <f t="shared" ref="AM69:AM92" si="36">IF(AF69&lt;0,"Sell","Buy")</f>
        <v>Buy</v>
      </c>
      <c r="AN69" s="323">
        <f t="shared" ref="AN69:AN92" si="37">ABS(AF69)</f>
        <v>0</v>
      </c>
      <c r="AO69" s="322" t="str">
        <f t="shared" ref="AO69:AO92" si="38">IF(AV69="OIS Swap","EUFFSW",IF(AV69="SPOT","EUFFFX",IF(AV69="FORWARD","EUFFFX",IF(AV69="US GOVERNMENT","USFIDRV",IF(AV69="Financial commodity future.","USEQ","EULNGFI")))))</f>
        <v>EULNGFI</v>
      </c>
      <c r="AP69" s="336" t="str">
        <f t="shared" ref="AP69:AP92" si="39">IF(AV69="Financial commodity future.",$AL$2,$AL$1)</f>
        <v>05/29/2024</v>
      </c>
      <c r="AQ69" s="322" t="s">
        <v>1035</v>
      </c>
      <c r="AR69" s="322" t="s">
        <v>1024</v>
      </c>
      <c r="AS69" s="322" t="s">
        <v>1025</v>
      </c>
      <c r="AT69" s="322"/>
      <c r="AU69" s="327"/>
      <c r="AV69" s="280" t="str" cm="1">
        <f t="array" ref="AV69">_xll.BDP(I69,"SECURITY_TYP")</f>
        <v>#N/A Mandatory parameter [SECURITY] cannot be empty</v>
      </c>
    </row>
    <row r="70" spans="7:48" s="280" customFormat="1" x14ac:dyDescent="0.35">
      <c r="G70" s="313"/>
      <c r="H70" s="314" t="e">
        <f t="shared" ref="H70:H133" si="40">VLOOKUP(I70,$A$4:$D$111,4,0)-L70</f>
        <v>#N/A</v>
      </c>
      <c r="I70" s="279"/>
      <c r="N70" s="282"/>
      <c r="X70" s="279"/>
      <c r="AC70" s="282"/>
      <c r="AH70" s="282"/>
      <c r="AK70" s="321" t="s">
        <v>1039</v>
      </c>
      <c r="AL70" s="322">
        <f t="shared" si="35"/>
        <v>0</v>
      </c>
      <c r="AM70" s="322" t="str">
        <f t="shared" si="36"/>
        <v>Buy</v>
      </c>
      <c r="AN70" s="323">
        <f t="shared" si="37"/>
        <v>0</v>
      </c>
      <c r="AO70" s="322" t="str">
        <f t="shared" si="38"/>
        <v>EULNGFI</v>
      </c>
      <c r="AP70" s="336" t="str">
        <f t="shared" si="39"/>
        <v>05/29/2024</v>
      </c>
      <c r="AQ70" s="322" t="s">
        <v>1035</v>
      </c>
      <c r="AR70" s="322" t="s">
        <v>1024</v>
      </c>
      <c r="AS70" s="322" t="s">
        <v>1025</v>
      </c>
      <c r="AT70" s="322"/>
      <c r="AU70" s="327"/>
      <c r="AV70" s="280" t="str" cm="1">
        <f t="array" ref="AV70">_xll.BDP(I70,"SECURITY_TYP")</f>
        <v>#N/A Mandatory parameter [SECURITY] cannot be empty</v>
      </c>
    </row>
    <row r="71" spans="7:48" s="280" customFormat="1" x14ac:dyDescent="0.35">
      <c r="G71" s="313"/>
      <c r="H71" s="314" t="e">
        <f t="shared" si="40"/>
        <v>#N/A</v>
      </c>
      <c r="I71" s="279"/>
      <c r="N71" s="282"/>
      <c r="X71" s="279"/>
      <c r="AC71" s="282"/>
      <c r="AH71" s="282"/>
      <c r="AK71" s="321" t="s">
        <v>1039</v>
      </c>
      <c r="AL71" s="322">
        <f t="shared" si="35"/>
        <v>0</v>
      </c>
      <c r="AM71" s="322" t="str">
        <f t="shared" si="36"/>
        <v>Buy</v>
      </c>
      <c r="AN71" s="323">
        <f t="shared" si="37"/>
        <v>0</v>
      </c>
      <c r="AO71" s="322" t="str">
        <f t="shared" si="38"/>
        <v>EULNGFI</v>
      </c>
      <c r="AP71" s="336" t="str">
        <f t="shared" si="39"/>
        <v>05/29/2024</v>
      </c>
      <c r="AQ71" s="322" t="s">
        <v>1035</v>
      </c>
      <c r="AR71" s="322" t="s">
        <v>1024</v>
      </c>
      <c r="AS71" s="322" t="s">
        <v>1025</v>
      </c>
      <c r="AT71" s="322"/>
      <c r="AU71" s="327"/>
      <c r="AV71" s="280" t="str" cm="1">
        <f t="array" ref="AV71">_xll.BDP(I71,"SECURITY_TYP")</f>
        <v>#N/A Mandatory parameter [SECURITY] cannot be empty</v>
      </c>
    </row>
    <row r="72" spans="7:48" s="280" customFormat="1" x14ac:dyDescent="0.35">
      <c r="G72" s="313"/>
      <c r="H72" s="314" t="e">
        <f t="shared" si="40"/>
        <v>#N/A</v>
      </c>
      <c r="I72" s="279"/>
      <c r="N72" s="282"/>
      <c r="X72" s="279"/>
      <c r="AC72" s="282"/>
      <c r="AH72" s="282"/>
      <c r="AK72" s="321" t="s">
        <v>1039</v>
      </c>
      <c r="AL72" s="322">
        <f t="shared" si="35"/>
        <v>0</v>
      </c>
      <c r="AM72" s="322" t="str">
        <f t="shared" si="36"/>
        <v>Buy</v>
      </c>
      <c r="AN72" s="323">
        <f t="shared" si="37"/>
        <v>0</v>
      </c>
      <c r="AO72" s="322" t="str">
        <f t="shared" si="38"/>
        <v>EULNGFI</v>
      </c>
      <c r="AP72" s="336" t="str">
        <f t="shared" si="39"/>
        <v>05/29/2024</v>
      </c>
      <c r="AQ72" s="322" t="s">
        <v>1035</v>
      </c>
      <c r="AR72" s="322" t="s">
        <v>1024</v>
      </c>
      <c r="AS72" s="322" t="s">
        <v>1025</v>
      </c>
      <c r="AT72" s="322"/>
      <c r="AU72" s="327"/>
      <c r="AV72" s="280" t="str" cm="1">
        <f t="array" ref="AV72">_xll.BDP(I72,"SECURITY_TYP")</f>
        <v>#N/A Mandatory parameter [SECURITY] cannot be empty</v>
      </c>
    </row>
    <row r="73" spans="7:48" s="280" customFormat="1" x14ac:dyDescent="0.35">
      <c r="G73" s="313"/>
      <c r="H73" s="314" t="e">
        <f t="shared" si="40"/>
        <v>#N/A</v>
      </c>
      <c r="I73" s="279"/>
      <c r="N73" s="282"/>
      <c r="X73" s="279"/>
      <c r="AC73" s="282"/>
      <c r="AH73" s="282"/>
      <c r="AK73" s="321" t="s">
        <v>1039</v>
      </c>
      <c r="AL73" s="322">
        <f t="shared" si="35"/>
        <v>0</v>
      </c>
      <c r="AM73" s="322" t="str">
        <f t="shared" si="36"/>
        <v>Buy</v>
      </c>
      <c r="AN73" s="323">
        <f t="shared" si="37"/>
        <v>0</v>
      </c>
      <c r="AO73" s="322" t="str">
        <f t="shared" si="38"/>
        <v>EULNGFI</v>
      </c>
      <c r="AP73" s="336" t="str">
        <f t="shared" si="39"/>
        <v>05/29/2024</v>
      </c>
      <c r="AQ73" s="322" t="s">
        <v>1035</v>
      </c>
      <c r="AR73" s="322" t="s">
        <v>1024</v>
      </c>
      <c r="AS73" s="322" t="s">
        <v>1025</v>
      </c>
      <c r="AT73" s="322"/>
      <c r="AU73" s="327"/>
      <c r="AV73" s="280" t="str" cm="1">
        <f t="array" ref="AV73">_xll.BDP(I73,"SECURITY_TYP")</f>
        <v>#N/A Mandatory parameter [SECURITY] cannot be empty</v>
      </c>
    </row>
    <row r="74" spans="7:48" s="280" customFormat="1" x14ac:dyDescent="0.35">
      <c r="G74" s="313"/>
      <c r="H74" s="314" t="e">
        <f t="shared" si="40"/>
        <v>#N/A</v>
      </c>
      <c r="I74" s="279"/>
      <c r="N74" s="282"/>
      <c r="X74" s="279"/>
      <c r="AC74" s="282"/>
      <c r="AH74" s="282"/>
      <c r="AK74" s="321" t="s">
        <v>1039</v>
      </c>
      <c r="AL74" s="322">
        <f t="shared" si="35"/>
        <v>0</v>
      </c>
      <c r="AM74" s="322" t="str">
        <f t="shared" si="36"/>
        <v>Buy</v>
      </c>
      <c r="AN74" s="323">
        <f t="shared" si="37"/>
        <v>0</v>
      </c>
      <c r="AO74" s="322" t="str">
        <f t="shared" si="38"/>
        <v>EULNGFI</v>
      </c>
      <c r="AP74" s="336" t="str">
        <f t="shared" si="39"/>
        <v>05/29/2024</v>
      </c>
      <c r="AQ74" s="322" t="s">
        <v>1035</v>
      </c>
      <c r="AR74" s="322" t="s">
        <v>1024</v>
      </c>
      <c r="AS74" s="322" t="s">
        <v>1025</v>
      </c>
      <c r="AT74" s="322"/>
      <c r="AU74" s="327"/>
      <c r="AV74" s="280" t="str" cm="1">
        <f t="array" ref="AV74">_xll.BDP(I74,"SECURITY_TYP")</f>
        <v>#N/A Mandatory parameter [SECURITY] cannot be empty</v>
      </c>
    </row>
    <row r="75" spans="7:48" s="280" customFormat="1" x14ac:dyDescent="0.35">
      <c r="G75" s="313"/>
      <c r="H75" s="314" t="e">
        <f t="shared" si="40"/>
        <v>#N/A</v>
      </c>
      <c r="I75" s="279"/>
      <c r="N75" s="282"/>
      <c r="X75" s="279"/>
      <c r="AC75" s="282"/>
      <c r="AH75" s="282"/>
      <c r="AK75" s="321" t="s">
        <v>1039</v>
      </c>
      <c r="AL75" s="322">
        <f t="shared" si="35"/>
        <v>0</v>
      </c>
      <c r="AM75" s="322" t="str">
        <f t="shared" si="36"/>
        <v>Buy</v>
      </c>
      <c r="AN75" s="323">
        <f t="shared" si="37"/>
        <v>0</v>
      </c>
      <c r="AO75" s="322" t="str">
        <f t="shared" si="38"/>
        <v>EULNGFI</v>
      </c>
      <c r="AP75" s="336" t="str">
        <f t="shared" si="39"/>
        <v>05/29/2024</v>
      </c>
      <c r="AQ75" s="322" t="s">
        <v>1035</v>
      </c>
      <c r="AR75" s="322" t="s">
        <v>1024</v>
      </c>
      <c r="AS75" s="322" t="s">
        <v>1025</v>
      </c>
      <c r="AT75" s="322"/>
      <c r="AU75" s="327"/>
      <c r="AV75" s="280" t="str" cm="1">
        <f t="array" ref="AV75">_xll.BDP(I75,"SECURITY_TYP")</f>
        <v>#N/A Mandatory parameter [SECURITY] cannot be empty</v>
      </c>
    </row>
    <row r="76" spans="7:48" s="280" customFormat="1" x14ac:dyDescent="0.35">
      <c r="G76" s="313"/>
      <c r="H76" s="314" t="e">
        <f t="shared" si="40"/>
        <v>#N/A</v>
      </c>
      <c r="I76" s="279"/>
      <c r="N76" s="282"/>
      <c r="X76" s="279"/>
      <c r="AC76" s="282"/>
      <c r="AH76" s="282"/>
      <c r="AK76" s="321" t="s">
        <v>1039</v>
      </c>
      <c r="AL76" s="322">
        <f t="shared" si="35"/>
        <v>0</v>
      </c>
      <c r="AM76" s="322" t="str">
        <f t="shared" si="36"/>
        <v>Buy</v>
      </c>
      <c r="AN76" s="323">
        <f t="shared" si="37"/>
        <v>0</v>
      </c>
      <c r="AO76" s="322" t="str">
        <f t="shared" si="38"/>
        <v>EULNGFI</v>
      </c>
      <c r="AP76" s="336" t="str">
        <f t="shared" si="39"/>
        <v>05/29/2024</v>
      </c>
      <c r="AQ76" s="322" t="s">
        <v>1035</v>
      </c>
      <c r="AR76" s="322" t="s">
        <v>1024</v>
      </c>
      <c r="AS76" s="322" t="s">
        <v>1025</v>
      </c>
      <c r="AT76" s="322"/>
      <c r="AU76" s="327"/>
      <c r="AV76" s="280" t="str" cm="1">
        <f t="array" ref="AV76">_xll.BDP(I76,"SECURITY_TYP")</f>
        <v>#N/A Mandatory parameter [SECURITY] cannot be empty</v>
      </c>
    </row>
    <row r="77" spans="7:48" x14ac:dyDescent="0.35">
      <c r="H77" s="287" t="e">
        <f t="shared" si="40"/>
        <v>#N/A</v>
      </c>
      <c r="AK77" s="321" t="s">
        <v>1039</v>
      </c>
      <c r="AL77" s="322">
        <f t="shared" si="35"/>
        <v>0</v>
      </c>
      <c r="AM77" s="322" t="str">
        <f t="shared" si="36"/>
        <v>Buy</v>
      </c>
      <c r="AN77" s="323">
        <f t="shared" si="37"/>
        <v>0</v>
      </c>
      <c r="AO77" s="322" t="str">
        <f t="shared" si="38"/>
        <v>EULNGFI</v>
      </c>
      <c r="AP77" s="336" t="str">
        <f t="shared" si="39"/>
        <v>05/29/2024</v>
      </c>
      <c r="AQ77" s="322" t="s">
        <v>1035</v>
      </c>
      <c r="AR77" s="322" t="s">
        <v>1024</v>
      </c>
      <c r="AS77" s="322" t="s">
        <v>1025</v>
      </c>
      <c r="AT77" s="322"/>
      <c r="AU77" s="327"/>
      <c r="AV77" s="280" t="str" cm="1">
        <f t="array" ref="AV77">_xll.BDP(I77,"SECURITY_TYP")</f>
        <v>#N/A Mandatory parameter [SECURITY] cannot be empty</v>
      </c>
    </row>
    <row r="78" spans="7:48" x14ac:dyDescent="0.35">
      <c r="H78" s="287" t="e">
        <f t="shared" si="40"/>
        <v>#N/A</v>
      </c>
      <c r="AK78" s="321" t="s">
        <v>1039</v>
      </c>
      <c r="AL78" s="322">
        <f t="shared" si="35"/>
        <v>0</v>
      </c>
      <c r="AM78" s="322" t="str">
        <f t="shared" si="36"/>
        <v>Buy</v>
      </c>
      <c r="AN78" s="323">
        <f t="shared" si="37"/>
        <v>0</v>
      </c>
      <c r="AO78" s="322" t="str">
        <f t="shared" si="38"/>
        <v>EULNGFI</v>
      </c>
      <c r="AP78" s="336" t="str">
        <f t="shared" si="39"/>
        <v>05/29/2024</v>
      </c>
      <c r="AQ78" s="322" t="s">
        <v>1035</v>
      </c>
      <c r="AR78" s="322" t="s">
        <v>1024</v>
      </c>
      <c r="AS78" s="322" t="s">
        <v>1025</v>
      </c>
      <c r="AT78" s="322"/>
      <c r="AU78" s="327"/>
      <c r="AV78" s="280" t="str" cm="1">
        <f t="array" ref="AV78">_xll.BDP(I78,"SECURITY_TYP")</f>
        <v>#N/A Mandatory parameter [SECURITY] cannot be empty</v>
      </c>
    </row>
    <row r="79" spans="7:48" x14ac:dyDescent="0.35">
      <c r="H79" s="287" t="e">
        <f t="shared" si="40"/>
        <v>#N/A</v>
      </c>
      <c r="AK79" s="321" t="s">
        <v>1039</v>
      </c>
      <c r="AL79" s="322">
        <f t="shared" si="35"/>
        <v>0</v>
      </c>
      <c r="AM79" s="322" t="str">
        <f t="shared" si="36"/>
        <v>Buy</v>
      </c>
      <c r="AN79" s="323">
        <f t="shared" si="37"/>
        <v>0</v>
      </c>
      <c r="AO79" s="322" t="str">
        <f t="shared" si="38"/>
        <v>EULNGFI</v>
      </c>
      <c r="AP79" s="336" t="str">
        <f t="shared" si="39"/>
        <v>05/29/2024</v>
      </c>
      <c r="AQ79" s="322" t="s">
        <v>1035</v>
      </c>
      <c r="AR79" s="322" t="s">
        <v>1024</v>
      </c>
      <c r="AS79" s="322" t="s">
        <v>1025</v>
      </c>
      <c r="AT79" s="322"/>
      <c r="AU79" s="327"/>
      <c r="AV79" s="280" t="str" cm="1">
        <f t="array" ref="AV79">_xll.BDP(I79,"SECURITY_TYP")</f>
        <v>#N/A Mandatory parameter [SECURITY] cannot be empty</v>
      </c>
    </row>
    <row r="80" spans="7:48" x14ac:dyDescent="0.35">
      <c r="H80" s="287" t="e">
        <f t="shared" si="40"/>
        <v>#N/A</v>
      </c>
      <c r="AK80" s="321" t="s">
        <v>1039</v>
      </c>
      <c r="AL80" s="322">
        <f t="shared" si="35"/>
        <v>0</v>
      </c>
      <c r="AM80" s="322" t="str">
        <f t="shared" si="36"/>
        <v>Buy</v>
      </c>
      <c r="AN80" s="323">
        <f t="shared" si="37"/>
        <v>0</v>
      </c>
      <c r="AO80" s="322" t="str">
        <f t="shared" si="38"/>
        <v>EULNGFI</v>
      </c>
      <c r="AP80" s="336" t="str">
        <f t="shared" si="39"/>
        <v>05/29/2024</v>
      </c>
      <c r="AQ80" s="322" t="s">
        <v>1035</v>
      </c>
      <c r="AR80" s="322" t="s">
        <v>1024</v>
      </c>
      <c r="AS80" s="322" t="s">
        <v>1025</v>
      </c>
      <c r="AT80" s="322"/>
      <c r="AU80" s="327"/>
      <c r="AV80" s="280" t="str" cm="1">
        <f t="array" ref="AV80">_xll.BDP(I80,"SECURITY_TYP")</f>
        <v>#N/A Mandatory parameter [SECURITY] cannot be empty</v>
      </c>
    </row>
    <row r="81" spans="8:48" x14ac:dyDescent="0.35">
      <c r="H81" s="287" t="e">
        <f t="shared" si="40"/>
        <v>#N/A</v>
      </c>
      <c r="AK81" s="321" t="s">
        <v>1039</v>
      </c>
      <c r="AL81" s="322">
        <f t="shared" si="35"/>
        <v>0</v>
      </c>
      <c r="AM81" s="322" t="str">
        <f t="shared" si="36"/>
        <v>Buy</v>
      </c>
      <c r="AN81" s="323">
        <f t="shared" si="37"/>
        <v>0</v>
      </c>
      <c r="AO81" s="322" t="str">
        <f t="shared" si="38"/>
        <v>EULNGFI</v>
      </c>
      <c r="AP81" s="336" t="str">
        <f t="shared" si="39"/>
        <v>05/29/2024</v>
      </c>
      <c r="AQ81" s="322" t="s">
        <v>1035</v>
      </c>
      <c r="AR81" s="322" t="s">
        <v>1024</v>
      </c>
      <c r="AS81" s="322" t="s">
        <v>1025</v>
      </c>
      <c r="AT81" s="322"/>
      <c r="AU81" s="327"/>
      <c r="AV81" s="280" t="str" cm="1">
        <f t="array" ref="AV81">_xll.BDP(I81,"SECURITY_TYP")</f>
        <v>#N/A Mandatory parameter [SECURITY] cannot be empty</v>
      </c>
    </row>
    <row r="82" spans="8:48" x14ac:dyDescent="0.35">
      <c r="H82" s="287" t="e">
        <f t="shared" si="40"/>
        <v>#N/A</v>
      </c>
      <c r="AK82" s="321" t="s">
        <v>1039</v>
      </c>
      <c r="AL82" s="322">
        <f t="shared" si="35"/>
        <v>0</v>
      </c>
      <c r="AM82" s="322" t="str">
        <f t="shared" si="36"/>
        <v>Buy</v>
      </c>
      <c r="AN82" s="323">
        <f t="shared" si="37"/>
        <v>0</v>
      </c>
      <c r="AO82" s="322" t="str">
        <f t="shared" si="38"/>
        <v>EULNGFI</v>
      </c>
      <c r="AP82" s="336" t="str">
        <f t="shared" si="39"/>
        <v>05/29/2024</v>
      </c>
      <c r="AQ82" s="322" t="s">
        <v>1035</v>
      </c>
      <c r="AR82" s="322" t="s">
        <v>1024</v>
      </c>
      <c r="AS82" s="322" t="s">
        <v>1025</v>
      </c>
      <c r="AT82" s="322"/>
      <c r="AU82" s="327"/>
      <c r="AV82" s="280" t="str" cm="1">
        <f t="array" ref="AV82">_xll.BDP(I82,"SECURITY_TYP")</f>
        <v>#N/A Mandatory parameter [SECURITY] cannot be empty</v>
      </c>
    </row>
    <row r="83" spans="8:48" x14ac:dyDescent="0.35">
      <c r="H83" s="287" t="e">
        <f t="shared" si="40"/>
        <v>#N/A</v>
      </c>
      <c r="AK83" s="321" t="s">
        <v>1039</v>
      </c>
      <c r="AL83" s="322">
        <f t="shared" si="35"/>
        <v>0</v>
      </c>
      <c r="AM83" s="322" t="str">
        <f t="shared" si="36"/>
        <v>Buy</v>
      </c>
      <c r="AN83" s="323">
        <f t="shared" si="37"/>
        <v>0</v>
      </c>
      <c r="AO83" s="322" t="str">
        <f t="shared" si="38"/>
        <v>EULNGFI</v>
      </c>
      <c r="AP83" s="336" t="str">
        <f t="shared" si="39"/>
        <v>05/29/2024</v>
      </c>
      <c r="AQ83" s="322" t="s">
        <v>1035</v>
      </c>
      <c r="AR83" s="322" t="s">
        <v>1024</v>
      </c>
      <c r="AS83" s="322" t="s">
        <v>1025</v>
      </c>
      <c r="AT83" s="322"/>
      <c r="AU83" s="327"/>
      <c r="AV83" s="280" t="str" cm="1">
        <f t="array" ref="AV83">_xll.BDP(I83,"SECURITY_TYP")</f>
        <v>#N/A Mandatory parameter [SECURITY] cannot be empty</v>
      </c>
    </row>
    <row r="84" spans="8:48" x14ac:dyDescent="0.35">
      <c r="H84" s="287" t="e">
        <f t="shared" si="40"/>
        <v>#N/A</v>
      </c>
      <c r="AK84" s="321" t="s">
        <v>1039</v>
      </c>
      <c r="AL84" s="322">
        <f t="shared" si="35"/>
        <v>0</v>
      </c>
      <c r="AM84" s="322" t="str">
        <f t="shared" si="36"/>
        <v>Buy</v>
      </c>
      <c r="AN84" s="323">
        <f t="shared" si="37"/>
        <v>0</v>
      </c>
      <c r="AO84" s="322" t="str">
        <f t="shared" si="38"/>
        <v>EULNGFI</v>
      </c>
      <c r="AP84" s="336" t="str">
        <f t="shared" si="39"/>
        <v>05/29/2024</v>
      </c>
      <c r="AQ84" s="322" t="s">
        <v>1035</v>
      </c>
      <c r="AR84" s="322" t="s">
        <v>1024</v>
      </c>
      <c r="AS84" s="322" t="s">
        <v>1025</v>
      </c>
      <c r="AT84" s="322"/>
      <c r="AU84" s="327"/>
      <c r="AV84" s="280" t="str" cm="1">
        <f t="array" ref="AV84">_xll.BDP(I84,"SECURITY_TYP")</f>
        <v>#N/A Mandatory parameter [SECURITY] cannot be empty</v>
      </c>
    </row>
    <row r="85" spans="8:48" x14ac:dyDescent="0.35">
      <c r="H85" s="287" t="e">
        <f t="shared" si="40"/>
        <v>#N/A</v>
      </c>
      <c r="AK85" s="321" t="s">
        <v>1039</v>
      </c>
      <c r="AL85" s="322">
        <f t="shared" si="35"/>
        <v>0</v>
      </c>
      <c r="AM85" s="322" t="str">
        <f t="shared" si="36"/>
        <v>Buy</v>
      </c>
      <c r="AN85" s="323">
        <f t="shared" si="37"/>
        <v>0</v>
      </c>
      <c r="AO85" s="322" t="str">
        <f t="shared" si="38"/>
        <v>EULNGFI</v>
      </c>
      <c r="AP85" s="336" t="str">
        <f t="shared" si="39"/>
        <v>05/29/2024</v>
      </c>
      <c r="AQ85" s="322" t="s">
        <v>1035</v>
      </c>
      <c r="AR85" s="322" t="s">
        <v>1024</v>
      </c>
      <c r="AS85" s="322" t="s">
        <v>1025</v>
      </c>
      <c r="AT85" s="322"/>
      <c r="AU85" s="327"/>
      <c r="AV85" s="280" t="str" cm="1">
        <f t="array" ref="AV85">_xll.BDP(I85,"SECURITY_TYP")</f>
        <v>#N/A Mandatory parameter [SECURITY] cannot be empty</v>
      </c>
    </row>
    <row r="86" spans="8:48" x14ac:dyDescent="0.35">
      <c r="H86" s="287" t="e">
        <f t="shared" si="40"/>
        <v>#N/A</v>
      </c>
      <c r="AK86" s="321" t="s">
        <v>1039</v>
      </c>
      <c r="AL86" s="322">
        <f t="shared" si="35"/>
        <v>0</v>
      </c>
      <c r="AM86" s="322" t="str">
        <f t="shared" si="36"/>
        <v>Buy</v>
      </c>
      <c r="AN86" s="323">
        <f t="shared" si="37"/>
        <v>0</v>
      </c>
      <c r="AO86" s="322" t="str">
        <f t="shared" si="38"/>
        <v>EULNGFI</v>
      </c>
      <c r="AP86" s="336" t="str">
        <f t="shared" si="39"/>
        <v>05/29/2024</v>
      </c>
      <c r="AQ86" s="322" t="s">
        <v>1035</v>
      </c>
      <c r="AR86" s="322" t="s">
        <v>1024</v>
      </c>
      <c r="AS86" s="322" t="s">
        <v>1025</v>
      </c>
      <c r="AT86" s="322"/>
      <c r="AU86" s="327"/>
      <c r="AV86" s="280" t="str" cm="1">
        <f t="array" ref="AV86">_xll.BDP(I86,"SECURITY_TYP")</f>
        <v>#N/A Mandatory parameter [SECURITY] cannot be empty</v>
      </c>
    </row>
    <row r="87" spans="8:48" x14ac:dyDescent="0.35">
      <c r="H87" s="287" t="e">
        <f t="shared" si="40"/>
        <v>#N/A</v>
      </c>
      <c r="AK87" s="321" t="s">
        <v>1039</v>
      </c>
      <c r="AL87" s="322">
        <f t="shared" si="35"/>
        <v>0</v>
      </c>
      <c r="AM87" s="322" t="str">
        <f t="shared" si="36"/>
        <v>Buy</v>
      </c>
      <c r="AN87" s="323">
        <f t="shared" si="37"/>
        <v>0</v>
      </c>
      <c r="AO87" s="322" t="str">
        <f t="shared" si="38"/>
        <v>EULNGFI</v>
      </c>
      <c r="AP87" s="336" t="str">
        <f t="shared" si="39"/>
        <v>05/29/2024</v>
      </c>
      <c r="AQ87" s="322" t="s">
        <v>1035</v>
      </c>
      <c r="AR87" s="322" t="s">
        <v>1024</v>
      </c>
      <c r="AS87" s="322" t="s">
        <v>1025</v>
      </c>
      <c r="AT87" s="322"/>
      <c r="AU87" s="327"/>
      <c r="AV87" s="280" t="str" cm="1">
        <f t="array" ref="AV87">_xll.BDP(I87,"SECURITY_TYP")</f>
        <v>#N/A Mandatory parameter [SECURITY] cannot be empty</v>
      </c>
    </row>
    <row r="88" spans="8:48" x14ac:dyDescent="0.35">
      <c r="H88" s="287" t="e">
        <f t="shared" si="40"/>
        <v>#N/A</v>
      </c>
      <c r="AK88" s="321" t="s">
        <v>1039</v>
      </c>
      <c r="AL88" s="322">
        <f t="shared" si="35"/>
        <v>0</v>
      </c>
      <c r="AM88" s="322" t="str">
        <f t="shared" si="36"/>
        <v>Buy</v>
      </c>
      <c r="AN88" s="323">
        <f t="shared" si="37"/>
        <v>0</v>
      </c>
      <c r="AO88" s="322" t="str">
        <f t="shared" si="38"/>
        <v>EULNGFI</v>
      </c>
      <c r="AP88" s="336" t="str">
        <f t="shared" si="39"/>
        <v>05/29/2024</v>
      </c>
      <c r="AQ88" s="322" t="s">
        <v>1035</v>
      </c>
      <c r="AR88" s="322" t="s">
        <v>1024</v>
      </c>
      <c r="AS88" s="322" t="s">
        <v>1025</v>
      </c>
      <c r="AT88" s="322"/>
      <c r="AU88" s="327"/>
      <c r="AV88" s="280" t="str" cm="1">
        <f t="array" ref="AV88">_xll.BDP(I88,"SECURITY_TYP")</f>
        <v>#N/A Mandatory parameter [SECURITY] cannot be empty</v>
      </c>
    </row>
    <row r="89" spans="8:48" x14ac:dyDescent="0.35">
      <c r="H89" s="287" t="e">
        <f t="shared" si="40"/>
        <v>#N/A</v>
      </c>
      <c r="AK89" s="321" t="s">
        <v>1039</v>
      </c>
      <c r="AL89" s="322">
        <f t="shared" si="35"/>
        <v>0</v>
      </c>
      <c r="AM89" s="322" t="str">
        <f t="shared" si="36"/>
        <v>Buy</v>
      </c>
      <c r="AN89" s="323">
        <f t="shared" si="37"/>
        <v>0</v>
      </c>
      <c r="AO89" s="322" t="str">
        <f t="shared" si="38"/>
        <v>EULNGFI</v>
      </c>
      <c r="AP89" s="336" t="str">
        <f t="shared" si="39"/>
        <v>05/29/2024</v>
      </c>
      <c r="AQ89" s="322" t="s">
        <v>1035</v>
      </c>
      <c r="AR89" s="322" t="s">
        <v>1024</v>
      </c>
      <c r="AS89" s="322" t="s">
        <v>1025</v>
      </c>
      <c r="AT89" s="322"/>
      <c r="AU89" s="327"/>
      <c r="AV89" s="280" t="str" cm="1">
        <f t="array" ref="AV89">_xll.BDP(I89,"SECURITY_TYP")</f>
        <v>#N/A Mandatory parameter [SECURITY] cannot be empty</v>
      </c>
    </row>
    <row r="90" spans="8:48" x14ac:dyDescent="0.35">
      <c r="H90" s="287" t="e">
        <f t="shared" si="40"/>
        <v>#N/A</v>
      </c>
      <c r="AK90" s="321" t="s">
        <v>1039</v>
      </c>
      <c r="AL90" s="322">
        <f t="shared" si="35"/>
        <v>0</v>
      </c>
      <c r="AM90" s="322" t="str">
        <f t="shared" si="36"/>
        <v>Buy</v>
      </c>
      <c r="AN90" s="323">
        <f t="shared" si="37"/>
        <v>0</v>
      </c>
      <c r="AO90" s="322" t="str">
        <f t="shared" si="38"/>
        <v>EULNGFI</v>
      </c>
      <c r="AP90" s="336" t="str">
        <f t="shared" si="39"/>
        <v>05/29/2024</v>
      </c>
      <c r="AQ90" s="322" t="s">
        <v>1035</v>
      </c>
      <c r="AR90" s="322" t="s">
        <v>1024</v>
      </c>
      <c r="AS90" s="322" t="s">
        <v>1025</v>
      </c>
      <c r="AT90" s="322"/>
      <c r="AU90" s="327"/>
      <c r="AV90" s="280" t="str" cm="1">
        <f t="array" ref="AV90">_xll.BDP(I90,"SECURITY_TYP")</f>
        <v>#N/A Mandatory parameter [SECURITY] cannot be empty</v>
      </c>
    </row>
    <row r="91" spans="8:48" x14ac:dyDescent="0.35">
      <c r="H91" s="287" t="e">
        <f t="shared" si="40"/>
        <v>#N/A</v>
      </c>
      <c r="AK91" s="321" t="s">
        <v>1039</v>
      </c>
      <c r="AL91" s="322">
        <f t="shared" si="35"/>
        <v>0</v>
      </c>
      <c r="AM91" s="322" t="str">
        <f t="shared" si="36"/>
        <v>Buy</v>
      </c>
      <c r="AN91" s="323">
        <f t="shared" si="37"/>
        <v>0</v>
      </c>
      <c r="AO91" s="322" t="str">
        <f t="shared" si="38"/>
        <v>EULNGFI</v>
      </c>
      <c r="AP91" s="336" t="str">
        <f t="shared" si="39"/>
        <v>05/29/2024</v>
      </c>
      <c r="AQ91" s="322" t="s">
        <v>1035</v>
      </c>
      <c r="AR91" s="322" t="s">
        <v>1024</v>
      </c>
      <c r="AS91" s="322" t="s">
        <v>1025</v>
      </c>
      <c r="AT91" s="322"/>
      <c r="AU91" s="327"/>
      <c r="AV91" s="280" t="str" cm="1">
        <f t="array" ref="AV91">_xll.BDP(I91,"SECURITY_TYP")</f>
        <v>#N/A Mandatory parameter [SECURITY] cannot be empty</v>
      </c>
    </row>
    <row r="92" spans="8:48" x14ac:dyDescent="0.35">
      <c r="H92" s="287" t="e">
        <f t="shared" si="40"/>
        <v>#N/A</v>
      </c>
      <c r="AK92" s="321" t="s">
        <v>1039</v>
      </c>
      <c r="AL92" s="322">
        <f t="shared" si="35"/>
        <v>0</v>
      </c>
      <c r="AM92" s="322" t="str">
        <f t="shared" si="36"/>
        <v>Buy</v>
      </c>
      <c r="AN92" s="323">
        <f t="shared" si="37"/>
        <v>0</v>
      </c>
      <c r="AO92" s="322" t="str">
        <f t="shared" si="38"/>
        <v>EULNGFI</v>
      </c>
      <c r="AP92" s="336" t="str">
        <f t="shared" si="39"/>
        <v>05/29/2024</v>
      </c>
      <c r="AQ92" s="322" t="s">
        <v>1035</v>
      </c>
      <c r="AR92" s="322" t="s">
        <v>1024</v>
      </c>
      <c r="AS92" s="322" t="s">
        <v>1025</v>
      </c>
      <c r="AT92" s="322"/>
      <c r="AU92" s="327"/>
      <c r="AV92" s="280" t="str" cm="1">
        <f t="array" ref="AV92">_xll.BDP(I92,"SECURITY_TYP")</f>
        <v>#N/A Mandatory parameter [SECURITY] cannot be empty</v>
      </c>
    </row>
    <row r="93" spans="8:48" x14ac:dyDescent="0.35">
      <c r="H93" s="287" t="e">
        <f t="shared" si="40"/>
        <v>#N/A</v>
      </c>
      <c r="AN93" s="328"/>
      <c r="AP93" s="330"/>
    </row>
    <row r="94" spans="8:48" x14ac:dyDescent="0.35">
      <c r="H94" s="287" t="e">
        <f t="shared" si="40"/>
        <v>#N/A</v>
      </c>
      <c r="AN94" s="328"/>
      <c r="AP94" s="330"/>
    </row>
    <row r="95" spans="8:48" x14ac:dyDescent="0.35">
      <c r="H95" s="287" t="e">
        <f t="shared" si="40"/>
        <v>#N/A</v>
      </c>
      <c r="AN95" s="328"/>
      <c r="AP95" s="330"/>
    </row>
    <row r="96" spans="8:48" x14ac:dyDescent="0.35">
      <c r="H96" s="287" t="e">
        <f t="shared" si="40"/>
        <v>#N/A</v>
      </c>
      <c r="AN96" s="328"/>
      <c r="AP96" s="330"/>
    </row>
    <row r="97" spans="8:42" x14ac:dyDescent="0.35">
      <c r="H97" s="287" t="e">
        <f t="shared" si="40"/>
        <v>#N/A</v>
      </c>
      <c r="AN97" s="328"/>
      <c r="AP97" s="330"/>
    </row>
    <row r="98" spans="8:42" x14ac:dyDescent="0.35">
      <c r="H98" s="287" t="e">
        <f t="shared" si="40"/>
        <v>#N/A</v>
      </c>
      <c r="AN98" s="328"/>
      <c r="AP98" s="330"/>
    </row>
    <row r="99" spans="8:42" x14ac:dyDescent="0.35">
      <c r="H99" s="287" t="e">
        <f t="shared" si="40"/>
        <v>#N/A</v>
      </c>
      <c r="AN99" s="328"/>
      <c r="AP99" s="330"/>
    </row>
    <row r="100" spans="8:42" x14ac:dyDescent="0.35">
      <c r="H100" s="287" t="e">
        <f t="shared" si="40"/>
        <v>#N/A</v>
      </c>
      <c r="AN100" s="328"/>
      <c r="AP100" s="330"/>
    </row>
    <row r="101" spans="8:42" x14ac:dyDescent="0.35">
      <c r="H101" s="287" t="e">
        <f t="shared" si="40"/>
        <v>#N/A</v>
      </c>
      <c r="AN101" s="328"/>
      <c r="AP101" s="330"/>
    </row>
    <row r="102" spans="8:42" x14ac:dyDescent="0.35">
      <c r="H102" s="287" t="e">
        <f t="shared" si="40"/>
        <v>#N/A</v>
      </c>
      <c r="AN102" s="328"/>
      <c r="AP102" s="330"/>
    </row>
    <row r="103" spans="8:42" x14ac:dyDescent="0.35">
      <c r="H103" s="287" t="e">
        <f t="shared" si="40"/>
        <v>#N/A</v>
      </c>
      <c r="AN103" s="328"/>
      <c r="AP103" s="330"/>
    </row>
    <row r="104" spans="8:42" x14ac:dyDescent="0.35">
      <c r="H104" s="287" t="e">
        <f t="shared" si="40"/>
        <v>#N/A</v>
      </c>
      <c r="AN104" s="328"/>
      <c r="AP104" s="330"/>
    </row>
    <row r="105" spans="8:42" x14ac:dyDescent="0.35">
      <c r="H105" s="287" t="e">
        <f t="shared" si="40"/>
        <v>#N/A</v>
      </c>
      <c r="AN105" s="328"/>
      <c r="AP105" s="330"/>
    </row>
    <row r="106" spans="8:42" x14ac:dyDescent="0.35">
      <c r="H106" s="287" t="e">
        <f t="shared" si="40"/>
        <v>#N/A</v>
      </c>
      <c r="AN106" s="328"/>
      <c r="AP106" s="330"/>
    </row>
    <row r="107" spans="8:42" x14ac:dyDescent="0.35">
      <c r="H107" s="287" t="e">
        <f t="shared" si="40"/>
        <v>#N/A</v>
      </c>
      <c r="AN107" s="328"/>
      <c r="AP107" s="330"/>
    </row>
    <row r="108" spans="8:42" x14ac:dyDescent="0.35">
      <c r="H108" s="287" t="e">
        <f t="shared" si="40"/>
        <v>#N/A</v>
      </c>
      <c r="AN108" s="328"/>
      <c r="AP108" s="330"/>
    </row>
    <row r="109" spans="8:42" x14ac:dyDescent="0.35">
      <c r="H109" s="287" t="e">
        <f t="shared" si="40"/>
        <v>#N/A</v>
      </c>
      <c r="AN109" s="328"/>
      <c r="AP109" s="330"/>
    </row>
    <row r="110" spans="8:42" x14ac:dyDescent="0.35">
      <c r="H110" s="287" t="e">
        <f t="shared" si="40"/>
        <v>#N/A</v>
      </c>
      <c r="AN110" s="328"/>
      <c r="AP110" s="330"/>
    </row>
    <row r="111" spans="8:42" x14ac:dyDescent="0.35">
      <c r="H111" s="287" t="e">
        <f t="shared" si="40"/>
        <v>#N/A</v>
      </c>
      <c r="AN111" s="328"/>
      <c r="AP111" s="330"/>
    </row>
    <row r="112" spans="8:42" x14ac:dyDescent="0.35">
      <c r="H112" s="287" t="e">
        <f t="shared" si="40"/>
        <v>#N/A</v>
      </c>
      <c r="AN112" s="328"/>
      <c r="AP112" s="330"/>
    </row>
    <row r="113" spans="8:42" x14ac:dyDescent="0.35">
      <c r="H113" s="287" t="e">
        <f t="shared" si="40"/>
        <v>#N/A</v>
      </c>
      <c r="AN113" s="328"/>
      <c r="AP113" s="330"/>
    </row>
    <row r="114" spans="8:42" x14ac:dyDescent="0.35">
      <c r="H114" s="287" t="e">
        <f t="shared" si="40"/>
        <v>#N/A</v>
      </c>
      <c r="AN114" s="328"/>
      <c r="AP114" s="330"/>
    </row>
    <row r="115" spans="8:42" x14ac:dyDescent="0.35">
      <c r="H115" s="287" t="e">
        <f t="shared" si="40"/>
        <v>#N/A</v>
      </c>
      <c r="AN115" s="328"/>
      <c r="AP115" s="330"/>
    </row>
    <row r="116" spans="8:42" x14ac:dyDescent="0.35">
      <c r="H116" s="287" t="e">
        <f t="shared" si="40"/>
        <v>#N/A</v>
      </c>
      <c r="AN116" s="328"/>
      <c r="AP116" s="330"/>
    </row>
    <row r="117" spans="8:42" x14ac:dyDescent="0.35">
      <c r="H117" s="287" t="e">
        <f t="shared" si="40"/>
        <v>#N/A</v>
      </c>
      <c r="AN117" s="328"/>
      <c r="AP117" s="330"/>
    </row>
    <row r="118" spans="8:42" x14ac:dyDescent="0.35">
      <c r="H118" s="287" t="e">
        <f t="shared" si="40"/>
        <v>#N/A</v>
      </c>
      <c r="AN118" s="328"/>
      <c r="AP118" s="330"/>
    </row>
    <row r="119" spans="8:42" x14ac:dyDescent="0.35">
      <c r="H119" s="287" t="e">
        <f t="shared" si="40"/>
        <v>#N/A</v>
      </c>
      <c r="AN119" s="328"/>
      <c r="AP119" s="330"/>
    </row>
    <row r="120" spans="8:42" x14ac:dyDescent="0.35">
      <c r="H120" s="287" t="e">
        <f t="shared" si="40"/>
        <v>#N/A</v>
      </c>
      <c r="AN120" s="328"/>
      <c r="AP120" s="330"/>
    </row>
    <row r="121" spans="8:42" x14ac:dyDescent="0.35">
      <c r="H121" s="287" t="e">
        <f t="shared" si="40"/>
        <v>#N/A</v>
      </c>
      <c r="AN121" s="328"/>
      <c r="AP121" s="330"/>
    </row>
    <row r="122" spans="8:42" x14ac:dyDescent="0.35">
      <c r="H122" s="287" t="e">
        <f t="shared" si="40"/>
        <v>#N/A</v>
      </c>
      <c r="AN122" s="328"/>
      <c r="AP122" s="330"/>
    </row>
    <row r="123" spans="8:42" x14ac:dyDescent="0.35">
      <c r="H123" s="287" t="e">
        <f t="shared" si="40"/>
        <v>#N/A</v>
      </c>
      <c r="AN123" s="328"/>
      <c r="AP123" s="330"/>
    </row>
    <row r="124" spans="8:42" x14ac:dyDescent="0.35">
      <c r="H124" s="287" t="e">
        <f t="shared" si="40"/>
        <v>#N/A</v>
      </c>
      <c r="AN124" s="328"/>
      <c r="AP124" s="330"/>
    </row>
    <row r="125" spans="8:42" x14ac:dyDescent="0.35">
      <c r="H125" s="287" t="e">
        <f t="shared" si="40"/>
        <v>#N/A</v>
      </c>
      <c r="AN125" s="328"/>
      <c r="AP125" s="330"/>
    </row>
    <row r="126" spans="8:42" x14ac:dyDescent="0.35">
      <c r="H126" s="287" t="e">
        <f t="shared" si="40"/>
        <v>#N/A</v>
      </c>
      <c r="AN126" s="328"/>
      <c r="AP126" s="330"/>
    </row>
    <row r="127" spans="8:42" x14ac:dyDescent="0.35">
      <c r="H127" s="287" t="e">
        <f t="shared" si="40"/>
        <v>#N/A</v>
      </c>
      <c r="AN127" s="328"/>
      <c r="AP127" s="330"/>
    </row>
    <row r="128" spans="8:42" x14ac:dyDescent="0.35">
      <c r="H128" s="287" t="e">
        <f t="shared" si="40"/>
        <v>#N/A</v>
      </c>
      <c r="AN128" s="328"/>
      <c r="AP128" s="330"/>
    </row>
    <row r="129" spans="8:42" x14ac:dyDescent="0.35">
      <c r="H129" s="287" t="e">
        <f t="shared" si="40"/>
        <v>#N/A</v>
      </c>
      <c r="AN129" s="328"/>
      <c r="AP129" s="330"/>
    </row>
    <row r="130" spans="8:42" x14ac:dyDescent="0.35">
      <c r="H130" s="287" t="e">
        <f t="shared" si="40"/>
        <v>#N/A</v>
      </c>
      <c r="AN130" s="328"/>
      <c r="AP130" s="330"/>
    </row>
    <row r="131" spans="8:42" x14ac:dyDescent="0.35">
      <c r="H131" s="287" t="e">
        <f t="shared" si="40"/>
        <v>#N/A</v>
      </c>
      <c r="AN131" s="328"/>
      <c r="AP131" s="330"/>
    </row>
    <row r="132" spans="8:42" x14ac:dyDescent="0.35">
      <c r="H132" s="287" t="e">
        <f t="shared" si="40"/>
        <v>#N/A</v>
      </c>
      <c r="AN132" s="328"/>
      <c r="AP132" s="330"/>
    </row>
    <row r="133" spans="8:42" x14ac:dyDescent="0.35">
      <c r="H133" s="287" t="e">
        <f t="shared" si="40"/>
        <v>#N/A</v>
      </c>
      <c r="AN133" s="328"/>
      <c r="AP133" s="330"/>
    </row>
    <row r="134" spans="8:42" x14ac:dyDescent="0.35">
      <c r="H134" s="287" t="e">
        <f t="shared" ref="H134:H153" si="41">VLOOKUP(I134,$A$4:$D$111,4,0)-L134</f>
        <v>#N/A</v>
      </c>
      <c r="AN134" s="328"/>
      <c r="AP134" s="330"/>
    </row>
    <row r="135" spans="8:42" x14ac:dyDescent="0.35">
      <c r="H135" s="287" t="e">
        <f t="shared" si="41"/>
        <v>#N/A</v>
      </c>
      <c r="AN135" s="328"/>
      <c r="AP135" s="330"/>
    </row>
    <row r="136" spans="8:42" x14ac:dyDescent="0.35">
      <c r="H136" s="287" t="e">
        <f t="shared" si="41"/>
        <v>#N/A</v>
      </c>
      <c r="AN136" s="328"/>
      <c r="AP136" s="330"/>
    </row>
    <row r="137" spans="8:42" x14ac:dyDescent="0.35">
      <c r="H137" s="287" t="e">
        <f t="shared" si="41"/>
        <v>#N/A</v>
      </c>
      <c r="AN137" s="328"/>
      <c r="AP137" s="330"/>
    </row>
    <row r="138" spans="8:42" x14ac:dyDescent="0.35">
      <c r="H138" s="287" t="e">
        <f t="shared" si="41"/>
        <v>#N/A</v>
      </c>
      <c r="AN138" s="328"/>
      <c r="AP138" s="330"/>
    </row>
    <row r="139" spans="8:42" x14ac:dyDescent="0.35">
      <c r="H139" s="287" t="e">
        <f t="shared" si="41"/>
        <v>#N/A</v>
      </c>
      <c r="AN139" s="328"/>
      <c r="AP139" s="330"/>
    </row>
    <row r="140" spans="8:42" x14ac:dyDescent="0.35">
      <c r="H140" s="287" t="e">
        <f t="shared" si="41"/>
        <v>#N/A</v>
      </c>
      <c r="AN140" s="328"/>
      <c r="AP140" s="330"/>
    </row>
    <row r="141" spans="8:42" x14ac:dyDescent="0.35">
      <c r="H141" s="287" t="e">
        <f t="shared" si="41"/>
        <v>#N/A</v>
      </c>
      <c r="AN141" s="328"/>
      <c r="AP141" s="330"/>
    </row>
    <row r="142" spans="8:42" x14ac:dyDescent="0.35">
      <c r="H142" s="287" t="e">
        <f t="shared" si="41"/>
        <v>#N/A</v>
      </c>
      <c r="AN142" s="328"/>
      <c r="AP142" s="330"/>
    </row>
    <row r="143" spans="8:42" x14ac:dyDescent="0.35">
      <c r="H143" s="287" t="e">
        <f t="shared" si="41"/>
        <v>#N/A</v>
      </c>
      <c r="AN143" s="328"/>
      <c r="AP143" s="330"/>
    </row>
    <row r="144" spans="8:42" x14ac:dyDescent="0.35">
      <c r="H144" s="287" t="e">
        <f t="shared" si="41"/>
        <v>#N/A</v>
      </c>
      <c r="AN144" s="328"/>
      <c r="AP144" s="330"/>
    </row>
    <row r="145" spans="8:42" x14ac:dyDescent="0.35">
      <c r="H145" s="287" t="e">
        <f t="shared" si="41"/>
        <v>#N/A</v>
      </c>
      <c r="AN145" s="328"/>
      <c r="AP145" s="330"/>
    </row>
    <row r="146" spans="8:42" x14ac:dyDescent="0.35">
      <c r="H146" s="287" t="e">
        <f t="shared" si="41"/>
        <v>#N/A</v>
      </c>
      <c r="AN146" s="328"/>
      <c r="AP146" s="330"/>
    </row>
    <row r="147" spans="8:42" x14ac:dyDescent="0.35">
      <c r="H147" s="287" t="e">
        <f t="shared" si="41"/>
        <v>#N/A</v>
      </c>
      <c r="AN147" s="328"/>
      <c r="AP147" s="330"/>
    </row>
    <row r="148" spans="8:42" x14ac:dyDescent="0.35">
      <c r="H148" s="287" t="e">
        <f t="shared" si="41"/>
        <v>#N/A</v>
      </c>
      <c r="AN148" s="328"/>
      <c r="AP148" s="330"/>
    </row>
    <row r="149" spans="8:42" x14ac:dyDescent="0.35">
      <c r="H149" s="287" t="e">
        <f t="shared" si="41"/>
        <v>#N/A</v>
      </c>
      <c r="AN149" s="328"/>
      <c r="AP149" s="330"/>
    </row>
    <row r="150" spans="8:42" x14ac:dyDescent="0.35">
      <c r="H150" s="287" t="e">
        <f t="shared" si="41"/>
        <v>#N/A</v>
      </c>
      <c r="AN150" s="328"/>
      <c r="AP150" s="330"/>
    </row>
    <row r="151" spans="8:42" x14ac:dyDescent="0.35">
      <c r="H151" s="287" t="e">
        <f t="shared" si="41"/>
        <v>#N/A</v>
      </c>
      <c r="AN151" s="328"/>
      <c r="AP151" s="330"/>
    </row>
    <row r="152" spans="8:42" x14ac:dyDescent="0.35">
      <c r="H152" s="287" t="e">
        <f t="shared" si="41"/>
        <v>#N/A</v>
      </c>
      <c r="AN152" s="328"/>
      <c r="AP152" s="330"/>
    </row>
    <row r="153" spans="8:42" x14ac:dyDescent="0.35">
      <c r="H153" s="287" t="e">
        <f t="shared" si="41"/>
        <v>#N/A</v>
      </c>
      <c r="AN153" s="328"/>
      <c r="AP153" s="330"/>
    </row>
    <row r="154" spans="8:42" x14ac:dyDescent="0.35">
      <c r="AN154" s="328"/>
      <c r="AP154" s="330"/>
    </row>
    <row r="155" spans="8:42" x14ac:dyDescent="0.35">
      <c r="AN155" s="328"/>
      <c r="AP155" s="330"/>
    </row>
    <row r="156" spans="8:42" x14ac:dyDescent="0.35">
      <c r="AN156" s="328"/>
      <c r="AP156" s="330"/>
    </row>
    <row r="157" spans="8:42" x14ac:dyDescent="0.35">
      <c r="AN157" s="328"/>
      <c r="AP157" s="330"/>
    </row>
    <row r="158" spans="8:42" x14ac:dyDescent="0.35">
      <c r="AN158" s="328"/>
      <c r="AP158" s="330"/>
    </row>
    <row r="159" spans="8:42" x14ac:dyDescent="0.35">
      <c r="AN159" s="328"/>
      <c r="AP159" s="330"/>
    </row>
    <row r="160" spans="8:42" x14ac:dyDescent="0.35">
      <c r="AN160" s="328"/>
      <c r="AP160" s="330"/>
    </row>
    <row r="161" spans="40:42" x14ac:dyDescent="0.35">
      <c r="AN161" s="328"/>
      <c r="AP161" s="330"/>
    </row>
    <row r="162" spans="40:42" x14ac:dyDescent="0.35">
      <c r="AN162" s="328"/>
      <c r="AP162" s="330"/>
    </row>
    <row r="163" spans="40:42" x14ac:dyDescent="0.35">
      <c r="AN163" s="328"/>
      <c r="AP163" s="330"/>
    </row>
    <row r="164" spans="40:42" x14ac:dyDescent="0.35">
      <c r="AN164" s="328"/>
      <c r="AP164" s="330"/>
    </row>
    <row r="165" spans="40:42" x14ac:dyDescent="0.35">
      <c r="AN165" s="328"/>
      <c r="AP165" s="330"/>
    </row>
    <row r="166" spans="40:42" x14ac:dyDescent="0.35">
      <c r="AN166" s="328"/>
      <c r="AP166" s="330"/>
    </row>
    <row r="167" spans="40:42" x14ac:dyDescent="0.35">
      <c r="AN167" s="328"/>
      <c r="AP167" s="330"/>
    </row>
    <row r="168" spans="40:42" x14ac:dyDescent="0.35">
      <c r="AN168" s="328"/>
      <c r="AP168" s="330"/>
    </row>
    <row r="169" spans="40:42" x14ac:dyDescent="0.35">
      <c r="AN169" s="328"/>
      <c r="AP169" s="330"/>
    </row>
    <row r="170" spans="40:42" x14ac:dyDescent="0.35">
      <c r="AN170" s="328"/>
      <c r="AP170" s="330"/>
    </row>
    <row r="171" spans="40:42" x14ac:dyDescent="0.35">
      <c r="AN171" s="328"/>
      <c r="AP171" s="330"/>
    </row>
    <row r="172" spans="40:42" x14ac:dyDescent="0.35">
      <c r="AN172" s="328"/>
      <c r="AP172" s="330"/>
    </row>
    <row r="173" spans="40:42" x14ac:dyDescent="0.35">
      <c r="AN173" s="328"/>
      <c r="AP173" s="330"/>
    </row>
    <row r="174" spans="40:42" x14ac:dyDescent="0.35">
      <c r="AN174" s="328"/>
      <c r="AP174" s="330"/>
    </row>
    <row r="175" spans="40:42" x14ac:dyDescent="0.35">
      <c r="AN175" s="328"/>
      <c r="AP175" s="330"/>
    </row>
    <row r="176" spans="40:42" x14ac:dyDescent="0.35">
      <c r="AN176" s="328"/>
      <c r="AP176" s="330"/>
    </row>
    <row r="177" spans="40:42" x14ac:dyDescent="0.35">
      <c r="AN177" s="328"/>
      <c r="AP177" s="330"/>
    </row>
    <row r="178" spans="40:42" x14ac:dyDescent="0.35">
      <c r="AN178" s="328"/>
      <c r="AP178" s="330"/>
    </row>
    <row r="179" spans="40:42" x14ac:dyDescent="0.35">
      <c r="AN179" s="328"/>
      <c r="AP179" s="330"/>
    </row>
    <row r="180" spans="40:42" x14ac:dyDescent="0.35">
      <c r="AN180" s="328"/>
      <c r="AP180" s="330"/>
    </row>
    <row r="181" spans="40:42" x14ac:dyDescent="0.35">
      <c r="AN181" s="328"/>
      <c r="AP181" s="330"/>
    </row>
    <row r="182" spans="40:42" x14ac:dyDescent="0.35">
      <c r="AN182" s="328"/>
      <c r="AP182" s="330"/>
    </row>
    <row r="183" spans="40:42" x14ac:dyDescent="0.35">
      <c r="AN183" s="328"/>
      <c r="AP183" s="330"/>
    </row>
    <row r="184" spans="40:42" x14ac:dyDescent="0.35">
      <c r="AN184" s="328"/>
      <c r="AP184" s="330"/>
    </row>
    <row r="185" spans="40:42" x14ac:dyDescent="0.35">
      <c r="AN185" s="328"/>
      <c r="AP185" s="330"/>
    </row>
    <row r="186" spans="40:42" x14ac:dyDescent="0.35">
      <c r="AN186" s="328"/>
      <c r="AP186" s="330"/>
    </row>
    <row r="187" spans="40:42" x14ac:dyDescent="0.35">
      <c r="AN187" s="328"/>
      <c r="AP187" s="330"/>
    </row>
    <row r="188" spans="40:42" x14ac:dyDescent="0.35">
      <c r="AN188" s="328"/>
      <c r="AP188" s="330"/>
    </row>
    <row r="189" spans="40:42" x14ac:dyDescent="0.35">
      <c r="AN189" s="328"/>
      <c r="AP189" s="330"/>
    </row>
    <row r="190" spans="40:42" x14ac:dyDescent="0.35">
      <c r="AN190" s="328"/>
      <c r="AP190" s="330"/>
    </row>
    <row r="191" spans="40:42" x14ac:dyDescent="0.35">
      <c r="AN191" s="328"/>
      <c r="AP191" s="330"/>
    </row>
    <row r="192" spans="40:42" x14ac:dyDescent="0.35">
      <c r="AN192" s="328"/>
      <c r="AP192" s="330"/>
    </row>
    <row r="193" spans="40:42" x14ac:dyDescent="0.35">
      <c r="AN193" s="328"/>
      <c r="AP193" s="330"/>
    </row>
    <row r="194" spans="40:42" x14ac:dyDescent="0.35">
      <c r="AN194" s="328"/>
      <c r="AP194" s="330"/>
    </row>
    <row r="195" spans="40:42" x14ac:dyDescent="0.35">
      <c r="AN195" s="328"/>
      <c r="AP195" s="330"/>
    </row>
    <row r="196" spans="40:42" x14ac:dyDescent="0.35">
      <c r="AN196" s="328"/>
      <c r="AP196" s="330"/>
    </row>
    <row r="197" spans="40:42" x14ac:dyDescent="0.35">
      <c r="AN197" s="328"/>
      <c r="AP197" s="330"/>
    </row>
    <row r="198" spans="40:42" x14ac:dyDescent="0.35">
      <c r="AN198" s="328"/>
      <c r="AP198" s="330"/>
    </row>
    <row r="199" spans="40:42" x14ac:dyDescent="0.35">
      <c r="AN199" s="328"/>
      <c r="AP199" s="330"/>
    </row>
    <row r="200" spans="40:42" x14ac:dyDescent="0.35">
      <c r="AN200" s="328"/>
      <c r="AP200" s="330"/>
    </row>
    <row r="201" spans="40:42" x14ac:dyDescent="0.35">
      <c r="AN201" s="328"/>
      <c r="AP201" s="330"/>
    </row>
    <row r="202" spans="40:42" x14ac:dyDescent="0.35">
      <c r="AN202" s="328"/>
      <c r="AP202" s="330"/>
    </row>
    <row r="203" spans="40:42" x14ac:dyDescent="0.35">
      <c r="AN203" s="328"/>
      <c r="AP203" s="330"/>
    </row>
    <row r="204" spans="40:42" x14ac:dyDescent="0.35">
      <c r="AN204" s="328"/>
      <c r="AP204" s="330"/>
    </row>
    <row r="205" spans="40:42" x14ac:dyDescent="0.35">
      <c r="AN205" s="328"/>
      <c r="AP205" s="330"/>
    </row>
    <row r="206" spans="40:42" x14ac:dyDescent="0.35">
      <c r="AN206" s="328"/>
      <c r="AP206" s="330"/>
    </row>
    <row r="207" spans="40:42" x14ac:dyDescent="0.35">
      <c r="AN207" s="328"/>
      <c r="AP207" s="330"/>
    </row>
    <row r="208" spans="40:42" x14ac:dyDescent="0.35">
      <c r="AN208" s="328"/>
      <c r="AP208" s="330"/>
    </row>
    <row r="209" spans="40:42" x14ac:dyDescent="0.35">
      <c r="AN209" s="328"/>
      <c r="AP209" s="330"/>
    </row>
    <row r="210" spans="40:42" x14ac:dyDescent="0.35">
      <c r="AN210" s="328"/>
      <c r="AP210" s="330"/>
    </row>
    <row r="211" spans="40:42" x14ac:dyDescent="0.35">
      <c r="AN211" s="328"/>
      <c r="AP211" s="330"/>
    </row>
    <row r="212" spans="40:42" x14ac:dyDescent="0.35">
      <c r="AN212" s="328"/>
      <c r="AP212" s="330"/>
    </row>
  </sheetData>
  <autoFilter ref="I4:AV4" xr:uid="{9A6C438D-C61C-4469-A5CF-F0B8DA2461FF}">
    <sortState xmlns:xlrd2="http://schemas.microsoft.com/office/spreadsheetml/2017/richdata2" ref="I5:AV153">
      <sortCondition ref="J4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CFBA-21B3-4C9A-875B-6E21FD20D28B}">
  <sheetPr filterMode="1">
    <tabColor theme="7"/>
  </sheetPr>
  <dimension ref="A1:AX212"/>
  <sheetViews>
    <sheetView topLeftCell="V1" zoomScale="80" zoomScaleNormal="80" workbookViewId="0">
      <selection activeCell="AW2" sqref="AW2"/>
    </sheetView>
  </sheetViews>
  <sheetFormatPr defaultRowHeight="14.5" x14ac:dyDescent="0.35"/>
  <cols>
    <col min="1" max="1" width="26.54296875" bestFit="1" customWidth="1"/>
    <col min="2" max="2" width="25.08984375" bestFit="1" customWidth="1"/>
    <col min="3" max="3" width="14.90625" customWidth="1"/>
    <col min="4" max="4" width="14.36328125" customWidth="1"/>
    <col min="5" max="5" width="14.26953125" customWidth="1"/>
    <col min="6" max="6" width="15.26953125" customWidth="1"/>
    <col min="7" max="7" width="6.36328125" style="141" customWidth="1"/>
    <col min="8" max="8" width="10" style="287" customWidth="1"/>
    <col min="9" max="9" width="25.36328125" style="249" bestFit="1" customWidth="1"/>
    <col min="10" max="10" width="25.36328125" bestFit="1" customWidth="1"/>
    <col min="12" max="12" width="13.90625" customWidth="1"/>
    <col min="13" max="13" width="15.26953125" bestFit="1" customWidth="1"/>
    <col min="14" max="14" width="8.90625" style="251" bestFit="1" customWidth="1"/>
    <col min="15" max="15" width="5" customWidth="1"/>
    <col min="16" max="16" width="22.54296875" bestFit="1" customWidth="1"/>
    <col min="17" max="17" width="16.54296875" customWidth="1"/>
    <col min="18" max="18" width="10" customWidth="1"/>
    <col min="19" max="19" width="8.90625" bestFit="1" customWidth="1"/>
    <col min="20" max="20" width="13.26953125" bestFit="1" customWidth="1"/>
    <col min="21" max="21" width="8.90625" bestFit="1" customWidth="1"/>
    <col min="22" max="22" width="8.90625" style="392" bestFit="1" customWidth="1"/>
    <col min="24" max="24" width="19.08984375" style="249" customWidth="1"/>
    <col min="25" max="25" width="15.26953125" bestFit="1" customWidth="1"/>
    <col min="26" max="26" width="12.26953125" bestFit="1" customWidth="1"/>
    <col min="27" max="28" width="8.90625" bestFit="1" customWidth="1"/>
    <col min="29" max="29" width="12.36328125" style="251" bestFit="1" customWidth="1"/>
    <col min="30" max="30" width="25.36328125" bestFit="1" customWidth="1"/>
    <col min="31" max="31" width="15.90625" bestFit="1" customWidth="1"/>
    <col min="32" max="32" width="12.26953125" bestFit="1" customWidth="1"/>
    <col min="33" max="33" width="8.90625" bestFit="1" customWidth="1"/>
    <col min="34" max="34" width="12.36328125" style="251" bestFit="1" customWidth="1"/>
    <col min="35" max="35" width="8.90625" bestFit="1" customWidth="1"/>
    <col min="36" max="36" width="8.7265625" style="199"/>
    <col min="37" max="37" width="9.54296875" style="265" customWidth="1"/>
    <col min="38" max="38" width="16.90625" style="266" customWidth="1"/>
    <col min="39" max="39" width="22.54296875" style="266" bestFit="1" customWidth="1"/>
    <col min="40" max="40" width="8.7265625" style="266"/>
    <col min="41" max="41" width="11.54296875" style="266" bestFit="1" customWidth="1"/>
    <col min="42" max="42" width="11.7265625" style="266" customWidth="1"/>
    <col min="43" max="43" width="13.7265625" style="410" bestFit="1" customWidth="1"/>
    <col min="44" max="44" width="13.54296875" style="266" customWidth="1"/>
    <col min="45" max="45" width="7.36328125" style="266" customWidth="1"/>
    <col min="46" max="47" width="8.7265625" style="266"/>
    <col min="48" max="48" width="8.7265625" style="319"/>
    <col min="49" max="49" width="28.26953125" customWidth="1"/>
    <col min="50" max="50" width="11.54296875" bestFit="1" customWidth="1"/>
  </cols>
  <sheetData>
    <row r="1" spans="1:50" x14ac:dyDescent="0.35">
      <c r="A1" s="337" t="s">
        <v>1096</v>
      </c>
      <c r="B1" s="139"/>
      <c r="C1" s="139"/>
      <c r="D1" s="139"/>
      <c r="E1" s="139"/>
      <c r="F1" s="139"/>
      <c r="G1" s="263" t="s">
        <v>1102</v>
      </c>
      <c r="H1" s="141"/>
      <c r="I1" s="338" t="s">
        <v>1097</v>
      </c>
      <c r="J1" s="137"/>
      <c r="K1" s="137"/>
      <c r="L1" s="137"/>
      <c r="M1" s="137"/>
      <c r="N1" s="339"/>
      <c r="O1" s="143"/>
      <c r="P1" s="341" t="s">
        <v>1098</v>
      </c>
      <c r="Q1" s="143"/>
      <c r="R1" s="143"/>
      <c r="S1" s="143"/>
      <c r="T1" s="143"/>
      <c r="U1" s="143"/>
      <c r="V1" s="390"/>
      <c r="W1" s="143"/>
      <c r="X1" s="262" t="s">
        <v>1099</v>
      </c>
      <c r="Y1" s="141" t="s">
        <v>260</v>
      </c>
      <c r="Z1" s="141"/>
      <c r="AA1" s="141"/>
      <c r="AB1" s="141"/>
      <c r="AC1" s="342"/>
      <c r="AD1" s="346" t="s">
        <v>1101</v>
      </c>
      <c r="AE1" s="344"/>
      <c r="AF1" s="344"/>
      <c r="AG1" s="344"/>
      <c r="AH1" s="345"/>
      <c r="AI1" s="344"/>
      <c r="AJ1" s="394"/>
      <c r="AK1" s="265" t="s">
        <v>1026</v>
      </c>
      <c r="AL1" s="316" t="s">
        <v>1572</v>
      </c>
      <c r="AO1" s="266" t="s">
        <v>1027</v>
      </c>
      <c r="AP1" s="266" t="s">
        <v>1028</v>
      </c>
      <c r="AR1" s="266" t="s">
        <v>1031</v>
      </c>
      <c r="AS1" s="266" t="s">
        <v>1032</v>
      </c>
      <c r="AT1" s="266" t="s">
        <v>1033</v>
      </c>
      <c r="AW1">
        <v>2700</v>
      </c>
      <c r="AX1">
        <f>AW1*0.2</f>
        <v>540</v>
      </c>
    </row>
    <row r="2" spans="1:50" x14ac:dyDescent="0.35">
      <c r="A2" s="139"/>
      <c r="B2" s="139"/>
      <c r="C2" s="139"/>
      <c r="D2" s="139"/>
      <c r="E2" s="139"/>
      <c r="F2" s="139"/>
      <c r="H2" s="141"/>
      <c r="I2" s="351" cm="1">
        <f t="array" ref="I2">_xll.BDP("ALFIMEA LN Equity","FUND_TOTAL_ASSETS")</f>
        <v>12.38903</v>
      </c>
      <c r="J2" s="137"/>
      <c r="K2" s="137"/>
      <c r="L2" s="137"/>
      <c r="M2" s="137"/>
      <c r="N2" s="339"/>
      <c r="O2" s="143"/>
      <c r="P2" s="143"/>
      <c r="Q2" s="143"/>
      <c r="R2" s="143"/>
      <c r="S2" s="396" t="s">
        <v>1353</v>
      </c>
      <c r="T2" s="397">
        <f>T3/V3</f>
        <v>269.99999999999994</v>
      </c>
      <c r="U2" s="143"/>
      <c r="V2" s="390"/>
      <c r="W2" s="143"/>
      <c r="X2" s="262" t="s">
        <v>1100</v>
      </c>
      <c r="Y2" s="141"/>
      <c r="Z2" s="343"/>
      <c r="AA2" s="141"/>
      <c r="AB2" s="141"/>
      <c r="AC2" s="342"/>
      <c r="AD2" s="344"/>
      <c r="AE2" s="344"/>
      <c r="AF2" s="344" t="s">
        <v>664</v>
      </c>
      <c r="AG2" s="345">
        <f>AG3-AA3</f>
        <v>0</v>
      </c>
      <c r="AH2" s="345">
        <f>AH3-AC3</f>
        <v>0</v>
      </c>
      <c r="AI2" s="344"/>
      <c r="AJ2" s="394"/>
      <c r="AK2" s="265" t="s">
        <v>1036</v>
      </c>
      <c r="AL2" s="316">
        <v>45633</v>
      </c>
      <c r="AP2" s="266" t="s">
        <v>1029</v>
      </c>
      <c r="AQ2" s="410" t="s">
        <v>1030</v>
      </c>
      <c r="AW2">
        <v>209</v>
      </c>
      <c r="AX2" s="190">
        <f>AW2/AW1</f>
        <v>7.7407407407407411E-2</v>
      </c>
    </row>
    <row r="3" spans="1:50" x14ac:dyDescent="0.35">
      <c r="I3" s="258">
        <v>2.7</v>
      </c>
      <c r="M3" s="254">
        <f>SUM(M5:M162)</f>
        <v>2654041.8449447546</v>
      </c>
      <c r="T3" s="175">
        <f>_xlfn.AGGREGATE(9,2,T5:T69)</f>
        <v>407.69708535209867</v>
      </c>
      <c r="V3" s="391">
        <f>_xlfn.AGGREGATE(9,2,V5:V169)</f>
        <v>1.509989205007773</v>
      </c>
      <c r="X3" s="398">
        <v>-2.7</v>
      </c>
      <c r="Y3" s="255">
        <f>X3/I3</f>
        <v>-1</v>
      </c>
      <c r="Z3" s="255">
        <f>(X3+I3)/I3</f>
        <v>0</v>
      </c>
      <c r="AA3" s="254">
        <f>_xlfn.AGGREGATE(9,2,AA5:AA169)</f>
        <v>-407.69708535209867</v>
      </c>
      <c r="AC3" s="256">
        <f>_xlfn.AGGREGATE(9,2,AC5:AC169)</f>
        <v>-2402162.1106731128</v>
      </c>
      <c r="AD3" s="254"/>
      <c r="AE3">
        <v>0</v>
      </c>
      <c r="AG3" s="256">
        <f>_xlfn.AGGREGATE(9,2,AG5:AG169)</f>
        <v>-407.69708535209867</v>
      </c>
      <c r="AH3" s="256">
        <f>_xlfn.AGGREGATE(9,2,AH5:AH169)</f>
        <v>-2402162.1106731128</v>
      </c>
      <c r="AK3" s="320" t="s">
        <v>1034</v>
      </c>
      <c r="AL3" s="383"/>
      <c r="AW3" s="254">
        <f>1000*AW2-AH3</f>
        <v>2611162.1106731128</v>
      </c>
      <c r="AX3" s="254"/>
    </row>
    <row r="4" spans="1:50" s="280" customFormat="1" x14ac:dyDescent="0.35">
      <c r="A4" s="280" t="str">
        <f>_xll.BQL("Members(Type=AIM,ACCOUNTS=['L-OFIM01'],pxnum=2873,Profile='RS SAIM Df1')","TS_NAME().value,TS_NAME().Strategy,TS_POSITION().value,PS_ACCOUNT_CURRENCY_MKTVAL().value,TS_PRICE().value","cols=6;rows=32")</f>
        <v>ID</v>
      </c>
      <c r="B4" s="280" t="s">
        <v>173</v>
      </c>
      <c r="C4" s="280" t="s">
        <v>174</v>
      </c>
      <c r="D4" s="280" t="s">
        <v>175</v>
      </c>
      <c r="E4" s="280" t="s">
        <v>176</v>
      </c>
      <c r="F4" s="280" t="s">
        <v>177</v>
      </c>
      <c r="G4" s="313"/>
      <c r="H4" s="314"/>
      <c r="I4" s="279" t="s">
        <v>570</v>
      </c>
      <c r="J4" s="280" t="s">
        <v>173</v>
      </c>
      <c r="K4" s="280" t="s">
        <v>174</v>
      </c>
      <c r="L4" s="280" t="s">
        <v>175</v>
      </c>
      <c r="M4" s="280" t="s">
        <v>176</v>
      </c>
      <c r="N4" s="282" t="s">
        <v>177</v>
      </c>
      <c r="P4" s="280" t="s">
        <v>647</v>
      </c>
      <c r="Q4" s="280" t="s">
        <v>645</v>
      </c>
      <c r="R4" s="280" t="s">
        <v>646</v>
      </c>
      <c r="S4" s="280" t="s">
        <v>648</v>
      </c>
      <c r="T4" s="280" t="s">
        <v>651</v>
      </c>
      <c r="U4" s="280" t="s">
        <v>650</v>
      </c>
      <c r="V4" s="392" t="s">
        <v>649</v>
      </c>
      <c r="X4" s="279" t="s">
        <v>647</v>
      </c>
      <c r="Y4" s="280" t="s">
        <v>654</v>
      </c>
      <c r="Z4" s="280" t="s">
        <v>653</v>
      </c>
      <c r="AA4" s="280" t="s">
        <v>662</v>
      </c>
      <c r="AB4" s="280" t="s">
        <v>655</v>
      </c>
      <c r="AC4" s="282" t="s">
        <v>656</v>
      </c>
      <c r="AD4" s="280" t="s">
        <v>665</v>
      </c>
      <c r="AE4" s="280" t="s">
        <v>663</v>
      </c>
      <c r="AF4" s="280" t="s">
        <v>653</v>
      </c>
      <c r="AG4" s="280" t="s">
        <v>662</v>
      </c>
      <c r="AH4" s="282" t="s">
        <v>656</v>
      </c>
      <c r="AJ4" s="199" t="s">
        <v>1350</v>
      </c>
      <c r="AK4" s="349" t="s">
        <v>1013</v>
      </c>
      <c r="AL4" s="325" t="s">
        <v>1347</v>
      </c>
      <c r="AM4" s="325" t="s">
        <v>1014</v>
      </c>
      <c r="AN4" s="325" t="s">
        <v>1015</v>
      </c>
      <c r="AO4" s="386" t="s">
        <v>1016</v>
      </c>
      <c r="AP4" s="325" t="s">
        <v>1017</v>
      </c>
      <c r="AQ4" s="411" t="s">
        <v>1018</v>
      </c>
      <c r="AR4" s="325" t="s">
        <v>1019</v>
      </c>
      <c r="AS4" s="325" t="s">
        <v>1020</v>
      </c>
      <c r="AT4" s="325" t="s">
        <v>1021</v>
      </c>
      <c r="AU4" s="325" t="s">
        <v>1022</v>
      </c>
      <c r="AV4" s="326" t="s">
        <v>1023</v>
      </c>
      <c r="AW4" s="387" t="s">
        <v>964</v>
      </c>
    </row>
    <row r="5" spans="1:50" s="280" customFormat="1" hidden="1" x14ac:dyDescent="0.35">
      <c r="A5" s="280" t="s">
        <v>184</v>
      </c>
      <c r="B5" s="280" t="s">
        <v>185</v>
      </c>
      <c r="D5" s="312">
        <v>3951.2200000183848</v>
      </c>
      <c r="E5" s="312">
        <v>3326.4645081012386</v>
      </c>
      <c r="F5" s="280">
        <v>1</v>
      </c>
      <c r="G5" s="313"/>
      <c r="H5" s="314">
        <f>VLOOKUP(I5,$A$4:$D$307,4,0)-L5</f>
        <v>0</v>
      </c>
      <c r="I5" s="280" t="s">
        <v>184</v>
      </c>
      <c r="J5" s="280" t="s">
        <v>185</v>
      </c>
      <c r="L5" s="312">
        <v>3951.2200000183848</v>
      </c>
      <c r="M5" s="312">
        <v>3326.4645081012386</v>
      </c>
      <c r="N5" s="280">
        <v>1</v>
      </c>
      <c r="P5" s="280" t="str" cm="1">
        <f t="array" ref="P5">_xll.BDP(I5,"ID_ISIN")</f>
        <v>#N/A Field Not Applicable</v>
      </c>
      <c r="Q5" s="280" t="str" cm="1">
        <f t="array" ref="Q5">_xll.BDP(P5&amp;" Govt","MATURITY")</f>
        <v>#N/A Field Not Applicable Govt</v>
      </c>
      <c r="R5" s="280" t="str" cm="1">
        <f t="array" ref="R5">_xll.BDP(I5,"CRNCY")</f>
        <v>EUR</v>
      </c>
      <c r="S5" s="307" t="str" cm="1">
        <f t="array" ref="S5">_xll.BDP(P5&amp;" Govt","RISK_MID")</f>
        <v>#N/A Field Not Applicable Govt</v>
      </c>
      <c r="T5" s="308" t="e">
        <f t="shared" ref="T5:T6" si="0">S5*L5/(10*U5)</f>
        <v>#VALUE!</v>
      </c>
      <c r="U5" s="280" cm="1">
        <f t="array" ref="U5">IF(R5="GBP",1,_xll.BDP("GBP"&amp;R5&amp;" CURNCY","PX_LAST"))</f>
        <v>1.1878</v>
      </c>
      <c r="V5" s="309" t="e">
        <f t="shared" ref="V5:V6" si="1">T5/($I$3*100)</f>
        <v>#VALUE!</v>
      </c>
      <c r="X5" s="279" t="str">
        <f t="shared" ref="X5:X6" si="2">P5</f>
        <v>#N/A Field Not Applicable</v>
      </c>
      <c r="Y5" s="306">
        <f t="shared" ref="Y5:Y6" si="3">$Z$3*L5</f>
        <v>0</v>
      </c>
      <c r="Z5" s="281">
        <f t="shared" ref="Z5:Z6" si="4">Y5-L5</f>
        <v>-3951.2200000183848</v>
      </c>
      <c r="AA5" s="281" t="e">
        <f t="shared" ref="AA5:AA6" si="5">Z5*S5/(10*U5)</f>
        <v>#VALUE!</v>
      </c>
      <c r="AB5" s="307" t="str" cm="1">
        <f t="array" ref="AB5">_xll.BDP(P5&amp;" Govt","PX_DIRTY_MID")</f>
        <v>#N/A Field Not Applicable Govt</v>
      </c>
      <c r="AC5" s="310" t="e">
        <f t="shared" ref="AC5:AC6" si="6">AB5*Z5*10/U5</f>
        <v>#VALUE!</v>
      </c>
      <c r="AD5" s="279" t="str">
        <f t="shared" ref="AD5:AD6" si="7">J5</f>
        <v>{cash} EUR</v>
      </c>
      <c r="AE5" s="281"/>
      <c r="AF5" s="281">
        <f t="shared" ref="AF5:AF6" si="8">IF(AE5="",Z5,AE5)</f>
        <v>-3951.2200000183848</v>
      </c>
      <c r="AG5" s="281" t="e">
        <f t="shared" ref="AG5:AG6" si="9">AF5*S5/(10*U5)</f>
        <v>#VALUE!</v>
      </c>
      <c r="AH5" s="310" t="e">
        <f t="shared" ref="AH5:AH6" si="10">AB5*AF5*10/U5</f>
        <v>#VALUE!</v>
      </c>
      <c r="AI5" s="280" t="b">
        <f t="shared" ref="AI5:AI6" si="11">ABS(AF5)&lt;=ABS(L5)</f>
        <v>1</v>
      </c>
      <c r="AJ5" s="307" t="e">
        <f t="shared" ref="AJ5:AJ6" si="12">AC5/($I$3*10000)</f>
        <v>#VALUE!</v>
      </c>
      <c r="AK5" s="321" t="s">
        <v>1341</v>
      </c>
      <c r="AL5" s="322">
        <f>K5</f>
        <v>0</v>
      </c>
      <c r="AM5" s="322" t="str">
        <f t="shared" ref="AM5:AM6" si="13">I5</f>
        <v>EUR Curncy</v>
      </c>
      <c r="AN5" s="322" t="str">
        <f t="shared" ref="AN5:AN6" si="14">IF(AF5&lt;0,"Sell","Buy")</f>
        <v>Sell</v>
      </c>
      <c r="AO5" s="323">
        <f t="shared" ref="AO5:AO6" si="15">ABS(AF5)</f>
        <v>3951.2200000183848</v>
      </c>
      <c r="AP5" s="322" t="str">
        <f t="shared" ref="AP5:AP6" si="16">IF(AW5="OIS Swap","EUFFSW",IF(AW5="SPOT","EUFFFX",IF(AW5="FORWARD","EUFFFX",IF(AW5="US GOVERNMENT","USFIDRV",IF(AW5="Financial commodity future.","USEQ","EULNGFI")))))</f>
        <v>EUFFFX</v>
      </c>
      <c r="AQ5" s="380" t="str">
        <f t="shared" ref="AQ5:AQ6" si="17">IF(AW5="Financial commodity future.",$AL$2,$AL$1)</f>
        <v>07/18/2024</v>
      </c>
      <c r="AR5" s="322" t="s">
        <v>1035</v>
      </c>
      <c r="AS5" s="322" t="s">
        <v>1024</v>
      </c>
      <c r="AT5" s="322" t="s">
        <v>1025</v>
      </c>
      <c r="AU5" s="325"/>
      <c r="AV5" s="326"/>
      <c r="AW5" s="280" t="str" cm="1">
        <f t="array" ref="AW5">_xll.BDP(I5,"SECURITY_TYP")</f>
        <v>SPOT</v>
      </c>
    </row>
    <row r="6" spans="1:50" s="280" customFormat="1" hidden="1" x14ac:dyDescent="0.35">
      <c r="A6" s="280" t="s">
        <v>186</v>
      </c>
      <c r="B6" s="280" t="s">
        <v>187</v>
      </c>
      <c r="D6" s="312">
        <v>134151.84999959878</v>
      </c>
      <c r="E6" s="312">
        <v>134151.84999959878</v>
      </c>
      <c r="F6" s="280">
        <v>1</v>
      </c>
      <c r="G6" s="313"/>
      <c r="H6" s="314">
        <f t="shared" ref="H6:H69" si="18">VLOOKUP(I6,$A$4:$D$307,4,0)-L6</f>
        <v>0</v>
      </c>
      <c r="I6" s="280" t="s">
        <v>186</v>
      </c>
      <c r="J6" s="280" t="s">
        <v>187</v>
      </c>
      <c r="L6" s="312">
        <v>134151.84999959878</v>
      </c>
      <c r="M6" s="312">
        <v>134151.84999959878</v>
      </c>
      <c r="N6" s="280">
        <v>1</v>
      </c>
      <c r="P6" s="280" t="str" cm="1">
        <f t="array" ref="P6">_xll.BDP(I6,"ID_ISIN")</f>
        <v>#N/A Field Not Applicable</v>
      </c>
      <c r="Q6" s="280" t="str" cm="1">
        <f t="array" ref="Q6">_xll.BDP(P6&amp;" Govt","MATURITY")</f>
        <v>#N/A Field Not Applicable Govt</v>
      </c>
      <c r="R6" s="280" t="str" cm="1">
        <f t="array" ref="R6">_xll.BDP(I6,"CRNCY")</f>
        <v>GBP</v>
      </c>
      <c r="S6" s="307" t="str" cm="1">
        <f t="array" ref="S6">_xll.BDP(P6&amp;" Govt","RISK_MID")</f>
        <v>#N/A Field Not Applicable Govt</v>
      </c>
      <c r="T6" s="308" t="e">
        <f t="shared" si="0"/>
        <v>#VALUE!</v>
      </c>
      <c r="U6" s="280" cm="1">
        <f t="array" ref="U6">IF(R6="GBP",1,_xll.BDP("GBP"&amp;R6&amp;" CURNCY","PX_LAST"))</f>
        <v>1</v>
      </c>
      <c r="V6" s="309" t="e">
        <f t="shared" si="1"/>
        <v>#VALUE!</v>
      </c>
      <c r="X6" s="279" t="str">
        <f t="shared" si="2"/>
        <v>#N/A Field Not Applicable</v>
      </c>
      <c r="Y6" s="306">
        <f t="shared" si="3"/>
        <v>0</v>
      </c>
      <c r="Z6" s="281">
        <f t="shared" si="4"/>
        <v>-134151.84999959878</v>
      </c>
      <c r="AA6" s="281" t="e">
        <f t="shared" si="5"/>
        <v>#VALUE!</v>
      </c>
      <c r="AB6" s="307" t="str" cm="1">
        <f t="array" ref="AB6">_xll.BDP(P6&amp;" Govt","PX_DIRTY_MID")</f>
        <v>#N/A Field Not Applicable Govt</v>
      </c>
      <c r="AC6" s="310" t="e">
        <f t="shared" si="6"/>
        <v>#VALUE!</v>
      </c>
      <c r="AD6" s="279" t="str">
        <f t="shared" si="7"/>
        <v>{cash} GBP</v>
      </c>
      <c r="AE6" s="281"/>
      <c r="AF6" s="281">
        <f t="shared" si="8"/>
        <v>-134151.84999959878</v>
      </c>
      <c r="AG6" s="281" t="e">
        <f t="shared" si="9"/>
        <v>#VALUE!</v>
      </c>
      <c r="AH6" s="310" t="e">
        <f t="shared" si="10"/>
        <v>#VALUE!</v>
      </c>
      <c r="AI6" s="280" t="b">
        <f t="shared" si="11"/>
        <v>1</v>
      </c>
      <c r="AJ6" s="307" t="e">
        <f t="shared" si="12"/>
        <v>#VALUE!</v>
      </c>
      <c r="AK6" s="321" t="s">
        <v>1341</v>
      </c>
      <c r="AL6" s="322">
        <f t="shared" ref="AL6" si="19">K6</f>
        <v>0</v>
      </c>
      <c r="AM6" s="322" t="str">
        <f t="shared" si="13"/>
        <v>GBP Curncy</v>
      </c>
      <c r="AN6" s="322" t="str">
        <f t="shared" si="14"/>
        <v>Sell</v>
      </c>
      <c r="AO6" s="323">
        <f t="shared" si="15"/>
        <v>134151.84999959878</v>
      </c>
      <c r="AP6" s="322" t="str">
        <f t="shared" si="16"/>
        <v>EUFFFX</v>
      </c>
      <c r="AQ6" s="380" t="str">
        <f t="shared" si="17"/>
        <v>07/18/2024</v>
      </c>
      <c r="AR6" s="322" t="s">
        <v>1035</v>
      </c>
      <c r="AS6" s="322" t="s">
        <v>1024</v>
      </c>
      <c r="AT6" s="322" t="s">
        <v>1025</v>
      </c>
      <c r="AU6" s="325"/>
      <c r="AV6" s="326"/>
      <c r="AW6" s="280" t="str" cm="1">
        <f t="array" ref="AW6">_xll.BDP(I6,"SECURITY_TYP")</f>
        <v>SPOT</v>
      </c>
    </row>
    <row r="7" spans="1:50" s="280" customFormat="1" x14ac:dyDescent="0.35">
      <c r="A7" s="280" t="s">
        <v>576</v>
      </c>
      <c r="B7" s="280" t="s">
        <v>331</v>
      </c>
      <c r="C7" s="280" t="s">
        <v>256</v>
      </c>
      <c r="D7" s="312">
        <v>533</v>
      </c>
      <c r="E7" s="312">
        <v>543725.09590163932</v>
      </c>
      <c r="F7" s="280">
        <v>101.545</v>
      </c>
      <c r="G7" s="313"/>
      <c r="H7" s="314">
        <f t="shared" si="18"/>
        <v>0</v>
      </c>
      <c r="I7" s="280" t="s">
        <v>576</v>
      </c>
      <c r="J7" s="280" t="s">
        <v>331</v>
      </c>
      <c r="K7" s="280" t="s">
        <v>256</v>
      </c>
      <c r="L7" s="312">
        <v>533</v>
      </c>
      <c r="M7" s="312">
        <v>543725.09590163932</v>
      </c>
      <c r="N7" s="280">
        <v>101.545</v>
      </c>
      <c r="O7"/>
      <c r="P7" t="str" cm="1">
        <f t="array" ref="P7">_xll.BDP(I7,"ID_ISIN")</f>
        <v>GB00BMF9LG83</v>
      </c>
      <c r="Q7" t="str" cm="1">
        <f t="array" ref="Q7">_xll.BDP(P7&amp;" Govt","MATURITY")</f>
        <v>07/06/2028</v>
      </c>
      <c r="R7" t="str" cm="1">
        <f t="array" ref="R7">_xll.BDP(I7,"CRNCY")</f>
        <v>GBP</v>
      </c>
      <c r="S7" s="307" cm="1">
        <f t="array" ref="S7">_xll.BDP(P7&amp;" Govt","RISK_MID")</f>
        <v>3.6036865965996867</v>
      </c>
      <c r="T7" s="308">
        <f t="shared" ref="T7:T38" si="20">S7*L7/(10*U7)</f>
        <v>192.0764955987633</v>
      </c>
      <c r="U7" s="280" cm="1">
        <f t="array" ref="U7">IF(R7="GBP",1,_xll.BDP("GBP"&amp;R7&amp;" CURNCY","PX_LAST"))</f>
        <v>1</v>
      </c>
      <c r="V7" s="393">
        <f t="shared" ref="V7:V38" si="21">T7/($I$3*100)</f>
        <v>0.71139442814356779</v>
      </c>
      <c r="X7" s="249" t="str">
        <f t="shared" ref="X7:X38" si="22">P7</f>
        <v>GB00BMF9LG83</v>
      </c>
      <c r="Y7">
        <f t="shared" ref="Y7:Y38" si="23">$Z$3*L7</f>
        <v>0</v>
      </c>
      <c r="Z7" s="281">
        <f t="shared" ref="Z7:Z38" si="24">Y7-L7</f>
        <v>-533</v>
      </c>
      <c r="AA7" s="281">
        <f t="shared" ref="AA7:AA38" si="25">Z7*S7/(10*U7)</f>
        <v>-192.0764955987633</v>
      </c>
      <c r="AB7" s="307" cm="1">
        <f t="array" ref="AB7">_xll.BDP(P7&amp;" Govt","PX_DIRTY_MID")</f>
        <v>102.0202131147541</v>
      </c>
      <c r="AC7" s="310">
        <f t="shared" ref="AC7:AC38" si="26">AB7*Z7*10/U7</f>
        <v>-543767.73590163933</v>
      </c>
      <c r="AD7" s="249" t="str">
        <f t="shared" ref="AD7:AD38" si="27">J7</f>
        <v>UKT 4 ½ 06/07/28</v>
      </c>
      <c r="AE7"/>
      <c r="AF7" s="281">
        <f t="shared" ref="AF7:AF38" si="28">IF(AE7="",Z7,AE7)</f>
        <v>-533</v>
      </c>
      <c r="AG7" s="281">
        <f t="shared" ref="AG7:AG38" si="29">AF7*S7/(10*U7)</f>
        <v>-192.0764955987633</v>
      </c>
      <c r="AH7" s="310">
        <f t="shared" ref="AH7:AH38" si="30">AB7*AF7*10/U7</f>
        <v>-543767.73590163933</v>
      </c>
      <c r="AI7" t="b">
        <f t="shared" ref="AI7:AI38" si="31">ABS(AF7)&lt;=ABS(L7)</f>
        <v>1</v>
      </c>
      <c r="AJ7" s="395">
        <f t="shared" ref="AJ7:AJ38" si="32">AC7/($I$3*10000)</f>
        <v>-20.139545774134788</v>
      </c>
      <c r="AK7" s="265" t="s">
        <v>1341</v>
      </c>
      <c r="AL7" s="266" t="str">
        <f t="shared" ref="AL7:AL38" si="33">K7</f>
        <v>GBP</v>
      </c>
      <c r="AM7" s="266" t="str">
        <f t="shared" ref="AM7:AM38" si="34">I7</f>
        <v>ZK981587 Corp</v>
      </c>
      <c r="AN7" s="266" t="str">
        <f t="shared" ref="AN7:AN38" si="35">IF(AF7&lt;0,"Sell","Buy")</f>
        <v>Sell</v>
      </c>
      <c r="AO7" s="328">
        <f t="shared" ref="AO7:AO38" si="36">ABS(AF7)</f>
        <v>533</v>
      </c>
      <c r="AP7" s="266" t="str">
        <f t="shared" ref="AP7:AP38" si="37">IF(AW7="OIS Swap","EUFFSW",IF(AW7="SPOT","EUFFFX",IF(AW7="FORWARD","EUFFFX",IF(AW7="US GOVERNMENT","USFIDRV",IF(AW7="Financial commodity future.","USEQ","EULNGFI")))))</f>
        <v>EULNGFI</v>
      </c>
      <c r="AQ7" s="412" t="str">
        <f t="shared" ref="AQ7:AQ38" si="38">IF(AW7="Financial commodity future.",$AL$2,$AL$1)</f>
        <v>07/18/2024</v>
      </c>
      <c r="AR7" s="266" t="s">
        <v>1035</v>
      </c>
      <c r="AS7" s="266" t="s">
        <v>1024</v>
      </c>
      <c r="AT7" s="266" t="s">
        <v>1025</v>
      </c>
      <c r="AU7" s="266"/>
      <c r="AV7" s="319"/>
      <c r="AW7" t="str" cm="1">
        <f t="array" ref="AW7">_xll.BDP(I7,"SECURITY_TYP")</f>
        <v>UK GILT STOCK</v>
      </c>
    </row>
    <row r="8" spans="1:50" s="280" customFormat="1" hidden="1" x14ac:dyDescent="0.35">
      <c r="A8" s="280" t="s">
        <v>921</v>
      </c>
      <c r="B8" s="280" t="s">
        <v>922</v>
      </c>
      <c r="D8" s="312">
        <v>-9.9999624202669994E-3</v>
      </c>
      <c r="E8" s="312">
        <v>-4.3566975796572428E-4</v>
      </c>
      <c r="F8" s="280">
        <v>1</v>
      </c>
      <c r="G8" s="313"/>
      <c r="H8" s="314">
        <f t="shared" si="18"/>
        <v>0</v>
      </c>
      <c r="I8" s="280" t="s">
        <v>921</v>
      </c>
      <c r="J8" s="280" t="s">
        <v>922</v>
      </c>
      <c r="L8" s="312">
        <v>-9.9999624202669994E-3</v>
      </c>
      <c r="M8" s="312">
        <v>-4.3566975796572428E-4</v>
      </c>
      <c r="N8" s="280">
        <v>1</v>
      </c>
      <c r="P8" s="280" t="str" cm="1">
        <f t="array" ref="P8">_xll.BDP(I8,"ID_ISIN")</f>
        <v>#N/A Field Not Applicable</v>
      </c>
      <c r="Q8" s="280" t="str" cm="1">
        <f t="array" ref="Q8">_xll.BDP(P8&amp;" Govt","MATURITY")</f>
        <v>#N/A Field Not Applicable Govt</v>
      </c>
      <c r="R8" s="280" t="str" cm="1">
        <f t="array" ref="R8">_xll.BDP(I8,"CRNCY")</f>
        <v>MXN</v>
      </c>
      <c r="S8" s="307" t="str" cm="1">
        <f t="array" ref="S8">_xll.BDP(P8&amp;" Govt","RISK_MID")</f>
        <v>#N/A Field Not Applicable Govt</v>
      </c>
      <c r="T8" s="308" t="e">
        <f t="shared" si="20"/>
        <v>#VALUE!</v>
      </c>
      <c r="U8" s="280" cm="1">
        <f t="array" ref="U8">IF(R8="GBP",1,_xll.BDP("GBP"&amp;R8&amp;" CURNCY","PX_LAST"))</f>
        <v>22.953800000000001</v>
      </c>
      <c r="V8" s="393" t="e">
        <f t="shared" si="21"/>
        <v>#VALUE!</v>
      </c>
      <c r="X8" s="279" t="str">
        <f t="shared" si="22"/>
        <v>#N/A Field Not Applicable</v>
      </c>
      <c r="Y8" s="306">
        <f t="shared" si="23"/>
        <v>0</v>
      </c>
      <c r="Z8" s="281">
        <f t="shared" si="24"/>
        <v>9.9999624202669994E-3</v>
      </c>
      <c r="AA8" s="281" t="e">
        <f t="shared" si="25"/>
        <v>#VALUE!</v>
      </c>
      <c r="AB8" s="307" t="str" cm="1">
        <f t="array" ref="AB8">_xll.BDP(P8&amp;" Govt","PX_DIRTY_MID")</f>
        <v>#N/A Field Not Applicable Govt</v>
      </c>
      <c r="AC8" s="310" t="e">
        <f t="shared" si="26"/>
        <v>#VALUE!</v>
      </c>
      <c r="AD8" s="279" t="str">
        <f t="shared" si="27"/>
        <v>{cash} MXN</v>
      </c>
      <c r="AE8" s="281"/>
      <c r="AF8" s="281">
        <f t="shared" si="28"/>
        <v>9.9999624202669994E-3</v>
      </c>
      <c r="AG8" s="281" t="e">
        <f t="shared" si="29"/>
        <v>#VALUE!</v>
      </c>
      <c r="AH8" s="310" t="e">
        <f t="shared" si="30"/>
        <v>#VALUE!</v>
      </c>
      <c r="AI8" s="280" t="b">
        <f t="shared" si="31"/>
        <v>1</v>
      </c>
      <c r="AJ8" s="307" t="e">
        <f t="shared" si="32"/>
        <v>#VALUE!</v>
      </c>
      <c r="AK8" s="321" t="s">
        <v>1341</v>
      </c>
      <c r="AL8" s="322">
        <f t="shared" si="33"/>
        <v>0</v>
      </c>
      <c r="AM8" s="322" t="str">
        <f t="shared" si="34"/>
        <v>MXN Curncy</v>
      </c>
      <c r="AN8" s="322" t="str">
        <f t="shared" si="35"/>
        <v>Buy</v>
      </c>
      <c r="AO8" s="323">
        <f t="shared" si="36"/>
        <v>9.9999624202669994E-3</v>
      </c>
      <c r="AP8" s="322" t="str">
        <f t="shared" si="37"/>
        <v>EUFFFX</v>
      </c>
      <c r="AQ8" s="324" t="str">
        <f t="shared" si="38"/>
        <v>07/18/2024</v>
      </c>
      <c r="AR8" s="322" t="s">
        <v>1035</v>
      </c>
      <c r="AS8" s="322" t="s">
        <v>1024</v>
      </c>
      <c r="AT8" s="322" t="s">
        <v>1025</v>
      </c>
      <c r="AU8" s="322"/>
      <c r="AV8" s="327"/>
      <c r="AW8" s="280" t="str" cm="1">
        <f t="array" ref="AW8">_xll.BDP(I8,"SECURITY_TYP")</f>
        <v>SPOT</v>
      </c>
    </row>
    <row r="9" spans="1:50" s="280" customFormat="1" hidden="1" x14ac:dyDescent="0.35">
      <c r="A9" s="280" t="s">
        <v>735</v>
      </c>
      <c r="B9" s="280" t="s">
        <v>736</v>
      </c>
      <c r="D9" s="312">
        <v>1.0000006295741E-2</v>
      </c>
      <c r="E9" s="312">
        <v>1.9741557605591096E-3</v>
      </c>
      <c r="F9" s="280">
        <v>1</v>
      </c>
      <c r="G9" s="313"/>
      <c r="H9" s="314">
        <f t="shared" si="18"/>
        <v>0</v>
      </c>
      <c r="I9" s="280" t="s">
        <v>735</v>
      </c>
      <c r="J9" s="280" t="s">
        <v>736</v>
      </c>
      <c r="L9" s="312">
        <v>1.0000006295741E-2</v>
      </c>
      <c r="M9" s="312">
        <v>1.9741557605591096E-3</v>
      </c>
      <c r="N9" s="280">
        <v>1</v>
      </c>
      <c r="P9" s="280" t="str" cm="1">
        <f t="array" ref="P9">_xll.BDP(I9,"ID_ISIN")</f>
        <v>#N/A Field Not Applicable</v>
      </c>
      <c r="Q9" s="280" t="str" cm="1">
        <f t="array" ref="Q9">_xll.BDP(P9&amp;" Govt","MATURITY")</f>
        <v>#N/A Field Not Applicable Govt</v>
      </c>
      <c r="R9" s="280" t="str" cm="1">
        <f t="array" ref="R9">_xll.BDP(I9,"CRNCY")</f>
        <v>PLN</v>
      </c>
      <c r="S9" s="307" t="str" cm="1">
        <f t="array" ref="S9">_xll.BDP(P9&amp;" Govt","RISK_MID")</f>
        <v>#N/A Field Not Applicable Govt</v>
      </c>
      <c r="T9" s="308" t="e">
        <f t="shared" si="20"/>
        <v>#VALUE!</v>
      </c>
      <c r="U9" s="280" cm="1">
        <f t="array" ref="U9">IF(R9="GBP",1,_xll.BDP("GBP"&amp;R9&amp;" CURNCY","PX_LAST"))</f>
        <v>5.0651000000000002</v>
      </c>
      <c r="V9" s="393" t="e">
        <f t="shared" si="21"/>
        <v>#VALUE!</v>
      </c>
      <c r="X9" s="279" t="str">
        <f t="shared" si="22"/>
        <v>#N/A Field Not Applicable</v>
      </c>
      <c r="Y9" s="306">
        <f t="shared" si="23"/>
        <v>0</v>
      </c>
      <c r="Z9" s="281">
        <f t="shared" si="24"/>
        <v>-1.0000006295741E-2</v>
      </c>
      <c r="AA9" s="281" t="e">
        <f t="shared" si="25"/>
        <v>#VALUE!</v>
      </c>
      <c r="AB9" s="307" t="str" cm="1">
        <f t="array" ref="AB9">_xll.BDP(P9&amp;" Govt","PX_DIRTY_MID")</f>
        <v>#N/A Field Not Applicable Govt</v>
      </c>
      <c r="AC9" s="310" t="e">
        <f t="shared" si="26"/>
        <v>#VALUE!</v>
      </c>
      <c r="AD9" s="279" t="str">
        <f t="shared" si="27"/>
        <v>{cash} PLN</v>
      </c>
      <c r="AE9" s="281"/>
      <c r="AF9" s="281">
        <f t="shared" si="28"/>
        <v>-1.0000006295741E-2</v>
      </c>
      <c r="AG9" s="281" t="e">
        <f t="shared" si="29"/>
        <v>#VALUE!</v>
      </c>
      <c r="AH9" s="310" t="e">
        <f t="shared" si="30"/>
        <v>#VALUE!</v>
      </c>
      <c r="AI9" s="280" t="b">
        <f t="shared" si="31"/>
        <v>1</v>
      </c>
      <c r="AJ9" s="307" t="e">
        <f t="shared" si="32"/>
        <v>#VALUE!</v>
      </c>
      <c r="AK9" s="321" t="s">
        <v>1341</v>
      </c>
      <c r="AL9" s="322">
        <f t="shared" si="33"/>
        <v>0</v>
      </c>
      <c r="AM9" s="322" t="str">
        <f t="shared" si="34"/>
        <v>PLN Curncy</v>
      </c>
      <c r="AN9" s="322" t="str">
        <f t="shared" si="35"/>
        <v>Sell</v>
      </c>
      <c r="AO9" s="323">
        <f t="shared" si="36"/>
        <v>1.0000006295741E-2</v>
      </c>
      <c r="AP9" s="322" t="str">
        <f t="shared" si="37"/>
        <v>EUFFFX</v>
      </c>
      <c r="AQ9" s="380" t="str">
        <f t="shared" si="38"/>
        <v>07/18/2024</v>
      </c>
      <c r="AR9" s="322" t="s">
        <v>1035</v>
      </c>
      <c r="AS9" s="322" t="s">
        <v>1024</v>
      </c>
      <c r="AT9" s="322" t="s">
        <v>1025</v>
      </c>
      <c r="AU9" s="322"/>
      <c r="AV9" s="327"/>
      <c r="AW9" s="280" t="str" cm="1">
        <f t="array" ref="AW9">_xll.BDP(I9,"SECURITY_TYP")</f>
        <v>SPOT</v>
      </c>
    </row>
    <row r="10" spans="1:50" s="280" customFormat="1" hidden="1" x14ac:dyDescent="0.35">
      <c r="A10" s="280" t="s">
        <v>882</v>
      </c>
      <c r="B10" s="280" t="s">
        <v>883</v>
      </c>
      <c r="D10" s="312">
        <v>0</v>
      </c>
      <c r="E10" s="312">
        <v>0</v>
      </c>
      <c r="F10" s="280">
        <v>1</v>
      </c>
      <c r="G10" s="313"/>
      <c r="H10" s="314">
        <f t="shared" si="18"/>
        <v>0</v>
      </c>
      <c r="I10" s="280" t="s">
        <v>882</v>
      </c>
      <c r="J10" s="280" t="s">
        <v>883</v>
      </c>
      <c r="L10" s="312">
        <v>0</v>
      </c>
      <c r="M10" s="312">
        <v>0</v>
      </c>
      <c r="N10" s="280">
        <v>1</v>
      </c>
      <c r="P10" s="280" t="str" cm="1">
        <f t="array" ref="P10">_xll.BDP(I10,"ID_ISIN")</f>
        <v>#N/A Field Not Applicable</v>
      </c>
      <c r="Q10" s="280" t="str" cm="1">
        <f t="array" ref="Q10">_xll.BDP(P10&amp;" Govt","MATURITY")</f>
        <v>#N/A Field Not Applicable Govt</v>
      </c>
      <c r="R10" s="280" t="str" cm="1">
        <f t="array" ref="R10">_xll.BDP(I10,"CRNCY")</f>
        <v>HKD</v>
      </c>
      <c r="S10" s="307" t="str" cm="1">
        <f t="array" ref="S10">_xll.BDP(P10&amp;" Govt","RISK_MID")</f>
        <v>#N/A Field Not Applicable Govt</v>
      </c>
      <c r="T10" s="308" t="e">
        <f t="shared" si="20"/>
        <v>#VALUE!</v>
      </c>
      <c r="U10" s="280" cm="1">
        <f t="array" ref="U10">IF(R10="GBP",1,_xll.BDP("GBP"&amp;R10&amp;" CURNCY","PX_LAST"))</f>
        <v>10.078200000000001</v>
      </c>
      <c r="V10" s="393" t="e">
        <f t="shared" si="21"/>
        <v>#VALUE!</v>
      </c>
      <c r="X10" s="279" t="str">
        <f t="shared" si="22"/>
        <v>#N/A Field Not Applicable</v>
      </c>
      <c r="Y10" s="306">
        <f t="shared" si="23"/>
        <v>0</v>
      </c>
      <c r="Z10" s="281">
        <f t="shared" si="24"/>
        <v>0</v>
      </c>
      <c r="AA10" s="281" t="e">
        <f t="shared" si="25"/>
        <v>#VALUE!</v>
      </c>
      <c r="AB10" s="307" t="str" cm="1">
        <f t="array" ref="AB10">_xll.BDP(P10&amp;" Govt","PX_DIRTY_MID")</f>
        <v>#N/A Field Not Applicable Govt</v>
      </c>
      <c r="AC10" s="310" t="e">
        <f t="shared" si="26"/>
        <v>#VALUE!</v>
      </c>
      <c r="AD10" s="279" t="str">
        <f t="shared" si="27"/>
        <v>{cash} HKD</v>
      </c>
      <c r="AF10" s="281">
        <f t="shared" si="28"/>
        <v>0</v>
      </c>
      <c r="AG10" s="281" t="e">
        <f t="shared" si="29"/>
        <v>#VALUE!</v>
      </c>
      <c r="AH10" s="310" t="e">
        <f t="shared" si="30"/>
        <v>#VALUE!</v>
      </c>
      <c r="AI10" s="280" t="b">
        <f t="shared" si="31"/>
        <v>1</v>
      </c>
      <c r="AJ10" s="395" t="e">
        <f t="shared" si="32"/>
        <v>#VALUE!</v>
      </c>
      <c r="AK10" s="321" t="s">
        <v>1341</v>
      </c>
      <c r="AL10" s="322">
        <f t="shared" si="33"/>
        <v>0</v>
      </c>
      <c r="AM10" s="322" t="str">
        <f t="shared" si="34"/>
        <v>HKD Curncy</v>
      </c>
      <c r="AN10" s="322" t="str">
        <f t="shared" si="35"/>
        <v>Buy</v>
      </c>
      <c r="AO10" s="323">
        <f t="shared" si="36"/>
        <v>0</v>
      </c>
      <c r="AP10" s="322" t="str">
        <f t="shared" si="37"/>
        <v>EUFFFX</v>
      </c>
      <c r="AQ10" s="324" t="str">
        <f t="shared" si="38"/>
        <v>07/18/2024</v>
      </c>
      <c r="AR10" s="322" t="s">
        <v>1035</v>
      </c>
      <c r="AS10" s="322" t="s">
        <v>1024</v>
      </c>
      <c r="AT10" s="322" t="s">
        <v>1025</v>
      </c>
      <c r="AU10" s="322"/>
      <c r="AV10" s="327"/>
      <c r="AW10" s="280" t="str" cm="1">
        <f t="array" ref="AW10">_xll.BDP(I10,"SECURITY_TYP")</f>
        <v>SPOT</v>
      </c>
    </row>
    <row r="11" spans="1:50" s="280" customFormat="1" x14ac:dyDescent="0.35">
      <c r="A11" s="280" t="s">
        <v>1333</v>
      </c>
      <c r="B11" s="280" t="s">
        <v>1334</v>
      </c>
      <c r="C11" s="280" t="s">
        <v>256</v>
      </c>
      <c r="D11" s="312">
        <v>259</v>
      </c>
      <c r="E11" s="312">
        <v>263929.55826086958</v>
      </c>
      <c r="F11" s="280">
        <v>100.137</v>
      </c>
      <c r="G11" s="313"/>
      <c r="H11" s="314">
        <f t="shared" si="18"/>
        <v>0</v>
      </c>
      <c r="I11" s="280" t="s">
        <v>1333</v>
      </c>
      <c r="J11" s="280" t="s">
        <v>1334</v>
      </c>
      <c r="K11" s="280" t="s">
        <v>256</v>
      </c>
      <c r="L11" s="312">
        <v>259</v>
      </c>
      <c r="M11" s="312">
        <v>263929.55826086958</v>
      </c>
      <c r="N11" s="280">
        <v>100.137</v>
      </c>
      <c r="P11" s="280" t="str" cm="1">
        <f t="array" ref="P11">_xll.BDP(I11,"ID_ISIN")</f>
        <v>GB0030880693</v>
      </c>
      <c r="Q11" s="280" t="str" cm="1">
        <f t="array" ref="Q11">_xll.BDP(P11&amp;" Govt","MATURITY")</f>
        <v>07/03/2025</v>
      </c>
      <c r="R11" s="280" t="str" cm="1">
        <f t="array" ref="R11">_xll.BDP(I11,"CRNCY")</f>
        <v>GBP</v>
      </c>
      <c r="S11" s="307" cm="1">
        <f t="array" ref="S11">_xll.BDP(P11&amp;" Govt","RISK_MID")</f>
        <v>0.63183180245331982</v>
      </c>
      <c r="T11" s="308">
        <f t="shared" si="20"/>
        <v>16.364443683540983</v>
      </c>
      <c r="U11" s="280" cm="1">
        <f t="array" ref="U11">IF(R11="GBP",1,_xll.BDP("GBP"&amp;R11&amp;" CURNCY","PX_LAST"))</f>
        <v>1</v>
      </c>
      <c r="V11" s="393">
        <f t="shared" si="21"/>
        <v>6.0609050679781423E-2</v>
      </c>
      <c r="X11" s="279" t="str">
        <f t="shared" si="22"/>
        <v>GB0030880693</v>
      </c>
      <c r="Y11" s="306">
        <f t="shared" si="23"/>
        <v>0</v>
      </c>
      <c r="Z11" s="281">
        <f t="shared" si="24"/>
        <v>-259</v>
      </c>
      <c r="AA11" s="281">
        <f t="shared" si="25"/>
        <v>-16.364443683540983</v>
      </c>
      <c r="AB11" s="307" cm="1">
        <f t="array" ref="AB11">_xll.BDP(P11&amp;" Govt","PX_DIRTY_MID")</f>
        <v>101.92730434782609</v>
      </c>
      <c r="AC11" s="310">
        <f t="shared" si="26"/>
        <v>-263991.71826086962</v>
      </c>
      <c r="AD11" s="279" t="str">
        <f t="shared" si="27"/>
        <v>UKT 5 03/07/25</v>
      </c>
      <c r="AE11" s="281"/>
      <c r="AF11" s="281">
        <f t="shared" si="28"/>
        <v>-259</v>
      </c>
      <c r="AG11" s="281">
        <f t="shared" si="29"/>
        <v>-16.364443683540983</v>
      </c>
      <c r="AH11" s="310">
        <f t="shared" si="30"/>
        <v>-263991.71826086962</v>
      </c>
      <c r="AI11" s="280" t="b">
        <f t="shared" si="31"/>
        <v>1</v>
      </c>
      <c r="AJ11" s="307">
        <f t="shared" si="32"/>
        <v>-9.7774710466988743</v>
      </c>
      <c r="AK11" s="321" t="s">
        <v>1341</v>
      </c>
      <c r="AL11" s="322" t="str">
        <f t="shared" si="33"/>
        <v>GBP</v>
      </c>
      <c r="AM11" s="322" t="str">
        <f t="shared" si="34"/>
        <v>EC453273 Corp</v>
      </c>
      <c r="AN11" s="322" t="str">
        <f t="shared" si="35"/>
        <v>Sell</v>
      </c>
      <c r="AO11" s="323">
        <f t="shared" si="36"/>
        <v>259</v>
      </c>
      <c r="AP11" s="322" t="str">
        <f t="shared" si="37"/>
        <v>EULNGFI</v>
      </c>
      <c r="AQ11" s="380" t="str">
        <f t="shared" si="38"/>
        <v>07/18/2024</v>
      </c>
      <c r="AR11" s="322" t="s">
        <v>1035</v>
      </c>
      <c r="AS11" s="322" t="s">
        <v>1024</v>
      </c>
      <c r="AT11" s="322" t="s">
        <v>1025</v>
      </c>
      <c r="AU11" s="325"/>
      <c r="AV11" s="326"/>
      <c r="AW11" s="280" t="str" cm="1">
        <f t="array" ref="AW11">_xll.BDP(I11,"SECURITY_TYP")</f>
        <v>UK GILT STOCK</v>
      </c>
    </row>
    <row r="12" spans="1:50" s="280" customFormat="1" hidden="1" x14ac:dyDescent="0.35">
      <c r="A12" s="280" t="s">
        <v>955</v>
      </c>
      <c r="B12" s="280" t="s">
        <v>956</v>
      </c>
      <c r="D12" s="312">
        <v>0</v>
      </c>
      <c r="E12" s="312">
        <v>0</v>
      </c>
      <c r="F12" s="280">
        <v>1</v>
      </c>
      <c r="G12" s="313"/>
      <c r="H12" s="314">
        <f t="shared" si="18"/>
        <v>0</v>
      </c>
      <c r="I12" s="280" t="s">
        <v>955</v>
      </c>
      <c r="J12" s="280" t="s">
        <v>956</v>
      </c>
      <c r="L12" s="312">
        <v>0</v>
      </c>
      <c r="M12" s="312">
        <v>0</v>
      </c>
      <c r="N12" s="280">
        <v>1</v>
      </c>
      <c r="P12" s="280" t="str" cm="1">
        <f t="array" ref="P12">_xll.BDP(I12,"ID_ISIN")</f>
        <v>#N/A Field Not Applicable</v>
      </c>
      <c r="Q12" s="280" t="str" cm="1">
        <f t="array" ref="Q12">_xll.BDP(P12&amp;" Govt","MATURITY")</f>
        <v>#N/A Field Not Applicable Govt</v>
      </c>
      <c r="R12" s="280" t="str" cm="1">
        <f t="array" ref="R12">_xll.BDP(I12,"CRNCY")</f>
        <v>CNH</v>
      </c>
      <c r="S12" s="307" t="str" cm="1">
        <f t="array" ref="S12">_xll.BDP(P12&amp;" Govt","RISK_MID")</f>
        <v>#N/A Field Not Applicable Govt</v>
      </c>
      <c r="T12" s="308" t="e">
        <f t="shared" si="20"/>
        <v>#VALUE!</v>
      </c>
      <c r="U12" s="280" cm="1">
        <f t="array" ref="U12">IF(R12="GBP",1,_xll.BDP("GBP"&amp;R12&amp;" CURNCY","PX_LAST"))</f>
        <v>9.3933</v>
      </c>
      <c r="V12" s="393" t="e">
        <f t="shared" si="21"/>
        <v>#VALUE!</v>
      </c>
      <c r="X12" s="279" t="str">
        <f t="shared" si="22"/>
        <v>#N/A Field Not Applicable</v>
      </c>
      <c r="Y12" s="306">
        <f t="shared" si="23"/>
        <v>0</v>
      </c>
      <c r="Z12" s="281">
        <f t="shared" si="24"/>
        <v>0</v>
      </c>
      <c r="AA12" s="281" t="e">
        <f t="shared" si="25"/>
        <v>#VALUE!</v>
      </c>
      <c r="AB12" s="307" t="str" cm="1">
        <f t="array" ref="AB12">_xll.BDP(P12&amp;" Govt","PX_DIRTY_MID")</f>
        <v>#N/A Field Not Applicable Govt</v>
      </c>
      <c r="AC12" s="310" t="e">
        <f t="shared" si="26"/>
        <v>#VALUE!</v>
      </c>
      <c r="AD12" s="279" t="str">
        <f t="shared" si="27"/>
        <v>{cash} CNH</v>
      </c>
      <c r="AE12" s="281"/>
      <c r="AF12" s="281">
        <f t="shared" si="28"/>
        <v>0</v>
      </c>
      <c r="AG12" s="281" t="e">
        <f t="shared" si="29"/>
        <v>#VALUE!</v>
      </c>
      <c r="AH12" s="310" t="e">
        <f t="shared" si="30"/>
        <v>#VALUE!</v>
      </c>
      <c r="AI12" s="280" t="b">
        <f t="shared" si="31"/>
        <v>1</v>
      </c>
      <c r="AJ12" s="307" t="e">
        <f t="shared" si="32"/>
        <v>#VALUE!</v>
      </c>
      <c r="AK12" s="321" t="s">
        <v>1341</v>
      </c>
      <c r="AL12" s="322">
        <f t="shared" si="33"/>
        <v>0</v>
      </c>
      <c r="AM12" s="322" t="str">
        <f t="shared" si="34"/>
        <v>CNH Curncy</v>
      </c>
      <c r="AN12" s="322" t="str">
        <f t="shared" si="35"/>
        <v>Buy</v>
      </c>
      <c r="AO12" s="323">
        <f t="shared" si="36"/>
        <v>0</v>
      </c>
      <c r="AP12" s="322" t="str">
        <f t="shared" si="37"/>
        <v>EUFFFX</v>
      </c>
      <c r="AQ12" s="378" t="str">
        <f t="shared" si="38"/>
        <v>07/18/2024</v>
      </c>
      <c r="AR12" s="322" t="s">
        <v>1035</v>
      </c>
      <c r="AS12" s="322" t="s">
        <v>1024</v>
      </c>
      <c r="AT12" s="322" t="s">
        <v>1025</v>
      </c>
      <c r="AU12" s="325"/>
      <c r="AV12" s="326"/>
      <c r="AW12" s="280" t="str" cm="1">
        <f t="array" ref="AW12">_xll.BDP(I12,"SECURITY_TYP")</f>
        <v>SPOT</v>
      </c>
    </row>
    <row r="13" spans="1:50" s="280" customFormat="1" hidden="1" x14ac:dyDescent="0.35">
      <c r="A13" s="280" t="s">
        <v>595</v>
      </c>
      <c r="B13" s="280" t="s">
        <v>596</v>
      </c>
      <c r="D13" s="312">
        <v>1956.0300000193849</v>
      </c>
      <c r="E13" s="312">
        <v>1025.3132767732645</v>
      </c>
      <c r="F13" s="280">
        <v>1</v>
      </c>
      <c r="G13" s="313"/>
      <c r="H13" s="314">
        <f t="shared" si="18"/>
        <v>0</v>
      </c>
      <c r="I13" s="280" t="s">
        <v>595</v>
      </c>
      <c r="J13" s="280" t="s">
        <v>596</v>
      </c>
      <c r="L13" s="312">
        <v>1956.0300000193849</v>
      </c>
      <c r="M13" s="312">
        <v>1025.3132767732645</v>
      </c>
      <c r="N13" s="280">
        <v>1</v>
      </c>
      <c r="O13"/>
      <c r="P13" t="str" cm="1">
        <f t="array" ref="P13">_xll.BDP(I13,"ID_ISIN")</f>
        <v>#N/A Field Not Applicable</v>
      </c>
      <c r="Q13" t="str" cm="1">
        <f t="array" ref="Q13">_xll.BDP(P13&amp;" Govt","MATURITY")</f>
        <v>#N/A Field Not Applicable Govt</v>
      </c>
      <c r="R13" t="str" cm="1">
        <f t="array" ref="R13">_xll.BDP(I13,"CRNCY")</f>
        <v>AUD</v>
      </c>
      <c r="S13" s="307" t="str" cm="1">
        <f t="array" ref="S13">_xll.BDP(P13&amp;" Govt","RISK_MID")</f>
        <v>#N/A Field Not Applicable Govt</v>
      </c>
      <c r="T13" s="308" t="e">
        <f t="shared" si="20"/>
        <v>#VALUE!</v>
      </c>
      <c r="U13" s="280" cm="1">
        <f t="array" ref="U13">IF(R13="GBP",1,_xll.BDP("GBP"&amp;R13&amp;" CURNCY","PX_LAST"))</f>
        <v>1.9080999999999999</v>
      </c>
      <c r="V13" s="393" t="e">
        <f t="shared" si="21"/>
        <v>#VALUE!</v>
      </c>
      <c r="X13" s="249" t="str">
        <f t="shared" si="22"/>
        <v>#N/A Field Not Applicable</v>
      </c>
      <c r="Y13">
        <f t="shared" si="23"/>
        <v>0</v>
      </c>
      <c r="Z13" s="281">
        <f t="shared" si="24"/>
        <v>-1956.0300000193849</v>
      </c>
      <c r="AA13" s="281" t="e">
        <f t="shared" si="25"/>
        <v>#VALUE!</v>
      </c>
      <c r="AB13" s="307" t="str" cm="1">
        <f t="array" ref="AB13">_xll.BDP(P13&amp;" Govt","PX_DIRTY_MID")</f>
        <v>#N/A Field Not Applicable Govt</v>
      </c>
      <c r="AC13" s="310" t="e">
        <f t="shared" si="26"/>
        <v>#VALUE!</v>
      </c>
      <c r="AD13" s="249" t="str">
        <f t="shared" si="27"/>
        <v>{cash} AUD</v>
      </c>
      <c r="AE13"/>
      <c r="AF13" s="281">
        <f t="shared" si="28"/>
        <v>-1956.0300000193849</v>
      </c>
      <c r="AG13" s="281" t="e">
        <f t="shared" si="29"/>
        <v>#VALUE!</v>
      </c>
      <c r="AH13" s="310" t="e">
        <f t="shared" si="30"/>
        <v>#VALUE!</v>
      </c>
      <c r="AI13" t="b">
        <f t="shared" si="31"/>
        <v>1</v>
      </c>
      <c r="AJ13" s="307" t="e">
        <f t="shared" si="32"/>
        <v>#VALUE!</v>
      </c>
      <c r="AK13" s="265" t="s">
        <v>1341</v>
      </c>
      <c r="AL13" s="266">
        <f t="shared" si="33"/>
        <v>0</v>
      </c>
      <c r="AM13" s="266" t="str">
        <f t="shared" si="34"/>
        <v>AUD Curncy</v>
      </c>
      <c r="AN13" s="266" t="str">
        <f t="shared" si="35"/>
        <v>Sell</v>
      </c>
      <c r="AO13" s="328">
        <f t="shared" si="36"/>
        <v>1956.0300000193849</v>
      </c>
      <c r="AP13" s="266" t="str">
        <f t="shared" si="37"/>
        <v>EUFFFX</v>
      </c>
      <c r="AQ13" s="330" t="str">
        <f t="shared" si="38"/>
        <v>07/18/2024</v>
      </c>
      <c r="AR13" s="266" t="s">
        <v>1035</v>
      </c>
      <c r="AS13" s="266" t="s">
        <v>1024</v>
      </c>
      <c r="AT13" s="266" t="s">
        <v>1025</v>
      </c>
      <c r="AU13" s="266"/>
      <c r="AV13" s="319"/>
      <c r="AW13" t="str" cm="1">
        <f t="array" ref="AW13">_xll.BDP(I13,"SECURITY_TYP")</f>
        <v>SPOT</v>
      </c>
    </row>
    <row r="14" spans="1:50" s="280" customFormat="1" x14ac:dyDescent="0.35">
      <c r="A14" s="280" t="s">
        <v>1337</v>
      </c>
      <c r="B14" s="280" t="s">
        <v>1338</v>
      </c>
      <c r="C14" s="280" t="s">
        <v>256</v>
      </c>
      <c r="D14" s="312">
        <v>281</v>
      </c>
      <c r="E14" s="312">
        <v>271341.72289617482</v>
      </c>
      <c r="F14" s="280">
        <v>96.498000000000005</v>
      </c>
      <c r="G14" s="313"/>
      <c r="H14" s="314">
        <f t="shared" si="18"/>
        <v>0</v>
      </c>
      <c r="I14" s="280" t="s">
        <v>1337</v>
      </c>
      <c r="J14" s="280" t="s">
        <v>1338</v>
      </c>
      <c r="K14" s="280" t="s">
        <v>256</v>
      </c>
      <c r="L14" s="312">
        <v>281</v>
      </c>
      <c r="M14" s="312">
        <v>271341.72289617482</v>
      </c>
      <c r="N14" s="280">
        <v>96.498000000000005</v>
      </c>
      <c r="P14" s="280" t="str" cm="1">
        <f t="array" ref="P14">_xll.BDP(I14,"ID_ISIN")</f>
        <v>GB00BK5CVX03</v>
      </c>
      <c r="Q14" s="280" t="str" cm="1">
        <f t="array" ref="Q14">_xll.BDP(P14&amp;" Govt","MATURITY")</f>
        <v>07/06/2025</v>
      </c>
      <c r="R14" s="280" t="str" cm="1">
        <f t="array" ref="R14">_xll.BDP(I14,"CRNCY")</f>
        <v>GBP</v>
      </c>
      <c r="S14" s="307" cm="1">
        <f t="array" ref="S14">_xll.BDP(P14&amp;" Govt","RISK_MID")</f>
        <v>0.84463459950612219</v>
      </c>
      <c r="T14" s="308">
        <f t="shared" si="20"/>
        <v>23.734232246122033</v>
      </c>
      <c r="U14" s="280" cm="1">
        <f t="array" ref="U14">IF(R14="GBP",1,_xll.BDP("GBP"&amp;R14&amp;" CURNCY","PX_LAST"))</f>
        <v>1</v>
      </c>
      <c r="V14" s="393">
        <f t="shared" si="21"/>
        <v>8.7904563874526054E-2</v>
      </c>
      <c r="X14" s="279" t="str">
        <f t="shared" si="22"/>
        <v>GB00BK5CVX03</v>
      </c>
      <c r="Y14" s="306">
        <f t="shared" si="23"/>
        <v>0</v>
      </c>
      <c r="Z14" s="281">
        <f t="shared" si="24"/>
        <v>-281</v>
      </c>
      <c r="AA14" s="281">
        <f t="shared" si="25"/>
        <v>-23.734232246122033</v>
      </c>
      <c r="AB14" s="307" cm="1">
        <f t="array" ref="AB14">_xll.BDP(P14&amp;" Govt","PX_DIRTY_MID")</f>
        <v>96.596890710382525</v>
      </c>
      <c r="AC14" s="310">
        <f t="shared" si="26"/>
        <v>-271437.26289617491</v>
      </c>
      <c r="AD14" s="279" t="str">
        <f t="shared" si="27"/>
        <v>UKT 0 ⅝ 06/07/25</v>
      </c>
      <c r="AF14" s="281">
        <f t="shared" si="28"/>
        <v>-281</v>
      </c>
      <c r="AG14" s="281">
        <f t="shared" si="29"/>
        <v>-23.734232246122033</v>
      </c>
      <c r="AH14" s="310">
        <f t="shared" si="30"/>
        <v>-271437.26289617491</v>
      </c>
      <c r="AI14" s="280" t="b">
        <f t="shared" si="31"/>
        <v>1</v>
      </c>
      <c r="AJ14" s="307">
        <f t="shared" si="32"/>
        <v>-10.053231959117589</v>
      </c>
      <c r="AK14" s="321" t="s">
        <v>1341</v>
      </c>
      <c r="AL14" s="322" t="str">
        <f t="shared" si="33"/>
        <v>GBP</v>
      </c>
      <c r="AM14" s="322" t="str">
        <f t="shared" si="34"/>
        <v>AZ278084 Corp</v>
      </c>
      <c r="AN14" s="322" t="str">
        <f t="shared" si="35"/>
        <v>Sell</v>
      </c>
      <c r="AO14" s="323">
        <f t="shared" si="36"/>
        <v>281</v>
      </c>
      <c r="AP14" s="322" t="str">
        <f t="shared" si="37"/>
        <v>EULNGFI</v>
      </c>
      <c r="AQ14" s="380" t="str">
        <f t="shared" si="38"/>
        <v>07/18/2024</v>
      </c>
      <c r="AR14" s="322" t="s">
        <v>1035</v>
      </c>
      <c r="AS14" s="322" t="s">
        <v>1024</v>
      </c>
      <c r="AT14" s="322" t="s">
        <v>1025</v>
      </c>
      <c r="AU14" s="325"/>
      <c r="AV14" s="326"/>
      <c r="AW14" s="280" t="str" cm="1">
        <f t="array" ref="AW14">_xll.BDP(I14,"SECURITY_TYP")</f>
        <v>UK GILT STOCK</v>
      </c>
    </row>
    <row r="15" spans="1:50" s="280" customFormat="1" hidden="1" x14ac:dyDescent="0.35">
      <c r="A15" s="280" t="s">
        <v>701</v>
      </c>
      <c r="B15" s="280" t="s">
        <v>702</v>
      </c>
      <c r="D15" s="312">
        <v>0</v>
      </c>
      <c r="E15" s="312">
        <v>0</v>
      </c>
      <c r="F15" s="280">
        <v>1</v>
      </c>
      <c r="G15" s="313"/>
      <c r="H15" s="314">
        <f t="shared" si="18"/>
        <v>0</v>
      </c>
      <c r="I15" s="280" t="s">
        <v>701</v>
      </c>
      <c r="J15" s="280" t="s">
        <v>702</v>
      </c>
      <c r="L15" s="312">
        <v>0</v>
      </c>
      <c r="M15" s="312">
        <v>0</v>
      </c>
      <c r="N15" s="280">
        <v>1</v>
      </c>
      <c r="P15" s="280" t="str" cm="1">
        <f t="array" ref="P15">_xll.BDP(I15,"ID_ISIN")</f>
        <v>#N/A Field Not Applicable</v>
      </c>
      <c r="Q15" s="280" t="str" cm="1">
        <f t="array" ref="Q15">_xll.BDP(P15&amp;" Govt","MATURITY")</f>
        <v>#N/A Field Not Applicable Govt</v>
      </c>
      <c r="R15" s="280" t="str" cm="1">
        <f t="array" ref="R15">_xll.BDP(I15,"CRNCY")</f>
        <v>NZD</v>
      </c>
      <c r="S15" s="307" t="str" cm="1">
        <f t="array" ref="S15">_xll.BDP(P15&amp;" Govt","RISK_MID")</f>
        <v>#N/A Field Not Applicable Govt</v>
      </c>
      <c r="T15" s="308" t="e">
        <f t="shared" si="20"/>
        <v>#VALUE!</v>
      </c>
      <c r="U15" s="280" cm="1">
        <f t="array" ref="U15">IF(R15="GBP",1,_xll.BDP("GBP"&amp;R15&amp;" CURNCY","PX_LAST"))</f>
        <v>2.1166</v>
      </c>
      <c r="V15" s="393" t="e">
        <f t="shared" si="21"/>
        <v>#VALUE!</v>
      </c>
      <c r="X15" s="279" t="str">
        <f t="shared" si="22"/>
        <v>#N/A Field Not Applicable</v>
      </c>
      <c r="Y15" s="306">
        <f t="shared" si="23"/>
        <v>0</v>
      </c>
      <c r="Z15" s="281">
        <f t="shared" si="24"/>
        <v>0</v>
      </c>
      <c r="AA15" s="281" t="e">
        <f t="shared" si="25"/>
        <v>#VALUE!</v>
      </c>
      <c r="AB15" s="307" t="str" cm="1">
        <f t="array" ref="AB15">_xll.BDP(P15&amp;" Govt","PX_DIRTY_MID")</f>
        <v>#N/A Field Not Applicable Govt</v>
      </c>
      <c r="AC15" s="310" t="e">
        <f t="shared" si="26"/>
        <v>#VALUE!</v>
      </c>
      <c r="AD15" s="279" t="str">
        <f t="shared" si="27"/>
        <v>{cash} NZD</v>
      </c>
      <c r="AE15" s="281"/>
      <c r="AF15" s="281">
        <f t="shared" si="28"/>
        <v>0</v>
      </c>
      <c r="AG15" s="281" t="e">
        <f t="shared" si="29"/>
        <v>#VALUE!</v>
      </c>
      <c r="AH15" s="310" t="e">
        <f t="shared" si="30"/>
        <v>#VALUE!</v>
      </c>
      <c r="AI15" s="280" t="b">
        <f t="shared" si="31"/>
        <v>1</v>
      </c>
      <c r="AJ15" s="307" t="e">
        <f t="shared" si="32"/>
        <v>#VALUE!</v>
      </c>
      <c r="AK15" s="321" t="s">
        <v>1341</v>
      </c>
      <c r="AL15" s="322">
        <f t="shared" si="33"/>
        <v>0</v>
      </c>
      <c r="AM15" s="322" t="str">
        <f t="shared" si="34"/>
        <v>NZD Curncy</v>
      </c>
      <c r="AN15" s="322" t="str">
        <f t="shared" si="35"/>
        <v>Buy</v>
      </c>
      <c r="AO15" s="323">
        <f t="shared" si="36"/>
        <v>0</v>
      </c>
      <c r="AP15" s="322" t="str">
        <f t="shared" si="37"/>
        <v>EUFFFX</v>
      </c>
      <c r="AQ15" s="324" t="str">
        <f t="shared" si="38"/>
        <v>07/18/2024</v>
      </c>
      <c r="AR15" s="322" t="s">
        <v>1035</v>
      </c>
      <c r="AS15" s="322" t="s">
        <v>1024</v>
      </c>
      <c r="AT15" s="322" t="s">
        <v>1025</v>
      </c>
      <c r="AU15" s="325"/>
      <c r="AV15" s="326"/>
      <c r="AW15" s="280" t="str" cm="1">
        <f t="array" ref="AW15">_xll.BDP(I15,"SECURITY_TYP")</f>
        <v>SPOT</v>
      </c>
    </row>
    <row r="16" spans="1:50" s="280" customFormat="1" hidden="1" x14ac:dyDescent="0.35">
      <c r="A16" s="280" t="s">
        <v>879</v>
      </c>
      <c r="B16" s="280" t="s">
        <v>880</v>
      </c>
      <c r="D16" s="312">
        <v>-0.01</v>
      </c>
      <c r="E16" s="312">
        <v>-8.8292480330589133E-5</v>
      </c>
      <c r="F16" s="280">
        <v>1</v>
      </c>
      <c r="G16" s="313"/>
      <c r="H16" s="314">
        <f t="shared" si="18"/>
        <v>0</v>
      </c>
      <c r="I16" s="280" t="s">
        <v>879</v>
      </c>
      <c r="J16" s="280" t="s">
        <v>880</v>
      </c>
      <c r="L16" s="312">
        <v>-0.01</v>
      </c>
      <c r="M16" s="312">
        <v>-8.8292480330589133E-5</v>
      </c>
      <c r="N16" s="280">
        <v>1</v>
      </c>
      <c r="P16" s="280" t="str" cm="1">
        <f t="array" ref="P16">_xll.BDP(I16,"ID_ISIN")</f>
        <v>#N/A Field Not Applicable</v>
      </c>
      <c r="Q16" s="280" t="str" cm="1">
        <f t="array" ref="Q16">_xll.BDP(P16&amp;" Govt","MATURITY")</f>
        <v>#N/A Field Not Applicable Govt</v>
      </c>
      <c r="R16" s="280" t="str" cm="1">
        <f t="array" ref="R16">_xll.BDP(I16,"CRNCY")</f>
        <v>RUB</v>
      </c>
      <c r="S16" s="307" t="str" cm="1">
        <f t="array" ref="S16">_xll.BDP(P16&amp;" Govt","RISK_MID")</f>
        <v>#N/A Field Not Applicable Govt</v>
      </c>
      <c r="T16" s="308" t="e">
        <f t="shared" si="20"/>
        <v>#VALUE!</v>
      </c>
      <c r="U16" s="280" cm="1">
        <f t="array" ref="U16">IF(R16="GBP",1,_xll.BDP("GBP"&amp;R16&amp;" CURNCY","PX_LAST"))</f>
        <v>113.1781</v>
      </c>
      <c r="V16" s="393" t="e">
        <f t="shared" si="21"/>
        <v>#VALUE!</v>
      </c>
      <c r="X16" s="279" t="str">
        <f t="shared" si="22"/>
        <v>#N/A Field Not Applicable</v>
      </c>
      <c r="Y16" s="306">
        <f t="shared" si="23"/>
        <v>0</v>
      </c>
      <c r="Z16" s="281">
        <f t="shared" si="24"/>
        <v>0.01</v>
      </c>
      <c r="AA16" s="281" t="e">
        <f t="shared" si="25"/>
        <v>#VALUE!</v>
      </c>
      <c r="AB16" s="307" t="str" cm="1">
        <f t="array" ref="AB16">_xll.BDP(P16&amp;" Govt","PX_DIRTY_MID")</f>
        <v>#N/A Field Not Applicable Govt</v>
      </c>
      <c r="AC16" s="310" t="e">
        <f t="shared" si="26"/>
        <v>#VALUE!</v>
      </c>
      <c r="AD16" s="279" t="str">
        <f t="shared" si="27"/>
        <v>{accrual} RUB</v>
      </c>
      <c r="AE16" s="281"/>
      <c r="AF16" s="281">
        <f t="shared" si="28"/>
        <v>0.01</v>
      </c>
      <c r="AG16" s="281" t="e">
        <f t="shared" si="29"/>
        <v>#VALUE!</v>
      </c>
      <c r="AH16" s="310" t="e">
        <f t="shared" si="30"/>
        <v>#VALUE!</v>
      </c>
      <c r="AI16" s="280" t="b">
        <f t="shared" si="31"/>
        <v>1</v>
      </c>
      <c r="AJ16" s="307" t="e">
        <f t="shared" si="32"/>
        <v>#VALUE!</v>
      </c>
      <c r="AK16" s="321" t="s">
        <v>1341</v>
      </c>
      <c r="AL16" s="322">
        <f t="shared" si="33"/>
        <v>0</v>
      </c>
      <c r="AM16" s="322" t="str">
        <f t="shared" si="34"/>
        <v>RUB Curncy</v>
      </c>
      <c r="AN16" s="322" t="str">
        <f t="shared" si="35"/>
        <v>Buy</v>
      </c>
      <c r="AO16" s="323">
        <f t="shared" si="36"/>
        <v>0.01</v>
      </c>
      <c r="AP16" s="322" t="str">
        <f t="shared" si="37"/>
        <v>EUFFFX</v>
      </c>
      <c r="AQ16" s="324" t="str">
        <f t="shared" si="38"/>
        <v>07/18/2024</v>
      </c>
      <c r="AR16" s="322" t="s">
        <v>1035</v>
      </c>
      <c r="AS16" s="322" t="s">
        <v>1024</v>
      </c>
      <c r="AT16" s="322" t="s">
        <v>1025</v>
      </c>
      <c r="AU16" s="325"/>
      <c r="AV16" s="326"/>
      <c r="AW16" s="280" t="str" cm="1">
        <f t="array" ref="AW16">_xll.BDP(I16,"SECURITY_TYP")</f>
        <v>SPOT</v>
      </c>
    </row>
    <row r="17" spans="1:49" s="280" customFormat="1" hidden="1" x14ac:dyDescent="0.35">
      <c r="A17" s="280" t="s">
        <v>879</v>
      </c>
      <c r="B17" s="280" t="s">
        <v>881</v>
      </c>
      <c r="D17" s="312">
        <v>9.9998569488529993E-3</v>
      </c>
      <c r="E17" s="312">
        <v>8.8291217296530852E-5</v>
      </c>
      <c r="F17" s="280">
        <v>1</v>
      </c>
      <c r="G17" s="313"/>
      <c r="H17" s="314">
        <f t="shared" si="18"/>
        <v>-1.9999856948853E-2</v>
      </c>
      <c r="I17" s="280" t="s">
        <v>879</v>
      </c>
      <c r="J17" s="280" t="s">
        <v>881</v>
      </c>
      <c r="L17" s="312">
        <v>9.9998569488529993E-3</v>
      </c>
      <c r="M17" s="312">
        <v>8.8291217296530852E-5</v>
      </c>
      <c r="N17" s="280">
        <v>1</v>
      </c>
      <c r="P17" s="280" t="str" cm="1">
        <f t="array" ref="P17">_xll.BDP(I17,"ID_ISIN")</f>
        <v>#N/A Field Not Applicable</v>
      </c>
      <c r="Q17" s="280" t="str" cm="1">
        <f t="array" ref="Q17">_xll.BDP(P17&amp;" Govt","MATURITY")</f>
        <v>#N/A Field Not Applicable Govt</v>
      </c>
      <c r="R17" s="280" t="str" cm="1">
        <f t="array" ref="R17">_xll.BDP(I17,"CRNCY")</f>
        <v>RUB</v>
      </c>
      <c r="S17" s="307" t="str" cm="1">
        <f t="array" ref="S17">_xll.BDP(P17&amp;" Govt","RISK_MID")</f>
        <v>#N/A Field Not Applicable Govt</v>
      </c>
      <c r="T17" s="308" t="e">
        <f t="shared" si="20"/>
        <v>#VALUE!</v>
      </c>
      <c r="U17" s="280" cm="1">
        <f t="array" ref="U17">IF(R17="GBP",1,_xll.BDP("GBP"&amp;R17&amp;" CURNCY","PX_LAST"))</f>
        <v>113.1781</v>
      </c>
      <c r="V17" s="393" t="e">
        <f t="shared" si="21"/>
        <v>#VALUE!</v>
      </c>
      <c r="X17" s="279" t="str">
        <f t="shared" si="22"/>
        <v>#N/A Field Not Applicable</v>
      </c>
      <c r="Y17" s="306">
        <f t="shared" si="23"/>
        <v>0</v>
      </c>
      <c r="Z17" s="281">
        <f t="shared" si="24"/>
        <v>-9.9998569488529993E-3</v>
      </c>
      <c r="AA17" s="281" t="e">
        <f t="shared" si="25"/>
        <v>#VALUE!</v>
      </c>
      <c r="AB17" s="307" t="str" cm="1">
        <f t="array" ref="AB17">_xll.BDP(P17&amp;" Govt","PX_DIRTY_MID")</f>
        <v>#N/A Field Not Applicable Govt</v>
      </c>
      <c r="AC17" s="310" t="e">
        <f t="shared" si="26"/>
        <v>#VALUE!</v>
      </c>
      <c r="AD17" s="279" t="str">
        <f t="shared" si="27"/>
        <v>{cash} RUB</v>
      </c>
      <c r="AE17" s="281"/>
      <c r="AF17" s="281">
        <f t="shared" si="28"/>
        <v>-9.9998569488529993E-3</v>
      </c>
      <c r="AG17" s="281" t="e">
        <f t="shared" si="29"/>
        <v>#VALUE!</v>
      </c>
      <c r="AH17" s="310" t="e">
        <f t="shared" si="30"/>
        <v>#VALUE!</v>
      </c>
      <c r="AI17" s="280" t="b">
        <f t="shared" si="31"/>
        <v>1</v>
      </c>
      <c r="AJ17" s="307" t="e">
        <f t="shared" si="32"/>
        <v>#VALUE!</v>
      </c>
      <c r="AK17" s="321" t="s">
        <v>1341</v>
      </c>
      <c r="AL17" s="322">
        <f t="shared" si="33"/>
        <v>0</v>
      </c>
      <c r="AM17" s="322" t="str">
        <f t="shared" si="34"/>
        <v>RUB Curncy</v>
      </c>
      <c r="AN17" s="322" t="str">
        <f t="shared" si="35"/>
        <v>Sell</v>
      </c>
      <c r="AO17" s="323">
        <f t="shared" si="36"/>
        <v>9.9998569488529993E-3</v>
      </c>
      <c r="AP17" s="322" t="str">
        <f t="shared" si="37"/>
        <v>EUFFFX</v>
      </c>
      <c r="AQ17" s="324" t="str">
        <f t="shared" si="38"/>
        <v>07/18/2024</v>
      </c>
      <c r="AR17" s="322" t="s">
        <v>1035</v>
      </c>
      <c r="AS17" s="322" t="s">
        <v>1024</v>
      </c>
      <c r="AT17" s="322" t="s">
        <v>1025</v>
      </c>
      <c r="AU17" s="322"/>
      <c r="AV17" s="327"/>
      <c r="AW17" s="280" t="str" cm="1">
        <f t="array" ref="AW17">_xll.BDP(I17,"SECURITY_TYP")</f>
        <v>SPOT</v>
      </c>
    </row>
    <row r="18" spans="1:49" s="280" customFormat="1" hidden="1" x14ac:dyDescent="0.35">
      <c r="A18" s="280" t="s">
        <v>908</v>
      </c>
      <c r="B18" s="280" t="s">
        <v>909</v>
      </c>
      <c r="D18" s="312">
        <v>28787165</v>
      </c>
      <c r="E18" s="312">
        <v>16174.144354797998</v>
      </c>
      <c r="F18" s="280">
        <v>1</v>
      </c>
      <c r="G18" s="313"/>
      <c r="H18" s="314">
        <f t="shared" si="18"/>
        <v>0</v>
      </c>
      <c r="I18" s="280" t="s">
        <v>908</v>
      </c>
      <c r="J18" s="280" t="s">
        <v>909</v>
      </c>
      <c r="L18" s="312">
        <v>28787165</v>
      </c>
      <c r="M18" s="312">
        <v>16174.144354797998</v>
      </c>
      <c r="N18" s="280">
        <v>1</v>
      </c>
      <c r="P18" s="280" t="str" cm="1">
        <f t="array" ref="P18">_xll.BDP(I18,"ID_ISIN")</f>
        <v>#N/A Field Not Applicable</v>
      </c>
      <c r="Q18" s="280" t="str" cm="1">
        <f t="array" ref="Q18">_xll.BDP(P18&amp;" Govt","MATURITY")</f>
        <v>#N/A Field Not Applicable Govt</v>
      </c>
      <c r="R18" s="280" t="str" cm="1">
        <f t="array" ref="R18">_xll.BDP(I18,"CRNCY")</f>
        <v>KRW</v>
      </c>
      <c r="S18" s="307" t="str" cm="1">
        <f t="array" ref="S18">_xll.BDP(P18&amp;" Govt","RISK_MID")</f>
        <v>#N/A Field Not Applicable Govt</v>
      </c>
      <c r="T18" s="308" t="e">
        <f t="shared" si="20"/>
        <v>#VALUE!</v>
      </c>
      <c r="U18" s="280" cm="1">
        <f t="array" ref="U18">IF(R18="GBP",1,_xll.BDP("GBP"&amp;R18&amp;" CURNCY","PX_LAST"))</f>
        <v>1780.0848000000001</v>
      </c>
      <c r="V18" s="393" t="e">
        <f t="shared" si="21"/>
        <v>#VALUE!</v>
      </c>
      <c r="X18" s="279" t="str">
        <f t="shared" si="22"/>
        <v>#N/A Field Not Applicable</v>
      </c>
      <c r="Y18" s="306">
        <f t="shared" si="23"/>
        <v>0</v>
      </c>
      <c r="Z18" s="281">
        <f t="shared" si="24"/>
        <v>-28787165</v>
      </c>
      <c r="AA18" s="281" t="e">
        <f t="shared" si="25"/>
        <v>#VALUE!</v>
      </c>
      <c r="AB18" s="307" t="str" cm="1">
        <f t="array" ref="AB18">_xll.BDP(P18&amp;" Govt","PX_DIRTY_MID")</f>
        <v>#N/A Field Not Applicable Govt</v>
      </c>
      <c r="AC18" s="310" t="e">
        <f t="shared" si="26"/>
        <v>#VALUE!</v>
      </c>
      <c r="AD18" s="279" t="str">
        <f t="shared" si="27"/>
        <v>{cash} KRW</v>
      </c>
      <c r="AE18" s="281"/>
      <c r="AF18" s="281">
        <f t="shared" si="28"/>
        <v>-28787165</v>
      </c>
      <c r="AG18" s="281" t="e">
        <f t="shared" si="29"/>
        <v>#VALUE!</v>
      </c>
      <c r="AH18" s="310" t="e">
        <f t="shared" si="30"/>
        <v>#VALUE!</v>
      </c>
      <c r="AI18" s="280" t="b">
        <f t="shared" si="31"/>
        <v>1</v>
      </c>
      <c r="AJ18" s="307" t="e">
        <f t="shared" si="32"/>
        <v>#VALUE!</v>
      </c>
      <c r="AK18" s="321" t="s">
        <v>1341</v>
      </c>
      <c r="AL18" s="322">
        <f t="shared" si="33"/>
        <v>0</v>
      </c>
      <c r="AM18" s="322" t="str">
        <f t="shared" si="34"/>
        <v>KRW Curncy</v>
      </c>
      <c r="AN18" s="322" t="str">
        <f t="shared" si="35"/>
        <v>Sell</v>
      </c>
      <c r="AO18" s="323">
        <f t="shared" si="36"/>
        <v>28787165</v>
      </c>
      <c r="AP18" s="322" t="str">
        <f t="shared" si="37"/>
        <v>EUFFFX</v>
      </c>
      <c r="AQ18" s="324" t="str">
        <f t="shared" si="38"/>
        <v>07/18/2024</v>
      </c>
      <c r="AR18" s="322" t="s">
        <v>1035</v>
      </c>
      <c r="AS18" s="322" t="s">
        <v>1024</v>
      </c>
      <c r="AT18" s="322" t="s">
        <v>1025</v>
      </c>
      <c r="AU18" s="322"/>
      <c r="AV18" s="327"/>
      <c r="AW18" s="280" t="str" cm="1">
        <f t="array" ref="AW18">_xll.BDP(I18,"SECURITY_TYP")</f>
        <v>SPOT</v>
      </c>
    </row>
    <row r="19" spans="1:49" s="280" customFormat="1" hidden="1" x14ac:dyDescent="0.35">
      <c r="A19" s="280" t="s">
        <v>603</v>
      </c>
      <c r="B19" s="280" t="s">
        <v>604</v>
      </c>
      <c r="D19" s="312">
        <v>0</v>
      </c>
      <c r="E19" s="312">
        <v>0</v>
      </c>
      <c r="F19" s="280">
        <v>1</v>
      </c>
      <c r="G19" s="313"/>
      <c r="H19" s="314">
        <f t="shared" si="18"/>
        <v>0</v>
      </c>
      <c r="I19" s="280" t="s">
        <v>603</v>
      </c>
      <c r="J19" s="280" t="s">
        <v>604</v>
      </c>
      <c r="L19" s="312">
        <v>0</v>
      </c>
      <c r="M19" s="312">
        <v>0</v>
      </c>
      <c r="N19" s="280">
        <v>1</v>
      </c>
      <c r="P19" s="280" t="str" cm="1">
        <f t="array" ref="P19">_xll.BDP(I19,"ID_ISIN")</f>
        <v>#N/A Field Not Applicable</v>
      </c>
      <c r="Q19" s="280" t="str" cm="1">
        <f t="array" ref="Q19">_xll.BDP(P19&amp;" Govt","MATURITY")</f>
        <v>#N/A Field Not Applicable Govt</v>
      </c>
      <c r="R19" s="280" t="str" cm="1">
        <f t="array" ref="R19">_xll.BDP(I19,"CRNCY")</f>
        <v>NOK</v>
      </c>
      <c r="S19" s="307" t="str" cm="1">
        <f t="array" ref="S19">_xll.BDP(P19&amp;" Govt","RISK_MID")</f>
        <v>#N/A Field Not Applicable Govt</v>
      </c>
      <c r="T19" s="308" t="e">
        <f t="shared" si="20"/>
        <v>#VALUE!</v>
      </c>
      <c r="U19" s="280" cm="1">
        <f t="array" ref="U19">IF(R19="GBP",1,_xll.BDP("GBP"&amp;R19&amp;" CURNCY","PX_LAST"))</f>
        <v>13.8536</v>
      </c>
      <c r="V19" s="393" t="e">
        <f t="shared" si="21"/>
        <v>#VALUE!</v>
      </c>
      <c r="X19" s="279" t="str">
        <f t="shared" si="22"/>
        <v>#N/A Field Not Applicable</v>
      </c>
      <c r="Y19" s="306">
        <f t="shared" si="23"/>
        <v>0</v>
      </c>
      <c r="Z19" s="281">
        <f t="shared" si="24"/>
        <v>0</v>
      </c>
      <c r="AA19" s="281" t="e">
        <f t="shared" si="25"/>
        <v>#VALUE!</v>
      </c>
      <c r="AB19" s="307" t="str" cm="1">
        <f t="array" ref="AB19">_xll.BDP(P19&amp;" Govt","PX_DIRTY_MID")</f>
        <v>#N/A Field Not Applicable Govt</v>
      </c>
      <c r="AC19" s="310" t="e">
        <f t="shared" si="26"/>
        <v>#VALUE!</v>
      </c>
      <c r="AD19" s="279" t="str">
        <f t="shared" si="27"/>
        <v>{cash} NOK</v>
      </c>
      <c r="AE19" s="281"/>
      <c r="AF19" s="281">
        <f t="shared" si="28"/>
        <v>0</v>
      </c>
      <c r="AG19" s="281" t="e">
        <f t="shared" si="29"/>
        <v>#VALUE!</v>
      </c>
      <c r="AH19" s="310" t="e">
        <f t="shared" si="30"/>
        <v>#VALUE!</v>
      </c>
      <c r="AI19" s="280" t="b">
        <f t="shared" si="31"/>
        <v>1</v>
      </c>
      <c r="AJ19" s="307" t="e">
        <f t="shared" si="32"/>
        <v>#VALUE!</v>
      </c>
      <c r="AK19" s="321" t="s">
        <v>1341</v>
      </c>
      <c r="AL19" s="322">
        <f t="shared" si="33"/>
        <v>0</v>
      </c>
      <c r="AM19" s="322" t="str">
        <f t="shared" si="34"/>
        <v>NOK Curncy</v>
      </c>
      <c r="AN19" s="322" t="str">
        <f t="shared" si="35"/>
        <v>Buy</v>
      </c>
      <c r="AO19" s="323">
        <f t="shared" si="36"/>
        <v>0</v>
      </c>
      <c r="AP19" s="322" t="str">
        <f t="shared" si="37"/>
        <v>EUFFFX</v>
      </c>
      <c r="AQ19" s="380" t="str">
        <f t="shared" si="38"/>
        <v>07/18/2024</v>
      </c>
      <c r="AR19" s="322" t="s">
        <v>1035</v>
      </c>
      <c r="AS19" s="322" t="s">
        <v>1024</v>
      </c>
      <c r="AT19" s="322" t="s">
        <v>1025</v>
      </c>
      <c r="AU19" s="325"/>
      <c r="AV19" s="326"/>
      <c r="AW19" s="280" t="str" cm="1">
        <f t="array" ref="AW19">_xll.BDP(I19,"SECURITY_TYP")</f>
        <v>SPOT</v>
      </c>
    </row>
    <row r="20" spans="1:49" s="280" customFormat="1" hidden="1" x14ac:dyDescent="0.35">
      <c r="A20" s="280" t="s">
        <v>188</v>
      </c>
      <c r="B20" s="280" t="s">
        <v>189</v>
      </c>
      <c r="D20" s="312">
        <v>1656.4199999937432</v>
      </c>
      <c r="E20" s="312">
        <v>941.62899633617485</v>
      </c>
      <c r="F20" s="280">
        <v>1</v>
      </c>
      <c r="G20" s="313"/>
      <c r="H20" s="314">
        <f t="shared" si="18"/>
        <v>0</v>
      </c>
      <c r="I20" s="280" t="s">
        <v>188</v>
      </c>
      <c r="J20" s="280" t="s">
        <v>189</v>
      </c>
      <c r="L20" s="312">
        <v>1656.4199999937432</v>
      </c>
      <c r="M20" s="312">
        <v>941.62899633617485</v>
      </c>
      <c r="N20" s="280">
        <v>1</v>
      </c>
      <c r="P20" s="280" t="str" cm="1">
        <f t="array" ref="P20">_xll.BDP(I20,"ID_ISIN")</f>
        <v>#N/A Field Not Applicable</v>
      </c>
      <c r="Q20" s="280" t="str" cm="1">
        <f t="array" ref="Q20">_xll.BDP(P20&amp;" Govt","MATURITY")</f>
        <v>#N/A Field Not Applicable Govt</v>
      </c>
      <c r="R20" s="280" t="str" cm="1">
        <f t="array" ref="R20">_xll.BDP(I20,"CRNCY")</f>
        <v>CAD</v>
      </c>
      <c r="S20" s="307" t="str" cm="1">
        <f t="array" ref="S20">_xll.BDP(P20&amp;" Govt","RISK_MID")</f>
        <v>#N/A Field Not Applicable Govt</v>
      </c>
      <c r="T20" s="308" t="e">
        <f t="shared" si="20"/>
        <v>#VALUE!</v>
      </c>
      <c r="U20" s="280" cm="1">
        <f t="array" ref="U20">IF(R20="GBP",1,_xll.BDP("GBP"&amp;R20&amp;" CURNCY","PX_LAST"))</f>
        <v>1.7588999999999999</v>
      </c>
      <c r="V20" s="393" t="e">
        <f t="shared" si="21"/>
        <v>#VALUE!</v>
      </c>
      <c r="X20" s="279" t="str">
        <f t="shared" si="22"/>
        <v>#N/A Field Not Applicable</v>
      </c>
      <c r="Y20" s="306">
        <f t="shared" si="23"/>
        <v>0</v>
      </c>
      <c r="Z20" s="281">
        <f t="shared" si="24"/>
        <v>-1656.4199999937432</v>
      </c>
      <c r="AA20" s="281" t="e">
        <f t="shared" si="25"/>
        <v>#VALUE!</v>
      </c>
      <c r="AB20" s="307" t="str" cm="1">
        <f t="array" ref="AB20">_xll.BDP(P20&amp;" Govt","PX_DIRTY_MID")</f>
        <v>#N/A Field Not Applicable Govt</v>
      </c>
      <c r="AC20" s="310" t="e">
        <f t="shared" si="26"/>
        <v>#VALUE!</v>
      </c>
      <c r="AD20" s="279" t="str">
        <f t="shared" si="27"/>
        <v>{cash} CAD</v>
      </c>
      <c r="AE20" s="281"/>
      <c r="AF20" s="281">
        <f t="shared" si="28"/>
        <v>-1656.4199999937432</v>
      </c>
      <c r="AG20" s="281" t="e">
        <f t="shared" si="29"/>
        <v>#VALUE!</v>
      </c>
      <c r="AH20" s="310" t="e">
        <f t="shared" si="30"/>
        <v>#VALUE!</v>
      </c>
      <c r="AI20" s="280" t="b">
        <f t="shared" si="31"/>
        <v>1</v>
      </c>
      <c r="AJ20" s="395" t="e">
        <f t="shared" si="32"/>
        <v>#VALUE!</v>
      </c>
      <c r="AK20" s="321" t="s">
        <v>1341</v>
      </c>
      <c r="AL20" s="322">
        <f t="shared" si="33"/>
        <v>0</v>
      </c>
      <c r="AM20" s="322" t="str">
        <f t="shared" si="34"/>
        <v>CAD Curncy</v>
      </c>
      <c r="AN20" s="322" t="str">
        <f t="shared" si="35"/>
        <v>Sell</v>
      </c>
      <c r="AO20" s="323">
        <f t="shared" si="36"/>
        <v>1656.4199999937432</v>
      </c>
      <c r="AP20" s="322" t="str">
        <f t="shared" si="37"/>
        <v>EUFFFX</v>
      </c>
      <c r="AQ20" s="324" t="str">
        <f t="shared" si="38"/>
        <v>07/18/2024</v>
      </c>
      <c r="AR20" s="322" t="s">
        <v>1035</v>
      </c>
      <c r="AS20" s="322" t="s">
        <v>1024</v>
      </c>
      <c r="AT20" s="322" t="s">
        <v>1025</v>
      </c>
      <c r="AU20" s="322"/>
      <c r="AV20" s="327"/>
      <c r="AW20" s="280" t="str" cm="1">
        <f t="array" ref="AW20">_xll.BDP(I20,"SECURITY_TYP")</f>
        <v>SPOT</v>
      </c>
    </row>
    <row r="21" spans="1:49" s="280" customFormat="1" hidden="1" x14ac:dyDescent="0.35">
      <c r="A21" s="280" t="s">
        <v>178</v>
      </c>
      <c r="B21" s="280" t="s">
        <v>179</v>
      </c>
      <c r="D21" s="312">
        <v>123224.09000001583</v>
      </c>
      <c r="E21" s="312">
        <v>95424.917595812105</v>
      </c>
      <c r="F21" s="280">
        <v>1</v>
      </c>
      <c r="G21" s="313"/>
      <c r="H21" s="314">
        <f t="shared" si="18"/>
        <v>0</v>
      </c>
      <c r="I21" s="280" t="s">
        <v>178</v>
      </c>
      <c r="J21" s="280" t="s">
        <v>179</v>
      </c>
      <c r="L21" s="312">
        <v>123224.09000001583</v>
      </c>
      <c r="M21" s="312">
        <v>95424.917595812105</v>
      </c>
      <c r="N21" s="280">
        <v>1</v>
      </c>
      <c r="P21" s="280" t="str" cm="1">
        <f t="array" ref="P21">_xll.BDP(I21,"ID_ISIN")</f>
        <v>#N/A Field Not Applicable</v>
      </c>
      <c r="Q21" s="280" t="str" cm="1">
        <f t="array" ref="Q21">_xll.BDP(P21&amp;" Govt","MATURITY")</f>
        <v>#N/A Field Not Applicable Govt</v>
      </c>
      <c r="R21" s="280" t="str" cm="1">
        <f t="array" ref="R21">_xll.BDP(I21,"CRNCY")</f>
        <v>USD</v>
      </c>
      <c r="S21" s="307" t="str" cm="1">
        <f t="array" ref="S21">_xll.BDP(P21&amp;" Govt","RISK_MID")</f>
        <v>#N/A Field Not Applicable Govt</v>
      </c>
      <c r="T21" s="308" t="e">
        <f t="shared" si="20"/>
        <v>#VALUE!</v>
      </c>
      <c r="U21" s="280" cm="1">
        <f t="array" ref="U21">IF(R21="GBP",1,_xll.BDP("GBP"&amp;R21&amp;" CURNCY","PX_LAST"))</f>
        <v>1.2910999999999999</v>
      </c>
      <c r="V21" s="393" t="e">
        <f t="shared" si="21"/>
        <v>#VALUE!</v>
      </c>
      <c r="X21" s="279" t="str">
        <f t="shared" si="22"/>
        <v>#N/A Field Not Applicable</v>
      </c>
      <c r="Y21" s="306">
        <f t="shared" si="23"/>
        <v>0</v>
      </c>
      <c r="Z21" s="281">
        <f t="shared" si="24"/>
        <v>-123224.09000001583</v>
      </c>
      <c r="AA21" s="281" t="e">
        <f t="shared" si="25"/>
        <v>#VALUE!</v>
      </c>
      <c r="AB21" s="307" t="str" cm="1">
        <f t="array" ref="AB21">_xll.BDP(P21&amp;" Govt","PX_DIRTY_MID")</f>
        <v>#N/A Field Not Applicable Govt</v>
      </c>
      <c r="AC21" s="310" t="e">
        <f t="shared" si="26"/>
        <v>#VALUE!</v>
      </c>
      <c r="AD21" s="279" t="str">
        <f t="shared" si="27"/>
        <v>{cash} USD</v>
      </c>
      <c r="AE21" s="281"/>
      <c r="AF21" s="281">
        <f t="shared" si="28"/>
        <v>-123224.09000001583</v>
      </c>
      <c r="AG21" s="281" t="e">
        <f t="shared" si="29"/>
        <v>#VALUE!</v>
      </c>
      <c r="AH21" s="310" t="e">
        <f t="shared" si="30"/>
        <v>#VALUE!</v>
      </c>
      <c r="AI21" s="280" t="b">
        <f t="shared" si="31"/>
        <v>1</v>
      </c>
      <c r="AJ21" s="307" t="e">
        <f t="shared" si="32"/>
        <v>#VALUE!</v>
      </c>
      <c r="AK21" s="321" t="s">
        <v>1341</v>
      </c>
      <c r="AL21" s="322">
        <f t="shared" si="33"/>
        <v>0</v>
      </c>
      <c r="AM21" s="322" t="str">
        <f t="shared" si="34"/>
        <v>USD Curncy</v>
      </c>
      <c r="AN21" s="322" t="str">
        <f t="shared" si="35"/>
        <v>Sell</v>
      </c>
      <c r="AO21" s="323">
        <f t="shared" si="36"/>
        <v>123224.09000001583</v>
      </c>
      <c r="AP21" s="322" t="str">
        <f t="shared" si="37"/>
        <v>EUFFFX</v>
      </c>
      <c r="AQ21" s="324" t="str">
        <f t="shared" si="38"/>
        <v>07/18/2024</v>
      </c>
      <c r="AR21" s="322" t="s">
        <v>1035</v>
      </c>
      <c r="AS21" s="322" t="s">
        <v>1024</v>
      </c>
      <c r="AT21" s="322" t="s">
        <v>1025</v>
      </c>
      <c r="AU21" s="322"/>
      <c r="AV21" s="327"/>
      <c r="AW21" s="280" t="str" cm="1">
        <f t="array" ref="AW21">_xll.BDP(I21,"SECURITY_TYP")</f>
        <v>SPOT</v>
      </c>
    </row>
    <row r="22" spans="1:49" s="280" customFormat="1" hidden="1" x14ac:dyDescent="0.35">
      <c r="A22" s="280" t="s">
        <v>723</v>
      </c>
      <c r="B22" s="280" t="s">
        <v>724</v>
      </c>
      <c r="D22" s="312">
        <v>-2.0000051889838E-2</v>
      </c>
      <c r="E22" s="312">
        <v>-4.2499443123882397E-3</v>
      </c>
      <c r="F22" s="280">
        <v>1</v>
      </c>
      <c r="G22" s="313"/>
      <c r="H22" s="314">
        <f t="shared" si="18"/>
        <v>0</v>
      </c>
      <c r="I22" s="280" t="s">
        <v>723</v>
      </c>
      <c r="J22" s="280" t="s">
        <v>724</v>
      </c>
      <c r="L22" s="312">
        <v>-2.0000051889838E-2</v>
      </c>
      <c r="M22" s="312">
        <v>-4.2499443123882397E-3</v>
      </c>
      <c r="N22" s="280">
        <v>1</v>
      </c>
      <c r="P22" s="280" t="str" cm="1">
        <f t="array" ref="P22">_xll.BDP(I22,"ID_ISIN")</f>
        <v>#N/A Field Not Applicable</v>
      </c>
      <c r="Q22" s="280" t="str" cm="1">
        <f t="array" ref="Q22">_xll.BDP(P22&amp;" Govt","MATURITY")</f>
        <v>#N/A Field Not Applicable Govt</v>
      </c>
      <c r="R22" s="280" t="str" cm="1">
        <f t="array" ref="R22">_xll.BDP(I22,"CRNCY")</f>
        <v>ILS</v>
      </c>
      <c r="S22" s="307" t="str" cm="1">
        <f t="array" ref="S22">_xll.BDP(P22&amp;" Govt","RISK_MID")</f>
        <v>#N/A Field Not Applicable Govt</v>
      </c>
      <c r="T22" s="308" t="e">
        <f t="shared" si="20"/>
        <v>#VALUE!</v>
      </c>
      <c r="U22" s="280" cm="1">
        <f t="array" ref="U22">IF(R22="GBP",1,_xll.BDP("GBP"&amp;R22&amp;" CURNCY","PX_LAST"))</f>
        <v>4.7045000000000003</v>
      </c>
      <c r="V22" s="393" t="e">
        <f t="shared" si="21"/>
        <v>#VALUE!</v>
      </c>
      <c r="X22" s="279" t="str">
        <f t="shared" si="22"/>
        <v>#N/A Field Not Applicable</v>
      </c>
      <c r="Y22" s="306">
        <f t="shared" si="23"/>
        <v>0</v>
      </c>
      <c r="Z22" s="281">
        <f t="shared" si="24"/>
        <v>2.0000051889838E-2</v>
      </c>
      <c r="AA22" s="281" t="e">
        <f t="shared" si="25"/>
        <v>#VALUE!</v>
      </c>
      <c r="AB22" s="307" t="str" cm="1">
        <f t="array" ref="AB22">_xll.BDP(P22&amp;" Govt","PX_DIRTY_MID")</f>
        <v>#N/A Field Not Applicable Govt</v>
      </c>
      <c r="AC22" s="310" t="e">
        <f t="shared" si="26"/>
        <v>#VALUE!</v>
      </c>
      <c r="AD22" s="279" t="str">
        <f t="shared" si="27"/>
        <v>{cash} ILS</v>
      </c>
      <c r="AF22" s="281">
        <f t="shared" si="28"/>
        <v>2.0000051889838E-2</v>
      </c>
      <c r="AG22" s="281" t="e">
        <f t="shared" si="29"/>
        <v>#VALUE!</v>
      </c>
      <c r="AH22" s="310" t="e">
        <f t="shared" si="30"/>
        <v>#VALUE!</v>
      </c>
      <c r="AI22" s="280" t="b">
        <f t="shared" si="31"/>
        <v>1</v>
      </c>
      <c r="AJ22" s="307" t="e">
        <f t="shared" si="32"/>
        <v>#VALUE!</v>
      </c>
      <c r="AK22" s="321" t="s">
        <v>1341</v>
      </c>
      <c r="AL22" s="322">
        <f t="shared" si="33"/>
        <v>0</v>
      </c>
      <c r="AM22" s="322" t="str">
        <f t="shared" si="34"/>
        <v>ILS Curncy</v>
      </c>
      <c r="AN22" s="322" t="str">
        <f t="shared" si="35"/>
        <v>Buy</v>
      </c>
      <c r="AO22" s="323">
        <f t="shared" si="36"/>
        <v>2.0000051889838E-2</v>
      </c>
      <c r="AP22" s="322" t="str">
        <f t="shared" si="37"/>
        <v>EUFFFX</v>
      </c>
      <c r="AQ22" s="324" t="str">
        <f t="shared" si="38"/>
        <v>07/18/2024</v>
      </c>
      <c r="AR22" s="322" t="s">
        <v>1035</v>
      </c>
      <c r="AS22" s="322" t="s">
        <v>1024</v>
      </c>
      <c r="AT22" s="322" t="s">
        <v>1025</v>
      </c>
      <c r="AU22" s="322"/>
      <c r="AV22" s="327"/>
      <c r="AW22" s="280" t="str" cm="1">
        <f t="array" ref="AW22">_xll.BDP(I22,"SECURITY_TYP")</f>
        <v>SPOT</v>
      </c>
    </row>
    <row r="23" spans="1:49" s="280" customFormat="1" x14ac:dyDescent="0.35">
      <c r="A23" s="280" t="s">
        <v>1343</v>
      </c>
      <c r="B23" s="280" t="s">
        <v>1344</v>
      </c>
      <c r="C23" s="280" t="s">
        <v>256</v>
      </c>
      <c r="D23" s="312">
        <v>432</v>
      </c>
      <c r="E23" s="312">
        <v>409303.38461538462</v>
      </c>
      <c r="F23" s="280">
        <v>94.775000000000006</v>
      </c>
      <c r="G23" s="313"/>
      <c r="H23" s="314">
        <f t="shared" si="18"/>
        <v>0</v>
      </c>
      <c r="I23" s="280" t="s">
        <v>1343</v>
      </c>
      <c r="J23" s="280" t="s">
        <v>1344</v>
      </c>
      <c r="K23" s="280" t="s">
        <v>256</v>
      </c>
      <c r="L23" s="312">
        <v>432</v>
      </c>
      <c r="M23" s="312">
        <v>409303.38461538462</v>
      </c>
      <c r="N23" s="280">
        <v>94.775000000000006</v>
      </c>
      <c r="P23" s="280" t="str" cm="1">
        <f t="array" ref="P23">_xll.BDP(I23,"ID_ISIN")</f>
        <v>GB00BYZW3G56</v>
      </c>
      <c r="Q23" s="280" t="str" cm="1">
        <f t="array" ref="Q23">_xll.BDP(P23&amp;" Govt","MATURITY")</f>
        <v>22/07/2026</v>
      </c>
      <c r="R23" s="280" t="str" cm="1">
        <f t="array" ref="R23">_xll.BDP(I23,"CRNCY")</f>
        <v>GBP</v>
      </c>
      <c r="S23" s="307" cm="1">
        <f t="array" ref="S23">_xll.BDP(P23&amp;" Govt","RISK_MID")</f>
        <v>1.8529814711634174</v>
      </c>
      <c r="T23" s="308">
        <f t="shared" si="20"/>
        <v>80.048799554259631</v>
      </c>
      <c r="U23" s="280" cm="1">
        <f t="array" ref="U23">IF(R23="GBP",1,_xll.BDP("GBP"&amp;R23&amp;" CURNCY","PX_LAST"))</f>
        <v>1</v>
      </c>
      <c r="V23" s="393">
        <f t="shared" si="21"/>
        <v>0.29647703538614678</v>
      </c>
      <c r="X23" s="279" t="str">
        <f t="shared" si="22"/>
        <v>GB00BYZW3G56</v>
      </c>
      <c r="Y23" s="306">
        <f t="shared" si="23"/>
        <v>0</v>
      </c>
      <c r="Z23" s="281">
        <f t="shared" si="24"/>
        <v>-432</v>
      </c>
      <c r="AA23" s="281">
        <f t="shared" si="25"/>
        <v>-80.048799554259631</v>
      </c>
      <c r="AB23" s="307" cm="1">
        <f t="array" ref="AB23">_xll.BDP(P23&amp;" Govt","PX_DIRTY_MID")</f>
        <v>94.774653846153839</v>
      </c>
      <c r="AC23" s="310">
        <f t="shared" si="26"/>
        <v>-409426.50461538462</v>
      </c>
      <c r="AD23" s="279" t="str">
        <f t="shared" si="27"/>
        <v>UKT 1 ½ 07/22/26</v>
      </c>
      <c r="AF23" s="281">
        <f t="shared" si="28"/>
        <v>-432</v>
      </c>
      <c r="AG23" s="281">
        <f t="shared" si="29"/>
        <v>-80.048799554259631</v>
      </c>
      <c r="AH23" s="310">
        <f t="shared" si="30"/>
        <v>-409426.50461538462</v>
      </c>
      <c r="AI23" s="280" t="b">
        <f t="shared" si="31"/>
        <v>1</v>
      </c>
      <c r="AJ23" s="395">
        <f t="shared" si="32"/>
        <v>-15.163944615384615</v>
      </c>
      <c r="AK23" s="321" t="s">
        <v>1341</v>
      </c>
      <c r="AL23" s="322" t="str">
        <f t="shared" si="33"/>
        <v>GBP</v>
      </c>
      <c r="AM23" s="322" t="str">
        <f t="shared" si="34"/>
        <v>JK030916 Corp</v>
      </c>
      <c r="AN23" s="322" t="str">
        <f t="shared" si="35"/>
        <v>Sell</v>
      </c>
      <c r="AO23" s="323">
        <f t="shared" si="36"/>
        <v>432</v>
      </c>
      <c r="AP23" s="322" t="str">
        <f t="shared" si="37"/>
        <v>EULNGFI</v>
      </c>
      <c r="AQ23" s="380" t="str">
        <f t="shared" si="38"/>
        <v>07/18/2024</v>
      </c>
      <c r="AR23" s="322" t="s">
        <v>1035</v>
      </c>
      <c r="AS23" s="322" t="s">
        <v>1024</v>
      </c>
      <c r="AT23" s="322" t="s">
        <v>1025</v>
      </c>
      <c r="AU23" s="322"/>
      <c r="AV23" s="327"/>
      <c r="AW23" s="280" t="str" cm="1">
        <f t="array" ref="AW23">_xll.BDP(I23,"SECURITY_TYP")</f>
        <v>UK GILT STOCK</v>
      </c>
    </row>
    <row r="24" spans="1:49" s="280" customFormat="1" hidden="1" x14ac:dyDescent="0.35">
      <c r="A24" s="280" t="s">
        <v>677</v>
      </c>
      <c r="B24" s="280" t="s">
        <v>678</v>
      </c>
      <c r="D24" s="312">
        <v>0</v>
      </c>
      <c r="E24" s="312">
        <v>0</v>
      </c>
      <c r="F24" s="280">
        <v>1</v>
      </c>
      <c r="G24" s="313"/>
      <c r="H24" s="314">
        <f t="shared" si="18"/>
        <v>0</v>
      </c>
      <c r="I24" s="280" t="s">
        <v>677</v>
      </c>
      <c r="J24" s="280" t="s">
        <v>678</v>
      </c>
      <c r="L24" s="312">
        <v>0</v>
      </c>
      <c r="M24" s="312">
        <v>0</v>
      </c>
      <c r="N24" s="280">
        <v>1</v>
      </c>
      <c r="P24" s="280" t="str" cm="1">
        <f t="array" ref="P24">_xll.BDP(I24,"ID_ISIN")</f>
        <v>#N/A Field Not Applicable</v>
      </c>
      <c r="Q24" s="280" t="str" cm="1">
        <f t="array" ref="Q24">_xll.BDP(P24&amp;" Govt","MATURITY")</f>
        <v>#N/A Field Not Applicable Govt</v>
      </c>
      <c r="R24" s="280" t="str" cm="1">
        <f t="array" ref="R24">_xll.BDP(I24,"CRNCY")</f>
        <v>BRL</v>
      </c>
      <c r="S24" s="307" t="str" cm="1">
        <f t="array" ref="S24">_xll.BDP(P24&amp;" Govt","RISK_MID")</f>
        <v>#N/A Field Not Applicable Govt</v>
      </c>
      <c r="T24" s="308" t="e">
        <f t="shared" si="20"/>
        <v>#VALUE!</v>
      </c>
      <c r="U24" s="280" cm="1">
        <f t="array" ref="U24">IF(R24="GBP",1,_xll.BDP("GBP"&amp;R24&amp;" CURNCY","PX_LAST"))</f>
        <v>7.0236999999999998</v>
      </c>
      <c r="V24" s="393" t="e">
        <f t="shared" si="21"/>
        <v>#VALUE!</v>
      </c>
      <c r="X24" s="279" t="str">
        <f t="shared" si="22"/>
        <v>#N/A Field Not Applicable</v>
      </c>
      <c r="Y24" s="306">
        <f t="shared" si="23"/>
        <v>0</v>
      </c>
      <c r="Z24" s="281">
        <f t="shared" si="24"/>
        <v>0</v>
      </c>
      <c r="AA24" s="281" t="e">
        <f t="shared" si="25"/>
        <v>#VALUE!</v>
      </c>
      <c r="AB24" s="307" t="str" cm="1">
        <f t="array" ref="AB24">_xll.BDP(P24&amp;" Govt","PX_DIRTY_MID")</f>
        <v>#N/A Field Not Applicable Govt</v>
      </c>
      <c r="AC24" s="310" t="e">
        <f t="shared" si="26"/>
        <v>#VALUE!</v>
      </c>
      <c r="AD24" s="279" t="str">
        <f t="shared" si="27"/>
        <v>{cash} BRL</v>
      </c>
      <c r="AE24" s="281"/>
      <c r="AF24" s="281">
        <f t="shared" si="28"/>
        <v>0</v>
      </c>
      <c r="AG24" s="281" t="e">
        <f t="shared" si="29"/>
        <v>#VALUE!</v>
      </c>
      <c r="AH24" s="310" t="e">
        <f t="shared" si="30"/>
        <v>#VALUE!</v>
      </c>
      <c r="AI24" s="280" t="b">
        <f t="shared" si="31"/>
        <v>1</v>
      </c>
      <c r="AJ24" s="307" t="e">
        <f t="shared" si="32"/>
        <v>#VALUE!</v>
      </c>
      <c r="AK24" s="321" t="s">
        <v>1341</v>
      </c>
      <c r="AL24" s="322">
        <f t="shared" si="33"/>
        <v>0</v>
      </c>
      <c r="AM24" s="322" t="str">
        <f t="shared" si="34"/>
        <v>BRL Curncy</v>
      </c>
      <c r="AN24" s="322" t="str">
        <f t="shared" si="35"/>
        <v>Buy</v>
      </c>
      <c r="AO24" s="323">
        <f t="shared" si="36"/>
        <v>0</v>
      </c>
      <c r="AP24" s="322" t="str">
        <f t="shared" si="37"/>
        <v>EUFFFX</v>
      </c>
      <c r="AQ24" s="378" t="str">
        <f t="shared" si="38"/>
        <v>07/18/2024</v>
      </c>
      <c r="AR24" s="322" t="s">
        <v>1035</v>
      </c>
      <c r="AS24" s="322" t="s">
        <v>1024</v>
      </c>
      <c r="AT24" s="322" t="s">
        <v>1025</v>
      </c>
      <c r="AU24" s="322"/>
      <c r="AV24" s="327"/>
      <c r="AW24" s="280" t="str" cm="1">
        <f t="array" ref="AW24">_xll.BDP(I24,"SECURITY_TYP")</f>
        <v>SPOT</v>
      </c>
    </row>
    <row r="25" spans="1:49" s="280" customFormat="1" hidden="1" x14ac:dyDescent="0.35">
      <c r="A25" s="280" t="s">
        <v>929</v>
      </c>
      <c r="B25" s="280" t="s">
        <v>930</v>
      </c>
      <c r="D25" s="312">
        <v>-1.220701961E-6</v>
      </c>
      <c r="E25" s="312">
        <v>-2.3771884592579657E-10</v>
      </c>
      <c r="F25" s="280">
        <v>1</v>
      </c>
      <c r="G25" s="313"/>
      <c r="H25" s="314">
        <f t="shared" si="18"/>
        <v>0</v>
      </c>
      <c r="I25" s="280" t="s">
        <v>929</v>
      </c>
      <c r="J25" s="280" t="s">
        <v>930</v>
      </c>
      <c r="L25" s="312">
        <v>-1.220701961E-6</v>
      </c>
      <c r="M25" s="312">
        <v>-2.3771884592579657E-10</v>
      </c>
      <c r="N25" s="280">
        <v>1</v>
      </c>
      <c r="P25" s="280" t="str" cm="1">
        <f t="array" ref="P25">_xll.BDP(I25,"ID_ISIN")</f>
        <v>#N/A Field Not Applicable</v>
      </c>
      <c r="Q25" s="280" t="str" cm="1">
        <f t="array" ref="Q25">_xll.BDP(P25&amp;" Govt","MATURITY")</f>
        <v>#N/A Field Not Applicable Govt</v>
      </c>
      <c r="R25" s="280" t="str" cm="1">
        <f t="array" ref="R25">_xll.BDP(I25,"CRNCY")</f>
        <v>COP</v>
      </c>
      <c r="S25" s="307" t="str" cm="1">
        <f t="array" ref="S25">_xll.BDP(P25&amp;" Govt","RISK_MID")</f>
        <v>#N/A Field Not Applicable Govt</v>
      </c>
      <c r="T25" s="308" t="e">
        <f t="shared" si="20"/>
        <v>#VALUE!</v>
      </c>
      <c r="U25" s="280" cm="1">
        <f t="array" ref="U25">IF(R25="GBP",1,_xll.BDP("GBP"&amp;R25&amp;" CURNCY","PX_LAST"))</f>
        <v>5139.5352000000003</v>
      </c>
      <c r="V25" s="393" t="e">
        <f t="shared" si="21"/>
        <v>#VALUE!</v>
      </c>
      <c r="X25" s="279" t="str">
        <f t="shared" si="22"/>
        <v>#N/A Field Not Applicable</v>
      </c>
      <c r="Y25" s="306">
        <f t="shared" si="23"/>
        <v>0</v>
      </c>
      <c r="Z25" s="281">
        <f t="shared" si="24"/>
        <v>1.220701961E-6</v>
      </c>
      <c r="AA25" s="281" t="e">
        <f t="shared" si="25"/>
        <v>#VALUE!</v>
      </c>
      <c r="AB25" s="307" t="str" cm="1">
        <f t="array" ref="AB25">_xll.BDP(P25&amp;" Govt","PX_DIRTY_MID")</f>
        <v>#N/A Field Not Applicable Govt</v>
      </c>
      <c r="AC25" s="310" t="e">
        <f t="shared" si="26"/>
        <v>#VALUE!</v>
      </c>
      <c r="AD25" s="279" t="str">
        <f t="shared" si="27"/>
        <v>{cash} COP</v>
      </c>
      <c r="AE25" s="281"/>
      <c r="AF25" s="281">
        <f t="shared" si="28"/>
        <v>1.220701961E-6</v>
      </c>
      <c r="AG25" s="281" t="e">
        <f t="shared" si="29"/>
        <v>#VALUE!</v>
      </c>
      <c r="AH25" s="310" t="e">
        <f t="shared" si="30"/>
        <v>#VALUE!</v>
      </c>
      <c r="AI25" s="280" t="b">
        <f t="shared" si="31"/>
        <v>1</v>
      </c>
      <c r="AJ25" s="307" t="e">
        <f t="shared" si="32"/>
        <v>#VALUE!</v>
      </c>
      <c r="AK25" s="321" t="s">
        <v>1341</v>
      </c>
      <c r="AL25" s="322">
        <f t="shared" si="33"/>
        <v>0</v>
      </c>
      <c r="AM25" s="322" t="str">
        <f t="shared" si="34"/>
        <v>COP Curncy</v>
      </c>
      <c r="AN25" s="322" t="str">
        <f t="shared" si="35"/>
        <v>Buy</v>
      </c>
      <c r="AO25" s="323">
        <f t="shared" si="36"/>
        <v>1.220701961E-6</v>
      </c>
      <c r="AP25" s="322" t="str">
        <f t="shared" si="37"/>
        <v>EUFFFX</v>
      </c>
      <c r="AQ25" s="380" t="str">
        <f t="shared" si="38"/>
        <v>07/18/2024</v>
      </c>
      <c r="AR25" s="322" t="s">
        <v>1035</v>
      </c>
      <c r="AS25" s="322" t="s">
        <v>1024</v>
      </c>
      <c r="AT25" s="322" t="s">
        <v>1025</v>
      </c>
      <c r="AU25" s="322"/>
      <c r="AV25" s="327"/>
      <c r="AW25" s="280" t="str" cm="1">
        <f t="array" ref="AW25">_xll.BDP(I25,"SECURITY_TYP")</f>
        <v>SPOT</v>
      </c>
    </row>
    <row r="26" spans="1:49" s="280" customFormat="1" hidden="1" x14ac:dyDescent="0.35">
      <c r="A26" s="280" t="s">
        <v>1540</v>
      </c>
      <c r="B26" s="280" t="s">
        <v>1541</v>
      </c>
      <c r="D26" s="312">
        <v>0</v>
      </c>
      <c r="E26" s="312">
        <v>0</v>
      </c>
      <c r="F26" s="280">
        <v>0</v>
      </c>
      <c r="G26" s="313"/>
      <c r="H26" s="314">
        <f t="shared" si="18"/>
        <v>0</v>
      </c>
      <c r="I26" s="280" t="s">
        <v>1540</v>
      </c>
      <c r="J26" s="280" t="s">
        <v>1541</v>
      </c>
      <c r="L26" s="312">
        <v>0</v>
      </c>
      <c r="M26" s="312">
        <v>0</v>
      </c>
      <c r="N26" s="280">
        <v>0</v>
      </c>
      <c r="P26" s="280" t="str" cm="1">
        <f t="array" ref="P26">_xll.BDP(I26,"ID_ISIN")</f>
        <v>#N/A Field Not Applicable</v>
      </c>
      <c r="Q26" s="280" t="str" cm="1">
        <f t="array" ref="Q26">_xll.BDP(P26&amp;" Govt","MATURITY")</f>
        <v>#N/A Field Not Applicable Govt</v>
      </c>
      <c r="R26" s="280" t="str" cm="1">
        <f t="array" ref="R26">_xll.BDP(I26,"CRNCY")</f>
        <v>USD</v>
      </c>
      <c r="S26" s="307" t="str" cm="1">
        <f t="array" ref="S26">_xll.BDP(P26&amp;" Govt","RISK_MID")</f>
        <v>#N/A Field Not Applicable Govt</v>
      </c>
      <c r="T26" s="308" t="e">
        <f t="shared" si="20"/>
        <v>#VALUE!</v>
      </c>
      <c r="U26" s="280" cm="1">
        <f t="array" ref="U26">IF(R26="GBP",1,_xll.BDP("GBP"&amp;R26&amp;" CURNCY","PX_LAST"))</f>
        <v>1.2910999999999999</v>
      </c>
      <c r="V26" s="393" t="e">
        <f t="shared" si="21"/>
        <v>#VALUE!</v>
      </c>
      <c r="X26" s="279" t="str">
        <f t="shared" si="22"/>
        <v>#N/A Field Not Applicable</v>
      </c>
      <c r="Y26" s="306">
        <f t="shared" si="23"/>
        <v>0</v>
      </c>
      <c r="Z26" s="281">
        <f t="shared" si="24"/>
        <v>0</v>
      </c>
      <c r="AA26" s="281" t="e">
        <f t="shared" si="25"/>
        <v>#VALUE!</v>
      </c>
      <c r="AB26" s="307" t="str" cm="1">
        <f t="array" ref="AB26">_xll.BDP(P26&amp;" Govt","PX_DIRTY_MID")</f>
        <v>#N/A Field Not Applicable Govt</v>
      </c>
      <c r="AC26" s="310" t="e">
        <f t="shared" si="26"/>
        <v>#VALUE!</v>
      </c>
      <c r="AD26" s="279" t="str">
        <f t="shared" si="27"/>
        <v>[GBP/USD R 07/09/24 GBP]</v>
      </c>
      <c r="AE26" s="281"/>
      <c r="AF26" s="281">
        <f t="shared" si="28"/>
        <v>0</v>
      </c>
      <c r="AG26" s="281" t="e">
        <f t="shared" si="29"/>
        <v>#VALUE!</v>
      </c>
      <c r="AH26" s="310" t="e">
        <f t="shared" si="30"/>
        <v>#VALUE!</v>
      </c>
      <c r="AI26" s="280" t="b">
        <f t="shared" si="31"/>
        <v>1</v>
      </c>
      <c r="AJ26" s="307" t="e">
        <f t="shared" si="32"/>
        <v>#VALUE!</v>
      </c>
      <c r="AK26" s="321" t="s">
        <v>1341</v>
      </c>
      <c r="AL26" s="322">
        <f t="shared" si="33"/>
        <v>0</v>
      </c>
      <c r="AM26" s="322" t="str">
        <f t="shared" si="34"/>
        <v>GBP/USD 7/09/2024 Curncy</v>
      </c>
      <c r="AN26" s="322" t="str">
        <f t="shared" si="35"/>
        <v>Buy</v>
      </c>
      <c r="AO26" s="323">
        <f t="shared" si="36"/>
        <v>0</v>
      </c>
      <c r="AP26" s="322" t="str">
        <f t="shared" si="37"/>
        <v>EUFFFX</v>
      </c>
      <c r="AQ26" s="324" t="str">
        <f t="shared" si="38"/>
        <v>07/18/2024</v>
      </c>
      <c r="AR26" s="322" t="s">
        <v>1035</v>
      </c>
      <c r="AS26" s="322" t="s">
        <v>1024</v>
      </c>
      <c r="AT26" s="322" t="s">
        <v>1025</v>
      </c>
      <c r="AU26" s="325"/>
      <c r="AV26" s="326"/>
      <c r="AW26" s="280" t="str" cm="1">
        <f t="array" ref="AW26">_xll.BDP(I26,"SECURITY_TYP")</f>
        <v>FORWARD</v>
      </c>
    </row>
    <row r="27" spans="1:49" s="280" customFormat="1" hidden="1" x14ac:dyDescent="0.35">
      <c r="A27" s="280" t="s">
        <v>641</v>
      </c>
      <c r="B27" s="280" t="s">
        <v>642</v>
      </c>
      <c r="D27" s="312">
        <v>0</v>
      </c>
      <c r="E27" s="312">
        <v>0</v>
      </c>
      <c r="F27" s="280">
        <v>1</v>
      </c>
      <c r="G27" s="313"/>
      <c r="H27" s="314">
        <f t="shared" si="18"/>
        <v>0</v>
      </c>
      <c r="I27" s="280" t="s">
        <v>641</v>
      </c>
      <c r="J27" s="280" t="s">
        <v>642</v>
      </c>
      <c r="L27" s="312">
        <v>0</v>
      </c>
      <c r="M27" s="312">
        <v>0</v>
      </c>
      <c r="N27" s="280">
        <v>1</v>
      </c>
      <c r="P27" s="280" t="str" cm="1">
        <f t="array" ref="P27">_xll.BDP(I27,"ID_ISIN")</f>
        <v>#N/A Field Not Applicable</v>
      </c>
      <c r="Q27" s="280" t="str" cm="1">
        <f t="array" ref="Q27">_xll.BDP(P27&amp;" Govt","MATURITY")</f>
        <v>#N/A Field Not Applicable Govt</v>
      </c>
      <c r="R27" s="280" t="str" cm="1">
        <f t="array" ref="R27">_xll.BDP(I27,"CRNCY")</f>
        <v>SEK</v>
      </c>
      <c r="S27" s="307" t="str" cm="1">
        <f t="array" ref="S27">_xll.BDP(P27&amp;" Govt","RISK_MID")</f>
        <v>#N/A Field Not Applicable Govt</v>
      </c>
      <c r="T27" s="308" t="e">
        <f t="shared" si="20"/>
        <v>#VALUE!</v>
      </c>
      <c r="U27" s="280" cm="1">
        <f t="array" ref="U27">IF(R27="GBP",1,_xll.BDP("GBP"&amp;R27&amp;" CURNCY","PX_LAST"))</f>
        <v>13.573399999999999</v>
      </c>
      <c r="V27" s="393" t="e">
        <f t="shared" si="21"/>
        <v>#VALUE!</v>
      </c>
      <c r="X27" s="279" t="str">
        <f t="shared" si="22"/>
        <v>#N/A Field Not Applicable</v>
      </c>
      <c r="Y27" s="306">
        <f t="shared" si="23"/>
        <v>0</v>
      </c>
      <c r="Z27" s="281">
        <f t="shared" si="24"/>
        <v>0</v>
      </c>
      <c r="AA27" s="281" t="e">
        <f t="shared" si="25"/>
        <v>#VALUE!</v>
      </c>
      <c r="AB27" s="307" t="str" cm="1">
        <f t="array" ref="AB27">_xll.BDP(P27&amp;" Govt","PX_DIRTY_MID")</f>
        <v>#N/A Field Not Applicable Govt</v>
      </c>
      <c r="AC27" s="310" t="e">
        <f t="shared" si="26"/>
        <v>#VALUE!</v>
      </c>
      <c r="AD27" s="279" t="str">
        <f t="shared" si="27"/>
        <v>{cash} SEK</v>
      </c>
      <c r="AE27" s="281"/>
      <c r="AF27" s="281">
        <f t="shared" si="28"/>
        <v>0</v>
      </c>
      <c r="AG27" s="281" t="e">
        <f t="shared" si="29"/>
        <v>#VALUE!</v>
      </c>
      <c r="AH27" s="310" t="e">
        <f t="shared" si="30"/>
        <v>#VALUE!</v>
      </c>
      <c r="AI27" s="280" t="b">
        <f t="shared" si="31"/>
        <v>1</v>
      </c>
      <c r="AJ27" s="307" t="e">
        <f t="shared" si="32"/>
        <v>#VALUE!</v>
      </c>
      <c r="AK27" s="321" t="s">
        <v>1341</v>
      </c>
      <c r="AL27" s="322">
        <f t="shared" si="33"/>
        <v>0</v>
      </c>
      <c r="AM27" s="322" t="str">
        <f t="shared" si="34"/>
        <v>SEK Curncy</v>
      </c>
      <c r="AN27" s="322" t="str">
        <f t="shared" si="35"/>
        <v>Buy</v>
      </c>
      <c r="AO27" s="323">
        <f t="shared" si="36"/>
        <v>0</v>
      </c>
      <c r="AP27" s="322" t="str">
        <f t="shared" si="37"/>
        <v>EUFFFX</v>
      </c>
      <c r="AQ27" s="380" t="str">
        <f t="shared" si="38"/>
        <v>07/18/2024</v>
      </c>
      <c r="AR27" s="322" t="s">
        <v>1035</v>
      </c>
      <c r="AS27" s="322" t="s">
        <v>1024</v>
      </c>
      <c r="AT27" s="322" t="s">
        <v>1025</v>
      </c>
      <c r="AU27" s="325"/>
      <c r="AV27" s="326"/>
      <c r="AW27" s="280" t="str" cm="1">
        <f t="array" ref="AW27">_xll.BDP(I27,"SECURITY_TYP")</f>
        <v>SPOT</v>
      </c>
    </row>
    <row r="28" spans="1:49" s="280" customFormat="1" hidden="1" x14ac:dyDescent="0.35">
      <c r="A28" s="280" t="s">
        <v>950</v>
      </c>
      <c r="B28" s="280" t="s">
        <v>951</v>
      </c>
      <c r="D28" s="312">
        <v>1678.8699999972177</v>
      </c>
      <c r="E28" s="312">
        <v>1451.4311089002058</v>
      </c>
      <c r="F28" s="280">
        <v>1</v>
      </c>
      <c r="G28" s="313"/>
      <c r="H28" s="314">
        <f t="shared" si="18"/>
        <v>0</v>
      </c>
      <c r="I28" s="280" t="s">
        <v>950</v>
      </c>
      <c r="J28" s="280" t="s">
        <v>951</v>
      </c>
      <c r="L28" s="312">
        <v>1678.8699999972177</v>
      </c>
      <c r="M28" s="312">
        <v>1451.4311089002058</v>
      </c>
      <c r="N28" s="280">
        <v>1</v>
      </c>
      <c r="P28" s="280" t="str" cm="1">
        <f t="array" ref="P28">_xll.BDP(I28,"ID_ISIN")</f>
        <v>#N/A Field Not Applicable</v>
      </c>
      <c r="Q28" s="280" t="str" cm="1">
        <f t="array" ref="Q28">_xll.BDP(P28&amp;" Govt","MATURITY")</f>
        <v>#N/A Field Not Applicable Govt</v>
      </c>
      <c r="R28" s="280" t="str" cm="1">
        <f t="array" ref="R28">_xll.BDP(I28,"CRNCY")</f>
        <v>CHF</v>
      </c>
      <c r="S28" s="307" t="str" cm="1">
        <f t="array" ref="S28">_xll.BDP(P28&amp;" Govt","RISK_MID")</f>
        <v>#N/A Field Not Applicable Govt</v>
      </c>
      <c r="T28" s="308" t="e">
        <f t="shared" si="20"/>
        <v>#VALUE!</v>
      </c>
      <c r="U28" s="280" cm="1">
        <f t="array" ref="U28">IF(R28="GBP",1,_xll.BDP("GBP"&amp;R28&amp;" CURNCY","PX_LAST"))</f>
        <v>1.1568000000000001</v>
      </c>
      <c r="V28" s="393" t="e">
        <f t="shared" si="21"/>
        <v>#VALUE!</v>
      </c>
      <c r="X28" s="279" t="str">
        <f t="shared" si="22"/>
        <v>#N/A Field Not Applicable</v>
      </c>
      <c r="Y28" s="306">
        <f t="shared" si="23"/>
        <v>0</v>
      </c>
      <c r="Z28" s="281">
        <f t="shared" si="24"/>
        <v>-1678.8699999972177</v>
      </c>
      <c r="AA28" s="281" t="e">
        <f t="shared" si="25"/>
        <v>#VALUE!</v>
      </c>
      <c r="AB28" s="307" t="str" cm="1">
        <f t="array" ref="AB28">_xll.BDP(P28&amp;" Govt","PX_DIRTY_MID")</f>
        <v>#N/A Field Not Applicable Govt</v>
      </c>
      <c r="AC28" s="310" t="e">
        <f t="shared" si="26"/>
        <v>#VALUE!</v>
      </c>
      <c r="AD28" s="279" t="str">
        <f t="shared" si="27"/>
        <v>{cash} CHF</v>
      </c>
      <c r="AE28" s="281"/>
      <c r="AF28" s="281">
        <f t="shared" si="28"/>
        <v>-1678.8699999972177</v>
      </c>
      <c r="AG28" s="281" t="e">
        <f t="shared" si="29"/>
        <v>#VALUE!</v>
      </c>
      <c r="AH28" s="310" t="e">
        <f t="shared" si="30"/>
        <v>#VALUE!</v>
      </c>
      <c r="AI28" s="280" t="b">
        <f t="shared" si="31"/>
        <v>1</v>
      </c>
      <c r="AJ28" s="307" t="e">
        <f t="shared" si="32"/>
        <v>#VALUE!</v>
      </c>
      <c r="AK28" s="321" t="s">
        <v>1341</v>
      </c>
      <c r="AL28" s="322">
        <f t="shared" si="33"/>
        <v>0</v>
      </c>
      <c r="AM28" s="322" t="str">
        <f t="shared" si="34"/>
        <v>CHF Curncy</v>
      </c>
      <c r="AN28" s="322" t="str">
        <f t="shared" si="35"/>
        <v>Sell</v>
      </c>
      <c r="AO28" s="323">
        <f t="shared" si="36"/>
        <v>1678.8699999972177</v>
      </c>
      <c r="AP28" s="322" t="str">
        <f t="shared" si="37"/>
        <v>EUFFFX</v>
      </c>
      <c r="AQ28" s="324" t="str">
        <f t="shared" si="38"/>
        <v>07/18/2024</v>
      </c>
      <c r="AR28" s="322" t="s">
        <v>1035</v>
      </c>
      <c r="AS28" s="322" t="s">
        <v>1024</v>
      </c>
      <c r="AT28" s="322" t="s">
        <v>1025</v>
      </c>
      <c r="AU28" s="322"/>
      <c r="AV28" s="327"/>
      <c r="AW28" s="280" t="str" cm="1">
        <f t="array" ref="AW28">_xll.BDP(I28,"SECURITY_TYP")</f>
        <v>SPOT</v>
      </c>
    </row>
    <row r="29" spans="1:49" s="280" customFormat="1" hidden="1" x14ac:dyDescent="0.35">
      <c r="A29" s="280" t="s">
        <v>847</v>
      </c>
      <c r="B29" s="280" t="s">
        <v>848</v>
      </c>
      <c r="D29" s="312">
        <v>0</v>
      </c>
      <c r="E29" s="312">
        <v>0</v>
      </c>
      <c r="F29" s="280">
        <v>1</v>
      </c>
      <c r="G29" s="313"/>
      <c r="H29" s="314">
        <f t="shared" si="18"/>
        <v>0</v>
      </c>
      <c r="I29" s="280" t="s">
        <v>847</v>
      </c>
      <c r="J29" s="280" t="s">
        <v>848</v>
      </c>
      <c r="L29" s="312">
        <v>0</v>
      </c>
      <c r="M29" s="312">
        <v>0</v>
      </c>
      <c r="N29" s="280">
        <v>1</v>
      </c>
      <c r="P29" s="280" t="str" cm="1">
        <f t="array" ref="P29">_xll.BDP(I29,"ID_ISIN")</f>
        <v>#N/A Field Not Applicable</v>
      </c>
      <c r="Q29" s="280" t="str" cm="1">
        <f t="array" ref="Q29">_xll.BDP(P29&amp;" Govt","MATURITY")</f>
        <v>#N/A Field Not Applicable Govt</v>
      </c>
      <c r="R29" s="280" t="str" cm="1">
        <f t="array" ref="R29">_xll.BDP(I29,"CRNCY")</f>
        <v>PEN</v>
      </c>
      <c r="S29" s="307" t="str" cm="1">
        <f t="array" ref="S29">_xll.BDP(P29&amp;" Govt","RISK_MID")</f>
        <v>#N/A Field Not Applicable Govt</v>
      </c>
      <c r="T29" s="308" t="e">
        <f t="shared" si="20"/>
        <v>#VALUE!</v>
      </c>
      <c r="U29" s="280" cm="1">
        <f t="array" ref="U29">IF(R29="GBP",1,_xll.BDP("GBP"&amp;R29&amp;" CURNCY","PX_LAST"))</f>
        <v>4.8526999999999996</v>
      </c>
      <c r="V29" s="393" t="e">
        <f t="shared" si="21"/>
        <v>#VALUE!</v>
      </c>
      <c r="X29" s="279" t="str">
        <f t="shared" si="22"/>
        <v>#N/A Field Not Applicable</v>
      </c>
      <c r="Y29" s="306">
        <f t="shared" si="23"/>
        <v>0</v>
      </c>
      <c r="Z29" s="281">
        <f t="shared" si="24"/>
        <v>0</v>
      </c>
      <c r="AA29" s="281" t="e">
        <f t="shared" si="25"/>
        <v>#VALUE!</v>
      </c>
      <c r="AB29" s="307" t="str" cm="1">
        <f t="array" ref="AB29">_xll.BDP(P29&amp;" Govt","PX_DIRTY_MID")</f>
        <v>#N/A Field Not Applicable Govt</v>
      </c>
      <c r="AC29" s="310" t="e">
        <f t="shared" si="26"/>
        <v>#VALUE!</v>
      </c>
      <c r="AD29" s="279" t="str">
        <f t="shared" si="27"/>
        <v>{cash} PEN</v>
      </c>
      <c r="AE29" s="281"/>
      <c r="AF29" s="281">
        <f t="shared" si="28"/>
        <v>0</v>
      </c>
      <c r="AG29" s="281" t="e">
        <f t="shared" si="29"/>
        <v>#VALUE!</v>
      </c>
      <c r="AH29" s="310" t="e">
        <f t="shared" si="30"/>
        <v>#VALUE!</v>
      </c>
      <c r="AI29" s="280" t="b">
        <f t="shared" si="31"/>
        <v>1</v>
      </c>
      <c r="AJ29" s="307" t="e">
        <f t="shared" si="32"/>
        <v>#VALUE!</v>
      </c>
      <c r="AK29" s="321" t="s">
        <v>1341</v>
      </c>
      <c r="AL29" s="322">
        <f t="shared" si="33"/>
        <v>0</v>
      </c>
      <c r="AM29" s="322" t="str">
        <f t="shared" si="34"/>
        <v>PEN Curncy</v>
      </c>
      <c r="AN29" s="322" t="str">
        <f t="shared" si="35"/>
        <v>Buy</v>
      </c>
      <c r="AO29" s="323">
        <f t="shared" si="36"/>
        <v>0</v>
      </c>
      <c r="AP29" s="322" t="str">
        <f t="shared" si="37"/>
        <v>EUFFFX</v>
      </c>
      <c r="AQ29" s="380" t="str">
        <f t="shared" si="38"/>
        <v>07/18/2024</v>
      </c>
      <c r="AR29" s="322" t="s">
        <v>1035</v>
      </c>
      <c r="AS29" s="322" t="s">
        <v>1024</v>
      </c>
      <c r="AT29" s="322" t="s">
        <v>1025</v>
      </c>
      <c r="AU29" s="325"/>
      <c r="AV29" s="326"/>
      <c r="AW29" s="280" t="str" cm="1">
        <f t="array" ref="AW29">_xll.BDP(I29,"SECURITY_TYP")</f>
        <v>SPOT</v>
      </c>
    </row>
    <row r="30" spans="1:49" s="280" customFormat="1" x14ac:dyDescent="0.35">
      <c r="A30" s="280" t="s">
        <v>1335</v>
      </c>
      <c r="B30" s="280" t="s">
        <v>1336</v>
      </c>
      <c r="C30" s="280" t="s">
        <v>256</v>
      </c>
      <c r="D30" s="312">
        <v>194</v>
      </c>
      <c r="E30" s="312">
        <v>189993.92131868133</v>
      </c>
      <c r="F30" s="280">
        <v>97.820999999999998</v>
      </c>
      <c r="G30" s="313"/>
      <c r="H30" s="314">
        <f t="shared" si="18"/>
        <v>0</v>
      </c>
      <c r="I30" s="280" t="s">
        <v>1335</v>
      </c>
      <c r="J30" s="280" t="s">
        <v>1336</v>
      </c>
      <c r="K30" s="280" t="s">
        <v>256</v>
      </c>
      <c r="L30" s="312">
        <v>194</v>
      </c>
      <c r="M30" s="312">
        <v>189993.92131868133</v>
      </c>
      <c r="N30" s="280">
        <v>97.820999999999998</v>
      </c>
      <c r="P30" s="280" t="str" cm="1">
        <f t="array" ref="P30">_xll.BDP(I30,"ID_ISIN")</f>
        <v>GB00BLPK7110</v>
      </c>
      <c r="Q30" s="280" t="str" cm="1">
        <f t="array" ref="Q30">_xll.BDP(P30&amp;" Govt","MATURITY")</f>
        <v>31/01/2025</v>
      </c>
      <c r="R30" s="280" t="str" cm="1">
        <f t="array" ref="R30">_xll.BDP(I30,"CRNCY")</f>
        <v>GBP</v>
      </c>
      <c r="S30" s="307" cm="1">
        <f t="array" ref="S30">_xll.BDP(P30&amp;" Govt","RISK_MID")</f>
        <v>0.52113923508301241</v>
      </c>
      <c r="T30" s="308">
        <f t="shared" si="20"/>
        <v>10.110101160610441</v>
      </c>
      <c r="U30" s="280" cm="1">
        <f t="array" ref="U30">IF(R30="GBP",1,_xll.BDP("GBP"&amp;R30&amp;" CURNCY","PX_LAST"))</f>
        <v>1</v>
      </c>
      <c r="V30" s="393">
        <f t="shared" si="21"/>
        <v>3.7444819113372003E-2</v>
      </c>
      <c r="X30" s="279" t="str">
        <f t="shared" si="22"/>
        <v>GB00BLPK7110</v>
      </c>
      <c r="Y30" s="306">
        <f t="shared" si="23"/>
        <v>0</v>
      </c>
      <c r="Z30" s="281">
        <f t="shared" si="24"/>
        <v>-194</v>
      </c>
      <c r="AA30" s="281">
        <f t="shared" si="25"/>
        <v>-10.110101160610441</v>
      </c>
      <c r="AB30" s="307" cm="1">
        <f t="array" ref="AB30">_xll.BDP(P30&amp;" Govt","PX_DIRTY_MID")</f>
        <v>97.970010989010987</v>
      </c>
      <c r="AC30" s="310">
        <f t="shared" si="26"/>
        <v>-190061.82131868132</v>
      </c>
      <c r="AD30" s="279" t="str">
        <f t="shared" si="27"/>
        <v>UKT 0 ¼ 01/31/25</v>
      </c>
      <c r="AE30" s="281"/>
      <c r="AF30" s="281">
        <f t="shared" si="28"/>
        <v>-194</v>
      </c>
      <c r="AG30" s="281">
        <f t="shared" si="29"/>
        <v>-10.110101160610441</v>
      </c>
      <c r="AH30" s="310">
        <f t="shared" si="30"/>
        <v>-190061.82131868132</v>
      </c>
      <c r="AI30" s="280" t="b">
        <f t="shared" si="31"/>
        <v>1</v>
      </c>
      <c r="AJ30" s="307">
        <f t="shared" si="32"/>
        <v>-7.0393267155067161</v>
      </c>
      <c r="AK30" s="321" t="s">
        <v>1341</v>
      </c>
      <c r="AL30" s="322" t="str">
        <f t="shared" si="33"/>
        <v>GBP</v>
      </c>
      <c r="AM30" s="322" t="str">
        <f t="shared" si="34"/>
        <v>BQ252040 Corp</v>
      </c>
      <c r="AN30" s="322" t="str">
        <f t="shared" si="35"/>
        <v>Sell</v>
      </c>
      <c r="AO30" s="323">
        <f t="shared" si="36"/>
        <v>194</v>
      </c>
      <c r="AP30" s="322" t="str">
        <f t="shared" si="37"/>
        <v>EULNGFI</v>
      </c>
      <c r="AQ30" s="380" t="str">
        <f t="shared" si="38"/>
        <v>07/18/2024</v>
      </c>
      <c r="AR30" s="322" t="s">
        <v>1035</v>
      </c>
      <c r="AS30" s="322" t="s">
        <v>1024</v>
      </c>
      <c r="AT30" s="322" t="s">
        <v>1025</v>
      </c>
      <c r="AU30" s="322"/>
      <c r="AV30" s="327"/>
      <c r="AW30" s="280" t="str" cm="1">
        <f t="array" ref="AW30">_xll.BDP(I30,"SECURITY_TYP")</f>
        <v>UK GILT STOCK</v>
      </c>
    </row>
    <row r="31" spans="1:49" s="280" customFormat="1" hidden="1" x14ac:dyDescent="0.35">
      <c r="A31" s="280" t="s">
        <v>890</v>
      </c>
      <c r="B31" s="280" t="s">
        <v>891</v>
      </c>
      <c r="D31" s="312">
        <v>0</v>
      </c>
      <c r="E31" s="312">
        <v>0</v>
      </c>
      <c r="F31" s="280">
        <v>1</v>
      </c>
      <c r="G31" s="313"/>
      <c r="H31" s="314">
        <f t="shared" si="18"/>
        <v>0</v>
      </c>
      <c r="I31" s="280" t="s">
        <v>890</v>
      </c>
      <c r="J31" s="280" t="s">
        <v>891</v>
      </c>
      <c r="L31" s="312">
        <v>0</v>
      </c>
      <c r="M31" s="312">
        <v>0</v>
      </c>
      <c r="N31" s="280">
        <v>1</v>
      </c>
      <c r="P31" s="280" t="str" cm="1">
        <f t="array" ref="P31">_xll.BDP(I31,"ID_ISIN")</f>
        <v>#N/A Field Not Applicable</v>
      </c>
      <c r="Q31" s="280" t="str" cm="1">
        <f t="array" ref="Q31">_xll.BDP(P31&amp;" Govt","MATURITY")</f>
        <v>#N/A Field Not Applicable Govt</v>
      </c>
      <c r="R31" s="280" t="str" cm="1">
        <f t="array" ref="R31">_xll.BDP(I31,"CRNCY")</f>
        <v>CZK</v>
      </c>
      <c r="S31" s="307" t="str" cm="1">
        <f t="array" ref="S31">_xll.BDP(P31&amp;" Govt","RISK_MID")</f>
        <v>#N/A Field Not Applicable Govt</v>
      </c>
      <c r="T31" s="308" t="e">
        <f t="shared" si="20"/>
        <v>#VALUE!</v>
      </c>
      <c r="U31" s="280" cm="1">
        <f t="array" ref="U31">IF(R31="GBP",1,_xll.BDP("GBP"&amp;R31&amp;" CURNCY","PX_LAST"))</f>
        <v>30.116199999999999</v>
      </c>
      <c r="V31" s="393" t="e">
        <f t="shared" si="21"/>
        <v>#VALUE!</v>
      </c>
      <c r="X31" s="279" t="str">
        <f t="shared" si="22"/>
        <v>#N/A Field Not Applicable</v>
      </c>
      <c r="Y31" s="306">
        <f t="shared" si="23"/>
        <v>0</v>
      </c>
      <c r="Z31" s="281">
        <f t="shared" si="24"/>
        <v>0</v>
      </c>
      <c r="AA31" s="281" t="e">
        <f t="shared" si="25"/>
        <v>#VALUE!</v>
      </c>
      <c r="AB31" s="307" t="str" cm="1">
        <f t="array" ref="AB31">_xll.BDP(P31&amp;" Govt","PX_DIRTY_MID")</f>
        <v>#N/A Field Not Applicable Govt</v>
      </c>
      <c r="AC31" s="310" t="e">
        <f t="shared" si="26"/>
        <v>#VALUE!</v>
      </c>
      <c r="AD31" s="279" t="str">
        <f t="shared" si="27"/>
        <v>{cash} CZK</v>
      </c>
      <c r="AE31" s="281"/>
      <c r="AF31" s="281">
        <f t="shared" si="28"/>
        <v>0</v>
      </c>
      <c r="AG31" s="281" t="e">
        <f t="shared" si="29"/>
        <v>#VALUE!</v>
      </c>
      <c r="AH31" s="310" t="e">
        <f t="shared" si="30"/>
        <v>#VALUE!</v>
      </c>
      <c r="AI31" s="280" t="b">
        <f t="shared" si="31"/>
        <v>1</v>
      </c>
      <c r="AJ31" s="307" t="e">
        <f t="shared" si="32"/>
        <v>#VALUE!</v>
      </c>
      <c r="AK31" s="321" t="s">
        <v>1341</v>
      </c>
      <c r="AL31" s="322">
        <f t="shared" si="33"/>
        <v>0</v>
      </c>
      <c r="AM31" s="322" t="str">
        <f t="shared" si="34"/>
        <v>CZK Curncy</v>
      </c>
      <c r="AN31" s="322" t="str">
        <f t="shared" si="35"/>
        <v>Buy</v>
      </c>
      <c r="AO31" s="323">
        <f t="shared" si="36"/>
        <v>0</v>
      </c>
      <c r="AP31" s="322" t="str">
        <f t="shared" si="37"/>
        <v>EUFFFX</v>
      </c>
      <c r="AQ31" s="324" t="str">
        <f t="shared" si="38"/>
        <v>07/18/2024</v>
      </c>
      <c r="AR31" s="322" t="s">
        <v>1035</v>
      </c>
      <c r="AS31" s="322" t="s">
        <v>1024</v>
      </c>
      <c r="AT31" s="322" t="s">
        <v>1025</v>
      </c>
      <c r="AU31" s="322"/>
      <c r="AV31" s="327"/>
      <c r="AW31" s="280" t="str" cm="1">
        <f t="array" ref="AW31">_xll.BDP(I31,"SECURITY_TYP")</f>
        <v>SPOT</v>
      </c>
    </row>
    <row r="32" spans="1:49" s="280" customFormat="1" hidden="1" x14ac:dyDescent="0.35">
      <c r="A32" s="280" t="s">
        <v>952</v>
      </c>
      <c r="B32" s="280" t="s">
        <v>953</v>
      </c>
      <c r="D32" s="312">
        <v>0</v>
      </c>
      <c r="E32" s="312">
        <v>0</v>
      </c>
      <c r="F32" s="280">
        <v>1</v>
      </c>
      <c r="G32" s="313"/>
      <c r="H32" s="314">
        <f t="shared" si="18"/>
        <v>0</v>
      </c>
      <c r="I32" s="280" t="s">
        <v>952</v>
      </c>
      <c r="J32" s="280" t="s">
        <v>953</v>
      </c>
      <c r="L32" s="312">
        <v>0</v>
      </c>
      <c r="M32" s="312">
        <v>0</v>
      </c>
      <c r="N32" s="280">
        <v>1</v>
      </c>
      <c r="P32" s="280" t="str" cm="1">
        <f t="array" ref="P32">_xll.BDP(I32,"ID_ISIN")</f>
        <v>#N/A Field Not Applicable</v>
      </c>
      <c r="Q32" s="280" t="str" cm="1">
        <f t="array" ref="Q32">_xll.BDP(P32&amp;" Govt","MATURITY")</f>
        <v>#N/A Field Not Applicable Govt</v>
      </c>
      <c r="R32" s="280" t="str" cm="1">
        <f t="array" ref="R32">_xll.BDP(I32,"CRNCY")</f>
        <v>ZAR</v>
      </c>
      <c r="S32" s="307" t="str" cm="1">
        <f t="array" ref="S32">_xll.BDP(P32&amp;" Govt","RISK_MID")</f>
        <v>#N/A Field Not Applicable Govt</v>
      </c>
      <c r="T32" s="308" t="e">
        <f t="shared" si="20"/>
        <v>#VALUE!</v>
      </c>
      <c r="U32" s="280" cm="1">
        <f t="array" ref="U32">IF(R32="GBP",1,_xll.BDP("GBP"&amp;R32&amp;" CURNCY","PX_LAST"))</f>
        <v>23.239699999999999</v>
      </c>
      <c r="V32" s="393" t="e">
        <f t="shared" si="21"/>
        <v>#VALUE!</v>
      </c>
      <c r="X32" s="279" t="str">
        <f t="shared" si="22"/>
        <v>#N/A Field Not Applicable</v>
      </c>
      <c r="Y32" s="306">
        <f t="shared" si="23"/>
        <v>0</v>
      </c>
      <c r="Z32" s="281">
        <f t="shared" si="24"/>
        <v>0</v>
      </c>
      <c r="AA32" s="281" t="e">
        <f t="shared" si="25"/>
        <v>#VALUE!</v>
      </c>
      <c r="AB32" s="307" t="str" cm="1">
        <f t="array" ref="AB32">_xll.BDP(P32&amp;" Govt","PX_DIRTY_MID")</f>
        <v>#N/A Field Not Applicable Govt</v>
      </c>
      <c r="AC32" s="310" t="e">
        <f t="shared" si="26"/>
        <v>#VALUE!</v>
      </c>
      <c r="AD32" s="279" t="str">
        <f t="shared" si="27"/>
        <v>{cash} ZAR</v>
      </c>
      <c r="AF32" s="281">
        <f t="shared" si="28"/>
        <v>0</v>
      </c>
      <c r="AG32" s="281" t="e">
        <f t="shared" si="29"/>
        <v>#VALUE!</v>
      </c>
      <c r="AH32" s="310" t="e">
        <f t="shared" si="30"/>
        <v>#VALUE!</v>
      </c>
      <c r="AI32" s="280" t="b">
        <f t="shared" si="31"/>
        <v>1</v>
      </c>
      <c r="AJ32" s="307" t="e">
        <f t="shared" si="32"/>
        <v>#VALUE!</v>
      </c>
      <c r="AK32" s="321" t="s">
        <v>1341</v>
      </c>
      <c r="AL32" s="322">
        <f t="shared" si="33"/>
        <v>0</v>
      </c>
      <c r="AM32" s="322" t="str">
        <f t="shared" si="34"/>
        <v>ZAR Curncy</v>
      </c>
      <c r="AN32" s="322" t="str">
        <f t="shared" si="35"/>
        <v>Buy</v>
      </c>
      <c r="AO32" s="323">
        <f t="shared" si="36"/>
        <v>0</v>
      </c>
      <c r="AP32" s="322" t="str">
        <f t="shared" si="37"/>
        <v>EUFFFX</v>
      </c>
      <c r="AQ32" s="324" t="str">
        <f t="shared" si="38"/>
        <v>07/18/2024</v>
      </c>
      <c r="AR32" s="322" t="s">
        <v>1035</v>
      </c>
      <c r="AS32" s="322" t="s">
        <v>1024</v>
      </c>
      <c r="AT32" s="322" t="s">
        <v>1025</v>
      </c>
      <c r="AU32" s="322"/>
      <c r="AV32" s="327"/>
      <c r="AW32" s="280" t="str" cm="1">
        <f t="array" ref="AW32">_xll.BDP(I32,"SECURITY_TYP")</f>
        <v>SPOT</v>
      </c>
    </row>
    <row r="33" spans="1:49" s="280" customFormat="1" hidden="1" x14ac:dyDescent="0.35">
      <c r="A33" s="280" t="s">
        <v>706</v>
      </c>
      <c r="B33" s="280" t="s">
        <v>707</v>
      </c>
      <c r="D33" s="312">
        <v>9.9999999627470998E-2</v>
      </c>
      <c r="E33" s="312">
        <v>2.1427822298750233E-3</v>
      </c>
      <c r="F33" s="280">
        <v>1</v>
      </c>
      <c r="G33" s="313"/>
      <c r="H33" s="314">
        <f t="shared" si="18"/>
        <v>0</v>
      </c>
      <c r="I33" s="280" t="s">
        <v>706</v>
      </c>
      <c r="J33" s="280" t="s">
        <v>707</v>
      </c>
      <c r="L33" s="312">
        <v>9.9999999627470998E-2</v>
      </c>
      <c r="M33" s="312">
        <v>2.1427822298750233E-3</v>
      </c>
      <c r="N33" s="280">
        <v>1</v>
      </c>
      <c r="P33" s="280" t="str" cm="1">
        <f t="array" ref="P33">_xll.BDP(I33,"ID_ISIN")</f>
        <v>#N/A Field Not Applicable</v>
      </c>
      <c r="Q33" s="280" t="str" cm="1">
        <f t="array" ref="Q33">_xll.BDP(P33&amp;" Govt","MATURITY")</f>
        <v>#N/A Field Not Applicable Govt</v>
      </c>
      <c r="R33" s="280" t="str" cm="1">
        <f t="array" ref="R33">_xll.BDP(I33,"CRNCY")</f>
        <v>THB</v>
      </c>
      <c r="S33" s="307" t="str" cm="1">
        <f t="array" ref="S33">_xll.BDP(P33&amp;" Govt","RISK_MID")</f>
        <v>#N/A Field Not Applicable Govt</v>
      </c>
      <c r="T33" s="308" t="e">
        <f t="shared" si="20"/>
        <v>#VALUE!</v>
      </c>
      <c r="U33" s="280" cm="1">
        <f t="array" ref="U33">IF(R33="GBP",1,_xll.BDP("GBP"&amp;R33&amp;" CURNCY","PX_LAST"))</f>
        <v>46.686100000000003</v>
      </c>
      <c r="V33" s="393" t="e">
        <f t="shared" si="21"/>
        <v>#VALUE!</v>
      </c>
      <c r="X33" s="279" t="str">
        <f t="shared" si="22"/>
        <v>#N/A Field Not Applicable</v>
      </c>
      <c r="Y33" s="306">
        <f t="shared" si="23"/>
        <v>0</v>
      </c>
      <c r="Z33" s="281">
        <f t="shared" si="24"/>
        <v>-9.9999999627470998E-2</v>
      </c>
      <c r="AA33" s="281" t="e">
        <f t="shared" si="25"/>
        <v>#VALUE!</v>
      </c>
      <c r="AB33" s="307" t="str" cm="1">
        <f t="array" ref="AB33">_xll.BDP(P33&amp;" Govt","PX_DIRTY_MID")</f>
        <v>#N/A Field Not Applicable Govt</v>
      </c>
      <c r="AC33" s="310" t="e">
        <f t="shared" si="26"/>
        <v>#VALUE!</v>
      </c>
      <c r="AD33" s="279" t="str">
        <f t="shared" si="27"/>
        <v>{cash} THB</v>
      </c>
      <c r="AE33" s="281"/>
      <c r="AF33" s="281">
        <f t="shared" si="28"/>
        <v>-9.9999999627470998E-2</v>
      </c>
      <c r="AG33" s="281" t="e">
        <f t="shared" si="29"/>
        <v>#VALUE!</v>
      </c>
      <c r="AH33" s="310" t="e">
        <f t="shared" si="30"/>
        <v>#VALUE!</v>
      </c>
      <c r="AI33" s="280" t="b">
        <f t="shared" si="31"/>
        <v>1</v>
      </c>
      <c r="AJ33" s="307" t="e">
        <f t="shared" si="32"/>
        <v>#VALUE!</v>
      </c>
      <c r="AK33" s="321" t="s">
        <v>1341</v>
      </c>
      <c r="AL33" s="322">
        <f t="shared" si="33"/>
        <v>0</v>
      </c>
      <c r="AM33" s="322" t="str">
        <f t="shared" si="34"/>
        <v>THB Curncy</v>
      </c>
      <c r="AN33" s="322" t="str">
        <f t="shared" si="35"/>
        <v>Sell</v>
      </c>
      <c r="AO33" s="323">
        <f t="shared" si="36"/>
        <v>9.9999999627470998E-2</v>
      </c>
      <c r="AP33" s="322" t="str">
        <f t="shared" si="37"/>
        <v>EUFFFX</v>
      </c>
      <c r="AQ33" s="324" t="str">
        <f t="shared" si="38"/>
        <v>07/18/2024</v>
      </c>
      <c r="AR33" s="322" t="s">
        <v>1035</v>
      </c>
      <c r="AS33" s="322" t="s">
        <v>1024</v>
      </c>
      <c r="AT33" s="322" t="s">
        <v>1025</v>
      </c>
      <c r="AU33" s="322"/>
      <c r="AV33" s="327"/>
      <c r="AW33" s="280" t="str" cm="1">
        <f t="array" ref="AW33">_xll.BDP(I33,"SECURITY_TYP")</f>
        <v>SPOT</v>
      </c>
    </row>
    <row r="34" spans="1:49" s="280" customFormat="1" x14ac:dyDescent="0.35">
      <c r="A34" s="280" t="s">
        <v>1339</v>
      </c>
      <c r="B34" s="280" t="s">
        <v>1340</v>
      </c>
      <c r="C34" s="280" t="s">
        <v>256</v>
      </c>
      <c r="D34" s="312">
        <v>173</v>
      </c>
      <c r="E34" s="312">
        <v>174099.35858695651</v>
      </c>
      <c r="F34" s="280">
        <v>99.664000000000001</v>
      </c>
      <c r="G34" s="313"/>
      <c r="H34" s="314">
        <f t="shared" si="18"/>
        <v>0</v>
      </c>
      <c r="I34" s="280" t="s">
        <v>1339</v>
      </c>
      <c r="J34" s="280" t="s">
        <v>1340</v>
      </c>
      <c r="K34" s="280" t="s">
        <v>256</v>
      </c>
      <c r="L34" s="312">
        <v>173</v>
      </c>
      <c r="M34" s="312">
        <v>174099.35858695651</v>
      </c>
      <c r="N34" s="280">
        <v>99.664000000000001</v>
      </c>
      <c r="P34" s="280" t="str" cm="1">
        <f t="array" ref="P34">_xll.BDP(I34,"ID_ISIN")</f>
        <v>GB00BHBFH458</v>
      </c>
      <c r="Q34" s="280" t="str" cm="1">
        <f t="array" ref="Q34">_xll.BDP(P34&amp;" Govt","MATURITY")</f>
        <v>07/09/2024</v>
      </c>
      <c r="R34" s="280" t="str" cm="1">
        <f t="array" ref="R34">_xll.BDP(I34,"CRNCY")</f>
        <v>GBP</v>
      </c>
      <c r="S34" s="307" cm="1">
        <f t="array" ref="S34">_xll.BDP(P34&amp;" Govt","RISK_MID")</f>
        <v>0.14425711360459559</v>
      </c>
      <c r="T34" s="308">
        <f t="shared" si="20"/>
        <v>2.4956480653595037</v>
      </c>
      <c r="U34" s="280" cm="1">
        <f t="array" ref="U34">IF(R34="GBP",1,_xll.BDP("GBP"&amp;R34&amp;" CURNCY","PX_LAST"))</f>
        <v>1</v>
      </c>
      <c r="V34" s="393">
        <f t="shared" si="21"/>
        <v>9.2431409828129772E-3</v>
      </c>
      <c r="X34" s="279" t="str">
        <f t="shared" si="22"/>
        <v>GB00BHBFH458</v>
      </c>
      <c r="Y34" s="306">
        <f t="shared" si="23"/>
        <v>0</v>
      </c>
      <c r="Z34" s="281">
        <f t="shared" si="24"/>
        <v>-173</v>
      </c>
      <c r="AA34" s="281">
        <f t="shared" si="25"/>
        <v>-2.4956480653595037</v>
      </c>
      <c r="AB34" s="307" cm="1">
        <f t="array" ref="AB34">_xll.BDP(P34&amp;" Govt","PX_DIRTY_MID")</f>
        <v>100.67096739130434</v>
      </c>
      <c r="AC34" s="310">
        <f t="shared" si="26"/>
        <v>-174160.77358695652</v>
      </c>
      <c r="AD34" s="279" t="str">
        <f t="shared" si="27"/>
        <v>UKT 2 ¾ 09/07/24</v>
      </c>
      <c r="AF34" s="281">
        <f t="shared" si="28"/>
        <v>-173</v>
      </c>
      <c r="AG34" s="281">
        <f t="shared" si="29"/>
        <v>-2.4956480653595037</v>
      </c>
      <c r="AH34" s="310">
        <f t="shared" si="30"/>
        <v>-174160.77358695652</v>
      </c>
      <c r="AI34" s="280" t="b">
        <f t="shared" si="31"/>
        <v>1</v>
      </c>
      <c r="AJ34" s="307">
        <f t="shared" si="32"/>
        <v>-6.4503990217391305</v>
      </c>
      <c r="AK34" s="321" t="s">
        <v>1341</v>
      </c>
      <c r="AL34" s="322" t="str">
        <f t="shared" si="33"/>
        <v>GBP</v>
      </c>
      <c r="AM34" s="322" t="str">
        <f t="shared" si="34"/>
        <v>EK109396 Corp</v>
      </c>
      <c r="AN34" s="322" t="str">
        <f t="shared" si="35"/>
        <v>Sell</v>
      </c>
      <c r="AO34" s="323">
        <f t="shared" si="36"/>
        <v>173</v>
      </c>
      <c r="AP34" s="322" t="str">
        <f t="shared" si="37"/>
        <v>EULNGFI</v>
      </c>
      <c r="AQ34" s="380" t="str">
        <f t="shared" si="38"/>
        <v>07/18/2024</v>
      </c>
      <c r="AR34" s="322" t="s">
        <v>1035</v>
      </c>
      <c r="AS34" s="322" t="s">
        <v>1024</v>
      </c>
      <c r="AT34" s="322" t="s">
        <v>1025</v>
      </c>
      <c r="AU34" s="322"/>
      <c r="AV34" s="327"/>
      <c r="AW34" s="280" t="str" cm="1">
        <f t="array" ref="AW34">_xll.BDP(I34,"SECURITY_TYP")</f>
        <v>UK GILT STOCK</v>
      </c>
    </row>
    <row r="35" spans="1:49" s="280" customFormat="1" x14ac:dyDescent="0.35">
      <c r="A35" s="280" t="s">
        <v>1345</v>
      </c>
      <c r="B35" s="280" t="s">
        <v>1346</v>
      </c>
      <c r="C35" s="280" t="s">
        <v>256</v>
      </c>
      <c r="D35" s="312">
        <v>583</v>
      </c>
      <c r="E35" s="312">
        <v>549153.05409340654</v>
      </c>
      <c r="F35" s="280">
        <v>94.137</v>
      </c>
      <c r="G35" s="313"/>
      <c r="H35" s="314">
        <f t="shared" si="18"/>
        <v>0</v>
      </c>
      <c r="I35" s="280" t="s">
        <v>1345</v>
      </c>
      <c r="J35" s="280" t="s">
        <v>1346</v>
      </c>
      <c r="K35" s="280" t="s">
        <v>256</v>
      </c>
      <c r="L35" s="312">
        <v>583</v>
      </c>
      <c r="M35" s="312">
        <v>549153.05409340654</v>
      </c>
      <c r="N35" s="280">
        <v>94.137</v>
      </c>
      <c r="P35" s="280" t="str" cm="1">
        <f t="array" ref="P35">_xll.BDP(I35,"ID_ISIN")</f>
        <v>GB00BL68HJ26</v>
      </c>
      <c r="Q35" s="280" t="str" cm="1">
        <f t="array" ref="Q35">_xll.BDP(P35&amp;" Govt","MATURITY")</f>
        <v>30/01/2026</v>
      </c>
      <c r="R35" s="280" t="str" cm="1">
        <f t="array" ref="R35">_xll.BDP(I35,"CRNCY")</f>
        <v>GBP</v>
      </c>
      <c r="S35" s="307" cm="1">
        <f t="array" ref="S35">_xll.BDP(P35&amp;" Govt","RISK_MID")</f>
        <v>1.4213956268172012</v>
      </c>
      <c r="T35" s="308">
        <f t="shared" si="20"/>
        <v>82.867365043442831</v>
      </c>
      <c r="U35" s="280" cm="1">
        <f t="array" ref="U35">IF(R35="GBP",1,_xll.BDP("GBP"&amp;R35&amp;" CURNCY","PX_LAST"))</f>
        <v>1</v>
      </c>
      <c r="V35" s="393">
        <f t="shared" si="21"/>
        <v>0.30691616682756606</v>
      </c>
      <c r="X35" s="279" t="str">
        <f t="shared" si="22"/>
        <v>GB00BL68HJ26</v>
      </c>
      <c r="Y35" s="306">
        <f t="shared" si="23"/>
        <v>0</v>
      </c>
      <c r="Z35" s="281">
        <f t="shared" si="24"/>
        <v>-583</v>
      </c>
      <c r="AA35" s="281">
        <f t="shared" si="25"/>
        <v>-82.867365043442831</v>
      </c>
      <c r="AB35" s="307" cm="1">
        <f t="array" ref="AB35">_xll.BDP(P35&amp;" Govt","PX_DIRTY_MID")</f>
        <v>94.222348901098897</v>
      </c>
      <c r="AC35" s="310">
        <f t="shared" si="26"/>
        <v>-549316.29409340653</v>
      </c>
      <c r="AD35" s="279" t="str">
        <f t="shared" si="27"/>
        <v>UKT 0 ⅛ 01/30/26</v>
      </c>
      <c r="AE35" s="281"/>
      <c r="AF35" s="281">
        <f t="shared" si="28"/>
        <v>-583</v>
      </c>
      <c r="AG35" s="281">
        <f t="shared" si="29"/>
        <v>-82.867365043442831</v>
      </c>
      <c r="AH35" s="310">
        <f t="shared" si="30"/>
        <v>-549316.29409340653</v>
      </c>
      <c r="AI35" s="280" t="b">
        <f t="shared" si="31"/>
        <v>1</v>
      </c>
      <c r="AJ35" s="307">
        <f t="shared" si="32"/>
        <v>-20.345047929385426</v>
      </c>
      <c r="AK35" s="321" t="s">
        <v>1341</v>
      </c>
      <c r="AL35" s="322" t="str">
        <f t="shared" si="33"/>
        <v>GBP</v>
      </c>
      <c r="AM35" s="322" t="str">
        <f t="shared" si="34"/>
        <v>BH295957 Corp</v>
      </c>
      <c r="AN35" s="322" t="str">
        <f t="shared" si="35"/>
        <v>Sell</v>
      </c>
      <c r="AO35" s="323">
        <f t="shared" si="36"/>
        <v>583</v>
      </c>
      <c r="AP35" s="322" t="str">
        <f t="shared" si="37"/>
        <v>EULNGFI</v>
      </c>
      <c r="AQ35" s="380" t="str">
        <f t="shared" si="38"/>
        <v>07/18/2024</v>
      </c>
      <c r="AR35" s="322" t="s">
        <v>1035</v>
      </c>
      <c r="AS35" s="322" t="s">
        <v>1024</v>
      </c>
      <c r="AT35" s="322" t="s">
        <v>1025</v>
      </c>
      <c r="AU35" s="322"/>
      <c r="AV35" s="327"/>
      <c r="AW35" s="280" t="str" cm="1">
        <f t="array" ref="AW35">_xll.BDP(I35,"SECURITY_TYP")</f>
        <v>UK GILT STOCK</v>
      </c>
    </row>
    <row r="36" spans="1:49" s="280" customFormat="1" hidden="1" x14ac:dyDescent="0.35">
      <c r="D36" s="312"/>
      <c r="E36" s="312"/>
      <c r="G36" s="313"/>
      <c r="H36" s="314" t="e">
        <f t="shared" si="18"/>
        <v>#N/A</v>
      </c>
      <c r="L36" s="312"/>
      <c r="M36" s="312"/>
      <c r="P36" s="280" t="str" cm="1">
        <f t="array" ref="P36">_xll.BDP(I36,"ID_ISIN")</f>
        <v>#N/A Mandatory parameter [SECURITY] cannot be empty</v>
      </c>
      <c r="Q36" s="280" t="str" cm="1">
        <f t="array" ref="Q36">_xll.BDP(P36&amp;" Govt","MATURITY")</f>
        <v>#N/A Mandatory parameter [SECURITY] cannot be empty Govt</v>
      </c>
      <c r="R36" s="280" t="str" cm="1">
        <f t="array" ref="R36">_xll.BDP(I36,"CRNCY")</f>
        <v>#N/A Mandatory parameter [SECURITY] cannot be empty</v>
      </c>
      <c r="S36" s="307" t="str" cm="1">
        <f t="array" ref="S36">_xll.BDP(P36&amp;" Govt","RISK_MID")</f>
        <v>#N/A Mandatory parameter [SECURITY] cannot be empty Govt</v>
      </c>
      <c r="T36" s="308" t="e">
        <f t="shared" si="20"/>
        <v>#VALUE!</v>
      </c>
      <c r="U36" s="280" t="str" cm="1">
        <f t="array" ref="U36">IF(R36="GBP",1,_xll.BDP("GBP"&amp;R36&amp;" CURNCY","PX_LAST"))</f>
        <v>#N/A Invalid Security</v>
      </c>
      <c r="V36" s="393" t="e">
        <f t="shared" si="21"/>
        <v>#VALUE!</v>
      </c>
      <c r="X36" s="279" t="str">
        <f t="shared" si="22"/>
        <v>#N/A Mandatory parameter [SECURITY] cannot be empty</v>
      </c>
      <c r="Y36" s="306">
        <f t="shared" si="23"/>
        <v>0</v>
      </c>
      <c r="Z36" s="281">
        <f t="shared" si="24"/>
        <v>0</v>
      </c>
      <c r="AA36" s="281" t="e">
        <f t="shared" si="25"/>
        <v>#VALUE!</v>
      </c>
      <c r="AB36" s="307" t="str" cm="1">
        <f t="array" ref="AB36">_xll.BDP(P36&amp;" Govt","PX_DIRTY_MID")</f>
        <v>#N/A Mandatory parameter [SECURITY] cannot be empty Govt</v>
      </c>
      <c r="AC36" s="310" t="e">
        <f t="shared" si="26"/>
        <v>#VALUE!</v>
      </c>
      <c r="AD36" s="279">
        <f t="shared" si="27"/>
        <v>0</v>
      </c>
      <c r="AF36" s="281">
        <f t="shared" si="28"/>
        <v>0</v>
      </c>
      <c r="AG36" s="281" t="e">
        <f t="shared" si="29"/>
        <v>#VALUE!</v>
      </c>
      <c r="AH36" s="310" t="e">
        <f t="shared" si="30"/>
        <v>#VALUE!</v>
      </c>
      <c r="AI36" s="280" t="b">
        <f t="shared" si="31"/>
        <v>1</v>
      </c>
      <c r="AJ36" s="395" t="e">
        <f t="shared" si="32"/>
        <v>#VALUE!</v>
      </c>
      <c r="AK36" s="321" t="s">
        <v>1341</v>
      </c>
      <c r="AL36" s="322">
        <f t="shared" si="33"/>
        <v>0</v>
      </c>
      <c r="AM36" s="322">
        <f t="shared" si="34"/>
        <v>0</v>
      </c>
      <c r="AN36" s="322" t="str">
        <f t="shared" si="35"/>
        <v>Buy</v>
      </c>
      <c r="AO36" s="323">
        <f t="shared" si="36"/>
        <v>0</v>
      </c>
      <c r="AP36" s="322" t="str">
        <f t="shared" si="37"/>
        <v>EULNGFI</v>
      </c>
      <c r="AQ36" s="324" t="str">
        <f t="shared" si="38"/>
        <v>07/18/2024</v>
      </c>
      <c r="AR36" s="322" t="s">
        <v>1035</v>
      </c>
      <c r="AS36" s="322" t="s">
        <v>1024</v>
      </c>
      <c r="AT36" s="322" t="s">
        <v>1025</v>
      </c>
      <c r="AU36" s="325"/>
      <c r="AV36" s="326"/>
      <c r="AW36" s="280" t="str" cm="1">
        <f t="array" ref="AW36">_xll.BDP(I36,"SECURITY_TYP")</f>
        <v>#N/A Mandatory parameter [SECURITY] cannot be empty</v>
      </c>
    </row>
    <row r="37" spans="1:49" s="280" customFormat="1" hidden="1" x14ac:dyDescent="0.35">
      <c r="D37" s="312"/>
      <c r="E37" s="312"/>
      <c r="G37" s="313"/>
      <c r="H37" s="314" t="e">
        <f t="shared" si="18"/>
        <v>#N/A</v>
      </c>
      <c r="L37" s="312"/>
      <c r="M37" s="312"/>
      <c r="P37" s="280" t="str" cm="1">
        <f t="array" ref="P37">_xll.BDP(I37,"ID_ISIN")</f>
        <v>#N/A Mandatory parameter [SECURITY] cannot be empty</v>
      </c>
      <c r="Q37" s="280" t="str" cm="1">
        <f t="array" ref="Q37">_xll.BDP(P37&amp;" Govt","MATURITY")</f>
        <v>#N/A Mandatory parameter [SECURITY] cannot be empty Govt</v>
      </c>
      <c r="R37" s="280" t="str" cm="1">
        <f t="array" ref="R37">_xll.BDP(I37,"CRNCY")</f>
        <v>#N/A Mandatory parameter [SECURITY] cannot be empty</v>
      </c>
      <c r="S37" s="307" t="str" cm="1">
        <f t="array" ref="S37">_xll.BDP(P37&amp;" Govt","RISK_MID")</f>
        <v>#N/A Mandatory parameter [SECURITY] cannot be empty Govt</v>
      </c>
      <c r="T37" s="308" t="e">
        <f t="shared" si="20"/>
        <v>#VALUE!</v>
      </c>
      <c r="U37" s="280" t="str" cm="1">
        <f t="array" ref="U37">IF(R37="GBP",1,_xll.BDP("GBP"&amp;R37&amp;" CURNCY","PX_LAST"))</f>
        <v>#N/A Invalid Security</v>
      </c>
      <c r="V37" s="393" t="e">
        <f t="shared" si="21"/>
        <v>#VALUE!</v>
      </c>
      <c r="X37" s="279" t="str">
        <f t="shared" si="22"/>
        <v>#N/A Mandatory parameter [SECURITY] cannot be empty</v>
      </c>
      <c r="Y37" s="306">
        <f t="shared" si="23"/>
        <v>0</v>
      </c>
      <c r="Z37" s="281">
        <f t="shared" si="24"/>
        <v>0</v>
      </c>
      <c r="AA37" s="281" t="e">
        <f t="shared" si="25"/>
        <v>#VALUE!</v>
      </c>
      <c r="AB37" s="307" t="str" cm="1">
        <f t="array" ref="AB37">_xll.BDP(P37&amp;" Govt","PX_DIRTY_MID")</f>
        <v>#N/A Mandatory parameter [SECURITY] cannot be empty Govt</v>
      </c>
      <c r="AC37" s="310" t="e">
        <f t="shared" si="26"/>
        <v>#VALUE!</v>
      </c>
      <c r="AD37" s="279">
        <f t="shared" si="27"/>
        <v>0</v>
      </c>
      <c r="AE37" s="281"/>
      <c r="AF37" s="281">
        <f t="shared" si="28"/>
        <v>0</v>
      </c>
      <c r="AG37" s="281" t="e">
        <f t="shared" si="29"/>
        <v>#VALUE!</v>
      </c>
      <c r="AH37" s="310" t="e">
        <f t="shared" si="30"/>
        <v>#VALUE!</v>
      </c>
      <c r="AI37" s="280" t="b">
        <f t="shared" si="31"/>
        <v>1</v>
      </c>
      <c r="AJ37" s="307" t="e">
        <f t="shared" si="32"/>
        <v>#VALUE!</v>
      </c>
      <c r="AK37" s="321" t="s">
        <v>1341</v>
      </c>
      <c r="AL37" s="322">
        <f t="shared" si="33"/>
        <v>0</v>
      </c>
      <c r="AM37" s="322">
        <f t="shared" si="34"/>
        <v>0</v>
      </c>
      <c r="AN37" s="322" t="str">
        <f t="shared" si="35"/>
        <v>Buy</v>
      </c>
      <c r="AO37" s="323">
        <f t="shared" si="36"/>
        <v>0</v>
      </c>
      <c r="AP37" s="322" t="str">
        <f t="shared" si="37"/>
        <v>EULNGFI</v>
      </c>
      <c r="AQ37" s="324" t="str">
        <f t="shared" si="38"/>
        <v>07/18/2024</v>
      </c>
      <c r="AR37" s="322" t="s">
        <v>1035</v>
      </c>
      <c r="AS37" s="322" t="s">
        <v>1024</v>
      </c>
      <c r="AT37" s="322" t="s">
        <v>1025</v>
      </c>
      <c r="AU37" s="322"/>
      <c r="AV37" s="327"/>
      <c r="AW37" s="280" t="str" cm="1">
        <f t="array" ref="AW37">_xll.BDP(I37,"SECURITY_TYP")</f>
        <v>#N/A Mandatory parameter [SECURITY] cannot be empty</v>
      </c>
    </row>
    <row r="38" spans="1:49" s="280" customFormat="1" hidden="1" x14ac:dyDescent="0.35">
      <c r="D38" s="312"/>
      <c r="E38" s="312"/>
      <c r="G38" s="313"/>
      <c r="H38" s="314" t="e">
        <f t="shared" si="18"/>
        <v>#N/A</v>
      </c>
      <c r="L38" s="312"/>
      <c r="M38" s="312"/>
      <c r="P38" s="280" t="str" cm="1">
        <f t="array" ref="P38">_xll.BDP(I38,"ID_ISIN")</f>
        <v>#N/A Mandatory parameter [SECURITY] cannot be empty</v>
      </c>
      <c r="Q38" s="280" t="str" cm="1">
        <f t="array" ref="Q38">_xll.BDP(P38&amp;" Govt","MATURITY")</f>
        <v>#N/A Mandatory parameter [SECURITY] cannot be empty Govt</v>
      </c>
      <c r="R38" s="280" t="str" cm="1">
        <f t="array" ref="R38">_xll.BDP(I38,"CRNCY")</f>
        <v>#N/A Mandatory parameter [SECURITY] cannot be empty</v>
      </c>
      <c r="S38" s="307" t="str" cm="1">
        <f t="array" ref="S38">_xll.BDP(P38&amp;" Govt","RISK_MID")</f>
        <v>#N/A Mandatory parameter [SECURITY] cannot be empty Govt</v>
      </c>
      <c r="T38" s="308" t="e">
        <f t="shared" si="20"/>
        <v>#VALUE!</v>
      </c>
      <c r="U38" s="280" t="str" cm="1">
        <f t="array" ref="U38">IF(R38="GBP",1,_xll.BDP("GBP"&amp;R38&amp;" CURNCY","PX_LAST"))</f>
        <v>#N/A Invalid Security</v>
      </c>
      <c r="V38" s="393" t="e">
        <f t="shared" si="21"/>
        <v>#VALUE!</v>
      </c>
      <c r="X38" s="279" t="str">
        <f t="shared" si="22"/>
        <v>#N/A Mandatory parameter [SECURITY] cannot be empty</v>
      </c>
      <c r="Y38" s="306">
        <f t="shared" si="23"/>
        <v>0</v>
      </c>
      <c r="Z38" s="281">
        <f t="shared" si="24"/>
        <v>0</v>
      </c>
      <c r="AA38" s="281" t="e">
        <f t="shared" si="25"/>
        <v>#VALUE!</v>
      </c>
      <c r="AB38" s="307" t="str" cm="1">
        <f t="array" ref="AB38">_xll.BDP(P38&amp;" Govt","PX_DIRTY_MID")</f>
        <v>#N/A Mandatory parameter [SECURITY] cannot be empty Govt</v>
      </c>
      <c r="AC38" s="310" t="e">
        <f t="shared" si="26"/>
        <v>#VALUE!</v>
      </c>
      <c r="AD38" s="279">
        <f t="shared" si="27"/>
        <v>0</v>
      </c>
      <c r="AE38" s="281"/>
      <c r="AF38" s="281">
        <f t="shared" si="28"/>
        <v>0</v>
      </c>
      <c r="AG38" s="281" t="e">
        <f t="shared" si="29"/>
        <v>#VALUE!</v>
      </c>
      <c r="AH38" s="310" t="e">
        <f t="shared" si="30"/>
        <v>#VALUE!</v>
      </c>
      <c r="AI38" s="280" t="b">
        <f t="shared" si="31"/>
        <v>1</v>
      </c>
      <c r="AJ38" s="307" t="e">
        <f t="shared" si="32"/>
        <v>#VALUE!</v>
      </c>
      <c r="AK38" s="321" t="s">
        <v>1341</v>
      </c>
      <c r="AL38" s="322">
        <f t="shared" si="33"/>
        <v>0</v>
      </c>
      <c r="AM38" s="322">
        <f t="shared" si="34"/>
        <v>0</v>
      </c>
      <c r="AN38" s="322" t="str">
        <f t="shared" si="35"/>
        <v>Buy</v>
      </c>
      <c r="AO38" s="323">
        <f t="shared" si="36"/>
        <v>0</v>
      </c>
      <c r="AP38" s="322" t="str">
        <f t="shared" si="37"/>
        <v>EULNGFI</v>
      </c>
      <c r="AQ38" s="324" t="str">
        <f t="shared" si="38"/>
        <v>07/18/2024</v>
      </c>
      <c r="AR38" s="322" t="s">
        <v>1035</v>
      </c>
      <c r="AS38" s="322" t="s">
        <v>1024</v>
      </c>
      <c r="AT38" s="322" t="s">
        <v>1025</v>
      </c>
      <c r="AU38" s="325"/>
      <c r="AV38" s="326"/>
      <c r="AW38" s="280" t="str" cm="1">
        <f t="array" ref="AW38">_xll.BDP(I38,"SECURITY_TYP")</f>
        <v>#N/A Mandatory parameter [SECURITY] cannot be empty</v>
      </c>
    </row>
    <row r="39" spans="1:49" s="280" customFormat="1" hidden="1" x14ac:dyDescent="0.35">
      <c r="D39" s="312"/>
      <c r="E39" s="312"/>
      <c r="G39" s="313"/>
      <c r="H39" s="314" t="e">
        <f t="shared" si="18"/>
        <v>#N/A</v>
      </c>
      <c r="L39" s="312"/>
      <c r="M39" s="312"/>
      <c r="P39" s="280" t="str" cm="1">
        <f t="array" ref="P39">_xll.BDP(I39,"ID_ISIN")</f>
        <v>#N/A Mandatory parameter [SECURITY] cannot be empty</v>
      </c>
      <c r="Q39" s="280" t="str" cm="1">
        <f t="array" ref="Q39">_xll.BDP(P39&amp;" Govt","MATURITY")</f>
        <v>#N/A Mandatory parameter [SECURITY] cannot be empty Govt</v>
      </c>
      <c r="R39" s="280" t="str" cm="1">
        <f t="array" ref="R39">_xll.BDP(I39,"CRNCY")</f>
        <v>#N/A Mandatory parameter [SECURITY] cannot be empty</v>
      </c>
      <c r="S39" s="307" t="str" cm="1">
        <f t="array" ref="S39">_xll.BDP(P39&amp;" Govt","RISK_MID")</f>
        <v>#N/A Mandatory parameter [SECURITY] cannot be empty Govt</v>
      </c>
      <c r="T39" s="308" t="e">
        <f t="shared" ref="T39:T70" si="39">S39*L39/(10*U39)</f>
        <v>#VALUE!</v>
      </c>
      <c r="U39" s="280" t="str" cm="1">
        <f t="array" ref="U39">IF(R39="GBP",1,_xll.BDP("GBP"&amp;R39&amp;" CURNCY","PX_LAST"))</f>
        <v>#N/A Invalid Security</v>
      </c>
      <c r="V39" s="393" t="e">
        <f t="shared" ref="V39:V70" si="40">T39/($I$3*100)</f>
        <v>#VALUE!</v>
      </c>
      <c r="X39" s="279" t="str">
        <f t="shared" ref="X39:X70" si="41">P39</f>
        <v>#N/A Mandatory parameter [SECURITY] cannot be empty</v>
      </c>
      <c r="Y39" s="306">
        <f t="shared" ref="Y39:Y70" si="42">$Z$3*L39</f>
        <v>0</v>
      </c>
      <c r="Z39" s="281">
        <f t="shared" ref="Z39:Z70" si="43">Y39-L39</f>
        <v>0</v>
      </c>
      <c r="AA39" s="281" t="e">
        <f t="shared" ref="AA39:AA70" si="44">Z39*S39/(10*U39)</f>
        <v>#VALUE!</v>
      </c>
      <c r="AB39" s="307" t="str" cm="1">
        <f t="array" ref="AB39">_xll.BDP(P39&amp;" Govt","PX_DIRTY_MID")</f>
        <v>#N/A Mandatory parameter [SECURITY] cannot be empty Govt</v>
      </c>
      <c r="AC39" s="310" t="e">
        <f t="shared" ref="AC39:AC70" si="45">AB39*Z39*10/U39</f>
        <v>#VALUE!</v>
      </c>
      <c r="AD39" s="388">
        <f t="shared" ref="AD39:AD70" si="46">J39</f>
        <v>0</v>
      </c>
      <c r="AE39" s="281"/>
      <c r="AF39" s="281">
        <f t="shared" ref="AF39:AF70" si="47">IF(AE39="",Z39,AE39)</f>
        <v>0</v>
      </c>
      <c r="AG39" s="281" t="e">
        <f t="shared" ref="AG39:AG70" si="48">AF39*S39/(10*U39)</f>
        <v>#VALUE!</v>
      </c>
      <c r="AH39" s="310" t="e">
        <f t="shared" ref="AH39:AH70" si="49">AB39*AF39*10/U39</f>
        <v>#VALUE!</v>
      </c>
      <c r="AI39" s="280" t="b">
        <f t="shared" ref="AI39:AI70" si="50">ABS(AF39)&lt;=ABS(L39)</f>
        <v>1</v>
      </c>
      <c r="AJ39" s="307" t="e">
        <f t="shared" ref="AJ39:AJ70" si="51">AC39/($I$3*10000)</f>
        <v>#VALUE!</v>
      </c>
      <c r="AK39" s="321" t="s">
        <v>1341</v>
      </c>
      <c r="AL39" s="322">
        <f t="shared" ref="AL39:AL70" si="52">K39</f>
        <v>0</v>
      </c>
      <c r="AM39" s="322">
        <f t="shared" ref="AM39:AM70" si="53">I39</f>
        <v>0</v>
      </c>
      <c r="AN39" s="322" t="str">
        <f t="shared" ref="AN39:AN70" si="54">IF(AF39&lt;0,"Sell","Buy")</f>
        <v>Buy</v>
      </c>
      <c r="AO39" s="323">
        <f t="shared" ref="AO39:AO70" si="55">ABS(AF39)</f>
        <v>0</v>
      </c>
      <c r="AP39" s="322" t="str">
        <f t="shared" ref="AP39:AP70" si="56">IF(AW39="OIS Swap","EUFFSW",IF(AW39="SPOT","EUFFFX",IF(AW39="FORWARD","EUFFFX",IF(AW39="US GOVERNMENT","USFIDRV",IF(AW39="Financial commodity future.","USEQ","EULNGFI")))))</f>
        <v>EULNGFI</v>
      </c>
      <c r="AQ39" s="324" t="str">
        <f t="shared" ref="AQ39:AQ70" si="57">IF(AW39="Financial commodity future.",$AL$2,$AL$1)</f>
        <v>07/18/2024</v>
      </c>
      <c r="AR39" s="322" t="s">
        <v>1035</v>
      </c>
      <c r="AS39" s="322" t="s">
        <v>1024</v>
      </c>
      <c r="AT39" s="322" t="s">
        <v>1025</v>
      </c>
      <c r="AU39" s="322"/>
      <c r="AV39" s="327"/>
      <c r="AW39" s="280" t="str" cm="1">
        <f t="array" ref="AW39">_xll.BDP(I39,"SECURITY_TYP")</f>
        <v>#N/A Mandatory parameter [SECURITY] cannot be empty</v>
      </c>
    </row>
    <row r="40" spans="1:49" s="280" customFormat="1" hidden="1" x14ac:dyDescent="0.35">
      <c r="D40" s="312"/>
      <c r="E40" s="312"/>
      <c r="G40" s="313"/>
      <c r="H40" s="314" t="e">
        <f t="shared" si="18"/>
        <v>#N/A</v>
      </c>
      <c r="L40" s="312"/>
      <c r="M40" s="312"/>
      <c r="P40" s="280" t="str" cm="1">
        <f t="array" ref="P40">_xll.BDP(I40,"ID_ISIN")</f>
        <v>#N/A Mandatory parameter [SECURITY] cannot be empty</v>
      </c>
      <c r="Q40" s="280" t="str" cm="1">
        <f t="array" ref="Q40">_xll.BDP(P40&amp;" Govt","MATURITY")</f>
        <v>#N/A Mandatory parameter [SECURITY] cannot be empty Govt</v>
      </c>
      <c r="R40" s="280" t="str" cm="1">
        <f t="array" ref="R40">_xll.BDP(I40,"CRNCY")</f>
        <v>#N/A Mandatory parameter [SECURITY] cannot be empty</v>
      </c>
      <c r="S40" s="307" t="str" cm="1">
        <f t="array" ref="S40">_xll.BDP(P40&amp;" Govt","RISK_MID")</f>
        <v>#N/A Mandatory parameter [SECURITY] cannot be empty Govt</v>
      </c>
      <c r="T40" s="308" t="e">
        <f t="shared" si="39"/>
        <v>#VALUE!</v>
      </c>
      <c r="U40" s="280" t="str" cm="1">
        <f t="array" ref="U40">IF(R40="GBP",1,_xll.BDP("GBP"&amp;R40&amp;" CURNCY","PX_LAST"))</f>
        <v>#N/A Invalid Security</v>
      </c>
      <c r="V40" s="393" t="e">
        <f t="shared" si="40"/>
        <v>#VALUE!</v>
      </c>
      <c r="X40" s="279" t="str">
        <f t="shared" si="41"/>
        <v>#N/A Mandatory parameter [SECURITY] cannot be empty</v>
      </c>
      <c r="Y40" s="306">
        <f t="shared" si="42"/>
        <v>0</v>
      </c>
      <c r="Z40" s="281">
        <f t="shared" si="43"/>
        <v>0</v>
      </c>
      <c r="AA40" s="281" t="e">
        <f t="shared" si="44"/>
        <v>#VALUE!</v>
      </c>
      <c r="AB40" s="307" t="str" cm="1">
        <f t="array" ref="AB40">_xll.BDP(P40&amp;" Govt","PX_DIRTY_MID")</f>
        <v>#N/A Mandatory parameter [SECURITY] cannot be empty Govt</v>
      </c>
      <c r="AC40" s="310" t="e">
        <f t="shared" si="45"/>
        <v>#VALUE!</v>
      </c>
      <c r="AD40" s="279">
        <f t="shared" si="46"/>
        <v>0</v>
      </c>
      <c r="AF40" s="281">
        <f t="shared" si="47"/>
        <v>0</v>
      </c>
      <c r="AG40" s="281" t="e">
        <f t="shared" si="48"/>
        <v>#VALUE!</v>
      </c>
      <c r="AH40" s="310" t="e">
        <f t="shared" si="49"/>
        <v>#VALUE!</v>
      </c>
      <c r="AI40" s="280" t="b">
        <f t="shared" si="50"/>
        <v>1</v>
      </c>
      <c r="AJ40" s="307" t="e">
        <f t="shared" si="51"/>
        <v>#VALUE!</v>
      </c>
      <c r="AK40" s="321" t="s">
        <v>1341</v>
      </c>
      <c r="AL40" s="322">
        <f t="shared" si="52"/>
        <v>0</v>
      </c>
      <c r="AM40" s="322">
        <f t="shared" si="53"/>
        <v>0</v>
      </c>
      <c r="AN40" s="322" t="str">
        <f t="shared" si="54"/>
        <v>Buy</v>
      </c>
      <c r="AO40" s="323">
        <f t="shared" si="55"/>
        <v>0</v>
      </c>
      <c r="AP40" s="322" t="str">
        <f t="shared" si="56"/>
        <v>EULNGFI</v>
      </c>
      <c r="AQ40" s="324" t="str">
        <f t="shared" si="57"/>
        <v>07/18/2024</v>
      </c>
      <c r="AR40" s="322" t="s">
        <v>1035</v>
      </c>
      <c r="AS40" s="322" t="s">
        <v>1024</v>
      </c>
      <c r="AT40" s="322" t="s">
        <v>1025</v>
      </c>
      <c r="AU40" s="322"/>
      <c r="AV40" s="327"/>
      <c r="AW40" s="280" t="str" cm="1">
        <f t="array" ref="AW40">_xll.BDP(I40,"SECURITY_TYP")</f>
        <v>#N/A Mandatory parameter [SECURITY] cannot be empty</v>
      </c>
    </row>
    <row r="41" spans="1:49" s="280" customFormat="1" hidden="1" x14ac:dyDescent="0.35">
      <c r="D41" s="312"/>
      <c r="E41" s="312"/>
      <c r="G41" s="313"/>
      <c r="H41" s="314" t="e">
        <f t="shared" si="18"/>
        <v>#N/A</v>
      </c>
      <c r="L41" s="312"/>
      <c r="M41" s="312"/>
      <c r="P41" s="280" t="str" cm="1">
        <f t="array" ref="P41">_xll.BDP(I41,"ID_ISIN")</f>
        <v>#N/A Mandatory parameter [SECURITY] cannot be empty</v>
      </c>
      <c r="Q41" s="280" t="str" cm="1">
        <f t="array" ref="Q41">_xll.BDP(P41&amp;" Govt","MATURITY")</f>
        <v>#N/A Mandatory parameter [SECURITY] cannot be empty Govt</v>
      </c>
      <c r="R41" s="280" t="str" cm="1">
        <f t="array" ref="R41">_xll.BDP(I41,"CRNCY")</f>
        <v>#N/A Mandatory parameter [SECURITY] cannot be empty</v>
      </c>
      <c r="S41" s="307" t="str" cm="1">
        <f t="array" ref="S41">_xll.BDP(P41&amp;" Govt","RISK_MID")</f>
        <v>#N/A Mandatory parameter [SECURITY] cannot be empty Govt</v>
      </c>
      <c r="T41" s="308" t="e">
        <f t="shared" si="39"/>
        <v>#VALUE!</v>
      </c>
      <c r="U41" s="280" t="str" cm="1">
        <f t="array" ref="U41">IF(R41="GBP",1,_xll.BDP("GBP"&amp;R41&amp;" CURNCY","PX_LAST"))</f>
        <v>#N/A Invalid Security</v>
      </c>
      <c r="V41" s="393" t="e">
        <f t="shared" si="40"/>
        <v>#VALUE!</v>
      </c>
      <c r="X41" s="279" t="str">
        <f t="shared" si="41"/>
        <v>#N/A Mandatory parameter [SECURITY] cannot be empty</v>
      </c>
      <c r="Y41" s="306">
        <f t="shared" si="42"/>
        <v>0</v>
      </c>
      <c r="Z41" s="281">
        <f t="shared" si="43"/>
        <v>0</v>
      </c>
      <c r="AA41" s="281" t="e">
        <f t="shared" si="44"/>
        <v>#VALUE!</v>
      </c>
      <c r="AB41" s="307" t="str" cm="1">
        <f t="array" ref="AB41">_xll.BDP(P41&amp;" Govt","PX_DIRTY_MID")</f>
        <v>#N/A Mandatory parameter [SECURITY] cannot be empty Govt</v>
      </c>
      <c r="AC41" s="310" t="e">
        <f t="shared" si="45"/>
        <v>#VALUE!</v>
      </c>
      <c r="AD41" s="279">
        <f t="shared" si="46"/>
        <v>0</v>
      </c>
      <c r="AE41" s="281"/>
      <c r="AF41" s="281">
        <f t="shared" si="47"/>
        <v>0</v>
      </c>
      <c r="AG41" s="281" t="e">
        <f t="shared" si="48"/>
        <v>#VALUE!</v>
      </c>
      <c r="AH41" s="310" t="e">
        <f t="shared" si="49"/>
        <v>#VALUE!</v>
      </c>
      <c r="AI41" s="280" t="b">
        <f t="shared" si="50"/>
        <v>1</v>
      </c>
      <c r="AJ41" s="307" t="e">
        <f t="shared" si="51"/>
        <v>#VALUE!</v>
      </c>
      <c r="AK41" s="321" t="s">
        <v>1341</v>
      </c>
      <c r="AL41" s="322">
        <f t="shared" si="52"/>
        <v>0</v>
      </c>
      <c r="AM41" s="322">
        <f t="shared" si="53"/>
        <v>0</v>
      </c>
      <c r="AN41" s="322" t="str">
        <f t="shared" si="54"/>
        <v>Buy</v>
      </c>
      <c r="AO41" s="323">
        <f t="shared" si="55"/>
        <v>0</v>
      </c>
      <c r="AP41" s="322" t="str">
        <f t="shared" si="56"/>
        <v>EULNGFI</v>
      </c>
      <c r="AQ41" s="378" t="str">
        <f t="shared" si="57"/>
        <v>07/18/2024</v>
      </c>
      <c r="AR41" s="322" t="s">
        <v>1035</v>
      </c>
      <c r="AS41" s="322" t="s">
        <v>1024</v>
      </c>
      <c r="AT41" s="322" t="s">
        <v>1025</v>
      </c>
      <c r="AU41" s="322"/>
      <c r="AV41" s="327"/>
      <c r="AW41" s="280" t="str" cm="1">
        <f t="array" ref="AW41">_xll.BDP(I41,"SECURITY_TYP")</f>
        <v>#N/A Mandatory parameter [SECURITY] cannot be empty</v>
      </c>
    </row>
    <row r="42" spans="1:49" s="280" customFormat="1" hidden="1" x14ac:dyDescent="0.35">
      <c r="D42" s="312"/>
      <c r="E42" s="312"/>
      <c r="G42" s="313"/>
      <c r="H42" s="314" t="e">
        <f t="shared" si="18"/>
        <v>#N/A</v>
      </c>
      <c r="L42" s="312"/>
      <c r="M42" s="312"/>
      <c r="P42" s="280" t="str" cm="1">
        <f t="array" ref="P42">_xll.BDP(I42,"ID_ISIN")</f>
        <v>#N/A Mandatory parameter [SECURITY] cannot be empty</v>
      </c>
      <c r="Q42" s="280" t="str" cm="1">
        <f t="array" ref="Q42">_xll.BDP(P42&amp;" Govt","MATURITY")</f>
        <v>#N/A Mandatory parameter [SECURITY] cannot be empty Govt</v>
      </c>
      <c r="R42" s="280" t="str" cm="1">
        <f t="array" ref="R42">_xll.BDP(I42,"CRNCY")</f>
        <v>#N/A Mandatory parameter [SECURITY] cannot be empty</v>
      </c>
      <c r="S42" s="307" t="str" cm="1">
        <f t="array" ref="S42">_xll.BDP(P42&amp;" Govt","RISK_MID")</f>
        <v>#N/A Mandatory parameter [SECURITY] cannot be empty Govt</v>
      </c>
      <c r="T42" s="308" t="e">
        <f t="shared" si="39"/>
        <v>#VALUE!</v>
      </c>
      <c r="U42" s="280" t="str" cm="1">
        <f t="array" ref="U42">IF(R42="GBP",1,_xll.BDP("GBP"&amp;R42&amp;" CURNCY","PX_LAST"))</f>
        <v>#N/A Invalid Security</v>
      </c>
      <c r="V42" s="393" t="e">
        <f t="shared" si="40"/>
        <v>#VALUE!</v>
      </c>
      <c r="X42" s="279" t="str">
        <f t="shared" si="41"/>
        <v>#N/A Mandatory parameter [SECURITY] cannot be empty</v>
      </c>
      <c r="Y42" s="306">
        <f t="shared" si="42"/>
        <v>0</v>
      </c>
      <c r="Z42" s="281">
        <f t="shared" si="43"/>
        <v>0</v>
      </c>
      <c r="AA42" s="281" t="e">
        <f t="shared" si="44"/>
        <v>#VALUE!</v>
      </c>
      <c r="AB42" s="307" t="str" cm="1">
        <f t="array" ref="AB42">_xll.BDP(P42&amp;" Govt","PX_DIRTY_MID")</f>
        <v>#N/A Mandatory parameter [SECURITY] cannot be empty Govt</v>
      </c>
      <c r="AC42" s="310" t="e">
        <f t="shared" si="45"/>
        <v>#VALUE!</v>
      </c>
      <c r="AD42" s="279">
        <f t="shared" si="46"/>
        <v>0</v>
      </c>
      <c r="AE42" s="281"/>
      <c r="AF42" s="281">
        <f t="shared" si="47"/>
        <v>0</v>
      </c>
      <c r="AG42" s="281" t="e">
        <f t="shared" si="48"/>
        <v>#VALUE!</v>
      </c>
      <c r="AH42" s="310" t="e">
        <f t="shared" si="49"/>
        <v>#VALUE!</v>
      </c>
      <c r="AI42" s="280" t="b">
        <f t="shared" si="50"/>
        <v>1</v>
      </c>
      <c r="AJ42" s="307" t="e">
        <f t="shared" si="51"/>
        <v>#VALUE!</v>
      </c>
      <c r="AK42" s="321" t="s">
        <v>1341</v>
      </c>
      <c r="AL42" s="322">
        <f t="shared" si="52"/>
        <v>0</v>
      </c>
      <c r="AM42" s="322">
        <f t="shared" si="53"/>
        <v>0</v>
      </c>
      <c r="AN42" s="322" t="str">
        <f t="shared" si="54"/>
        <v>Buy</v>
      </c>
      <c r="AO42" s="323">
        <f t="shared" si="55"/>
        <v>0</v>
      </c>
      <c r="AP42" s="322" t="str">
        <f t="shared" si="56"/>
        <v>EULNGFI</v>
      </c>
      <c r="AQ42" s="324" t="str">
        <f t="shared" si="57"/>
        <v>07/18/2024</v>
      </c>
      <c r="AR42" s="322" t="s">
        <v>1035</v>
      </c>
      <c r="AS42" s="322" t="s">
        <v>1024</v>
      </c>
      <c r="AT42" s="322" t="s">
        <v>1025</v>
      </c>
      <c r="AU42" s="322"/>
      <c r="AV42" s="327"/>
      <c r="AW42" s="280" t="str" cm="1">
        <f t="array" ref="AW42">_xll.BDP(I42,"SECURITY_TYP")</f>
        <v>#N/A Mandatory parameter [SECURITY] cannot be empty</v>
      </c>
    </row>
    <row r="43" spans="1:49" s="280" customFormat="1" hidden="1" x14ac:dyDescent="0.35">
      <c r="D43" s="312"/>
      <c r="E43" s="312"/>
      <c r="G43" s="313"/>
      <c r="H43" s="314" t="e">
        <f t="shared" si="18"/>
        <v>#N/A</v>
      </c>
      <c r="L43" s="312"/>
      <c r="M43" s="312"/>
      <c r="P43" s="280" t="str" cm="1">
        <f t="array" ref="P43">_xll.BDP(I43,"ID_ISIN")</f>
        <v>#N/A Mandatory parameter [SECURITY] cannot be empty</v>
      </c>
      <c r="Q43" s="280" t="str" cm="1">
        <f t="array" ref="Q43">_xll.BDP(P43&amp;" Govt","MATURITY")</f>
        <v>#N/A Mandatory parameter [SECURITY] cannot be empty Govt</v>
      </c>
      <c r="R43" s="280" t="str" cm="1">
        <f t="array" ref="R43">_xll.BDP(I43,"CRNCY")</f>
        <v>#N/A Mandatory parameter [SECURITY] cannot be empty</v>
      </c>
      <c r="S43" s="307" t="str" cm="1">
        <f t="array" ref="S43">_xll.BDP(P43&amp;" Govt","RISK_MID")</f>
        <v>#N/A Mandatory parameter [SECURITY] cannot be empty Govt</v>
      </c>
      <c r="T43" s="308" t="e">
        <f t="shared" si="39"/>
        <v>#VALUE!</v>
      </c>
      <c r="U43" s="280" t="str" cm="1">
        <f t="array" ref="U43">IF(R43="GBP",1,_xll.BDP("GBP"&amp;R43&amp;" CURNCY","PX_LAST"))</f>
        <v>#N/A Invalid Security</v>
      </c>
      <c r="V43" s="393" t="e">
        <f t="shared" si="40"/>
        <v>#VALUE!</v>
      </c>
      <c r="X43" s="279" t="str">
        <f t="shared" si="41"/>
        <v>#N/A Mandatory parameter [SECURITY] cannot be empty</v>
      </c>
      <c r="Y43" s="306">
        <f t="shared" si="42"/>
        <v>0</v>
      </c>
      <c r="Z43" s="281">
        <f t="shared" si="43"/>
        <v>0</v>
      </c>
      <c r="AA43" s="281" t="e">
        <f t="shared" si="44"/>
        <v>#VALUE!</v>
      </c>
      <c r="AB43" s="307" t="str" cm="1">
        <f t="array" ref="AB43">_xll.BDP(P43&amp;" Govt","PX_DIRTY_MID")</f>
        <v>#N/A Mandatory parameter [SECURITY] cannot be empty Govt</v>
      </c>
      <c r="AC43" s="310" t="e">
        <f t="shared" si="45"/>
        <v>#VALUE!</v>
      </c>
      <c r="AD43" s="279">
        <f t="shared" si="46"/>
        <v>0</v>
      </c>
      <c r="AE43" s="281"/>
      <c r="AF43" s="281">
        <f t="shared" si="47"/>
        <v>0</v>
      </c>
      <c r="AG43" s="281" t="e">
        <f t="shared" si="48"/>
        <v>#VALUE!</v>
      </c>
      <c r="AH43" s="310" t="e">
        <f t="shared" si="49"/>
        <v>#VALUE!</v>
      </c>
      <c r="AI43" s="280" t="b">
        <f t="shared" si="50"/>
        <v>1</v>
      </c>
      <c r="AJ43" s="307" t="e">
        <f t="shared" si="51"/>
        <v>#VALUE!</v>
      </c>
      <c r="AK43" s="321" t="s">
        <v>1341</v>
      </c>
      <c r="AL43" s="322">
        <f t="shared" si="52"/>
        <v>0</v>
      </c>
      <c r="AM43" s="322">
        <f t="shared" si="53"/>
        <v>0</v>
      </c>
      <c r="AN43" s="322" t="str">
        <f t="shared" si="54"/>
        <v>Buy</v>
      </c>
      <c r="AO43" s="323">
        <f t="shared" si="55"/>
        <v>0</v>
      </c>
      <c r="AP43" s="322" t="str">
        <f t="shared" si="56"/>
        <v>EULNGFI</v>
      </c>
      <c r="AQ43" s="324" t="str">
        <f t="shared" si="57"/>
        <v>07/18/2024</v>
      </c>
      <c r="AR43" s="322" t="s">
        <v>1035</v>
      </c>
      <c r="AS43" s="322" t="s">
        <v>1024</v>
      </c>
      <c r="AT43" s="322" t="s">
        <v>1025</v>
      </c>
      <c r="AU43" s="325"/>
      <c r="AV43" s="326"/>
      <c r="AW43" s="280" t="str" cm="1">
        <f t="array" ref="AW43">_xll.BDP(I43,"SECURITY_TYP")</f>
        <v>#N/A Mandatory parameter [SECURITY] cannot be empty</v>
      </c>
    </row>
    <row r="44" spans="1:49" s="280" customFormat="1" hidden="1" x14ac:dyDescent="0.35">
      <c r="D44" s="312"/>
      <c r="E44" s="312"/>
      <c r="G44" s="313"/>
      <c r="H44" s="314" t="e">
        <f t="shared" si="18"/>
        <v>#N/A</v>
      </c>
      <c r="L44" s="312"/>
      <c r="M44" s="312"/>
      <c r="P44" s="280" t="str" cm="1">
        <f t="array" ref="P44">_xll.BDP(I44,"ID_ISIN")</f>
        <v>#N/A Mandatory parameter [SECURITY] cannot be empty</v>
      </c>
      <c r="Q44" s="280" t="str" cm="1">
        <f t="array" ref="Q44">_xll.BDP(P44&amp;" Govt","MATURITY")</f>
        <v>#N/A Mandatory parameter [SECURITY] cannot be empty Govt</v>
      </c>
      <c r="R44" s="280" t="str" cm="1">
        <f t="array" ref="R44">_xll.BDP(I44,"CRNCY")</f>
        <v>#N/A Mandatory parameter [SECURITY] cannot be empty</v>
      </c>
      <c r="S44" s="307" t="str" cm="1">
        <f t="array" ref="S44">_xll.BDP(P44&amp;" Govt","RISK_MID")</f>
        <v>#N/A Mandatory parameter [SECURITY] cannot be empty Govt</v>
      </c>
      <c r="T44" s="308" t="e">
        <f t="shared" si="39"/>
        <v>#VALUE!</v>
      </c>
      <c r="U44" s="280" t="str" cm="1">
        <f t="array" ref="U44">IF(R44="GBP",1,_xll.BDP("GBP"&amp;R44&amp;" CURNCY","PX_LAST"))</f>
        <v>#N/A Invalid Security</v>
      </c>
      <c r="V44" s="393" t="e">
        <f t="shared" si="40"/>
        <v>#VALUE!</v>
      </c>
      <c r="X44" s="279" t="str">
        <f t="shared" si="41"/>
        <v>#N/A Mandatory parameter [SECURITY] cannot be empty</v>
      </c>
      <c r="Y44" s="306">
        <f t="shared" si="42"/>
        <v>0</v>
      </c>
      <c r="Z44" s="281">
        <f t="shared" si="43"/>
        <v>0</v>
      </c>
      <c r="AA44" s="281" t="e">
        <f t="shared" si="44"/>
        <v>#VALUE!</v>
      </c>
      <c r="AB44" s="307" t="str" cm="1">
        <f t="array" ref="AB44">_xll.BDP(P44&amp;" Govt","PX_DIRTY_MID")</f>
        <v>#N/A Mandatory parameter [SECURITY] cannot be empty Govt</v>
      </c>
      <c r="AC44" s="310" t="e">
        <f t="shared" si="45"/>
        <v>#VALUE!</v>
      </c>
      <c r="AD44" s="279">
        <f t="shared" si="46"/>
        <v>0</v>
      </c>
      <c r="AE44" s="281"/>
      <c r="AF44" s="281">
        <f t="shared" si="47"/>
        <v>0</v>
      </c>
      <c r="AG44" s="281" t="e">
        <f t="shared" si="48"/>
        <v>#VALUE!</v>
      </c>
      <c r="AH44" s="310" t="e">
        <f t="shared" si="49"/>
        <v>#VALUE!</v>
      </c>
      <c r="AI44" s="280" t="b">
        <f t="shared" si="50"/>
        <v>1</v>
      </c>
      <c r="AJ44" s="307" t="e">
        <f t="shared" si="51"/>
        <v>#VALUE!</v>
      </c>
      <c r="AK44" s="321" t="s">
        <v>1341</v>
      </c>
      <c r="AL44" s="322">
        <f t="shared" si="52"/>
        <v>0</v>
      </c>
      <c r="AM44" s="322">
        <f t="shared" si="53"/>
        <v>0</v>
      </c>
      <c r="AN44" s="322" t="str">
        <f t="shared" si="54"/>
        <v>Buy</v>
      </c>
      <c r="AO44" s="323">
        <f t="shared" si="55"/>
        <v>0</v>
      </c>
      <c r="AP44" s="322" t="str">
        <f t="shared" si="56"/>
        <v>EULNGFI</v>
      </c>
      <c r="AQ44" s="324" t="str">
        <f t="shared" si="57"/>
        <v>07/18/2024</v>
      </c>
      <c r="AR44" s="322" t="s">
        <v>1035</v>
      </c>
      <c r="AS44" s="322" t="s">
        <v>1024</v>
      </c>
      <c r="AT44" s="322" t="s">
        <v>1025</v>
      </c>
      <c r="AU44" s="325"/>
      <c r="AV44" s="326"/>
      <c r="AW44" s="280" t="str" cm="1">
        <f t="array" ref="AW44">_xll.BDP(I44,"SECURITY_TYP")</f>
        <v>#N/A Mandatory parameter [SECURITY] cannot be empty</v>
      </c>
    </row>
    <row r="45" spans="1:49" s="280" customFormat="1" hidden="1" x14ac:dyDescent="0.35">
      <c r="D45" s="312"/>
      <c r="E45" s="312"/>
      <c r="G45" s="313"/>
      <c r="H45" s="314" t="e">
        <f t="shared" si="18"/>
        <v>#N/A</v>
      </c>
      <c r="L45" s="312"/>
      <c r="M45" s="312"/>
      <c r="P45" s="280" t="str" cm="1">
        <f t="array" ref="P45">_xll.BDP(I45,"ID_ISIN")</f>
        <v>#N/A Mandatory parameter [SECURITY] cannot be empty</v>
      </c>
      <c r="Q45" s="280" t="str" cm="1">
        <f t="array" ref="Q45">_xll.BDP(P45&amp;" Govt","MATURITY")</f>
        <v>#N/A Mandatory parameter [SECURITY] cannot be empty Govt</v>
      </c>
      <c r="R45" s="280" t="str" cm="1">
        <f t="array" ref="R45">_xll.BDP(I45,"CRNCY")</f>
        <v>#N/A Mandatory parameter [SECURITY] cannot be empty</v>
      </c>
      <c r="S45" s="307" t="str" cm="1">
        <f t="array" ref="S45">_xll.BDP(P45&amp;" Govt","RISK_MID")</f>
        <v>#N/A Mandatory parameter [SECURITY] cannot be empty Govt</v>
      </c>
      <c r="T45" s="308" t="e">
        <f t="shared" si="39"/>
        <v>#VALUE!</v>
      </c>
      <c r="U45" s="280" t="str" cm="1">
        <f t="array" ref="U45">IF(R45="GBP",1,_xll.BDP("GBP"&amp;R45&amp;" CURNCY","PX_LAST"))</f>
        <v>#N/A Invalid Security</v>
      </c>
      <c r="V45" s="393" t="e">
        <f t="shared" si="40"/>
        <v>#VALUE!</v>
      </c>
      <c r="X45" s="279" t="str">
        <f t="shared" si="41"/>
        <v>#N/A Mandatory parameter [SECURITY] cannot be empty</v>
      </c>
      <c r="Y45" s="306">
        <f t="shared" si="42"/>
        <v>0</v>
      </c>
      <c r="Z45" s="281">
        <f t="shared" si="43"/>
        <v>0</v>
      </c>
      <c r="AA45" s="281" t="e">
        <f t="shared" si="44"/>
        <v>#VALUE!</v>
      </c>
      <c r="AB45" s="307" t="str" cm="1">
        <f t="array" ref="AB45">_xll.BDP(P45&amp;" Govt","PX_DIRTY_MID")</f>
        <v>#N/A Mandatory parameter [SECURITY] cannot be empty Govt</v>
      </c>
      <c r="AC45" s="310" t="e">
        <f t="shared" si="45"/>
        <v>#VALUE!</v>
      </c>
      <c r="AD45" s="279">
        <f t="shared" si="46"/>
        <v>0</v>
      </c>
      <c r="AE45" s="281"/>
      <c r="AF45" s="281">
        <f t="shared" si="47"/>
        <v>0</v>
      </c>
      <c r="AG45" s="281" t="e">
        <f t="shared" si="48"/>
        <v>#VALUE!</v>
      </c>
      <c r="AH45" s="310" t="e">
        <f t="shared" si="49"/>
        <v>#VALUE!</v>
      </c>
      <c r="AI45" s="280" t="b">
        <f t="shared" si="50"/>
        <v>1</v>
      </c>
      <c r="AJ45" s="307" t="e">
        <f t="shared" si="51"/>
        <v>#VALUE!</v>
      </c>
      <c r="AK45" s="321" t="s">
        <v>1341</v>
      </c>
      <c r="AL45" s="322">
        <f t="shared" si="52"/>
        <v>0</v>
      </c>
      <c r="AM45" s="322">
        <f t="shared" si="53"/>
        <v>0</v>
      </c>
      <c r="AN45" s="322" t="str">
        <f t="shared" si="54"/>
        <v>Buy</v>
      </c>
      <c r="AO45" s="323">
        <f t="shared" si="55"/>
        <v>0</v>
      </c>
      <c r="AP45" s="322" t="str">
        <f t="shared" si="56"/>
        <v>EULNGFI</v>
      </c>
      <c r="AQ45" s="324" t="str">
        <f t="shared" si="57"/>
        <v>07/18/2024</v>
      </c>
      <c r="AR45" s="322" t="s">
        <v>1035</v>
      </c>
      <c r="AS45" s="322" t="s">
        <v>1024</v>
      </c>
      <c r="AT45" s="322" t="s">
        <v>1025</v>
      </c>
      <c r="AU45" s="322"/>
      <c r="AV45" s="327"/>
      <c r="AW45" s="280" t="str" cm="1">
        <f t="array" ref="AW45">_xll.BDP(I45,"SECURITY_TYP")</f>
        <v>#N/A Mandatory parameter [SECURITY] cannot be empty</v>
      </c>
    </row>
    <row r="46" spans="1:49" s="280" customFormat="1" hidden="1" x14ac:dyDescent="0.35">
      <c r="E46" s="382"/>
      <c r="G46" s="313"/>
      <c r="H46" s="314" t="e">
        <f t="shared" si="18"/>
        <v>#N/A</v>
      </c>
      <c r="M46" s="382"/>
      <c r="P46" s="280" t="str" cm="1">
        <f t="array" ref="P46">_xll.BDP(I46,"ID_ISIN")</f>
        <v>#N/A Mandatory parameter [SECURITY] cannot be empty</v>
      </c>
      <c r="Q46" s="280" t="str" cm="1">
        <f t="array" ref="Q46">_xll.BDP(P46&amp;" Govt","MATURITY")</f>
        <v>#N/A Mandatory parameter [SECURITY] cannot be empty Govt</v>
      </c>
      <c r="R46" s="280" t="str" cm="1">
        <f t="array" ref="R46">_xll.BDP(I46,"CRNCY")</f>
        <v>#N/A Mandatory parameter [SECURITY] cannot be empty</v>
      </c>
      <c r="S46" s="307" t="str" cm="1">
        <f t="array" ref="S46">_xll.BDP(P46&amp;" Govt","RISK_MID")</f>
        <v>#N/A Mandatory parameter [SECURITY] cannot be empty Govt</v>
      </c>
      <c r="T46" s="308" t="e">
        <f t="shared" si="39"/>
        <v>#VALUE!</v>
      </c>
      <c r="U46" s="280" t="str" cm="1">
        <f t="array" ref="U46">IF(R46="GBP",1,_xll.BDP("GBP"&amp;R46&amp;" CURNCY","PX_LAST"))</f>
        <v>#N/A Invalid Security</v>
      </c>
      <c r="V46" s="393" t="e">
        <f t="shared" si="40"/>
        <v>#VALUE!</v>
      </c>
      <c r="X46" s="279" t="str">
        <f t="shared" si="41"/>
        <v>#N/A Mandatory parameter [SECURITY] cannot be empty</v>
      </c>
      <c r="Y46" s="306">
        <f t="shared" si="42"/>
        <v>0</v>
      </c>
      <c r="Z46" s="281">
        <f t="shared" si="43"/>
        <v>0</v>
      </c>
      <c r="AA46" s="281" t="e">
        <f t="shared" si="44"/>
        <v>#VALUE!</v>
      </c>
      <c r="AB46" s="307" t="str" cm="1">
        <f t="array" ref="AB46">_xll.BDP(P46&amp;" Govt","PX_DIRTY_MID")</f>
        <v>#N/A Mandatory parameter [SECURITY] cannot be empty Govt</v>
      </c>
      <c r="AC46" s="310" t="e">
        <f t="shared" si="45"/>
        <v>#VALUE!</v>
      </c>
      <c r="AD46" s="279">
        <f t="shared" si="46"/>
        <v>0</v>
      </c>
      <c r="AE46" s="281"/>
      <c r="AF46" s="281">
        <f t="shared" si="47"/>
        <v>0</v>
      </c>
      <c r="AG46" s="281" t="e">
        <f t="shared" si="48"/>
        <v>#VALUE!</v>
      </c>
      <c r="AH46" s="310" t="e">
        <f t="shared" si="49"/>
        <v>#VALUE!</v>
      </c>
      <c r="AI46" s="280" t="b">
        <f t="shared" si="50"/>
        <v>1</v>
      </c>
      <c r="AJ46" s="307" t="e">
        <f t="shared" si="51"/>
        <v>#VALUE!</v>
      </c>
      <c r="AK46" s="321" t="s">
        <v>1341</v>
      </c>
      <c r="AL46" s="322">
        <f t="shared" si="52"/>
        <v>0</v>
      </c>
      <c r="AM46" s="322">
        <f t="shared" si="53"/>
        <v>0</v>
      </c>
      <c r="AN46" s="322" t="str">
        <f t="shared" si="54"/>
        <v>Buy</v>
      </c>
      <c r="AO46" s="323">
        <f t="shared" si="55"/>
        <v>0</v>
      </c>
      <c r="AP46" s="322" t="str">
        <f t="shared" si="56"/>
        <v>EULNGFI</v>
      </c>
      <c r="AQ46" s="324" t="str">
        <f t="shared" si="57"/>
        <v>07/18/2024</v>
      </c>
      <c r="AR46" s="322" t="s">
        <v>1035</v>
      </c>
      <c r="AS46" s="322" t="s">
        <v>1024</v>
      </c>
      <c r="AT46" s="322" t="s">
        <v>1025</v>
      </c>
      <c r="AU46" s="322"/>
      <c r="AV46" s="327"/>
      <c r="AW46" s="280" t="str" cm="1">
        <f t="array" ref="AW46">_xll.BDP(I46,"SECURITY_TYP")</f>
        <v>#N/A Mandatory parameter [SECURITY] cannot be empty</v>
      </c>
    </row>
    <row r="47" spans="1:49" s="280" customFormat="1" hidden="1" x14ac:dyDescent="0.35">
      <c r="G47" s="313"/>
      <c r="H47" s="314" t="e">
        <f t="shared" si="18"/>
        <v>#N/A</v>
      </c>
      <c r="P47" s="280" t="str" cm="1">
        <f t="array" ref="P47">_xll.BDP(I47,"ID_ISIN")</f>
        <v>#N/A Mandatory parameter [SECURITY] cannot be empty</v>
      </c>
      <c r="Q47" s="280" t="str" cm="1">
        <f t="array" ref="Q47">_xll.BDP(P47&amp;" Govt","MATURITY")</f>
        <v>#N/A Mandatory parameter [SECURITY] cannot be empty Govt</v>
      </c>
      <c r="R47" s="280" t="str" cm="1">
        <f t="array" ref="R47">_xll.BDP(I47,"CRNCY")</f>
        <v>#N/A Mandatory parameter [SECURITY] cannot be empty</v>
      </c>
      <c r="S47" s="307" t="str" cm="1">
        <f t="array" ref="S47">_xll.BDP(P47&amp;" Govt","RISK_MID")</f>
        <v>#N/A Mandatory parameter [SECURITY] cannot be empty Govt</v>
      </c>
      <c r="T47" s="308" t="e">
        <f t="shared" si="39"/>
        <v>#VALUE!</v>
      </c>
      <c r="U47" s="280" t="str" cm="1">
        <f t="array" ref="U47">IF(R47="GBP",1,_xll.BDP("GBP"&amp;R47&amp;" CURNCY","PX_LAST"))</f>
        <v>#N/A Invalid Security</v>
      </c>
      <c r="V47" s="393" t="e">
        <f t="shared" si="40"/>
        <v>#VALUE!</v>
      </c>
      <c r="X47" s="279" t="str">
        <f t="shared" si="41"/>
        <v>#N/A Mandatory parameter [SECURITY] cannot be empty</v>
      </c>
      <c r="Y47" s="306">
        <f t="shared" si="42"/>
        <v>0</v>
      </c>
      <c r="Z47" s="281">
        <f t="shared" si="43"/>
        <v>0</v>
      </c>
      <c r="AA47" s="281" t="e">
        <f t="shared" si="44"/>
        <v>#VALUE!</v>
      </c>
      <c r="AB47" s="307" t="str" cm="1">
        <f t="array" ref="AB47">_xll.BDP(P47&amp;" Govt","PX_DIRTY_MID")</f>
        <v>#N/A Mandatory parameter [SECURITY] cannot be empty Govt</v>
      </c>
      <c r="AC47" s="310" t="e">
        <f t="shared" si="45"/>
        <v>#VALUE!</v>
      </c>
      <c r="AD47" s="279">
        <f t="shared" si="46"/>
        <v>0</v>
      </c>
      <c r="AE47" s="281"/>
      <c r="AF47" s="281">
        <f t="shared" si="47"/>
        <v>0</v>
      </c>
      <c r="AG47" s="281" t="e">
        <f t="shared" si="48"/>
        <v>#VALUE!</v>
      </c>
      <c r="AH47" s="310" t="e">
        <f t="shared" si="49"/>
        <v>#VALUE!</v>
      </c>
      <c r="AI47" s="280" t="b">
        <f t="shared" si="50"/>
        <v>1</v>
      </c>
      <c r="AJ47" s="307" t="e">
        <f t="shared" si="51"/>
        <v>#VALUE!</v>
      </c>
      <c r="AK47" s="321" t="s">
        <v>1341</v>
      </c>
      <c r="AL47" s="322">
        <f t="shared" si="52"/>
        <v>0</v>
      </c>
      <c r="AM47" s="322">
        <f t="shared" si="53"/>
        <v>0</v>
      </c>
      <c r="AN47" s="322" t="str">
        <f t="shared" si="54"/>
        <v>Buy</v>
      </c>
      <c r="AO47" s="323">
        <f t="shared" si="55"/>
        <v>0</v>
      </c>
      <c r="AP47" s="322" t="str">
        <f t="shared" si="56"/>
        <v>EULNGFI</v>
      </c>
      <c r="AQ47" s="324" t="str">
        <f t="shared" si="57"/>
        <v>07/18/2024</v>
      </c>
      <c r="AR47" s="322" t="s">
        <v>1035</v>
      </c>
      <c r="AS47" s="322" t="s">
        <v>1024</v>
      </c>
      <c r="AT47" s="322" t="s">
        <v>1025</v>
      </c>
      <c r="AU47" s="322"/>
      <c r="AV47" s="327"/>
      <c r="AW47" s="280" t="str" cm="1">
        <f t="array" ref="AW47">_xll.BDP(I47,"SECURITY_TYP")</f>
        <v>#N/A Mandatory parameter [SECURITY] cannot be empty</v>
      </c>
    </row>
    <row r="48" spans="1:49" s="280" customFormat="1" hidden="1" x14ac:dyDescent="0.35">
      <c r="G48" s="313"/>
      <c r="H48" s="314" t="e">
        <f t="shared" si="18"/>
        <v>#N/A</v>
      </c>
      <c r="P48" s="280" t="str" cm="1">
        <f t="array" ref="P48">_xll.BDP(I48,"ID_ISIN")</f>
        <v>#N/A Mandatory parameter [SECURITY] cannot be empty</v>
      </c>
      <c r="Q48" s="280" t="str" cm="1">
        <f t="array" ref="Q48">_xll.BDP(P48&amp;" Govt","MATURITY")</f>
        <v>#N/A Mandatory parameter [SECURITY] cannot be empty Govt</v>
      </c>
      <c r="R48" s="280" t="str" cm="1">
        <f t="array" ref="R48">_xll.BDP(I48,"CRNCY")</f>
        <v>#N/A Mandatory parameter [SECURITY] cannot be empty</v>
      </c>
      <c r="S48" s="307" t="str" cm="1">
        <f t="array" ref="S48">_xll.BDP(P48&amp;" Govt","RISK_MID")</f>
        <v>#N/A Mandatory parameter [SECURITY] cannot be empty Govt</v>
      </c>
      <c r="T48" s="308" t="e">
        <f t="shared" si="39"/>
        <v>#VALUE!</v>
      </c>
      <c r="U48" s="280" t="str" cm="1">
        <f t="array" ref="U48">IF(R48="GBP",1,_xll.BDP("GBP"&amp;R48&amp;" CURNCY","PX_LAST"))</f>
        <v>#N/A Invalid Security</v>
      </c>
      <c r="V48" s="393" t="e">
        <f t="shared" si="40"/>
        <v>#VALUE!</v>
      </c>
      <c r="X48" s="279" t="str">
        <f t="shared" si="41"/>
        <v>#N/A Mandatory parameter [SECURITY] cannot be empty</v>
      </c>
      <c r="Y48" s="306">
        <f t="shared" si="42"/>
        <v>0</v>
      </c>
      <c r="Z48" s="281">
        <f t="shared" si="43"/>
        <v>0</v>
      </c>
      <c r="AA48" s="281" t="e">
        <f t="shared" si="44"/>
        <v>#VALUE!</v>
      </c>
      <c r="AB48" s="307" t="str" cm="1">
        <f t="array" ref="AB48">_xll.BDP(P48&amp;" Govt","PX_DIRTY_MID")</f>
        <v>#N/A Mandatory parameter [SECURITY] cannot be empty Govt</v>
      </c>
      <c r="AC48" s="310" t="e">
        <f t="shared" si="45"/>
        <v>#VALUE!</v>
      </c>
      <c r="AD48" s="279">
        <f t="shared" si="46"/>
        <v>0</v>
      </c>
      <c r="AE48" s="281"/>
      <c r="AF48" s="281">
        <f t="shared" si="47"/>
        <v>0</v>
      </c>
      <c r="AG48" s="281" t="e">
        <f t="shared" si="48"/>
        <v>#VALUE!</v>
      </c>
      <c r="AH48" s="310" t="e">
        <f t="shared" si="49"/>
        <v>#VALUE!</v>
      </c>
      <c r="AI48" s="280" t="b">
        <f t="shared" si="50"/>
        <v>1</v>
      </c>
      <c r="AJ48" s="307" t="e">
        <f t="shared" si="51"/>
        <v>#VALUE!</v>
      </c>
      <c r="AK48" s="321" t="s">
        <v>1341</v>
      </c>
      <c r="AL48" s="322">
        <f t="shared" si="52"/>
        <v>0</v>
      </c>
      <c r="AM48" s="322">
        <f t="shared" si="53"/>
        <v>0</v>
      </c>
      <c r="AN48" s="322" t="str">
        <f t="shared" si="54"/>
        <v>Buy</v>
      </c>
      <c r="AO48" s="323">
        <f t="shared" si="55"/>
        <v>0</v>
      </c>
      <c r="AP48" s="322" t="str">
        <f t="shared" si="56"/>
        <v>EULNGFI</v>
      </c>
      <c r="AQ48" s="324" t="str">
        <f t="shared" si="57"/>
        <v>07/18/2024</v>
      </c>
      <c r="AR48" s="322" t="s">
        <v>1035</v>
      </c>
      <c r="AS48" s="322" t="s">
        <v>1024</v>
      </c>
      <c r="AT48" s="322" t="s">
        <v>1025</v>
      </c>
      <c r="AU48" s="322"/>
      <c r="AV48" s="327"/>
      <c r="AW48" s="280" t="str" cm="1">
        <f t="array" ref="AW48">_xll.BDP(I48,"SECURITY_TYP")</f>
        <v>#N/A Mandatory parameter [SECURITY] cannot be empty</v>
      </c>
    </row>
    <row r="49" spans="5:49" s="280" customFormat="1" hidden="1" x14ac:dyDescent="0.35">
      <c r="G49" s="313"/>
      <c r="H49" s="314" t="e">
        <f t="shared" si="18"/>
        <v>#N/A</v>
      </c>
      <c r="P49" s="280" t="str" cm="1">
        <f t="array" ref="P49">_xll.BDP(I49,"ID_ISIN")</f>
        <v>#N/A Mandatory parameter [SECURITY] cannot be empty</v>
      </c>
      <c r="Q49" s="280" t="str" cm="1">
        <f t="array" ref="Q49">_xll.BDP(P49&amp;" Govt","MATURITY")</f>
        <v>#N/A Mandatory parameter [SECURITY] cannot be empty Govt</v>
      </c>
      <c r="R49" s="280" t="str" cm="1">
        <f t="array" ref="R49">_xll.BDP(I49,"CRNCY")</f>
        <v>#N/A Mandatory parameter [SECURITY] cannot be empty</v>
      </c>
      <c r="S49" s="307" t="str" cm="1">
        <f t="array" ref="S49">_xll.BDP(P49&amp;" Govt","RISK_MID")</f>
        <v>#N/A Mandatory parameter [SECURITY] cannot be empty Govt</v>
      </c>
      <c r="T49" s="308" t="e">
        <f t="shared" si="39"/>
        <v>#VALUE!</v>
      </c>
      <c r="U49" s="280" t="str" cm="1">
        <f t="array" ref="U49">IF(R49="GBP",1,_xll.BDP("GBP"&amp;R49&amp;" CURNCY","PX_LAST"))</f>
        <v>#N/A Invalid Security</v>
      </c>
      <c r="V49" s="393" t="e">
        <f t="shared" si="40"/>
        <v>#VALUE!</v>
      </c>
      <c r="X49" s="279" t="str">
        <f t="shared" si="41"/>
        <v>#N/A Mandatory parameter [SECURITY] cannot be empty</v>
      </c>
      <c r="Y49" s="306">
        <f t="shared" si="42"/>
        <v>0</v>
      </c>
      <c r="Z49" s="281">
        <f t="shared" si="43"/>
        <v>0</v>
      </c>
      <c r="AA49" s="281" t="e">
        <f t="shared" si="44"/>
        <v>#VALUE!</v>
      </c>
      <c r="AB49" s="307" t="str" cm="1">
        <f t="array" ref="AB49">_xll.BDP(P49&amp;" Govt","PX_DIRTY_MID")</f>
        <v>#N/A Mandatory parameter [SECURITY] cannot be empty Govt</v>
      </c>
      <c r="AC49" s="310" t="e">
        <f t="shared" si="45"/>
        <v>#VALUE!</v>
      </c>
      <c r="AD49" s="279">
        <f t="shared" si="46"/>
        <v>0</v>
      </c>
      <c r="AE49" s="281"/>
      <c r="AF49" s="281">
        <f t="shared" si="47"/>
        <v>0</v>
      </c>
      <c r="AG49" s="281" t="e">
        <f t="shared" si="48"/>
        <v>#VALUE!</v>
      </c>
      <c r="AH49" s="310" t="e">
        <f t="shared" si="49"/>
        <v>#VALUE!</v>
      </c>
      <c r="AI49" s="280" t="b">
        <f t="shared" si="50"/>
        <v>1</v>
      </c>
      <c r="AJ49" s="307" t="e">
        <f t="shared" si="51"/>
        <v>#VALUE!</v>
      </c>
      <c r="AK49" s="321" t="s">
        <v>1341</v>
      </c>
      <c r="AL49" s="322">
        <f t="shared" si="52"/>
        <v>0</v>
      </c>
      <c r="AM49" s="322">
        <f t="shared" si="53"/>
        <v>0</v>
      </c>
      <c r="AN49" s="322" t="str">
        <f t="shared" si="54"/>
        <v>Buy</v>
      </c>
      <c r="AO49" s="323">
        <f t="shared" si="55"/>
        <v>0</v>
      </c>
      <c r="AP49" s="322" t="str">
        <f t="shared" si="56"/>
        <v>EULNGFI</v>
      </c>
      <c r="AQ49" s="324" t="str">
        <f t="shared" si="57"/>
        <v>07/18/2024</v>
      </c>
      <c r="AR49" s="322" t="s">
        <v>1035</v>
      </c>
      <c r="AS49" s="322" t="s">
        <v>1024</v>
      </c>
      <c r="AT49" s="322" t="s">
        <v>1025</v>
      </c>
      <c r="AU49" s="322"/>
      <c r="AV49" s="327"/>
      <c r="AW49" s="280" t="str" cm="1">
        <f t="array" ref="AW49">_xll.BDP(I49,"SECURITY_TYP")</f>
        <v>#N/A Mandatory parameter [SECURITY] cannot be empty</v>
      </c>
    </row>
    <row r="50" spans="5:49" s="280" customFormat="1" hidden="1" x14ac:dyDescent="0.35">
      <c r="G50" s="313"/>
      <c r="H50" s="314" t="e">
        <f t="shared" si="18"/>
        <v>#N/A</v>
      </c>
      <c r="P50" s="280" t="str" cm="1">
        <f t="array" ref="P50">_xll.BDP(I50,"ID_ISIN")</f>
        <v>#N/A Mandatory parameter [SECURITY] cannot be empty</v>
      </c>
      <c r="Q50" s="280" t="str" cm="1">
        <f t="array" ref="Q50">_xll.BDP(P50&amp;" Govt","MATURITY")</f>
        <v>#N/A Mandatory parameter [SECURITY] cannot be empty Govt</v>
      </c>
      <c r="R50" s="280" t="str" cm="1">
        <f t="array" ref="R50">_xll.BDP(I50,"CRNCY")</f>
        <v>#N/A Mandatory parameter [SECURITY] cannot be empty</v>
      </c>
      <c r="S50" s="307" t="str" cm="1">
        <f t="array" ref="S50">_xll.BDP(P50&amp;" Govt","RISK_MID")</f>
        <v>#N/A Mandatory parameter [SECURITY] cannot be empty Govt</v>
      </c>
      <c r="T50" s="308" t="e">
        <f t="shared" si="39"/>
        <v>#VALUE!</v>
      </c>
      <c r="U50" s="280" t="str" cm="1">
        <f t="array" ref="U50">IF(R50="GBP",1,_xll.BDP("GBP"&amp;R50&amp;" CURNCY","PX_LAST"))</f>
        <v>#N/A Invalid Security</v>
      </c>
      <c r="V50" s="393" t="e">
        <f t="shared" si="40"/>
        <v>#VALUE!</v>
      </c>
      <c r="X50" s="279" t="str">
        <f t="shared" si="41"/>
        <v>#N/A Mandatory parameter [SECURITY] cannot be empty</v>
      </c>
      <c r="Y50" s="306">
        <f t="shared" si="42"/>
        <v>0</v>
      </c>
      <c r="Z50" s="281">
        <f t="shared" si="43"/>
        <v>0</v>
      </c>
      <c r="AA50" s="281" t="e">
        <f t="shared" si="44"/>
        <v>#VALUE!</v>
      </c>
      <c r="AB50" s="307" t="str" cm="1">
        <f t="array" ref="AB50">_xll.BDP(P50&amp;" Govt","PX_DIRTY_MID")</f>
        <v>#N/A Mandatory parameter [SECURITY] cannot be empty Govt</v>
      </c>
      <c r="AC50" s="310" t="e">
        <f t="shared" si="45"/>
        <v>#VALUE!</v>
      </c>
      <c r="AD50" s="279">
        <f t="shared" si="46"/>
        <v>0</v>
      </c>
      <c r="AE50" s="281"/>
      <c r="AF50" s="281">
        <f t="shared" si="47"/>
        <v>0</v>
      </c>
      <c r="AG50" s="281" t="e">
        <f t="shared" si="48"/>
        <v>#VALUE!</v>
      </c>
      <c r="AH50" s="310" t="e">
        <f t="shared" si="49"/>
        <v>#VALUE!</v>
      </c>
      <c r="AI50" s="280" t="b">
        <f t="shared" si="50"/>
        <v>1</v>
      </c>
      <c r="AJ50" s="307" t="e">
        <f t="shared" si="51"/>
        <v>#VALUE!</v>
      </c>
      <c r="AK50" s="321" t="s">
        <v>1341</v>
      </c>
      <c r="AL50" s="322">
        <f t="shared" si="52"/>
        <v>0</v>
      </c>
      <c r="AM50" s="322">
        <f t="shared" si="53"/>
        <v>0</v>
      </c>
      <c r="AN50" s="322" t="str">
        <f t="shared" si="54"/>
        <v>Buy</v>
      </c>
      <c r="AO50" s="323">
        <f t="shared" si="55"/>
        <v>0</v>
      </c>
      <c r="AP50" s="322" t="str">
        <f t="shared" si="56"/>
        <v>EULNGFI</v>
      </c>
      <c r="AQ50" s="324" t="str">
        <f t="shared" si="57"/>
        <v>07/18/2024</v>
      </c>
      <c r="AR50" s="322" t="s">
        <v>1035</v>
      </c>
      <c r="AS50" s="322" t="s">
        <v>1024</v>
      </c>
      <c r="AT50" s="322" t="s">
        <v>1025</v>
      </c>
      <c r="AU50" s="322"/>
      <c r="AV50" s="327"/>
      <c r="AW50" s="280" t="str" cm="1">
        <f t="array" ref="AW50">_xll.BDP(I50,"SECURITY_TYP")</f>
        <v>#N/A Mandatory parameter [SECURITY] cannot be empty</v>
      </c>
    </row>
    <row r="51" spans="5:49" s="280" customFormat="1" hidden="1" x14ac:dyDescent="0.35">
      <c r="G51" s="313"/>
      <c r="H51" s="314" t="e">
        <f t="shared" si="18"/>
        <v>#N/A</v>
      </c>
      <c r="P51" s="280" t="str" cm="1">
        <f t="array" ref="P51">_xll.BDP(I51,"ID_ISIN")</f>
        <v>#N/A Mandatory parameter [SECURITY] cannot be empty</v>
      </c>
      <c r="Q51" s="280" t="str" cm="1">
        <f t="array" ref="Q51">_xll.BDP(P51&amp;" Govt","MATURITY")</f>
        <v>#N/A Mandatory parameter [SECURITY] cannot be empty Govt</v>
      </c>
      <c r="R51" s="280" t="str" cm="1">
        <f t="array" ref="R51">_xll.BDP(I51,"CRNCY")</f>
        <v>#N/A Mandatory parameter [SECURITY] cannot be empty</v>
      </c>
      <c r="S51" s="307" t="str" cm="1">
        <f t="array" ref="S51">_xll.BDP(P51&amp;" Govt","RISK_MID")</f>
        <v>#N/A Mandatory parameter [SECURITY] cannot be empty Govt</v>
      </c>
      <c r="T51" s="308" t="e">
        <f t="shared" si="39"/>
        <v>#VALUE!</v>
      </c>
      <c r="U51" s="280" t="str" cm="1">
        <f t="array" ref="U51">IF(R51="GBP",1,_xll.BDP("GBP"&amp;R51&amp;" CURNCY","PX_LAST"))</f>
        <v>#N/A Invalid Security</v>
      </c>
      <c r="V51" s="393" t="e">
        <f t="shared" si="40"/>
        <v>#VALUE!</v>
      </c>
      <c r="X51" s="279" t="str">
        <f t="shared" si="41"/>
        <v>#N/A Mandatory parameter [SECURITY] cannot be empty</v>
      </c>
      <c r="Y51" s="306">
        <f t="shared" si="42"/>
        <v>0</v>
      </c>
      <c r="Z51" s="281">
        <f t="shared" si="43"/>
        <v>0</v>
      </c>
      <c r="AA51" s="281" t="e">
        <f t="shared" si="44"/>
        <v>#VALUE!</v>
      </c>
      <c r="AB51" s="307" t="str" cm="1">
        <f t="array" ref="AB51">_xll.BDP(P51&amp;" Govt","PX_DIRTY_MID")</f>
        <v>#N/A Mandatory parameter [SECURITY] cannot be empty Govt</v>
      </c>
      <c r="AC51" s="310" t="e">
        <f t="shared" si="45"/>
        <v>#VALUE!</v>
      </c>
      <c r="AD51" s="279">
        <f t="shared" si="46"/>
        <v>0</v>
      </c>
      <c r="AE51" s="281"/>
      <c r="AF51" s="281">
        <f t="shared" si="47"/>
        <v>0</v>
      </c>
      <c r="AG51" s="281" t="e">
        <f t="shared" si="48"/>
        <v>#VALUE!</v>
      </c>
      <c r="AH51" s="310" t="e">
        <f t="shared" si="49"/>
        <v>#VALUE!</v>
      </c>
      <c r="AI51" s="280" t="b">
        <f t="shared" si="50"/>
        <v>1</v>
      </c>
      <c r="AJ51" s="395" t="e">
        <f t="shared" si="51"/>
        <v>#VALUE!</v>
      </c>
      <c r="AK51" s="321" t="s">
        <v>1341</v>
      </c>
      <c r="AL51" s="322">
        <f t="shared" si="52"/>
        <v>0</v>
      </c>
      <c r="AM51" s="322">
        <f t="shared" si="53"/>
        <v>0</v>
      </c>
      <c r="AN51" s="322" t="str">
        <f t="shared" si="54"/>
        <v>Buy</v>
      </c>
      <c r="AO51" s="323">
        <f t="shared" si="55"/>
        <v>0</v>
      </c>
      <c r="AP51" s="322" t="str">
        <f t="shared" si="56"/>
        <v>EULNGFI</v>
      </c>
      <c r="AQ51" s="324" t="str">
        <f t="shared" si="57"/>
        <v>07/18/2024</v>
      </c>
      <c r="AR51" s="322" t="s">
        <v>1035</v>
      </c>
      <c r="AS51" s="322" t="s">
        <v>1024</v>
      </c>
      <c r="AT51" s="322" t="s">
        <v>1025</v>
      </c>
      <c r="AU51" s="322"/>
      <c r="AV51" s="327"/>
      <c r="AW51" s="280" t="str" cm="1">
        <f t="array" ref="AW51">_xll.BDP(I51,"SECURITY_TYP")</f>
        <v>#N/A Mandatory parameter [SECURITY] cannot be empty</v>
      </c>
    </row>
    <row r="52" spans="5:49" s="280" customFormat="1" hidden="1" x14ac:dyDescent="0.35">
      <c r="G52" s="313"/>
      <c r="H52" s="314" t="e">
        <f t="shared" si="18"/>
        <v>#N/A</v>
      </c>
      <c r="P52" s="280" t="str" cm="1">
        <f t="array" ref="P52">_xll.BDP(I52,"ID_ISIN")</f>
        <v>#N/A Mandatory parameter [SECURITY] cannot be empty</v>
      </c>
      <c r="Q52" s="280" t="str" cm="1">
        <f t="array" ref="Q52">_xll.BDP(P52&amp;" Govt","MATURITY")</f>
        <v>#N/A Mandatory parameter [SECURITY] cannot be empty Govt</v>
      </c>
      <c r="R52" s="280" t="str" cm="1">
        <f t="array" ref="R52">_xll.BDP(I52,"CRNCY")</f>
        <v>#N/A Mandatory parameter [SECURITY] cannot be empty</v>
      </c>
      <c r="S52" s="307" t="str" cm="1">
        <f t="array" ref="S52">_xll.BDP(P52&amp;" Govt","RISK_MID")</f>
        <v>#N/A Mandatory parameter [SECURITY] cannot be empty Govt</v>
      </c>
      <c r="T52" s="308" t="e">
        <f t="shared" si="39"/>
        <v>#VALUE!</v>
      </c>
      <c r="U52" s="280" t="str" cm="1">
        <f t="array" ref="U52">IF(R52="GBP",1,_xll.BDP("GBP"&amp;R52&amp;" CURNCY","PX_LAST"))</f>
        <v>#N/A Invalid Security</v>
      </c>
      <c r="V52" s="393" t="e">
        <f t="shared" si="40"/>
        <v>#VALUE!</v>
      </c>
      <c r="X52" s="279" t="str">
        <f t="shared" si="41"/>
        <v>#N/A Mandatory parameter [SECURITY] cannot be empty</v>
      </c>
      <c r="Y52" s="306">
        <f t="shared" si="42"/>
        <v>0</v>
      </c>
      <c r="Z52" s="281">
        <f t="shared" si="43"/>
        <v>0</v>
      </c>
      <c r="AA52" s="281" t="e">
        <f t="shared" si="44"/>
        <v>#VALUE!</v>
      </c>
      <c r="AB52" s="307" t="str" cm="1">
        <f t="array" ref="AB52">_xll.BDP(P52&amp;" Govt","PX_DIRTY_MID")</f>
        <v>#N/A Mandatory parameter [SECURITY] cannot be empty Govt</v>
      </c>
      <c r="AC52" s="310" t="e">
        <f t="shared" si="45"/>
        <v>#VALUE!</v>
      </c>
      <c r="AD52" s="279">
        <f t="shared" si="46"/>
        <v>0</v>
      </c>
      <c r="AE52" s="281"/>
      <c r="AF52" s="281">
        <f t="shared" si="47"/>
        <v>0</v>
      </c>
      <c r="AG52" s="281" t="e">
        <f t="shared" si="48"/>
        <v>#VALUE!</v>
      </c>
      <c r="AH52" s="310" t="e">
        <f t="shared" si="49"/>
        <v>#VALUE!</v>
      </c>
      <c r="AI52" s="280" t="b">
        <f t="shared" si="50"/>
        <v>1</v>
      </c>
      <c r="AJ52" s="307" t="e">
        <f t="shared" si="51"/>
        <v>#VALUE!</v>
      </c>
      <c r="AK52" s="321" t="s">
        <v>1341</v>
      </c>
      <c r="AL52" s="322">
        <f t="shared" si="52"/>
        <v>0</v>
      </c>
      <c r="AM52" s="322">
        <f t="shared" si="53"/>
        <v>0</v>
      </c>
      <c r="AN52" s="322" t="str">
        <f t="shared" si="54"/>
        <v>Buy</v>
      </c>
      <c r="AO52" s="323">
        <f t="shared" si="55"/>
        <v>0</v>
      </c>
      <c r="AP52" s="322" t="str">
        <f t="shared" si="56"/>
        <v>EULNGFI</v>
      </c>
      <c r="AQ52" s="324" t="str">
        <f t="shared" si="57"/>
        <v>07/18/2024</v>
      </c>
      <c r="AR52" s="322" t="s">
        <v>1035</v>
      </c>
      <c r="AS52" s="322" t="s">
        <v>1024</v>
      </c>
      <c r="AT52" s="322" t="s">
        <v>1025</v>
      </c>
      <c r="AU52" s="322"/>
      <c r="AV52" s="327"/>
      <c r="AW52" s="280" t="str" cm="1">
        <f t="array" ref="AW52">_xll.BDP(I52,"SECURITY_TYP")</f>
        <v>#N/A Mandatory parameter [SECURITY] cannot be empty</v>
      </c>
    </row>
    <row r="53" spans="5:49" s="280" customFormat="1" hidden="1" x14ac:dyDescent="0.35">
      <c r="E53" s="312"/>
      <c r="G53" s="313"/>
      <c r="H53" s="314" t="e">
        <f t="shared" si="18"/>
        <v>#N/A</v>
      </c>
      <c r="M53" s="312"/>
      <c r="P53" s="280" t="str" cm="1">
        <f t="array" ref="P53">_xll.BDP(I53,"ID_ISIN")</f>
        <v>#N/A Mandatory parameter [SECURITY] cannot be empty</v>
      </c>
      <c r="Q53" s="280" t="str" cm="1">
        <f t="array" ref="Q53">_xll.BDP(P53&amp;" Govt","MATURITY")</f>
        <v>#N/A Mandatory parameter [SECURITY] cannot be empty Govt</v>
      </c>
      <c r="R53" s="280" t="str" cm="1">
        <f t="array" ref="R53">_xll.BDP(I53,"CRNCY")</f>
        <v>#N/A Mandatory parameter [SECURITY] cannot be empty</v>
      </c>
      <c r="S53" s="307" t="str" cm="1">
        <f t="array" ref="S53">_xll.BDP(P53&amp;" Govt","RISK_MID")</f>
        <v>#N/A Mandatory parameter [SECURITY] cannot be empty Govt</v>
      </c>
      <c r="T53" s="308" t="e">
        <f t="shared" si="39"/>
        <v>#VALUE!</v>
      </c>
      <c r="U53" s="280" t="str" cm="1">
        <f t="array" ref="U53">IF(R53="GBP",1,_xll.BDP("GBP"&amp;R53&amp;" CURNCY","PX_LAST"))</f>
        <v>#N/A Invalid Security</v>
      </c>
      <c r="V53" s="393" t="e">
        <f t="shared" si="40"/>
        <v>#VALUE!</v>
      </c>
      <c r="X53" s="279" t="str">
        <f t="shared" si="41"/>
        <v>#N/A Mandatory parameter [SECURITY] cannot be empty</v>
      </c>
      <c r="Y53" s="306">
        <f t="shared" si="42"/>
        <v>0</v>
      </c>
      <c r="Z53" s="281">
        <f t="shared" si="43"/>
        <v>0</v>
      </c>
      <c r="AA53" s="281" t="e">
        <f t="shared" si="44"/>
        <v>#VALUE!</v>
      </c>
      <c r="AB53" s="307" t="str" cm="1">
        <f t="array" ref="AB53">_xll.BDP(P53&amp;" Govt","PX_DIRTY_MID")</f>
        <v>#N/A Mandatory parameter [SECURITY] cannot be empty Govt</v>
      </c>
      <c r="AC53" s="310" t="e">
        <f t="shared" si="45"/>
        <v>#VALUE!</v>
      </c>
      <c r="AD53" s="279">
        <f t="shared" si="46"/>
        <v>0</v>
      </c>
      <c r="AE53" s="281"/>
      <c r="AF53" s="281">
        <f t="shared" si="47"/>
        <v>0</v>
      </c>
      <c r="AG53" s="281" t="e">
        <f t="shared" si="48"/>
        <v>#VALUE!</v>
      </c>
      <c r="AH53" s="310" t="e">
        <f t="shared" si="49"/>
        <v>#VALUE!</v>
      </c>
      <c r="AI53" s="280" t="b">
        <f t="shared" si="50"/>
        <v>1</v>
      </c>
      <c r="AJ53" s="307" t="e">
        <f t="shared" si="51"/>
        <v>#VALUE!</v>
      </c>
      <c r="AK53" s="321" t="s">
        <v>1341</v>
      </c>
      <c r="AL53" s="322">
        <f t="shared" si="52"/>
        <v>0</v>
      </c>
      <c r="AM53" s="322">
        <f t="shared" si="53"/>
        <v>0</v>
      </c>
      <c r="AN53" s="322" t="str">
        <f t="shared" si="54"/>
        <v>Buy</v>
      </c>
      <c r="AO53" s="323">
        <f t="shared" si="55"/>
        <v>0</v>
      </c>
      <c r="AP53" s="322" t="str">
        <f t="shared" si="56"/>
        <v>EULNGFI</v>
      </c>
      <c r="AQ53" s="324" t="str">
        <f t="shared" si="57"/>
        <v>07/18/2024</v>
      </c>
      <c r="AR53" s="322" t="s">
        <v>1035</v>
      </c>
      <c r="AS53" s="322" t="s">
        <v>1024</v>
      </c>
      <c r="AT53" s="322" t="s">
        <v>1025</v>
      </c>
      <c r="AU53" s="322"/>
      <c r="AV53" s="327"/>
      <c r="AW53" s="280" t="str" cm="1">
        <f t="array" ref="AW53">_xll.BDP(I53,"SECURITY_TYP")</f>
        <v>#N/A Mandatory parameter [SECURITY] cannot be empty</v>
      </c>
    </row>
    <row r="54" spans="5:49" s="280" customFormat="1" hidden="1" x14ac:dyDescent="0.35">
      <c r="G54" s="313"/>
      <c r="H54" s="314" t="e">
        <f t="shared" si="18"/>
        <v>#N/A</v>
      </c>
      <c r="P54" s="280" t="str" cm="1">
        <f t="array" ref="P54">_xll.BDP(I54,"ID_ISIN")</f>
        <v>#N/A Mandatory parameter [SECURITY] cannot be empty</v>
      </c>
      <c r="Q54" s="280" t="str" cm="1">
        <f t="array" ref="Q54">_xll.BDP(P54&amp;" Govt","MATURITY")</f>
        <v>#N/A Mandatory parameter [SECURITY] cannot be empty Govt</v>
      </c>
      <c r="R54" s="280" t="str" cm="1">
        <f t="array" ref="R54">_xll.BDP(I54,"CRNCY")</f>
        <v>#N/A Mandatory parameter [SECURITY] cannot be empty</v>
      </c>
      <c r="S54" s="307" t="str" cm="1">
        <f t="array" ref="S54">_xll.BDP(P54&amp;" Govt","RISK_MID")</f>
        <v>#N/A Mandatory parameter [SECURITY] cannot be empty Govt</v>
      </c>
      <c r="T54" s="308" t="e">
        <f t="shared" si="39"/>
        <v>#VALUE!</v>
      </c>
      <c r="U54" s="280" t="str" cm="1">
        <f t="array" ref="U54">IF(R54="GBP",1,_xll.BDP("GBP"&amp;R54&amp;" CURNCY","PX_LAST"))</f>
        <v>#N/A Invalid Security</v>
      </c>
      <c r="V54" s="393" t="e">
        <f t="shared" si="40"/>
        <v>#VALUE!</v>
      </c>
      <c r="X54" s="279" t="str">
        <f t="shared" si="41"/>
        <v>#N/A Mandatory parameter [SECURITY] cannot be empty</v>
      </c>
      <c r="Y54" s="306">
        <f t="shared" si="42"/>
        <v>0</v>
      </c>
      <c r="Z54" s="281">
        <f t="shared" si="43"/>
        <v>0</v>
      </c>
      <c r="AA54" s="281" t="e">
        <f t="shared" si="44"/>
        <v>#VALUE!</v>
      </c>
      <c r="AB54" s="307" t="str" cm="1">
        <f t="array" ref="AB54">_xll.BDP(P54&amp;" Govt","PX_DIRTY_MID")</f>
        <v>#N/A Mandatory parameter [SECURITY] cannot be empty Govt</v>
      </c>
      <c r="AC54" s="310" t="e">
        <f t="shared" si="45"/>
        <v>#VALUE!</v>
      </c>
      <c r="AD54" s="279">
        <f t="shared" si="46"/>
        <v>0</v>
      </c>
      <c r="AE54" s="281"/>
      <c r="AF54" s="281">
        <f t="shared" si="47"/>
        <v>0</v>
      </c>
      <c r="AG54" s="281" t="e">
        <f t="shared" si="48"/>
        <v>#VALUE!</v>
      </c>
      <c r="AH54" s="310" t="e">
        <f t="shared" si="49"/>
        <v>#VALUE!</v>
      </c>
      <c r="AI54" s="280" t="b">
        <f t="shared" si="50"/>
        <v>1</v>
      </c>
      <c r="AJ54" s="307" t="e">
        <f t="shared" si="51"/>
        <v>#VALUE!</v>
      </c>
      <c r="AK54" s="321" t="s">
        <v>1341</v>
      </c>
      <c r="AL54" s="322">
        <f t="shared" si="52"/>
        <v>0</v>
      </c>
      <c r="AM54" s="322">
        <f t="shared" si="53"/>
        <v>0</v>
      </c>
      <c r="AN54" s="322" t="str">
        <f t="shared" si="54"/>
        <v>Buy</v>
      </c>
      <c r="AO54" s="323">
        <f t="shared" si="55"/>
        <v>0</v>
      </c>
      <c r="AP54" s="322" t="str">
        <f t="shared" si="56"/>
        <v>EULNGFI</v>
      </c>
      <c r="AQ54" s="324" t="str">
        <f t="shared" si="57"/>
        <v>07/18/2024</v>
      </c>
      <c r="AR54" s="322" t="s">
        <v>1035</v>
      </c>
      <c r="AS54" s="322" t="s">
        <v>1024</v>
      </c>
      <c r="AT54" s="322" t="s">
        <v>1025</v>
      </c>
      <c r="AU54" s="322"/>
      <c r="AV54" s="327"/>
      <c r="AW54" s="280" t="str" cm="1">
        <f t="array" ref="AW54">_xll.BDP(I54,"SECURITY_TYP")</f>
        <v>#N/A Mandatory parameter [SECURITY] cannot be empty</v>
      </c>
    </row>
    <row r="55" spans="5:49" s="280" customFormat="1" hidden="1" x14ac:dyDescent="0.35">
      <c r="G55" s="313"/>
      <c r="H55" s="314" t="e">
        <f t="shared" si="18"/>
        <v>#N/A</v>
      </c>
      <c r="P55" s="280" t="str" cm="1">
        <f t="array" ref="P55">_xll.BDP(I55,"ID_ISIN")</f>
        <v>#N/A Mandatory parameter [SECURITY] cannot be empty</v>
      </c>
      <c r="Q55" s="280" t="str" cm="1">
        <f t="array" ref="Q55">_xll.BDP(P55&amp;" Govt","MATURITY")</f>
        <v>#N/A Mandatory parameter [SECURITY] cannot be empty Govt</v>
      </c>
      <c r="R55" s="280" t="str" cm="1">
        <f t="array" ref="R55">_xll.BDP(I55,"CRNCY")</f>
        <v>#N/A Mandatory parameter [SECURITY] cannot be empty</v>
      </c>
      <c r="S55" s="307" t="str" cm="1">
        <f t="array" ref="S55">_xll.BDP(P55&amp;" Govt","RISK_MID")</f>
        <v>#N/A Mandatory parameter [SECURITY] cannot be empty Govt</v>
      </c>
      <c r="T55" s="308" t="e">
        <f t="shared" si="39"/>
        <v>#VALUE!</v>
      </c>
      <c r="U55" s="280" t="str" cm="1">
        <f t="array" ref="U55">IF(R55="GBP",1,_xll.BDP("GBP"&amp;R55&amp;" CURNCY","PX_LAST"))</f>
        <v>#N/A Invalid Security</v>
      </c>
      <c r="V55" s="393" t="e">
        <f t="shared" si="40"/>
        <v>#VALUE!</v>
      </c>
      <c r="X55" s="279" t="str">
        <f t="shared" si="41"/>
        <v>#N/A Mandatory parameter [SECURITY] cannot be empty</v>
      </c>
      <c r="Y55" s="306">
        <f t="shared" si="42"/>
        <v>0</v>
      </c>
      <c r="Z55" s="281">
        <f t="shared" si="43"/>
        <v>0</v>
      </c>
      <c r="AA55" s="281" t="e">
        <f t="shared" si="44"/>
        <v>#VALUE!</v>
      </c>
      <c r="AB55" s="307" t="str" cm="1">
        <f t="array" ref="AB55">_xll.BDP(P55&amp;" Govt","PX_DIRTY_MID")</f>
        <v>#N/A Mandatory parameter [SECURITY] cannot be empty Govt</v>
      </c>
      <c r="AC55" s="310" t="e">
        <f t="shared" si="45"/>
        <v>#VALUE!</v>
      </c>
      <c r="AD55" s="279">
        <f t="shared" si="46"/>
        <v>0</v>
      </c>
      <c r="AE55" s="281"/>
      <c r="AF55" s="281">
        <f t="shared" si="47"/>
        <v>0</v>
      </c>
      <c r="AG55" s="281" t="e">
        <f t="shared" si="48"/>
        <v>#VALUE!</v>
      </c>
      <c r="AH55" s="310" t="e">
        <f t="shared" si="49"/>
        <v>#VALUE!</v>
      </c>
      <c r="AI55" s="280" t="b">
        <f t="shared" si="50"/>
        <v>1</v>
      </c>
      <c r="AJ55" s="307" t="e">
        <f t="shared" si="51"/>
        <v>#VALUE!</v>
      </c>
      <c r="AK55" s="321" t="s">
        <v>1341</v>
      </c>
      <c r="AL55" s="322">
        <f t="shared" si="52"/>
        <v>0</v>
      </c>
      <c r="AM55" s="322">
        <f t="shared" si="53"/>
        <v>0</v>
      </c>
      <c r="AN55" s="322" t="str">
        <f t="shared" si="54"/>
        <v>Buy</v>
      </c>
      <c r="AO55" s="323">
        <f t="shared" si="55"/>
        <v>0</v>
      </c>
      <c r="AP55" s="322" t="str">
        <f t="shared" si="56"/>
        <v>EULNGFI</v>
      </c>
      <c r="AQ55" s="336" t="str">
        <f t="shared" si="57"/>
        <v>07/18/2024</v>
      </c>
      <c r="AR55" s="322" t="s">
        <v>1035</v>
      </c>
      <c r="AS55" s="322" t="s">
        <v>1024</v>
      </c>
      <c r="AT55" s="322" t="s">
        <v>1025</v>
      </c>
      <c r="AU55" s="322"/>
      <c r="AV55" s="327"/>
      <c r="AW55" s="280" t="str" cm="1">
        <f t="array" ref="AW55">_xll.BDP(I55,"SECURITY_TYP")</f>
        <v>#N/A Mandatory parameter [SECURITY] cannot be empty</v>
      </c>
    </row>
    <row r="56" spans="5:49" s="280" customFormat="1" hidden="1" x14ac:dyDescent="0.35">
      <c r="G56" s="313"/>
      <c r="H56" s="314" t="e">
        <f t="shared" si="18"/>
        <v>#N/A</v>
      </c>
      <c r="P56" s="280" t="str" cm="1">
        <f t="array" ref="P56">_xll.BDP(I56,"ID_ISIN")</f>
        <v>#N/A Mandatory parameter [SECURITY] cannot be empty</v>
      </c>
      <c r="Q56" s="280" t="str" cm="1">
        <f t="array" ref="Q56">_xll.BDP(P56&amp;" Govt","MATURITY")</f>
        <v>#N/A Mandatory parameter [SECURITY] cannot be empty Govt</v>
      </c>
      <c r="R56" s="280" t="str" cm="1">
        <f t="array" ref="R56">_xll.BDP(I56,"CRNCY")</f>
        <v>#N/A Mandatory parameter [SECURITY] cannot be empty</v>
      </c>
      <c r="S56" s="307" t="str" cm="1">
        <f t="array" ref="S56">_xll.BDP(P56&amp;" Govt","RISK_MID")</f>
        <v>#N/A Mandatory parameter [SECURITY] cannot be empty Govt</v>
      </c>
      <c r="T56" s="308" t="e">
        <f t="shared" si="39"/>
        <v>#VALUE!</v>
      </c>
      <c r="U56" s="280" t="str" cm="1">
        <f t="array" ref="U56">IF(R56="GBP",1,_xll.BDP("GBP"&amp;R56&amp;" CURNCY","PX_LAST"))</f>
        <v>#N/A Invalid Security</v>
      </c>
      <c r="V56" s="393" t="e">
        <f t="shared" si="40"/>
        <v>#VALUE!</v>
      </c>
      <c r="X56" s="279" t="str">
        <f t="shared" si="41"/>
        <v>#N/A Mandatory parameter [SECURITY] cannot be empty</v>
      </c>
      <c r="Y56" s="306">
        <f t="shared" si="42"/>
        <v>0</v>
      </c>
      <c r="Z56" s="281">
        <f t="shared" si="43"/>
        <v>0</v>
      </c>
      <c r="AA56" s="281" t="e">
        <f t="shared" si="44"/>
        <v>#VALUE!</v>
      </c>
      <c r="AB56" s="307" t="str" cm="1">
        <f t="array" ref="AB56">_xll.BDP(P56&amp;" Govt","PX_DIRTY_MID")</f>
        <v>#N/A Mandatory parameter [SECURITY] cannot be empty Govt</v>
      </c>
      <c r="AC56" s="310" t="e">
        <f t="shared" si="45"/>
        <v>#VALUE!</v>
      </c>
      <c r="AD56" s="279">
        <f t="shared" si="46"/>
        <v>0</v>
      </c>
      <c r="AE56" s="281"/>
      <c r="AF56" s="281">
        <f t="shared" si="47"/>
        <v>0</v>
      </c>
      <c r="AG56" s="281" t="e">
        <f t="shared" si="48"/>
        <v>#VALUE!</v>
      </c>
      <c r="AH56" s="310" t="e">
        <f t="shared" si="49"/>
        <v>#VALUE!</v>
      </c>
      <c r="AI56" s="280" t="b">
        <f t="shared" si="50"/>
        <v>1</v>
      </c>
      <c r="AJ56" s="307" t="e">
        <f t="shared" si="51"/>
        <v>#VALUE!</v>
      </c>
      <c r="AK56" s="321" t="s">
        <v>1341</v>
      </c>
      <c r="AL56" s="322">
        <f t="shared" si="52"/>
        <v>0</v>
      </c>
      <c r="AM56" s="322">
        <f t="shared" si="53"/>
        <v>0</v>
      </c>
      <c r="AN56" s="322" t="str">
        <f t="shared" si="54"/>
        <v>Buy</v>
      </c>
      <c r="AO56" s="323">
        <f t="shared" si="55"/>
        <v>0</v>
      </c>
      <c r="AP56" s="322" t="str">
        <f t="shared" si="56"/>
        <v>EULNGFI</v>
      </c>
      <c r="AQ56" s="336" t="str">
        <f t="shared" si="57"/>
        <v>07/18/2024</v>
      </c>
      <c r="AR56" s="322" t="s">
        <v>1035</v>
      </c>
      <c r="AS56" s="322" t="s">
        <v>1024</v>
      </c>
      <c r="AT56" s="322" t="s">
        <v>1025</v>
      </c>
      <c r="AU56" s="322"/>
      <c r="AV56" s="327"/>
      <c r="AW56" s="280" t="str" cm="1">
        <f t="array" ref="AW56">_xll.BDP(I56,"SECURITY_TYP")</f>
        <v>#N/A Mandatory parameter [SECURITY] cannot be empty</v>
      </c>
    </row>
    <row r="57" spans="5:49" s="280" customFormat="1" hidden="1" x14ac:dyDescent="0.35">
      <c r="G57" s="313"/>
      <c r="H57" s="314" t="e">
        <f t="shared" si="18"/>
        <v>#N/A</v>
      </c>
      <c r="P57" s="280" t="str" cm="1">
        <f t="array" ref="P57">_xll.BDP(I57,"ID_ISIN")</f>
        <v>#N/A Mandatory parameter [SECURITY] cannot be empty</v>
      </c>
      <c r="Q57" s="280" t="str" cm="1">
        <f t="array" ref="Q57">_xll.BDP(P57&amp;" Govt","MATURITY")</f>
        <v>#N/A Mandatory parameter [SECURITY] cannot be empty Govt</v>
      </c>
      <c r="R57" s="280" t="str" cm="1">
        <f t="array" ref="R57">_xll.BDP(I57,"CRNCY")</f>
        <v>#N/A Mandatory parameter [SECURITY] cannot be empty</v>
      </c>
      <c r="S57" s="307" t="str" cm="1">
        <f t="array" ref="S57">_xll.BDP(P57&amp;" Govt","RISK_MID")</f>
        <v>#N/A Mandatory parameter [SECURITY] cannot be empty Govt</v>
      </c>
      <c r="T57" s="308" t="e">
        <f t="shared" si="39"/>
        <v>#VALUE!</v>
      </c>
      <c r="U57" s="280" t="str" cm="1">
        <f t="array" ref="U57">IF(R57="GBP",1,_xll.BDP("GBP"&amp;R57&amp;" CURNCY","PX_LAST"))</f>
        <v>#N/A Invalid Security</v>
      </c>
      <c r="V57" s="393" t="e">
        <f t="shared" si="40"/>
        <v>#VALUE!</v>
      </c>
      <c r="X57" s="279" t="str">
        <f t="shared" si="41"/>
        <v>#N/A Mandatory parameter [SECURITY] cannot be empty</v>
      </c>
      <c r="Y57" s="306">
        <f t="shared" si="42"/>
        <v>0</v>
      </c>
      <c r="Z57" s="281">
        <f t="shared" si="43"/>
        <v>0</v>
      </c>
      <c r="AA57" s="281" t="e">
        <f t="shared" si="44"/>
        <v>#VALUE!</v>
      </c>
      <c r="AB57" s="307" t="str" cm="1">
        <f t="array" ref="AB57">_xll.BDP(P57&amp;" Govt","PX_DIRTY_MID")</f>
        <v>#N/A Mandatory parameter [SECURITY] cannot be empty Govt</v>
      </c>
      <c r="AC57" s="310" t="e">
        <f t="shared" si="45"/>
        <v>#VALUE!</v>
      </c>
      <c r="AD57" s="279">
        <f t="shared" si="46"/>
        <v>0</v>
      </c>
      <c r="AE57" s="281"/>
      <c r="AF57" s="281">
        <f t="shared" si="47"/>
        <v>0</v>
      </c>
      <c r="AG57" s="281" t="e">
        <f t="shared" si="48"/>
        <v>#VALUE!</v>
      </c>
      <c r="AH57" s="310" t="e">
        <f t="shared" si="49"/>
        <v>#VALUE!</v>
      </c>
      <c r="AI57" s="280" t="b">
        <f t="shared" si="50"/>
        <v>1</v>
      </c>
      <c r="AJ57" s="307" t="e">
        <f t="shared" si="51"/>
        <v>#VALUE!</v>
      </c>
      <c r="AK57" s="321" t="s">
        <v>1341</v>
      </c>
      <c r="AL57" s="322">
        <f t="shared" si="52"/>
        <v>0</v>
      </c>
      <c r="AM57" s="322">
        <f t="shared" si="53"/>
        <v>0</v>
      </c>
      <c r="AN57" s="322" t="str">
        <f t="shared" si="54"/>
        <v>Buy</v>
      </c>
      <c r="AO57" s="323">
        <f t="shared" si="55"/>
        <v>0</v>
      </c>
      <c r="AP57" s="322" t="str">
        <f t="shared" si="56"/>
        <v>EULNGFI</v>
      </c>
      <c r="AQ57" s="378" t="str">
        <f t="shared" si="57"/>
        <v>07/18/2024</v>
      </c>
      <c r="AR57" s="322" t="s">
        <v>1035</v>
      </c>
      <c r="AS57" s="322" t="s">
        <v>1024</v>
      </c>
      <c r="AT57" s="322" t="s">
        <v>1025</v>
      </c>
      <c r="AU57" s="322"/>
      <c r="AV57" s="327"/>
      <c r="AW57" s="280" t="str" cm="1">
        <f t="array" ref="AW57">_xll.BDP(I57,"SECURITY_TYP")</f>
        <v>#N/A Mandatory parameter [SECURITY] cannot be empty</v>
      </c>
    </row>
    <row r="58" spans="5:49" s="280" customFormat="1" hidden="1" x14ac:dyDescent="0.35">
      <c r="G58" s="313"/>
      <c r="H58" s="314" t="e">
        <f t="shared" si="18"/>
        <v>#N/A</v>
      </c>
      <c r="P58" s="280" t="str" cm="1">
        <f t="array" ref="P58">_xll.BDP(I58,"ID_ISIN")</f>
        <v>#N/A Mandatory parameter [SECURITY] cannot be empty</v>
      </c>
      <c r="Q58" s="280" t="str" cm="1">
        <f t="array" ref="Q58">_xll.BDP(P58&amp;" Govt","MATURITY")</f>
        <v>#N/A Mandatory parameter [SECURITY] cannot be empty Govt</v>
      </c>
      <c r="R58" s="280" t="str" cm="1">
        <f t="array" ref="R58">_xll.BDP(I58,"CRNCY")</f>
        <v>#N/A Mandatory parameter [SECURITY] cannot be empty</v>
      </c>
      <c r="S58" s="307" t="str" cm="1">
        <f t="array" ref="S58">_xll.BDP(P58&amp;" Govt","RISK_MID")</f>
        <v>#N/A Mandatory parameter [SECURITY] cannot be empty Govt</v>
      </c>
      <c r="T58" s="308" t="e">
        <f t="shared" si="39"/>
        <v>#VALUE!</v>
      </c>
      <c r="U58" s="280" t="str" cm="1">
        <f t="array" ref="U58">IF(R58="GBP",1,_xll.BDP("GBP"&amp;R58&amp;" CURNCY","PX_LAST"))</f>
        <v>#N/A Invalid Security</v>
      </c>
      <c r="V58" s="393" t="e">
        <f t="shared" si="40"/>
        <v>#VALUE!</v>
      </c>
      <c r="X58" s="279" t="str">
        <f t="shared" si="41"/>
        <v>#N/A Mandatory parameter [SECURITY] cannot be empty</v>
      </c>
      <c r="Y58" s="306">
        <f t="shared" si="42"/>
        <v>0</v>
      </c>
      <c r="Z58" s="281">
        <f t="shared" si="43"/>
        <v>0</v>
      </c>
      <c r="AA58" s="281" t="e">
        <f t="shared" si="44"/>
        <v>#VALUE!</v>
      </c>
      <c r="AB58" s="307" t="str" cm="1">
        <f t="array" ref="AB58">_xll.BDP(P58&amp;" Govt","PX_DIRTY_MID")</f>
        <v>#N/A Mandatory parameter [SECURITY] cannot be empty Govt</v>
      </c>
      <c r="AC58" s="310" t="e">
        <f t="shared" si="45"/>
        <v>#VALUE!</v>
      </c>
      <c r="AD58" s="279">
        <f t="shared" si="46"/>
        <v>0</v>
      </c>
      <c r="AE58" s="281"/>
      <c r="AF58" s="281">
        <f t="shared" si="47"/>
        <v>0</v>
      </c>
      <c r="AG58" s="281" t="e">
        <f t="shared" si="48"/>
        <v>#VALUE!</v>
      </c>
      <c r="AH58" s="310" t="e">
        <f t="shared" si="49"/>
        <v>#VALUE!</v>
      </c>
      <c r="AI58" s="280" t="b">
        <f t="shared" si="50"/>
        <v>1</v>
      </c>
      <c r="AJ58" s="307" t="e">
        <f t="shared" si="51"/>
        <v>#VALUE!</v>
      </c>
      <c r="AK58" s="321" t="s">
        <v>1341</v>
      </c>
      <c r="AL58" s="322">
        <f t="shared" si="52"/>
        <v>0</v>
      </c>
      <c r="AM58" s="322">
        <f t="shared" si="53"/>
        <v>0</v>
      </c>
      <c r="AN58" s="322" t="str">
        <f t="shared" si="54"/>
        <v>Buy</v>
      </c>
      <c r="AO58" s="323">
        <f t="shared" si="55"/>
        <v>0</v>
      </c>
      <c r="AP58" s="322" t="str">
        <f t="shared" si="56"/>
        <v>EULNGFI</v>
      </c>
      <c r="AQ58" s="336" t="str">
        <f t="shared" si="57"/>
        <v>07/18/2024</v>
      </c>
      <c r="AR58" s="322" t="s">
        <v>1035</v>
      </c>
      <c r="AS58" s="322" t="s">
        <v>1024</v>
      </c>
      <c r="AT58" s="322" t="s">
        <v>1025</v>
      </c>
      <c r="AU58" s="322"/>
      <c r="AV58" s="327"/>
      <c r="AW58" s="280" t="str" cm="1">
        <f t="array" ref="AW58">_xll.BDP(I58,"SECURITY_TYP")</f>
        <v>#N/A Mandatory parameter [SECURITY] cannot be empty</v>
      </c>
    </row>
    <row r="59" spans="5:49" s="280" customFormat="1" hidden="1" x14ac:dyDescent="0.35">
      <c r="G59" s="313"/>
      <c r="H59" s="314" t="e">
        <f t="shared" si="18"/>
        <v>#N/A</v>
      </c>
      <c r="P59" s="280" t="str" cm="1">
        <f t="array" ref="P59">_xll.BDP(I59,"ID_ISIN")</f>
        <v>#N/A Mandatory parameter [SECURITY] cannot be empty</v>
      </c>
      <c r="Q59" s="280" t="str" cm="1">
        <f t="array" ref="Q59">_xll.BDP(P59&amp;" Govt","MATURITY")</f>
        <v>#N/A Mandatory parameter [SECURITY] cannot be empty Govt</v>
      </c>
      <c r="R59" s="280" t="str" cm="1">
        <f t="array" ref="R59">_xll.BDP(I59,"CRNCY")</f>
        <v>#N/A Mandatory parameter [SECURITY] cannot be empty</v>
      </c>
      <c r="S59" s="307" t="str" cm="1">
        <f t="array" ref="S59">_xll.BDP(P59&amp;" Govt","RISK_MID")</f>
        <v>#N/A Mandatory parameter [SECURITY] cannot be empty Govt</v>
      </c>
      <c r="T59" s="308" t="e">
        <f t="shared" si="39"/>
        <v>#VALUE!</v>
      </c>
      <c r="U59" s="280" t="str" cm="1">
        <f t="array" ref="U59">IF(R59="GBP",1,_xll.BDP("GBP"&amp;R59&amp;" CURNCY","PX_LAST"))</f>
        <v>#N/A Invalid Security</v>
      </c>
      <c r="V59" s="393" t="e">
        <f t="shared" si="40"/>
        <v>#VALUE!</v>
      </c>
      <c r="X59" s="279" t="str">
        <f t="shared" si="41"/>
        <v>#N/A Mandatory parameter [SECURITY] cannot be empty</v>
      </c>
      <c r="Y59" s="306">
        <f t="shared" si="42"/>
        <v>0</v>
      </c>
      <c r="Z59" s="281">
        <f t="shared" si="43"/>
        <v>0</v>
      </c>
      <c r="AA59" s="281" t="e">
        <f t="shared" si="44"/>
        <v>#VALUE!</v>
      </c>
      <c r="AB59" s="307" t="str" cm="1">
        <f t="array" ref="AB59">_xll.BDP(P59&amp;" Govt","PX_DIRTY_MID")</f>
        <v>#N/A Mandatory parameter [SECURITY] cannot be empty Govt</v>
      </c>
      <c r="AC59" s="310" t="e">
        <f t="shared" si="45"/>
        <v>#VALUE!</v>
      </c>
      <c r="AD59" s="279">
        <f t="shared" si="46"/>
        <v>0</v>
      </c>
      <c r="AE59" s="281"/>
      <c r="AF59" s="281">
        <f t="shared" si="47"/>
        <v>0</v>
      </c>
      <c r="AG59" s="281" t="e">
        <f t="shared" si="48"/>
        <v>#VALUE!</v>
      </c>
      <c r="AH59" s="310" t="e">
        <f t="shared" si="49"/>
        <v>#VALUE!</v>
      </c>
      <c r="AI59" s="280" t="b">
        <f t="shared" si="50"/>
        <v>1</v>
      </c>
      <c r="AJ59" s="307" t="e">
        <f t="shared" si="51"/>
        <v>#VALUE!</v>
      </c>
      <c r="AK59" s="321" t="s">
        <v>1341</v>
      </c>
      <c r="AL59" s="322">
        <f t="shared" si="52"/>
        <v>0</v>
      </c>
      <c r="AM59" s="322">
        <f t="shared" si="53"/>
        <v>0</v>
      </c>
      <c r="AN59" s="322" t="str">
        <f t="shared" si="54"/>
        <v>Buy</v>
      </c>
      <c r="AO59" s="323">
        <f t="shared" si="55"/>
        <v>0</v>
      </c>
      <c r="AP59" s="322" t="str">
        <f t="shared" si="56"/>
        <v>EULNGFI</v>
      </c>
      <c r="AQ59" s="336" t="str">
        <f t="shared" si="57"/>
        <v>07/18/2024</v>
      </c>
      <c r="AR59" s="322" t="s">
        <v>1035</v>
      </c>
      <c r="AS59" s="322" t="s">
        <v>1024</v>
      </c>
      <c r="AT59" s="322" t="s">
        <v>1025</v>
      </c>
      <c r="AU59" s="322"/>
      <c r="AV59" s="327"/>
      <c r="AW59" s="280" t="str" cm="1">
        <f t="array" ref="AW59">_xll.BDP(I59,"SECURITY_TYP")</f>
        <v>#N/A Mandatory parameter [SECURITY] cannot be empty</v>
      </c>
    </row>
    <row r="60" spans="5:49" s="280" customFormat="1" hidden="1" x14ac:dyDescent="0.35">
      <c r="G60" s="313"/>
      <c r="H60" s="314" t="e">
        <f t="shared" si="18"/>
        <v>#N/A</v>
      </c>
      <c r="P60" s="280" t="str" cm="1">
        <f t="array" ref="P60">_xll.BDP(I60,"ID_ISIN")</f>
        <v>#N/A Mandatory parameter [SECURITY] cannot be empty</v>
      </c>
      <c r="Q60" s="280" t="str" cm="1">
        <f t="array" ref="Q60">_xll.BDP(P60&amp;" Govt","MATURITY")</f>
        <v>#N/A Mandatory parameter [SECURITY] cannot be empty Govt</v>
      </c>
      <c r="R60" s="280" t="str" cm="1">
        <f t="array" ref="R60">_xll.BDP(I60,"CRNCY")</f>
        <v>#N/A Mandatory parameter [SECURITY] cannot be empty</v>
      </c>
      <c r="S60" s="307" t="str" cm="1">
        <f t="array" ref="S60">_xll.BDP(P60&amp;" Govt","RISK_MID")</f>
        <v>#N/A Mandatory parameter [SECURITY] cannot be empty Govt</v>
      </c>
      <c r="T60" s="308" t="e">
        <f t="shared" si="39"/>
        <v>#VALUE!</v>
      </c>
      <c r="U60" s="280" t="str" cm="1">
        <f t="array" ref="U60">IF(R60="GBP",1,_xll.BDP("GBP"&amp;R60&amp;" CURNCY","PX_LAST"))</f>
        <v>#N/A Invalid Security</v>
      </c>
      <c r="V60" s="393" t="e">
        <f t="shared" si="40"/>
        <v>#VALUE!</v>
      </c>
      <c r="X60" s="279" t="str">
        <f t="shared" si="41"/>
        <v>#N/A Mandatory parameter [SECURITY] cannot be empty</v>
      </c>
      <c r="Y60" s="306">
        <f t="shared" si="42"/>
        <v>0</v>
      </c>
      <c r="Z60" s="281">
        <f t="shared" si="43"/>
        <v>0</v>
      </c>
      <c r="AA60" s="281" t="e">
        <f t="shared" si="44"/>
        <v>#VALUE!</v>
      </c>
      <c r="AB60" s="307" t="str" cm="1">
        <f t="array" ref="AB60">_xll.BDP(P60&amp;" Govt","PX_DIRTY_MID")</f>
        <v>#N/A Mandatory parameter [SECURITY] cannot be empty Govt</v>
      </c>
      <c r="AC60" s="310" t="e">
        <f t="shared" si="45"/>
        <v>#VALUE!</v>
      </c>
      <c r="AD60" s="279">
        <f t="shared" si="46"/>
        <v>0</v>
      </c>
      <c r="AE60" s="281"/>
      <c r="AF60" s="281">
        <f t="shared" si="47"/>
        <v>0</v>
      </c>
      <c r="AG60" s="281" t="e">
        <f t="shared" si="48"/>
        <v>#VALUE!</v>
      </c>
      <c r="AH60" s="310" t="e">
        <f t="shared" si="49"/>
        <v>#VALUE!</v>
      </c>
      <c r="AI60" s="280" t="b">
        <f t="shared" si="50"/>
        <v>1</v>
      </c>
      <c r="AJ60" s="307" t="e">
        <f t="shared" si="51"/>
        <v>#VALUE!</v>
      </c>
      <c r="AK60" s="321" t="s">
        <v>1341</v>
      </c>
      <c r="AL60" s="322">
        <f t="shared" si="52"/>
        <v>0</v>
      </c>
      <c r="AM60" s="322">
        <f t="shared" si="53"/>
        <v>0</v>
      </c>
      <c r="AN60" s="322" t="str">
        <f t="shared" si="54"/>
        <v>Buy</v>
      </c>
      <c r="AO60" s="323">
        <f t="shared" si="55"/>
        <v>0</v>
      </c>
      <c r="AP60" s="322" t="str">
        <f t="shared" si="56"/>
        <v>EULNGFI</v>
      </c>
      <c r="AQ60" s="336" t="str">
        <f t="shared" si="57"/>
        <v>07/18/2024</v>
      </c>
      <c r="AR60" s="322" t="s">
        <v>1035</v>
      </c>
      <c r="AS60" s="322" t="s">
        <v>1024</v>
      </c>
      <c r="AT60" s="322" t="s">
        <v>1025</v>
      </c>
      <c r="AU60" s="322"/>
      <c r="AV60" s="327"/>
      <c r="AW60" s="280" t="str" cm="1">
        <f t="array" ref="AW60">_xll.BDP(I60,"SECURITY_TYP")</f>
        <v>#N/A Mandatory parameter [SECURITY] cannot be empty</v>
      </c>
    </row>
    <row r="61" spans="5:49" s="280" customFormat="1" hidden="1" x14ac:dyDescent="0.35">
      <c r="G61" s="313"/>
      <c r="H61" s="314" t="e">
        <f t="shared" si="18"/>
        <v>#N/A</v>
      </c>
      <c r="P61" s="280" t="str" cm="1">
        <f t="array" ref="P61">_xll.BDP(I61,"ID_ISIN")</f>
        <v>#N/A Mandatory parameter [SECURITY] cannot be empty</v>
      </c>
      <c r="Q61" s="280" t="str" cm="1">
        <f t="array" ref="Q61">_xll.BDP(P61&amp;" Govt","MATURITY")</f>
        <v>#N/A Mandatory parameter [SECURITY] cannot be empty Govt</v>
      </c>
      <c r="R61" s="280" t="str" cm="1">
        <f t="array" ref="R61">_xll.BDP(I61,"CRNCY")</f>
        <v>#N/A Mandatory parameter [SECURITY] cannot be empty</v>
      </c>
      <c r="S61" s="307" t="str" cm="1">
        <f t="array" ref="S61">_xll.BDP(P61&amp;" Govt","RISK_MID")</f>
        <v>#N/A Mandatory parameter [SECURITY] cannot be empty Govt</v>
      </c>
      <c r="T61" s="308" t="e">
        <f t="shared" si="39"/>
        <v>#VALUE!</v>
      </c>
      <c r="U61" s="280" t="str" cm="1">
        <f t="array" ref="U61">IF(R61="GBP",1,_xll.BDP("GBP"&amp;R61&amp;" CURNCY","PX_LAST"))</f>
        <v>#N/A Invalid Security</v>
      </c>
      <c r="V61" s="393" t="e">
        <f t="shared" si="40"/>
        <v>#VALUE!</v>
      </c>
      <c r="X61" s="279" t="str">
        <f t="shared" si="41"/>
        <v>#N/A Mandatory parameter [SECURITY] cannot be empty</v>
      </c>
      <c r="Y61" s="306">
        <f t="shared" si="42"/>
        <v>0</v>
      </c>
      <c r="Z61" s="281">
        <f t="shared" si="43"/>
        <v>0</v>
      </c>
      <c r="AA61" s="281" t="e">
        <f t="shared" si="44"/>
        <v>#VALUE!</v>
      </c>
      <c r="AB61" s="307" t="str" cm="1">
        <f t="array" ref="AB61">_xll.BDP(P61&amp;" Govt","PX_DIRTY_MID")</f>
        <v>#N/A Mandatory parameter [SECURITY] cannot be empty Govt</v>
      </c>
      <c r="AC61" s="310" t="e">
        <f t="shared" si="45"/>
        <v>#VALUE!</v>
      </c>
      <c r="AD61" s="279">
        <f t="shared" si="46"/>
        <v>0</v>
      </c>
      <c r="AE61" s="281"/>
      <c r="AF61" s="281">
        <f t="shared" si="47"/>
        <v>0</v>
      </c>
      <c r="AG61" s="281" t="e">
        <f t="shared" si="48"/>
        <v>#VALUE!</v>
      </c>
      <c r="AH61" s="310" t="e">
        <f t="shared" si="49"/>
        <v>#VALUE!</v>
      </c>
      <c r="AI61" s="280" t="b">
        <f t="shared" si="50"/>
        <v>1</v>
      </c>
      <c r="AJ61" s="307" t="e">
        <f t="shared" si="51"/>
        <v>#VALUE!</v>
      </c>
      <c r="AK61" s="321" t="s">
        <v>1341</v>
      </c>
      <c r="AL61" s="322">
        <f t="shared" si="52"/>
        <v>0</v>
      </c>
      <c r="AM61" s="322">
        <f t="shared" si="53"/>
        <v>0</v>
      </c>
      <c r="AN61" s="322" t="str">
        <f t="shared" si="54"/>
        <v>Buy</v>
      </c>
      <c r="AO61" s="323">
        <f t="shared" si="55"/>
        <v>0</v>
      </c>
      <c r="AP61" s="322" t="str">
        <f t="shared" si="56"/>
        <v>EULNGFI</v>
      </c>
      <c r="AQ61" s="336" t="str">
        <f t="shared" si="57"/>
        <v>07/18/2024</v>
      </c>
      <c r="AR61" s="322" t="s">
        <v>1035</v>
      </c>
      <c r="AS61" s="322" t="s">
        <v>1024</v>
      </c>
      <c r="AT61" s="322" t="s">
        <v>1025</v>
      </c>
      <c r="AU61" s="322"/>
      <c r="AV61" s="327"/>
      <c r="AW61" s="280" t="str" cm="1">
        <f t="array" ref="AW61">_xll.BDP(I61,"SECURITY_TYP")</f>
        <v>#N/A Mandatory parameter [SECURITY] cannot be empty</v>
      </c>
    </row>
    <row r="62" spans="5:49" s="280" customFormat="1" hidden="1" x14ac:dyDescent="0.35">
      <c r="E62" s="312"/>
      <c r="G62" s="313"/>
      <c r="H62" s="314" t="e">
        <f t="shared" si="18"/>
        <v>#N/A</v>
      </c>
      <c r="M62" s="312"/>
      <c r="P62" s="280" t="str" cm="1">
        <f t="array" ref="P62">_xll.BDP(I62,"ID_ISIN")</f>
        <v>#N/A Mandatory parameter [SECURITY] cannot be empty</v>
      </c>
      <c r="Q62" s="280" t="str" cm="1">
        <f t="array" ref="Q62">_xll.BDP(P62&amp;" Govt","MATURITY")</f>
        <v>#N/A Mandatory parameter [SECURITY] cannot be empty Govt</v>
      </c>
      <c r="R62" s="280" t="str" cm="1">
        <f t="array" ref="R62">_xll.BDP(I62,"CRNCY")</f>
        <v>#N/A Mandatory parameter [SECURITY] cannot be empty</v>
      </c>
      <c r="S62" s="307" t="str" cm="1">
        <f t="array" ref="S62">_xll.BDP(P62&amp;" Govt","RISK_MID")</f>
        <v>#N/A Mandatory parameter [SECURITY] cannot be empty Govt</v>
      </c>
      <c r="T62" s="308" t="e">
        <f t="shared" si="39"/>
        <v>#VALUE!</v>
      </c>
      <c r="U62" s="280" t="str" cm="1">
        <f t="array" ref="U62">IF(R62="GBP",1,_xll.BDP("GBP"&amp;R62&amp;" CURNCY","PX_LAST"))</f>
        <v>#N/A Invalid Security</v>
      </c>
      <c r="V62" s="393" t="e">
        <f t="shared" si="40"/>
        <v>#VALUE!</v>
      </c>
      <c r="X62" s="279" t="str">
        <f t="shared" si="41"/>
        <v>#N/A Mandatory parameter [SECURITY] cannot be empty</v>
      </c>
      <c r="Y62" s="306">
        <f t="shared" si="42"/>
        <v>0</v>
      </c>
      <c r="Z62" s="281">
        <f t="shared" si="43"/>
        <v>0</v>
      </c>
      <c r="AA62" s="281" t="e">
        <f t="shared" si="44"/>
        <v>#VALUE!</v>
      </c>
      <c r="AB62" s="307" t="str" cm="1">
        <f t="array" ref="AB62">_xll.BDP(P62&amp;" Govt","PX_DIRTY_MID")</f>
        <v>#N/A Mandatory parameter [SECURITY] cannot be empty Govt</v>
      </c>
      <c r="AC62" s="310" t="e">
        <f t="shared" si="45"/>
        <v>#VALUE!</v>
      </c>
      <c r="AD62" s="279">
        <f t="shared" si="46"/>
        <v>0</v>
      </c>
      <c r="AE62" s="281"/>
      <c r="AF62" s="281">
        <f t="shared" si="47"/>
        <v>0</v>
      </c>
      <c r="AG62" s="281" t="e">
        <f t="shared" si="48"/>
        <v>#VALUE!</v>
      </c>
      <c r="AH62" s="310" t="e">
        <f t="shared" si="49"/>
        <v>#VALUE!</v>
      </c>
      <c r="AI62" s="280" t="b">
        <f t="shared" si="50"/>
        <v>1</v>
      </c>
      <c r="AJ62" s="307" t="e">
        <f t="shared" si="51"/>
        <v>#VALUE!</v>
      </c>
      <c r="AK62" s="321" t="s">
        <v>1341</v>
      </c>
      <c r="AL62" s="322">
        <f t="shared" si="52"/>
        <v>0</v>
      </c>
      <c r="AM62" s="322">
        <f t="shared" si="53"/>
        <v>0</v>
      </c>
      <c r="AN62" s="322" t="str">
        <f t="shared" si="54"/>
        <v>Buy</v>
      </c>
      <c r="AO62" s="323">
        <f t="shared" si="55"/>
        <v>0</v>
      </c>
      <c r="AP62" s="322" t="str">
        <f t="shared" si="56"/>
        <v>EULNGFI</v>
      </c>
      <c r="AQ62" s="378" t="str">
        <f t="shared" si="57"/>
        <v>07/18/2024</v>
      </c>
      <c r="AR62" s="322" t="s">
        <v>1035</v>
      </c>
      <c r="AS62" s="322" t="s">
        <v>1024</v>
      </c>
      <c r="AT62" s="322" t="s">
        <v>1025</v>
      </c>
      <c r="AU62" s="322"/>
      <c r="AV62" s="327"/>
      <c r="AW62" s="280" t="str" cm="1">
        <f t="array" ref="AW62">_xll.BDP(I62,"SECURITY_TYP")</f>
        <v>#N/A Mandatory parameter [SECURITY] cannot be empty</v>
      </c>
    </row>
    <row r="63" spans="5:49" s="280" customFormat="1" hidden="1" x14ac:dyDescent="0.35">
      <c r="G63" s="313"/>
      <c r="H63" s="314" t="e">
        <f t="shared" si="18"/>
        <v>#N/A</v>
      </c>
      <c r="O63"/>
      <c r="P63" t="str" cm="1">
        <f t="array" ref="P63">_xll.BDP(I63,"ID_ISIN")</f>
        <v>#N/A Mandatory parameter [SECURITY] cannot be empty</v>
      </c>
      <c r="Q63" t="str" cm="1">
        <f t="array" ref="Q63">_xll.BDP(P63&amp;" Govt","MATURITY")</f>
        <v>#N/A Mandatory parameter [SECURITY] cannot be empty Govt</v>
      </c>
      <c r="R63" t="str" cm="1">
        <f t="array" ref="R63">_xll.BDP(I63,"CRNCY")</f>
        <v>#N/A Mandatory parameter [SECURITY] cannot be empty</v>
      </c>
      <c r="S63" s="307" t="str" cm="1">
        <f t="array" ref="S63">_xll.BDP(P63&amp;" Govt","RISK_MID")</f>
        <v>#N/A Mandatory parameter [SECURITY] cannot be empty Govt</v>
      </c>
      <c r="T63" s="308" t="e">
        <f t="shared" si="39"/>
        <v>#VALUE!</v>
      </c>
      <c r="U63" s="280" t="str" cm="1">
        <f t="array" ref="U63">IF(R63="GBP",1,_xll.BDP("GBP"&amp;R63&amp;" CURNCY","PX_LAST"))</f>
        <v>#N/A Invalid Security</v>
      </c>
      <c r="V63" s="393" t="e">
        <f t="shared" si="40"/>
        <v>#VALUE!</v>
      </c>
      <c r="X63" s="249" t="str">
        <f t="shared" si="41"/>
        <v>#N/A Mandatory parameter [SECURITY] cannot be empty</v>
      </c>
      <c r="Y63" s="306">
        <f t="shared" si="42"/>
        <v>0</v>
      </c>
      <c r="Z63" s="281">
        <f t="shared" si="43"/>
        <v>0</v>
      </c>
      <c r="AA63" s="281" t="e">
        <f t="shared" si="44"/>
        <v>#VALUE!</v>
      </c>
      <c r="AB63" s="307" t="str" cm="1">
        <f t="array" ref="AB63">_xll.BDP(P63&amp;" Govt","PX_DIRTY_MID")</f>
        <v>#N/A Mandatory parameter [SECURITY] cannot be empty Govt</v>
      </c>
      <c r="AC63" s="310" t="e">
        <f t="shared" si="45"/>
        <v>#VALUE!</v>
      </c>
      <c r="AD63" s="279">
        <f t="shared" si="46"/>
        <v>0</v>
      </c>
      <c r="AF63" s="281">
        <f t="shared" si="47"/>
        <v>0</v>
      </c>
      <c r="AG63" s="281" t="e">
        <f t="shared" si="48"/>
        <v>#VALUE!</v>
      </c>
      <c r="AH63" s="310" t="e">
        <f t="shared" si="49"/>
        <v>#VALUE!</v>
      </c>
      <c r="AI63" t="b">
        <f t="shared" si="50"/>
        <v>1</v>
      </c>
      <c r="AJ63" s="395" t="e">
        <f t="shared" si="51"/>
        <v>#VALUE!</v>
      </c>
      <c r="AK63" s="265" t="s">
        <v>1341</v>
      </c>
      <c r="AL63" s="266">
        <f t="shared" si="52"/>
        <v>0</v>
      </c>
      <c r="AM63" s="266">
        <f t="shared" si="53"/>
        <v>0</v>
      </c>
      <c r="AN63" s="266" t="str">
        <f t="shared" si="54"/>
        <v>Buy</v>
      </c>
      <c r="AO63" s="328">
        <f t="shared" si="55"/>
        <v>0</v>
      </c>
      <c r="AP63" s="266" t="str">
        <f t="shared" si="56"/>
        <v>EULNGFI</v>
      </c>
      <c r="AQ63" s="329" t="str">
        <f t="shared" si="57"/>
        <v>07/18/2024</v>
      </c>
      <c r="AR63" s="266" t="s">
        <v>1035</v>
      </c>
      <c r="AS63" s="266" t="s">
        <v>1024</v>
      </c>
      <c r="AT63" s="266" t="s">
        <v>1025</v>
      </c>
      <c r="AU63" s="266"/>
      <c r="AV63" s="319"/>
      <c r="AW63" t="str" cm="1">
        <f t="array" ref="AW63">_xll.BDP(I63,"SECURITY_TYP")</f>
        <v>#N/A Mandatory parameter [SECURITY] cannot be empty</v>
      </c>
    </row>
    <row r="64" spans="5:49" s="280" customFormat="1" hidden="1" x14ac:dyDescent="0.35">
      <c r="E64" s="312"/>
      <c r="G64" s="313"/>
      <c r="H64" s="314" t="e">
        <f t="shared" si="18"/>
        <v>#N/A</v>
      </c>
      <c r="M64" s="312"/>
      <c r="P64" s="280" t="str" cm="1">
        <f t="array" ref="P64">_xll.BDP(I64,"ID_ISIN")</f>
        <v>#N/A Mandatory parameter [SECURITY] cannot be empty</v>
      </c>
      <c r="Q64" s="280" t="str" cm="1">
        <f t="array" ref="Q64">_xll.BDP(P64&amp;" Govt","MATURITY")</f>
        <v>#N/A Mandatory parameter [SECURITY] cannot be empty Govt</v>
      </c>
      <c r="R64" s="280" t="str" cm="1">
        <f t="array" ref="R64">_xll.BDP(I64,"CRNCY")</f>
        <v>#N/A Mandatory parameter [SECURITY] cannot be empty</v>
      </c>
      <c r="S64" s="307" t="str" cm="1">
        <f t="array" ref="S64">_xll.BDP(P64&amp;" Govt","RISK_MID")</f>
        <v>#N/A Mandatory parameter [SECURITY] cannot be empty Govt</v>
      </c>
      <c r="T64" s="308" t="e">
        <f t="shared" si="39"/>
        <v>#VALUE!</v>
      </c>
      <c r="U64" s="280" t="str" cm="1">
        <f t="array" ref="U64">IF(R64="GBP",1,_xll.BDP("GBP"&amp;R64&amp;" CURNCY","PX_LAST"))</f>
        <v>#N/A Invalid Security</v>
      </c>
      <c r="V64" s="393" t="e">
        <f t="shared" si="40"/>
        <v>#VALUE!</v>
      </c>
      <c r="X64" s="279" t="str">
        <f t="shared" si="41"/>
        <v>#N/A Mandatory parameter [SECURITY] cannot be empty</v>
      </c>
      <c r="Y64" s="306">
        <f t="shared" si="42"/>
        <v>0</v>
      </c>
      <c r="Z64" s="281">
        <f t="shared" si="43"/>
        <v>0</v>
      </c>
      <c r="AA64" s="281" t="e">
        <f t="shared" si="44"/>
        <v>#VALUE!</v>
      </c>
      <c r="AB64" s="307" t="str" cm="1">
        <f t="array" ref="AB64">_xll.BDP(P64&amp;" Govt","PX_DIRTY_MID")</f>
        <v>#N/A Mandatory parameter [SECURITY] cannot be empty Govt</v>
      </c>
      <c r="AC64" s="310" t="e">
        <f t="shared" si="45"/>
        <v>#VALUE!</v>
      </c>
      <c r="AD64" s="279">
        <f t="shared" si="46"/>
        <v>0</v>
      </c>
      <c r="AE64" s="281"/>
      <c r="AF64" s="281">
        <f t="shared" si="47"/>
        <v>0</v>
      </c>
      <c r="AG64" s="281" t="e">
        <f t="shared" si="48"/>
        <v>#VALUE!</v>
      </c>
      <c r="AH64" s="310" t="e">
        <f t="shared" si="49"/>
        <v>#VALUE!</v>
      </c>
      <c r="AI64" s="280" t="b">
        <f t="shared" si="50"/>
        <v>1</v>
      </c>
      <c r="AJ64" s="307" t="e">
        <f t="shared" si="51"/>
        <v>#VALUE!</v>
      </c>
      <c r="AK64" s="321" t="s">
        <v>1341</v>
      </c>
      <c r="AL64" s="322">
        <f t="shared" si="52"/>
        <v>0</v>
      </c>
      <c r="AM64" s="322">
        <f t="shared" si="53"/>
        <v>0</v>
      </c>
      <c r="AN64" s="322" t="str">
        <f t="shared" si="54"/>
        <v>Buy</v>
      </c>
      <c r="AO64" s="323">
        <f t="shared" si="55"/>
        <v>0</v>
      </c>
      <c r="AP64" s="322" t="str">
        <f t="shared" si="56"/>
        <v>EULNGFI</v>
      </c>
      <c r="AQ64" s="378" t="str">
        <f t="shared" si="57"/>
        <v>07/18/2024</v>
      </c>
      <c r="AR64" s="322" t="s">
        <v>1035</v>
      </c>
      <c r="AS64" s="322" t="s">
        <v>1024</v>
      </c>
      <c r="AT64" s="322" t="s">
        <v>1025</v>
      </c>
      <c r="AU64" s="325"/>
      <c r="AV64" s="326"/>
      <c r="AW64" s="280" t="str" cm="1">
        <f t="array" ref="AW64">_xll.BDP(I64,"SECURITY_TYP")</f>
        <v>#N/A Mandatory parameter [SECURITY] cannot be empty</v>
      </c>
    </row>
    <row r="65" spans="1:49" hidden="1" x14ac:dyDescent="0.35">
      <c r="A65" s="280"/>
      <c r="B65" s="280"/>
      <c r="C65" s="280"/>
      <c r="D65" s="280"/>
      <c r="E65" s="280"/>
      <c r="F65" s="280"/>
      <c r="G65" s="313"/>
      <c r="H65" s="314" t="e">
        <f t="shared" si="18"/>
        <v>#N/A</v>
      </c>
      <c r="I65" s="280"/>
      <c r="J65" s="280"/>
      <c r="K65" s="280"/>
      <c r="L65" s="280"/>
      <c r="M65" s="280"/>
      <c r="N65" s="280"/>
      <c r="O65" s="280"/>
      <c r="P65" s="280" t="str" cm="1">
        <f t="array" ref="P65">_xll.BDP(I65,"ID_ISIN")</f>
        <v>#N/A Mandatory parameter [SECURITY] cannot be empty</v>
      </c>
      <c r="Q65" s="280" t="str" cm="1">
        <f t="array" ref="Q65">_xll.BDP(P65&amp;" Govt","MATURITY")</f>
        <v>#N/A Mandatory parameter [SECURITY] cannot be empty Govt</v>
      </c>
      <c r="R65" s="280" t="str" cm="1">
        <f t="array" ref="R65">_xll.BDP(I65,"CRNCY")</f>
        <v>#N/A Mandatory parameter [SECURITY] cannot be empty</v>
      </c>
      <c r="S65" s="307" t="str" cm="1">
        <f t="array" ref="S65">_xll.BDP(P65&amp;" Govt","RISK_MID")</f>
        <v>#N/A Mandatory parameter [SECURITY] cannot be empty Govt</v>
      </c>
      <c r="T65" s="308" t="e">
        <f t="shared" si="39"/>
        <v>#VALUE!</v>
      </c>
      <c r="U65" s="280" t="str" cm="1">
        <f t="array" ref="U65">IF(R65="GBP",1,_xll.BDP("GBP"&amp;R65&amp;" CURNCY","PX_LAST"))</f>
        <v>#N/A Invalid Security</v>
      </c>
      <c r="V65" s="393" t="e">
        <f t="shared" si="40"/>
        <v>#VALUE!</v>
      </c>
      <c r="W65" s="280"/>
      <c r="X65" s="279" t="str">
        <f t="shared" si="41"/>
        <v>#N/A Mandatory parameter [SECURITY] cannot be empty</v>
      </c>
      <c r="Y65" s="306">
        <f t="shared" si="42"/>
        <v>0</v>
      </c>
      <c r="Z65" s="281">
        <f t="shared" si="43"/>
        <v>0</v>
      </c>
      <c r="AA65" s="281" t="e">
        <f t="shared" si="44"/>
        <v>#VALUE!</v>
      </c>
      <c r="AB65" s="307" t="str" cm="1">
        <f t="array" ref="AB65">_xll.BDP(P65&amp;" Govt","PX_DIRTY_MID")</f>
        <v>#N/A Mandatory parameter [SECURITY] cannot be empty Govt</v>
      </c>
      <c r="AC65" s="310" t="e">
        <f t="shared" si="45"/>
        <v>#VALUE!</v>
      </c>
      <c r="AD65" s="279">
        <f t="shared" si="46"/>
        <v>0</v>
      </c>
      <c r="AE65" s="281"/>
      <c r="AF65" s="281">
        <f t="shared" si="47"/>
        <v>0</v>
      </c>
      <c r="AG65" s="281" t="e">
        <f t="shared" si="48"/>
        <v>#VALUE!</v>
      </c>
      <c r="AH65" s="310" t="e">
        <f t="shared" si="49"/>
        <v>#VALUE!</v>
      </c>
      <c r="AI65" s="280" t="b">
        <f t="shared" si="50"/>
        <v>1</v>
      </c>
      <c r="AJ65" s="307" t="e">
        <f t="shared" si="51"/>
        <v>#VALUE!</v>
      </c>
      <c r="AK65" s="321" t="s">
        <v>1341</v>
      </c>
      <c r="AL65" s="322">
        <f t="shared" si="52"/>
        <v>0</v>
      </c>
      <c r="AM65" s="322">
        <f t="shared" si="53"/>
        <v>0</v>
      </c>
      <c r="AN65" s="322" t="str">
        <f t="shared" si="54"/>
        <v>Buy</v>
      </c>
      <c r="AO65" s="323">
        <f t="shared" si="55"/>
        <v>0</v>
      </c>
      <c r="AP65" s="322" t="str">
        <f t="shared" si="56"/>
        <v>EULNGFI</v>
      </c>
      <c r="AQ65" s="336" t="str">
        <f t="shared" si="57"/>
        <v>07/18/2024</v>
      </c>
      <c r="AR65" s="322" t="s">
        <v>1035</v>
      </c>
      <c r="AS65" s="322" t="s">
        <v>1024</v>
      </c>
      <c r="AT65" s="322" t="s">
        <v>1025</v>
      </c>
      <c r="AU65" s="322"/>
      <c r="AV65" s="327"/>
      <c r="AW65" s="280" t="str" cm="1">
        <f t="array" ref="AW65">_xll.BDP(I65,"SECURITY_TYP")</f>
        <v>#N/A Mandatory parameter [SECURITY] cannot be empty</v>
      </c>
    </row>
    <row r="66" spans="1:49" hidden="1" x14ac:dyDescent="0.35">
      <c r="A66" s="280"/>
      <c r="B66" s="280"/>
      <c r="C66" s="280"/>
      <c r="D66" s="280"/>
      <c r="E66" s="280"/>
      <c r="F66" s="280"/>
      <c r="G66" s="313"/>
      <c r="H66" s="314" t="e">
        <f t="shared" si="18"/>
        <v>#N/A</v>
      </c>
      <c r="I66" s="280"/>
      <c r="J66" s="280"/>
      <c r="K66" s="280"/>
      <c r="L66" s="280"/>
      <c r="M66" s="280"/>
      <c r="N66" s="280"/>
      <c r="O66" s="280"/>
      <c r="P66" s="280" t="str" cm="1">
        <f t="array" ref="P66">_xll.BDP(I66,"ID_ISIN")</f>
        <v>#N/A Mandatory parameter [SECURITY] cannot be empty</v>
      </c>
      <c r="Q66" s="280" t="str" cm="1">
        <f t="array" ref="Q66">_xll.BDP(P66&amp;" Govt","MATURITY")</f>
        <v>#N/A Mandatory parameter [SECURITY] cannot be empty Govt</v>
      </c>
      <c r="R66" s="280" t="str" cm="1">
        <f t="array" ref="R66">_xll.BDP(I66,"CRNCY")</f>
        <v>#N/A Mandatory parameter [SECURITY] cannot be empty</v>
      </c>
      <c r="S66" s="307" t="str" cm="1">
        <f t="array" ref="S66">_xll.BDP(P66&amp;" Govt","RISK_MID")</f>
        <v>#N/A Mandatory parameter [SECURITY] cannot be empty Govt</v>
      </c>
      <c r="T66" s="308" t="e">
        <f t="shared" si="39"/>
        <v>#VALUE!</v>
      </c>
      <c r="U66" s="280" t="str" cm="1">
        <f t="array" ref="U66">IF(R66="GBP",1,_xll.BDP("GBP"&amp;R66&amp;" CURNCY","PX_LAST"))</f>
        <v>#N/A Invalid Security</v>
      </c>
      <c r="V66" s="393" t="e">
        <f t="shared" si="40"/>
        <v>#VALUE!</v>
      </c>
      <c r="W66" s="280"/>
      <c r="X66" s="279" t="str">
        <f t="shared" si="41"/>
        <v>#N/A Mandatory parameter [SECURITY] cannot be empty</v>
      </c>
      <c r="Y66" s="306">
        <f t="shared" si="42"/>
        <v>0</v>
      </c>
      <c r="Z66" s="281">
        <f t="shared" si="43"/>
        <v>0</v>
      </c>
      <c r="AA66" s="281" t="e">
        <f t="shared" si="44"/>
        <v>#VALUE!</v>
      </c>
      <c r="AB66" s="307" t="str" cm="1">
        <f t="array" ref="AB66">_xll.BDP(P66&amp;" Govt","PX_DIRTY_MID")</f>
        <v>#N/A Mandatory parameter [SECURITY] cannot be empty Govt</v>
      </c>
      <c r="AC66" s="310" t="e">
        <f t="shared" si="45"/>
        <v>#VALUE!</v>
      </c>
      <c r="AD66" s="279">
        <f t="shared" si="46"/>
        <v>0</v>
      </c>
      <c r="AE66" s="281"/>
      <c r="AF66" s="281">
        <f t="shared" si="47"/>
        <v>0</v>
      </c>
      <c r="AG66" s="281" t="e">
        <f t="shared" si="48"/>
        <v>#VALUE!</v>
      </c>
      <c r="AH66" s="310" t="e">
        <f t="shared" si="49"/>
        <v>#VALUE!</v>
      </c>
      <c r="AI66" s="280" t="b">
        <f t="shared" si="50"/>
        <v>1</v>
      </c>
      <c r="AJ66" s="307" t="e">
        <f t="shared" si="51"/>
        <v>#VALUE!</v>
      </c>
      <c r="AK66" s="321" t="s">
        <v>1341</v>
      </c>
      <c r="AL66" s="322">
        <f t="shared" si="52"/>
        <v>0</v>
      </c>
      <c r="AM66" s="322">
        <f t="shared" si="53"/>
        <v>0</v>
      </c>
      <c r="AN66" s="322" t="str">
        <f t="shared" si="54"/>
        <v>Buy</v>
      </c>
      <c r="AO66" s="323">
        <f t="shared" si="55"/>
        <v>0</v>
      </c>
      <c r="AP66" s="322" t="str">
        <f t="shared" si="56"/>
        <v>EULNGFI</v>
      </c>
      <c r="AQ66" s="324" t="str">
        <f t="shared" si="57"/>
        <v>07/18/2024</v>
      </c>
      <c r="AR66" s="322" t="s">
        <v>1035</v>
      </c>
      <c r="AS66" s="322" t="s">
        <v>1024</v>
      </c>
      <c r="AT66" s="322" t="s">
        <v>1025</v>
      </c>
      <c r="AU66" s="322"/>
      <c r="AV66" s="327"/>
      <c r="AW66" s="280" t="str" cm="1">
        <f t="array" ref="AW66">_xll.BDP(I66,"SECURITY_TYP")</f>
        <v>#N/A Mandatory parameter [SECURITY] cannot be empty</v>
      </c>
    </row>
    <row r="67" spans="1:49" hidden="1" x14ac:dyDescent="0.35">
      <c r="A67" s="280"/>
      <c r="B67" s="280"/>
      <c r="C67" s="280"/>
      <c r="D67" s="280"/>
      <c r="E67" s="280"/>
      <c r="F67" s="280"/>
      <c r="G67" s="313"/>
      <c r="H67" s="314" t="e">
        <f t="shared" si="18"/>
        <v>#N/A</v>
      </c>
      <c r="I67" s="280"/>
      <c r="J67" s="280"/>
      <c r="K67" s="280"/>
      <c r="L67" s="280"/>
      <c r="M67" s="280"/>
      <c r="N67" s="280"/>
      <c r="O67" s="280"/>
      <c r="P67" s="280" t="str" cm="1">
        <f t="array" ref="P67">_xll.BDP(I67,"ID_ISIN")</f>
        <v>#N/A Mandatory parameter [SECURITY] cannot be empty</v>
      </c>
      <c r="Q67" s="280" t="str" cm="1">
        <f t="array" ref="Q67">_xll.BDP(P67&amp;" Govt","MATURITY")</f>
        <v>#N/A Mandatory parameter [SECURITY] cannot be empty Govt</v>
      </c>
      <c r="R67" s="280" t="str" cm="1">
        <f t="array" ref="R67">_xll.BDP(I67,"CRNCY")</f>
        <v>#N/A Mandatory parameter [SECURITY] cannot be empty</v>
      </c>
      <c r="S67" s="307" t="str" cm="1">
        <f t="array" ref="S67">_xll.BDP(P67&amp;" Govt","RISK_MID")</f>
        <v>#N/A Mandatory parameter [SECURITY] cannot be empty Govt</v>
      </c>
      <c r="T67" s="308" t="e">
        <f t="shared" si="39"/>
        <v>#VALUE!</v>
      </c>
      <c r="U67" s="280" t="str" cm="1">
        <f t="array" ref="U67">IF(R67="GBP",1,_xll.BDP("GBP"&amp;R67&amp;" CURNCY","PX_LAST"))</f>
        <v>#N/A Invalid Security</v>
      </c>
      <c r="V67" s="393" t="e">
        <f t="shared" si="40"/>
        <v>#VALUE!</v>
      </c>
      <c r="W67" s="280"/>
      <c r="X67" s="279" t="str">
        <f t="shared" si="41"/>
        <v>#N/A Mandatory parameter [SECURITY] cannot be empty</v>
      </c>
      <c r="Y67" s="280">
        <f t="shared" si="42"/>
        <v>0</v>
      </c>
      <c r="Z67" s="281">
        <f t="shared" si="43"/>
        <v>0</v>
      </c>
      <c r="AA67" s="281" t="e">
        <f t="shared" si="44"/>
        <v>#VALUE!</v>
      </c>
      <c r="AB67" s="307" t="str" cm="1">
        <f t="array" ref="AB67">_xll.BDP(P67&amp;" Govt","PX_DIRTY_MID")</f>
        <v>#N/A Mandatory parameter [SECURITY] cannot be empty Govt</v>
      </c>
      <c r="AC67" s="310" t="e">
        <f t="shared" si="45"/>
        <v>#VALUE!</v>
      </c>
      <c r="AD67" s="280">
        <f t="shared" si="46"/>
        <v>0</v>
      </c>
      <c r="AE67" s="280"/>
      <c r="AF67" s="281">
        <f t="shared" si="47"/>
        <v>0</v>
      </c>
      <c r="AG67" s="281" t="e">
        <f t="shared" si="48"/>
        <v>#VALUE!</v>
      </c>
      <c r="AH67" s="310" t="e">
        <f t="shared" si="49"/>
        <v>#VALUE!</v>
      </c>
      <c r="AI67" s="280" t="b">
        <f t="shared" si="50"/>
        <v>1</v>
      </c>
      <c r="AJ67" s="307" t="e">
        <f t="shared" si="51"/>
        <v>#VALUE!</v>
      </c>
      <c r="AK67" s="321" t="s">
        <v>1341</v>
      </c>
      <c r="AL67" s="322">
        <f t="shared" si="52"/>
        <v>0</v>
      </c>
      <c r="AM67" s="322">
        <f t="shared" si="53"/>
        <v>0</v>
      </c>
      <c r="AN67" s="322" t="str">
        <f t="shared" si="54"/>
        <v>Buy</v>
      </c>
      <c r="AO67" s="323">
        <f t="shared" si="55"/>
        <v>0</v>
      </c>
      <c r="AP67" s="322" t="str">
        <f t="shared" si="56"/>
        <v>EULNGFI</v>
      </c>
      <c r="AQ67" s="336" t="str">
        <f t="shared" si="57"/>
        <v>07/18/2024</v>
      </c>
      <c r="AR67" s="322" t="s">
        <v>1035</v>
      </c>
      <c r="AS67" s="322" t="s">
        <v>1024</v>
      </c>
      <c r="AT67" s="322" t="s">
        <v>1025</v>
      </c>
      <c r="AU67" s="322"/>
      <c r="AV67" s="327"/>
      <c r="AW67" s="280" t="str" cm="1">
        <f t="array" ref="AW67">_xll.BDP(I67,"SECURITY_TYP")</f>
        <v>#N/A Mandatory parameter [SECURITY] cannot be empty</v>
      </c>
    </row>
    <row r="68" spans="1:49" hidden="1" x14ac:dyDescent="0.35">
      <c r="A68" s="280"/>
      <c r="B68" s="280"/>
      <c r="C68" s="280"/>
      <c r="D68" s="280"/>
      <c r="E68" s="312"/>
      <c r="F68" s="280"/>
      <c r="G68" s="313"/>
      <c r="H68" s="314" t="e">
        <f t="shared" si="18"/>
        <v>#N/A</v>
      </c>
      <c r="I68" s="280"/>
      <c r="J68" s="280"/>
      <c r="K68" s="280"/>
      <c r="L68" s="280"/>
      <c r="M68" s="312"/>
      <c r="N68" s="280"/>
      <c r="P68" t="str" cm="1">
        <f t="array" ref="P68">_xll.BDP(I68,"ID_ISIN")</f>
        <v>#N/A Mandatory parameter [SECURITY] cannot be empty</v>
      </c>
      <c r="Q68" t="str" cm="1">
        <f t="array" ref="Q68">_xll.BDP(P68&amp;" Govt","MATURITY")</f>
        <v>#N/A Mandatory parameter [SECURITY] cannot be empty Govt</v>
      </c>
      <c r="R68" t="str" cm="1">
        <f t="array" ref="R68">_xll.BDP(I68,"CRNCY")</f>
        <v>#N/A Mandatory parameter [SECURITY] cannot be empty</v>
      </c>
      <c r="S68" s="307" t="str" cm="1">
        <f t="array" ref="S68">_xll.BDP(P68&amp;" Govt","RISK_MID")</f>
        <v>#N/A Mandatory parameter [SECURITY] cannot be empty Govt</v>
      </c>
      <c r="T68" s="308" t="e">
        <f t="shared" si="39"/>
        <v>#VALUE!</v>
      </c>
      <c r="U68" s="280" t="str" cm="1">
        <f t="array" ref="U68">IF(R68="GBP",1,_xll.BDP("GBP"&amp;R68&amp;" CURNCY","PX_LAST"))</f>
        <v>#N/A Invalid Security</v>
      </c>
      <c r="V68" s="393" t="e">
        <f t="shared" si="40"/>
        <v>#VALUE!</v>
      </c>
      <c r="W68" s="280"/>
      <c r="X68" s="249" t="str">
        <f t="shared" si="41"/>
        <v>#N/A Mandatory parameter [SECURITY] cannot be empty</v>
      </c>
      <c r="Y68">
        <f t="shared" si="42"/>
        <v>0</v>
      </c>
      <c r="Z68" s="281">
        <f t="shared" si="43"/>
        <v>0</v>
      </c>
      <c r="AA68" s="281" t="e">
        <f t="shared" si="44"/>
        <v>#VALUE!</v>
      </c>
      <c r="AB68" s="307" t="str" cm="1">
        <f t="array" ref="AB68">_xll.BDP(P68&amp;" Govt","PX_DIRTY_MID")</f>
        <v>#N/A Mandatory parameter [SECURITY] cannot be empty Govt</v>
      </c>
      <c r="AC68" s="310" t="e">
        <f t="shared" si="45"/>
        <v>#VALUE!</v>
      </c>
      <c r="AD68">
        <f t="shared" si="46"/>
        <v>0</v>
      </c>
      <c r="AF68" s="281">
        <f t="shared" si="47"/>
        <v>0</v>
      </c>
      <c r="AG68" s="281" t="e">
        <f t="shared" si="48"/>
        <v>#VALUE!</v>
      </c>
      <c r="AH68" s="310" t="e">
        <f t="shared" si="49"/>
        <v>#VALUE!</v>
      </c>
      <c r="AI68" t="b">
        <f t="shared" si="50"/>
        <v>1</v>
      </c>
      <c r="AJ68" s="307" t="e">
        <f t="shared" si="51"/>
        <v>#VALUE!</v>
      </c>
      <c r="AK68" s="265" t="s">
        <v>1341</v>
      </c>
      <c r="AL68" s="266">
        <f t="shared" si="52"/>
        <v>0</v>
      </c>
      <c r="AM68" s="266">
        <f t="shared" si="53"/>
        <v>0</v>
      </c>
      <c r="AN68" s="266" t="str">
        <f t="shared" si="54"/>
        <v>Buy</v>
      </c>
      <c r="AO68" s="328">
        <f t="shared" si="55"/>
        <v>0</v>
      </c>
      <c r="AP68" s="266" t="str">
        <f t="shared" si="56"/>
        <v>EULNGFI</v>
      </c>
      <c r="AQ68" s="379" t="str">
        <f t="shared" si="57"/>
        <v>07/18/2024</v>
      </c>
      <c r="AR68" s="266" t="s">
        <v>1035</v>
      </c>
      <c r="AS68" s="266" t="s">
        <v>1024</v>
      </c>
      <c r="AT68" s="266" t="s">
        <v>1025</v>
      </c>
      <c r="AW68" t="str" cm="1">
        <f t="array" ref="AW68">_xll.BDP(I68,"SECURITY_TYP")</f>
        <v>#N/A Mandatory parameter [SECURITY] cannot be empty</v>
      </c>
    </row>
    <row r="69" spans="1:49" s="266" customFormat="1" hidden="1" x14ac:dyDescent="0.35">
      <c r="A69"/>
      <c r="B69"/>
      <c r="C69"/>
      <c r="D69"/>
      <c r="E69"/>
      <c r="F69"/>
      <c r="G69" s="141"/>
      <c r="H69" s="287" t="e">
        <f t="shared" si="18"/>
        <v>#N/A</v>
      </c>
      <c r="I69"/>
      <c r="J69"/>
      <c r="K69"/>
      <c r="L69"/>
      <c r="M69"/>
      <c r="N69"/>
      <c r="O69"/>
      <c r="P69" t="str" cm="1">
        <f t="array" ref="P69">_xll.BDP(I69,"ID_ISIN")</f>
        <v>#N/A Mandatory parameter [SECURITY] cannot be empty</v>
      </c>
      <c r="Q69" t="str" cm="1">
        <f t="array" ref="Q69">_xll.BDP(P69&amp;" Govt","MATURITY")</f>
        <v>#N/A Mandatory parameter [SECURITY] cannot be empty Govt</v>
      </c>
      <c r="R69" t="str" cm="1">
        <f t="array" ref="R69">_xll.BDP(I69,"CRNCY")</f>
        <v>#N/A Mandatory parameter [SECURITY] cannot be empty</v>
      </c>
      <c r="S69" s="307" t="str" cm="1">
        <f t="array" ref="S69">_xll.BDP(P69&amp;" Govt","RISK_MID")</f>
        <v>#N/A Mandatory parameter [SECURITY] cannot be empty Govt</v>
      </c>
      <c r="T69" s="308" t="e">
        <f t="shared" si="39"/>
        <v>#VALUE!</v>
      </c>
      <c r="U69" s="280" t="str" cm="1">
        <f t="array" ref="U69">IF(R69="GBP",1,_xll.BDP("GBP"&amp;R69&amp;" CURNCY","PX_LAST"))</f>
        <v>#N/A Invalid Security</v>
      </c>
      <c r="V69" s="393" t="e">
        <f t="shared" si="40"/>
        <v>#VALUE!</v>
      </c>
      <c r="W69" s="280"/>
      <c r="X69" s="249" t="str">
        <f t="shared" si="41"/>
        <v>#N/A Mandatory parameter [SECURITY] cannot be empty</v>
      </c>
      <c r="Y69">
        <f t="shared" si="42"/>
        <v>0</v>
      </c>
      <c r="Z69" s="281">
        <f t="shared" si="43"/>
        <v>0</v>
      </c>
      <c r="AA69" s="281" t="e">
        <f t="shared" si="44"/>
        <v>#VALUE!</v>
      </c>
      <c r="AB69" s="307" t="str" cm="1">
        <f t="array" ref="AB69">_xll.BDP(P69&amp;" Govt","PX_DIRTY_MID")</f>
        <v>#N/A Mandatory parameter [SECURITY] cannot be empty Govt</v>
      </c>
      <c r="AC69" s="310" t="e">
        <f t="shared" si="45"/>
        <v>#VALUE!</v>
      </c>
      <c r="AD69">
        <f t="shared" si="46"/>
        <v>0</v>
      </c>
      <c r="AE69"/>
      <c r="AF69" s="281">
        <f t="shared" si="47"/>
        <v>0</v>
      </c>
      <c r="AG69" s="281" t="e">
        <f t="shared" si="48"/>
        <v>#VALUE!</v>
      </c>
      <c r="AH69" s="310" t="e">
        <f t="shared" si="49"/>
        <v>#VALUE!</v>
      </c>
      <c r="AI69" t="b">
        <f t="shared" si="50"/>
        <v>1</v>
      </c>
      <c r="AJ69" s="307" t="e">
        <f t="shared" si="51"/>
        <v>#VALUE!</v>
      </c>
      <c r="AK69" s="265" t="s">
        <v>1341</v>
      </c>
      <c r="AL69" s="266">
        <f t="shared" si="52"/>
        <v>0</v>
      </c>
      <c r="AM69" s="266">
        <f t="shared" si="53"/>
        <v>0</v>
      </c>
      <c r="AN69" s="266" t="str">
        <f t="shared" si="54"/>
        <v>Buy</v>
      </c>
      <c r="AO69" s="328">
        <f t="shared" si="55"/>
        <v>0</v>
      </c>
      <c r="AP69" s="266" t="str">
        <f t="shared" si="56"/>
        <v>EULNGFI</v>
      </c>
      <c r="AQ69" s="330" t="str">
        <f t="shared" si="57"/>
        <v>07/18/2024</v>
      </c>
      <c r="AR69" s="266" t="s">
        <v>1035</v>
      </c>
      <c r="AS69" s="266" t="s">
        <v>1024</v>
      </c>
      <c r="AT69" s="266" t="s">
        <v>1025</v>
      </c>
      <c r="AV69" s="319"/>
      <c r="AW69" s="280" t="str" cm="1">
        <f t="array" ref="AW69">_xll.BDP(I69,"SECURITY_TYP")</f>
        <v>#N/A Mandatory parameter [SECURITY] cannot be empty</v>
      </c>
    </row>
    <row r="70" spans="1:49" s="266" customFormat="1" hidden="1" x14ac:dyDescent="0.35">
      <c r="A70"/>
      <c r="B70"/>
      <c r="C70"/>
      <c r="D70"/>
      <c r="E70"/>
      <c r="F70"/>
      <c r="G70" s="141"/>
      <c r="H70" s="287" t="e">
        <f t="shared" ref="H70:H133" si="58">VLOOKUP(I70,$A$4:$D$307,4,0)-L70</f>
        <v>#N/A</v>
      </c>
      <c r="I70"/>
      <c r="J70"/>
      <c r="K70"/>
      <c r="L70"/>
      <c r="M70"/>
      <c r="N70"/>
      <c r="O70"/>
      <c r="P70" t="str" cm="1">
        <f t="array" ref="P70">_xll.BDP(I70,"ID_ISIN")</f>
        <v>#N/A Mandatory parameter [SECURITY] cannot be empty</v>
      </c>
      <c r="Q70" t="str" cm="1">
        <f t="array" ref="Q70">_xll.BDP(P70&amp;" Govt","MATURITY")</f>
        <v>#N/A Mandatory parameter [SECURITY] cannot be empty Govt</v>
      </c>
      <c r="R70" t="str" cm="1">
        <f t="array" ref="R70">_xll.BDP(I70,"CRNCY")</f>
        <v>#N/A Mandatory parameter [SECURITY] cannot be empty</v>
      </c>
      <c r="S70" s="307" t="str" cm="1">
        <f t="array" ref="S70">_xll.BDP(P70&amp;" Govt","RISK_MID")</f>
        <v>#N/A Mandatory parameter [SECURITY] cannot be empty Govt</v>
      </c>
      <c r="T70" s="308" t="e">
        <f t="shared" si="39"/>
        <v>#VALUE!</v>
      </c>
      <c r="U70" s="280" t="str" cm="1">
        <f t="array" ref="U70">IF(R70="GBP",1,_xll.BDP("GBP"&amp;R70&amp;" CURNCY","PX_LAST"))</f>
        <v>#N/A Invalid Security</v>
      </c>
      <c r="V70" s="393" t="e">
        <f t="shared" si="40"/>
        <v>#VALUE!</v>
      </c>
      <c r="W70" s="280"/>
      <c r="X70" s="249" t="str">
        <f t="shared" si="41"/>
        <v>#N/A Mandatory parameter [SECURITY] cannot be empty</v>
      </c>
      <c r="Y70">
        <f t="shared" si="42"/>
        <v>0</v>
      </c>
      <c r="Z70" s="281">
        <f t="shared" si="43"/>
        <v>0</v>
      </c>
      <c r="AA70" s="281" t="e">
        <f t="shared" si="44"/>
        <v>#VALUE!</v>
      </c>
      <c r="AB70" s="307" t="str" cm="1">
        <f t="array" ref="AB70">_xll.BDP(P70&amp;" Govt","PX_DIRTY_MID")</f>
        <v>#N/A Mandatory parameter [SECURITY] cannot be empty Govt</v>
      </c>
      <c r="AC70" s="310" t="e">
        <f t="shared" si="45"/>
        <v>#VALUE!</v>
      </c>
      <c r="AD70">
        <f t="shared" si="46"/>
        <v>0</v>
      </c>
      <c r="AE70"/>
      <c r="AF70" s="281">
        <f t="shared" si="47"/>
        <v>0</v>
      </c>
      <c r="AG70" s="281" t="e">
        <f t="shared" si="48"/>
        <v>#VALUE!</v>
      </c>
      <c r="AH70" s="310" t="e">
        <f t="shared" si="49"/>
        <v>#VALUE!</v>
      </c>
      <c r="AI70" t="b">
        <f t="shared" si="50"/>
        <v>1</v>
      </c>
      <c r="AJ70" s="307" t="e">
        <f t="shared" si="51"/>
        <v>#VALUE!</v>
      </c>
      <c r="AK70" s="265" t="s">
        <v>1341</v>
      </c>
      <c r="AL70" s="266">
        <f t="shared" si="52"/>
        <v>0</v>
      </c>
      <c r="AM70" s="266">
        <f t="shared" si="53"/>
        <v>0</v>
      </c>
      <c r="AN70" s="266" t="str">
        <f t="shared" si="54"/>
        <v>Buy</v>
      </c>
      <c r="AO70" s="328">
        <f t="shared" si="55"/>
        <v>0</v>
      </c>
      <c r="AP70" s="266" t="str">
        <f t="shared" si="56"/>
        <v>EULNGFI</v>
      </c>
      <c r="AQ70" s="379" t="str">
        <f t="shared" si="57"/>
        <v>07/18/2024</v>
      </c>
      <c r="AR70" s="266" t="s">
        <v>1035</v>
      </c>
      <c r="AS70" s="266" t="s">
        <v>1024</v>
      </c>
      <c r="AT70" s="266" t="s">
        <v>1025</v>
      </c>
      <c r="AV70" s="319"/>
      <c r="AW70" s="280" t="str" cm="1">
        <f t="array" ref="AW70">_xll.BDP(I70,"SECURITY_TYP")</f>
        <v>#N/A Mandatory parameter [SECURITY] cannot be empty</v>
      </c>
    </row>
    <row r="71" spans="1:49" s="266" customFormat="1" hidden="1" x14ac:dyDescent="0.35">
      <c r="A71"/>
      <c r="B71"/>
      <c r="C71"/>
      <c r="D71"/>
      <c r="E71" s="89"/>
      <c r="F71"/>
      <c r="G71" s="141"/>
      <c r="H71" s="287" t="e">
        <f t="shared" si="58"/>
        <v>#N/A</v>
      </c>
      <c r="I71"/>
      <c r="J71"/>
      <c r="K71"/>
      <c r="L71"/>
      <c r="M71" s="89"/>
      <c r="N71"/>
      <c r="O71" s="280"/>
      <c r="P71" s="280" t="str" cm="1">
        <f t="array" ref="P71">_xll.BDP(I71,"ID_ISIN")</f>
        <v>#N/A Mandatory parameter [SECURITY] cannot be empty</v>
      </c>
      <c r="Q71" s="280" t="str" cm="1">
        <f t="array" ref="Q71">_xll.BDP(P71&amp;" Govt","MATURITY")</f>
        <v>#N/A Mandatory parameter [SECURITY] cannot be empty Govt</v>
      </c>
      <c r="R71" s="280" t="str" cm="1">
        <f t="array" ref="R71">_xll.BDP(I71,"CRNCY")</f>
        <v>#N/A Mandatory parameter [SECURITY] cannot be empty</v>
      </c>
      <c r="S71" s="307" t="str" cm="1">
        <f t="array" ref="S71">_xll.BDP(P71&amp;" Govt","RISK_MID")</f>
        <v>#N/A Mandatory parameter [SECURITY] cannot be empty Govt</v>
      </c>
      <c r="T71" s="308" t="e">
        <f t="shared" ref="T71:T77" si="59">S71*L71/(10*U71)</f>
        <v>#VALUE!</v>
      </c>
      <c r="U71" s="280" t="str" cm="1">
        <f t="array" ref="U71">IF(R71="GBP",1,_xll.BDP("GBP"&amp;R71&amp;" CURNCY","PX_LAST"))</f>
        <v>#N/A Invalid Security</v>
      </c>
      <c r="V71" s="393" t="e">
        <f t="shared" ref="V71:V77" si="60">T71/($I$3*100)</f>
        <v>#VALUE!</v>
      </c>
      <c r="W71" s="280"/>
      <c r="X71" s="279" t="str">
        <f t="shared" ref="X71:X77" si="61">P71</f>
        <v>#N/A Mandatory parameter [SECURITY] cannot be empty</v>
      </c>
      <c r="Y71" s="306">
        <f t="shared" ref="Y71:Y77" si="62">$Z$3*L71</f>
        <v>0</v>
      </c>
      <c r="Z71" s="281">
        <f t="shared" ref="Z71:Z77" si="63">Y71-L71</f>
        <v>0</v>
      </c>
      <c r="AA71" s="281" t="e">
        <f t="shared" ref="AA71:AA77" si="64">Z71*S71/(10*U71)</f>
        <v>#VALUE!</v>
      </c>
      <c r="AB71" s="307" t="str" cm="1">
        <f t="array" ref="AB71">_xll.BDP(P71&amp;" Govt","PX_DIRTY_MID")</f>
        <v>#N/A Mandatory parameter [SECURITY] cannot be empty Govt</v>
      </c>
      <c r="AC71" s="310" t="e">
        <f t="shared" ref="AC71:AC77" si="65">AB71*Z71*10/U71</f>
        <v>#VALUE!</v>
      </c>
      <c r="AD71" s="280">
        <f t="shared" ref="AD71:AD77" si="66">J71</f>
        <v>0</v>
      </c>
      <c r="AE71" s="281"/>
      <c r="AF71" s="281">
        <f t="shared" ref="AF71:AF77" si="67">IF(AE71="",Z71,AE71)</f>
        <v>0</v>
      </c>
      <c r="AG71" s="281" t="e">
        <f t="shared" ref="AG71:AG77" si="68">AF71*S71/(10*U71)</f>
        <v>#VALUE!</v>
      </c>
      <c r="AH71" s="310" t="e">
        <f t="shared" ref="AH71:AH77" si="69">AB71*AF71*10/U71</f>
        <v>#VALUE!</v>
      </c>
      <c r="AI71" s="280" t="b">
        <f t="shared" ref="AI71:AI77" si="70">ABS(AF71)&lt;=ABS(L71)</f>
        <v>1</v>
      </c>
      <c r="AJ71" s="307" t="e">
        <f t="shared" ref="AJ71:AJ77" si="71">AC71/($I$3*10000)</f>
        <v>#VALUE!</v>
      </c>
      <c r="AK71" s="321" t="s">
        <v>1341</v>
      </c>
      <c r="AL71" s="322">
        <f t="shared" ref="AL71:AL77" si="72">K71</f>
        <v>0</v>
      </c>
      <c r="AM71" s="322">
        <f t="shared" ref="AM71:AM77" si="73">I71</f>
        <v>0</v>
      </c>
      <c r="AN71" s="322" t="str">
        <f t="shared" ref="AN71:AN77" si="74">IF(AF71&lt;0,"Sell","Buy")</f>
        <v>Buy</v>
      </c>
      <c r="AO71" s="323">
        <f t="shared" ref="AO71:AO77" si="75">ABS(AF71)</f>
        <v>0</v>
      </c>
      <c r="AP71" s="322" t="str">
        <f t="shared" ref="AP71:AP77" si="76">IF(AW71="OIS Swap","EUFFSW",IF(AW71="SPOT","EUFFFX",IF(AW71="FORWARD","EUFFFX",IF(AW71="US GOVERNMENT","USFIDRV",IF(AW71="Financial commodity future.","USEQ","EULNGFI")))))</f>
        <v>EULNGFI</v>
      </c>
      <c r="AQ71" s="378" t="str">
        <f t="shared" ref="AQ71:AQ77" si="77">IF(AW71="Financial commodity future.",$AL$2,$AL$1)</f>
        <v>07/18/2024</v>
      </c>
      <c r="AR71" s="322" t="s">
        <v>1035</v>
      </c>
      <c r="AS71" s="322" t="s">
        <v>1024</v>
      </c>
      <c r="AT71" s="322" t="s">
        <v>1025</v>
      </c>
      <c r="AU71" s="322"/>
      <c r="AV71" s="327"/>
      <c r="AW71" s="280" t="str" cm="1">
        <f t="array" ref="AW71">_xll.BDP(I71,"SECURITY_TYP")</f>
        <v>#N/A Mandatory parameter [SECURITY] cannot be empty</v>
      </c>
    </row>
    <row r="72" spans="1:49" s="266" customFormat="1" hidden="1" x14ac:dyDescent="0.35">
      <c r="A72"/>
      <c r="B72"/>
      <c r="C72"/>
      <c r="D72"/>
      <c r="E72"/>
      <c r="F72"/>
      <c r="G72" s="141"/>
      <c r="H72" s="287" t="e">
        <f t="shared" si="58"/>
        <v>#N/A</v>
      </c>
      <c r="I72"/>
      <c r="J72"/>
      <c r="K72"/>
      <c r="L72"/>
      <c r="M72"/>
      <c r="N72"/>
      <c r="O72" s="280"/>
      <c r="P72" s="280" t="str" cm="1">
        <f t="array" ref="P72">_xll.BDP(I72,"ID_ISIN")</f>
        <v>#N/A Mandatory parameter [SECURITY] cannot be empty</v>
      </c>
      <c r="Q72" s="280" t="str" cm="1">
        <f t="array" ref="Q72">_xll.BDP(P72&amp;" Govt","MATURITY")</f>
        <v>#N/A Mandatory parameter [SECURITY] cannot be empty Govt</v>
      </c>
      <c r="R72" s="280" t="str" cm="1">
        <f t="array" ref="R72">_xll.BDP(I72,"CRNCY")</f>
        <v>#N/A Mandatory parameter [SECURITY] cannot be empty</v>
      </c>
      <c r="S72" s="307" t="str" cm="1">
        <f t="array" ref="S72">_xll.BDP(P72&amp;" Govt","RISK_MID")</f>
        <v>#N/A Mandatory parameter [SECURITY] cannot be empty Govt</v>
      </c>
      <c r="T72" s="308" t="e">
        <f t="shared" si="59"/>
        <v>#VALUE!</v>
      </c>
      <c r="U72" s="280" t="str" cm="1">
        <f t="array" ref="U72">IF(R72="GBP",1,_xll.BDP("GBP"&amp;R72&amp;" CURNCY","PX_LAST"))</f>
        <v>#N/A Invalid Security</v>
      </c>
      <c r="V72" s="393" t="e">
        <f t="shared" si="60"/>
        <v>#VALUE!</v>
      </c>
      <c r="W72" s="280"/>
      <c r="X72" s="279" t="str">
        <f t="shared" si="61"/>
        <v>#N/A Mandatory parameter [SECURITY] cannot be empty</v>
      </c>
      <c r="Y72" s="306">
        <f t="shared" si="62"/>
        <v>0</v>
      </c>
      <c r="Z72" s="281">
        <f t="shared" si="63"/>
        <v>0</v>
      </c>
      <c r="AA72" s="281" t="e">
        <f t="shared" si="64"/>
        <v>#VALUE!</v>
      </c>
      <c r="AB72" s="307" t="str" cm="1">
        <f t="array" ref="AB72">_xll.BDP(P72&amp;" Govt","PX_DIRTY_MID")</f>
        <v>#N/A Mandatory parameter [SECURITY] cannot be empty Govt</v>
      </c>
      <c r="AC72" s="310" t="e">
        <f t="shared" si="65"/>
        <v>#VALUE!</v>
      </c>
      <c r="AD72" s="280">
        <f t="shared" si="66"/>
        <v>0</v>
      </c>
      <c r="AE72" s="281"/>
      <c r="AF72" s="281">
        <f t="shared" si="67"/>
        <v>0</v>
      </c>
      <c r="AG72" s="281" t="e">
        <f t="shared" si="68"/>
        <v>#VALUE!</v>
      </c>
      <c r="AH72" s="310" t="e">
        <f t="shared" si="69"/>
        <v>#VALUE!</v>
      </c>
      <c r="AI72" s="280" t="b">
        <f t="shared" si="70"/>
        <v>1</v>
      </c>
      <c r="AJ72" s="307" t="e">
        <f t="shared" si="71"/>
        <v>#VALUE!</v>
      </c>
      <c r="AK72" s="321" t="s">
        <v>1341</v>
      </c>
      <c r="AL72" s="322">
        <f t="shared" si="72"/>
        <v>0</v>
      </c>
      <c r="AM72" s="322">
        <f t="shared" si="73"/>
        <v>0</v>
      </c>
      <c r="AN72" s="322" t="str">
        <f t="shared" si="74"/>
        <v>Buy</v>
      </c>
      <c r="AO72" s="323">
        <f t="shared" si="75"/>
        <v>0</v>
      </c>
      <c r="AP72" s="322" t="str">
        <f t="shared" si="76"/>
        <v>EULNGFI</v>
      </c>
      <c r="AQ72" s="324" t="str">
        <f t="shared" si="77"/>
        <v>07/18/2024</v>
      </c>
      <c r="AR72" s="322" t="s">
        <v>1035</v>
      </c>
      <c r="AS72" s="322" t="s">
        <v>1024</v>
      </c>
      <c r="AT72" s="322" t="s">
        <v>1025</v>
      </c>
      <c r="AU72" s="322"/>
      <c r="AV72" s="327"/>
      <c r="AW72" s="280" t="str" cm="1">
        <f t="array" ref="AW72">_xll.BDP(I72,"SECURITY_TYP")</f>
        <v>#N/A Mandatory parameter [SECURITY] cannot be empty</v>
      </c>
    </row>
    <row r="73" spans="1:49" hidden="1" x14ac:dyDescent="0.35">
      <c r="H73" s="287" t="e">
        <f t="shared" si="58"/>
        <v>#N/A</v>
      </c>
      <c r="I73"/>
      <c r="N73"/>
      <c r="O73" s="280"/>
      <c r="P73" s="280" t="str" cm="1">
        <f t="array" ref="P73">_xll.BDP(I73,"ID_ISIN")</f>
        <v>#N/A Mandatory parameter [SECURITY] cannot be empty</v>
      </c>
      <c r="Q73" s="280" t="str" cm="1">
        <f t="array" ref="Q73">_xll.BDP(P73&amp;" Govt","MATURITY")</f>
        <v>#N/A Mandatory parameter [SECURITY] cannot be empty Govt</v>
      </c>
      <c r="R73" s="280" t="str" cm="1">
        <f t="array" ref="R73">_xll.BDP(I73,"CRNCY")</f>
        <v>#N/A Mandatory parameter [SECURITY] cannot be empty</v>
      </c>
      <c r="S73" s="307" t="str" cm="1">
        <f t="array" ref="S73">_xll.BDP(P73&amp;" Govt","RISK_MID")</f>
        <v>#N/A Mandatory parameter [SECURITY] cannot be empty Govt</v>
      </c>
      <c r="T73" s="308" t="e">
        <f t="shared" si="59"/>
        <v>#VALUE!</v>
      </c>
      <c r="U73" s="280" t="str" cm="1">
        <f t="array" ref="U73">IF(R73="GBP",1,_xll.BDP("GBP"&amp;R73&amp;" CURNCY","PX_LAST"))</f>
        <v>#N/A Invalid Security</v>
      </c>
      <c r="V73" s="393" t="e">
        <f t="shared" si="60"/>
        <v>#VALUE!</v>
      </c>
      <c r="W73" s="280"/>
      <c r="X73" s="279" t="str">
        <f t="shared" si="61"/>
        <v>#N/A Mandatory parameter [SECURITY] cannot be empty</v>
      </c>
      <c r="Y73" s="306">
        <f t="shared" si="62"/>
        <v>0</v>
      </c>
      <c r="Z73" s="281">
        <f t="shared" si="63"/>
        <v>0</v>
      </c>
      <c r="AA73" s="281" t="e">
        <f t="shared" si="64"/>
        <v>#VALUE!</v>
      </c>
      <c r="AB73" s="307" t="str" cm="1">
        <f t="array" ref="AB73">_xll.BDP(P73&amp;" Govt","PX_DIRTY_MID")</f>
        <v>#N/A Mandatory parameter [SECURITY] cannot be empty Govt</v>
      </c>
      <c r="AC73" s="310" t="e">
        <f t="shared" si="65"/>
        <v>#VALUE!</v>
      </c>
      <c r="AD73" s="280">
        <f t="shared" si="66"/>
        <v>0</v>
      </c>
      <c r="AE73" s="281"/>
      <c r="AF73" s="281">
        <f t="shared" si="67"/>
        <v>0</v>
      </c>
      <c r="AG73" s="281" t="e">
        <f t="shared" si="68"/>
        <v>#VALUE!</v>
      </c>
      <c r="AH73" s="310" t="e">
        <f t="shared" si="69"/>
        <v>#VALUE!</v>
      </c>
      <c r="AI73" s="280" t="b">
        <f t="shared" si="70"/>
        <v>1</v>
      </c>
      <c r="AJ73" s="307" t="e">
        <f t="shared" si="71"/>
        <v>#VALUE!</v>
      </c>
      <c r="AK73" s="321" t="s">
        <v>1341</v>
      </c>
      <c r="AL73" s="322">
        <f t="shared" si="72"/>
        <v>0</v>
      </c>
      <c r="AM73" s="322">
        <f t="shared" si="73"/>
        <v>0</v>
      </c>
      <c r="AN73" s="322" t="str">
        <f t="shared" si="74"/>
        <v>Buy</v>
      </c>
      <c r="AO73" s="323">
        <f t="shared" si="75"/>
        <v>0</v>
      </c>
      <c r="AP73" s="322" t="str">
        <f t="shared" si="76"/>
        <v>EULNGFI</v>
      </c>
      <c r="AQ73" s="324" t="str">
        <f t="shared" si="77"/>
        <v>07/18/2024</v>
      </c>
      <c r="AR73" s="322" t="s">
        <v>1035</v>
      </c>
      <c r="AS73" s="322" t="s">
        <v>1024</v>
      </c>
      <c r="AT73" s="322" t="s">
        <v>1025</v>
      </c>
      <c r="AU73" s="322"/>
      <c r="AV73" s="327"/>
      <c r="AW73" s="280" t="str" cm="1">
        <f t="array" ref="AW73">_xll.BDP(I73,"SECURITY_TYP")</f>
        <v>#N/A Mandatory parameter [SECURITY] cannot be empty</v>
      </c>
    </row>
    <row r="74" spans="1:49" s="266" customFormat="1" hidden="1" x14ac:dyDescent="0.35">
      <c r="A74"/>
      <c r="B74"/>
      <c r="C74"/>
      <c r="D74"/>
      <c r="E74"/>
      <c r="F74"/>
      <c r="G74" s="141"/>
      <c r="H74" s="287" t="e">
        <f t="shared" si="58"/>
        <v>#N/A</v>
      </c>
      <c r="I74"/>
      <c r="J74"/>
      <c r="K74"/>
      <c r="L74"/>
      <c r="M74"/>
      <c r="N74"/>
      <c r="O74"/>
      <c r="P74" t="str" cm="1">
        <f t="array" ref="P74">_xll.BDP(I74,"ID_ISIN")</f>
        <v>#N/A Mandatory parameter [SECURITY] cannot be empty</v>
      </c>
      <c r="Q74" t="str" cm="1">
        <f t="array" ref="Q74">_xll.BDP(P74&amp;" Govt","MATURITY")</f>
        <v>#N/A Mandatory parameter [SECURITY] cannot be empty Govt</v>
      </c>
      <c r="R74" t="str" cm="1">
        <f t="array" ref="R74">_xll.BDP(I74,"CRNCY")</f>
        <v>#N/A Mandatory parameter [SECURITY] cannot be empty</v>
      </c>
      <c r="S74" s="307" t="str" cm="1">
        <f t="array" ref="S74">_xll.BDP(P74&amp;" Govt","RISK_MID")</f>
        <v>#N/A Mandatory parameter [SECURITY] cannot be empty Govt</v>
      </c>
      <c r="T74" s="308" t="e">
        <f t="shared" si="59"/>
        <v>#VALUE!</v>
      </c>
      <c r="U74" s="280" t="str" cm="1">
        <f t="array" ref="U74">IF(R74="GBP",1,_xll.BDP("GBP"&amp;R74&amp;" CURNCY","PX_LAST"))</f>
        <v>#N/A Invalid Security</v>
      </c>
      <c r="V74" s="393" t="e">
        <f t="shared" si="60"/>
        <v>#VALUE!</v>
      </c>
      <c r="W74" s="280"/>
      <c r="X74" s="249" t="str">
        <f t="shared" si="61"/>
        <v>#N/A Mandatory parameter [SECURITY] cannot be empty</v>
      </c>
      <c r="Y74">
        <f t="shared" si="62"/>
        <v>0</v>
      </c>
      <c r="Z74" s="281">
        <f t="shared" si="63"/>
        <v>0</v>
      </c>
      <c r="AA74" s="281" t="e">
        <f t="shared" si="64"/>
        <v>#VALUE!</v>
      </c>
      <c r="AB74" s="307" t="str" cm="1">
        <f t="array" ref="AB74">_xll.BDP(P74&amp;" Govt","PX_DIRTY_MID")</f>
        <v>#N/A Mandatory parameter [SECURITY] cannot be empty Govt</v>
      </c>
      <c r="AC74" s="310" t="e">
        <f t="shared" si="65"/>
        <v>#VALUE!</v>
      </c>
      <c r="AD74">
        <f t="shared" si="66"/>
        <v>0</v>
      </c>
      <c r="AE74"/>
      <c r="AF74" s="281">
        <f t="shared" si="67"/>
        <v>0</v>
      </c>
      <c r="AG74" s="281" t="e">
        <f t="shared" si="68"/>
        <v>#VALUE!</v>
      </c>
      <c r="AH74" s="310" t="e">
        <f t="shared" si="69"/>
        <v>#VALUE!</v>
      </c>
      <c r="AI74" t="b">
        <f t="shared" si="70"/>
        <v>1</v>
      </c>
      <c r="AJ74" s="307" t="e">
        <f t="shared" si="71"/>
        <v>#VALUE!</v>
      </c>
      <c r="AK74" s="265" t="s">
        <v>1341</v>
      </c>
      <c r="AL74" s="266">
        <f t="shared" si="72"/>
        <v>0</v>
      </c>
      <c r="AM74" s="266">
        <f t="shared" si="73"/>
        <v>0</v>
      </c>
      <c r="AN74" s="266" t="str">
        <f t="shared" si="74"/>
        <v>Buy</v>
      </c>
      <c r="AO74" s="328">
        <f t="shared" si="75"/>
        <v>0</v>
      </c>
      <c r="AP74" s="266" t="str">
        <f t="shared" si="76"/>
        <v>EULNGFI</v>
      </c>
      <c r="AQ74" s="330" t="str">
        <f t="shared" si="77"/>
        <v>07/18/2024</v>
      </c>
      <c r="AR74" s="266" t="s">
        <v>1035</v>
      </c>
      <c r="AS74" s="266" t="s">
        <v>1024</v>
      </c>
      <c r="AT74" s="266" t="s">
        <v>1025</v>
      </c>
      <c r="AV74" s="319"/>
      <c r="AW74" t="str" cm="1">
        <f t="array" ref="AW74">_xll.BDP(I74,"SECURITY_TYP")</f>
        <v>#N/A Mandatory parameter [SECURITY] cannot be empty</v>
      </c>
    </row>
    <row r="75" spans="1:49" s="266" customFormat="1" hidden="1" x14ac:dyDescent="0.35">
      <c r="A75"/>
      <c r="B75"/>
      <c r="C75"/>
      <c r="D75"/>
      <c r="E75"/>
      <c r="F75"/>
      <c r="G75" s="141"/>
      <c r="H75" s="287" t="e">
        <f t="shared" si="58"/>
        <v>#N/A</v>
      </c>
      <c r="I75"/>
      <c r="J75"/>
      <c r="K75"/>
      <c r="L75"/>
      <c r="M75"/>
      <c r="N75"/>
      <c r="O75"/>
      <c r="P75" t="str" cm="1">
        <f t="array" ref="P75">_xll.BDP(I75,"ID_ISIN")</f>
        <v>#N/A Mandatory parameter [SECURITY] cannot be empty</v>
      </c>
      <c r="Q75" t="str" cm="1">
        <f t="array" ref="Q75">_xll.BDP(P75&amp;" Govt","MATURITY")</f>
        <v>#N/A Mandatory parameter [SECURITY] cannot be empty Govt</v>
      </c>
      <c r="R75" t="str" cm="1">
        <f t="array" ref="R75">_xll.BDP(I75,"CRNCY")</f>
        <v>#N/A Mandatory parameter [SECURITY] cannot be empty</v>
      </c>
      <c r="S75" s="307" t="str" cm="1">
        <f t="array" ref="S75">_xll.BDP(P75&amp;" Govt","RISK_MID")</f>
        <v>#N/A Mandatory parameter [SECURITY] cannot be empty Govt</v>
      </c>
      <c r="T75" s="308" t="e">
        <f t="shared" si="59"/>
        <v>#VALUE!</v>
      </c>
      <c r="U75" s="280" t="str" cm="1">
        <f t="array" ref="U75">IF(R75="GBP",1,_xll.BDP("GBP"&amp;R75&amp;" CURNCY","PX_LAST"))</f>
        <v>#N/A Invalid Security</v>
      </c>
      <c r="V75" s="393" t="e">
        <f t="shared" si="60"/>
        <v>#VALUE!</v>
      </c>
      <c r="W75" s="280"/>
      <c r="X75" s="249" t="str">
        <f t="shared" si="61"/>
        <v>#N/A Mandatory parameter [SECURITY] cannot be empty</v>
      </c>
      <c r="Y75">
        <f t="shared" si="62"/>
        <v>0</v>
      </c>
      <c r="Z75" s="281">
        <f t="shared" si="63"/>
        <v>0</v>
      </c>
      <c r="AA75" s="281" t="e">
        <f t="shared" si="64"/>
        <v>#VALUE!</v>
      </c>
      <c r="AB75" s="307" t="str" cm="1">
        <f t="array" ref="AB75">_xll.BDP(P75&amp;" Govt","PX_DIRTY_MID")</f>
        <v>#N/A Mandatory parameter [SECURITY] cannot be empty Govt</v>
      </c>
      <c r="AC75" s="310" t="e">
        <f t="shared" si="65"/>
        <v>#VALUE!</v>
      </c>
      <c r="AD75">
        <f t="shared" si="66"/>
        <v>0</v>
      </c>
      <c r="AE75"/>
      <c r="AF75" s="281">
        <f t="shared" si="67"/>
        <v>0</v>
      </c>
      <c r="AG75" s="281" t="e">
        <f t="shared" si="68"/>
        <v>#VALUE!</v>
      </c>
      <c r="AH75" s="310" t="e">
        <f t="shared" si="69"/>
        <v>#VALUE!</v>
      </c>
      <c r="AI75" t="b">
        <f t="shared" si="70"/>
        <v>1</v>
      </c>
      <c r="AJ75" s="307" t="e">
        <f t="shared" si="71"/>
        <v>#VALUE!</v>
      </c>
      <c r="AK75" s="265" t="s">
        <v>1341</v>
      </c>
      <c r="AL75" s="266">
        <f t="shared" si="72"/>
        <v>0</v>
      </c>
      <c r="AM75" s="266">
        <f t="shared" si="73"/>
        <v>0</v>
      </c>
      <c r="AN75" s="266" t="str">
        <f t="shared" si="74"/>
        <v>Buy</v>
      </c>
      <c r="AO75" s="328">
        <f t="shared" si="75"/>
        <v>0</v>
      </c>
      <c r="AP75" s="266" t="str">
        <f t="shared" si="76"/>
        <v>EULNGFI</v>
      </c>
      <c r="AQ75" s="330" t="str">
        <f t="shared" si="77"/>
        <v>07/18/2024</v>
      </c>
      <c r="AR75" s="266" t="s">
        <v>1035</v>
      </c>
      <c r="AS75" s="266" t="s">
        <v>1024</v>
      </c>
      <c r="AT75" s="266" t="s">
        <v>1025</v>
      </c>
      <c r="AV75" s="319"/>
      <c r="AW75" t="str" cm="1">
        <f t="array" ref="AW75">_xll.BDP(I75,"SECURITY_TYP")</f>
        <v>#N/A Mandatory parameter [SECURITY] cannot be empty</v>
      </c>
    </row>
    <row r="76" spans="1:49" s="266" customFormat="1" hidden="1" x14ac:dyDescent="0.35">
      <c r="A76"/>
      <c r="B76"/>
      <c r="C76"/>
      <c r="D76"/>
      <c r="E76"/>
      <c r="F76"/>
      <c r="G76" s="141"/>
      <c r="H76" s="287" t="e">
        <f t="shared" si="58"/>
        <v>#N/A</v>
      </c>
      <c r="I76"/>
      <c r="J76"/>
      <c r="K76"/>
      <c r="L76"/>
      <c r="M76"/>
      <c r="N76"/>
      <c r="O76"/>
      <c r="P76" t="str" cm="1">
        <f t="array" ref="P76">_xll.BDP(I76,"ID_ISIN")</f>
        <v>#N/A Mandatory parameter [SECURITY] cannot be empty</v>
      </c>
      <c r="Q76" t="str" cm="1">
        <f t="array" ref="Q76">_xll.BDP(P76&amp;" Govt","MATURITY")</f>
        <v>#N/A Mandatory parameter [SECURITY] cannot be empty Govt</v>
      </c>
      <c r="R76" t="str" cm="1">
        <f t="array" ref="R76">_xll.BDP(I76,"CRNCY")</f>
        <v>#N/A Mandatory parameter [SECURITY] cannot be empty</v>
      </c>
      <c r="S76" s="307" t="str" cm="1">
        <f t="array" ref="S76">_xll.BDP(P76&amp;" Govt","RISK_MID")</f>
        <v>#N/A Mandatory parameter [SECURITY] cannot be empty Govt</v>
      </c>
      <c r="T76" s="308" t="e">
        <f t="shared" si="59"/>
        <v>#VALUE!</v>
      </c>
      <c r="U76" s="280" t="str" cm="1">
        <f t="array" ref="U76">IF(R76="GBP",1,_xll.BDP("GBP"&amp;R76&amp;" CURNCY","PX_LAST"))</f>
        <v>#N/A Invalid Security</v>
      </c>
      <c r="V76" s="393" t="e">
        <f t="shared" si="60"/>
        <v>#VALUE!</v>
      </c>
      <c r="W76" s="280"/>
      <c r="X76" s="249" t="str">
        <f t="shared" si="61"/>
        <v>#N/A Mandatory parameter [SECURITY] cannot be empty</v>
      </c>
      <c r="Y76">
        <f t="shared" si="62"/>
        <v>0</v>
      </c>
      <c r="Z76" s="281">
        <f t="shared" si="63"/>
        <v>0</v>
      </c>
      <c r="AA76" s="281" t="e">
        <f t="shared" si="64"/>
        <v>#VALUE!</v>
      </c>
      <c r="AB76" s="307" t="str" cm="1">
        <f t="array" ref="AB76">_xll.BDP(P76&amp;" Govt","PX_DIRTY_MID")</f>
        <v>#N/A Mandatory parameter [SECURITY] cannot be empty Govt</v>
      </c>
      <c r="AC76" s="310" t="e">
        <f t="shared" si="65"/>
        <v>#VALUE!</v>
      </c>
      <c r="AD76">
        <f t="shared" si="66"/>
        <v>0</v>
      </c>
      <c r="AE76"/>
      <c r="AF76" s="281">
        <f t="shared" si="67"/>
        <v>0</v>
      </c>
      <c r="AG76" s="281" t="e">
        <f t="shared" si="68"/>
        <v>#VALUE!</v>
      </c>
      <c r="AH76" s="310" t="e">
        <f t="shared" si="69"/>
        <v>#VALUE!</v>
      </c>
      <c r="AI76" t="b">
        <f t="shared" si="70"/>
        <v>1</v>
      </c>
      <c r="AJ76" s="307" t="e">
        <f t="shared" si="71"/>
        <v>#VALUE!</v>
      </c>
      <c r="AK76" s="265" t="s">
        <v>1341</v>
      </c>
      <c r="AL76" s="266">
        <f t="shared" si="72"/>
        <v>0</v>
      </c>
      <c r="AM76" s="266">
        <f t="shared" si="73"/>
        <v>0</v>
      </c>
      <c r="AN76" s="266" t="str">
        <f t="shared" si="74"/>
        <v>Buy</v>
      </c>
      <c r="AO76" s="328">
        <f t="shared" si="75"/>
        <v>0</v>
      </c>
      <c r="AP76" s="266" t="str">
        <f t="shared" si="76"/>
        <v>EULNGFI</v>
      </c>
      <c r="AQ76" s="330" t="str">
        <f t="shared" si="77"/>
        <v>07/18/2024</v>
      </c>
      <c r="AR76" s="266" t="s">
        <v>1035</v>
      </c>
      <c r="AS76" s="266" t="s">
        <v>1024</v>
      </c>
      <c r="AT76" s="266" t="s">
        <v>1025</v>
      </c>
      <c r="AV76" s="319"/>
      <c r="AW76" t="str" cm="1">
        <f t="array" ref="AW76">_xll.BDP(I76,"SECURITY_TYP")</f>
        <v>#N/A Mandatory parameter [SECURITY] cannot be empty</v>
      </c>
    </row>
    <row r="77" spans="1:49" s="266" customFormat="1" hidden="1" x14ac:dyDescent="0.35">
      <c r="A77"/>
      <c r="B77"/>
      <c r="C77"/>
      <c r="D77"/>
      <c r="E77"/>
      <c r="F77"/>
      <c r="G77" s="141"/>
      <c r="H77" s="287" t="e">
        <f t="shared" si="58"/>
        <v>#N/A</v>
      </c>
      <c r="I77"/>
      <c r="J77"/>
      <c r="K77"/>
      <c r="L77"/>
      <c r="M77"/>
      <c r="N77"/>
      <c r="O77" s="280"/>
      <c r="P77" s="280" t="str" cm="1">
        <f t="array" ref="P77">_xll.BDP(I77,"ID_ISIN")</f>
        <v>#N/A Mandatory parameter [SECURITY] cannot be empty</v>
      </c>
      <c r="Q77" s="280" t="str" cm="1">
        <f t="array" ref="Q77">_xll.BDP(P77&amp;" Govt","MATURITY")</f>
        <v>#N/A Mandatory parameter [SECURITY] cannot be empty Govt</v>
      </c>
      <c r="R77" s="280" t="str" cm="1">
        <f t="array" ref="R77">_xll.BDP(I77,"CRNCY")</f>
        <v>#N/A Mandatory parameter [SECURITY] cannot be empty</v>
      </c>
      <c r="S77" s="307" t="str" cm="1">
        <f t="array" ref="S77">_xll.BDP(P77&amp;" Govt","RISK_MID")</f>
        <v>#N/A Mandatory parameter [SECURITY] cannot be empty Govt</v>
      </c>
      <c r="T77" s="308" t="e">
        <f t="shared" si="59"/>
        <v>#VALUE!</v>
      </c>
      <c r="U77" s="280" t="str" cm="1">
        <f t="array" ref="U77">IF(R77="GBP",1,_xll.BDP("GBP"&amp;R77&amp;" CURNCY","PX_LAST"))</f>
        <v>#N/A Invalid Security</v>
      </c>
      <c r="V77" s="393" t="e">
        <f t="shared" si="60"/>
        <v>#VALUE!</v>
      </c>
      <c r="W77" s="280"/>
      <c r="X77" s="279" t="str">
        <f t="shared" si="61"/>
        <v>#N/A Mandatory parameter [SECURITY] cannot be empty</v>
      </c>
      <c r="Y77" s="280">
        <f t="shared" si="62"/>
        <v>0</v>
      </c>
      <c r="Z77" s="281">
        <f t="shared" si="63"/>
        <v>0</v>
      </c>
      <c r="AA77" s="281" t="e">
        <f t="shared" si="64"/>
        <v>#VALUE!</v>
      </c>
      <c r="AB77" s="307" t="str" cm="1">
        <f t="array" ref="AB77">_xll.BDP(P77&amp;" Govt","PX_DIRTY_MID")</f>
        <v>#N/A Mandatory parameter [SECURITY] cannot be empty Govt</v>
      </c>
      <c r="AC77" s="310" t="e">
        <f t="shared" si="65"/>
        <v>#VALUE!</v>
      </c>
      <c r="AD77" s="280">
        <f t="shared" si="66"/>
        <v>0</v>
      </c>
      <c r="AE77" s="280"/>
      <c r="AF77" s="281">
        <f t="shared" si="67"/>
        <v>0</v>
      </c>
      <c r="AG77" s="281" t="e">
        <f t="shared" si="68"/>
        <v>#VALUE!</v>
      </c>
      <c r="AH77" s="310" t="e">
        <f t="shared" si="69"/>
        <v>#VALUE!</v>
      </c>
      <c r="AI77" s="280" t="b">
        <f t="shared" si="70"/>
        <v>1</v>
      </c>
      <c r="AJ77" s="307" t="e">
        <f t="shared" si="71"/>
        <v>#VALUE!</v>
      </c>
      <c r="AK77" s="321" t="s">
        <v>1341</v>
      </c>
      <c r="AL77" s="322">
        <f t="shared" si="72"/>
        <v>0</v>
      </c>
      <c r="AM77" s="322">
        <f t="shared" si="73"/>
        <v>0</v>
      </c>
      <c r="AN77" s="322" t="str">
        <f t="shared" si="74"/>
        <v>Buy</v>
      </c>
      <c r="AO77" s="323">
        <f t="shared" si="75"/>
        <v>0</v>
      </c>
      <c r="AP77" s="322" t="str">
        <f t="shared" si="76"/>
        <v>EULNGFI</v>
      </c>
      <c r="AQ77" s="324" t="str">
        <f t="shared" si="77"/>
        <v>07/18/2024</v>
      </c>
      <c r="AR77" s="322" t="s">
        <v>1035</v>
      </c>
      <c r="AS77" s="322" t="s">
        <v>1024</v>
      </c>
      <c r="AT77" s="322" t="s">
        <v>1025</v>
      </c>
      <c r="AU77" s="322"/>
      <c r="AV77" s="327"/>
      <c r="AW77" s="280" t="str" cm="1">
        <f t="array" ref="AW77">_xll.BDP(I77,"SECURITY_TYP")</f>
        <v>#N/A Mandatory parameter [SECURITY] cannot be empty</v>
      </c>
    </row>
    <row r="78" spans="1:49" s="266" customFormat="1" hidden="1" x14ac:dyDescent="0.35">
      <c r="A78"/>
      <c r="B78"/>
      <c r="C78"/>
      <c r="D78"/>
      <c r="E78"/>
      <c r="F78"/>
      <c r="G78" s="141"/>
      <c r="H78" s="287" t="e">
        <f t="shared" si="58"/>
        <v>#N/A</v>
      </c>
      <c r="I78"/>
      <c r="J78"/>
      <c r="K78"/>
      <c r="L78"/>
      <c r="M78"/>
      <c r="N78"/>
      <c r="O78"/>
      <c r="P78" t="str" cm="1">
        <f t="array" ref="P78">_xll.BDP(I78,"ID_ISIN")</f>
        <v>#N/A Mandatory parameter [SECURITY] cannot be empty</v>
      </c>
      <c r="Q78" t="str" cm="1">
        <f t="array" ref="Q78">_xll.BDP(P78&amp;" Govt","MATURITY")</f>
        <v>#N/A Mandatory parameter [SECURITY] cannot be empty Govt</v>
      </c>
      <c r="R78" t="str" cm="1">
        <f t="array" ref="R78">_xll.BDP(I78,"CRNCY")</f>
        <v>#N/A Mandatory parameter [SECURITY] cannot be empty</v>
      </c>
      <c r="S78" s="307" t="str" cm="1">
        <f t="array" ref="S78">_xll.BDP(P78&amp;" Govt","RISK_MID")</f>
        <v>#N/A Mandatory parameter [SECURITY] cannot be empty Govt</v>
      </c>
      <c r="T78" s="308" t="e">
        <f t="shared" ref="T78:T109" si="78">S78*L78/(10*U78)</f>
        <v>#VALUE!</v>
      </c>
      <c r="U78" s="280" t="str" cm="1">
        <f t="array" ref="U78">IF(R78="GBP",1,_xll.BDP("GBP"&amp;R78&amp;" CURNCY","PX_LAST"))</f>
        <v>#N/A Invalid Security</v>
      </c>
      <c r="V78" s="393" t="e">
        <f t="shared" ref="V78:V109" si="79">T78/($I$3*100)</f>
        <v>#VALUE!</v>
      </c>
      <c r="W78" s="280"/>
      <c r="X78" s="249" t="str">
        <f t="shared" ref="X78:X109" si="80">P78</f>
        <v>#N/A Mandatory parameter [SECURITY] cannot be empty</v>
      </c>
      <c r="Y78">
        <f t="shared" ref="Y78:Y109" si="81">$Z$3*L78</f>
        <v>0</v>
      </c>
      <c r="Z78" s="281">
        <f t="shared" ref="Z78:Z109" si="82">Y78-L78</f>
        <v>0</v>
      </c>
      <c r="AA78" s="281" t="e">
        <f t="shared" ref="AA78:AA109" si="83">Z78*S78/(10*U78)</f>
        <v>#VALUE!</v>
      </c>
      <c r="AB78" s="307" t="str" cm="1">
        <f t="array" ref="AB78">_xll.BDP(P78&amp;" Govt","PX_DIRTY_MID")</f>
        <v>#N/A Mandatory parameter [SECURITY] cannot be empty Govt</v>
      </c>
      <c r="AC78" s="310" t="e">
        <f t="shared" ref="AC78:AC109" si="84">AB78*Z78*10/U78</f>
        <v>#VALUE!</v>
      </c>
      <c r="AD78">
        <f t="shared" ref="AD78:AD109" si="85">J78</f>
        <v>0</v>
      </c>
      <c r="AE78"/>
      <c r="AF78" s="281">
        <f t="shared" ref="AF78:AF109" si="86">IF(AE78="",Z78,AE78)</f>
        <v>0</v>
      </c>
      <c r="AG78" s="281" t="e">
        <f t="shared" ref="AG78:AG109" si="87">AF78*S78/(10*U78)</f>
        <v>#VALUE!</v>
      </c>
      <c r="AH78" s="310" t="e">
        <f t="shared" ref="AH78:AH109" si="88">AB78*AF78*10/U78</f>
        <v>#VALUE!</v>
      </c>
      <c r="AI78" t="b">
        <f t="shared" ref="AI78:AI109" si="89">ABS(AF78)&lt;=ABS(L78)</f>
        <v>1</v>
      </c>
      <c r="AJ78" s="307" t="e">
        <f t="shared" ref="AJ78:AJ134" si="90">AC78/($I$3*10000)</f>
        <v>#VALUE!</v>
      </c>
      <c r="AK78" s="265" t="s">
        <v>1341</v>
      </c>
      <c r="AL78" s="266">
        <f t="shared" ref="AL78:AL133" si="91">K78</f>
        <v>0</v>
      </c>
      <c r="AM78" s="266">
        <f t="shared" ref="AM78:AM109" si="92">I78</f>
        <v>0</v>
      </c>
      <c r="AN78" s="266" t="str">
        <f t="shared" ref="AN78:AN109" si="93">IF(AF78&lt;0,"Sell","Buy")</f>
        <v>Buy</v>
      </c>
      <c r="AO78" s="328">
        <f t="shared" ref="AO78:AO109" si="94">ABS(AF78)</f>
        <v>0</v>
      </c>
      <c r="AP78" s="266" t="str">
        <f t="shared" ref="AP78:AP109" si="95">IF(AW78="OIS Swap","EUFFSW",IF(AW78="SPOT","EUFFFX",IF(AW78="FORWARD","EUFFFX",IF(AW78="US GOVERNMENT","USFIDRV",IF(AW78="Financial commodity future.","USEQ","EULNGFI")))))</f>
        <v>EULNGFI</v>
      </c>
      <c r="AQ78" s="330" t="str">
        <f t="shared" ref="AQ78:AQ100" si="96">IF(AW78="Financial commodity future.",$AL$2,$AL$1)</f>
        <v>07/18/2024</v>
      </c>
      <c r="AR78" s="266" t="s">
        <v>1035</v>
      </c>
      <c r="AS78" s="266" t="s">
        <v>1024</v>
      </c>
      <c r="AT78" s="266" t="s">
        <v>1025</v>
      </c>
      <c r="AV78" s="319"/>
      <c r="AW78" t="str" cm="1">
        <f t="array" ref="AW78">_xll.BDP(I78,"SECURITY_TYP")</f>
        <v>#N/A Mandatory parameter [SECURITY] cannot be empty</v>
      </c>
    </row>
    <row r="79" spans="1:49" s="266" customFormat="1" hidden="1" x14ac:dyDescent="0.35">
      <c r="A79"/>
      <c r="B79"/>
      <c r="C79"/>
      <c r="D79"/>
      <c r="E79"/>
      <c r="F79"/>
      <c r="G79" s="141"/>
      <c r="H79" s="287" t="e">
        <f t="shared" si="58"/>
        <v>#N/A</v>
      </c>
      <c r="I79"/>
      <c r="J79"/>
      <c r="K79"/>
      <c r="L79"/>
      <c r="M79"/>
      <c r="N79"/>
      <c r="O79"/>
      <c r="P79" t="str" cm="1">
        <f t="array" ref="P79">_xll.BDP(I79,"ID_ISIN")</f>
        <v>#N/A Mandatory parameter [SECURITY] cannot be empty</v>
      </c>
      <c r="Q79" t="str" cm="1">
        <f t="array" ref="Q79">_xll.BDP(P79&amp;" Govt","MATURITY")</f>
        <v>#N/A Mandatory parameter [SECURITY] cannot be empty Govt</v>
      </c>
      <c r="R79" t="str" cm="1">
        <f t="array" ref="R79">_xll.BDP(I79,"CRNCY")</f>
        <v>#N/A Mandatory parameter [SECURITY] cannot be empty</v>
      </c>
      <c r="S79" s="307" t="str" cm="1">
        <f t="array" ref="S79">_xll.BDP(P79&amp;" Govt","RISK_MID")</f>
        <v>#N/A Mandatory parameter [SECURITY] cannot be empty Govt</v>
      </c>
      <c r="T79" s="308" t="e">
        <f t="shared" si="78"/>
        <v>#VALUE!</v>
      </c>
      <c r="U79" s="280" t="str" cm="1">
        <f t="array" ref="U79">IF(R79="GBP",1,_xll.BDP("GBP"&amp;R79&amp;" CURNCY","PX_LAST"))</f>
        <v>#N/A Invalid Security</v>
      </c>
      <c r="V79" s="393" t="e">
        <f t="shared" si="79"/>
        <v>#VALUE!</v>
      </c>
      <c r="W79" s="280"/>
      <c r="X79" s="249" t="str">
        <f t="shared" si="80"/>
        <v>#N/A Mandatory parameter [SECURITY] cannot be empty</v>
      </c>
      <c r="Y79">
        <f t="shared" si="81"/>
        <v>0</v>
      </c>
      <c r="Z79" s="281">
        <f t="shared" si="82"/>
        <v>0</v>
      </c>
      <c r="AA79" s="281" t="e">
        <f t="shared" si="83"/>
        <v>#VALUE!</v>
      </c>
      <c r="AB79" s="307" t="str" cm="1">
        <f t="array" ref="AB79">_xll.BDP(P79&amp;" Govt","PX_DIRTY_MID")</f>
        <v>#N/A Mandatory parameter [SECURITY] cannot be empty Govt</v>
      </c>
      <c r="AC79" s="310" t="e">
        <f t="shared" si="84"/>
        <v>#VALUE!</v>
      </c>
      <c r="AD79">
        <f t="shared" si="85"/>
        <v>0</v>
      </c>
      <c r="AE79"/>
      <c r="AF79" s="281">
        <f t="shared" si="86"/>
        <v>0</v>
      </c>
      <c r="AG79" s="281" t="e">
        <f t="shared" si="87"/>
        <v>#VALUE!</v>
      </c>
      <c r="AH79" s="310" t="e">
        <f t="shared" si="88"/>
        <v>#VALUE!</v>
      </c>
      <c r="AI79" t="b">
        <f t="shared" si="89"/>
        <v>1</v>
      </c>
      <c r="AJ79" s="307" t="e">
        <f t="shared" si="90"/>
        <v>#VALUE!</v>
      </c>
      <c r="AK79" s="265" t="s">
        <v>1341</v>
      </c>
      <c r="AL79" s="266">
        <f t="shared" si="91"/>
        <v>0</v>
      </c>
      <c r="AM79" s="266">
        <f t="shared" si="92"/>
        <v>0</v>
      </c>
      <c r="AN79" s="266" t="str">
        <f t="shared" si="93"/>
        <v>Buy</v>
      </c>
      <c r="AO79" s="328">
        <f t="shared" si="94"/>
        <v>0</v>
      </c>
      <c r="AP79" s="266" t="str">
        <f t="shared" si="95"/>
        <v>EULNGFI</v>
      </c>
      <c r="AQ79" s="330" t="str">
        <f t="shared" si="96"/>
        <v>07/18/2024</v>
      </c>
      <c r="AR79" s="266" t="s">
        <v>1035</v>
      </c>
      <c r="AS79" s="266" t="s">
        <v>1024</v>
      </c>
      <c r="AT79" s="266" t="s">
        <v>1025</v>
      </c>
      <c r="AV79" s="319"/>
      <c r="AW79" t="str" cm="1">
        <f t="array" ref="AW79">_xll.BDP(I79,"SECURITY_TYP")</f>
        <v>#N/A Mandatory parameter [SECURITY] cannot be empty</v>
      </c>
    </row>
    <row r="80" spans="1:49" s="266" customFormat="1" hidden="1" x14ac:dyDescent="0.35">
      <c r="A80"/>
      <c r="B80"/>
      <c r="C80"/>
      <c r="D80"/>
      <c r="E80"/>
      <c r="F80"/>
      <c r="G80" s="141"/>
      <c r="H80" s="287" t="e">
        <f t="shared" si="58"/>
        <v>#N/A</v>
      </c>
      <c r="I80"/>
      <c r="J80"/>
      <c r="K80"/>
      <c r="L80"/>
      <c r="M80"/>
      <c r="N80"/>
      <c r="O80"/>
      <c r="P80" t="str" cm="1">
        <f t="array" ref="P80">_xll.BDP(I80,"ID_ISIN")</f>
        <v>#N/A Mandatory parameter [SECURITY] cannot be empty</v>
      </c>
      <c r="Q80" t="str" cm="1">
        <f t="array" ref="Q80">_xll.BDP(P80&amp;" Govt","MATURITY")</f>
        <v>#N/A Mandatory parameter [SECURITY] cannot be empty Govt</v>
      </c>
      <c r="R80" t="str" cm="1">
        <f t="array" ref="R80">_xll.BDP(I80,"CRNCY")</f>
        <v>#N/A Mandatory parameter [SECURITY] cannot be empty</v>
      </c>
      <c r="S80" s="307" t="str" cm="1">
        <f t="array" ref="S80">_xll.BDP(P80&amp;" Govt","RISK_MID")</f>
        <v>#N/A Mandatory parameter [SECURITY] cannot be empty Govt</v>
      </c>
      <c r="T80" s="308" t="e">
        <f t="shared" si="78"/>
        <v>#VALUE!</v>
      </c>
      <c r="U80" s="280" t="str" cm="1">
        <f t="array" ref="U80">IF(R80="GBP",1,_xll.BDP("GBP"&amp;R80&amp;" CURNCY","PX_LAST"))</f>
        <v>#N/A Invalid Security</v>
      </c>
      <c r="V80" s="393" t="e">
        <f t="shared" si="79"/>
        <v>#VALUE!</v>
      </c>
      <c r="W80" s="280"/>
      <c r="X80" s="249" t="str">
        <f t="shared" si="80"/>
        <v>#N/A Mandatory parameter [SECURITY] cannot be empty</v>
      </c>
      <c r="Y80">
        <f t="shared" si="81"/>
        <v>0</v>
      </c>
      <c r="Z80" s="281">
        <f t="shared" si="82"/>
        <v>0</v>
      </c>
      <c r="AA80" s="281" t="e">
        <f t="shared" si="83"/>
        <v>#VALUE!</v>
      </c>
      <c r="AB80" s="307" t="str" cm="1">
        <f t="array" ref="AB80">_xll.BDP(P80&amp;" Govt","PX_DIRTY_MID")</f>
        <v>#N/A Mandatory parameter [SECURITY] cannot be empty Govt</v>
      </c>
      <c r="AC80" s="310" t="e">
        <f t="shared" si="84"/>
        <v>#VALUE!</v>
      </c>
      <c r="AD80">
        <f t="shared" si="85"/>
        <v>0</v>
      </c>
      <c r="AE80"/>
      <c r="AF80" s="281">
        <f t="shared" si="86"/>
        <v>0</v>
      </c>
      <c r="AG80" s="281" t="e">
        <f t="shared" si="87"/>
        <v>#VALUE!</v>
      </c>
      <c r="AH80" s="310" t="e">
        <f t="shared" si="88"/>
        <v>#VALUE!</v>
      </c>
      <c r="AI80" t="b">
        <f t="shared" si="89"/>
        <v>1</v>
      </c>
      <c r="AJ80" s="307" t="e">
        <f t="shared" si="90"/>
        <v>#VALUE!</v>
      </c>
      <c r="AK80" s="265" t="s">
        <v>1341</v>
      </c>
      <c r="AL80" s="266">
        <f t="shared" si="91"/>
        <v>0</v>
      </c>
      <c r="AM80" s="266">
        <f t="shared" si="92"/>
        <v>0</v>
      </c>
      <c r="AN80" s="266" t="str">
        <f t="shared" si="93"/>
        <v>Buy</v>
      </c>
      <c r="AO80" s="328">
        <f t="shared" si="94"/>
        <v>0</v>
      </c>
      <c r="AP80" s="266" t="str">
        <f t="shared" si="95"/>
        <v>EULNGFI</v>
      </c>
      <c r="AQ80" s="330" t="str">
        <f t="shared" si="96"/>
        <v>07/18/2024</v>
      </c>
      <c r="AR80" s="266" t="s">
        <v>1035</v>
      </c>
      <c r="AS80" s="266" t="s">
        <v>1024</v>
      </c>
      <c r="AT80" s="266" t="s">
        <v>1025</v>
      </c>
      <c r="AV80" s="319"/>
      <c r="AW80" t="str" cm="1">
        <f t="array" ref="AW80">_xll.BDP(I80,"SECURITY_TYP")</f>
        <v>#N/A Mandatory parameter [SECURITY] cannot be empty</v>
      </c>
    </row>
    <row r="81" spans="7:49" s="266" customFormat="1" hidden="1" x14ac:dyDescent="0.35">
      <c r="G81" s="141"/>
      <c r="H81" s="287" t="e">
        <f t="shared" si="58"/>
        <v>#N/A</v>
      </c>
      <c r="O81"/>
      <c r="P81" t="str" cm="1">
        <f t="array" ref="P81">_xll.BDP(I81,"ID_ISIN")</f>
        <v>#N/A Mandatory parameter [SECURITY] cannot be empty</v>
      </c>
      <c r="Q81" t="str" cm="1">
        <f t="array" ref="Q81">_xll.BDP(P81&amp;" Govt","MATURITY")</f>
        <v>#N/A Mandatory parameter [SECURITY] cannot be empty Govt</v>
      </c>
      <c r="R81" t="str" cm="1">
        <f t="array" ref="R81">_xll.BDP(I81,"CRNCY")</f>
        <v>#N/A Mandatory parameter [SECURITY] cannot be empty</v>
      </c>
      <c r="S81" s="307" t="str" cm="1">
        <f t="array" ref="S81">_xll.BDP(P81&amp;" Govt","RISK_MID")</f>
        <v>#N/A Mandatory parameter [SECURITY] cannot be empty Govt</v>
      </c>
      <c r="T81" s="308" t="e">
        <f t="shared" si="78"/>
        <v>#VALUE!</v>
      </c>
      <c r="U81" s="280" t="str" cm="1">
        <f t="array" ref="U81">IF(R81="GBP",1,_xll.BDP("GBP"&amp;R81&amp;" CURNCY","PX_LAST"))</f>
        <v>#N/A Invalid Security</v>
      </c>
      <c r="V81" s="393" t="e">
        <f t="shared" si="79"/>
        <v>#VALUE!</v>
      </c>
      <c r="W81" s="280"/>
      <c r="X81" s="249" t="str">
        <f t="shared" si="80"/>
        <v>#N/A Mandatory parameter [SECURITY] cannot be empty</v>
      </c>
      <c r="Y81">
        <f t="shared" si="81"/>
        <v>0</v>
      </c>
      <c r="Z81" s="281">
        <f t="shared" si="82"/>
        <v>0</v>
      </c>
      <c r="AA81" s="281" t="e">
        <f t="shared" si="83"/>
        <v>#VALUE!</v>
      </c>
      <c r="AB81" s="307" t="str" cm="1">
        <f t="array" ref="AB81">_xll.BDP(P81&amp;" Govt","PX_DIRTY_MID")</f>
        <v>#N/A Mandatory parameter [SECURITY] cannot be empty Govt</v>
      </c>
      <c r="AC81" s="310" t="e">
        <f t="shared" si="84"/>
        <v>#VALUE!</v>
      </c>
      <c r="AD81">
        <f t="shared" si="85"/>
        <v>0</v>
      </c>
      <c r="AE81"/>
      <c r="AF81" s="281">
        <f t="shared" si="86"/>
        <v>0</v>
      </c>
      <c r="AG81" s="281" t="e">
        <f t="shared" si="87"/>
        <v>#VALUE!</v>
      </c>
      <c r="AH81" s="310" t="e">
        <f t="shared" si="88"/>
        <v>#VALUE!</v>
      </c>
      <c r="AI81" t="b">
        <f t="shared" si="89"/>
        <v>1</v>
      </c>
      <c r="AJ81" s="307" t="e">
        <f t="shared" si="90"/>
        <v>#VALUE!</v>
      </c>
      <c r="AK81" s="265" t="s">
        <v>1341</v>
      </c>
      <c r="AL81" s="266">
        <f t="shared" si="91"/>
        <v>0</v>
      </c>
      <c r="AM81" s="266">
        <f t="shared" si="92"/>
        <v>0</v>
      </c>
      <c r="AN81" s="266" t="str">
        <f t="shared" si="93"/>
        <v>Buy</v>
      </c>
      <c r="AO81" s="328">
        <f t="shared" si="94"/>
        <v>0</v>
      </c>
      <c r="AP81" s="266" t="str">
        <f t="shared" si="95"/>
        <v>EULNGFI</v>
      </c>
      <c r="AQ81" s="330" t="str">
        <f t="shared" si="96"/>
        <v>07/18/2024</v>
      </c>
      <c r="AR81" s="266" t="s">
        <v>1035</v>
      </c>
      <c r="AS81" s="266" t="s">
        <v>1024</v>
      </c>
      <c r="AT81" s="266" t="s">
        <v>1025</v>
      </c>
      <c r="AV81" s="319"/>
      <c r="AW81" t="str" cm="1">
        <f t="array" ref="AW81">_xll.BDP(I81,"SECURITY_TYP")</f>
        <v>#N/A Mandatory parameter [SECURITY] cannot be empty</v>
      </c>
    </row>
    <row r="82" spans="7:49" s="266" customFormat="1" hidden="1" x14ac:dyDescent="0.35">
      <c r="G82" s="141"/>
      <c r="H82" s="287" t="e">
        <f t="shared" si="58"/>
        <v>#N/A</v>
      </c>
      <c r="O82"/>
      <c r="P82" t="str" cm="1">
        <f t="array" ref="P82">_xll.BDP(I82,"ID_ISIN")</f>
        <v>#N/A Mandatory parameter [SECURITY] cannot be empty</v>
      </c>
      <c r="Q82" t="str" cm="1">
        <f t="array" ref="Q82">_xll.BDP(P82&amp;" Govt","MATURITY")</f>
        <v>#N/A Mandatory parameter [SECURITY] cannot be empty Govt</v>
      </c>
      <c r="R82" t="str" cm="1">
        <f t="array" ref="R82">_xll.BDP(I82,"CRNCY")</f>
        <v>#N/A Mandatory parameter [SECURITY] cannot be empty</v>
      </c>
      <c r="S82" s="307" t="str" cm="1">
        <f t="array" ref="S82">_xll.BDP(P82&amp;" Govt","RISK_MID")</f>
        <v>#N/A Mandatory parameter [SECURITY] cannot be empty Govt</v>
      </c>
      <c r="T82" s="308" t="e">
        <f t="shared" si="78"/>
        <v>#VALUE!</v>
      </c>
      <c r="U82" s="280" t="str" cm="1">
        <f t="array" ref="U82">IF(R82="GBP",1,_xll.BDP("GBP"&amp;R82&amp;" CURNCY","PX_LAST"))</f>
        <v>#N/A Invalid Security</v>
      </c>
      <c r="V82" s="393" t="e">
        <f t="shared" si="79"/>
        <v>#VALUE!</v>
      </c>
      <c r="W82" s="280"/>
      <c r="X82" s="249" t="str">
        <f t="shared" si="80"/>
        <v>#N/A Mandatory parameter [SECURITY] cannot be empty</v>
      </c>
      <c r="Y82">
        <f t="shared" si="81"/>
        <v>0</v>
      </c>
      <c r="Z82" s="281">
        <f t="shared" si="82"/>
        <v>0</v>
      </c>
      <c r="AA82" s="281" t="e">
        <f t="shared" si="83"/>
        <v>#VALUE!</v>
      </c>
      <c r="AB82" s="307" t="str" cm="1">
        <f t="array" ref="AB82">_xll.BDP(P82&amp;" Govt","PX_DIRTY_MID")</f>
        <v>#N/A Mandatory parameter [SECURITY] cannot be empty Govt</v>
      </c>
      <c r="AC82" s="310" t="e">
        <f t="shared" si="84"/>
        <v>#VALUE!</v>
      </c>
      <c r="AD82">
        <f t="shared" si="85"/>
        <v>0</v>
      </c>
      <c r="AE82"/>
      <c r="AF82" s="281">
        <f t="shared" si="86"/>
        <v>0</v>
      </c>
      <c r="AG82" s="281" t="e">
        <f t="shared" si="87"/>
        <v>#VALUE!</v>
      </c>
      <c r="AH82" s="310" t="e">
        <f t="shared" si="88"/>
        <v>#VALUE!</v>
      </c>
      <c r="AI82" t="b">
        <f t="shared" si="89"/>
        <v>1</v>
      </c>
      <c r="AJ82" s="307" t="e">
        <f t="shared" si="90"/>
        <v>#VALUE!</v>
      </c>
      <c r="AK82" s="265" t="s">
        <v>1341</v>
      </c>
      <c r="AL82" s="266">
        <f t="shared" si="91"/>
        <v>0</v>
      </c>
      <c r="AM82" s="266">
        <f t="shared" si="92"/>
        <v>0</v>
      </c>
      <c r="AN82" s="266" t="str">
        <f t="shared" si="93"/>
        <v>Buy</v>
      </c>
      <c r="AO82" s="328">
        <f t="shared" si="94"/>
        <v>0</v>
      </c>
      <c r="AP82" s="266" t="str">
        <f t="shared" si="95"/>
        <v>EULNGFI</v>
      </c>
      <c r="AQ82" s="330" t="str">
        <f t="shared" si="96"/>
        <v>07/18/2024</v>
      </c>
      <c r="AR82" s="266" t="s">
        <v>1035</v>
      </c>
      <c r="AS82" s="266" t="s">
        <v>1024</v>
      </c>
      <c r="AT82" s="266" t="s">
        <v>1025</v>
      </c>
      <c r="AV82" s="319"/>
      <c r="AW82" t="str" cm="1">
        <f t="array" ref="AW82">_xll.BDP(I82,"SECURITY_TYP")</f>
        <v>#N/A Mandatory parameter [SECURITY] cannot be empty</v>
      </c>
    </row>
    <row r="83" spans="7:49" s="266" customFormat="1" hidden="1" x14ac:dyDescent="0.35">
      <c r="G83" s="141"/>
      <c r="H83" s="287" t="e">
        <f t="shared" si="58"/>
        <v>#N/A</v>
      </c>
      <c r="I83" s="249"/>
      <c r="J83"/>
      <c r="K83"/>
      <c r="L83"/>
      <c r="M83"/>
      <c r="N83" s="251"/>
      <c r="O83"/>
      <c r="P83" t="str" cm="1">
        <f t="array" ref="P83">_xll.BDP(I83,"ID_ISIN")</f>
        <v>#N/A Mandatory parameter [SECURITY] cannot be empty</v>
      </c>
      <c r="Q83" t="str" cm="1">
        <f t="array" ref="Q83">_xll.BDP(P83&amp;" Govt","MATURITY")</f>
        <v>#N/A Mandatory parameter [SECURITY] cannot be empty Govt</v>
      </c>
      <c r="R83" t="str" cm="1">
        <f t="array" ref="R83">_xll.BDP(I83,"CRNCY")</f>
        <v>#N/A Mandatory parameter [SECURITY] cannot be empty</v>
      </c>
      <c r="S83" s="307" t="str" cm="1">
        <f t="array" ref="S83">_xll.BDP(P83&amp;" Govt","RISK_MID")</f>
        <v>#N/A Mandatory parameter [SECURITY] cannot be empty Govt</v>
      </c>
      <c r="T83" s="308" t="e">
        <f t="shared" si="78"/>
        <v>#VALUE!</v>
      </c>
      <c r="U83" s="280" t="str" cm="1">
        <f t="array" ref="U83">IF(R83="GBP",1,_xll.BDP("GBP"&amp;R83&amp;" CURNCY","PX_LAST"))</f>
        <v>#N/A Invalid Security</v>
      </c>
      <c r="V83" s="393" t="e">
        <f t="shared" si="79"/>
        <v>#VALUE!</v>
      </c>
      <c r="W83" s="280"/>
      <c r="X83" s="249" t="str">
        <f t="shared" si="80"/>
        <v>#N/A Mandatory parameter [SECURITY] cannot be empty</v>
      </c>
      <c r="Y83">
        <f t="shared" si="81"/>
        <v>0</v>
      </c>
      <c r="Z83" s="281">
        <f t="shared" si="82"/>
        <v>0</v>
      </c>
      <c r="AA83" s="281" t="e">
        <f t="shared" si="83"/>
        <v>#VALUE!</v>
      </c>
      <c r="AB83" s="307" t="str" cm="1">
        <f t="array" ref="AB83">_xll.BDP(P83&amp;" Govt","PX_DIRTY_MID")</f>
        <v>#N/A Mandatory parameter [SECURITY] cannot be empty Govt</v>
      </c>
      <c r="AC83" s="310" t="e">
        <f t="shared" si="84"/>
        <v>#VALUE!</v>
      </c>
      <c r="AD83">
        <f t="shared" si="85"/>
        <v>0</v>
      </c>
      <c r="AE83"/>
      <c r="AF83" s="281">
        <f t="shared" si="86"/>
        <v>0</v>
      </c>
      <c r="AG83" s="281" t="e">
        <f t="shared" si="87"/>
        <v>#VALUE!</v>
      </c>
      <c r="AH83" s="310" t="e">
        <f t="shared" si="88"/>
        <v>#VALUE!</v>
      </c>
      <c r="AI83" t="b">
        <f t="shared" si="89"/>
        <v>1</v>
      </c>
      <c r="AJ83" s="307" t="e">
        <f t="shared" si="90"/>
        <v>#VALUE!</v>
      </c>
      <c r="AK83" s="265" t="s">
        <v>1341</v>
      </c>
      <c r="AL83" s="266">
        <f t="shared" si="91"/>
        <v>0</v>
      </c>
      <c r="AM83" s="266">
        <f t="shared" si="92"/>
        <v>0</v>
      </c>
      <c r="AN83" s="266" t="str">
        <f t="shared" si="93"/>
        <v>Buy</v>
      </c>
      <c r="AO83" s="328">
        <f t="shared" si="94"/>
        <v>0</v>
      </c>
      <c r="AP83" s="266" t="str">
        <f t="shared" si="95"/>
        <v>EULNGFI</v>
      </c>
      <c r="AQ83" s="330" t="str">
        <f t="shared" si="96"/>
        <v>07/18/2024</v>
      </c>
      <c r="AR83" s="266" t="s">
        <v>1035</v>
      </c>
      <c r="AS83" s="266" t="s">
        <v>1024</v>
      </c>
      <c r="AT83" s="266" t="s">
        <v>1025</v>
      </c>
      <c r="AV83" s="319"/>
      <c r="AW83" t="str" cm="1">
        <f t="array" ref="AW83">_xll.BDP(I83,"SECURITY_TYP")</f>
        <v>#N/A Mandatory parameter [SECURITY] cannot be empty</v>
      </c>
    </row>
    <row r="84" spans="7:49" s="266" customFormat="1" hidden="1" x14ac:dyDescent="0.35">
      <c r="G84" s="141"/>
      <c r="H84" s="287" t="e">
        <f t="shared" si="58"/>
        <v>#N/A</v>
      </c>
      <c r="I84" s="249"/>
      <c r="J84"/>
      <c r="K84"/>
      <c r="L84"/>
      <c r="M84"/>
      <c r="N84" s="251"/>
      <c r="O84"/>
      <c r="P84" t="str" cm="1">
        <f t="array" ref="P84">_xll.BDP(I84,"ID_ISIN")</f>
        <v>#N/A Mandatory parameter [SECURITY] cannot be empty</v>
      </c>
      <c r="Q84" t="str" cm="1">
        <f t="array" ref="Q84">_xll.BDP(P84&amp;" Govt","MATURITY")</f>
        <v>#N/A Mandatory parameter [SECURITY] cannot be empty Govt</v>
      </c>
      <c r="R84" t="str" cm="1">
        <f t="array" ref="R84">_xll.BDP(I84,"CRNCY")</f>
        <v>#N/A Mandatory parameter [SECURITY] cannot be empty</v>
      </c>
      <c r="S84" s="307" t="str" cm="1">
        <f t="array" ref="S84">_xll.BDP(P84&amp;" Govt","RISK_MID")</f>
        <v>#N/A Mandatory parameter [SECURITY] cannot be empty Govt</v>
      </c>
      <c r="T84" s="308" t="e">
        <f t="shared" si="78"/>
        <v>#VALUE!</v>
      </c>
      <c r="U84" s="280" t="str" cm="1">
        <f t="array" ref="U84">IF(R84="GBP",1,_xll.BDP("GBP"&amp;R84&amp;" CURNCY","PX_LAST"))</f>
        <v>#N/A Invalid Security</v>
      </c>
      <c r="V84" s="393" t="e">
        <f t="shared" si="79"/>
        <v>#VALUE!</v>
      </c>
      <c r="W84" s="280"/>
      <c r="X84" s="249" t="str">
        <f t="shared" si="80"/>
        <v>#N/A Mandatory parameter [SECURITY] cannot be empty</v>
      </c>
      <c r="Y84">
        <f t="shared" si="81"/>
        <v>0</v>
      </c>
      <c r="Z84" s="281">
        <f t="shared" si="82"/>
        <v>0</v>
      </c>
      <c r="AA84" s="281" t="e">
        <f t="shared" si="83"/>
        <v>#VALUE!</v>
      </c>
      <c r="AB84" s="307" t="str" cm="1">
        <f t="array" ref="AB84">_xll.BDP(P84&amp;" Govt","PX_DIRTY_MID")</f>
        <v>#N/A Mandatory parameter [SECURITY] cannot be empty Govt</v>
      </c>
      <c r="AC84" s="310" t="e">
        <f t="shared" si="84"/>
        <v>#VALUE!</v>
      </c>
      <c r="AD84">
        <f t="shared" si="85"/>
        <v>0</v>
      </c>
      <c r="AE84"/>
      <c r="AF84" s="281">
        <f t="shared" si="86"/>
        <v>0</v>
      </c>
      <c r="AG84" s="281" t="e">
        <f t="shared" si="87"/>
        <v>#VALUE!</v>
      </c>
      <c r="AH84" s="310" t="e">
        <f t="shared" si="88"/>
        <v>#VALUE!</v>
      </c>
      <c r="AI84" t="b">
        <f t="shared" si="89"/>
        <v>1</v>
      </c>
      <c r="AJ84" s="307" t="e">
        <f t="shared" si="90"/>
        <v>#VALUE!</v>
      </c>
      <c r="AK84" s="265" t="s">
        <v>1341</v>
      </c>
      <c r="AL84" s="266">
        <f t="shared" si="91"/>
        <v>0</v>
      </c>
      <c r="AM84" s="266">
        <f t="shared" si="92"/>
        <v>0</v>
      </c>
      <c r="AN84" s="266" t="str">
        <f t="shared" si="93"/>
        <v>Buy</v>
      </c>
      <c r="AO84" s="328">
        <f t="shared" si="94"/>
        <v>0</v>
      </c>
      <c r="AP84" s="266" t="str">
        <f t="shared" si="95"/>
        <v>EULNGFI</v>
      </c>
      <c r="AQ84" s="330" t="str">
        <f t="shared" si="96"/>
        <v>07/18/2024</v>
      </c>
      <c r="AR84" s="266" t="s">
        <v>1035</v>
      </c>
      <c r="AS84" s="266" t="s">
        <v>1024</v>
      </c>
      <c r="AT84" s="266" t="s">
        <v>1025</v>
      </c>
      <c r="AV84" s="319"/>
      <c r="AW84" t="str" cm="1">
        <f t="array" ref="AW84">_xll.BDP(I84,"SECURITY_TYP")</f>
        <v>#N/A Mandatory parameter [SECURITY] cannot be empty</v>
      </c>
    </row>
    <row r="85" spans="7:49" s="266" customFormat="1" hidden="1" x14ac:dyDescent="0.35">
      <c r="G85" s="141"/>
      <c r="H85" s="287" t="e">
        <f t="shared" si="58"/>
        <v>#N/A</v>
      </c>
      <c r="I85" s="249"/>
      <c r="J85"/>
      <c r="K85"/>
      <c r="L85"/>
      <c r="M85"/>
      <c r="N85" s="251"/>
      <c r="O85"/>
      <c r="P85" t="str" cm="1">
        <f t="array" ref="P85">_xll.BDP(I85,"ID_ISIN")</f>
        <v>#N/A Mandatory parameter [SECURITY] cannot be empty</v>
      </c>
      <c r="Q85" t="str" cm="1">
        <f t="array" ref="Q85">_xll.BDP(P85&amp;" Govt","MATURITY")</f>
        <v>#N/A Mandatory parameter [SECURITY] cannot be empty Govt</v>
      </c>
      <c r="R85" t="str" cm="1">
        <f t="array" ref="R85">_xll.BDP(I85,"CRNCY")</f>
        <v>#N/A Mandatory parameter [SECURITY] cannot be empty</v>
      </c>
      <c r="S85" s="307" t="str" cm="1">
        <f t="array" ref="S85">_xll.BDP(P85&amp;" Govt","RISK_MID")</f>
        <v>#N/A Mandatory parameter [SECURITY] cannot be empty Govt</v>
      </c>
      <c r="T85" s="308" t="e">
        <f t="shared" si="78"/>
        <v>#VALUE!</v>
      </c>
      <c r="U85" s="280" t="str" cm="1">
        <f t="array" ref="U85">IF(R85="GBP",1,_xll.BDP("GBP"&amp;R85&amp;" CURNCY","PX_LAST"))</f>
        <v>#N/A Invalid Security</v>
      </c>
      <c r="V85" s="393" t="e">
        <f t="shared" si="79"/>
        <v>#VALUE!</v>
      </c>
      <c r="W85" s="280"/>
      <c r="X85" s="249" t="str">
        <f t="shared" si="80"/>
        <v>#N/A Mandatory parameter [SECURITY] cannot be empty</v>
      </c>
      <c r="Y85">
        <f t="shared" si="81"/>
        <v>0</v>
      </c>
      <c r="Z85" s="281">
        <f t="shared" si="82"/>
        <v>0</v>
      </c>
      <c r="AA85" s="281" t="e">
        <f t="shared" si="83"/>
        <v>#VALUE!</v>
      </c>
      <c r="AB85" s="307" t="str" cm="1">
        <f t="array" ref="AB85">_xll.BDP(P85&amp;" Govt","PX_DIRTY_MID")</f>
        <v>#N/A Mandatory parameter [SECURITY] cannot be empty Govt</v>
      </c>
      <c r="AC85" s="310" t="e">
        <f t="shared" si="84"/>
        <v>#VALUE!</v>
      </c>
      <c r="AD85">
        <f t="shared" si="85"/>
        <v>0</v>
      </c>
      <c r="AE85"/>
      <c r="AF85" s="281">
        <f t="shared" si="86"/>
        <v>0</v>
      </c>
      <c r="AG85" s="281" t="e">
        <f t="shared" si="87"/>
        <v>#VALUE!</v>
      </c>
      <c r="AH85" s="310" t="e">
        <f t="shared" si="88"/>
        <v>#VALUE!</v>
      </c>
      <c r="AI85" t="b">
        <f t="shared" si="89"/>
        <v>1</v>
      </c>
      <c r="AJ85" s="307" t="e">
        <f t="shared" si="90"/>
        <v>#VALUE!</v>
      </c>
      <c r="AK85" s="265" t="s">
        <v>1341</v>
      </c>
      <c r="AL85" s="266">
        <f t="shared" si="91"/>
        <v>0</v>
      </c>
      <c r="AM85" s="266">
        <f t="shared" si="92"/>
        <v>0</v>
      </c>
      <c r="AN85" s="266" t="str">
        <f t="shared" si="93"/>
        <v>Buy</v>
      </c>
      <c r="AO85" s="328">
        <f t="shared" si="94"/>
        <v>0</v>
      </c>
      <c r="AP85" s="266" t="str">
        <f t="shared" si="95"/>
        <v>EULNGFI</v>
      </c>
      <c r="AQ85" s="330" t="str">
        <f t="shared" si="96"/>
        <v>07/18/2024</v>
      </c>
      <c r="AR85" s="266" t="s">
        <v>1035</v>
      </c>
      <c r="AS85" s="266" t="s">
        <v>1024</v>
      </c>
      <c r="AT85" s="266" t="s">
        <v>1025</v>
      </c>
      <c r="AV85" s="319"/>
      <c r="AW85" t="str" cm="1">
        <f t="array" ref="AW85">_xll.BDP(I85,"SECURITY_TYP")</f>
        <v>#N/A Mandatory parameter [SECURITY] cannot be empty</v>
      </c>
    </row>
    <row r="86" spans="7:49" s="266" customFormat="1" hidden="1" x14ac:dyDescent="0.35">
      <c r="G86" s="141"/>
      <c r="H86" s="287" t="e">
        <f t="shared" si="58"/>
        <v>#N/A</v>
      </c>
      <c r="I86" s="249"/>
      <c r="J86"/>
      <c r="K86"/>
      <c r="L86"/>
      <c r="M86"/>
      <c r="N86" s="251"/>
      <c r="O86"/>
      <c r="P86" t="str" cm="1">
        <f t="array" ref="P86">_xll.BDP(I86,"ID_ISIN")</f>
        <v>#N/A Mandatory parameter [SECURITY] cannot be empty</v>
      </c>
      <c r="Q86" t="str" cm="1">
        <f t="array" ref="Q86">_xll.BDP(P86&amp;" Govt","MATURITY")</f>
        <v>#N/A Mandatory parameter [SECURITY] cannot be empty Govt</v>
      </c>
      <c r="R86" t="str" cm="1">
        <f t="array" ref="R86">_xll.BDP(I86,"CRNCY")</f>
        <v>#N/A Mandatory parameter [SECURITY] cannot be empty</v>
      </c>
      <c r="S86" s="307" t="str" cm="1">
        <f t="array" ref="S86">_xll.BDP(P86&amp;" Govt","RISK_MID")</f>
        <v>#N/A Mandatory parameter [SECURITY] cannot be empty Govt</v>
      </c>
      <c r="T86" s="308" t="e">
        <f t="shared" si="78"/>
        <v>#VALUE!</v>
      </c>
      <c r="U86" s="280" t="str" cm="1">
        <f t="array" ref="U86">IF(R86="GBP",1,_xll.BDP("GBP"&amp;R86&amp;" CURNCY","PX_LAST"))</f>
        <v>#N/A Invalid Security</v>
      </c>
      <c r="V86" s="393" t="e">
        <f t="shared" si="79"/>
        <v>#VALUE!</v>
      </c>
      <c r="W86" s="280"/>
      <c r="X86" s="249" t="str">
        <f t="shared" si="80"/>
        <v>#N/A Mandatory parameter [SECURITY] cannot be empty</v>
      </c>
      <c r="Y86">
        <f t="shared" si="81"/>
        <v>0</v>
      </c>
      <c r="Z86" s="281">
        <f t="shared" si="82"/>
        <v>0</v>
      </c>
      <c r="AA86" s="281" t="e">
        <f t="shared" si="83"/>
        <v>#VALUE!</v>
      </c>
      <c r="AB86" s="307" t="str" cm="1">
        <f t="array" ref="AB86">_xll.BDP(P86&amp;" Govt","PX_DIRTY_MID")</f>
        <v>#N/A Mandatory parameter [SECURITY] cannot be empty Govt</v>
      </c>
      <c r="AC86" s="310" t="e">
        <f t="shared" si="84"/>
        <v>#VALUE!</v>
      </c>
      <c r="AD86">
        <f t="shared" si="85"/>
        <v>0</v>
      </c>
      <c r="AE86"/>
      <c r="AF86" s="281">
        <f t="shared" si="86"/>
        <v>0</v>
      </c>
      <c r="AG86" s="281" t="e">
        <f t="shared" si="87"/>
        <v>#VALUE!</v>
      </c>
      <c r="AH86" s="310" t="e">
        <f t="shared" si="88"/>
        <v>#VALUE!</v>
      </c>
      <c r="AI86" t="b">
        <f t="shared" si="89"/>
        <v>1</v>
      </c>
      <c r="AJ86" s="307" t="e">
        <f t="shared" si="90"/>
        <v>#VALUE!</v>
      </c>
      <c r="AK86" s="265" t="s">
        <v>1341</v>
      </c>
      <c r="AL86" s="266">
        <f t="shared" si="91"/>
        <v>0</v>
      </c>
      <c r="AM86" s="266">
        <f t="shared" si="92"/>
        <v>0</v>
      </c>
      <c r="AN86" s="266" t="str">
        <f t="shared" si="93"/>
        <v>Buy</v>
      </c>
      <c r="AO86" s="328">
        <f t="shared" si="94"/>
        <v>0</v>
      </c>
      <c r="AP86" s="266" t="str">
        <f t="shared" si="95"/>
        <v>EULNGFI</v>
      </c>
      <c r="AQ86" s="330" t="str">
        <f t="shared" si="96"/>
        <v>07/18/2024</v>
      </c>
      <c r="AR86" s="266" t="s">
        <v>1035</v>
      </c>
      <c r="AS86" s="266" t="s">
        <v>1024</v>
      </c>
      <c r="AT86" s="266" t="s">
        <v>1025</v>
      </c>
      <c r="AV86" s="319"/>
      <c r="AW86" t="str" cm="1">
        <f t="array" ref="AW86">_xll.BDP(I86,"SECURITY_TYP")</f>
        <v>#N/A Mandatory parameter [SECURITY] cannot be empty</v>
      </c>
    </row>
    <row r="87" spans="7:49" s="266" customFormat="1" hidden="1" x14ac:dyDescent="0.35">
      <c r="G87" s="141"/>
      <c r="H87" s="287" t="e">
        <f t="shared" si="58"/>
        <v>#N/A</v>
      </c>
      <c r="I87" s="249"/>
      <c r="J87"/>
      <c r="K87"/>
      <c r="L87"/>
      <c r="M87"/>
      <c r="N87" s="251"/>
      <c r="O87"/>
      <c r="P87" t="str" cm="1">
        <f t="array" ref="P87">_xll.BDP(I87,"ID_ISIN")</f>
        <v>#N/A Mandatory parameter [SECURITY] cannot be empty</v>
      </c>
      <c r="Q87" t="str" cm="1">
        <f t="array" ref="Q87">_xll.BDP(P87&amp;" Govt","MATURITY")</f>
        <v>#N/A Mandatory parameter [SECURITY] cannot be empty Govt</v>
      </c>
      <c r="R87" t="str" cm="1">
        <f t="array" ref="R87">_xll.BDP(I87,"CRNCY")</f>
        <v>#N/A Mandatory parameter [SECURITY] cannot be empty</v>
      </c>
      <c r="S87" s="307" t="str" cm="1">
        <f t="array" ref="S87">_xll.BDP(P87&amp;" Govt","RISK_MID")</f>
        <v>#N/A Mandatory parameter [SECURITY] cannot be empty Govt</v>
      </c>
      <c r="T87" s="308" t="e">
        <f t="shared" si="78"/>
        <v>#VALUE!</v>
      </c>
      <c r="U87" s="280" t="str" cm="1">
        <f t="array" ref="U87">IF(R87="GBP",1,_xll.BDP("GBP"&amp;R87&amp;" CURNCY","PX_LAST"))</f>
        <v>#N/A Invalid Security</v>
      </c>
      <c r="V87" s="393" t="e">
        <f t="shared" si="79"/>
        <v>#VALUE!</v>
      </c>
      <c r="W87" s="280"/>
      <c r="X87" s="249" t="str">
        <f t="shared" si="80"/>
        <v>#N/A Mandatory parameter [SECURITY] cannot be empty</v>
      </c>
      <c r="Y87">
        <f t="shared" si="81"/>
        <v>0</v>
      </c>
      <c r="Z87" s="281">
        <f t="shared" si="82"/>
        <v>0</v>
      </c>
      <c r="AA87" s="281" t="e">
        <f t="shared" si="83"/>
        <v>#VALUE!</v>
      </c>
      <c r="AB87" s="307" t="str" cm="1">
        <f t="array" ref="AB87">_xll.BDP(P87&amp;" Govt","PX_DIRTY_MID")</f>
        <v>#N/A Mandatory parameter [SECURITY] cannot be empty Govt</v>
      </c>
      <c r="AC87" s="310" t="e">
        <f t="shared" si="84"/>
        <v>#VALUE!</v>
      </c>
      <c r="AD87">
        <f t="shared" si="85"/>
        <v>0</v>
      </c>
      <c r="AE87"/>
      <c r="AF87" s="281">
        <f t="shared" si="86"/>
        <v>0</v>
      </c>
      <c r="AG87" s="281" t="e">
        <f t="shared" si="87"/>
        <v>#VALUE!</v>
      </c>
      <c r="AH87" s="310" t="e">
        <f t="shared" si="88"/>
        <v>#VALUE!</v>
      </c>
      <c r="AI87" t="b">
        <f t="shared" si="89"/>
        <v>1</v>
      </c>
      <c r="AJ87" s="307" t="e">
        <f t="shared" si="90"/>
        <v>#VALUE!</v>
      </c>
      <c r="AK87" s="265" t="s">
        <v>1341</v>
      </c>
      <c r="AL87" s="266">
        <f t="shared" si="91"/>
        <v>0</v>
      </c>
      <c r="AM87" s="266">
        <f t="shared" si="92"/>
        <v>0</v>
      </c>
      <c r="AN87" s="266" t="str">
        <f t="shared" si="93"/>
        <v>Buy</v>
      </c>
      <c r="AO87" s="328">
        <f t="shared" si="94"/>
        <v>0</v>
      </c>
      <c r="AP87" s="266" t="str">
        <f t="shared" si="95"/>
        <v>EULNGFI</v>
      </c>
      <c r="AQ87" s="330" t="str">
        <f t="shared" si="96"/>
        <v>07/18/2024</v>
      </c>
      <c r="AR87" s="266" t="s">
        <v>1035</v>
      </c>
      <c r="AS87" s="266" t="s">
        <v>1024</v>
      </c>
      <c r="AT87" s="266" t="s">
        <v>1025</v>
      </c>
      <c r="AV87" s="319"/>
      <c r="AW87" t="str" cm="1">
        <f t="array" ref="AW87">_xll.BDP(I87,"SECURITY_TYP")</f>
        <v>#N/A Mandatory parameter [SECURITY] cannot be empty</v>
      </c>
    </row>
    <row r="88" spans="7:49" s="266" customFormat="1" hidden="1" x14ac:dyDescent="0.35">
      <c r="G88" s="141"/>
      <c r="H88" s="287" t="e">
        <f t="shared" si="58"/>
        <v>#N/A</v>
      </c>
      <c r="I88" s="249"/>
      <c r="J88"/>
      <c r="K88"/>
      <c r="L88"/>
      <c r="M88"/>
      <c r="N88" s="251"/>
      <c r="O88"/>
      <c r="P88" t="str" cm="1">
        <f t="array" ref="P88">_xll.BDP(I88,"ID_ISIN")</f>
        <v>#N/A Mandatory parameter [SECURITY] cannot be empty</v>
      </c>
      <c r="Q88" t="str" cm="1">
        <f t="array" ref="Q88">_xll.BDP(P88&amp;" Govt","MATURITY")</f>
        <v>#N/A Mandatory parameter [SECURITY] cannot be empty Govt</v>
      </c>
      <c r="R88" t="str" cm="1">
        <f t="array" ref="R88">_xll.BDP(I88,"CRNCY")</f>
        <v>#N/A Mandatory parameter [SECURITY] cannot be empty</v>
      </c>
      <c r="S88" s="307" t="str" cm="1">
        <f t="array" ref="S88">_xll.BDP(P88&amp;" Govt","RISK_MID")</f>
        <v>#N/A Mandatory parameter [SECURITY] cannot be empty Govt</v>
      </c>
      <c r="T88" s="308" t="e">
        <f t="shared" si="78"/>
        <v>#VALUE!</v>
      </c>
      <c r="U88" s="280" t="str" cm="1">
        <f t="array" ref="U88">IF(R88="GBP",1,_xll.BDP("GBP"&amp;R88&amp;" CURNCY","PX_LAST"))</f>
        <v>#N/A Invalid Security</v>
      </c>
      <c r="V88" s="393" t="e">
        <f t="shared" si="79"/>
        <v>#VALUE!</v>
      </c>
      <c r="W88" s="280"/>
      <c r="X88" s="249" t="str">
        <f t="shared" si="80"/>
        <v>#N/A Mandatory parameter [SECURITY] cannot be empty</v>
      </c>
      <c r="Y88">
        <f t="shared" si="81"/>
        <v>0</v>
      </c>
      <c r="Z88" s="281">
        <f t="shared" si="82"/>
        <v>0</v>
      </c>
      <c r="AA88" s="281" t="e">
        <f t="shared" si="83"/>
        <v>#VALUE!</v>
      </c>
      <c r="AB88" s="307" t="str" cm="1">
        <f t="array" ref="AB88">_xll.BDP(P88&amp;" Govt","PX_DIRTY_MID")</f>
        <v>#N/A Mandatory parameter [SECURITY] cannot be empty Govt</v>
      </c>
      <c r="AC88" s="310" t="e">
        <f t="shared" si="84"/>
        <v>#VALUE!</v>
      </c>
      <c r="AD88">
        <f t="shared" si="85"/>
        <v>0</v>
      </c>
      <c r="AE88"/>
      <c r="AF88" s="281">
        <f t="shared" si="86"/>
        <v>0</v>
      </c>
      <c r="AG88" s="281" t="e">
        <f t="shared" si="87"/>
        <v>#VALUE!</v>
      </c>
      <c r="AH88" s="310" t="e">
        <f t="shared" si="88"/>
        <v>#VALUE!</v>
      </c>
      <c r="AI88" t="b">
        <f t="shared" si="89"/>
        <v>1</v>
      </c>
      <c r="AJ88" s="307" t="e">
        <f t="shared" si="90"/>
        <v>#VALUE!</v>
      </c>
      <c r="AK88" s="265" t="s">
        <v>1341</v>
      </c>
      <c r="AL88" s="266">
        <f t="shared" si="91"/>
        <v>0</v>
      </c>
      <c r="AM88" s="266">
        <f t="shared" si="92"/>
        <v>0</v>
      </c>
      <c r="AN88" s="266" t="str">
        <f t="shared" si="93"/>
        <v>Buy</v>
      </c>
      <c r="AO88" s="328">
        <f t="shared" si="94"/>
        <v>0</v>
      </c>
      <c r="AP88" s="266" t="str">
        <f t="shared" si="95"/>
        <v>EULNGFI</v>
      </c>
      <c r="AQ88" s="330" t="str">
        <f t="shared" si="96"/>
        <v>07/18/2024</v>
      </c>
      <c r="AR88" s="266" t="s">
        <v>1035</v>
      </c>
      <c r="AS88" s="266" t="s">
        <v>1024</v>
      </c>
      <c r="AT88" s="266" t="s">
        <v>1025</v>
      </c>
      <c r="AV88" s="319"/>
      <c r="AW88" t="str" cm="1">
        <f t="array" ref="AW88">_xll.BDP(I88,"SECURITY_TYP")</f>
        <v>#N/A Mandatory parameter [SECURITY] cannot be empty</v>
      </c>
    </row>
    <row r="89" spans="7:49" s="266" customFormat="1" hidden="1" x14ac:dyDescent="0.35">
      <c r="G89" s="141"/>
      <c r="H89" s="287" t="e">
        <f t="shared" si="58"/>
        <v>#N/A</v>
      </c>
      <c r="I89" s="249"/>
      <c r="J89"/>
      <c r="K89"/>
      <c r="L89"/>
      <c r="M89"/>
      <c r="N89" s="251"/>
      <c r="O89"/>
      <c r="P89" t="str" cm="1">
        <f t="array" ref="P89">_xll.BDP(I89,"ID_ISIN")</f>
        <v>#N/A Mandatory parameter [SECURITY] cannot be empty</v>
      </c>
      <c r="Q89" t="str" cm="1">
        <f t="array" ref="Q89">_xll.BDP(P89&amp;" Govt","MATURITY")</f>
        <v>#N/A Mandatory parameter [SECURITY] cannot be empty Govt</v>
      </c>
      <c r="R89" t="str" cm="1">
        <f t="array" ref="R89">_xll.BDP(I89,"CRNCY")</f>
        <v>#N/A Mandatory parameter [SECURITY] cannot be empty</v>
      </c>
      <c r="S89" s="307" t="str" cm="1">
        <f t="array" ref="S89">_xll.BDP(P89&amp;" Govt","RISK_MID")</f>
        <v>#N/A Mandatory parameter [SECURITY] cannot be empty Govt</v>
      </c>
      <c r="T89" s="308" t="e">
        <f t="shared" si="78"/>
        <v>#VALUE!</v>
      </c>
      <c r="U89" s="280" t="str" cm="1">
        <f t="array" ref="U89">IF(R89="GBP",1,_xll.BDP("GBP"&amp;R89&amp;" CURNCY","PX_LAST"))</f>
        <v>#N/A Invalid Security</v>
      </c>
      <c r="V89" s="393" t="e">
        <f t="shared" si="79"/>
        <v>#VALUE!</v>
      </c>
      <c r="W89" s="280"/>
      <c r="X89" s="249" t="str">
        <f t="shared" si="80"/>
        <v>#N/A Mandatory parameter [SECURITY] cannot be empty</v>
      </c>
      <c r="Y89">
        <f t="shared" si="81"/>
        <v>0</v>
      </c>
      <c r="Z89" s="281">
        <f t="shared" si="82"/>
        <v>0</v>
      </c>
      <c r="AA89" s="281" t="e">
        <f t="shared" si="83"/>
        <v>#VALUE!</v>
      </c>
      <c r="AB89" s="307" t="str" cm="1">
        <f t="array" ref="AB89">_xll.BDP(P89&amp;" Govt","PX_DIRTY_MID")</f>
        <v>#N/A Mandatory parameter [SECURITY] cannot be empty Govt</v>
      </c>
      <c r="AC89" s="310" t="e">
        <f t="shared" si="84"/>
        <v>#VALUE!</v>
      </c>
      <c r="AD89">
        <f t="shared" si="85"/>
        <v>0</v>
      </c>
      <c r="AE89"/>
      <c r="AF89" s="281">
        <f t="shared" si="86"/>
        <v>0</v>
      </c>
      <c r="AG89" s="281" t="e">
        <f t="shared" si="87"/>
        <v>#VALUE!</v>
      </c>
      <c r="AH89" s="310" t="e">
        <f t="shared" si="88"/>
        <v>#VALUE!</v>
      </c>
      <c r="AI89" t="b">
        <f t="shared" si="89"/>
        <v>1</v>
      </c>
      <c r="AJ89" s="307" t="e">
        <f t="shared" si="90"/>
        <v>#VALUE!</v>
      </c>
      <c r="AK89" s="265" t="s">
        <v>1341</v>
      </c>
      <c r="AL89" s="266">
        <f t="shared" si="91"/>
        <v>0</v>
      </c>
      <c r="AM89" s="266">
        <f t="shared" si="92"/>
        <v>0</v>
      </c>
      <c r="AN89" s="266" t="str">
        <f t="shared" si="93"/>
        <v>Buy</v>
      </c>
      <c r="AO89" s="328">
        <f t="shared" si="94"/>
        <v>0</v>
      </c>
      <c r="AP89" s="266" t="str">
        <f t="shared" si="95"/>
        <v>EULNGFI</v>
      </c>
      <c r="AQ89" s="330" t="str">
        <f t="shared" si="96"/>
        <v>07/18/2024</v>
      </c>
      <c r="AR89" s="266" t="s">
        <v>1035</v>
      </c>
      <c r="AS89" s="266" t="s">
        <v>1024</v>
      </c>
      <c r="AT89" s="266" t="s">
        <v>1025</v>
      </c>
      <c r="AV89" s="319"/>
      <c r="AW89" t="str" cm="1">
        <f t="array" ref="AW89">_xll.BDP(I89,"SECURITY_TYP")</f>
        <v>#N/A Mandatory parameter [SECURITY] cannot be empty</v>
      </c>
    </row>
    <row r="90" spans="7:49" s="266" customFormat="1" hidden="1" x14ac:dyDescent="0.35">
      <c r="G90" s="141"/>
      <c r="H90" s="287" t="e">
        <f t="shared" si="58"/>
        <v>#N/A</v>
      </c>
      <c r="I90" s="249"/>
      <c r="J90"/>
      <c r="K90"/>
      <c r="L90"/>
      <c r="M90"/>
      <c r="N90" s="251"/>
      <c r="O90"/>
      <c r="P90" t="str" cm="1">
        <f t="array" ref="P90">_xll.BDP(I90,"ID_ISIN")</f>
        <v>#N/A Mandatory parameter [SECURITY] cannot be empty</v>
      </c>
      <c r="Q90" t="str" cm="1">
        <f t="array" ref="Q90">_xll.BDP(P90&amp;" Govt","MATURITY")</f>
        <v>#N/A Mandatory parameter [SECURITY] cannot be empty Govt</v>
      </c>
      <c r="R90" t="str" cm="1">
        <f t="array" ref="R90">_xll.BDP(I90,"CRNCY")</f>
        <v>#N/A Mandatory parameter [SECURITY] cannot be empty</v>
      </c>
      <c r="S90" s="307" t="str" cm="1">
        <f t="array" ref="S90">_xll.BDP(P90&amp;" Govt","RISK_MID")</f>
        <v>#N/A Mandatory parameter [SECURITY] cannot be empty Govt</v>
      </c>
      <c r="T90" s="308" t="e">
        <f t="shared" si="78"/>
        <v>#VALUE!</v>
      </c>
      <c r="U90" s="280" t="str" cm="1">
        <f t="array" ref="U90">IF(R90="GBP",1,_xll.BDP("GBP"&amp;R90&amp;" CURNCY","PX_LAST"))</f>
        <v>#N/A Invalid Security</v>
      </c>
      <c r="V90" s="393" t="e">
        <f t="shared" si="79"/>
        <v>#VALUE!</v>
      </c>
      <c r="W90" s="280"/>
      <c r="X90" s="249" t="str">
        <f t="shared" si="80"/>
        <v>#N/A Mandatory parameter [SECURITY] cannot be empty</v>
      </c>
      <c r="Y90">
        <f t="shared" si="81"/>
        <v>0</v>
      </c>
      <c r="Z90" s="281">
        <f t="shared" si="82"/>
        <v>0</v>
      </c>
      <c r="AA90" s="281" t="e">
        <f t="shared" si="83"/>
        <v>#VALUE!</v>
      </c>
      <c r="AB90" s="307" t="str" cm="1">
        <f t="array" ref="AB90">_xll.BDP(P90&amp;" Govt","PX_DIRTY_MID")</f>
        <v>#N/A Mandatory parameter [SECURITY] cannot be empty Govt</v>
      </c>
      <c r="AC90" s="310" t="e">
        <f t="shared" si="84"/>
        <v>#VALUE!</v>
      </c>
      <c r="AD90">
        <f t="shared" si="85"/>
        <v>0</v>
      </c>
      <c r="AE90"/>
      <c r="AF90" s="281">
        <f t="shared" si="86"/>
        <v>0</v>
      </c>
      <c r="AG90" s="281" t="e">
        <f t="shared" si="87"/>
        <v>#VALUE!</v>
      </c>
      <c r="AH90" s="310" t="e">
        <f t="shared" si="88"/>
        <v>#VALUE!</v>
      </c>
      <c r="AI90" t="b">
        <f t="shared" si="89"/>
        <v>1</v>
      </c>
      <c r="AJ90" s="307" t="e">
        <f t="shared" si="90"/>
        <v>#VALUE!</v>
      </c>
      <c r="AK90" s="265" t="s">
        <v>1341</v>
      </c>
      <c r="AL90" s="266">
        <f t="shared" si="91"/>
        <v>0</v>
      </c>
      <c r="AM90" s="266">
        <f t="shared" si="92"/>
        <v>0</v>
      </c>
      <c r="AN90" s="266" t="str">
        <f t="shared" si="93"/>
        <v>Buy</v>
      </c>
      <c r="AO90" s="328">
        <f t="shared" si="94"/>
        <v>0</v>
      </c>
      <c r="AP90" s="266" t="str">
        <f t="shared" si="95"/>
        <v>EULNGFI</v>
      </c>
      <c r="AQ90" s="330" t="str">
        <f t="shared" si="96"/>
        <v>07/18/2024</v>
      </c>
      <c r="AR90" s="266" t="s">
        <v>1035</v>
      </c>
      <c r="AS90" s="266" t="s">
        <v>1024</v>
      </c>
      <c r="AT90" s="266" t="s">
        <v>1025</v>
      </c>
      <c r="AV90" s="319"/>
      <c r="AW90" t="str" cm="1">
        <f t="array" ref="AW90">_xll.BDP(I90,"SECURITY_TYP")</f>
        <v>#N/A Mandatory parameter [SECURITY] cannot be empty</v>
      </c>
    </row>
    <row r="91" spans="7:49" s="266" customFormat="1" hidden="1" x14ac:dyDescent="0.35">
      <c r="G91" s="141"/>
      <c r="H91" s="287" t="e">
        <f t="shared" si="58"/>
        <v>#N/A</v>
      </c>
      <c r="I91" s="249"/>
      <c r="J91"/>
      <c r="K91"/>
      <c r="L91"/>
      <c r="M91"/>
      <c r="N91" s="251"/>
      <c r="O91"/>
      <c r="P91" t="str" cm="1">
        <f t="array" ref="P91">_xll.BDP(I91,"ID_ISIN")</f>
        <v>#N/A Mandatory parameter [SECURITY] cannot be empty</v>
      </c>
      <c r="Q91" t="str" cm="1">
        <f t="array" ref="Q91">_xll.BDP(P91&amp;" Govt","MATURITY")</f>
        <v>#N/A Mandatory parameter [SECURITY] cannot be empty Govt</v>
      </c>
      <c r="R91" t="str" cm="1">
        <f t="array" ref="R91">_xll.BDP(I91,"CRNCY")</f>
        <v>#N/A Mandatory parameter [SECURITY] cannot be empty</v>
      </c>
      <c r="S91" s="307" t="str" cm="1">
        <f t="array" ref="S91">_xll.BDP(P91&amp;" Govt","RISK_MID")</f>
        <v>#N/A Mandatory parameter [SECURITY] cannot be empty Govt</v>
      </c>
      <c r="T91" s="308" t="e">
        <f t="shared" si="78"/>
        <v>#VALUE!</v>
      </c>
      <c r="U91" s="280" t="str" cm="1">
        <f t="array" ref="U91">IF(R91="GBP",1,_xll.BDP("GBP"&amp;R91&amp;" CURNCY","PX_LAST"))</f>
        <v>#N/A Invalid Security</v>
      </c>
      <c r="V91" s="393" t="e">
        <f t="shared" si="79"/>
        <v>#VALUE!</v>
      </c>
      <c r="W91" s="280"/>
      <c r="X91" s="249" t="str">
        <f t="shared" si="80"/>
        <v>#N/A Mandatory parameter [SECURITY] cannot be empty</v>
      </c>
      <c r="Y91">
        <f t="shared" si="81"/>
        <v>0</v>
      </c>
      <c r="Z91" s="281">
        <f t="shared" si="82"/>
        <v>0</v>
      </c>
      <c r="AA91" s="281" t="e">
        <f t="shared" si="83"/>
        <v>#VALUE!</v>
      </c>
      <c r="AB91" s="307" t="str" cm="1">
        <f t="array" ref="AB91">_xll.BDP(P91&amp;" Govt","PX_DIRTY_MID")</f>
        <v>#N/A Mandatory parameter [SECURITY] cannot be empty Govt</v>
      </c>
      <c r="AC91" s="310" t="e">
        <f t="shared" si="84"/>
        <v>#VALUE!</v>
      </c>
      <c r="AD91">
        <f t="shared" si="85"/>
        <v>0</v>
      </c>
      <c r="AE91"/>
      <c r="AF91" s="281">
        <f t="shared" si="86"/>
        <v>0</v>
      </c>
      <c r="AG91" s="281" t="e">
        <f t="shared" si="87"/>
        <v>#VALUE!</v>
      </c>
      <c r="AH91" s="310" t="e">
        <f t="shared" si="88"/>
        <v>#VALUE!</v>
      </c>
      <c r="AI91" t="b">
        <f t="shared" si="89"/>
        <v>1</v>
      </c>
      <c r="AJ91" s="307" t="e">
        <f t="shared" si="90"/>
        <v>#VALUE!</v>
      </c>
      <c r="AK91" s="265" t="s">
        <v>1341</v>
      </c>
      <c r="AL91" s="266">
        <f t="shared" si="91"/>
        <v>0</v>
      </c>
      <c r="AM91" s="266">
        <f t="shared" si="92"/>
        <v>0</v>
      </c>
      <c r="AN91" s="266" t="str">
        <f t="shared" si="93"/>
        <v>Buy</v>
      </c>
      <c r="AO91" s="328">
        <f t="shared" si="94"/>
        <v>0</v>
      </c>
      <c r="AP91" s="266" t="str">
        <f t="shared" si="95"/>
        <v>EULNGFI</v>
      </c>
      <c r="AQ91" s="330" t="str">
        <f t="shared" si="96"/>
        <v>07/18/2024</v>
      </c>
      <c r="AR91" s="266" t="s">
        <v>1035</v>
      </c>
      <c r="AS91" s="266" t="s">
        <v>1024</v>
      </c>
      <c r="AT91" s="266" t="s">
        <v>1025</v>
      </c>
      <c r="AV91" s="319"/>
      <c r="AW91" t="str" cm="1">
        <f t="array" ref="AW91">_xll.BDP(I91,"SECURITY_TYP")</f>
        <v>#N/A Mandatory parameter [SECURITY] cannot be empty</v>
      </c>
    </row>
    <row r="92" spans="7:49" s="266" customFormat="1" hidden="1" x14ac:dyDescent="0.35">
      <c r="G92" s="141"/>
      <c r="H92" s="287" t="e">
        <f t="shared" si="58"/>
        <v>#N/A</v>
      </c>
      <c r="I92" s="249"/>
      <c r="J92"/>
      <c r="K92"/>
      <c r="L92"/>
      <c r="M92"/>
      <c r="N92" s="251"/>
      <c r="O92"/>
      <c r="P92" t="str" cm="1">
        <f t="array" ref="P92">_xll.BDP(I92,"ID_ISIN")</f>
        <v>#N/A Mandatory parameter [SECURITY] cannot be empty</v>
      </c>
      <c r="Q92" t="str" cm="1">
        <f t="array" ref="Q92">_xll.BDP(P92&amp;" Govt","MATURITY")</f>
        <v>#N/A Mandatory parameter [SECURITY] cannot be empty Govt</v>
      </c>
      <c r="R92" t="str" cm="1">
        <f t="array" ref="R92">_xll.BDP(I92,"CRNCY")</f>
        <v>#N/A Mandatory parameter [SECURITY] cannot be empty</v>
      </c>
      <c r="S92" s="307" t="str" cm="1">
        <f t="array" ref="S92">_xll.BDP(P92&amp;" Govt","RISK_MID")</f>
        <v>#N/A Mandatory parameter [SECURITY] cannot be empty Govt</v>
      </c>
      <c r="T92" s="308" t="e">
        <f t="shared" si="78"/>
        <v>#VALUE!</v>
      </c>
      <c r="U92" s="280" t="str" cm="1">
        <f t="array" ref="U92">IF(R92="GBP",1,_xll.BDP("GBP"&amp;R92&amp;" CURNCY","PX_LAST"))</f>
        <v>#N/A Invalid Security</v>
      </c>
      <c r="V92" s="393" t="e">
        <f t="shared" si="79"/>
        <v>#VALUE!</v>
      </c>
      <c r="W92" s="280"/>
      <c r="X92" s="249" t="str">
        <f t="shared" si="80"/>
        <v>#N/A Mandatory parameter [SECURITY] cannot be empty</v>
      </c>
      <c r="Y92">
        <f t="shared" si="81"/>
        <v>0</v>
      </c>
      <c r="Z92" s="281">
        <f t="shared" si="82"/>
        <v>0</v>
      </c>
      <c r="AA92" s="281" t="e">
        <f t="shared" si="83"/>
        <v>#VALUE!</v>
      </c>
      <c r="AB92" s="307" t="str" cm="1">
        <f t="array" ref="AB92">_xll.BDP(P92&amp;" Govt","PX_DIRTY_MID")</f>
        <v>#N/A Mandatory parameter [SECURITY] cannot be empty Govt</v>
      </c>
      <c r="AC92" s="310" t="e">
        <f t="shared" si="84"/>
        <v>#VALUE!</v>
      </c>
      <c r="AD92">
        <f t="shared" si="85"/>
        <v>0</v>
      </c>
      <c r="AE92"/>
      <c r="AF92" s="281">
        <f t="shared" si="86"/>
        <v>0</v>
      </c>
      <c r="AG92" s="281" t="e">
        <f t="shared" si="87"/>
        <v>#VALUE!</v>
      </c>
      <c r="AH92" s="310" t="e">
        <f t="shared" si="88"/>
        <v>#VALUE!</v>
      </c>
      <c r="AI92" t="b">
        <f t="shared" si="89"/>
        <v>1</v>
      </c>
      <c r="AJ92" s="307" t="e">
        <f t="shared" si="90"/>
        <v>#VALUE!</v>
      </c>
      <c r="AK92" s="265" t="s">
        <v>1341</v>
      </c>
      <c r="AL92" s="266">
        <f t="shared" si="91"/>
        <v>0</v>
      </c>
      <c r="AM92" s="266">
        <f t="shared" si="92"/>
        <v>0</v>
      </c>
      <c r="AN92" s="266" t="str">
        <f t="shared" si="93"/>
        <v>Buy</v>
      </c>
      <c r="AO92" s="328">
        <f t="shared" si="94"/>
        <v>0</v>
      </c>
      <c r="AP92" s="266" t="str">
        <f t="shared" si="95"/>
        <v>EULNGFI</v>
      </c>
      <c r="AQ92" s="330" t="str">
        <f t="shared" si="96"/>
        <v>07/18/2024</v>
      </c>
      <c r="AR92" s="266" t="s">
        <v>1035</v>
      </c>
      <c r="AS92" s="266" t="s">
        <v>1024</v>
      </c>
      <c r="AT92" s="266" t="s">
        <v>1025</v>
      </c>
      <c r="AV92" s="319"/>
      <c r="AW92" t="str" cm="1">
        <f t="array" ref="AW92">_xll.BDP(I92,"SECURITY_TYP")</f>
        <v>#N/A Mandatory parameter [SECURITY] cannot be empty</v>
      </c>
    </row>
    <row r="93" spans="7:49" s="266" customFormat="1" hidden="1" x14ac:dyDescent="0.35">
      <c r="G93" s="141"/>
      <c r="H93" s="287" t="e">
        <f t="shared" si="58"/>
        <v>#N/A</v>
      </c>
      <c r="I93" s="249"/>
      <c r="J93"/>
      <c r="K93"/>
      <c r="L93"/>
      <c r="M93"/>
      <c r="N93" s="251"/>
      <c r="O93"/>
      <c r="P93" t="str" cm="1">
        <f t="array" ref="P93">_xll.BDP(I93,"ID_ISIN")</f>
        <v>#N/A Mandatory parameter [SECURITY] cannot be empty</v>
      </c>
      <c r="Q93" t="str" cm="1">
        <f t="array" ref="Q93">_xll.BDP(P93&amp;" Govt","MATURITY")</f>
        <v>#N/A Mandatory parameter [SECURITY] cannot be empty Govt</v>
      </c>
      <c r="R93" t="str" cm="1">
        <f t="array" ref="R93">_xll.BDP(I93,"CRNCY")</f>
        <v>#N/A Mandatory parameter [SECURITY] cannot be empty</v>
      </c>
      <c r="S93" s="307" t="str" cm="1">
        <f t="array" ref="S93">_xll.BDP(P93&amp;" Govt","RISK_MID")</f>
        <v>#N/A Mandatory parameter [SECURITY] cannot be empty Govt</v>
      </c>
      <c r="T93" s="308" t="e">
        <f t="shared" si="78"/>
        <v>#VALUE!</v>
      </c>
      <c r="U93" s="280" t="str" cm="1">
        <f t="array" ref="U93">IF(R93="GBP",1,_xll.BDP("GBP"&amp;R93&amp;" CURNCY","PX_LAST"))</f>
        <v>#N/A Invalid Security</v>
      </c>
      <c r="V93" s="393" t="e">
        <f t="shared" si="79"/>
        <v>#VALUE!</v>
      </c>
      <c r="W93" s="280"/>
      <c r="X93" s="249" t="str">
        <f t="shared" si="80"/>
        <v>#N/A Mandatory parameter [SECURITY] cannot be empty</v>
      </c>
      <c r="Y93">
        <f t="shared" si="81"/>
        <v>0</v>
      </c>
      <c r="Z93" s="281">
        <f t="shared" si="82"/>
        <v>0</v>
      </c>
      <c r="AA93" s="281" t="e">
        <f t="shared" si="83"/>
        <v>#VALUE!</v>
      </c>
      <c r="AB93" s="307" t="str" cm="1">
        <f t="array" ref="AB93">_xll.BDP(P93&amp;" Govt","PX_DIRTY_MID")</f>
        <v>#N/A Mandatory parameter [SECURITY] cannot be empty Govt</v>
      </c>
      <c r="AC93" s="310" t="e">
        <f t="shared" si="84"/>
        <v>#VALUE!</v>
      </c>
      <c r="AD93">
        <f t="shared" si="85"/>
        <v>0</v>
      </c>
      <c r="AE93"/>
      <c r="AF93" s="281">
        <f t="shared" si="86"/>
        <v>0</v>
      </c>
      <c r="AG93" s="281" t="e">
        <f t="shared" si="87"/>
        <v>#VALUE!</v>
      </c>
      <c r="AH93" s="310" t="e">
        <f t="shared" si="88"/>
        <v>#VALUE!</v>
      </c>
      <c r="AI93" t="b">
        <f t="shared" si="89"/>
        <v>1</v>
      </c>
      <c r="AJ93" s="307" t="e">
        <f t="shared" si="90"/>
        <v>#VALUE!</v>
      </c>
      <c r="AK93" s="265" t="s">
        <v>1341</v>
      </c>
      <c r="AL93" s="266">
        <f t="shared" si="91"/>
        <v>0</v>
      </c>
      <c r="AM93" s="266">
        <f t="shared" si="92"/>
        <v>0</v>
      </c>
      <c r="AN93" s="266" t="str">
        <f t="shared" si="93"/>
        <v>Buy</v>
      </c>
      <c r="AO93" s="328">
        <f t="shared" si="94"/>
        <v>0</v>
      </c>
      <c r="AP93" s="266" t="str">
        <f t="shared" si="95"/>
        <v>EULNGFI</v>
      </c>
      <c r="AQ93" s="330" t="str">
        <f t="shared" si="96"/>
        <v>07/18/2024</v>
      </c>
      <c r="AR93" s="266" t="s">
        <v>1035</v>
      </c>
      <c r="AS93" s="266" t="s">
        <v>1024</v>
      </c>
      <c r="AT93" s="266" t="s">
        <v>1025</v>
      </c>
      <c r="AV93" s="319"/>
      <c r="AW93" t="str" cm="1">
        <f t="array" ref="AW93">_xll.BDP(I93,"SECURITY_TYP")</f>
        <v>#N/A Mandatory parameter [SECURITY] cannot be empty</v>
      </c>
    </row>
    <row r="94" spans="7:49" s="266" customFormat="1" hidden="1" x14ac:dyDescent="0.35">
      <c r="G94" s="141"/>
      <c r="H94" s="287" t="e">
        <f t="shared" si="58"/>
        <v>#N/A</v>
      </c>
      <c r="I94" s="249"/>
      <c r="J94"/>
      <c r="K94"/>
      <c r="L94"/>
      <c r="M94"/>
      <c r="N94" s="251"/>
      <c r="O94"/>
      <c r="P94" t="str" cm="1">
        <f t="array" ref="P94">_xll.BDP(I94,"ID_ISIN")</f>
        <v>#N/A Mandatory parameter [SECURITY] cannot be empty</v>
      </c>
      <c r="Q94" t="str" cm="1">
        <f t="array" ref="Q94">_xll.BDP(P94&amp;" Govt","MATURITY")</f>
        <v>#N/A Mandatory parameter [SECURITY] cannot be empty Govt</v>
      </c>
      <c r="R94" t="str" cm="1">
        <f t="array" ref="R94">_xll.BDP(I94,"CRNCY")</f>
        <v>#N/A Mandatory parameter [SECURITY] cannot be empty</v>
      </c>
      <c r="S94" s="307" t="str" cm="1">
        <f t="array" ref="S94">_xll.BDP(P94&amp;" Govt","RISK_MID")</f>
        <v>#N/A Mandatory parameter [SECURITY] cannot be empty Govt</v>
      </c>
      <c r="T94" s="308" t="e">
        <f t="shared" si="78"/>
        <v>#VALUE!</v>
      </c>
      <c r="U94" s="280" t="str" cm="1">
        <f t="array" ref="U94">IF(R94="GBP",1,_xll.BDP("GBP"&amp;R94&amp;" CURNCY","PX_LAST"))</f>
        <v>#N/A Invalid Security</v>
      </c>
      <c r="V94" s="393" t="e">
        <f t="shared" si="79"/>
        <v>#VALUE!</v>
      </c>
      <c r="W94" s="280"/>
      <c r="X94" s="249" t="str">
        <f t="shared" si="80"/>
        <v>#N/A Mandatory parameter [SECURITY] cannot be empty</v>
      </c>
      <c r="Y94">
        <f t="shared" si="81"/>
        <v>0</v>
      </c>
      <c r="Z94" s="281">
        <f t="shared" si="82"/>
        <v>0</v>
      </c>
      <c r="AA94" s="281" t="e">
        <f t="shared" si="83"/>
        <v>#VALUE!</v>
      </c>
      <c r="AB94" s="307" t="str" cm="1">
        <f t="array" ref="AB94">_xll.BDP(P94&amp;" Govt","PX_DIRTY_MID")</f>
        <v>#N/A Mandatory parameter [SECURITY] cannot be empty Govt</v>
      </c>
      <c r="AC94" s="310" t="e">
        <f t="shared" si="84"/>
        <v>#VALUE!</v>
      </c>
      <c r="AD94">
        <f t="shared" si="85"/>
        <v>0</v>
      </c>
      <c r="AE94"/>
      <c r="AF94" s="281">
        <f t="shared" si="86"/>
        <v>0</v>
      </c>
      <c r="AG94" s="281" t="e">
        <f t="shared" si="87"/>
        <v>#VALUE!</v>
      </c>
      <c r="AH94" s="310" t="e">
        <f t="shared" si="88"/>
        <v>#VALUE!</v>
      </c>
      <c r="AI94" t="b">
        <f t="shared" si="89"/>
        <v>1</v>
      </c>
      <c r="AJ94" s="307" t="e">
        <f t="shared" si="90"/>
        <v>#VALUE!</v>
      </c>
      <c r="AK94" s="265" t="s">
        <v>1341</v>
      </c>
      <c r="AL94" s="266">
        <f t="shared" si="91"/>
        <v>0</v>
      </c>
      <c r="AM94" s="266">
        <f t="shared" si="92"/>
        <v>0</v>
      </c>
      <c r="AN94" s="266" t="str">
        <f t="shared" si="93"/>
        <v>Buy</v>
      </c>
      <c r="AO94" s="328">
        <f t="shared" si="94"/>
        <v>0</v>
      </c>
      <c r="AP94" s="266" t="str">
        <f t="shared" si="95"/>
        <v>EULNGFI</v>
      </c>
      <c r="AQ94" s="330" t="str">
        <f t="shared" si="96"/>
        <v>07/18/2024</v>
      </c>
      <c r="AR94" s="266" t="s">
        <v>1035</v>
      </c>
      <c r="AS94" s="266" t="s">
        <v>1024</v>
      </c>
      <c r="AT94" s="266" t="s">
        <v>1025</v>
      </c>
      <c r="AV94" s="319"/>
      <c r="AW94" t="str" cm="1">
        <f t="array" ref="AW94">_xll.BDP(I94,"SECURITY_TYP")</f>
        <v>#N/A Mandatory parameter [SECURITY] cannot be empty</v>
      </c>
    </row>
    <row r="95" spans="7:49" s="266" customFormat="1" hidden="1" x14ac:dyDescent="0.35">
      <c r="G95" s="141"/>
      <c r="H95" s="287" t="e">
        <f t="shared" si="58"/>
        <v>#N/A</v>
      </c>
      <c r="I95" s="249"/>
      <c r="J95"/>
      <c r="K95"/>
      <c r="L95"/>
      <c r="M95"/>
      <c r="N95" s="251"/>
      <c r="O95"/>
      <c r="P95" t="str" cm="1">
        <f t="array" ref="P95">_xll.BDP(I95,"ID_ISIN")</f>
        <v>#N/A Mandatory parameter [SECURITY] cannot be empty</v>
      </c>
      <c r="Q95" t="str" cm="1">
        <f t="array" ref="Q95">_xll.BDP(P95&amp;" Govt","MATURITY")</f>
        <v>#N/A Mandatory parameter [SECURITY] cannot be empty Govt</v>
      </c>
      <c r="R95" t="str" cm="1">
        <f t="array" ref="R95">_xll.BDP(I95,"CRNCY")</f>
        <v>#N/A Mandatory parameter [SECURITY] cannot be empty</v>
      </c>
      <c r="S95" s="307" t="str" cm="1">
        <f t="array" ref="S95">_xll.BDP(P95&amp;" Govt","RISK_MID")</f>
        <v>#N/A Mandatory parameter [SECURITY] cannot be empty Govt</v>
      </c>
      <c r="T95" s="308" t="e">
        <f t="shared" si="78"/>
        <v>#VALUE!</v>
      </c>
      <c r="U95" s="280" t="str" cm="1">
        <f t="array" ref="U95">IF(R95="GBP",1,_xll.BDP("GBP"&amp;R95&amp;" CURNCY","PX_LAST"))</f>
        <v>#N/A Invalid Security</v>
      </c>
      <c r="V95" s="393" t="e">
        <f t="shared" si="79"/>
        <v>#VALUE!</v>
      </c>
      <c r="W95" s="280"/>
      <c r="X95" s="249" t="str">
        <f t="shared" si="80"/>
        <v>#N/A Mandatory parameter [SECURITY] cannot be empty</v>
      </c>
      <c r="Y95">
        <f t="shared" si="81"/>
        <v>0</v>
      </c>
      <c r="Z95" s="281">
        <f t="shared" si="82"/>
        <v>0</v>
      </c>
      <c r="AA95" s="281" t="e">
        <f t="shared" si="83"/>
        <v>#VALUE!</v>
      </c>
      <c r="AB95" s="307" t="str" cm="1">
        <f t="array" ref="AB95">_xll.BDP(P95&amp;" Govt","PX_DIRTY_MID")</f>
        <v>#N/A Mandatory parameter [SECURITY] cannot be empty Govt</v>
      </c>
      <c r="AC95" s="310" t="e">
        <f t="shared" si="84"/>
        <v>#VALUE!</v>
      </c>
      <c r="AD95">
        <f t="shared" si="85"/>
        <v>0</v>
      </c>
      <c r="AE95"/>
      <c r="AF95" s="281">
        <f t="shared" si="86"/>
        <v>0</v>
      </c>
      <c r="AG95" s="281" t="e">
        <f t="shared" si="87"/>
        <v>#VALUE!</v>
      </c>
      <c r="AH95" s="310" t="e">
        <f t="shared" si="88"/>
        <v>#VALUE!</v>
      </c>
      <c r="AI95" t="b">
        <f t="shared" si="89"/>
        <v>1</v>
      </c>
      <c r="AJ95" s="307" t="e">
        <f t="shared" si="90"/>
        <v>#VALUE!</v>
      </c>
      <c r="AK95" s="265" t="s">
        <v>1341</v>
      </c>
      <c r="AL95" s="266">
        <f t="shared" si="91"/>
        <v>0</v>
      </c>
      <c r="AM95" s="266">
        <f t="shared" si="92"/>
        <v>0</v>
      </c>
      <c r="AN95" s="266" t="str">
        <f t="shared" si="93"/>
        <v>Buy</v>
      </c>
      <c r="AO95" s="328">
        <f t="shared" si="94"/>
        <v>0</v>
      </c>
      <c r="AP95" s="266" t="str">
        <f t="shared" si="95"/>
        <v>EULNGFI</v>
      </c>
      <c r="AQ95" s="330" t="str">
        <f t="shared" si="96"/>
        <v>07/18/2024</v>
      </c>
      <c r="AR95" s="266" t="s">
        <v>1035</v>
      </c>
      <c r="AS95" s="266" t="s">
        <v>1024</v>
      </c>
      <c r="AT95" s="266" t="s">
        <v>1025</v>
      </c>
      <c r="AV95" s="319"/>
      <c r="AW95" t="str" cm="1">
        <f t="array" ref="AW95">_xll.BDP(I95,"SECURITY_TYP")</f>
        <v>#N/A Mandatory parameter [SECURITY] cannot be empty</v>
      </c>
    </row>
    <row r="96" spans="7:49" s="266" customFormat="1" hidden="1" x14ac:dyDescent="0.35">
      <c r="G96" s="141"/>
      <c r="H96" s="287" t="e">
        <f t="shared" si="58"/>
        <v>#N/A</v>
      </c>
      <c r="I96" s="249"/>
      <c r="J96"/>
      <c r="K96"/>
      <c r="L96"/>
      <c r="M96"/>
      <c r="N96" s="251"/>
      <c r="O96"/>
      <c r="P96" t="str" cm="1">
        <f t="array" ref="P96">_xll.BDP(I96,"ID_ISIN")</f>
        <v>#N/A Mandatory parameter [SECURITY] cannot be empty</v>
      </c>
      <c r="Q96" t="str" cm="1">
        <f t="array" ref="Q96">_xll.BDP(P96&amp;" Govt","MATURITY")</f>
        <v>#N/A Mandatory parameter [SECURITY] cannot be empty Govt</v>
      </c>
      <c r="R96" t="str" cm="1">
        <f t="array" ref="R96">_xll.BDP(I96,"CRNCY")</f>
        <v>#N/A Mandatory parameter [SECURITY] cannot be empty</v>
      </c>
      <c r="S96" s="307" t="str" cm="1">
        <f t="array" ref="S96">_xll.BDP(P96&amp;" Govt","RISK_MID")</f>
        <v>#N/A Mandatory parameter [SECURITY] cannot be empty Govt</v>
      </c>
      <c r="T96" s="308" t="e">
        <f t="shared" si="78"/>
        <v>#VALUE!</v>
      </c>
      <c r="U96" s="280" t="str" cm="1">
        <f t="array" ref="U96">IF(R96="GBP",1,_xll.BDP("GBP"&amp;R96&amp;" CURNCY","PX_LAST"))</f>
        <v>#N/A Invalid Security</v>
      </c>
      <c r="V96" s="393" t="e">
        <f t="shared" si="79"/>
        <v>#VALUE!</v>
      </c>
      <c r="W96" s="280"/>
      <c r="X96" s="249" t="str">
        <f t="shared" si="80"/>
        <v>#N/A Mandatory parameter [SECURITY] cannot be empty</v>
      </c>
      <c r="Y96">
        <f t="shared" si="81"/>
        <v>0</v>
      </c>
      <c r="Z96" s="281">
        <f t="shared" si="82"/>
        <v>0</v>
      </c>
      <c r="AA96" s="281" t="e">
        <f t="shared" si="83"/>
        <v>#VALUE!</v>
      </c>
      <c r="AB96" s="307" t="str" cm="1">
        <f t="array" ref="AB96">_xll.BDP(P96&amp;" Govt","PX_DIRTY_MID")</f>
        <v>#N/A Mandatory parameter [SECURITY] cannot be empty Govt</v>
      </c>
      <c r="AC96" s="310" t="e">
        <f t="shared" si="84"/>
        <v>#VALUE!</v>
      </c>
      <c r="AD96">
        <f t="shared" si="85"/>
        <v>0</v>
      </c>
      <c r="AE96"/>
      <c r="AF96" s="281">
        <f t="shared" si="86"/>
        <v>0</v>
      </c>
      <c r="AG96" s="281" t="e">
        <f t="shared" si="87"/>
        <v>#VALUE!</v>
      </c>
      <c r="AH96" s="310" t="e">
        <f t="shared" si="88"/>
        <v>#VALUE!</v>
      </c>
      <c r="AI96" t="b">
        <f t="shared" si="89"/>
        <v>1</v>
      </c>
      <c r="AJ96" s="307" t="e">
        <f t="shared" si="90"/>
        <v>#VALUE!</v>
      </c>
      <c r="AK96" s="265" t="s">
        <v>1341</v>
      </c>
      <c r="AL96" s="266">
        <f t="shared" si="91"/>
        <v>0</v>
      </c>
      <c r="AM96" s="266">
        <f t="shared" si="92"/>
        <v>0</v>
      </c>
      <c r="AN96" s="266" t="str">
        <f t="shared" si="93"/>
        <v>Buy</v>
      </c>
      <c r="AO96" s="328">
        <f t="shared" si="94"/>
        <v>0</v>
      </c>
      <c r="AP96" s="266" t="str">
        <f t="shared" si="95"/>
        <v>EULNGFI</v>
      </c>
      <c r="AQ96" s="330" t="str">
        <f t="shared" si="96"/>
        <v>07/18/2024</v>
      </c>
      <c r="AR96" s="266" t="s">
        <v>1035</v>
      </c>
      <c r="AS96" s="266" t="s">
        <v>1024</v>
      </c>
      <c r="AT96" s="266" t="s">
        <v>1025</v>
      </c>
      <c r="AV96" s="319"/>
      <c r="AW96" t="str" cm="1">
        <f t="array" ref="AW96">_xll.BDP(I96,"SECURITY_TYP")</f>
        <v>#N/A Mandatory parameter [SECURITY] cannot be empty</v>
      </c>
    </row>
    <row r="97" spans="7:49" s="266" customFormat="1" hidden="1" x14ac:dyDescent="0.35">
      <c r="G97" s="141"/>
      <c r="H97" s="287" t="e">
        <f t="shared" si="58"/>
        <v>#N/A</v>
      </c>
      <c r="I97" s="249"/>
      <c r="J97"/>
      <c r="K97"/>
      <c r="L97"/>
      <c r="M97"/>
      <c r="N97" s="251"/>
      <c r="O97"/>
      <c r="P97" t="str" cm="1">
        <f t="array" ref="P97">_xll.BDP(I97,"ID_ISIN")</f>
        <v>#N/A Mandatory parameter [SECURITY] cannot be empty</v>
      </c>
      <c r="Q97" t="str" cm="1">
        <f t="array" ref="Q97">_xll.BDP(P97&amp;" Govt","MATURITY")</f>
        <v>#N/A Mandatory parameter [SECURITY] cannot be empty Govt</v>
      </c>
      <c r="R97" t="str" cm="1">
        <f t="array" ref="R97">_xll.BDP(I97,"CRNCY")</f>
        <v>#N/A Mandatory parameter [SECURITY] cannot be empty</v>
      </c>
      <c r="S97" s="307" t="str" cm="1">
        <f t="array" ref="S97">_xll.BDP(P97&amp;" Govt","RISK_MID")</f>
        <v>#N/A Mandatory parameter [SECURITY] cannot be empty Govt</v>
      </c>
      <c r="T97" s="308" t="e">
        <f t="shared" si="78"/>
        <v>#VALUE!</v>
      </c>
      <c r="U97" s="280" t="str" cm="1">
        <f t="array" ref="U97">IF(R97="GBP",1,_xll.BDP("GBP"&amp;R97&amp;" CURNCY","PX_LAST"))</f>
        <v>#N/A Invalid Security</v>
      </c>
      <c r="V97" s="393" t="e">
        <f t="shared" si="79"/>
        <v>#VALUE!</v>
      </c>
      <c r="W97" s="280"/>
      <c r="X97" s="249" t="str">
        <f t="shared" si="80"/>
        <v>#N/A Mandatory parameter [SECURITY] cannot be empty</v>
      </c>
      <c r="Y97">
        <f t="shared" si="81"/>
        <v>0</v>
      </c>
      <c r="Z97" s="281">
        <f t="shared" si="82"/>
        <v>0</v>
      </c>
      <c r="AA97" s="281" t="e">
        <f t="shared" si="83"/>
        <v>#VALUE!</v>
      </c>
      <c r="AB97" s="307" t="str" cm="1">
        <f t="array" ref="AB97">_xll.BDP(P97&amp;" Govt","PX_DIRTY_MID")</f>
        <v>#N/A Mandatory parameter [SECURITY] cannot be empty Govt</v>
      </c>
      <c r="AC97" s="310" t="e">
        <f t="shared" si="84"/>
        <v>#VALUE!</v>
      </c>
      <c r="AD97">
        <f t="shared" si="85"/>
        <v>0</v>
      </c>
      <c r="AE97"/>
      <c r="AF97" s="281">
        <f t="shared" si="86"/>
        <v>0</v>
      </c>
      <c r="AG97" s="281" t="e">
        <f t="shared" si="87"/>
        <v>#VALUE!</v>
      </c>
      <c r="AH97" s="310" t="e">
        <f t="shared" si="88"/>
        <v>#VALUE!</v>
      </c>
      <c r="AI97" t="b">
        <f t="shared" si="89"/>
        <v>1</v>
      </c>
      <c r="AJ97" s="307" t="e">
        <f t="shared" si="90"/>
        <v>#VALUE!</v>
      </c>
      <c r="AK97" s="265" t="s">
        <v>1341</v>
      </c>
      <c r="AL97" s="266">
        <f t="shared" si="91"/>
        <v>0</v>
      </c>
      <c r="AM97" s="266">
        <f t="shared" si="92"/>
        <v>0</v>
      </c>
      <c r="AN97" s="266" t="str">
        <f t="shared" si="93"/>
        <v>Buy</v>
      </c>
      <c r="AO97" s="328">
        <f t="shared" si="94"/>
        <v>0</v>
      </c>
      <c r="AP97" s="266" t="str">
        <f t="shared" si="95"/>
        <v>EULNGFI</v>
      </c>
      <c r="AQ97" s="330" t="str">
        <f t="shared" si="96"/>
        <v>07/18/2024</v>
      </c>
      <c r="AR97" s="266" t="s">
        <v>1035</v>
      </c>
      <c r="AS97" s="266" t="s">
        <v>1024</v>
      </c>
      <c r="AT97" s="266" t="s">
        <v>1025</v>
      </c>
      <c r="AV97" s="319"/>
      <c r="AW97" t="str" cm="1">
        <f t="array" ref="AW97">_xll.BDP(I97,"SECURITY_TYP")</f>
        <v>#N/A Mandatory parameter [SECURITY] cannot be empty</v>
      </c>
    </row>
    <row r="98" spans="7:49" s="266" customFormat="1" hidden="1" x14ac:dyDescent="0.35">
      <c r="G98" s="141"/>
      <c r="H98" s="287" t="e">
        <f t="shared" si="58"/>
        <v>#N/A</v>
      </c>
      <c r="I98" s="249"/>
      <c r="J98"/>
      <c r="K98"/>
      <c r="L98"/>
      <c r="M98"/>
      <c r="N98" s="251"/>
      <c r="O98"/>
      <c r="P98" t="str" cm="1">
        <f t="array" ref="P98">_xll.BDP(I98,"ID_ISIN")</f>
        <v>#N/A Mandatory parameter [SECURITY] cannot be empty</v>
      </c>
      <c r="Q98" t="str" cm="1">
        <f t="array" ref="Q98">_xll.BDP(P98&amp;" Govt","MATURITY")</f>
        <v>#N/A Mandatory parameter [SECURITY] cannot be empty Govt</v>
      </c>
      <c r="R98" t="str" cm="1">
        <f t="array" ref="R98">_xll.BDP(I98,"CRNCY")</f>
        <v>#N/A Mandatory parameter [SECURITY] cannot be empty</v>
      </c>
      <c r="S98" s="307" t="str" cm="1">
        <f t="array" ref="S98">_xll.BDP(P98&amp;" Govt","RISK_MID")</f>
        <v>#N/A Mandatory parameter [SECURITY] cannot be empty Govt</v>
      </c>
      <c r="T98" s="308" t="e">
        <f t="shared" si="78"/>
        <v>#VALUE!</v>
      </c>
      <c r="U98" s="280" t="str" cm="1">
        <f t="array" ref="U98">IF(R98="GBP",1,_xll.BDP("GBP"&amp;R98&amp;" CURNCY","PX_LAST"))</f>
        <v>#N/A Invalid Security</v>
      </c>
      <c r="V98" s="393" t="e">
        <f t="shared" si="79"/>
        <v>#VALUE!</v>
      </c>
      <c r="W98" s="280"/>
      <c r="X98" s="249" t="str">
        <f t="shared" si="80"/>
        <v>#N/A Mandatory parameter [SECURITY] cannot be empty</v>
      </c>
      <c r="Y98">
        <f t="shared" si="81"/>
        <v>0</v>
      </c>
      <c r="Z98" s="281">
        <f t="shared" si="82"/>
        <v>0</v>
      </c>
      <c r="AA98" s="281" t="e">
        <f t="shared" si="83"/>
        <v>#VALUE!</v>
      </c>
      <c r="AB98" s="307" t="str" cm="1">
        <f t="array" ref="AB98">_xll.BDP(P98&amp;" Govt","PX_DIRTY_MID")</f>
        <v>#N/A Mandatory parameter [SECURITY] cannot be empty Govt</v>
      </c>
      <c r="AC98" s="310" t="e">
        <f t="shared" si="84"/>
        <v>#VALUE!</v>
      </c>
      <c r="AD98">
        <f t="shared" si="85"/>
        <v>0</v>
      </c>
      <c r="AE98"/>
      <c r="AF98" s="281">
        <f t="shared" si="86"/>
        <v>0</v>
      </c>
      <c r="AG98" s="281" t="e">
        <f t="shared" si="87"/>
        <v>#VALUE!</v>
      </c>
      <c r="AH98" s="310" t="e">
        <f t="shared" si="88"/>
        <v>#VALUE!</v>
      </c>
      <c r="AI98" t="b">
        <f t="shared" si="89"/>
        <v>1</v>
      </c>
      <c r="AJ98" s="307" t="e">
        <f t="shared" si="90"/>
        <v>#VALUE!</v>
      </c>
      <c r="AK98" s="265" t="s">
        <v>1341</v>
      </c>
      <c r="AL98" s="266">
        <f t="shared" si="91"/>
        <v>0</v>
      </c>
      <c r="AM98" s="266">
        <f t="shared" si="92"/>
        <v>0</v>
      </c>
      <c r="AN98" s="266" t="str">
        <f t="shared" si="93"/>
        <v>Buy</v>
      </c>
      <c r="AO98" s="328">
        <f t="shared" si="94"/>
        <v>0</v>
      </c>
      <c r="AP98" s="266" t="str">
        <f t="shared" si="95"/>
        <v>EULNGFI</v>
      </c>
      <c r="AQ98" s="330" t="str">
        <f t="shared" si="96"/>
        <v>07/18/2024</v>
      </c>
      <c r="AR98" s="266" t="s">
        <v>1035</v>
      </c>
      <c r="AS98" s="266" t="s">
        <v>1024</v>
      </c>
      <c r="AT98" s="266" t="s">
        <v>1025</v>
      </c>
      <c r="AV98" s="319"/>
      <c r="AW98" t="str" cm="1">
        <f t="array" ref="AW98">_xll.BDP(I98,"SECURITY_TYP")</f>
        <v>#N/A Mandatory parameter [SECURITY] cannot be empty</v>
      </c>
    </row>
    <row r="99" spans="7:49" s="266" customFormat="1" hidden="1" x14ac:dyDescent="0.35">
      <c r="G99" s="141"/>
      <c r="H99" s="287" t="e">
        <f t="shared" si="58"/>
        <v>#N/A</v>
      </c>
      <c r="I99" s="249"/>
      <c r="J99"/>
      <c r="K99"/>
      <c r="L99"/>
      <c r="M99"/>
      <c r="N99" s="251"/>
      <c r="O99"/>
      <c r="P99" t="str" cm="1">
        <f t="array" ref="P99">_xll.BDP(I99,"ID_ISIN")</f>
        <v>#N/A Mandatory parameter [SECURITY] cannot be empty</v>
      </c>
      <c r="Q99" t="str" cm="1">
        <f t="array" ref="Q99">_xll.BDP(P99&amp;" Govt","MATURITY")</f>
        <v>#N/A Mandatory parameter [SECURITY] cannot be empty Govt</v>
      </c>
      <c r="R99" t="str" cm="1">
        <f t="array" ref="R99">_xll.BDP(I99,"CRNCY")</f>
        <v>#N/A Mandatory parameter [SECURITY] cannot be empty</v>
      </c>
      <c r="S99" s="307" t="str" cm="1">
        <f t="array" ref="S99">_xll.BDP(P99&amp;" Govt","RISK_MID")</f>
        <v>#N/A Mandatory parameter [SECURITY] cannot be empty Govt</v>
      </c>
      <c r="T99" s="308" t="e">
        <f t="shared" si="78"/>
        <v>#VALUE!</v>
      </c>
      <c r="U99" s="280" t="str" cm="1">
        <f t="array" ref="U99">IF(R99="GBP",1,_xll.BDP("GBP"&amp;R99&amp;" CURNCY","PX_LAST"))</f>
        <v>#N/A Invalid Security</v>
      </c>
      <c r="V99" s="393" t="e">
        <f t="shared" si="79"/>
        <v>#VALUE!</v>
      </c>
      <c r="W99" s="280"/>
      <c r="X99" s="249" t="str">
        <f t="shared" si="80"/>
        <v>#N/A Mandatory parameter [SECURITY] cannot be empty</v>
      </c>
      <c r="Y99">
        <f t="shared" si="81"/>
        <v>0</v>
      </c>
      <c r="Z99" s="281">
        <f t="shared" si="82"/>
        <v>0</v>
      </c>
      <c r="AA99" s="281" t="e">
        <f t="shared" si="83"/>
        <v>#VALUE!</v>
      </c>
      <c r="AB99" s="307" t="str" cm="1">
        <f t="array" ref="AB99">_xll.BDP(P99&amp;" Govt","PX_DIRTY_MID")</f>
        <v>#N/A Mandatory parameter [SECURITY] cannot be empty Govt</v>
      </c>
      <c r="AC99" s="310" t="e">
        <f t="shared" si="84"/>
        <v>#VALUE!</v>
      </c>
      <c r="AD99">
        <f t="shared" si="85"/>
        <v>0</v>
      </c>
      <c r="AE99"/>
      <c r="AF99" s="281">
        <f t="shared" si="86"/>
        <v>0</v>
      </c>
      <c r="AG99" s="281" t="e">
        <f t="shared" si="87"/>
        <v>#VALUE!</v>
      </c>
      <c r="AH99" s="310" t="e">
        <f t="shared" si="88"/>
        <v>#VALUE!</v>
      </c>
      <c r="AI99" t="b">
        <f t="shared" si="89"/>
        <v>1</v>
      </c>
      <c r="AJ99" s="307" t="e">
        <f t="shared" si="90"/>
        <v>#VALUE!</v>
      </c>
      <c r="AK99" s="265" t="s">
        <v>1341</v>
      </c>
      <c r="AL99" s="266">
        <f t="shared" si="91"/>
        <v>0</v>
      </c>
      <c r="AM99" s="266">
        <f t="shared" si="92"/>
        <v>0</v>
      </c>
      <c r="AN99" s="266" t="str">
        <f t="shared" si="93"/>
        <v>Buy</v>
      </c>
      <c r="AO99" s="328">
        <f t="shared" si="94"/>
        <v>0</v>
      </c>
      <c r="AP99" s="266" t="str">
        <f t="shared" si="95"/>
        <v>EULNGFI</v>
      </c>
      <c r="AQ99" s="330" t="str">
        <f t="shared" si="96"/>
        <v>07/18/2024</v>
      </c>
      <c r="AR99" s="266" t="s">
        <v>1035</v>
      </c>
      <c r="AS99" s="266" t="s">
        <v>1024</v>
      </c>
      <c r="AT99" s="266" t="s">
        <v>1025</v>
      </c>
      <c r="AV99" s="319"/>
      <c r="AW99" t="str" cm="1">
        <f t="array" ref="AW99">_xll.BDP(I99,"SECURITY_TYP")</f>
        <v>#N/A Mandatory parameter [SECURITY] cannot be empty</v>
      </c>
    </row>
    <row r="100" spans="7:49" s="266" customFormat="1" hidden="1" x14ac:dyDescent="0.35">
      <c r="G100" s="141"/>
      <c r="H100" s="287" t="e">
        <f t="shared" si="58"/>
        <v>#N/A</v>
      </c>
      <c r="I100" s="249"/>
      <c r="J100"/>
      <c r="K100"/>
      <c r="L100"/>
      <c r="M100"/>
      <c r="N100" s="251"/>
      <c r="O100"/>
      <c r="P100" t="str" cm="1">
        <f t="array" ref="P100">_xll.BDP(I100,"ID_ISIN")</f>
        <v>#N/A Mandatory parameter [SECURITY] cannot be empty</v>
      </c>
      <c r="Q100" t="str" cm="1">
        <f t="array" ref="Q100">_xll.BDP(P100&amp;" Govt","MATURITY")</f>
        <v>#N/A Mandatory parameter [SECURITY] cannot be empty Govt</v>
      </c>
      <c r="R100" t="str" cm="1">
        <f t="array" ref="R100">_xll.BDP(I100,"CRNCY")</f>
        <v>#N/A Mandatory parameter [SECURITY] cannot be empty</v>
      </c>
      <c r="S100" s="307" t="str" cm="1">
        <f t="array" ref="S100">_xll.BDP(P100&amp;" Govt","RISK_MID")</f>
        <v>#N/A Mandatory parameter [SECURITY] cannot be empty Govt</v>
      </c>
      <c r="T100" s="308" t="e">
        <f t="shared" si="78"/>
        <v>#VALUE!</v>
      </c>
      <c r="U100" s="280" t="str" cm="1">
        <f t="array" ref="U100">IF(R100="GBP",1,_xll.BDP("GBP"&amp;R100&amp;" CURNCY","PX_LAST"))</f>
        <v>#N/A Invalid Security</v>
      </c>
      <c r="V100" s="393" t="e">
        <f t="shared" si="79"/>
        <v>#VALUE!</v>
      </c>
      <c r="W100" s="280"/>
      <c r="X100" s="249" t="str">
        <f t="shared" si="80"/>
        <v>#N/A Mandatory parameter [SECURITY] cannot be empty</v>
      </c>
      <c r="Y100">
        <f t="shared" si="81"/>
        <v>0</v>
      </c>
      <c r="Z100" s="281">
        <f t="shared" si="82"/>
        <v>0</v>
      </c>
      <c r="AA100" s="281" t="e">
        <f t="shared" si="83"/>
        <v>#VALUE!</v>
      </c>
      <c r="AB100" s="307" t="str" cm="1">
        <f t="array" ref="AB100">_xll.BDP(P100&amp;" Govt","PX_DIRTY_MID")</f>
        <v>#N/A Mandatory parameter [SECURITY] cannot be empty Govt</v>
      </c>
      <c r="AC100" s="310" t="e">
        <f t="shared" si="84"/>
        <v>#VALUE!</v>
      </c>
      <c r="AD100">
        <f t="shared" si="85"/>
        <v>0</v>
      </c>
      <c r="AE100"/>
      <c r="AF100" s="281">
        <f t="shared" si="86"/>
        <v>0</v>
      </c>
      <c r="AG100" s="281" t="e">
        <f t="shared" si="87"/>
        <v>#VALUE!</v>
      </c>
      <c r="AH100" s="310" t="e">
        <f t="shared" si="88"/>
        <v>#VALUE!</v>
      </c>
      <c r="AI100" t="b">
        <f t="shared" si="89"/>
        <v>1</v>
      </c>
      <c r="AJ100" s="307" t="e">
        <f t="shared" si="90"/>
        <v>#VALUE!</v>
      </c>
      <c r="AK100" s="265" t="s">
        <v>1341</v>
      </c>
      <c r="AL100" s="266">
        <f t="shared" si="91"/>
        <v>0</v>
      </c>
      <c r="AM100" s="266">
        <f t="shared" si="92"/>
        <v>0</v>
      </c>
      <c r="AN100" s="266" t="str">
        <f t="shared" si="93"/>
        <v>Buy</v>
      </c>
      <c r="AO100" s="328">
        <f t="shared" si="94"/>
        <v>0</v>
      </c>
      <c r="AP100" s="266" t="str">
        <f t="shared" si="95"/>
        <v>EULNGFI</v>
      </c>
      <c r="AQ100" s="330" t="str">
        <f t="shared" si="96"/>
        <v>07/18/2024</v>
      </c>
      <c r="AR100" s="266" t="s">
        <v>1035</v>
      </c>
      <c r="AS100" s="266" t="s">
        <v>1024</v>
      </c>
      <c r="AT100" s="266" t="s">
        <v>1025</v>
      </c>
      <c r="AV100" s="319"/>
      <c r="AW100" t="str" cm="1">
        <f t="array" ref="AW100">_xll.BDP(I100,"SECURITY_TYP")</f>
        <v>#N/A Mandatory parameter [SECURITY] cannot be empty</v>
      </c>
    </row>
    <row r="101" spans="7:49" s="266" customFormat="1" hidden="1" x14ac:dyDescent="0.35">
      <c r="G101" s="141"/>
      <c r="H101" s="287" t="e">
        <f t="shared" si="58"/>
        <v>#N/A</v>
      </c>
      <c r="I101" s="249"/>
      <c r="J101"/>
      <c r="K101"/>
      <c r="L101"/>
      <c r="M101"/>
      <c r="N101" s="251"/>
      <c r="O101"/>
      <c r="P101" t="str" cm="1">
        <f t="array" ref="P101">_xll.BDP(I101,"ID_ISIN")</f>
        <v>#N/A Mandatory parameter [SECURITY] cannot be empty</v>
      </c>
      <c r="Q101" t="str" cm="1">
        <f t="array" ref="Q101">_xll.BDP(P101&amp;" Govt","MATURITY")</f>
        <v>#N/A Mandatory parameter [SECURITY] cannot be empty Govt</v>
      </c>
      <c r="R101" t="str" cm="1">
        <f t="array" ref="R101">_xll.BDP(I101,"CRNCY")</f>
        <v>#N/A Mandatory parameter [SECURITY] cannot be empty</v>
      </c>
      <c r="S101" s="307" t="str" cm="1">
        <f t="array" ref="S101">_xll.BDP(P101&amp;" Govt","RISK_MID")</f>
        <v>#N/A Mandatory parameter [SECURITY] cannot be empty Govt</v>
      </c>
      <c r="T101" s="308" t="e">
        <f t="shared" si="78"/>
        <v>#VALUE!</v>
      </c>
      <c r="U101" s="280" t="str" cm="1">
        <f t="array" ref="U101">IF(R101="GBP",1,_xll.BDP("GBP"&amp;R101&amp;" CURNCY","PX_LAST"))</f>
        <v>#N/A Invalid Security</v>
      </c>
      <c r="V101" s="393" t="e">
        <f t="shared" si="79"/>
        <v>#VALUE!</v>
      </c>
      <c r="W101" s="280"/>
      <c r="X101" s="249" t="str">
        <f t="shared" si="80"/>
        <v>#N/A Mandatory parameter [SECURITY] cannot be empty</v>
      </c>
      <c r="Y101">
        <f t="shared" si="81"/>
        <v>0</v>
      </c>
      <c r="Z101" s="281">
        <f t="shared" si="82"/>
        <v>0</v>
      </c>
      <c r="AA101" s="281" t="e">
        <f t="shared" si="83"/>
        <v>#VALUE!</v>
      </c>
      <c r="AB101" s="307" t="str" cm="1">
        <f t="array" ref="AB101">_xll.BDP(P101&amp;" Govt","PX_DIRTY_MID")</f>
        <v>#N/A Mandatory parameter [SECURITY] cannot be empty Govt</v>
      </c>
      <c r="AC101" s="310" t="e">
        <f t="shared" si="84"/>
        <v>#VALUE!</v>
      </c>
      <c r="AD101">
        <f t="shared" si="85"/>
        <v>0</v>
      </c>
      <c r="AE101"/>
      <c r="AF101" s="281">
        <f t="shared" si="86"/>
        <v>0</v>
      </c>
      <c r="AG101" s="281" t="e">
        <f t="shared" si="87"/>
        <v>#VALUE!</v>
      </c>
      <c r="AH101" s="310" t="e">
        <f t="shared" si="88"/>
        <v>#VALUE!</v>
      </c>
      <c r="AI101" t="b">
        <f t="shared" si="89"/>
        <v>1</v>
      </c>
      <c r="AJ101" s="307" t="e">
        <f t="shared" si="90"/>
        <v>#VALUE!</v>
      </c>
      <c r="AK101" s="265" t="s">
        <v>1341</v>
      </c>
      <c r="AL101" s="266">
        <f t="shared" si="91"/>
        <v>0</v>
      </c>
      <c r="AM101" s="266">
        <f t="shared" si="92"/>
        <v>0</v>
      </c>
      <c r="AN101" s="266" t="str">
        <f t="shared" si="93"/>
        <v>Buy</v>
      </c>
      <c r="AO101" s="328">
        <f t="shared" si="94"/>
        <v>0</v>
      </c>
      <c r="AP101" s="266" t="str">
        <f t="shared" si="95"/>
        <v>EULNGFI</v>
      </c>
      <c r="AQ101" s="330" t="str">
        <f t="shared" ref="AQ101:AQ134" si="97">IF(AW101="Financial commodity future.",$AL$2,$AL$1)</f>
        <v>07/18/2024</v>
      </c>
      <c r="AR101" s="266" t="s">
        <v>1035</v>
      </c>
      <c r="AS101" s="266" t="s">
        <v>1024</v>
      </c>
      <c r="AT101" s="266" t="s">
        <v>1025</v>
      </c>
      <c r="AV101" s="319"/>
      <c r="AW101" t="str" cm="1">
        <f t="array" ref="AW101">_xll.BDP(I101,"SECURITY_TYP")</f>
        <v>#N/A Mandatory parameter [SECURITY] cannot be empty</v>
      </c>
    </row>
    <row r="102" spans="7:49" s="266" customFormat="1" hidden="1" x14ac:dyDescent="0.35">
      <c r="G102" s="141"/>
      <c r="H102" s="287" t="e">
        <f t="shared" si="58"/>
        <v>#N/A</v>
      </c>
      <c r="I102" s="249"/>
      <c r="J102"/>
      <c r="K102"/>
      <c r="L102"/>
      <c r="M102"/>
      <c r="N102" s="251"/>
      <c r="O102"/>
      <c r="P102" t="str" cm="1">
        <f t="array" ref="P102">_xll.BDP(I102,"ID_ISIN")</f>
        <v>#N/A Mandatory parameter [SECURITY] cannot be empty</v>
      </c>
      <c r="Q102" t="str" cm="1">
        <f t="array" ref="Q102">_xll.BDP(P102&amp;" Govt","MATURITY")</f>
        <v>#N/A Mandatory parameter [SECURITY] cannot be empty Govt</v>
      </c>
      <c r="R102" t="str" cm="1">
        <f t="array" ref="R102">_xll.BDP(I102,"CRNCY")</f>
        <v>#N/A Mandatory parameter [SECURITY] cannot be empty</v>
      </c>
      <c r="S102" s="307" t="str" cm="1">
        <f t="array" ref="S102">_xll.BDP(P102&amp;" Govt","RISK_MID")</f>
        <v>#N/A Mandatory parameter [SECURITY] cannot be empty Govt</v>
      </c>
      <c r="T102" s="308" t="e">
        <f t="shared" si="78"/>
        <v>#VALUE!</v>
      </c>
      <c r="U102" s="280" t="str" cm="1">
        <f t="array" ref="U102">IF(R102="GBP",1,_xll.BDP("GBP"&amp;R102&amp;" CURNCY","PX_LAST"))</f>
        <v>#N/A Invalid Security</v>
      </c>
      <c r="V102" s="393" t="e">
        <f t="shared" si="79"/>
        <v>#VALUE!</v>
      </c>
      <c r="W102" s="280"/>
      <c r="X102" s="249" t="str">
        <f t="shared" si="80"/>
        <v>#N/A Mandatory parameter [SECURITY] cannot be empty</v>
      </c>
      <c r="Y102">
        <f t="shared" si="81"/>
        <v>0</v>
      </c>
      <c r="Z102" s="281">
        <f t="shared" si="82"/>
        <v>0</v>
      </c>
      <c r="AA102" s="281" t="e">
        <f t="shared" si="83"/>
        <v>#VALUE!</v>
      </c>
      <c r="AB102" s="307" t="str" cm="1">
        <f t="array" ref="AB102">_xll.BDP(P102&amp;" Govt","PX_DIRTY_MID")</f>
        <v>#N/A Mandatory parameter [SECURITY] cannot be empty Govt</v>
      </c>
      <c r="AC102" s="310" t="e">
        <f t="shared" si="84"/>
        <v>#VALUE!</v>
      </c>
      <c r="AD102">
        <f t="shared" si="85"/>
        <v>0</v>
      </c>
      <c r="AE102"/>
      <c r="AF102" s="281">
        <f t="shared" si="86"/>
        <v>0</v>
      </c>
      <c r="AG102" s="281" t="e">
        <f t="shared" si="87"/>
        <v>#VALUE!</v>
      </c>
      <c r="AH102" s="310" t="e">
        <f t="shared" si="88"/>
        <v>#VALUE!</v>
      </c>
      <c r="AI102" t="b">
        <f t="shared" si="89"/>
        <v>1</v>
      </c>
      <c r="AJ102" s="307" t="e">
        <f t="shared" si="90"/>
        <v>#VALUE!</v>
      </c>
      <c r="AK102" s="265" t="s">
        <v>1341</v>
      </c>
      <c r="AL102" s="266">
        <f t="shared" si="91"/>
        <v>0</v>
      </c>
      <c r="AM102" s="266">
        <f t="shared" si="92"/>
        <v>0</v>
      </c>
      <c r="AN102" s="266" t="str">
        <f t="shared" si="93"/>
        <v>Buy</v>
      </c>
      <c r="AO102" s="328">
        <f t="shared" si="94"/>
        <v>0</v>
      </c>
      <c r="AP102" s="266" t="str">
        <f t="shared" si="95"/>
        <v>EULNGFI</v>
      </c>
      <c r="AQ102" s="330" t="str">
        <f t="shared" si="97"/>
        <v>07/18/2024</v>
      </c>
      <c r="AR102" s="266" t="s">
        <v>1035</v>
      </c>
      <c r="AS102" s="266" t="s">
        <v>1024</v>
      </c>
      <c r="AT102" s="266" t="s">
        <v>1025</v>
      </c>
      <c r="AV102" s="319"/>
      <c r="AW102" t="str" cm="1">
        <f t="array" ref="AW102">_xll.BDP(I102,"SECURITY_TYP")</f>
        <v>#N/A Mandatory parameter [SECURITY] cannot be empty</v>
      </c>
    </row>
    <row r="103" spans="7:49" s="266" customFormat="1" hidden="1" x14ac:dyDescent="0.35">
      <c r="G103" s="141"/>
      <c r="H103" s="287" t="e">
        <f t="shared" si="58"/>
        <v>#N/A</v>
      </c>
      <c r="I103" s="249"/>
      <c r="J103"/>
      <c r="K103"/>
      <c r="L103"/>
      <c r="M103"/>
      <c r="N103" s="251"/>
      <c r="O103"/>
      <c r="P103" t="str" cm="1">
        <f t="array" ref="P103">_xll.BDP(I103,"ID_ISIN")</f>
        <v>#N/A Mandatory parameter [SECURITY] cannot be empty</v>
      </c>
      <c r="Q103" t="str" cm="1">
        <f t="array" ref="Q103">_xll.BDP(P103&amp;" Govt","MATURITY")</f>
        <v>#N/A Mandatory parameter [SECURITY] cannot be empty Govt</v>
      </c>
      <c r="R103" t="str" cm="1">
        <f t="array" ref="R103">_xll.BDP(I103,"CRNCY")</f>
        <v>#N/A Mandatory parameter [SECURITY] cannot be empty</v>
      </c>
      <c r="S103" s="307" t="str" cm="1">
        <f t="array" ref="S103">_xll.BDP(P103&amp;" Govt","RISK_MID")</f>
        <v>#N/A Mandatory parameter [SECURITY] cannot be empty Govt</v>
      </c>
      <c r="T103" s="308" t="e">
        <f t="shared" si="78"/>
        <v>#VALUE!</v>
      </c>
      <c r="U103" s="280" t="str" cm="1">
        <f t="array" ref="U103">IF(R103="GBP",1,_xll.BDP("GBP"&amp;R103&amp;" CURNCY","PX_LAST"))</f>
        <v>#N/A Invalid Security</v>
      </c>
      <c r="V103" s="393" t="e">
        <f t="shared" si="79"/>
        <v>#VALUE!</v>
      </c>
      <c r="W103" s="280"/>
      <c r="X103" s="249" t="str">
        <f t="shared" si="80"/>
        <v>#N/A Mandatory parameter [SECURITY] cannot be empty</v>
      </c>
      <c r="Y103">
        <f t="shared" si="81"/>
        <v>0</v>
      </c>
      <c r="Z103" s="281">
        <f t="shared" si="82"/>
        <v>0</v>
      </c>
      <c r="AA103" s="281" t="e">
        <f t="shared" si="83"/>
        <v>#VALUE!</v>
      </c>
      <c r="AB103" s="307" t="str" cm="1">
        <f t="array" ref="AB103">_xll.BDP(P103&amp;" Govt","PX_DIRTY_MID")</f>
        <v>#N/A Mandatory parameter [SECURITY] cannot be empty Govt</v>
      </c>
      <c r="AC103" s="310" t="e">
        <f t="shared" si="84"/>
        <v>#VALUE!</v>
      </c>
      <c r="AD103">
        <f t="shared" si="85"/>
        <v>0</v>
      </c>
      <c r="AE103"/>
      <c r="AF103" s="281">
        <f t="shared" si="86"/>
        <v>0</v>
      </c>
      <c r="AG103" s="281" t="e">
        <f t="shared" si="87"/>
        <v>#VALUE!</v>
      </c>
      <c r="AH103" s="310" t="e">
        <f t="shared" si="88"/>
        <v>#VALUE!</v>
      </c>
      <c r="AI103" t="b">
        <f t="shared" si="89"/>
        <v>1</v>
      </c>
      <c r="AJ103" s="307" t="e">
        <f t="shared" si="90"/>
        <v>#VALUE!</v>
      </c>
      <c r="AK103" s="265" t="s">
        <v>1341</v>
      </c>
      <c r="AL103" s="266">
        <f t="shared" si="91"/>
        <v>0</v>
      </c>
      <c r="AM103" s="266">
        <f t="shared" si="92"/>
        <v>0</v>
      </c>
      <c r="AN103" s="266" t="str">
        <f t="shared" si="93"/>
        <v>Buy</v>
      </c>
      <c r="AO103" s="328">
        <f t="shared" si="94"/>
        <v>0</v>
      </c>
      <c r="AP103" s="266" t="str">
        <f t="shared" si="95"/>
        <v>EULNGFI</v>
      </c>
      <c r="AQ103" s="330" t="str">
        <f t="shared" si="97"/>
        <v>07/18/2024</v>
      </c>
      <c r="AR103" s="266" t="s">
        <v>1035</v>
      </c>
      <c r="AS103" s="266" t="s">
        <v>1024</v>
      </c>
      <c r="AT103" s="266" t="s">
        <v>1025</v>
      </c>
      <c r="AV103" s="319"/>
      <c r="AW103" t="str" cm="1">
        <f t="array" ref="AW103">_xll.BDP(I103,"SECURITY_TYP")</f>
        <v>#N/A Mandatory parameter [SECURITY] cannot be empty</v>
      </c>
    </row>
    <row r="104" spans="7:49" s="266" customFormat="1" hidden="1" x14ac:dyDescent="0.35">
      <c r="G104" s="141"/>
      <c r="H104" s="287" t="e">
        <f t="shared" si="58"/>
        <v>#N/A</v>
      </c>
      <c r="I104" s="249"/>
      <c r="J104"/>
      <c r="K104"/>
      <c r="L104"/>
      <c r="M104"/>
      <c r="N104" s="251"/>
      <c r="O104"/>
      <c r="P104" t="str" cm="1">
        <f t="array" ref="P104">_xll.BDP(I104,"ID_ISIN")</f>
        <v>#N/A Mandatory parameter [SECURITY] cannot be empty</v>
      </c>
      <c r="Q104" t="str" cm="1">
        <f t="array" ref="Q104">_xll.BDP(P104&amp;" Govt","MATURITY")</f>
        <v>#N/A Mandatory parameter [SECURITY] cannot be empty Govt</v>
      </c>
      <c r="R104" t="str" cm="1">
        <f t="array" ref="R104">_xll.BDP(I104,"CRNCY")</f>
        <v>#N/A Mandatory parameter [SECURITY] cannot be empty</v>
      </c>
      <c r="S104" s="307" t="str" cm="1">
        <f t="array" ref="S104">_xll.BDP(P104&amp;" Govt","RISK_MID")</f>
        <v>#N/A Mandatory parameter [SECURITY] cannot be empty Govt</v>
      </c>
      <c r="T104" s="308" t="e">
        <f t="shared" si="78"/>
        <v>#VALUE!</v>
      </c>
      <c r="U104" s="280" t="str" cm="1">
        <f t="array" ref="U104">IF(R104="GBP",1,_xll.BDP("GBP"&amp;R104&amp;" CURNCY","PX_LAST"))</f>
        <v>#N/A Invalid Security</v>
      </c>
      <c r="V104" s="393" t="e">
        <f t="shared" si="79"/>
        <v>#VALUE!</v>
      </c>
      <c r="W104" s="280"/>
      <c r="X104" s="249" t="str">
        <f t="shared" si="80"/>
        <v>#N/A Mandatory parameter [SECURITY] cannot be empty</v>
      </c>
      <c r="Y104">
        <f t="shared" si="81"/>
        <v>0</v>
      </c>
      <c r="Z104" s="281">
        <f t="shared" si="82"/>
        <v>0</v>
      </c>
      <c r="AA104" s="281" t="e">
        <f t="shared" si="83"/>
        <v>#VALUE!</v>
      </c>
      <c r="AB104" s="307" t="str" cm="1">
        <f t="array" ref="AB104">_xll.BDP(P104&amp;" Govt","PX_DIRTY_MID")</f>
        <v>#N/A Mandatory parameter [SECURITY] cannot be empty Govt</v>
      </c>
      <c r="AC104" s="310" t="e">
        <f t="shared" si="84"/>
        <v>#VALUE!</v>
      </c>
      <c r="AD104">
        <f t="shared" si="85"/>
        <v>0</v>
      </c>
      <c r="AE104"/>
      <c r="AF104" s="281">
        <f t="shared" si="86"/>
        <v>0</v>
      </c>
      <c r="AG104" s="281" t="e">
        <f t="shared" si="87"/>
        <v>#VALUE!</v>
      </c>
      <c r="AH104" s="310" t="e">
        <f t="shared" si="88"/>
        <v>#VALUE!</v>
      </c>
      <c r="AI104" t="b">
        <f t="shared" si="89"/>
        <v>1</v>
      </c>
      <c r="AJ104" s="307" t="e">
        <f t="shared" si="90"/>
        <v>#VALUE!</v>
      </c>
      <c r="AK104" s="265" t="s">
        <v>1341</v>
      </c>
      <c r="AL104" s="266">
        <f t="shared" si="91"/>
        <v>0</v>
      </c>
      <c r="AM104" s="266">
        <f t="shared" si="92"/>
        <v>0</v>
      </c>
      <c r="AN104" s="266" t="str">
        <f t="shared" si="93"/>
        <v>Buy</v>
      </c>
      <c r="AO104" s="328">
        <f t="shared" si="94"/>
        <v>0</v>
      </c>
      <c r="AP104" s="266" t="str">
        <f t="shared" si="95"/>
        <v>EULNGFI</v>
      </c>
      <c r="AQ104" s="330" t="str">
        <f t="shared" si="97"/>
        <v>07/18/2024</v>
      </c>
      <c r="AR104" s="266" t="s">
        <v>1035</v>
      </c>
      <c r="AS104" s="266" t="s">
        <v>1024</v>
      </c>
      <c r="AT104" s="266" t="s">
        <v>1025</v>
      </c>
      <c r="AV104" s="319"/>
      <c r="AW104" t="str" cm="1">
        <f t="array" ref="AW104">_xll.BDP(I104,"SECURITY_TYP")</f>
        <v>#N/A Mandatory parameter [SECURITY] cannot be empty</v>
      </c>
    </row>
    <row r="105" spans="7:49" s="266" customFormat="1" hidden="1" x14ac:dyDescent="0.35">
      <c r="G105" s="141"/>
      <c r="H105" s="287" t="e">
        <f t="shared" si="58"/>
        <v>#N/A</v>
      </c>
      <c r="I105" s="249"/>
      <c r="J105"/>
      <c r="K105"/>
      <c r="L105"/>
      <c r="M105"/>
      <c r="N105" s="251"/>
      <c r="O105"/>
      <c r="P105" t="str" cm="1">
        <f t="array" ref="P105">_xll.BDP(I105,"ID_ISIN")</f>
        <v>#N/A Mandatory parameter [SECURITY] cannot be empty</v>
      </c>
      <c r="Q105" t="str" cm="1">
        <f t="array" ref="Q105">_xll.BDP(P105&amp;" Govt","MATURITY")</f>
        <v>#N/A Mandatory parameter [SECURITY] cannot be empty Govt</v>
      </c>
      <c r="R105" t="str" cm="1">
        <f t="array" ref="R105">_xll.BDP(I105,"CRNCY")</f>
        <v>#N/A Mandatory parameter [SECURITY] cannot be empty</v>
      </c>
      <c r="S105" s="307" t="str" cm="1">
        <f t="array" ref="S105">_xll.BDP(P105&amp;" Govt","RISK_MID")</f>
        <v>#N/A Mandatory parameter [SECURITY] cannot be empty Govt</v>
      </c>
      <c r="T105" s="308" t="e">
        <f t="shared" si="78"/>
        <v>#VALUE!</v>
      </c>
      <c r="U105" s="280" t="str" cm="1">
        <f t="array" ref="U105">IF(R105="GBP",1,_xll.BDP("GBP"&amp;R105&amp;" CURNCY","PX_LAST"))</f>
        <v>#N/A Invalid Security</v>
      </c>
      <c r="V105" s="393" t="e">
        <f t="shared" si="79"/>
        <v>#VALUE!</v>
      </c>
      <c r="W105" s="280"/>
      <c r="X105" s="249" t="str">
        <f t="shared" si="80"/>
        <v>#N/A Mandatory parameter [SECURITY] cannot be empty</v>
      </c>
      <c r="Y105">
        <f t="shared" si="81"/>
        <v>0</v>
      </c>
      <c r="Z105" s="281">
        <f t="shared" si="82"/>
        <v>0</v>
      </c>
      <c r="AA105" s="281" t="e">
        <f t="shared" si="83"/>
        <v>#VALUE!</v>
      </c>
      <c r="AB105" s="307" t="str" cm="1">
        <f t="array" ref="AB105">_xll.BDP(P105&amp;" Govt","PX_DIRTY_MID")</f>
        <v>#N/A Mandatory parameter [SECURITY] cannot be empty Govt</v>
      </c>
      <c r="AC105" s="310" t="e">
        <f t="shared" si="84"/>
        <v>#VALUE!</v>
      </c>
      <c r="AD105">
        <f t="shared" si="85"/>
        <v>0</v>
      </c>
      <c r="AE105"/>
      <c r="AF105" s="281">
        <f t="shared" si="86"/>
        <v>0</v>
      </c>
      <c r="AG105" s="281" t="e">
        <f t="shared" si="87"/>
        <v>#VALUE!</v>
      </c>
      <c r="AH105" s="310" t="e">
        <f t="shared" si="88"/>
        <v>#VALUE!</v>
      </c>
      <c r="AI105" t="b">
        <f t="shared" si="89"/>
        <v>1</v>
      </c>
      <c r="AJ105" s="307" t="e">
        <f t="shared" si="90"/>
        <v>#VALUE!</v>
      </c>
      <c r="AK105" s="265" t="s">
        <v>1341</v>
      </c>
      <c r="AL105" s="266">
        <f t="shared" si="91"/>
        <v>0</v>
      </c>
      <c r="AM105" s="266">
        <f t="shared" si="92"/>
        <v>0</v>
      </c>
      <c r="AN105" s="266" t="str">
        <f t="shared" si="93"/>
        <v>Buy</v>
      </c>
      <c r="AO105" s="328">
        <f t="shared" si="94"/>
        <v>0</v>
      </c>
      <c r="AP105" s="266" t="str">
        <f t="shared" si="95"/>
        <v>EULNGFI</v>
      </c>
      <c r="AQ105" s="330" t="str">
        <f t="shared" si="97"/>
        <v>07/18/2024</v>
      </c>
      <c r="AR105" s="266" t="s">
        <v>1035</v>
      </c>
      <c r="AS105" s="266" t="s">
        <v>1024</v>
      </c>
      <c r="AT105" s="266" t="s">
        <v>1025</v>
      </c>
      <c r="AV105" s="319"/>
      <c r="AW105" t="str" cm="1">
        <f t="array" ref="AW105">_xll.BDP(I105,"SECURITY_TYP")</f>
        <v>#N/A Mandatory parameter [SECURITY] cannot be empty</v>
      </c>
    </row>
    <row r="106" spans="7:49" s="266" customFormat="1" hidden="1" x14ac:dyDescent="0.35">
      <c r="G106" s="141"/>
      <c r="H106" s="287" t="e">
        <f t="shared" si="58"/>
        <v>#N/A</v>
      </c>
      <c r="I106" s="249"/>
      <c r="J106"/>
      <c r="K106"/>
      <c r="L106"/>
      <c r="M106"/>
      <c r="N106" s="251"/>
      <c r="O106"/>
      <c r="P106" t="str" cm="1">
        <f t="array" ref="P106">_xll.BDP(I106,"ID_ISIN")</f>
        <v>#N/A Mandatory parameter [SECURITY] cannot be empty</v>
      </c>
      <c r="Q106" t="str" cm="1">
        <f t="array" ref="Q106">_xll.BDP(P106&amp;" Govt","MATURITY")</f>
        <v>#N/A Mandatory parameter [SECURITY] cannot be empty Govt</v>
      </c>
      <c r="R106" t="str" cm="1">
        <f t="array" ref="R106">_xll.BDP(I106,"CRNCY")</f>
        <v>#N/A Mandatory parameter [SECURITY] cannot be empty</v>
      </c>
      <c r="S106" s="307" t="str" cm="1">
        <f t="array" ref="S106">_xll.BDP(P106&amp;" Govt","RISK_MID")</f>
        <v>#N/A Mandatory parameter [SECURITY] cannot be empty Govt</v>
      </c>
      <c r="T106" s="308" t="e">
        <f t="shared" si="78"/>
        <v>#VALUE!</v>
      </c>
      <c r="U106" s="280" t="str" cm="1">
        <f t="array" ref="U106">IF(R106="GBP",1,_xll.BDP("GBP"&amp;R106&amp;" CURNCY","PX_LAST"))</f>
        <v>#N/A Invalid Security</v>
      </c>
      <c r="V106" s="393" t="e">
        <f t="shared" si="79"/>
        <v>#VALUE!</v>
      </c>
      <c r="W106" s="280"/>
      <c r="X106" s="249" t="str">
        <f t="shared" si="80"/>
        <v>#N/A Mandatory parameter [SECURITY] cannot be empty</v>
      </c>
      <c r="Y106">
        <f t="shared" si="81"/>
        <v>0</v>
      </c>
      <c r="Z106" s="281">
        <f t="shared" si="82"/>
        <v>0</v>
      </c>
      <c r="AA106" s="281" t="e">
        <f t="shared" si="83"/>
        <v>#VALUE!</v>
      </c>
      <c r="AB106" s="307" t="str" cm="1">
        <f t="array" ref="AB106">_xll.BDP(P106&amp;" Govt","PX_DIRTY_MID")</f>
        <v>#N/A Mandatory parameter [SECURITY] cannot be empty Govt</v>
      </c>
      <c r="AC106" s="310" t="e">
        <f t="shared" si="84"/>
        <v>#VALUE!</v>
      </c>
      <c r="AD106">
        <f t="shared" si="85"/>
        <v>0</v>
      </c>
      <c r="AE106"/>
      <c r="AF106" s="281">
        <f t="shared" si="86"/>
        <v>0</v>
      </c>
      <c r="AG106" s="281" t="e">
        <f t="shared" si="87"/>
        <v>#VALUE!</v>
      </c>
      <c r="AH106" s="310" t="e">
        <f t="shared" si="88"/>
        <v>#VALUE!</v>
      </c>
      <c r="AI106" t="b">
        <f t="shared" si="89"/>
        <v>1</v>
      </c>
      <c r="AJ106" s="307" t="e">
        <f t="shared" si="90"/>
        <v>#VALUE!</v>
      </c>
      <c r="AK106" s="265" t="s">
        <v>1341</v>
      </c>
      <c r="AL106" s="266">
        <f t="shared" si="91"/>
        <v>0</v>
      </c>
      <c r="AM106" s="266">
        <f t="shared" si="92"/>
        <v>0</v>
      </c>
      <c r="AN106" s="266" t="str">
        <f t="shared" si="93"/>
        <v>Buy</v>
      </c>
      <c r="AO106" s="328">
        <f t="shared" si="94"/>
        <v>0</v>
      </c>
      <c r="AP106" s="266" t="str">
        <f t="shared" si="95"/>
        <v>EULNGFI</v>
      </c>
      <c r="AQ106" s="330" t="str">
        <f t="shared" si="97"/>
        <v>07/18/2024</v>
      </c>
      <c r="AR106" s="266" t="s">
        <v>1035</v>
      </c>
      <c r="AS106" s="266" t="s">
        <v>1024</v>
      </c>
      <c r="AT106" s="266" t="s">
        <v>1025</v>
      </c>
      <c r="AV106" s="319"/>
      <c r="AW106" t="str" cm="1">
        <f t="array" ref="AW106">_xll.BDP(I106,"SECURITY_TYP")</f>
        <v>#N/A Mandatory parameter [SECURITY] cannot be empty</v>
      </c>
    </row>
    <row r="107" spans="7:49" s="266" customFormat="1" hidden="1" x14ac:dyDescent="0.35">
      <c r="G107" s="141"/>
      <c r="H107" s="287" t="e">
        <f t="shared" si="58"/>
        <v>#N/A</v>
      </c>
      <c r="I107" s="249"/>
      <c r="J107"/>
      <c r="K107"/>
      <c r="L107"/>
      <c r="M107"/>
      <c r="N107" s="251"/>
      <c r="O107"/>
      <c r="P107" t="str" cm="1">
        <f t="array" ref="P107">_xll.BDP(I107,"ID_ISIN")</f>
        <v>#N/A Mandatory parameter [SECURITY] cannot be empty</v>
      </c>
      <c r="Q107" t="str" cm="1">
        <f t="array" ref="Q107">_xll.BDP(P107&amp;" Govt","MATURITY")</f>
        <v>#N/A Mandatory parameter [SECURITY] cannot be empty Govt</v>
      </c>
      <c r="R107" t="str" cm="1">
        <f t="array" ref="R107">_xll.BDP(I107,"CRNCY")</f>
        <v>#N/A Mandatory parameter [SECURITY] cannot be empty</v>
      </c>
      <c r="S107" s="307" t="str" cm="1">
        <f t="array" ref="S107">_xll.BDP(P107&amp;" Govt","RISK_MID")</f>
        <v>#N/A Mandatory parameter [SECURITY] cannot be empty Govt</v>
      </c>
      <c r="T107" s="308" t="e">
        <f t="shared" si="78"/>
        <v>#VALUE!</v>
      </c>
      <c r="U107" s="280" t="str" cm="1">
        <f t="array" ref="U107">IF(R107="GBP",1,_xll.BDP("GBP"&amp;R107&amp;" CURNCY","PX_LAST"))</f>
        <v>#N/A Invalid Security</v>
      </c>
      <c r="V107" s="393" t="e">
        <f t="shared" si="79"/>
        <v>#VALUE!</v>
      </c>
      <c r="W107" s="280"/>
      <c r="X107" s="249" t="str">
        <f t="shared" si="80"/>
        <v>#N/A Mandatory parameter [SECURITY] cannot be empty</v>
      </c>
      <c r="Y107">
        <f t="shared" si="81"/>
        <v>0</v>
      </c>
      <c r="Z107" s="281">
        <f t="shared" si="82"/>
        <v>0</v>
      </c>
      <c r="AA107" s="281" t="e">
        <f t="shared" si="83"/>
        <v>#VALUE!</v>
      </c>
      <c r="AB107" s="307" t="str" cm="1">
        <f t="array" ref="AB107">_xll.BDP(P107&amp;" Govt","PX_DIRTY_MID")</f>
        <v>#N/A Mandatory parameter [SECURITY] cannot be empty Govt</v>
      </c>
      <c r="AC107" s="310" t="e">
        <f t="shared" si="84"/>
        <v>#VALUE!</v>
      </c>
      <c r="AD107">
        <f t="shared" si="85"/>
        <v>0</v>
      </c>
      <c r="AE107"/>
      <c r="AF107" s="281">
        <f t="shared" si="86"/>
        <v>0</v>
      </c>
      <c r="AG107" s="281" t="e">
        <f t="shared" si="87"/>
        <v>#VALUE!</v>
      </c>
      <c r="AH107" s="310" t="e">
        <f t="shared" si="88"/>
        <v>#VALUE!</v>
      </c>
      <c r="AI107" t="b">
        <f t="shared" si="89"/>
        <v>1</v>
      </c>
      <c r="AJ107" s="307" t="e">
        <f t="shared" si="90"/>
        <v>#VALUE!</v>
      </c>
      <c r="AK107" s="265" t="s">
        <v>1341</v>
      </c>
      <c r="AL107" s="266">
        <f t="shared" si="91"/>
        <v>0</v>
      </c>
      <c r="AM107" s="266">
        <f t="shared" si="92"/>
        <v>0</v>
      </c>
      <c r="AN107" s="266" t="str">
        <f t="shared" si="93"/>
        <v>Buy</v>
      </c>
      <c r="AO107" s="328">
        <f t="shared" si="94"/>
        <v>0</v>
      </c>
      <c r="AP107" s="266" t="str">
        <f t="shared" si="95"/>
        <v>EULNGFI</v>
      </c>
      <c r="AQ107" s="330" t="str">
        <f t="shared" si="97"/>
        <v>07/18/2024</v>
      </c>
      <c r="AR107" s="266" t="s">
        <v>1035</v>
      </c>
      <c r="AS107" s="266" t="s">
        <v>1024</v>
      </c>
      <c r="AT107" s="266" t="s">
        <v>1025</v>
      </c>
      <c r="AV107" s="319"/>
      <c r="AW107" t="str" cm="1">
        <f t="array" ref="AW107">_xll.BDP(I107,"SECURITY_TYP")</f>
        <v>#N/A Mandatory parameter [SECURITY] cannot be empty</v>
      </c>
    </row>
    <row r="108" spans="7:49" s="266" customFormat="1" hidden="1" x14ac:dyDescent="0.35">
      <c r="G108" s="141"/>
      <c r="H108" s="287" t="e">
        <f t="shared" si="58"/>
        <v>#N/A</v>
      </c>
      <c r="I108" s="249"/>
      <c r="J108"/>
      <c r="K108"/>
      <c r="L108"/>
      <c r="M108"/>
      <c r="N108" s="251"/>
      <c r="O108"/>
      <c r="P108" t="str" cm="1">
        <f t="array" ref="P108">_xll.BDP(I108,"ID_ISIN")</f>
        <v>#N/A Mandatory parameter [SECURITY] cannot be empty</v>
      </c>
      <c r="Q108" t="str" cm="1">
        <f t="array" ref="Q108">_xll.BDP(P108&amp;" Govt","MATURITY")</f>
        <v>#N/A Mandatory parameter [SECURITY] cannot be empty Govt</v>
      </c>
      <c r="R108" t="str" cm="1">
        <f t="array" ref="R108">_xll.BDP(I108,"CRNCY")</f>
        <v>#N/A Mandatory parameter [SECURITY] cannot be empty</v>
      </c>
      <c r="S108" s="307" t="str" cm="1">
        <f t="array" ref="S108">_xll.BDP(P108&amp;" Govt","RISK_MID")</f>
        <v>#N/A Mandatory parameter [SECURITY] cannot be empty Govt</v>
      </c>
      <c r="T108" s="308" t="e">
        <f t="shared" si="78"/>
        <v>#VALUE!</v>
      </c>
      <c r="U108" s="280" t="str" cm="1">
        <f t="array" ref="U108">IF(R108="GBP",1,_xll.BDP("GBP"&amp;R108&amp;" CURNCY","PX_LAST"))</f>
        <v>#N/A Invalid Security</v>
      </c>
      <c r="V108" s="393" t="e">
        <f t="shared" si="79"/>
        <v>#VALUE!</v>
      </c>
      <c r="W108" s="280"/>
      <c r="X108" s="249" t="str">
        <f t="shared" si="80"/>
        <v>#N/A Mandatory parameter [SECURITY] cannot be empty</v>
      </c>
      <c r="Y108">
        <f t="shared" si="81"/>
        <v>0</v>
      </c>
      <c r="Z108" s="281">
        <f t="shared" si="82"/>
        <v>0</v>
      </c>
      <c r="AA108" s="281" t="e">
        <f t="shared" si="83"/>
        <v>#VALUE!</v>
      </c>
      <c r="AB108" s="307" t="str" cm="1">
        <f t="array" ref="AB108">_xll.BDP(P108&amp;" Govt","PX_DIRTY_MID")</f>
        <v>#N/A Mandatory parameter [SECURITY] cannot be empty Govt</v>
      </c>
      <c r="AC108" s="310" t="e">
        <f t="shared" si="84"/>
        <v>#VALUE!</v>
      </c>
      <c r="AD108">
        <f t="shared" si="85"/>
        <v>0</v>
      </c>
      <c r="AE108"/>
      <c r="AF108" s="281">
        <f t="shared" si="86"/>
        <v>0</v>
      </c>
      <c r="AG108" s="281" t="e">
        <f t="shared" si="87"/>
        <v>#VALUE!</v>
      </c>
      <c r="AH108" s="310" t="e">
        <f t="shared" si="88"/>
        <v>#VALUE!</v>
      </c>
      <c r="AI108" t="b">
        <f t="shared" si="89"/>
        <v>1</v>
      </c>
      <c r="AJ108" s="307" t="e">
        <f t="shared" si="90"/>
        <v>#VALUE!</v>
      </c>
      <c r="AK108" s="265" t="s">
        <v>1341</v>
      </c>
      <c r="AL108" s="266">
        <f t="shared" si="91"/>
        <v>0</v>
      </c>
      <c r="AM108" s="266">
        <f t="shared" si="92"/>
        <v>0</v>
      </c>
      <c r="AN108" s="266" t="str">
        <f t="shared" si="93"/>
        <v>Buy</v>
      </c>
      <c r="AO108" s="328">
        <f t="shared" si="94"/>
        <v>0</v>
      </c>
      <c r="AP108" s="266" t="str">
        <f t="shared" si="95"/>
        <v>EULNGFI</v>
      </c>
      <c r="AQ108" s="330" t="str">
        <f t="shared" si="97"/>
        <v>07/18/2024</v>
      </c>
      <c r="AR108" s="266" t="s">
        <v>1035</v>
      </c>
      <c r="AS108" s="266" t="s">
        <v>1024</v>
      </c>
      <c r="AT108" s="266" t="s">
        <v>1025</v>
      </c>
      <c r="AV108" s="319"/>
      <c r="AW108" t="str" cm="1">
        <f t="array" ref="AW108">_xll.BDP(I108,"SECURITY_TYP")</f>
        <v>#N/A Mandatory parameter [SECURITY] cannot be empty</v>
      </c>
    </row>
    <row r="109" spans="7:49" s="266" customFormat="1" hidden="1" x14ac:dyDescent="0.35">
      <c r="G109" s="141"/>
      <c r="H109" s="287" t="e">
        <f t="shared" si="58"/>
        <v>#N/A</v>
      </c>
      <c r="I109" s="249"/>
      <c r="J109"/>
      <c r="K109"/>
      <c r="L109"/>
      <c r="M109"/>
      <c r="N109" s="251"/>
      <c r="O109"/>
      <c r="P109" t="str" cm="1">
        <f t="array" ref="P109">_xll.BDP(I109,"ID_ISIN")</f>
        <v>#N/A Mandatory parameter [SECURITY] cannot be empty</v>
      </c>
      <c r="Q109" t="str" cm="1">
        <f t="array" ref="Q109">_xll.BDP(P109&amp;" Govt","MATURITY")</f>
        <v>#N/A Mandatory parameter [SECURITY] cannot be empty Govt</v>
      </c>
      <c r="R109" t="str" cm="1">
        <f t="array" ref="R109">_xll.BDP(I109,"CRNCY")</f>
        <v>#N/A Mandatory parameter [SECURITY] cannot be empty</v>
      </c>
      <c r="S109" s="307" t="str" cm="1">
        <f t="array" ref="S109">_xll.BDP(P109&amp;" Govt","RISK_MID")</f>
        <v>#N/A Mandatory parameter [SECURITY] cannot be empty Govt</v>
      </c>
      <c r="T109" s="308" t="e">
        <f t="shared" si="78"/>
        <v>#VALUE!</v>
      </c>
      <c r="U109" s="280" t="str" cm="1">
        <f t="array" ref="U109">IF(R109="GBP",1,_xll.BDP("GBP"&amp;R109&amp;" CURNCY","PX_LAST"))</f>
        <v>#N/A Invalid Security</v>
      </c>
      <c r="V109" s="393" t="e">
        <f t="shared" si="79"/>
        <v>#VALUE!</v>
      </c>
      <c r="W109" s="280"/>
      <c r="X109" s="249" t="str">
        <f t="shared" si="80"/>
        <v>#N/A Mandatory parameter [SECURITY] cannot be empty</v>
      </c>
      <c r="Y109">
        <f t="shared" si="81"/>
        <v>0</v>
      </c>
      <c r="Z109" s="281">
        <f t="shared" si="82"/>
        <v>0</v>
      </c>
      <c r="AA109" s="281" t="e">
        <f t="shared" si="83"/>
        <v>#VALUE!</v>
      </c>
      <c r="AB109" s="307" t="str" cm="1">
        <f t="array" ref="AB109">_xll.BDP(P109&amp;" Govt","PX_DIRTY_MID")</f>
        <v>#N/A Mandatory parameter [SECURITY] cannot be empty Govt</v>
      </c>
      <c r="AC109" s="310" t="e">
        <f t="shared" si="84"/>
        <v>#VALUE!</v>
      </c>
      <c r="AD109">
        <f t="shared" si="85"/>
        <v>0</v>
      </c>
      <c r="AE109"/>
      <c r="AF109" s="281">
        <f t="shared" si="86"/>
        <v>0</v>
      </c>
      <c r="AG109" s="281" t="e">
        <f t="shared" si="87"/>
        <v>#VALUE!</v>
      </c>
      <c r="AH109" s="310" t="e">
        <f t="shared" si="88"/>
        <v>#VALUE!</v>
      </c>
      <c r="AI109" t="b">
        <f t="shared" si="89"/>
        <v>1</v>
      </c>
      <c r="AJ109" s="307" t="e">
        <f t="shared" si="90"/>
        <v>#VALUE!</v>
      </c>
      <c r="AK109" s="265" t="s">
        <v>1341</v>
      </c>
      <c r="AL109" s="266">
        <f t="shared" si="91"/>
        <v>0</v>
      </c>
      <c r="AM109" s="266">
        <f t="shared" si="92"/>
        <v>0</v>
      </c>
      <c r="AN109" s="266" t="str">
        <f t="shared" si="93"/>
        <v>Buy</v>
      </c>
      <c r="AO109" s="328">
        <f t="shared" si="94"/>
        <v>0</v>
      </c>
      <c r="AP109" s="266" t="str">
        <f t="shared" si="95"/>
        <v>EULNGFI</v>
      </c>
      <c r="AQ109" s="330" t="str">
        <f t="shared" si="97"/>
        <v>07/18/2024</v>
      </c>
      <c r="AR109" s="266" t="s">
        <v>1035</v>
      </c>
      <c r="AS109" s="266" t="s">
        <v>1024</v>
      </c>
      <c r="AT109" s="266" t="s">
        <v>1025</v>
      </c>
      <c r="AV109" s="319"/>
      <c r="AW109" t="str" cm="1">
        <f t="array" ref="AW109">_xll.BDP(I109,"SECURITY_TYP")</f>
        <v>#N/A Mandatory parameter [SECURITY] cannot be empty</v>
      </c>
    </row>
    <row r="110" spans="7:49" s="266" customFormat="1" hidden="1" x14ac:dyDescent="0.35">
      <c r="G110" s="141"/>
      <c r="H110" s="287" t="e">
        <f t="shared" si="58"/>
        <v>#N/A</v>
      </c>
      <c r="I110" s="249"/>
      <c r="J110"/>
      <c r="K110"/>
      <c r="L110"/>
      <c r="M110"/>
      <c r="N110" s="251"/>
      <c r="O110"/>
      <c r="P110" t="str" cm="1">
        <f t="array" ref="P110">_xll.BDP(I110,"ID_ISIN")</f>
        <v>#N/A Mandatory parameter [SECURITY] cannot be empty</v>
      </c>
      <c r="Q110" t="str" cm="1">
        <f t="array" ref="Q110">_xll.BDP(P110&amp;" Govt","MATURITY")</f>
        <v>#N/A Mandatory parameter [SECURITY] cannot be empty Govt</v>
      </c>
      <c r="R110" t="str" cm="1">
        <f t="array" ref="R110">_xll.BDP(I110,"CRNCY")</f>
        <v>#N/A Mandatory parameter [SECURITY] cannot be empty</v>
      </c>
      <c r="S110" s="307" t="str" cm="1">
        <f t="array" ref="S110">_xll.BDP(P110&amp;" Govt","RISK_MID")</f>
        <v>#N/A Mandatory parameter [SECURITY] cannot be empty Govt</v>
      </c>
      <c r="T110" s="308" t="e">
        <f t="shared" ref="T110:T134" si="98">S110*L110/(10*U110)</f>
        <v>#VALUE!</v>
      </c>
      <c r="U110" s="280" t="str" cm="1">
        <f t="array" ref="U110">IF(R110="GBP",1,_xll.BDP("GBP"&amp;R110&amp;" CURNCY","PX_LAST"))</f>
        <v>#N/A Invalid Security</v>
      </c>
      <c r="V110" s="393" t="e">
        <f t="shared" ref="V110:V134" si="99">T110/($I$3*100)</f>
        <v>#VALUE!</v>
      </c>
      <c r="W110" s="280"/>
      <c r="X110" s="249" t="str">
        <f t="shared" ref="X110:X134" si="100">P110</f>
        <v>#N/A Mandatory parameter [SECURITY] cannot be empty</v>
      </c>
      <c r="Y110">
        <f t="shared" ref="Y110:Y134" si="101">$Z$3*L110</f>
        <v>0</v>
      </c>
      <c r="Z110" s="281">
        <f t="shared" ref="Z110:Z134" si="102">Y110-L110</f>
        <v>0</v>
      </c>
      <c r="AA110" s="281" t="e">
        <f t="shared" ref="AA110:AA134" si="103">Z110*S110/(10*U110)</f>
        <v>#VALUE!</v>
      </c>
      <c r="AB110" s="307" t="str" cm="1">
        <f t="array" ref="AB110">_xll.BDP(P110&amp;" Govt","PX_DIRTY_MID")</f>
        <v>#N/A Mandatory parameter [SECURITY] cannot be empty Govt</v>
      </c>
      <c r="AC110" s="310" t="e">
        <f t="shared" ref="AC110:AC134" si="104">AB110*Z110*10/U110</f>
        <v>#VALUE!</v>
      </c>
      <c r="AD110">
        <f t="shared" ref="AD110:AD134" si="105">J110</f>
        <v>0</v>
      </c>
      <c r="AE110"/>
      <c r="AF110" s="281">
        <f t="shared" ref="AF110:AF134" si="106">IF(AE110="",Z110,AE110)</f>
        <v>0</v>
      </c>
      <c r="AG110" s="281" t="e">
        <f t="shared" ref="AG110:AG134" si="107">AF110*S110/(10*U110)</f>
        <v>#VALUE!</v>
      </c>
      <c r="AH110" s="310" t="e">
        <f t="shared" ref="AH110:AH134" si="108">AB110*AF110*10/U110</f>
        <v>#VALUE!</v>
      </c>
      <c r="AI110" t="b">
        <f t="shared" ref="AI110:AI134" si="109">ABS(AF110)&lt;=ABS(L110)</f>
        <v>1</v>
      </c>
      <c r="AJ110" s="307" t="e">
        <f t="shared" si="90"/>
        <v>#VALUE!</v>
      </c>
      <c r="AK110" s="265" t="s">
        <v>1341</v>
      </c>
      <c r="AL110" s="266">
        <f t="shared" si="91"/>
        <v>0</v>
      </c>
      <c r="AM110" s="266">
        <f t="shared" ref="AM110:AM134" si="110">I110</f>
        <v>0</v>
      </c>
      <c r="AN110" s="266" t="str">
        <f t="shared" ref="AN110:AN134" si="111">IF(AF110&lt;0,"Sell","Buy")</f>
        <v>Buy</v>
      </c>
      <c r="AO110" s="328">
        <f t="shared" ref="AO110:AO134" si="112">ABS(AF110)</f>
        <v>0</v>
      </c>
      <c r="AP110" s="266" t="str">
        <f t="shared" ref="AP110:AP134" si="113">IF(AW110="OIS Swap","EUFFSW",IF(AW110="SPOT","EUFFFX",IF(AW110="FORWARD","EUFFFX",IF(AW110="US GOVERNMENT","USFIDRV",IF(AW110="Financial commodity future.","USEQ","EULNGFI")))))</f>
        <v>EULNGFI</v>
      </c>
      <c r="AQ110" s="330" t="str">
        <f t="shared" si="97"/>
        <v>07/18/2024</v>
      </c>
      <c r="AR110" s="266" t="s">
        <v>1035</v>
      </c>
      <c r="AS110" s="266" t="s">
        <v>1024</v>
      </c>
      <c r="AT110" s="266" t="s">
        <v>1025</v>
      </c>
      <c r="AV110" s="319"/>
      <c r="AW110" t="str" cm="1">
        <f t="array" ref="AW110">_xll.BDP(I110,"SECURITY_TYP")</f>
        <v>#N/A Mandatory parameter [SECURITY] cannot be empty</v>
      </c>
    </row>
    <row r="111" spans="7:49" s="266" customFormat="1" hidden="1" x14ac:dyDescent="0.35">
      <c r="G111" s="141"/>
      <c r="H111" s="287" t="e">
        <f t="shared" si="58"/>
        <v>#N/A</v>
      </c>
      <c r="I111" s="249"/>
      <c r="J111"/>
      <c r="K111"/>
      <c r="L111"/>
      <c r="M111"/>
      <c r="N111" s="251"/>
      <c r="O111"/>
      <c r="P111" t="str" cm="1">
        <f t="array" ref="P111">_xll.BDP(I111,"ID_ISIN")</f>
        <v>#N/A Mandatory parameter [SECURITY] cannot be empty</v>
      </c>
      <c r="Q111" t="str" cm="1">
        <f t="array" ref="Q111">_xll.BDP(P111&amp;" Govt","MATURITY")</f>
        <v>#N/A Mandatory parameter [SECURITY] cannot be empty Govt</v>
      </c>
      <c r="R111" t="str" cm="1">
        <f t="array" ref="R111">_xll.BDP(I111,"CRNCY")</f>
        <v>#N/A Mandatory parameter [SECURITY] cannot be empty</v>
      </c>
      <c r="S111" s="307" t="str" cm="1">
        <f t="array" ref="S111">_xll.BDP(P111&amp;" Govt","RISK_MID")</f>
        <v>#N/A Mandatory parameter [SECURITY] cannot be empty Govt</v>
      </c>
      <c r="T111" s="308" t="e">
        <f t="shared" si="98"/>
        <v>#VALUE!</v>
      </c>
      <c r="U111" s="280" t="str" cm="1">
        <f t="array" ref="U111">IF(R111="GBP",1,_xll.BDP("GBP"&amp;R111&amp;" CURNCY","PX_LAST"))</f>
        <v>#N/A Invalid Security</v>
      </c>
      <c r="V111" s="393" t="e">
        <f t="shared" si="99"/>
        <v>#VALUE!</v>
      </c>
      <c r="W111" s="280"/>
      <c r="X111" s="249" t="str">
        <f t="shared" si="100"/>
        <v>#N/A Mandatory parameter [SECURITY] cannot be empty</v>
      </c>
      <c r="Y111">
        <f t="shared" si="101"/>
        <v>0</v>
      </c>
      <c r="Z111" s="281">
        <f t="shared" si="102"/>
        <v>0</v>
      </c>
      <c r="AA111" s="281" t="e">
        <f t="shared" si="103"/>
        <v>#VALUE!</v>
      </c>
      <c r="AB111" s="307" t="str" cm="1">
        <f t="array" ref="AB111">_xll.BDP(P111&amp;" Govt","PX_DIRTY_MID")</f>
        <v>#N/A Mandatory parameter [SECURITY] cannot be empty Govt</v>
      </c>
      <c r="AC111" s="310" t="e">
        <f t="shared" si="104"/>
        <v>#VALUE!</v>
      </c>
      <c r="AD111">
        <f t="shared" si="105"/>
        <v>0</v>
      </c>
      <c r="AE111"/>
      <c r="AF111" s="281">
        <f t="shared" si="106"/>
        <v>0</v>
      </c>
      <c r="AG111" s="281" t="e">
        <f t="shared" si="107"/>
        <v>#VALUE!</v>
      </c>
      <c r="AH111" s="310" t="e">
        <f t="shared" si="108"/>
        <v>#VALUE!</v>
      </c>
      <c r="AI111" t="b">
        <f t="shared" si="109"/>
        <v>1</v>
      </c>
      <c r="AJ111" s="307" t="e">
        <f t="shared" si="90"/>
        <v>#VALUE!</v>
      </c>
      <c r="AK111" s="265" t="s">
        <v>1341</v>
      </c>
      <c r="AL111" s="266">
        <f t="shared" si="91"/>
        <v>0</v>
      </c>
      <c r="AM111" s="266">
        <f t="shared" si="110"/>
        <v>0</v>
      </c>
      <c r="AN111" s="266" t="str">
        <f t="shared" si="111"/>
        <v>Buy</v>
      </c>
      <c r="AO111" s="328">
        <f t="shared" si="112"/>
        <v>0</v>
      </c>
      <c r="AP111" s="266" t="str">
        <f t="shared" si="113"/>
        <v>EULNGFI</v>
      </c>
      <c r="AQ111" s="330" t="str">
        <f t="shared" si="97"/>
        <v>07/18/2024</v>
      </c>
      <c r="AR111" s="266" t="s">
        <v>1035</v>
      </c>
      <c r="AS111" s="266" t="s">
        <v>1024</v>
      </c>
      <c r="AT111" s="266" t="s">
        <v>1025</v>
      </c>
      <c r="AV111" s="319"/>
      <c r="AW111" t="str" cm="1">
        <f t="array" ref="AW111">_xll.BDP(I111,"SECURITY_TYP")</f>
        <v>#N/A Mandatory parameter [SECURITY] cannot be empty</v>
      </c>
    </row>
    <row r="112" spans="7:49" s="266" customFormat="1" hidden="1" x14ac:dyDescent="0.35">
      <c r="G112" s="141"/>
      <c r="H112" s="287" t="e">
        <f t="shared" si="58"/>
        <v>#N/A</v>
      </c>
      <c r="I112" s="249"/>
      <c r="J112"/>
      <c r="K112"/>
      <c r="L112"/>
      <c r="M112"/>
      <c r="N112" s="251"/>
      <c r="O112"/>
      <c r="P112" t="str" cm="1">
        <f t="array" ref="P112">_xll.BDP(I112,"ID_ISIN")</f>
        <v>#N/A Mandatory parameter [SECURITY] cannot be empty</v>
      </c>
      <c r="Q112" t="str" cm="1">
        <f t="array" ref="Q112">_xll.BDP(P112&amp;" Govt","MATURITY")</f>
        <v>#N/A Mandatory parameter [SECURITY] cannot be empty Govt</v>
      </c>
      <c r="R112" t="str" cm="1">
        <f t="array" ref="R112">_xll.BDP(I112,"CRNCY")</f>
        <v>#N/A Mandatory parameter [SECURITY] cannot be empty</v>
      </c>
      <c r="S112" s="307" t="str" cm="1">
        <f t="array" ref="S112">_xll.BDP(P112&amp;" Govt","RISK_MID")</f>
        <v>#N/A Mandatory parameter [SECURITY] cannot be empty Govt</v>
      </c>
      <c r="T112" s="308" t="e">
        <f t="shared" si="98"/>
        <v>#VALUE!</v>
      </c>
      <c r="U112" s="280" t="str" cm="1">
        <f t="array" ref="U112">IF(R112="GBP",1,_xll.BDP("GBP"&amp;R112&amp;" CURNCY","PX_LAST"))</f>
        <v>#N/A Invalid Security</v>
      </c>
      <c r="V112" s="393" t="e">
        <f t="shared" si="99"/>
        <v>#VALUE!</v>
      </c>
      <c r="W112" s="280"/>
      <c r="X112" s="249" t="str">
        <f t="shared" si="100"/>
        <v>#N/A Mandatory parameter [SECURITY] cannot be empty</v>
      </c>
      <c r="Y112">
        <f t="shared" si="101"/>
        <v>0</v>
      </c>
      <c r="Z112" s="281">
        <f t="shared" si="102"/>
        <v>0</v>
      </c>
      <c r="AA112" s="281" t="e">
        <f t="shared" si="103"/>
        <v>#VALUE!</v>
      </c>
      <c r="AB112" s="307" t="str" cm="1">
        <f t="array" ref="AB112">_xll.BDP(P112&amp;" Govt","PX_DIRTY_MID")</f>
        <v>#N/A Mandatory parameter [SECURITY] cannot be empty Govt</v>
      </c>
      <c r="AC112" s="310" t="e">
        <f t="shared" si="104"/>
        <v>#VALUE!</v>
      </c>
      <c r="AD112">
        <f t="shared" si="105"/>
        <v>0</v>
      </c>
      <c r="AE112"/>
      <c r="AF112" s="281">
        <f t="shared" si="106"/>
        <v>0</v>
      </c>
      <c r="AG112" s="281" t="e">
        <f t="shared" si="107"/>
        <v>#VALUE!</v>
      </c>
      <c r="AH112" s="310" t="e">
        <f t="shared" si="108"/>
        <v>#VALUE!</v>
      </c>
      <c r="AI112" t="b">
        <f t="shared" si="109"/>
        <v>1</v>
      </c>
      <c r="AJ112" s="307" t="e">
        <f t="shared" si="90"/>
        <v>#VALUE!</v>
      </c>
      <c r="AK112" s="265" t="s">
        <v>1341</v>
      </c>
      <c r="AL112" s="266">
        <f t="shared" si="91"/>
        <v>0</v>
      </c>
      <c r="AM112" s="266">
        <f t="shared" si="110"/>
        <v>0</v>
      </c>
      <c r="AN112" s="266" t="str">
        <f t="shared" si="111"/>
        <v>Buy</v>
      </c>
      <c r="AO112" s="328">
        <f t="shared" si="112"/>
        <v>0</v>
      </c>
      <c r="AP112" s="266" t="str">
        <f t="shared" si="113"/>
        <v>EULNGFI</v>
      </c>
      <c r="AQ112" s="330" t="str">
        <f t="shared" si="97"/>
        <v>07/18/2024</v>
      </c>
      <c r="AR112" s="266" t="s">
        <v>1035</v>
      </c>
      <c r="AS112" s="266" t="s">
        <v>1024</v>
      </c>
      <c r="AT112" s="266" t="s">
        <v>1025</v>
      </c>
      <c r="AV112" s="319"/>
      <c r="AW112" t="str" cm="1">
        <f t="array" ref="AW112">_xll.BDP(I112,"SECURITY_TYP")</f>
        <v>#N/A Mandatory parameter [SECURITY] cannot be empty</v>
      </c>
    </row>
    <row r="113" spans="7:49" s="266" customFormat="1" hidden="1" x14ac:dyDescent="0.35">
      <c r="G113" s="141"/>
      <c r="H113" s="287" t="e">
        <f t="shared" si="58"/>
        <v>#N/A</v>
      </c>
      <c r="I113" s="249"/>
      <c r="J113"/>
      <c r="K113"/>
      <c r="L113"/>
      <c r="M113"/>
      <c r="N113" s="251"/>
      <c r="O113"/>
      <c r="P113" t="str" cm="1">
        <f t="array" ref="P113">_xll.BDP(I113,"ID_ISIN")</f>
        <v>#N/A Mandatory parameter [SECURITY] cannot be empty</v>
      </c>
      <c r="Q113" t="str" cm="1">
        <f t="array" ref="Q113">_xll.BDP(P113&amp;" Govt","MATURITY")</f>
        <v>#N/A Mandatory parameter [SECURITY] cannot be empty Govt</v>
      </c>
      <c r="R113" t="str" cm="1">
        <f t="array" ref="R113">_xll.BDP(I113,"CRNCY")</f>
        <v>#N/A Mandatory parameter [SECURITY] cannot be empty</v>
      </c>
      <c r="S113" s="307" t="str" cm="1">
        <f t="array" ref="S113">_xll.BDP(P113&amp;" Govt","RISK_MID")</f>
        <v>#N/A Mandatory parameter [SECURITY] cannot be empty Govt</v>
      </c>
      <c r="T113" s="308" t="e">
        <f t="shared" si="98"/>
        <v>#VALUE!</v>
      </c>
      <c r="U113" s="280" t="str" cm="1">
        <f t="array" ref="U113">IF(R113="GBP",1,_xll.BDP("GBP"&amp;R113&amp;" CURNCY","PX_LAST"))</f>
        <v>#N/A Invalid Security</v>
      </c>
      <c r="V113" s="393" t="e">
        <f t="shared" si="99"/>
        <v>#VALUE!</v>
      </c>
      <c r="W113" s="280"/>
      <c r="X113" s="249" t="str">
        <f t="shared" si="100"/>
        <v>#N/A Mandatory parameter [SECURITY] cannot be empty</v>
      </c>
      <c r="Y113">
        <f t="shared" si="101"/>
        <v>0</v>
      </c>
      <c r="Z113" s="281">
        <f t="shared" si="102"/>
        <v>0</v>
      </c>
      <c r="AA113" s="281" t="e">
        <f t="shared" si="103"/>
        <v>#VALUE!</v>
      </c>
      <c r="AB113" s="307" t="str" cm="1">
        <f t="array" ref="AB113">_xll.BDP(P113&amp;" Govt","PX_DIRTY_MID")</f>
        <v>#N/A Mandatory parameter [SECURITY] cannot be empty Govt</v>
      </c>
      <c r="AC113" s="310" t="e">
        <f t="shared" si="104"/>
        <v>#VALUE!</v>
      </c>
      <c r="AD113">
        <f t="shared" si="105"/>
        <v>0</v>
      </c>
      <c r="AE113"/>
      <c r="AF113" s="281">
        <f t="shared" si="106"/>
        <v>0</v>
      </c>
      <c r="AG113" s="281" t="e">
        <f t="shared" si="107"/>
        <v>#VALUE!</v>
      </c>
      <c r="AH113" s="310" t="e">
        <f t="shared" si="108"/>
        <v>#VALUE!</v>
      </c>
      <c r="AI113" t="b">
        <f t="shared" si="109"/>
        <v>1</v>
      </c>
      <c r="AJ113" s="307" t="e">
        <f t="shared" si="90"/>
        <v>#VALUE!</v>
      </c>
      <c r="AK113" s="265" t="s">
        <v>1341</v>
      </c>
      <c r="AL113" s="266">
        <f t="shared" si="91"/>
        <v>0</v>
      </c>
      <c r="AM113" s="266">
        <f t="shared" si="110"/>
        <v>0</v>
      </c>
      <c r="AN113" s="266" t="str">
        <f t="shared" si="111"/>
        <v>Buy</v>
      </c>
      <c r="AO113" s="328">
        <f t="shared" si="112"/>
        <v>0</v>
      </c>
      <c r="AP113" s="266" t="str">
        <f t="shared" si="113"/>
        <v>EULNGFI</v>
      </c>
      <c r="AQ113" s="330" t="str">
        <f t="shared" si="97"/>
        <v>07/18/2024</v>
      </c>
      <c r="AR113" s="266" t="s">
        <v>1035</v>
      </c>
      <c r="AS113" s="266" t="s">
        <v>1024</v>
      </c>
      <c r="AT113" s="266" t="s">
        <v>1025</v>
      </c>
      <c r="AV113" s="319"/>
      <c r="AW113" t="str" cm="1">
        <f t="array" ref="AW113">_xll.BDP(I113,"SECURITY_TYP")</f>
        <v>#N/A Mandatory parameter [SECURITY] cannot be empty</v>
      </c>
    </row>
    <row r="114" spans="7:49" s="266" customFormat="1" hidden="1" x14ac:dyDescent="0.35">
      <c r="G114" s="141"/>
      <c r="H114" s="287" t="e">
        <f t="shared" si="58"/>
        <v>#N/A</v>
      </c>
      <c r="I114" s="249"/>
      <c r="J114"/>
      <c r="K114"/>
      <c r="L114"/>
      <c r="M114"/>
      <c r="N114" s="251"/>
      <c r="O114"/>
      <c r="P114" t="str" cm="1">
        <f t="array" ref="P114">_xll.BDP(I114,"ID_ISIN")</f>
        <v>#N/A Mandatory parameter [SECURITY] cannot be empty</v>
      </c>
      <c r="Q114" t="str" cm="1">
        <f t="array" ref="Q114">_xll.BDP(P114&amp;" Govt","MATURITY")</f>
        <v>#N/A Mandatory parameter [SECURITY] cannot be empty Govt</v>
      </c>
      <c r="R114" t="str" cm="1">
        <f t="array" ref="R114">_xll.BDP(I114,"CRNCY")</f>
        <v>#N/A Mandatory parameter [SECURITY] cannot be empty</v>
      </c>
      <c r="S114" s="307" t="str" cm="1">
        <f t="array" ref="S114">_xll.BDP(P114&amp;" Govt","RISK_MID")</f>
        <v>#N/A Mandatory parameter [SECURITY] cannot be empty Govt</v>
      </c>
      <c r="T114" s="308" t="e">
        <f t="shared" si="98"/>
        <v>#VALUE!</v>
      </c>
      <c r="U114" s="280" t="str" cm="1">
        <f t="array" ref="U114">IF(R114="GBP",1,_xll.BDP("GBP"&amp;R114&amp;" CURNCY","PX_LAST"))</f>
        <v>#N/A Invalid Security</v>
      </c>
      <c r="V114" s="393" t="e">
        <f t="shared" si="99"/>
        <v>#VALUE!</v>
      </c>
      <c r="W114" s="280"/>
      <c r="X114" s="249" t="str">
        <f t="shared" si="100"/>
        <v>#N/A Mandatory parameter [SECURITY] cannot be empty</v>
      </c>
      <c r="Y114">
        <f t="shared" si="101"/>
        <v>0</v>
      </c>
      <c r="Z114" s="281">
        <f t="shared" si="102"/>
        <v>0</v>
      </c>
      <c r="AA114" s="281" t="e">
        <f t="shared" si="103"/>
        <v>#VALUE!</v>
      </c>
      <c r="AB114" s="307" t="str" cm="1">
        <f t="array" ref="AB114">_xll.BDP(P114&amp;" Govt","PX_DIRTY_MID")</f>
        <v>#N/A Mandatory parameter [SECURITY] cannot be empty Govt</v>
      </c>
      <c r="AC114" s="310" t="e">
        <f t="shared" si="104"/>
        <v>#VALUE!</v>
      </c>
      <c r="AD114">
        <f t="shared" si="105"/>
        <v>0</v>
      </c>
      <c r="AE114"/>
      <c r="AF114" s="281">
        <f t="shared" si="106"/>
        <v>0</v>
      </c>
      <c r="AG114" s="281" t="e">
        <f t="shared" si="107"/>
        <v>#VALUE!</v>
      </c>
      <c r="AH114" s="310" t="e">
        <f t="shared" si="108"/>
        <v>#VALUE!</v>
      </c>
      <c r="AI114" t="b">
        <f t="shared" si="109"/>
        <v>1</v>
      </c>
      <c r="AJ114" s="307" t="e">
        <f t="shared" si="90"/>
        <v>#VALUE!</v>
      </c>
      <c r="AK114" s="265" t="s">
        <v>1341</v>
      </c>
      <c r="AL114" s="266">
        <f t="shared" si="91"/>
        <v>0</v>
      </c>
      <c r="AM114" s="266">
        <f t="shared" si="110"/>
        <v>0</v>
      </c>
      <c r="AN114" s="266" t="str">
        <f t="shared" si="111"/>
        <v>Buy</v>
      </c>
      <c r="AO114" s="328">
        <f t="shared" si="112"/>
        <v>0</v>
      </c>
      <c r="AP114" s="266" t="str">
        <f t="shared" si="113"/>
        <v>EULNGFI</v>
      </c>
      <c r="AQ114" s="330" t="str">
        <f t="shared" si="97"/>
        <v>07/18/2024</v>
      </c>
      <c r="AR114" s="266" t="s">
        <v>1035</v>
      </c>
      <c r="AS114" s="266" t="s">
        <v>1024</v>
      </c>
      <c r="AT114" s="266" t="s">
        <v>1025</v>
      </c>
      <c r="AV114" s="319"/>
      <c r="AW114" t="str" cm="1">
        <f t="array" ref="AW114">_xll.BDP(I114,"SECURITY_TYP")</f>
        <v>#N/A Mandatory parameter [SECURITY] cannot be empty</v>
      </c>
    </row>
    <row r="115" spans="7:49" s="266" customFormat="1" hidden="1" x14ac:dyDescent="0.35">
      <c r="G115" s="141"/>
      <c r="H115" s="287" t="e">
        <f t="shared" si="58"/>
        <v>#N/A</v>
      </c>
      <c r="I115" s="249"/>
      <c r="J115"/>
      <c r="K115"/>
      <c r="L115"/>
      <c r="M115"/>
      <c r="N115" s="251"/>
      <c r="O115"/>
      <c r="P115" t="str" cm="1">
        <f t="array" ref="P115">_xll.BDP(I115,"ID_ISIN")</f>
        <v>#N/A Mandatory parameter [SECURITY] cannot be empty</v>
      </c>
      <c r="Q115" t="str" cm="1">
        <f t="array" ref="Q115">_xll.BDP(P115&amp;" Govt","MATURITY")</f>
        <v>#N/A Mandatory parameter [SECURITY] cannot be empty Govt</v>
      </c>
      <c r="R115" t="str" cm="1">
        <f t="array" ref="R115">_xll.BDP(I115,"CRNCY")</f>
        <v>#N/A Mandatory parameter [SECURITY] cannot be empty</v>
      </c>
      <c r="S115" s="307" t="str" cm="1">
        <f t="array" ref="S115">_xll.BDP(P115&amp;" Govt","RISK_MID")</f>
        <v>#N/A Mandatory parameter [SECURITY] cannot be empty Govt</v>
      </c>
      <c r="T115" s="308" t="e">
        <f t="shared" si="98"/>
        <v>#VALUE!</v>
      </c>
      <c r="U115" s="280" t="str" cm="1">
        <f t="array" ref="U115">IF(R115="GBP",1,_xll.BDP("GBP"&amp;R115&amp;" CURNCY","PX_LAST"))</f>
        <v>#N/A Invalid Security</v>
      </c>
      <c r="V115" s="393" t="e">
        <f t="shared" si="99"/>
        <v>#VALUE!</v>
      </c>
      <c r="W115" s="280"/>
      <c r="X115" s="249" t="str">
        <f t="shared" si="100"/>
        <v>#N/A Mandatory parameter [SECURITY] cannot be empty</v>
      </c>
      <c r="Y115">
        <f t="shared" si="101"/>
        <v>0</v>
      </c>
      <c r="Z115" s="281">
        <f t="shared" si="102"/>
        <v>0</v>
      </c>
      <c r="AA115" s="281" t="e">
        <f t="shared" si="103"/>
        <v>#VALUE!</v>
      </c>
      <c r="AB115" s="307" t="str" cm="1">
        <f t="array" ref="AB115">_xll.BDP(P115&amp;" Govt","PX_DIRTY_MID")</f>
        <v>#N/A Mandatory parameter [SECURITY] cannot be empty Govt</v>
      </c>
      <c r="AC115" s="310" t="e">
        <f t="shared" si="104"/>
        <v>#VALUE!</v>
      </c>
      <c r="AD115">
        <f t="shared" si="105"/>
        <v>0</v>
      </c>
      <c r="AE115"/>
      <c r="AF115" s="281">
        <f t="shared" si="106"/>
        <v>0</v>
      </c>
      <c r="AG115" s="281" t="e">
        <f t="shared" si="107"/>
        <v>#VALUE!</v>
      </c>
      <c r="AH115" s="310" t="e">
        <f t="shared" si="108"/>
        <v>#VALUE!</v>
      </c>
      <c r="AI115" t="b">
        <f t="shared" si="109"/>
        <v>1</v>
      </c>
      <c r="AJ115" s="307" t="e">
        <f t="shared" si="90"/>
        <v>#VALUE!</v>
      </c>
      <c r="AK115" s="265" t="s">
        <v>1341</v>
      </c>
      <c r="AL115" s="266">
        <f t="shared" si="91"/>
        <v>0</v>
      </c>
      <c r="AM115" s="266">
        <f t="shared" si="110"/>
        <v>0</v>
      </c>
      <c r="AN115" s="266" t="str">
        <f t="shared" si="111"/>
        <v>Buy</v>
      </c>
      <c r="AO115" s="328">
        <f t="shared" si="112"/>
        <v>0</v>
      </c>
      <c r="AP115" s="266" t="str">
        <f t="shared" si="113"/>
        <v>EULNGFI</v>
      </c>
      <c r="AQ115" s="330" t="str">
        <f t="shared" si="97"/>
        <v>07/18/2024</v>
      </c>
      <c r="AR115" s="266" t="s">
        <v>1035</v>
      </c>
      <c r="AS115" s="266" t="s">
        <v>1024</v>
      </c>
      <c r="AT115" s="266" t="s">
        <v>1025</v>
      </c>
      <c r="AV115" s="319"/>
      <c r="AW115" t="str" cm="1">
        <f t="array" ref="AW115">_xll.BDP(I115,"SECURITY_TYP")</f>
        <v>#N/A Mandatory parameter [SECURITY] cannot be empty</v>
      </c>
    </row>
    <row r="116" spans="7:49" s="266" customFormat="1" hidden="1" x14ac:dyDescent="0.35">
      <c r="G116" s="141"/>
      <c r="H116" s="287" t="e">
        <f t="shared" si="58"/>
        <v>#N/A</v>
      </c>
      <c r="I116" s="249"/>
      <c r="J116"/>
      <c r="K116"/>
      <c r="L116"/>
      <c r="M116"/>
      <c r="N116" s="251"/>
      <c r="O116"/>
      <c r="P116" t="str" cm="1">
        <f t="array" ref="P116">_xll.BDP(I116,"ID_ISIN")</f>
        <v>#N/A Mandatory parameter [SECURITY] cannot be empty</v>
      </c>
      <c r="Q116" t="str" cm="1">
        <f t="array" ref="Q116">_xll.BDP(P116&amp;" Govt","MATURITY")</f>
        <v>#N/A Mandatory parameter [SECURITY] cannot be empty Govt</v>
      </c>
      <c r="R116" t="str" cm="1">
        <f t="array" ref="R116">_xll.BDP(I116,"CRNCY")</f>
        <v>#N/A Mandatory parameter [SECURITY] cannot be empty</v>
      </c>
      <c r="S116" s="307" t="str" cm="1">
        <f t="array" ref="S116">_xll.BDP(P116&amp;" Govt","RISK_MID")</f>
        <v>#N/A Mandatory parameter [SECURITY] cannot be empty Govt</v>
      </c>
      <c r="T116" s="308" t="e">
        <f t="shared" si="98"/>
        <v>#VALUE!</v>
      </c>
      <c r="U116" s="280" t="str" cm="1">
        <f t="array" ref="U116">IF(R116="GBP",1,_xll.BDP("GBP"&amp;R116&amp;" CURNCY","PX_LAST"))</f>
        <v>#N/A Invalid Security</v>
      </c>
      <c r="V116" s="393" t="e">
        <f t="shared" si="99"/>
        <v>#VALUE!</v>
      </c>
      <c r="W116" s="280"/>
      <c r="X116" s="249" t="str">
        <f t="shared" si="100"/>
        <v>#N/A Mandatory parameter [SECURITY] cannot be empty</v>
      </c>
      <c r="Y116">
        <f t="shared" si="101"/>
        <v>0</v>
      </c>
      <c r="Z116" s="281">
        <f t="shared" si="102"/>
        <v>0</v>
      </c>
      <c r="AA116" s="281" t="e">
        <f t="shared" si="103"/>
        <v>#VALUE!</v>
      </c>
      <c r="AB116" s="307" t="str" cm="1">
        <f t="array" ref="AB116">_xll.BDP(P116&amp;" Govt","PX_DIRTY_MID")</f>
        <v>#N/A Mandatory parameter [SECURITY] cannot be empty Govt</v>
      </c>
      <c r="AC116" s="310" t="e">
        <f t="shared" si="104"/>
        <v>#VALUE!</v>
      </c>
      <c r="AD116">
        <f t="shared" si="105"/>
        <v>0</v>
      </c>
      <c r="AE116"/>
      <c r="AF116" s="281">
        <f t="shared" si="106"/>
        <v>0</v>
      </c>
      <c r="AG116" s="281" t="e">
        <f t="shared" si="107"/>
        <v>#VALUE!</v>
      </c>
      <c r="AH116" s="310" t="e">
        <f t="shared" si="108"/>
        <v>#VALUE!</v>
      </c>
      <c r="AI116" t="b">
        <f t="shared" si="109"/>
        <v>1</v>
      </c>
      <c r="AJ116" s="307" t="e">
        <f t="shared" si="90"/>
        <v>#VALUE!</v>
      </c>
      <c r="AK116" s="265" t="s">
        <v>1341</v>
      </c>
      <c r="AL116" s="266">
        <f t="shared" si="91"/>
        <v>0</v>
      </c>
      <c r="AM116" s="266">
        <f t="shared" si="110"/>
        <v>0</v>
      </c>
      <c r="AN116" s="266" t="str">
        <f t="shared" si="111"/>
        <v>Buy</v>
      </c>
      <c r="AO116" s="328">
        <f t="shared" si="112"/>
        <v>0</v>
      </c>
      <c r="AP116" s="266" t="str">
        <f t="shared" si="113"/>
        <v>EULNGFI</v>
      </c>
      <c r="AQ116" s="330" t="str">
        <f t="shared" si="97"/>
        <v>07/18/2024</v>
      </c>
      <c r="AR116" s="266" t="s">
        <v>1035</v>
      </c>
      <c r="AS116" s="266" t="s">
        <v>1024</v>
      </c>
      <c r="AT116" s="266" t="s">
        <v>1025</v>
      </c>
      <c r="AV116" s="319"/>
      <c r="AW116" t="str" cm="1">
        <f t="array" ref="AW116">_xll.BDP(I116,"SECURITY_TYP")</f>
        <v>#N/A Mandatory parameter [SECURITY] cannot be empty</v>
      </c>
    </row>
    <row r="117" spans="7:49" s="266" customFormat="1" hidden="1" x14ac:dyDescent="0.35">
      <c r="G117" s="141"/>
      <c r="H117" s="287" t="e">
        <f t="shared" si="58"/>
        <v>#N/A</v>
      </c>
      <c r="I117" s="249"/>
      <c r="J117"/>
      <c r="K117"/>
      <c r="L117"/>
      <c r="M117"/>
      <c r="N117" s="251"/>
      <c r="O117"/>
      <c r="P117" t="str" cm="1">
        <f t="array" ref="P117">_xll.BDP(I117,"ID_ISIN")</f>
        <v>#N/A Mandatory parameter [SECURITY] cannot be empty</v>
      </c>
      <c r="Q117" t="str" cm="1">
        <f t="array" ref="Q117">_xll.BDP(P117&amp;" Govt","MATURITY")</f>
        <v>#N/A Mandatory parameter [SECURITY] cannot be empty Govt</v>
      </c>
      <c r="R117" t="str" cm="1">
        <f t="array" ref="R117">_xll.BDP(I117,"CRNCY")</f>
        <v>#N/A Mandatory parameter [SECURITY] cannot be empty</v>
      </c>
      <c r="S117" s="307" t="str" cm="1">
        <f t="array" ref="S117">_xll.BDP(P117&amp;" Govt","RISK_MID")</f>
        <v>#N/A Mandatory parameter [SECURITY] cannot be empty Govt</v>
      </c>
      <c r="T117" s="308" t="e">
        <f t="shared" si="98"/>
        <v>#VALUE!</v>
      </c>
      <c r="U117" s="280" t="str" cm="1">
        <f t="array" ref="U117">IF(R117="GBP",1,_xll.BDP("GBP"&amp;R117&amp;" CURNCY","PX_LAST"))</f>
        <v>#N/A Invalid Security</v>
      </c>
      <c r="V117" s="393" t="e">
        <f t="shared" si="99"/>
        <v>#VALUE!</v>
      </c>
      <c r="W117" s="280"/>
      <c r="X117" s="249" t="str">
        <f t="shared" si="100"/>
        <v>#N/A Mandatory parameter [SECURITY] cannot be empty</v>
      </c>
      <c r="Y117">
        <f t="shared" si="101"/>
        <v>0</v>
      </c>
      <c r="Z117" s="281">
        <f t="shared" si="102"/>
        <v>0</v>
      </c>
      <c r="AA117" s="281" t="e">
        <f t="shared" si="103"/>
        <v>#VALUE!</v>
      </c>
      <c r="AB117" s="307" t="str" cm="1">
        <f t="array" ref="AB117">_xll.BDP(P117&amp;" Govt","PX_DIRTY_MID")</f>
        <v>#N/A Mandatory parameter [SECURITY] cannot be empty Govt</v>
      </c>
      <c r="AC117" s="310" t="e">
        <f t="shared" si="104"/>
        <v>#VALUE!</v>
      </c>
      <c r="AD117">
        <f t="shared" si="105"/>
        <v>0</v>
      </c>
      <c r="AE117"/>
      <c r="AF117" s="281">
        <f t="shared" si="106"/>
        <v>0</v>
      </c>
      <c r="AG117" s="281" t="e">
        <f t="shared" si="107"/>
        <v>#VALUE!</v>
      </c>
      <c r="AH117" s="310" t="e">
        <f t="shared" si="108"/>
        <v>#VALUE!</v>
      </c>
      <c r="AI117" t="b">
        <f t="shared" si="109"/>
        <v>1</v>
      </c>
      <c r="AJ117" s="307" t="e">
        <f t="shared" si="90"/>
        <v>#VALUE!</v>
      </c>
      <c r="AK117" s="265" t="s">
        <v>1341</v>
      </c>
      <c r="AL117" s="266">
        <f t="shared" si="91"/>
        <v>0</v>
      </c>
      <c r="AM117" s="266">
        <f t="shared" si="110"/>
        <v>0</v>
      </c>
      <c r="AN117" s="266" t="str">
        <f t="shared" si="111"/>
        <v>Buy</v>
      </c>
      <c r="AO117" s="328">
        <f t="shared" si="112"/>
        <v>0</v>
      </c>
      <c r="AP117" s="266" t="str">
        <f t="shared" si="113"/>
        <v>EULNGFI</v>
      </c>
      <c r="AQ117" s="330" t="str">
        <f t="shared" si="97"/>
        <v>07/18/2024</v>
      </c>
      <c r="AR117" s="266" t="s">
        <v>1035</v>
      </c>
      <c r="AS117" s="266" t="s">
        <v>1024</v>
      </c>
      <c r="AT117" s="266" t="s">
        <v>1025</v>
      </c>
      <c r="AV117" s="319"/>
      <c r="AW117" t="str" cm="1">
        <f t="array" ref="AW117">_xll.BDP(I117,"SECURITY_TYP")</f>
        <v>#N/A Mandatory parameter [SECURITY] cannot be empty</v>
      </c>
    </row>
    <row r="118" spans="7:49" s="266" customFormat="1" hidden="1" x14ac:dyDescent="0.35">
      <c r="G118" s="141"/>
      <c r="H118" s="287" t="e">
        <f t="shared" si="58"/>
        <v>#N/A</v>
      </c>
      <c r="I118" s="249"/>
      <c r="J118"/>
      <c r="K118"/>
      <c r="L118"/>
      <c r="M118"/>
      <c r="N118" s="251"/>
      <c r="O118"/>
      <c r="P118" t="str" cm="1">
        <f t="array" ref="P118">_xll.BDP(I118,"ID_ISIN")</f>
        <v>#N/A Mandatory parameter [SECURITY] cannot be empty</v>
      </c>
      <c r="Q118" t="str" cm="1">
        <f t="array" ref="Q118">_xll.BDP(P118&amp;" Govt","MATURITY")</f>
        <v>#N/A Mandatory parameter [SECURITY] cannot be empty Govt</v>
      </c>
      <c r="R118" t="str" cm="1">
        <f t="array" ref="R118">_xll.BDP(I118,"CRNCY")</f>
        <v>#N/A Mandatory parameter [SECURITY] cannot be empty</v>
      </c>
      <c r="S118" s="307" t="str" cm="1">
        <f t="array" ref="S118">_xll.BDP(P118&amp;" Govt","RISK_MID")</f>
        <v>#N/A Mandatory parameter [SECURITY] cannot be empty Govt</v>
      </c>
      <c r="T118" s="308" t="e">
        <f t="shared" si="98"/>
        <v>#VALUE!</v>
      </c>
      <c r="U118" s="280" t="str" cm="1">
        <f t="array" ref="U118">IF(R118="GBP",1,_xll.BDP("GBP"&amp;R118&amp;" CURNCY","PX_LAST"))</f>
        <v>#N/A Invalid Security</v>
      </c>
      <c r="V118" s="393" t="e">
        <f t="shared" si="99"/>
        <v>#VALUE!</v>
      </c>
      <c r="W118" s="280"/>
      <c r="X118" s="249" t="str">
        <f t="shared" si="100"/>
        <v>#N/A Mandatory parameter [SECURITY] cannot be empty</v>
      </c>
      <c r="Y118">
        <f t="shared" si="101"/>
        <v>0</v>
      </c>
      <c r="Z118" s="281">
        <f t="shared" si="102"/>
        <v>0</v>
      </c>
      <c r="AA118" s="281" t="e">
        <f t="shared" si="103"/>
        <v>#VALUE!</v>
      </c>
      <c r="AB118" s="307" t="str" cm="1">
        <f t="array" ref="AB118">_xll.BDP(P118&amp;" Govt","PX_DIRTY_MID")</f>
        <v>#N/A Mandatory parameter [SECURITY] cannot be empty Govt</v>
      </c>
      <c r="AC118" s="310" t="e">
        <f t="shared" si="104"/>
        <v>#VALUE!</v>
      </c>
      <c r="AD118">
        <f t="shared" si="105"/>
        <v>0</v>
      </c>
      <c r="AE118"/>
      <c r="AF118" s="281">
        <f t="shared" si="106"/>
        <v>0</v>
      </c>
      <c r="AG118" s="281" t="e">
        <f t="shared" si="107"/>
        <v>#VALUE!</v>
      </c>
      <c r="AH118" s="310" t="e">
        <f t="shared" si="108"/>
        <v>#VALUE!</v>
      </c>
      <c r="AI118" t="b">
        <f t="shared" si="109"/>
        <v>1</v>
      </c>
      <c r="AJ118" s="307" t="e">
        <f t="shared" si="90"/>
        <v>#VALUE!</v>
      </c>
      <c r="AK118" s="265" t="s">
        <v>1341</v>
      </c>
      <c r="AL118" s="266">
        <f t="shared" si="91"/>
        <v>0</v>
      </c>
      <c r="AM118" s="266">
        <f t="shared" si="110"/>
        <v>0</v>
      </c>
      <c r="AN118" s="266" t="str">
        <f t="shared" si="111"/>
        <v>Buy</v>
      </c>
      <c r="AO118" s="328">
        <f t="shared" si="112"/>
        <v>0</v>
      </c>
      <c r="AP118" s="266" t="str">
        <f t="shared" si="113"/>
        <v>EULNGFI</v>
      </c>
      <c r="AQ118" s="330" t="str">
        <f t="shared" si="97"/>
        <v>07/18/2024</v>
      </c>
      <c r="AR118" s="266" t="s">
        <v>1035</v>
      </c>
      <c r="AS118" s="266" t="s">
        <v>1024</v>
      </c>
      <c r="AT118" s="266" t="s">
        <v>1025</v>
      </c>
      <c r="AV118" s="319"/>
      <c r="AW118" t="str" cm="1">
        <f t="array" ref="AW118">_xll.BDP(I118,"SECURITY_TYP")</f>
        <v>#N/A Mandatory parameter [SECURITY] cannot be empty</v>
      </c>
    </row>
    <row r="119" spans="7:49" s="266" customFormat="1" hidden="1" x14ac:dyDescent="0.35">
      <c r="G119" s="141"/>
      <c r="H119" s="287" t="e">
        <f t="shared" si="58"/>
        <v>#N/A</v>
      </c>
      <c r="I119" s="249"/>
      <c r="J119"/>
      <c r="K119"/>
      <c r="L119"/>
      <c r="M119"/>
      <c r="N119" s="251"/>
      <c r="O119"/>
      <c r="P119" t="str" cm="1">
        <f t="array" ref="P119">_xll.BDP(I119,"ID_ISIN")</f>
        <v>#N/A Mandatory parameter [SECURITY] cannot be empty</v>
      </c>
      <c r="Q119" t="str" cm="1">
        <f t="array" ref="Q119">_xll.BDP(P119&amp;" Govt","MATURITY")</f>
        <v>#N/A Mandatory parameter [SECURITY] cannot be empty Govt</v>
      </c>
      <c r="R119" t="str" cm="1">
        <f t="array" ref="R119">_xll.BDP(I119,"CRNCY")</f>
        <v>#N/A Mandatory parameter [SECURITY] cannot be empty</v>
      </c>
      <c r="S119" s="307" t="str" cm="1">
        <f t="array" ref="S119">_xll.BDP(P119&amp;" Govt","RISK_MID")</f>
        <v>#N/A Mandatory parameter [SECURITY] cannot be empty Govt</v>
      </c>
      <c r="T119" s="308" t="e">
        <f t="shared" si="98"/>
        <v>#VALUE!</v>
      </c>
      <c r="U119" s="280" t="str" cm="1">
        <f t="array" ref="U119">IF(R119="GBP",1,_xll.BDP("GBP"&amp;R119&amp;" CURNCY","PX_LAST"))</f>
        <v>#N/A Invalid Security</v>
      </c>
      <c r="V119" s="393" t="e">
        <f t="shared" si="99"/>
        <v>#VALUE!</v>
      </c>
      <c r="W119" s="280"/>
      <c r="X119" s="249" t="str">
        <f t="shared" si="100"/>
        <v>#N/A Mandatory parameter [SECURITY] cannot be empty</v>
      </c>
      <c r="Y119">
        <f t="shared" si="101"/>
        <v>0</v>
      </c>
      <c r="Z119" s="281">
        <f t="shared" si="102"/>
        <v>0</v>
      </c>
      <c r="AA119" s="281" t="e">
        <f t="shared" si="103"/>
        <v>#VALUE!</v>
      </c>
      <c r="AB119" s="307" t="str" cm="1">
        <f t="array" ref="AB119">_xll.BDP(P119&amp;" Govt","PX_DIRTY_MID")</f>
        <v>#N/A Mandatory parameter [SECURITY] cannot be empty Govt</v>
      </c>
      <c r="AC119" s="310" t="e">
        <f t="shared" si="104"/>
        <v>#VALUE!</v>
      </c>
      <c r="AD119">
        <f t="shared" si="105"/>
        <v>0</v>
      </c>
      <c r="AE119"/>
      <c r="AF119" s="281">
        <f t="shared" si="106"/>
        <v>0</v>
      </c>
      <c r="AG119" s="281" t="e">
        <f t="shared" si="107"/>
        <v>#VALUE!</v>
      </c>
      <c r="AH119" s="310" t="e">
        <f t="shared" si="108"/>
        <v>#VALUE!</v>
      </c>
      <c r="AI119" t="b">
        <f t="shared" si="109"/>
        <v>1</v>
      </c>
      <c r="AJ119" s="307" t="e">
        <f t="shared" si="90"/>
        <v>#VALUE!</v>
      </c>
      <c r="AK119" s="265" t="s">
        <v>1341</v>
      </c>
      <c r="AL119" s="266">
        <f t="shared" si="91"/>
        <v>0</v>
      </c>
      <c r="AM119" s="266">
        <f t="shared" si="110"/>
        <v>0</v>
      </c>
      <c r="AN119" s="266" t="str">
        <f t="shared" si="111"/>
        <v>Buy</v>
      </c>
      <c r="AO119" s="328">
        <f t="shared" si="112"/>
        <v>0</v>
      </c>
      <c r="AP119" s="266" t="str">
        <f t="shared" si="113"/>
        <v>EULNGFI</v>
      </c>
      <c r="AQ119" s="330" t="str">
        <f t="shared" si="97"/>
        <v>07/18/2024</v>
      </c>
      <c r="AR119" s="266" t="s">
        <v>1035</v>
      </c>
      <c r="AS119" s="266" t="s">
        <v>1024</v>
      </c>
      <c r="AT119" s="266" t="s">
        <v>1025</v>
      </c>
      <c r="AV119" s="319"/>
      <c r="AW119" t="str" cm="1">
        <f t="array" ref="AW119">_xll.BDP(I119,"SECURITY_TYP")</f>
        <v>#N/A Mandatory parameter [SECURITY] cannot be empty</v>
      </c>
    </row>
    <row r="120" spans="7:49" s="266" customFormat="1" hidden="1" x14ac:dyDescent="0.35">
      <c r="G120" s="141"/>
      <c r="H120" s="287" t="e">
        <f t="shared" si="58"/>
        <v>#N/A</v>
      </c>
      <c r="I120" s="249"/>
      <c r="J120"/>
      <c r="K120"/>
      <c r="L120"/>
      <c r="M120"/>
      <c r="N120" s="251"/>
      <c r="O120"/>
      <c r="P120" t="str" cm="1">
        <f t="array" ref="P120">_xll.BDP(I120,"ID_ISIN")</f>
        <v>#N/A Mandatory parameter [SECURITY] cannot be empty</v>
      </c>
      <c r="Q120" t="str" cm="1">
        <f t="array" ref="Q120">_xll.BDP(P120&amp;" Govt","MATURITY")</f>
        <v>#N/A Mandatory parameter [SECURITY] cannot be empty Govt</v>
      </c>
      <c r="R120" t="str" cm="1">
        <f t="array" ref="R120">_xll.BDP(I120,"CRNCY")</f>
        <v>#N/A Mandatory parameter [SECURITY] cannot be empty</v>
      </c>
      <c r="S120" s="307" t="str" cm="1">
        <f t="array" ref="S120">_xll.BDP(P120&amp;" Govt","RISK_MID")</f>
        <v>#N/A Mandatory parameter [SECURITY] cannot be empty Govt</v>
      </c>
      <c r="T120" s="308" t="e">
        <f t="shared" si="98"/>
        <v>#VALUE!</v>
      </c>
      <c r="U120" s="280" t="str" cm="1">
        <f t="array" ref="U120">IF(R120="GBP",1,_xll.BDP("GBP"&amp;R120&amp;" CURNCY","PX_LAST"))</f>
        <v>#N/A Invalid Security</v>
      </c>
      <c r="V120" s="393" t="e">
        <f t="shared" si="99"/>
        <v>#VALUE!</v>
      </c>
      <c r="W120" s="280"/>
      <c r="X120" s="249" t="str">
        <f t="shared" si="100"/>
        <v>#N/A Mandatory parameter [SECURITY] cannot be empty</v>
      </c>
      <c r="Y120">
        <f t="shared" si="101"/>
        <v>0</v>
      </c>
      <c r="Z120" s="281">
        <f t="shared" si="102"/>
        <v>0</v>
      </c>
      <c r="AA120" s="281" t="e">
        <f t="shared" si="103"/>
        <v>#VALUE!</v>
      </c>
      <c r="AB120" s="307" t="str" cm="1">
        <f t="array" ref="AB120">_xll.BDP(P120&amp;" Govt","PX_DIRTY_MID")</f>
        <v>#N/A Mandatory parameter [SECURITY] cannot be empty Govt</v>
      </c>
      <c r="AC120" s="310" t="e">
        <f t="shared" si="104"/>
        <v>#VALUE!</v>
      </c>
      <c r="AD120">
        <f t="shared" si="105"/>
        <v>0</v>
      </c>
      <c r="AE120"/>
      <c r="AF120" s="281">
        <f t="shared" si="106"/>
        <v>0</v>
      </c>
      <c r="AG120" s="281" t="e">
        <f t="shared" si="107"/>
        <v>#VALUE!</v>
      </c>
      <c r="AH120" s="310" t="e">
        <f t="shared" si="108"/>
        <v>#VALUE!</v>
      </c>
      <c r="AI120" t="b">
        <f t="shared" si="109"/>
        <v>1</v>
      </c>
      <c r="AJ120" s="307" t="e">
        <f t="shared" si="90"/>
        <v>#VALUE!</v>
      </c>
      <c r="AK120" s="265" t="s">
        <v>1341</v>
      </c>
      <c r="AL120" s="266">
        <f t="shared" si="91"/>
        <v>0</v>
      </c>
      <c r="AM120" s="266">
        <f t="shared" si="110"/>
        <v>0</v>
      </c>
      <c r="AN120" s="266" t="str">
        <f t="shared" si="111"/>
        <v>Buy</v>
      </c>
      <c r="AO120" s="328">
        <f t="shared" si="112"/>
        <v>0</v>
      </c>
      <c r="AP120" s="266" t="str">
        <f t="shared" si="113"/>
        <v>EULNGFI</v>
      </c>
      <c r="AQ120" s="330" t="str">
        <f t="shared" si="97"/>
        <v>07/18/2024</v>
      </c>
      <c r="AR120" s="266" t="s">
        <v>1035</v>
      </c>
      <c r="AS120" s="266" t="s">
        <v>1024</v>
      </c>
      <c r="AT120" s="266" t="s">
        <v>1025</v>
      </c>
      <c r="AV120" s="319"/>
      <c r="AW120" t="str" cm="1">
        <f t="array" ref="AW120">_xll.BDP(I120,"SECURITY_TYP")</f>
        <v>#N/A Mandatory parameter [SECURITY] cannot be empty</v>
      </c>
    </row>
    <row r="121" spans="7:49" s="266" customFormat="1" hidden="1" x14ac:dyDescent="0.35">
      <c r="G121" s="141"/>
      <c r="H121" s="287" t="e">
        <f t="shared" si="58"/>
        <v>#N/A</v>
      </c>
      <c r="I121" s="249"/>
      <c r="J121"/>
      <c r="K121"/>
      <c r="L121"/>
      <c r="M121"/>
      <c r="N121" s="251"/>
      <c r="O121"/>
      <c r="P121" t="str" cm="1">
        <f t="array" ref="P121">_xll.BDP(I121,"ID_ISIN")</f>
        <v>#N/A Mandatory parameter [SECURITY] cannot be empty</v>
      </c>
      <c r="Q121" t="str" cm="1">
        <f t="array" ref="Q121">_xll.BDP(P121&amp;" Govt","MATURITY")</f>
        <v>#N/A Mandatory parameter [SECURITY] cannot be empty Govt</v>
      </c>
      <c r="R121" t="str" cm="1">
        <f t="array" ref="R121">_xll.BDP(I121,"CRNCY")</f>
        <v>#N/A Mandatory parameter [SECURITY] cannot be empty</v>
      </c>
      <c r="S121" s="307" t="str" cm="1">
        <f t="array" ref="S121">_xll.BDP(P121&amp;" Govt","RISK_MID")</f>
        <v>#N/A Mandatory parameter [SECURITY] cannot be empty Govt</v>
      </c>
      <c r="T121" s="308" t="e">
        <f t="shared" si="98"/>
        <v>#VALUE!</v>
      </c>
      <c r="U121" s="280" t="str" cm="1">
        <f t="array" ref="U121">IF(R121="GBP",1,_xll.BDP("GBP"&amp;R121&amp;" CURNCY","PX_LAST"))</f>
        <v>#N/A Invalid Security</v>
      </c>
      <c r="V121" s="393" t="e">
        <f t="shared" si="99"/>
        <v>#VALUE!</v>
      </c>
      <c r="W121" s="280"/>
      <c r="X121" s="249" t="str">
        <f t="shared" si="100"/>
        <v>#N/A Mandatory parameter [SECURITY] cannot be empty</v>
      </c>
      <c r="Y121">
        <f t="shared" si="101"/>
        <v>0</v>
      </c>
      <c r="Z121" s="281">
        <f t="shared" si="102"/>
        <v>0</v>
      </c>
      <c r="AA121" s="281" t="e">
        <f t="shared" si="103"/>
        <v>#VALUE!</v>
      </c>
      <c r="AB121" s="307" t="str" cm="1">
        <f t="array" ref="AB121">_xll.BDP(P121&amp;" Govt","PX_DIRTY_MID")</f>
        <v>#N/A Mandatory parameter [SECURITY] cannot be empty Govt</v>
      </c>
      <c r="AC121" s="310" t="e">
        <f t="shared" si="104"/>
        <v>#VALUE!</v>
      </c>
      <c r="AD121">
        <f t="shared" si="105"/>
        <v>0</v>
      </c>
      <c r="AE121"/>
      <c r="AF121" s="281">
        <f t="shared" si="106"/>
        <v>0</v>
      </c>
      <c r="AG121" s="281" t="e">
        <f t="shared" si="107"/>
        <v>#VALUE!</v>
      </c>
      <c r="AH121" s="310" t="e">
        <f t="shared" si="108"/>
        <v>#VALUE!</v>
      </c>
      <c r="AI121" t="b">
        <f t="shared" si="109"/>
        <v>1</v>
      </c>
      <c r="AJ121" s="307" t="e">
        <f t="shared" si="90"/>
        <v>#VALUE!</v>
      </c>
      <c r="AK121" s="265" t="s">
        <v>1341</v>
      </c>
      <c r="AL121" s="266">
        <f t="shared" si="91"/>
        <v>0</v>
      </c>
      <c r="AM121" s="266">
        <f t="shared" si="110"/>
        <v>0</v>
      </c>
      <c r="AN121" s="266" t="str">
        <f t="shared" si="111"/>
        <v>Buy</v>
      </c>
      <c r="AO121" s="328">
        <f t="shared" si="112"/>
        <v>0</v>
      </c>
      <c r="AP121" s="266" t="str">
        <f t="shared" si="113"/>
        <v>EULNGFI</v>
      </c>
      <c r="AQ121" s="330" t="str">
        <f t="shared" si="97"/>
        <v>07/18/2024</v>
      </c>
      <c r="AR121" s="266" t="s">
        <v>1035</v>
      </c>
      <c r="AS121" s="266" t="s">
        <v>1024</v>
      </c>
      <c r="AT121" s="266" t="s">
        <v>1025</v>
      </c>
      <c r="AV121" s="319"/>
      <c r="AW121" t="str" cm="1">
        <f t="array" ref="AW121">_xll.BDP(I121,"SECURITY_TYP")</f>
        <v>#N/A Mandatory parameter [SECURITY] cannot be empty</v>
      </c>
    </row>
    <row r="122" spans="7:49" s="266" customFormat="1" hidden="1" x14ac:dyDescent="0.35">
      <c r="G122" s="141"/>
      <c r="H122" s="287" t="e">
        <f t="shared" si="58"/>
        <v>#N/A</v>
      </c>
      <c r="I122" s="249"/>
      <c r="J122"/>
      <c r="K122"/>
      <c r="L122"/>
      <c r="M122"/>
      <c r="N122" s="251"/>
      <c r="O122"/>
      <c r="P122" t="str" cm="1">
        <f t="array" ref="P122">_xll.BDP(I122,"ID_ISIN")</f>
        <v>#N/A Mandatory parameter [SECURITY] cannot be empty</v>
      </c>
      <c r="Q122" t="str" cm="1">
        <f t="array" ref="Q122">_xll.BDP(P122&amp;" Govt","MATURITY")</f>
        <v>#N/A Mandatory parameter [SECURITY] cannot be empty Govt</v>
      </c>
      <c r="R122" t="str" cm="1">
        <f t="array" ref="R122">_xll.BDP(I122,"CRNCY")</f>
        <v>#N/A Mandatory parameter [SECURITY] cannot be empty</v>
      </c>
      <c r="S122" s="307" t="str" cm="1">
        <f t="array" ref="S122">_xll.BDP(P122&amp;" Govt","RISK_MID")</f>
        <v>#N/A Mandatory parameter [SECURITY] cannot be empty Govt</v>
      </c>
      <c r="T122" s="308" t="e">
        <f t="shared" si="98"/>
        <v>#VALUE!</v>
      </c>
      <c r="U122" s="280" t="str" cm="1">
        <f t="array" ref="U122">IF(R122="GBP",1,_xll.BDP("GBP"&amp;R122&amp;" CURNCY","PX_LAST"))</f>
        <v>#N/A Invalid Security</v>
      </c>
      <c r="V122" s="393" t="e">
        <f t="shared" si="99"/>
        <v>#VALUE!</v>
      </c>
      <c r="W122" s="280"/>
      <c r="X122" s="249" t="str">
        <f t="shared" si="100"/>
        <v>#N/A Mandatory parameter [SECURITY] cannot be empty</v>
      </c>
      <c r="Y122">
        <f t="shared" si="101"/>
        <v>0</v>
      </c>
      <c r="Z122" s="281">
        <f t="shared" si="102"/>
        <v>0</v>
      </c>
      <c r="AA122" s="281" t="e">
        <f t="shared" si="103"/>
        <v>#VALUE!</v>
      </c>
      <c r="AB122" s="307" t="str" cm="1">
        <f t="array" ref="AB122">_xll.BDP(P122&amp;" Govt","PX_DIRTY_MID")</f>
        <v>#N/A Mandatory parameter [SECURITY] cannot be empty Govt</v>
      </c>
      <c r="AC122" s="310" t="e">
        <f t="shared" si="104"/>
        <v>#VALUE!</v>
      </c>
      <c r="AD122">
        <f t="shared" si="105"/>
        <v>0</v>
      </c>
      <c r="AE122"/>
      <c r="AF122" s="281">
        <f t="shared" si="106"/>
        <v>0</v>
      </c>
      <c r="AG122" s="281" t="e">
        <f t="shared" si="107"/>
        <v>#VALUE!</v>
      </c>
      <c r="AH122" s="310" t="e">
        <f t="shared" si="108"/>
        <v>#VALUE!</v>
      </c>
      <c r="AI122" t="b">
        <f t="shared" si="109"/>
        <v>1</v>
      </c>
      <c r="AJ122" s="307" t="e">
        <f t="shared" si="90"/>
        <v>#VALUE!</v>
      </c>
      <c r="AK122" s="265" t="s">
        <v>1341</v>
      </c>
      <c r="AL122" s="266">
        <f t="shared" si="91"/>
        <v>0</v>
      </c>
      <c r="AM122" s="266">
        <f t="shared" si="110"/>
        <v>0</v>
      </c>
      <c r="AN122" s="266" t="str">
        <f t="shared" si="111"/>
        <v>Buy</v>
      </c>
      <c r="AO122" s="328">
        <f t="shared" si="112"/>
        <v>0</v>
      </c>
      <c r="AP122" s="266" t="str">
        <f t="shared" si="113"/>
        <v>EULNGFI</v>
      </c>
      <c r="AQ122" s="330" t="str">
        <f t="shared" si="97"/>
        <v>07/18/2024</v>
      </c>
      <c r="AR122" s="266" t="s">
        <v>1035</v>
      </c>
      <c r="AS122" s="266" t="s">
        <v>1024</v>
      </c>
      <c r="AT122" s="266" t="s">
        <v>1025</v>
      </c>
      <c r="AV122" s="319"/>
      <c r="AW122" t="str" cm="1">
        <f t="array" ref="AW122">_xll.BDP(I122,"SECURITY_TYP")</f>
        <v>#N/A Mandatory parameter [SECURITY] cannot be empty</v>
      </c>
    </row>
    <row r="123" spans="7:49" s="266" customFormat="1" hidden="1" x14ac:dyDescent="0.35">
      <c r="G123" s="141"/>
      <c r="H123" s="287" t="e">
        <f t="shared" si="58"/>
        <v>#N/A</v>
      </c>
      <c r="I123" s="249"/>
      <c r="J123"/>
      <c r="K123"/>
      <c r="L123"/>
      <c r="M123"/>
      <c r="N123" s="251"/>
      <c r="O123"/>
      <c r="P123" t="str" cm="1">
        <f t="array" ref="P123">_xll.BDP(I123,"ID_ISIN")</f>
        <v>#N/A Mandatory parameter [SECURITY] cannot be empty</v>
      </c>
      <c r="Q123" t="str" cm="1">
        <f t="array" ref="Q123">_xll.BDP(P123&amp;" Govt","MATURITY")</f>
        <v>#N/A Mandatory parameter [SECURITY] cannot be empty Govt</v>
      </c>
      <c r="R123" t="str" cm="1">
        <f t="array" ref="R123">_xll.BDP(I123,"CRNCY")</f>
        <v>#N/A Mandatory parameter [SECURITY] cannot be empty</v>
      </c>
      <c r="S123" s="307" t="str" cm="1">
        <f t="array" ref="S123">_xll.BDP(P123&amp;" Govt","RISK_MID")</f>
        <v>#N/A Mandatory parameter [SECURITY] cannot be empty Govt</v>
      </c>
      <c r="T123" s="308" t="e">
        <f t="shared" si="98"/>
        <v>#VALUE!</v>
      </c>
      <c r="U123" s="280" t="str" cm="1">
        <f t="array" ref="U123">IF(R123="GBP",1,_xll.BDP("GBP"&amp;R123&amp;" CURNCY","PX_LAST"))</f>
        <v>#N/A Invalid Security</v>
      </c>
      <c r="V123" s="393" t="e">
        <f t="shared" si="99"/>
        <v>#VALUE!</v>
      </c>
      <c r="W123" s="280"/>
      <c r="X123" s="249" t="str">
        <f t="shared" si="100"/>
        <v>#N/A Mandatory parameter [SECURITY] cannot be empty</v>
      </c>
      <c r="Y123">
        <f t="shared" si="101"/>
        <v>0</v>
      </c>
      <c r="Z123" s="281">
        <f t="shared" si="102"/>
        <v>0</v>
      </c>
      <c r="AA123" s="281" t="e">
        <f t="shared" si="103"/>
        <v>#VALUE!</v>
      </c>
      <c r="AB123" s="307" t="str" cm="1">
        <f t="array" ref="AB123">_xll.BDP(P123&amp;" Govt","PX_DIRTY_MID")</f>
        <v>#N/A Mandatory parameter [SECURITY] cannot be empty Govt</v>
      </c>
      <c r="AC123" s="310" t="e">
        <f t="shared" si="104"/>
        <v>#VALUE!</v>
      </c>
      <c r="AD123">
        <f t="shared" si="105"/>
        <v>0</v>
      </c>
      <c r="AE123"/>
      <c r="AF123" s="281">
        <f t="shared" si="106"/>
        <v>0</v>
      </c>
      <c r="AG123" s="281" t="e">
        <f t="shared" si="107"/>
        <v>#VALUE!</v>
      </c>
      <c r="AH123" s="310" t="e">
        <f t="shared" si="108"/>
        <v>#VALUE!</v>
      </c>
      <c r="AI123" t="b">
        <f t="shared" si="109"/>
        <v>1</v>
      </c>
      <c r="AJ123" s="307" t="e">
        <f t="shared" si="90"/>
        <v>#VALUE!</v>
      </c>
      <c r="AK123" s="265" t="s">
        <v>1341</v>
      </c>
      <c r="AL123" s="266">
        <f t="shared" si="91"/>
        <v>0</v>
      </c>
      <c r="AM123" s="266">
        <f t="shared" si="110"/>
        <v>0</v>
      </c>
      <c r="AN123" s="266" t="str">
        <f t="shared" si="111"/>
        <v>Buy</v>
      </c>
      <c r="AO123" s="328">
        <f t="shared" si="112"/>
        <v>0</v>
      </c>
      <c r="AP123" s="266" t="str">
        <f t="shared" si="113"/>
        <v>EULNGFI</v>
      </c>
      <c r="AQ123" s="330" t="str">
        <f t="shared" si="97"/>
        <v>07/18/2024</v>
      </c>
      <c r="AR123" s="266" t="s">
        <v>1035</v>
      </c>
      <c r="AS123" s="266" t="s">
        <v>1024</v>
      </c>
      <c r="AT123" s="266" t="s">
        <v>1025</v>
      </c>
      <c r="AV123" s="319"/>
      <c r="AW123" t="str" cm="1">
        <f t="array" ref="AW123">_xll.BDP(I123,"SECURITY_TYP")</f>
        <v>#N/A Mandatory parameter [SECURITY] cannot be empty</v>
      </c>
    </row>
    <row r="124" spans="7:49" s="266" customFormat="1" hidden="1" x14ac:dyDescent="0.35">
      <c r="G124" s="141"/>
      <c r="H124" s="287" t="e">
        <f t="shared" si="58"/>
        <v>#N/A</v>
      </c>
      <c r="I124" s="249"/>
      <c r="J124"/>
      <c r="K124"/>
      <c r="L124"/>
      <c r="M124"/>
      <c r="N124" s="251"/>
      <c r="O124"/>
      <c r="P124" t="str" cm="1">
        <f t="array" ref="P124">_xll.BDP(I124,"ID_ISIN")</f>
        <v>#N/A Mandatory parameter [SECURITY] cannot be empty</v>
      </c>
      <c r="Q124" t="str" cm="1">
        <f t="array" ref="Q124">_xll.BDP(P124&amp;" Govt","MATURITY")</f>
        <v>#N/A Mandatory parameter [SECURITY] cannot be empty Govt</v>
      </c>
      <c r="R124" t="str" cm="1">
        <f t="array" ref="R124">_xll.BDP(I124,"CRNCY")</f>
        <v>#N/A Mandatory parameter [SECURITY] cannot be empty</v>
      </c>
      <c r="S124" s="307" t="str" cm="1">
        <f t="array" ref="S124">_xll.BDP(P124&amp;" Govt","RISK_MID")</f>
        <v>#N/A Mandatory parameter [SECURITY] cannot be empty Govt</v>
      </c>
      <c r="T124" s="308" t="e">
        <f t="shared" si="98"/>
        <v>#VALUE!</v>
      </c>
      <c r="U124" s="280" t="str" cm="1">
        <f t="array" ref="U124">IF(R124="GBP",1,_xll.BDP("GBP"&amp;R124&amp;" CURNCY","PX_LAST"))</f>
        <v>#N/A Invalid Security</v>
      </c>
      <c r="V124" s="393" t="e">
        <f t="shared" si="99"/>
        <v>#VALUE!</v>
      </c>
      <c r="W124" s="280"/>
      <c r="X124" s="249" t="str">
        <f t="shared" si="100"/>
        <v>#N/A Mandatory parameter [SECURITY] cannot be empty</v>
      </c>
      <c r="Y124">
        <f t="shared" si="101"/>
        <v>0</v>
      </c>
      <c r="Z124" s="281">
        <f t="shared" si="102"/>
        <v>0</v>
      </c>
      <c r="AA124" s="281" t="e">
        <f t="shared" si="103"/>
        <v>#VALUE!</v>
      </c>
      <c r="AB124" s="307" t="str" cm="1">
        <f t="array" ref="AB124">_xll.BDP(P124&amp;" Govt","PX_DIRTY_MID")</f>
        <v>#N/A Mandatory parameter [SECURITY] cannot be empty Govt</v>
      </c>
      <c r="AC124" s="310" t="e">
        <f t="shared" si="104"/>
        <v>#VALUE!</v>
      </c>
      <c r="AD124">
        <f t="shared" si="105"/>
        <v>0</v>
      </c>
      <c r="AE124"/>
      <c r="AF124" s="281">
        <f t="shared" si="106"/>
        <v>0</v>
      </c>
      <c r="AG124" s="281" t="e">
        <f t="shared" si="107"/>
        <v>#VALUE!</v>
      </c>
      <c r="AH124" s="310" t="e">
        <f t="shared" si="108"/>
        <v>#VALUE!</v>
      </c>
      <c r="AI124" t="b">
        <f t="shared" si="109"/>
        <v>1</v>
      </c>
      <c r="AJ124" s="307" t="e">
        <f t="shared" si="90"/>
        <v>#VALUE!</v>
      </c>
      <c r="AK124" s="265" t="s">
        <v>1341</v>
      </c>
      <c r="AL124" s="266">
        <f t="shared" si="91"/>
        <v>0</v>
      </c>
      <c r="AM124" s="266">
        <f t="shared" si="110"/>
        <v>0</v>
      </c>
      <c r="AN124" s="266" t="str">
        <f t="shared" si="111"/>
        <v>Buy</v>
      </c>
      <c r="AO124" s="328">
        <f t="shared" si="112"/>
        <v>0</v>
      </c>
      <c r="AP124" s="266" t="str">
        <f t="shared" si="113"/>
        <v>EULNGFI</v>
      </c>
      <c r="AQ124" s="330" t="str">
        <f t="shared" si="97"/>
        <v>07/18/2024</v>
      </c>
      <c r="AR124" s="266" t="s">
        <v>1035</v>
      </c>
      <c r="AS124" s="266" t="s">
        <v>1024</v>
      </c>
      <c r="AT124" s="266" t="s">
        <v>1025</v>
      </c>
      <c r="AV124" s="319"/>
      <c r="AW124" t="str" cm="1">
        <f t="array" ref="AW124">_xll.BDP(I124,"SECURITY_TYP")</f>
        <v>#N/A Mandatory parameter [SECURITY] cannot be empty</v>
      </c>
    </row>
    <row r="125" spans="7:49" s="266" customFormat="1" hidden="1" x14ac:dyDescent="0.35">
      <c r="G125" s="141"/>
      <c r="H125" s="287" t="e">
        <f t="shared" si="58"/>
        <v>#N/A</v>
      </c>
      <c r="I125" s="249"/>
      <c r="J125"/>
      <c r="K125"/>
      <c r="L125"/>
      <c r="M125"/>
      <c r="N125" s="251"/>
      <c r="O125"/>
      <c r="P125" t="str" cm="1">
        <f t="array" ref="P125">_xll.BDP(I125,"ID_ISIN")</f>
        <v>#N/A Mandatory parameter [SECURITY] cannot be empty</v>
      </c>
      <c r="Q125" t="str" cm="1">
        <f t="array" ref="Q125">_xll.BDP(P125&amp;" Govt","MATURITY")</f>
        <v>#N/A Mandatory parameter [SECURITY] cannot be empty Govt</v>
      </c>
      <c r="R125" t="str" cm="1">
        <f t="array" ref="R125">_xll.BDP(I125,"CRNCY")</f>
        <v>#N/A Mandatory parameter [SECURITY] cannot be empty</v>
      </c>
      <c r="S125" s="307" t="str" cm="1">
        <f t="array" ref="S125">_xll.BDP(P125&amp;" Govt","RISK_MID")</f>
        <v>#N/A Mandatory parameter [SECURITY] cannot be empty Govt</v>
      </c>
      <c r="T125" s="308" t="e">
        <f t="shared" si="98"/>
        <v>#VALUE!</v>
      </c>
      <c r="U125" s="280" t="str" cm="1">
        <f t="array" ref="U125">IF(R125="GBP",1,_xll.BDP("GBP"&amp;R125&amp;" CURNCY","PX_LAST"))</f>
        <v>#N/A Invalid Security</v>
      </c>
      <c r="V125" s="393" t="e">
        <f t="shared" si="99"/>
        <v>#VALUE!</v>
      </c>
      <c r="W125" s="280"/>
      <c r="X125" s="249" t="str">
        <f t="shared" si="100"/>
        <v>#N/A Mandatory parameter [SECURITY] cannot be empty</v>
      </c>
      <c r="Y125">
        <f t="shared" si="101"/>
        <v>0</v>
      </c>
      <c r="Z125" s="281">
        <f t="shared" si="102"/>
        <v>0</v>
      </c>
      <c r="AA125" s="281" t="e">
        <f t="shared" si="103"/>
        <v>#VALUE!</v>
      </c>
      <c r="AB125" s="307" t="str" cm="1">
        <f t="array" ref="AB125">_xll.BDP(P125&amp;" Govt","PX_DIRTY_MID")</f>
        <v>#N/A Mandatory parameter [SECURITY] cannot be empty Govt</v>
      </c>
      <c r="AC125" s="310" t="e">
        <f t="shared" si="104"/>
        <v>#VALUE!</v>
      </c>
      <c r="AD125">
        <f t="shared" si="105"/>
        <v>0</v>
      </c>
      <c r="AE125"/>
      <c r="AF125" s="281">
        <f t="shared" si="106"/>
        <v>0</v>
      </c>
      <c r="AG125" s="281" t="e">
        <f t="shared" si="107"/>
        <v>#VALUE!</v>
      </c>
      <c r="AH125" s="310" t="e">
        <f t="shared" si="108"/>
        <v>#VALUE!</v>
      </c>
      <c r="AI125" t="b">
        <f t="shared" si="109"/>
        <v>1</v>
      </c>
      <c r="AJ125" s="307" t="e">
        <f t="shared" si="90"/>
        <v>#VALUE!</v>
      </c>
      <c r="AK125" s="265" t="s">
        <v>1341</v>
      </c>
      <c r="AL125" s="266">
        <f t="shared" si="91"/>
        <v>0</v>
      </c>
      <c r="AM125" s="266">
        <f t="shared" si="110"/>
        <v>0</v>
      </c>
      <c r="AN125" s="266" t="str">
        <f t="shared" si="111"/>
        <v>Buy</v>
      </c>
      <c r="AO125" s="328">
        <f t="shared" si="112"/>
        <v>0</v>
      </c>
      <c r="AP125" s="266" t="str">
        <f t="shared" si="113"/>
        <v>EULNGFI</v>
      </c>
      <c r="AQ125" s="330" t="str">
        <f t="shared" si="97"/>
        <v>07/18/2024</v>
      </c>
      <c r="AR125" s="266" t="s">
        <v>1035</v>
      </c>
      <c r="AS125" s="266" t="s">
        <v>1024</v>
      </c>
      <c r="AT125" s="266" t="s">
        <v>1025</v>
      </c>
      <c r="AV125" s="319"/>
      <c r="AW125" t="str" cm="1">
        <f t="array" ref="AW125">_xll.BDP(I125,"SECURITY_TYP")</f>
        <v>#N/A Mandatory parameter [SECURITY] cannot be empty</v>
      </c>
    </row>
    <row r="126" spans="7:49" s="266" customFormat="1" hidden="1" x14ac:dyDescent="0.35">
      <c r="G126" s="141"/>
      <c r="H126" s="287" t="e">
        <f t="shared" si="58"/>
        <v>#N/A</v>
      </c>
      <c r="I126" s="249"/>
      <c r="J126"/>
      <c r="K126"/>
      <c r="L126"/>
      <c r="M126"/>
      <c r="N126" s="251"/>
      <c r="O126"/>
      <c r="P126" t="str" cm="1">
        <f t="array" ref="P126">_xll.BDP(I126,"ID_ISIN")</f>
        <v>#N/A Mandatory parameter [SECURITY] cannot be empty</v>
      </c>
      <c r="Q126" t="str" cm="1">
        <f t="array" ref="Q126">_xll.BDP(P126&amp;" Govt","MATURITY")</f>
        <v>#N/A Mandatory parameter [SECURITY] cannot be empty Govt</v>
      </c>
      <c r="R126" t="str" cm="1">
        <f t="array" ref="R126">_xll.BDP(I126,"CRNCY")</f>
        <v>#N/A Mandatory parameter [SECURITY] cannot be empty</v>
      </c>
      <c r="S126" s="307" t="str" cm="1">
        <f t="array" ref="S126">_xll.BDP(P126&amp;" Govt","RISK_MID")</f>
        <v>#N/A Mandatory parameter [SECURITY] cannot be empty Govt</v>
      </c>
      <c r="T126" s="308" t="e">
        <f t="shared" si="98"/>
        <v>#VALUE!</v>
      </c>
      <c r="U126" s="280" t="str" cm="1">
        <f t="array" ref="U126">IF(R126="GBP",1,_xll.BDP("GBP"&amp;R126&amp;" CURNCY","PX_LAST"))</f>
        <v>#N/A Invalid Security</v>
      </c>
      <c r="V126" s="393" t="e">
        <f t="shared" si="99"/>
        <v>#VALUE!</v>
      </c>
      <c r="W126" s="280"/>
      <c r="X126" s="249" t="str">
        <f t="shared" si="100"/>
        <v>#N/A Mandatory parameter [SECURITY] cannot be empty</v>
      </c>
      <c r="Y126">
        <f t="shared" si="101"/>
        <v>0</v>
      </c>
      <c r="Z126" s="281">
        <f t="shared" si="102"/>
        <v>0</v>
      </c>
      <c r="AA126" s="281" t="e">
        <f t="shared" si="103"/>
        <v>#VALUE!</v>
      </c>
      <c r="AB126" s="307" t="str" cm="1">
        <f t="array" ref="AB126">_xll.BDP(P126&amp;" Govt","PX_DIRTY_MID")</f>
        <v>#N/A Mandatory parameter [SECURITY] cannot be empty Govt</v>
      </c>
      <c r="AC126" s="310" t="e">
        <f t="shared" si="104"/>
        <v>#VALUE!</v>
      </c>
      <c r="AD126">
        <f t="shared" si="105"/>
        <v>0</v>
      </c>
      <c r="AE126"/>
      <c r="AF126" s="281">
        <f t="shared" si="106"/>
        <v>0</v>
      </c>
      <c r="AG126" s="281" t="e">
        <f t="shared" si="107"/>
        <v>#VALUE!</v>
      </c>
      <c r="AH126" s="310" t="e">
        <f t="shared" si="108"/>
        <v>#VALUE!</v>
      </c>
      <c r="AI126" t="b">
        <f t="shared" si="109"/>
        <v>1</v>
      </c>
      <c r="AJ126" s="307" t="e">
        <f t="shared" si="90"/>
        <v>#VALUE!</v>
      </c>
      <c r="AK126" s="265" t="s">
        <v>1341</v>
      </c>
      <c r="AL126" s="266">
        <f t="shared" si="91"/>
        <v>0</v>
      </c>
      <c r="AM126" s="266">
        <f t="shared" si="110"/>
        <v>0</v>
      </c>
      <c r="AN126" s="266" t="str">
        <f t="shared" si="111"/>
        <v>Buy</v>
      </c>
      <c r="AO126" s="328">
        <f t="shared" si="112"/>
        <v>0</v>
      </c>
      <c r="AP126" s="266" t="str">
        <f t="shared" si="113"/>
        <v>EULNGFI</v>
      </c>
      <c r="AQ126" s="330" t="str">
        <f t="shared" si="97"/>
        <v>07/18/2024</v>
      </c>
      <c r="AR126" s="266" t="s">
        <v>1035</v>
      </c>
      <c r="AS126" s="266" t="s">
        <v>1024</v>
      </c>
      <c r="AT126" s="266" t="s">
        <v>1025</v>
      </c>
      <c r="AV126" s="319"/>
      <c r="AW126" t="str" cm="1">
        <f t="array" ref="AW126">_xll.BDP(I126,"SECURITY_TYP")</f>
        <v>#N/A Mandatory parameter [SECURITY] cannot be empty</v>
      </c>
    </row>
    <row r="127" spans="7:49" s="266" customFormat="1" hidden="1" x14ac:dyDescent="0.35">
      <c r="G127" s="141"/>
      <c r="H127" s="287" t="e">
        <f t="shared" si="58"/>
        <v>#N/A</v>
      </c>
      <c r="I127" s="249"/>
      <c r="J127"/>
      <c r="K127"/>
      <c r="L127"/>
      <c r="M127"/>
      <c r="N127" s="251"/>
      <c r="O127"/>
      <c r="P127" t="str" cm="1">
        <f t="array" ref="P127">_xll.BDP(I127,"ID_ISIN")</f>
        <v>#N/A Mandatory parameter [SECURITY] cannot be empty</v>
      </c>
      <c r="Q127" t="str" cm="1">
        <f t="array" ref="Q127">_xll.BDP(P127&amp;" Govt","MATURITY")</f>
        <v>#N/A Mandatory parameter [SECURITY] cannot be empty Govt</v>
      </c>
      <c r="R127" t="str" cm="1">
        <f t="array" ref="R127">_xll.BDP(I127,"CRNCY")</f>
        <v>#N/A Mandatory parameter [SECURITY] cannot be empty</v>
      </c>
      <c r="S127" s="307" t="str" cm="1">
        <f t="array" ref="S127">_xll.BDP(P127&amp;" Govt","RISK_MID")</f>
        <v>#N/A Mandatory parameter [SECURITY] cannot be empty Govt</v>
      </c>
      <c r="T127" s="308" t="e">
        <f t="shared" si="98"/>
        <v>#VALUE!</v>
      </c>
      <c r="U127" s="280" t="str" cm="1">
        <f t="array" ref="U127">IF(R127="GBP",1,_xll.BDP("GBP"&amp;R127&amp;" CURNCY","PX_LAST"))</f>
        <v>#N/A Invalid Security</v>
      </c>
      <c r="V127" s="393" t="e">
        <f t="shared" si="99"/>
        <v>#VALUE!</v>
      </c>
      <c r="W127" s="280"/>
      <c r="X127" s="249" t="str">
        <f t="shared" si="100"/>
        <v>#N/A Mandatory parameter [SECURITY] cannot be empty</v>
      </c>
      <c r="Y127">
        <f t="shared" si="101"/>
        <v>0</v>
      </c>
      <c r="Z127" s="281">
        <f t="shared" si="102"/>
        <v>0</v>
      </c>
      <c r="AA127" s="281" t="e">
        <f t="shared" si="103"/>
        <v>#VALUE!</v>
      </c>
      <c r="AB127" s="307" t="str" cm="1">
        <f t="array" ref="AB127">_xll.BDP(P127&amp;" Govt","PX_DIRTY_MID")</f>
        <v>#N/A Mandatory parameter [SECURITY] cannot be empty Govt</v>
      </c>
      <c r="AC127" s="310" t="e">
        <f t="shared" si="104"/>
        <v>#VALUE!</v>
      </c>
      <c r="AD127">
        <f t="shared" si="105"/>
        <v>0</v>
      </c>
      <c r="AE127"/>
      <c r="AF127" s="281">
        <f t="shared" si="106"/>
        <v>0</v>
      </c>
      <c r="AG127" s="281" t="e">
        <f t="shared" si="107"/>
        <v>#VALUE!</v>
      </c>
      <c r="AH127" s="310" t="e">
        <f t="shared" si="108"/>
        <v>#VALUE!</v>
      </c>
      <c r="AI127" t="b">
        <f t="shared" si="109"/>
        <v>1</v>
      </c>
      <c r="AJ127" s="307" t="e">
        <f t="shared" si="90"/>
        <v>#VALUE!</v>
      </c>
      <c r="AK127" s="265" t="s">
        <v>1341</v>
      </c>
      <c r="AL127" s="266">
        <f t="shared" si="91"/>
        <v>0</v>
      </c>
      <c r="AM127" s="266">
        <f t="shared" si="110"/>
        <v>0</v>
      </c>
      <c r="AN127" s="266" t="str">
        <f t="shared" si="111"/>
        <v>Buy</v>
      </c>
      <c r="AO127" s="328">
        <f t="shared" si="112"/>
        <v>0</v>
      </c>
      <c r="AP127" s="266" t="str">
        <f t="shared" si="113"/>
        <v>EULNGFI</v>
      </c>
      <c r="AQ127" s="330" t="str">
        <f t="shared" si="97"/>
        <v>07/18/2024</v>
      </c>
      <c r="AR127" s="266" t="s">
        <v>1035</v>
      </c>
      <c r="AS127" s="266" t="s">
        <v>1024</v>
      </c>
      <c r="AT127" s="266" t="s">
        <v>1025</v>
      </c>
      <c r="AV127" s="319"/>
      <c r="AW127" t="str" cm="1">
        <f t="array" ref="AW127">_xll.BDP(I127,"SECURITY_TYP")</f>
        <v>#N/A Mandatory parameter [SECURITY] cannot be empty</v>
      </c>
    </row>
    <row r="128" spans="7:49" s="266" customFormat="1" hidden="1" x14ac:dyDescent="0.35">
      <c r="G128" s="141"/>
      <c r="H128" s="287" t="e">
        <f t="shared" si="58"/>
        <v>#N/A</v>
      </c>
      <c r="I128" s="249"/>
      <c r="J128"/>
      <c r="K128"/>
      <c r="L128"/>
      <c r="M128"/>
      <c r="N128" s="251"/>
      <c r="O128"/>
      <c r="P128" t="str" cm="1">
        <f t="array" ref="P128">_xll.BDP(I128,"ID_ISIN")</f>
        <v>#N/A Mandatory parameter [SECURITY] cannot be empty</v>
      </c>
      <c r="Q128" t="str" cm="1">
        <f t="array" ref="Q128">_xll.BDP(P128&amp;" Govt","MATURITY")</f>
        <v>#N/A Mandatory parameter [SECURITY] cannot be empty Govt</v>
      </c>
      <c r="R128" t="str" cm="1">
        <f t="array" ref="R128">_xll.BDP(I128,"CRNCY")</f>
        <v>#N/A Mandatory parameter [SECURITY] cannot be empty</v>
      </c>
      <c r="S128" s="307" t="str" cm="1">
        <f t="array" ref="S128">_xll.BDP(P128&amp;" Govt","RISK_MID")</f>
        <v>#N/A Mandatory parameter [SECURITY] cannot be empty Govt</v>
      </c>
      <c r="T128" s="308" t="e">
        <f t="shared" si="98"/>
        <v>#VALUE!</v>
      </c>
      <c r="U128" s="280" t="str" cm="1">
        <f t="array" ref="U128">IF(R128="GBP",1,_xll.BDP("GBP"&amp;R128&amp;" CURNCY","PX_LAST"))</f>
        <v>#N/A Invalid Security</v>
      </c>
      <c r="V128" s="393" t="e">
        <f t="shared" si="99"/>
        <v>#VALUE!</v>
      </c>
      <c r="W128" s="280"/>
      <c r="X128" s="249" t="str">
        <f t="shared" si="100"/>
        <v>#N/A Mandatory parameter [SECURITY] cannot be empty</v>
      </c>
      <c r="Y128">
        <f t="shared" si="101"/>
        <v>0</v>
      </c>
      <c r="Z128" s="281">
        <f t="shared" si="102"/>
        <v>0</v>
      </c>
      <c r="AA128" s="281" t="e">
        <f t="shared" si="103"/>
        <v>#VALUE!</v>
      </c>
      <c r="AB128" s="307" t="str" cm="1">
        <f t="array" ref="AB128">_xll.BDP(P128&amp;" Govt","PX_DIRTY_MID")</f>
        <v>#N/A Mandatory parameter [SECURITY] cannot be empty Govt</v>
      </c>
      <c r="AC128" s="310" t="e">
        <f t="shared" si="104"/>
        <v>#VALUE!</v>
      </c>
      <c r="AD128">
        <f t="shared" si="105"/>
        <v>0</v>
      </c>
      <c r="AE128"/>
      <c r="AF128" s="281">
        <f t="shared" si="106"/>
        <v>0</v>
      </c>
      <c r="AG128" s="281" t="e">
        <f t="shared" si="107"/>
        <v>#VALUE!</v>
      </c>
      <c r="AH128" s="310" t="e">
        <f t="shared" si="108"/>
        <v>#VALUE!</v>
      </c>
      <c r="AI128" t="b">
        <f t="shared" si="109"/>
        <v>1</v>
      </c>
      <c r="AJ128" s="307" t="e">
        <f t="shared" si="90"/>
        <v>#VALUE!</v>
      </c>
      <c r="AK128" s="265" t="s">
        <v>1341</v>
      </c>
      <c r="AL128" s="266">
        <f t="shared" si="91"/>
        <v>0</v>
      </c>
      <c r="AM128" s="266">
        <f t="shared" si="110"/>
        <v>0</v>
      </c>
      <c r="AN128" s="266" t="str">
        <f t="shared" si="111"/>
        <v>Buy</v>
      </c>
      <c r="AO128" s="328">
        <f t="shared" si="112"/>
        <v>0</v>
      </c>
      <c r="AP128" s="266" t="str">
        <f t="shared" si="113"/>
        <v>EULNGFI</v>
      </c>
      <c r="AQ128" s="330" t="str">
        <f t="shared" si="97"/>
        <v>07/18/2024</v>
      </c>
      <c r="AR128" s="266" t="s">
        <v>1035</v>
      </c>
      <c r="AS128" s="266" t="s">
        <v>1024</v>
      </c>
      <c r="AT128" s="266" t="s">
        <v>1025</v>
      </c>
      <c r="AV128" s="319"/>
      <c r="AW128" t="str" cm="1">
        <f t="array" ref="AW128">_xll.BDP(I128,"SECURITY_TYP")</f>
        <v>#N/A Mandatory parameter [SECURITY] cannot be empty</v>
      </c>
    </row>
    <row r="129" spans="7:49" s="266" customFormat="1" hidden="1" x14ac:dyDescent="0.35">
      <c r="G129" s="141"/>
      <c r="H129" s="287" t="e">
        <f t="shared" si="58"/>
        <v>#N/A</v>
      </c>
      <c r="I129" s="249"/>
      <c r="J129"/>
      <c r="K129"/>
      <c r="L129"/>
      <c r="M129"/>
      <c r="N129" s="251"/>
      <c r="O129"/>
      <c r="P129" t="str" cm="1">
        <f t="array" ref="P129">_xll.BDP(I129,"ID_ISIN")</f>
        <v>#N/A Mandatory parameter [SECURITY] cannot be empty</v>
      </c>
      <c r="Q129" t="str" cm="1">
        <f t="array" ref="Q129">_xll.BDP(P129&amp;" Govt","MATURITY")</f>
        <v>#N/A Mandatory parameter [SECURITY] cannot be empty Govt</v>
      </c>
      <c r="R129" t="str" cm="1">
        <f t="array" ref="R129">_xll.BDP(I129,"CRNCY")</f>
        <v>#N/A Mandatory parameter [SECURITY] cannot be empty</v>
      </c>
      <c r="S129" s="307" t="str" cm="1">
        <f t="array" ref="S129">_xll.BDP(P129&amp;" Govt","RISK_MID")</f>
        <v>#N/A Mandatory parameter [SECURITY] cannot be empty Govt</v>
      </c>
      <c r="T129" s="308" t="e">
        <f t="shared" si="98"/>
        <v>#VALUE!</v>
      </c>
      <c r="U129" s="280" t="str" cm="1">
        <f t="array" ref="U129">IF(R129="GBP",1,_xll.BDP("GBP"&amp;R129&amp;" CURNCY","PX_LAST"))</f>
        <v>#N/A Invalid Security</v>
      </c>
      <c r="V129" s="393" t="e">
        <f t="shared" si="99"/>
        <v>#VALUE!</v>
      </c>
      <c r="W129" s="280"/>
      <c r="X129" s="249" t="str">
        <f t="shared" si="100"/>
        <v>#N/A Mandatory parameter [SECURITY] cannot be empty</v>
      </c>
      <c r="Y129">
        <f t="shared" si="101"/>
        <v>0</v>
      </c>
      <c r="Z129" s="281">
        <f t="shared" si="102"/>
        <v>0</v>
      </c>
      <c r="AA129" s="281" t="e">
        <f t="shared" si="103"/>
        <v>#VALUE!</v>
      </c>
      <c r="AB129" s="307" t="str" cm="1">
        <f t="array" ref="AB129">_xll.BDP(P129&amp;" Govt","PX_DIRTY_MID")</f>
        <v>#N/A Mandatory parameter [SECURITY] cannot be empty Govt</v>
      </c>
      <c r="AC129" s="310" t="e">
        <f t="shared" si="104"/>
        <v>#VALUE!</v>
      </c>
      <c r="AD129">
        <f t="shared" si="105"/>
        <v>0</v>
      </c>
      <c r="AE129"/>
      <c r="AF129" s="281">
        <f t="shared" si="106"/>
        <v>0</v>
      </c>
      <c r="AG129" s="281" t="e">
        <f t="shared" si="107"/>
        <v>#VALUE!</v>
      </c>
      <c r="AH129" s="310" t="e">
        <f t="shared" si="108"/>
        <v>#VALUE!</v>
      </c>
      <c r="AI129" t="b">
        <f t="shared" si="109"/>
        <v>1</v>
      </c>
      <c r="AJ129" s="307" t="e">
        <f t="shared" si="90"/>
        <v>#VALUE!</v>
      </c>
      <c r="AK129" s="265" t="s">
        <v>1341</v>
      </c>
      <c r="AL129" s="266">
        <f t="shared" si="91"/>
        <v>0</v>
      </c>
      <c r="AM129" s="266">
        <f t="shared" si="110"/>
        <v>0</v>
      </c>
      <c r="AN129" s="266" t="str">
        <f t="shared" si="111"/>
        <v>Buy</v>
      </c>
      <c r="AO129" s="328">
        <f t="shared" si="112"/>
        <v>0</v>
      </c>
      <c r="AP129" s="266" t="str">
        <f t="shared" si="113"/>
        <v>EULNGFI</v>
      </c>
      <c r="AQ129" s="330" t="str">
        <f t="shared" si="97"/>
        <v>07/18/2024</v>
      </c>
      <c r="AR129" s="266" t="s">
        <v>1035</v>
      </c>
      <c r="AS129" s="266" t="s">
        <v>1024</v>
      </c>
      <c r="AT129" s="266" t="s">
        <v>1025</v>
      </c>
      <c r="AV129" s="319"/>
      <c r="AW129" t="str" cm="1">
        <f t="array" ref="AW129">_xll.BDP(I129,"SECURITY_TYP")</f>
        <v>#N/A Mandatory parameter [SECURITY] cannot be empty</v>
      </c>
    </row>
    <row r="130" spans="7:49" s="266" customFormat="1" hidden="1" x14ac:dyDescent="0.35">
      <c r="G130" s="141"/>
      <c r="H130" s="287" t="e">
        <f t="shared" si="58"/>
        <v>#N/A</v>
      </c>
      <c r="I130" s="249"/>
      <c r="J130"/>
      <c r="K130"/>
      <c r="L130"/>
      <c r="M130"/>
      <c r="N130" s="251"/>
      <c r="O130"/>
      <c r="P130" t="str" cm="1">
        <f t="array" ref="P130">_xll.BDP(I130,"ID_ISIN")</f>
        <v>#N/A Mandatory parameter [SECURITY] cannot be empty</v>
      </c>
      <c r="Q130" t="str" cm="1">
        <f t="array" ref="Q130">_xll.BDP(P130&amp;" Govt","MATURITY")</f>
        <v>#N/A Mandatory parameter [SECURITY] cannot be empty Govt</v>
      </c>
      <c r="R130" t="str" cm="1">
        <f t="array" ref="R130">_xll.BDP(I130,"CRNCY")</f>
        <v>#N/A Mandatory parameter [SECURITY] cannot be empty</v>
      </c>
      <c r="S130" s="307" t="str" cm="1">
        <f t="array" ref="S130">_xll.BDP(P130&amp;" Govt","RISK_MID")</f>
        <v>#N/A Mandatory parameter [SECURITY] cannot be empty Govt</v>
      </c>
      <c r="T130" s="308" t="e">
        <f t="shared" si="98"/>
        <v>#VALUE!</v>
      </c>
      <c r="U130" s="280" t="str" cm="1">
        <f t="array" ref="U130">IF(R130="GBP",1,_xll.BDP("GBP"&amp;R130&amp;" CURNCY","PX_LAST"))</f>
        <v>#N/A Invalid Security</v>
      </c>
      <c r="V130" s="393" t="e">
        <f t="shared" si="99"/>
        <v>#VALUE!</v>
      </c>
      <c r="W130" s="280"/>
      <c r="X130" s="249" t="str">
        <f t="shared" si="100"/>
        <v>#N/A Mandatory parameter [SECURITY] cannot be empty</v>
      </c>
      <c r="Y130">
        <f t="shared" si="101"/>
        <v>0</v>
      </c>
      <c r="Z130" s="281">
        <f t="shared" si="102"/>
        <v>0</v>
      </c>
      <c r="AA130" s="281" t="e">
        <f t="shared" si="103"/>
        <v>#VALUE!</v>
      </c>
      <c r="AB130" s="307" t="str" cm="1">
        <f t="array" ref="AB130">_xll.BDP(P130&amp;" Govt","PX_DIRTY_MID")</f>
        <v>#N/A Mandatory parameter [SECURITY] cannot be empty Govt</v>
      </c>
      <c r="AC130" s="310" t="e">
        <f t="shared" si="104"/>
        <v>#VALUE!</v>
      </c>
      <c r="AD130">
        <f t="shared" si="105"/>
        <v>0</v>
      </c>
      <c r="AE130"/>
      <c r="AF130" s="281">
        <f t="shared" si="106"/>
        <v>0</v>
      </c>
      <c r="AG130" s="281" t="e">
        <f t="shared" si="107"/>
        <v>#VALUE!</v>
      </c>
      <c r="AH130" s="310" t="e">
        <f t="shared" si="108"/>
        <v>#VALUE!</v>
      </c>
      <c r="AI130" t="b">
        <f t="shared" si="109"/>
        <v>1</v>
      </c>
      <c r="AJ130" s="307" t="e">
        <f t="shared" si="90"/>
        <v>#VALUE!</v>
      </c>
      <c r="AK130" s="265" t="s">
        <v>1341</v>
      </c>
      <c r="AL130" s="266">
        <f t="shared" si="91"/>
        <v>0</v>
      </c>
      <c r="AM130" s="266">
        <f t="shared" si="110"/>
        <v>0</v>
      </c>
      <c r="AN130" s="266" t="str">
        <f t="shared" si="111"/>
        <v>Buy</v>
      </c>
      <c r="AO130" s="328">
        <f t="shared" si="112"/>
        <v>0</v>
      </c>
      <c r="AP130" s="266" t="str">
        <f t="shared" si="113"/>
        <v>EULNGFI</v>
      </c>
      <c r="AQ130" s="330" t="str">
        <f t="shared" si="97"/>
        <v>07/18/2024</v>
      </c>
      <c r="AR130" s="266" t="s">
        <v>1035</v>
      </c>
      <c r="AS130" s="266" t="s">
        <v>1024</v>
      </c>
      <c r="AT130" s="266" t="s">
        <v>1025</v>
      </c>
      <c r="AV130" s="319"/>
      <c r="AW130" t="str" cm="1">
        <f t="array" ref="AW130">_xll.BDP(I130,"SECURITY_TYP")</f>
        <v>#N/A Mandatory parameter [SECURITY] cannot be empty</v>
      </c>
    </row>
    <row r="131" spans="7:49" s="266" customFormat="1" hidden="1" x14ac:dyDescent="0.35">
      <c r="G131" s="141"/>
      <c r="H131" s="287" t="e">
        <f t="shared" si="58"/>
        <v>#N/A</v>
      </c>
      <c r="I131" s="249"/>
      <c r="J131"/>
      <c r="K131"/>
      <c r="L131"/>
      <c r="M131"/>
      <c r="N131" s="251"/>
      <c r="O131"/>
      <c r="P131" t="str" cm="1">
        <f t="array" ref="P131">_xll.BDP(I131,"ID_ISIN")</f>
        <v>#N/A Mandatory parameter [SECURITY] cannot be empty</v>
      </c>
      <c r="Q131" t="str" cm="1">
        <f t="array" ref="Q131">_xll.BDP(P131&amp;" Govt","MATURITY")</f>
        <v>#N/A Mandatory parameter [SECURITY] cannot be empty Govt</v>
      </c>
      <c r="R131" t="str" cm="1">
        <f t="array" ref="R131">_xll.BDP(I131,"CRNCY")</f>
        <v>#N/A Mandatory parameter [SECURITY] cannot be empty</v>
      </c>
      <c r="S131" s="307" t="str" cm="1">
        <f t="array" ref="S131">_xll.BDP(P131&amp;" Govt","RISK_MID")</f>
        <v>#N/A Mandatory parameter [SECURITY] cannot be empty Govt</v>
      </c>
      <c r="T131" s="308" t="e">
        <f t="shared" si="98"/>
        <v>#VALUE!</v>
      </c>
      <c r="U131" s="280" t="str" cm="1">
        <f t="array" ref="U131">IF(R131="GBP",1,_xll.BDP("GBP"&amp;R131&amp;" CURNCY","PX_LAST"))</f>
        <v>#N/A Invalid Security</v>
      </c>
      <c r="V131" s="393" t="e">
        <f t="shared" si="99"/>
        <v>#VALUE!</v>
      </c>
      <c r="W131" s="280"/>
      <c r="X131" s="249" t="str">
        <f t="shared" si="100"/>
        <v>#N/A Mandatory parameter [SECURITY] cannot be empty</v>
      </c>
      <c r="Y131">
        <f t="shared" si="101"/>
        <v>0</v>
      </c>
      <c r="Z131" s="281">
        <f t="shared" si="102"/>
        <v>0</v>
      </c>
      <c r="AA131" s="281" t="e">
        <f t="shared" si="103"/>
        <v>#VALUE!</v>
      </c>
      <c r="AB131" s="307" t="str" cm="1">
        <f t="array" ref="AB131">_xll.BDP(P131&amp;" Govt","PX_DIRTY_MID")</f>
        <v>#N/A Mandatory parameter [SECURITY] cannot be empty Govt</v>
      </c>
      <c r="AC131" s="310" t="e">
        <f t="shared" si="104"/>
        <v>#VALUE!</v>
      </c>
      <c r="AD131">
        <f t="shared" si="105"/>
        <v>0</v>
      </c>
      <c r="AE131"/>
      <c r="AF131" s="281">
        <f t="shared" si="106"/>
        <v>0</v>
      </c>
      <c r="AG131" s="281" t="e">
        <f t="shared" si="107"/>
        <v>#VALUE!</v>
      </c>
      <c r="AH131" s="310" t="e">
        <f t="shared" si="108"/>
        <v>#VALUE!</v>
      </c>
      <c r="AI131" t="b">
        <f t="shared" si="109"/>
        <v>1</v>
      </c>
      <c r="AJ131" s="307" t="e">
        <f t="shared" si="90"/>
        <v>#VALUE!</v>
      </c>
      <c r="AK131" s="265" t="s">
        <v>1341</v>
      </c>
      <c r="AL131" s="266">
        <f t="shared" si="91"/>
        <v>0</v>
      </c>
      <c r="AM131" s="266">
        <f t="shared" si="110"/>
        <v>0</v>
      </c>
      <c r="AN131" s="266" t="str">
        <f t="shared" si="111"/>
        <v>Buy</v>
      </c>
      <c r="AO131" s="328">
        <f t="shared" si="112"/>
        <v>0</v>
      </c>
      <c r="AP131" s="266" t="str">
        <f t="shared" si="113"/>
        <v>EULNGFI</v>
      </c>
      <c r="AQ131" s="330" t="str">
        <f t="shared" si="97"/>
        <v>07/18/2024</v>
      </c>
      <c r="AR131" s="266" t="s">
        <v>1035</v>
      </c>
      <c r="AS131" s="266" t="s">
        <v>1024</v>
      </c>
      <c r="AT131" s="266" t="s">
        <v>1025</v>
      </c>
      <c r="AV131" s="319"/>
      <c r="AW131" t="str" cm="1">
        <f t="array" ref="AW131">_xll.BDP(I131,"SECURITY_TYP")</f>
        <v>#N/A Mandatory parameter [SECURITY] cannot be empty</v>
      </c>
    </row>
    <row r="132" spans="7:49" s="266" customFormat="1" hidden="1" x14ac:dyDescent="0.35">
      <c r="G132" s="141"/>
      <c r="H132" s="287" t="e">
        <f t="shared" si="58"/>
        <v>#N/A</v>
      </c>
      <c r="I132" s="249"/>
      <c r="J132"/>
      <c r="K132"/>
      <c r="L132"/>
      <c r="M132"/>
      <c r="N132" s="251"/>
      <c r="O132"/>
      <c r="P132" t="str" cm="1">
        <f t="array" ref="P132">_xll.BDP(I132,"ID_ISIN")</f>
        <v>#N/A Mandatory parameter [SECURITY] cannot be empty</v>
      </c>
      <c r="Q132" t="str" cm="1">
        <f t="array" ref="Q132">_xll.BDP(P132&amp;" Govt","MATURITY")</f>
        <v>#N/A Mandatory parameter [SECURITY] cannot be empty Govt</v>
      </c>
      <c r="R132" t="str" cm="1">
        <f t="array" ref="R132">_xll.BDP(I132,"CRNCY")</f>
        <v>#N/A Mandatory parameter [SECURITY] cannot be empty</v>
      </c>
      <c r="S132" s="307" t="str" cm="1">
        <f t="array" ref="S132">_xll.BDP(P132&amp;" Govt","RISK_MID")</f>
        <v>#N/A Mandatory parameter [SECURITY] cannot be empty Govt</v>
      </c>
      <c r="T132" s="308" t="e">
        <f t="shared" si="98"/>
        <v>#VALUE!</v>
      </c>
      <c r="U132" s="280" t="str" cm="1">
        <f t="array" ref="U132">IF(R132="GBP",1,_xll.BDP("GBP"&amp;R132&amp;" CURNCY","PX_LAST"))</f>
        <v>#N/A Invalid Security</v>
      </c>
      <c r="V132" s="393" t="e">
        <f t="shared" si="99"/>
        <v>#VALUE!</v>
      </c>
      <c r="W132" s="280"/>
      <c r="X132" s="249" t="str">
        <f t="shared" si="100"/>
        <v>#N/A Mandatory parameter [SECURITY] cannot be empty</v>
      </c>
      <c r="Y132">
        <f t="shared" si="101"/>
        <v>0</v>
      </c>
      <c r="Z132" s="281">
        <f t="shared" si="102"/>
        <v>0</v>
      </c>
      <c r="AA132" s="281" t="e">
        <f t="shared" si="103"/>
        <v>#VALUE!</v>
      </c>
      <c r="AB132" s="307" t="str" cm="1">
        <f t="array" ref="AB132">_xll.BDP(P132&amp;" Govt","PX_DIRTY_MID")</f>
        <v>#N/A Mandatory parameter [SECURITY] cannot be empty Govt</v>
      </c>
      <c r="AC132" s="310" t="e">
        <f t="shared" si="104"/>
        <v>#VALUE!</v>
      </c>
      <c r="AD132">
        <f t="shared" si="105"/>
        <v>0</v>
      </c>
      <c r="AE132"/>
      <c r="AF132" s="281">
        <f t="shared" si="106"/>
        <v>0</v>
      </c>
      <c r="AG132" s="281" t="e">
        <f t="shared" si="107"/>
        <v>#VALUE!</v>
      </c>
      <c r="AH132" s="310" t="e">
        <f t="shared" si="108"/>
        <v>#VALUE!</v>
      </c>
      <c r="AI132" t="b">
        <f t="shared" si="109"/>
        <v>1</v>
      </c>
      <c r="AJ132" s="307" t="e">
        <f t="shared" si="90"/>
        <v>#VALUE!</v>
      </c>
      <c r="AK132" s="265" t="s">
        <v>1341</v>
      </c>
      <c r="AL132" s="266">
        <f t="shared" si="91"/>
        <v>0</v>
      </c>
      <c r="AM132" s="266">
        <f t="shared" si="110"/>
        <v>0</v>
      </c>
      <c r="AN132" s="266" t="str">
        <f t="shared" si="111"/>
        <v>Buy</v>
      </c>
      <c r="AO132" s="328">
        <f t="shared" si="112"/>
        <v>0</v>
      </c>
      <c r="AP132" s="266" t="str">
        <f t="shared" si="113"/>
        <v>EULNGFI</v>
      </c>
      <c r="AQ132" s="330" t="str">
        <f t="shared" si="97"/>
        <v>07/18/2024</v>
      </c>
      <c r="AR132" s="266" t="s">
        <v>1035</v>
      </c>
      <c r="AS132" s="266" t="s">
        <v>1024</v>
      </c>
      <c r="AT132" s="266" t="s">
        <v>1025</v>
      </c>
      <c r="AV132" s="319"/>
      <c r="AW132" t="str" cm="1">
        <f t="array" ref="AW132">_xll.BDP(I132,"SECURITY_TYP")</f>
        <v>#N/A Mandatory parameter [SECURITY] cannot be empty</v>
      </c>
    </row>
    <row r="133" spans="7:49" s="266" customFormat="1" hidden="1" x14ac:dyDescent="0.35">
      <c r="G133" s="141"/>
      <c r="H133" s="287" t="e">
        <f t="shared" si="58"/>
        <v>#N/A</v>
      </c>
      <c r="I133" s="249"/>
      <c r="J133"/>
      <c r="K133"/>
      <c r="L133"/>
      <c r="M133"/>
      <c r="N133" s="251"/>
      <c r="O133"/>
      <c r="P133" t="str" cm="1">
        <f t="array" ref="P133">_xll.BDP(I133,"ID_ISIN")</f>
        <v>#N/A Mandatory parameter [SECURITY] cannot be empty</v>
      </c>
      <c r="Q133" t="str" cm="1">
        <f t="array" ref="Q133">_xll.BDP(P133&amp;" Govt","MATURITY")</f>
        <v>#N/A Mandatory parameter [SECURITY] cannot be empty Govt</v>
      </c>
      <c r="R133" t="str" cm="1">
        <f t="array" ref="R133">_xll.BDP(I133,"CRNCY")</f>
        <v>#N/A Mandatory parameter [SECURITY] cannot be empty</v>
      </c>
      <c r="S133" s="307" t="str" cm="1">
        <f t="array" ref="S133">_xll.BDP(P133&amp;" Govt","RISK_MID")</f>
        <v>#N/A Mandatory parameter [SECURITY] cannot be empty Govt</v>
      </c>
      <c r="T133" s="308" t="e">
        <f t="shared" si="98"/>
        <v>#VALUE!</v>
      </c>
      <c r="U133" s="280" t="str" cm="1">
        <f t="array" ref="U133">IF(R133="GBP",1,_xll.BDP("GBP"&amp;R133&amp;" CURNCY","PX_LAST"))</f>
        <v>#N/A Invalid Security</v>
      </c>
      <c r="V133" s="393" t="e">
        <f t="shared" si="99"/>
        <v>#VALUE!</v>
      </c>
      <c r="W133" s="280"/>
      <c r="X133" s="249" t="str">
        <f t="shared" si="100"/>
        <v>#N/A Mandatory parameter [SECURITY] cannot be empty</v>
      </c>
      <c r="Y133">
        <f t="shared" si="101"/>
        <v>0</v>
      </c>
      <c r="Z133" s="281">
        <f t="shared" si="102"/>
        <v>0</v>
      </c>
      <c r="AA133" s="281" t="e">
        <f t="shared" si="103"/>
        <v>#VALUE!</v>
      </c>
      <c r="AB133" s="307" t="str" cm="1">
        <f t="array" ref="AB133">_xll.BDP(P133&amp;" Govt","PX_DIRTY_MID")</f>
        <v>#N/A Mandatory parameter [SECURITY] cannot be empty Govt</v>
      </c>
      <c r="AC133" s="310" t="e">
        <f t="shared" si="104"/>
        <v>#VALUE!</v>
      </c>
      <c r="AD133">
        <f t="shared" si="105"/>
        <v>0</v>
      </c>
      <c r="AE133"/>
      <c r="AF133" s="281">
        <f t="shared" si="106"/>
        <v>0</v>
      </c>
      <c r="AG133" s="281" t="e">
        <f t="shared" si="107"/>
        <v>#VALUE!</v>
      </c>
      <c r="AH133" s="310" t="e">
        <f t="shared" si="108"/>
        <v>#VALUE!</v>
      </c>
      <c r="AI133" t="b">
        <f t="shared" si="109"/>
        <v>1</v>
      </c>
      <c r="AJ133" s="307" t="e">
        <f t="shared" si="90"/>
        <v>#VALUE!</v>
      </c>
      <c r="AK133" s="265" t="s">
        <v>1341</v>
      </c>
      <c r="AL133" s="266">
        <f t="shared" si="91"/>
        <v>0</v>
      </c>
      <c r="AM133" s="266">
        <f t="shared" si="110"/>
        <v>0</v>
      </c>
      <c r="AN133" s="266" t="str">
        <f t="shared" si="111"/>
        <v>Buy</v>
      </c>
      <c r="AO133" s="328">
        <f t="shared" si="112"/>
        <v>0</v>
      </c>
      <c r="AP133" s="266" t="str">
        <f t="shared" si="113"/>
        <v>EULNGFI</v>
      </c>
      <c r="AQ133" s="330" t="str">
        <f t="shared" si="97"/>
        <v>07/18/2024</v>
      </c>
      <c r="AR133" s="266" t="s">
        <v>1035</v>
      </c>
      <c r="AS133" s="266" t="s">
        <v>1024</v>
      </c>
      <c r="AT133" s="266" t="s">
        <v>1025</v>
      </c>
      <c r="AV133" s="319"/>
      <c r="AW133" t="str" cm="1">
        <f t="array" ref="AW133">_xll.BDP(I133,"SECURITY_TYP")</f>
        <v>#N/A Mandatory parameter [SECURITY] cannot be empty</v>
      </c>
    </row>
    <row r="134" spans="7:49" s="266" customFormat="1" hidden="1" x14ac:dyDescent="0.35">
      <c r="G134" s="141"/>
      <c r="H134" s="287" t="e">
        <f t="shared" ref="H134:H149" si="114">VLOOKUP(I134,$A$4:$D$307,4,0)-L134</f>
        <v>#N/A</v>
      </c>
      <c r="I134" s="249"/>
      <c r="J134"/>
      <c r="K134"/>
      <c r="L134"/>
      <c r="M134"/>
      <c r="N134" s="251"/>
      <c r="O134"/>
      <c r="P134" t="str" cm="1">
        <f t="array" ref="P134">_xll.BDP(I134,"ID_ISIN")</f>
        <v>#N/A Mandatory parameter [SECURITY] cannot be empty</v>
      </c>
      <c r="Q134" t="str" cm="1">
        <f t="array" ref="Q134">_xll.BDP(P134&amp;" Govt","MATURITY")</f>
        <v>#N/A Mandatory parameter [SECURITY] cannot be empty Govt</v>
      </c>
      <c r="R134" t="str" cm="1">
        <f t="array" ref="R134">_xll.BDP(I134,"CRNCY")</f>
        <v>#N/A Mandatory parameter [SECURITY] cannot be empty</v>
      </c>
      <c r="S134" s="307" t="str" cm="1">
        <f t="array" ref="S134">_xll.BDP(P134&amp;" Govt","RISK_MID")</f>
        <v>#N/A Mandatory parameter [SECURITY] cannot be empty Govt</v>
      </c>
      <c r="T134" s="308" t="e">
        <f t="shared" si="98"/>
        <v>#VALUE!</v>
      </c>
      <c r="U134" s="280" t="str" cm="1">
        <f t="array" ref="U134">IF(R134="GBP",1,_xll.BDP("GBP"&amp;R134&amp;" CURNCY","PX_LAST"))</f>
        <v>#N/A Invalid Security</v>
      </c>
      <c r="V134" s="393" t="e">
        <f t="shared" si="99"/>
        <v>#VALUE!</v>
      </c>
      <c r="W134" s="280"/>
      <c r="X134" s="249" t="str">
        <f t="shared" si="100"/>
        <v>#N/A Mandatory parameter [SECURITY] cannot be empty</v>
      </c>
      <c r="Y134">
        <f t="shared" si="101"/>
        <v>0</v>
      </c>
      <c r="Z134" s="281">
        <f t="shared" si="102"/>
        <v>0</v>
      </c>
      <c r="AA134" s="281" t="e">
        <f t="shared" si="103"/>
        <v>#VALUE!</v>
      </c>
      <c r="AB134" s="307" t="str" cm="1">
        <f t="array" ref="AB134">_xll.BDP(P134&amp;" Govt","PX_DIRTY_MID")</f>
        <v>#N/A Mandatory parameter [SECURITY] cannot be empty Govt</v>
      </c>
      <c r="AC134" s="310" t="e">
        <f t="shared" si="104"/>
        <v>#VALUE!</v>
      </c>
      <c r="AD134">
        <f t="shared" si="105"/>
        <v>0</v>
      </c>
      <c r="AE134"/>
      <c r="AF134" s="281">
        <f t="shared" si="106"/>
        <v>0</v>
      </c>
      <c r="AG134" s="281" t="e">
        <f t="shared" si="107"/>
        <v>#VALUE!</v>
      </c>
      <c r="AH134" s="310" t="e">
        <f t="shared" si="108"/>
        <v>#VALUE!</v>
      </c>
      <c r="AI134" t="b">
        <f t="shared" si="109"/>
        <v>1</v>
      </c>
      <c r="AJ134" s="307" t="e">
        <f t="shared" si="90"/>
        <v>#VALUE!</v>
      </c>
      <c r="AK134" s="265" t="s">
        <v>1341</v>
      </c>
      <c r="AL134" s="266">
        <f t="shared" ref="AL134" si="115">K134</f>
        <v>0</v>
      </c>
      <c r="AM134" s="266">
        <f t="shared" si="110"/>
        <v>0</v>
      </c>
      <c r="AN134" s="266" t="str">
        <f t="shared" si="111"/>
        <v>Buy</v>
      </c>
      <c r="AO134" s="328">
        <f t="shared" si="112"/>
        <v>0</v>
      </c>
      <c r="AP134" s="266" t="str">
        <f t="shared" si="113"/>
        <v>EULNGFI</v>
      </c>
      <c r="AQ134" s="330" t="str">
        <f t="shared" si="97"/>
        <v>07/18/2024</v>
      </c>
      <c r="AR134" s="266" t="s">
        <v>1035</v>
      </c>
      <c r="AS134" s="266" t="s">
        <v>1024</v>
      </c>
      <c r="AT134" s="266" t="s">
        <v>1025</v>
      </c>
      <c r="AV134" s="319"/>
      <c r="AW134" t="str" cm="1">
        <f t="array" ref="AW134">_xll.BDP(I134,"SECURITY_TYP")</f>
        <v>#N/A Mandatory parameter [SECURITY] cannot be empty</v>
      </c>
    </row>
    <row r="135" spans="7:49" s="266" customFormat="1" hidden="1" x14ac:dyDescent="0.35">
      <c r="G135" s="141"/>
      <c r="H135" s="287" t="e">
        <f t="shared" si="114"/>
        <v>#N/A</v>
      </c>
      <c r="I135" s="249"/>
      <c r="J135"/>
      <c r="K135"/>
      <c r="L135"/>
      <c r="M135"/>
      <c r="N135" s="251"/>
      <c r="O135"/>
      <c r="P135"/>
      <c r="Q135"/>
      <c r="R135"/>
      <c r="S135" s="307"/>
      <c r="T135" s="308"/>
      <c r="U135" s="280"/>
      <c r="V135" s="393"/>
      <c r="W135" s="280"/>
      <c r="X135" s="249"/>
      <c r="Y135"/>
      <c r="Z135" s="281"/>
      <c r="AA135" s="281"/>
      <c r="AB135" s="307"/>
      <c r="AC135" s="310"/>
      <c r="AD135"/>
      <c r="AE135"/>
      <c r="AF135" s="281"/>
      <c r="AG135" s="281"/>
      <c r="AH135" s="310"/>
      <c r="AI135"/>
      <c r="AJ135"/>
      <c r="AK135" s="265"/>
      <c r="AO135" s="328"/>
      <c r="AQ135" s="330"/>
      <c r="AV135" s="319"/>
      <c r="AW135"/>
    </row>
    <row r="136" spans="7:49" s="266" customFormat="1" hidden="1" x14ac:dyDescent="0.35">
      <c r="G136" s="141"/>
      <c r="H136" s="287" t="e">
        <f t="shared" si="114"/>
        <v>#N/A</v>
      </c>
      <c r="I136" s="249"/>
      <c r="J136"/>
      <c r="K136"/>
      <c r="L136"/>
      <c r="M136"/>
      <c r="N136" s="251"/>
      <c r="O136"/>
      <c r="P136"/>
      <c r="Q136"/>
      <c r="R136"/>
      <c r="S136" s="307"/>
      <c r="T136" s="308"/>
      <c r="U136" s="280"/>
      <c r="V136" s="393"/>
      <c r="W136" s="280"/>
      <c r="X136" s="249"/>
      <c r="Y136"/>
      <c r="Z136" s="281"/>
      <c r="AA136" s="281"/>
      <c r="AB136" s="307"/>
      <c r="AC136" s="310"/>
      <c r="AD136"/>
      <c r="AE136"/>
      <c r="AF136" s="281"/>
      <c r="AG136" s="281"/>
      <c r="AH136" s="310"/>
      <c r="AI136"/>
      <c r="AJ136"/>
      <c r="AK136" s="265"/>
      <c r="AO136" s="328"/>
      <c r="AQ136" s="330"/>
      <c r="AV136" s="319"/>
      <c r="AW136"/>
    </row>
    <row r="137" spans="7:49" s="266" customFormat="1" hidden="1" x14ac:dyDescent="0.35">
      <c r="G137" s="141"/>
      <c r="H137" s="287" t="e">
        <f t="shared" si="114"/>
        <v>#N/A</v>
      </c>
      <c r="I137" s="249"/>
      <c r="J137"/>
      <c r="K137"/>
      <c r="L137"/>
      <c r="M137"/>
      <c r="N137" s="251"/>
      <c r="O137"/>
      <c r="P137"/>
      <c r="Q137"/>
      <c r="R137"/>
      <c r="S137" s="307"/>
      <c r="T137" s="308"/>
      <c r="U137" s="280"/>
      <c r="V137" s="393"/>
      <c r="W137" s="280"/>
      <c r="X137" s="249"/>
      <c r="Y137"/>
      <c r="Z137" s="281"/>
      <c r="AA137" s="281"/>
      <c r="AB137" s="307"/>
      <c r="AC137" s="310"/>
      <c r="AD137"/>
      <c r="AE137"/>
      <c r="AF137" s="281"/>
      <c r="AG137" s="281"/>
      <c r="AH137" s="310"/>
      <c r="AI137"/>
      <c r="AJ137"/>
      <c r="AK137" s="265"/>
      <c r="AO137" s="328"/>
      <c r="AQ137" s="330"/>
      <c r="AV137" s="319"/>
      <c r="AW137"/>
    </row>
    <row r="138" spans="7:49" s="266" customFormat="1" hidden="1" x14ac:dyDescent="0.35">
      <c r="G138" s="141"/>
      <c r="H138" s="287" t="e">
        <f t="shared" si="114"/>
        <v>#N/A</v>
      </c>
      <c r="I138" s="249"/>
      <c r="J138"/>
      <c r="K138"/>
      <c r="L138"/>
      <c r="M138"/>
      <c r="N138" s="251"/>
      <c r="O138"/>
      <c r="P138"/>
      <c r="Q138"/>
      <c r="R138"/>
      <c r="S138" s="307"/>
      <c r="T138" s="308"/>
      <c r="U138" s="280"/>
      <c r="V138" s="393"/>
      <c r="W138" s="280"/>
      <c r="X138" s="249"/>
      <c r="Y138"/>
      <c r="Z138" s="281"/>
      <c r="AA138" s="281"/>
      <c r="AB138" s="307"/>
      <c r="AC138" s="310"/>
      <c r="AD138"/>
      <c r="AE138"/>
      <c r="AF138" s="281"/>
      <c r="AG138" s="281"/>
      <c r="AH138" s="310"/>
      <c r="AI138"/>
      <c r="AJ138"/>
      <c r="AK138" s="265"/>
      <c r="AO138" s="328"/>
      <c r="AQ138" s="330"/>
      <c r="AV138" s="319"/>
      <c r="AW138"/>
    </row>
    <row r="139" spans="7:49" s="266" customFormat="1" hidden="1" x14ac:dyDescent="0.35">
      <c r="G139" s="141"/>
      <c r="H139" s="287" t="e">
        <f t="shared" si="114"/>
        <v>#N/A</v>
      </c>
      <c r="I139" s="249"/>
      <c r="J139"/>
      <c r="K139"/>
      <c r="L139"/>
      <c r="M139"/>
      <c r="N139" s="251"/>
      <c r="O139"/>
      <c r="P139"/>
      <c r="Q139"/>
      <c r="R139"/>
      <c r="S139" s="307"/>
      <c r="T139" s="308"/>
      <c r="U139" s="280"/>
      <c r="V139" s="393"/>
      <c r="W139" s="280"/>
      <c r="X139" s="249"/>
      <c r="Y139"/>
      <c r="Z139" s="281"/>
      <c r="AA139" s="281"/>
      <c r="AB139" s="307"/>
      <c r="AC139" s="310"/>
      <c r="AD139"/>
      <c r="AE139"/>
      <c r="AF139" s="281"/>
      <c r="AG139" s="281"/>
      <c r="AH139" s="310"/>
      <c r="AI139"/>
      <c r="AJ139"/>
      <c r="AK139" s="265"/>
      <c r="AO139" s="328"/>
      <c r="AQ139" s="330"/>
      <c r="AV139" s="319"/>
      <c r="AW139"/>
    </row>
    <row r="140" spans="7:49" s="266" customFormat="1" hidden="1" x14ac:dyDescent="0.35">
      <c r="G140" s="141"/>
      <c r="H140" s="287" t="e">
        <f t="shared" si="114"/>
        <v>#N/A</v>
      </c>
      <c r="I140" s="249"/>
      <c r="J140"/>
      <c r="K140"/>
      <c r="L140"/>
      <c r="M140"/>
      <c r="N140" s="251"/>
      <c r="O140"/>
      <c r="P140"/>
      <c r="Q140"/>
      <c r="R140"/>
      <c r="S140" s="307"/>
      <c r="T140" s="308"/>
      <c r="U140" s="280"/>
      <c r="V140" s="393"/>
      <c r="W140" s="280"/>
      <c r="X140" s="249"/>
      <c r="Y140"/>
      <c r="Z140" s="281"/>
      <c r="AA140" s="281"/>
      <c r="AB140" s="307"/>
      <c r="AC140" s="310"/>
      <c r="AD140"/>
      <c r="AE140"/>
      <c r="AF140" s="281"/>
      <c r="AG140" s="281"/>
      <c r="AH140" s="310"/>
      <c r="AI140"/>
      <c r="AJ140"/>
      <c r="AK140" s="265"/>
      <c r="AO140" s="328"/>
      <c r="AQ140" s="330"/>
      <c r="AV140" s="319"/>
      <c r="AW140"/>
    </row>
    <row r="141" spans="7:49" s="266" customFormat="1" hidden="1" x14ac:dyDescent="0.35">
      <c r="G141" s="141"/>
      <c r="H141" s="287" t="e">
        <f t="shared" si="114"/>
        <v>#N/A</v>
      </c>
      <c r="I141" s="249"/>
      <c r="J141"/>
      <c r="K141"/>
      <c r="L141"/>
      <c r="M141"/>
      <c r="N141" s="251"/>
      <c r="O141"/>
      <c r="P141"/>
      <c r="Q141"/>
      <c r="R141"/>
      <c r="S141" s="307"/>
      <c r="T141" s="308"/>
      <c r="U141" s="280"/>
      <c r="V141" s="393"/>
      <c r="W141" s="280"/>
      <c r="X141" s="249"/>
      <c r="Y141"/>
      <c r="Z141" s="281"/>
      <c r="AA141" s="281"/>
      <c r="AB141" s="307"/>
      <c r="AC141" s="310"/>
      <c r="AD141"/>
      <c r="AE141"/>
      <c r="AF141" s="281"/>
      <c r="AG141" s="281"/>
      <c r="AH141" s="310"/>
      <c r="AI141"/>
      <c r="AJ141"/>
      <c r="AK141" s="265"/>
      <c r="AO141" s="328"/>
      <c r="AQ141" s="330"/>
      <c r="AV141" s="319"/>
      <c r="AW141"/>
    </row>
    <row r="142" spans="7:49" s="266" customFormat="1" hidden="1" x14ac:dyDescent="0.35">
      <c r="G142" s="141"/>
      <c r="H142" s="287" t="e">
        <f t="shared" si="114"/>
        <v>#N/A</v>
      </c>
      <c r="I142" s="249"/>
      <c r="J142"/>
      <c r="K142"/>
      <c r="L142"/>
      <c r="M142"/>
      <c r="N142" s="251"/>
      <c r="O142"/>
      <c r="P142"/>
      <c r="Q142"/>
      <c r="R142"/>
      <c r="S142" s="307"/>
      <c r="T142" s="308"/>
      <c r="U142" s="280"/>
      <c r="V142" s="393"/>
      <c r="W142" s="280"/>
      <c r="X142" s="249"/>
      <c r="Y142"/>
      <c r="Z142" s="281"/>
      <c r="AA142" s="281"/>
      <c r="AB142" s="307"/>
      <c r="AC142" s="310"/>
      <c r="AD142"/>
      <c r="AE142"/>
      <c r="AF142" s="281"/>
      <c r="AG142" s="281"/>
      <c r="AH142" s="310"/>
      <c r="AI142"/>
      <c r="AJ142"/>
      <c r="AK142" s="265"/>
      <c r="AO142" s="328"/>
      <c r="AQ142" s="330"/>
      <c r="AV142" s="319"/>
      <c r="AW142"/>
    </row>
    <row r="143" spans="7:49" s="266" customFormat="1" hidden="1" x14ac:dyDescent="0.35">
      <c r="G143" s="141"/>
      <c r="H143" s="287" t="e">
        <f t="shared" si="114"/>
        <v>#N/A</v>
      </c>
      <c r="I143" s="249"/>
      <c r="J143"/>
      <c r="K143"/>
      <c r="L143"/>
      <c r="M143"/>
      <c r="N143" s="251"/>
      <c r="O143"/>
      <c r="P143"/>
      <c r="Q143"/>
      <c r="R143"/>
      <c r="S143" s="307"/>
      <c r="T143" s="308"/>
      <c r="U143" s="280"/>
      <c r="V143" s="393"/>
      <c r="W143" s="280"/>
      <c r="X143" s="249"/>
      <c r="Y143"/>
      <c r="Z143" s="281"/>
      <c r="AA143" s="281"/>
      <c r="AB143" s="307"/>
      <c r="AC143" s="310"/>
      <c r="AD143"/>
      <c r="AE143"/>
      <c r="AF143" s="281"/>
      <c r="AG143" s="281"/>
      <c r="AH143" s="310"/>
      <c r="AI143"/>
      <c r="AJ143"/>
      <c r="AK143" s="265"/>
      <c r="AO143" s="328"/>
      <c r="AQ143" s="330"/>
      <c r="AV143" s="319"/>
      <c r="AW143"/>
    </row>
    <row r="144" spans="7:49" s="266" customFormat="1" hidden="1" x14ac:dyDescent="0.35">
      <c r="G144" s="141"/>
      <c r="H144" s="287" t="e">
        <f t="shared" si="114"/>
        <v>#N/A</v>
      </c>
      <c r="I144" s="249"/>
      <c r="J144"/>
      <c r="K144"/>
      <c r="L144"/>
      <c r="M144"/>
      <c r="N144" s="251"/>
      <c r="O144"/>
      <c r="P144"/>
      <c r="Q144"/>
      <c r="R144"/>
      <c r="S144" s="307"/>
      <c r="T144" s="308"/>
      <c r="U144" s="280"/>
      <c r="V144" s="393"/>
      <c r="W144" s="280"/>
      <c r="X144" s="249"/>
      <c r="Y144"/>
      <c r="Z144" s="281"/>
      <c r="AA144" s="281"/>
      <c r="AB144" s="307"/>
      <c r="AC144" s="310"/>
      <c r="AD144"/>
      <c r="AE144"/>
      <c r="AF144" s="281"/>
      <c r="AG144" s="281"/>
      <c r="AH144" s="310"/>
      <c r="AI144"/>
      <c r="AJ144"/>
      <c r="AK144" s="265"/>
      <c r="AO144" s="328"/>
      <c r="AQ144" s="330"/>
      <c r="AV144" s="319"/>
      <c r="AW144"/>
    </row>
    <row r="145" spans="5:48" s="266" customFormat="1" hidden="1" x14ac:dyDescent="0.35">
      <c r="G145" s="141"/>
      <c r="H145" s="287" t="e">
        <f t="shared" si="114"/>
        <v>#N/A</v>
      </c>
      <c r="I145" s="249"/>
      <c r="J145"/>
      <c r="K145"/>
      <c r="L145"/>
      <c r="M145"/>
      <c r="N145" s="251"/>
      <c r="O145"/>
      <c r="P145"/>
      <c r="Q145"/>
      <c r="R145"/>
      <c r="S145" s="307"/>
      <c r="T145" s="308"/>
      <c r="U145" s="280"/>
      <c r="V145" s="393"/>
      <c r="W145" s="280"/>
      <c r="X145" s="249"/>
      <c r="Y145"/>
      <c r="Z145" s="281"/>
      <c r="AA145" s="281"/>
      <c r="AB145" s="307"/>
      <c r="AC145" s="310"/>
      <c r="AD145"/>
      <c r="AE145"/>
      <c r="AF145" s="281"/>
      <c r="AG145" s="281"/>
      <c r="AH145" s="310"/>
      <c r="AI145"/>
      <c r="AJ145"/>
      <c r="AK145" s="265"/>
      <c r="AO145" s="328"/>
      <c r="AQ145" s="330"/>
      <c r="AV145" s="319"/>
    </row>
    <row r="146" spans="5:48" s="266" customFormat="1" hidden="1" x14ac:dyDescent="0.35">
      <c r="G146" s="141"/>
      <c r="H146" s="287" t="e">
        <f t="shared" si="114"/>
        <v>#N/A</v>
      </c>
      <c r="I146" s="249"/>
      <c r="J146"/>
      <c r="K146"/>
      <c r="L146"/>
      <c r="M146"/>
      <c r="N146" s="251"/>
      <c r="O146"/>
      <c r="P146"/>
      <c r="Q146"/>
      <c r="R146"/>
      <c r="S146" s="307"/>
      <c r="T146" s="308"/>
      <c r="U146" s="280"/>
      <c r="V146" s="393"/>
      <c r="W146" s="280"/>
      <c r="X146" s="249"/>
      <c r="Y146"/>
      <c r="Z146" s="281"/>
      <c r="AA146" s="281"/>
      <c r="AB146" s="307"/>
      <c r="AC146" s="310"/>
      <c r="AD146"/>
      <c r="AE146"/>
      <c r="AF146" s="281"/>
      <c r="AG146" s="281"/>
      <c r="AH146" s="310"/>
      <c r="AI146"/>
      <c r="AJ146"/>
      <c r="AK146" s="265"/>
      <c r="AO146" s="328"/>
      <c r="AQ146" s="330"/>
      <c r="AV146" s="319"/>
    </row>
    <row r="147" spans="5:48" s="266" customFormat="1" hidden="1" x14ac:dyDescent="0.35">
      <c r="G147" s="141"/>
      <c r="H147" s="287" t="e">
        <f t="shared" si="114"/>
        <v>#N/A</v>
      </c>
      <c r="I147" s="249"/>
      <c r="J147"/>
      <c r="K147"/>
      <c r="L147"/>
      <c r="M147"/>
      <c r="N147" s="251"/>
      <c r="O147"/>
      <c r="P147"/>
      <c r="Q147"/>
      <c r="R147"/>
      <c r="S147" s="307"/>
      <c r="T147" s="308"/>
      <c r="U147" s="280"/>
      <c r="V147" s="393"/>
      <c r="W147" s="280"/>
      <c r="X147" s="249"/>
      <c r="Y147"/>
      <c r="Z147" s="281"/>
      <c r="AA147" s="281"/>
      <c r="AB147" s="307"/>
      <c r="AC147" s="310"/>
      <c r="AD147"/>
      <c r="AE147"/>
      <c r="AF147" s="281"/>
      <c r="AG147" s="281"/>
      <c r="AH147" s="310"/>
      <c r="AI147"/>
      <c r="AJ147"/>
      <c r="AK147" s="265"/>
      <c r="AO147" s="328"/>
      <c r="AQ147" s="330"/>
      <c r="AV147" s="319"/>
    </row>
    <row r="148" spans="5:48" s="266" customFormat="1" hidden="1" x14ac:dyDescent="0.35">
      <c r="G148" s="141"/>
      <c r="H148" s="287" t="e">
        <f t="shared" si="114"/>
        <v>#N/A</v>
      </c>
      <c r="I148" s="249"/>
      <c r="J148"/>
      <c r="K148"/>
      <c r="L148"/>
      <c r="M148"/>
      <c r="N148" s="251"/>
      <c r="O148"/>
      <c r="P148"/>
      <c r="Q148"/>
      <c r="R148"/>
      <c r="S148" s="307"/>
      <c r="T148" s="308"/>
      <c r="U148" s="280"/>
      <c r="V148" s="393"/>
      <c r="W148" s="280"/>
      <c r="X148" s="249"/>
      <c r="Y148"/>
      <c r="Z148" s="281"/>
      <c r="AA148" s="281"/>
      <c r="AB148" s="307"/>
      <c r="AC148" s="310"/>
      <c r="AD148"/>
      <c r="AE148"/>
      <c r="AF148" s="281"/>
      <c r="AG148" s="281"/>
      <c r="AH148" s="310"/>
      <c r="AI148"/>
      <c r="AJ148"/>
      <c r="AK148" s="265"/>
      <c r="AO148" s="328"/>
      <c r="AQ148" s="330"/>
      <c r="AV148" s="319"/>
    </row>
    <row r="149" spans="5:48" s="266" customFormat="1" hidden="1" x14ac:dyDescent="0.35">
      <c r="G149" s="141"/>
      <c r="H149" s="287" t="e">
        <f t="shared" si="114"/>
        <v>#N/A</v>
      </c>
      <c r="I149" s="249"/>
      <c r="J149"/>
      <c r="K149"/>
      <c r="L149"/>
      <c r="M149"/>
      <c r="N149" s="251"/>
      <c r="O149"/>
      <c r="P149"/>
      <c r="Q149"/>
      <c r="R149"/>
      <c r="S149" s="307"/>
      <c r="T149" s="308"/>
      <c r="U149" s="280"/>
      <c r="V149" s="393"/>
      <c r="W149" s="280"/>
      <c r="X149" s="249"/>
      <c r="Y149"/>
      <c r="Z149" s="281"/>
      <c r="AA149" s="281"/>
      <c r="AB149" s="307"/>
      <c r="AC149" s="310"/>
      <c r="AD149"/>
      <c r="AE149"/>
      <c r="AF149" s="281"/>
      <c r="AG149" s="281"/>
      <c r="AH149" s="310"/>
      <c r="AI149"/>
      <c r="AJ149"/>
      <c r="AK149" s="265"/>
      <c r="AO149" s="328"/>
      <c r="AQ149" s="330"/>
      <c r="AV149" s="319"/>
    </row>
    <row r="150" spans="5:48" x14ac:dyDescent="0.35">
      <c r="E150" s="89"/>
      <c r="S150" s="307"/>
      <c r="T150" s="308"/>
      <c r="U150" s="280"/>
      <c r="V150" s="393"/>
      <c r="W150" s="280"/>
      <c r="Z150" s="281"/>
      <c r="AA150" s="281"/>
      <c r="AB150" s="307"/>
      <c r="AC150" s="310"/>
      <c r="AF150" s="281"/>
      <c r="AG150" s="281"/>
      <c r="AH150" s="310"/>
      <c r="AJ150" s="395"/>
      <c r="AO150" s="328"/>
      <c r="AQ150" s="412"/>
    </row>
    <row r="151" spans="5:48" x14ac:dyDescent="0.35">
      <c r="E151" s="89"/>
      <c r="S151" s="307"/>
      <c r="T151" s="308"/>
      <c r="U151" s="280"/>
      <c r="V151" s="393"/>
      <c r="W151" s="280"/>
      <c r="Z151" s="281"/>
      <c r="AA151" s="281"/>
      <c r="AB151" s="307"/>
      <c r="AC151" s="310"/>
      <c r="AF151" s="281"/>
      <c r="AG151" s="281"/>
      <c r="AH151" s="310"/>
      <c r="AJ151" s="395"/>
      <c r="AO151" s="328"/>
      <c r="AQ151" s="412"/>
    </row>
    <row r="152" spans="5:48" x14ac:dyDescent="0.35">
      <c r="S152" s="307"/>
      <c r="T152" s="308"/>
      <c r="U152" s="280"/>
      <c r="V152" s="393"/>
      <c r="W152" s="280"/>
      <c r="Z152" s="281"/>
      <c r="AA152" s="281"/>
      <c r="AB152" s="307"/>
      <c r="AC152" s="310"/>
      <c r="AF152" s="281"/>
      <c r="AG152" s="281"/>
      <c r="AH152" s="310"/>
      <c r="AJ152" s="395"/>
      <c r="AO152" s="328"/>
      <c r="AQ152" s="412"/>
    </row>
    <row r="153" spans="5:48" x14ac:dyDescent="0.35">
      <c r="S153" s="307"/>
      <c r="T153" s="308"/>
      <c r="U153" s="280"/>
      <c r="V153" s="393"/>
      <c r="W153" s="280"/>
      <c r="Z153" s="281"/>
      <c r="AA153" s="281"/>
      <c r="AB153" s="307"/>
      <c r="AC153" s="310"/>
      <c r="AF153" s="281"/>
      <c r="AG153" s="281"/>
      <c r="AH153" s="310"/>
      <c r="AJ153" s="395"/>
      <c r="AO153" s="328"/>
      <c r="AQ153" s="412"/>
    </row>
    <row r="154" spans="5:48" x14ac:dyDescent="0.35">
      <c r="S154" s="307"/>
      <c r="T154" s="308"/>
      <c r="U154" s="280"/>
      <c r="V154" s="393"/>
      <c r="W154" s="280"/>
      <c r="Z154" s="281"/>
      <c r="AA154" s="281"/>
      <c r="AB154" s="307"/>
      <c r="AC154" s="310"/>
      <c r="AF154" s="281"/>
      <c r="AG154" s="281"/>
      <c r="AH154" s="310"/>
      <c r="AJ154" s="395"/>
      <c r="AO154" s="328"/>
      <c r="AQ154" s="412"/>
    </row>
    <row r="155" spans="5:48" x14ac:dyDescent="0.35">
      <c r="S155" s="307"/>
      <c r="T155" s="308"/>
      <c r="U155" s="280"/>
      <c r="V155" s="393"/>
      <c r="W155" s="280"/>
      <c r="Z155" s="281"/>
      <c r="AA155" s="281"/>
      <c r="AB155" s="307"/>
      <c r="AC155" s="310"/>
      <c r="AF155" s="281"/>
      <c r="AG155" s="281"/>
      <c r="AH155" s="310"/>
      <c r="AJ155" s="395"/>
      <c r="AO155" s="328"/>
      <c r="AQ155" s="412"/>
    </row>
    <row r="156" spans="5:48" x14ac:dyDescent="0.35">
      <c r="S156" s="307"/>
      <c r="T156" s="308"/>
      <c r="U156" s="280"/>
      <c r="V156" s="393"/>
      <c r="W156" s="280"/>
      <c r="Z156" s="281"/>
      <c r="AA156" s="281"/>
      <c r="AB156" s="307"/>
      <c r="AC156" s="310"/>
      <c r="AF156" s="281"/>
      <c r="AG156" s="281"/>
      <c r="AH156" s="310"/>
      <c r="AJ156" s="395"/>
      <c r="AO156" s="328"/>
      <c r="AQ156" s="412"/>
    </row>
    <row r="157" spans="5:48" x14ac:dyDescent="0.35">
      <c r="S157" s="307"/>
      <c r="T157" s="308"/>
      <c r="U157" s="280"/>
      <c r="V157" s="393"/>
      <c r="W157" s="280"/>
      <c r="Z157" s="281"/>
      <c r="AA157" s="281"/>
      <c r="AB157" s="307"/>
      <c r="AC157" s="310"/>
      <c r="AF157" s="281"/>
      <c r="AG157" s="281"/>
      <c r="AH157" s="310"/>
      <c r="AJ157" s="395"/>
      <c r="AO157" s="328"/>
      <c r="AQ157" s="412"/>
    </row>
    <row r="158" spans="5:48" x14ac:dyDescent="0.35">
      <c r="Z158" s="281"/>
      <c r="AA158" s="281"/>
      <c r="AB158" s="307"/>
      <c r="AC158" s="310"/>
      <c r="AF158" s="281"/>
      <c r="AG158" s="281"/>
      <c r="AH158" s="310"/>
      <c r="AJ158" s="395"/>
      <c r="AO158" s="328"/>
      <c r="AQ158" s="412"/>
    </row>
    <row r="159" spans="5:48" x14ac:dyDescent="0.35">
      <c r="Z159" s="281"/>
      <c r="AA159" s="281"/>
      <c r="AB159" s="307"/>
      <c r="AC159" s="310"/>
      <c r="AF159" s="281"/>
      <c r="AG159" s="281"/>
      <c r="AH159" s="310"/>
      <c r="AJ159" s="395"/>
      <c r="AO159" s="328"/>
      <c r="AQ159" s="412"/>
    </row>
    <row r="160" spans="5:48" x14ac:dyDescent="0.35">
      <c r="Z160" s="281"/>
      <c r="AA160" s="281"/>
      <c r="AB160" s="307"/>
      <c r="AC160" s="310"/>
      <c r="AF160" s="281"/>
      <c r="AG160" s="281"/>
      <c r="AH160" s="310"/>
      <c r="AJ160" s="395"/>
      <c r="AO160" s="328"/>
      <c r="AQ160" s="412"/>
    </row>
    <row r="161" spans="26:50" x14ac:dyDescent="0.35">
      <c r="Z161" s="281"/>
      <c r="AA161" s="281"/>
      <c r="AB161" s="307"/>
      <c r="AC161" s="310"/>
      <c r="AF161" s="281"/>
      <c r="AG161" s="281"/>
      <c r="AH161" s="310"/>
      <c r="AJ161" s="395"/>
      <c r="AO161" s="328"/>
      <c r="AQ161" s="412"/>
    </row>
    <row r="162" spans="26:50" x14ac:dyDescent="0.35">
      <c r="AJ162" s="395"/>
      <c r="AO162" s="328"/>
      <c r="AQ162" s="412"/>
    </row>
    <row r="163" spans="26:50" x14ac:dyDescent="0.35">
      <c r="AJ163" s="395"/>
      <c r="AO163" s="328"/>
      <c r="AQ163" s="412"/>
    </row>
    <row r="164" spans="26:50" x14ac:dyDescent="0.35">
      <c r="AJ164" s="395"/>
      <c r="AO164" s="328"/>
      <c r="AQ164" s="412"/>
    </row>
    <row r="165" spans="26:50" x14ac:dyDescent="0.35">
      <c r="AJ165" s="395"/>
      <c r="AO165" s="328"/>
      <c r="AQ165" s="412"/>
      <c r="AW165" s="89"/>
    </row>
    <row r="166" spans="26:50" x14ac:dyDescent="0.35">
      <c r="AJ166" s="395"/>
      <c r="AO166" s="328"/>
      <c r="AQ166" s="412"/>
      <c r="AW166" s="89"/>
    </row>
    <row r="167" spans="26:50" x14ac:dyDescent="0.35">
      <c r="AJ167" s="395"/>
      <c r="AO167" s="328"/>
      <c r="AQ167" s="412"/>
      <c r="AW167" s="89"/>
    </row>
    <row r="168" spans="26:50" x14ac:dyDescent="0.35">
      <c r="AJ168" s="395"/>
      <c r="AO168" s="328"/>
      <c r="AQ168" s="412"/>
      <c r="AW168" s="89"/>
    </row>
    <row r="169" spans="26:50" x14ac:dyDescent="0.35">
      <c r="AJ169" s="395"/>
      <c r="AO169" s="328"/>
      <c r="AQ169" s="412"/>
      <c r="AW169" s="89"/>
    </row>
    <row r="170" spans="26:50" x14ac:dyDescent="0.35">
      <c r="AJ170" s="395"/>
      <c r="AO170" s="328"/>
      <c r="AQ170" s="412"/>
    </row>
    <row r="171" spans="26:50" x14ac:dyDescent="0.35">
      <c r="AJ171" s="395"/>
      <c r="AO171" s="328"/>
      <c r="AQ171" s="412"/>
      <c r="AW171" s="89"/>
    </row>
    <row r="172" spans="26:50" x14ac:dyDescent="0.35">
      <c r="AJ172" s="395"/>
      <c r="AO172" s="328"/>
      <c r="AQ172" s="412"/>
      <c r="AW172" s="175"/>
      <c r="AX172" s="107"/>
    </row>
    <row r="173" spans="26:50" x14ac:dyDescent="0.35">
      <c r="AO173" s="328"/>
      <c r="AQ173" s="412"/>
    </row>
    <row r="174" spans="26:50" x14ac:dyDescent="0.35">
      <c r="AO174" s="328"/>
      <c r="AQ174" s="412"/>
    </row>
    <row r="175" spans="26:50" x14ac:dyDescent="0.35">
      <c r="AO175" s="328"/>
      <c r="AQ175" s="412"/>
    </row>
    <row r="176" spans="26:50" x14ac:dyDescent="0.35">
      <c r="AO176" s="328"/>
      <c r="AQ176" s="412"/>
    </row>
    <row r="177" spans="41:43" x14ac:dyDescent="0.35">
      <c r="AO177" s="328"/>
      <c r="AQ177" s="412"/>
    </row>
    <row r="178" spans="41:43" x14ac:dyDescent="0.35">
      <c r="AO178" s="328"/>
      <c r="AQ178" s="412"/>
    </row>
    <row r="179" spans="41:43" x14ac:dyDescent="0.35">
      <c r="AO179" s="328"/>
      <c r="AQ179" s="412"/>
    </row>
    <row r="180" spans="41:43" x14ac:dyDescent="0.35">
      <c r="AO180" s="328"/>
      <c r="AQ180" s="412"/>
    </row>
    <row r="181" spans="41:43" x14ac:dyDescent="0.35">
      <c r="AO181" s="328"/>
      <c r="AQ181" s="412"/>
    </row>
    <row r="182" spans="41:43" x14ac:dyDescent="0.35">
      <c r="AO182" s="328"/>
      <c r="AQ182" s="412"/>
    </row>
    <row r="183" spans="41:43" x14ac:dyDescent="0.35">
      <c r="AO183" s="328"/>
      <c r="AQ183" s="412"/>
    </row>
    <row r="184" spans="41:43" x14ac:dyDescent="0.35">
      <c r="AO184" s="328"/>
      <c r="AQ184" s="412"/>
    </row>
    <row r="185" spans="41:43" x14ac:dyDescent="0.35">
      <c r="AO185" s="328"/>
      <c r="AQ185" s="412"/>
    </row>
    <row r="186" spans="41:43" x14ac:dyDescent="0.35">
      <c r="AO186" s="328"/>
      <c r="AQ186" s="412"/>
    </row>
    <row r="187" spans="41:43" x14ac:dyDescent="0.35">
      <c r="AO187" s="328"/>
      <c r="AQ187" s="412"/>
    </row>
    <row r="188" spans="41:43" x14ac:dyDescent="0.35">
      <c r="AO188" s="328"/>
      <c r="AQ188" s="412"/>
    </row>
    <row r="189" spans="41:43" x14ac:dyDescent="0.35">
      <c r="AO189" s="328"/>
      <c r="AQ189" s="412"/>
    </row>
    <row r="190" spans="41:43" x14ac:dyDescent="0.35">
      <c r="AO190" s="328"/>
      <c r="AQ190" s="412"/>
    </row>
    <row r="191" spans="41:43" x14ac:dyDescent="0.35">
      <c r="AO191" s="328"/>
      <c r="AQ191" s="412"/>
    </row>
    <row r="192" spans="41:43" x14ac:dyDescent="0.35">
      <c r="AO192" s="328"/>
      <c r="AQ192" s="412"/>
    </row>
    <row r="193" spans="41:43" x14ac:dyDescent="0.35">
      <c r="AO193" s="328"/>
      <c r="AQ193" s="412"/>
    </row>
    <row r="194" spans="41:43" x14ac:dyDescent="0.35">
      <c r="AO194" s="328"/>
      <c r="AQ194" s="412"/>
    </row>
    <row r="195" spans="41:43" x14ac:dyDescent="0.35">
      <c r="AO195" s="328"/>
      <c r="AQ195" s="412"/>
    </row>
    <row r="196" spans="41:43" x14ac:dyDescent="0.35">
      <c r="AO196" s="328"/>
      <c r="AQ196" s="412"/>
    </row>
    <row r="197" spans="41:43" x14ac:dyDescent="0.35">
      <c r="AO197" s="328"/>
      <c r="AQ197" s="412"/>
    </row>
    <row r="198" spans="41:43" x14ac:dyDescent="0.35">
      <c r="AO198" s="328"/>
      <c r="AQ198" s="412"/>
    </row>
    <row r="199" spans="41:43" x14ac:dyDescent="0.35">
      <c r="AO199" s="328"/>
      <c r="AQ199" s="412"/>
    </row>
    <row r="200" spans="41:43" x14ac:dyDescent="0.35">
      <c r="AO200" s="328"/>
      <c r="AQ200" s="412"/>
    </row>
    <row r="201" spans="41:43" x14ac:dyDescent="0.35">
      <c r="AO201" s="328"/>
      <c r="AQ201" s="412"/>
    </row>
    <row r="202" spans="41:43" x14ac:dyDescent="0.35">
      <c r="AO202" s="328"/>
      <c r="AQ202" s="412"/>
    </row>
    <row r="203" spans="41:43" x14ac:dyDescent="0.35">
      <c r="AO203" s="328"/>
      <c r="AQ203" s="412"/>
    </row>
    <row r="204" spans="41:43" x14ac:dyDescent="0.35">
      <c r="AO204" s="328"/>
      <c r="AQ204" s="412"/>
    </row>
    <row r="205" spans="41:43" x14ac:dyDescent="0.35">
      <c r="AO205" s="328"/>
      <c r="AQ205" s="412"/>
    </row>
    <row r="206" spans="41:43" x14ac:dyDescent="0.35">
      <c r="AO206" s="328"/>
      <c r="AQ206" s="412"/>
    </row>
    <row r="207" spans="41:43" x14ac:dyDescent="0.35">
      <c r="AO207" s="328"/>
      <c r="AQ207" s="412"/>
    </row>
    <row r="208" spans="41:43" x14ac:dyDescent="0.35">
      <c r="AO208" s="328"/>
      <c r="AQ208" s="412"/>
    </row>
    <row r="209" spans="41:43" x14ac:dyDescent="0.35">
      <c r="AO209" s="328"/>
      <c r="AQ209" s="412"/>
    </row>
    <row r="210" spans="41:43" x14ac:dyDescent="0.35">
      <c r="AO210" s="328"/>
      <c r="AQ210" s="412"/>
    </row>
    <row r="211" spans="41:43" x14ac:dyDescent="0.35">
      <c r="AO211" s="328"/>
      <c r="AQ211" s="412"/>
    </row>
    <row r="212" spans="41:43" x14ac:dyDescent="0.35">
      <c r="AO212" s="328"/>
      <c r="AQ212" s="412"/>
    </row>
  </sheetData>
  <autoFilter ref="I4:AW149" xr:uid="{A10893A8-AB6B-4E8B-B915-BB269DDF1BE4}">
    <filterColumn colId="40">
      <filters>
        <filter val="UK GILT STOCK"/>
      </filters>
    </filterColumn>
    <sortState xmlns:xlrd2="http://schemas.microsoft.com/office/spreadsheetml/2017/richdata2" ref="I7:AW77">
      <sortCondition ref="AD4:AD149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D374-0E92-4560-A4E3-158FCC80FB27}">
  <sheetPr filterMode="1">
    <tabColor theme="7"/>
  </sheetPr>
  <dimension ref="A1:AX212"/>
  <sheetViews>
    <sheetView tabSelected="1" topLeftCell="T1" zoomScale="80" zoomScaleNormal="80" workbookViewId="0">
      <selection activeCell="AL152" sqref="AL152"/>
    </sheetView>
  </sheetViews>
  <sheetFormatPr defaultRowHeight="14.5" x14ac:dyDescent="0.35"/>
  <cols>
    <col min="1" max="1" width="26.54296875" bestFit="1" customWidth="1"/>
    <col min="2" max="2" width="25.08984375" bestFit="1" customWidth="1"/>
    <col min="3" max="3" width="14.90625" customWidth="1"/>
    <col min="4" max="4" width="14.36328125" customWidth="1"/>
    <col min="5" max="5" width="14.26953125" customWidth="1"/>
    <col min="6" max="6" width="15.26953125" customWidth="1"/>
    <col min="7" max="7" width="6.36328125" style="141" customWidth="1"/>
    <col min="8" max="8" width="10" style="287" customWidth="1"/>
    <col min="9" max="9" width="25.36328125" style="249" bestFit="1" customWidth="1"/>
    <col min="10" max="10" width="25.36328125" bestFit="1" customWidth="1"/>
    <col min="12" max="12" width="13.90625" customWidth="1"/>
    <col min="13" max="13" width="15.26953125" bestFit="1" customWidth="1"/>
    <col min="14" max="14" width="11.54296875" style="251" customWidth="1"/>
    <col min="15" max="15" width="5" customWidth="1"/>
    <col min="16" max="16" width="22.54296875" bestFit="1" customWidth="1"/>
    <col min="17" max="17" width="16.54296875" customWidth="1"/>
    <col min="18" max="18" width="10" customWidth="1"/>
    <col min="19" max="19" width="8.90625" bestFit="1" customWidth="1"/>
    <col min="20" max="20" width="13.26953125" bestFit="1" customWidth="1"/>
    <col min="21" max="21" width="8.90625" bestFit="1" customWidth="1"/>
    <col min="22" max="22" width="8.90625" style="392" bestFit="1" customWidth="1"/>
    <col min="24" max="24" width="19.08984375" style="249" customWidth="1"/>
    <col min="25" max="25" width="15.26953125" bestFit="1" customWidth="1"/>
    <col min="26" max="26" width="12.26953125" bestFit="1" customWidth="1"/>
    <col min="27" max="28" width="8.90625" bestFit="1" customWidth="1"/>
    <col min="29" max="29" width="12.36328125" style="251" bestFit="1" customWidth="1"/>
    <col min="30" max="30" width="25.36328125" bestFit="1" customWidth="1"/>
    <col min="31" max="31" width="15.90625" bestFit="1" customWidth="1"/>
    <col min="32" max="32" width="12.26953125" bestFit="1" customWidth="1"/>
    <col min="33" max="33" width="8.90625" bestFit="1" customWidth="1"/>
    <col min="34" max="34" width="12.36328125" style="251" bestFit="1" customWidth="1"/>
    <col min="35" max="35" width="8.90625" bestFit="1" customWidth="1"/>
    <col min="36" max="36" width="8.7265625" style="199"/>
    <col min="37" max="37" width="8.7265625" style="265"/>
    <col min="38" max="38" width="15" style="266" customWidth="1"/>
    <col min="39" max="39" width="22.54296875" style="266" bestFit="1" customWidth="1"/>
    <col min="40" max="40" width="8.7265625" style="266"/>
    <col min="41" max="41" width="11.54296875" style="266" bestFit="1" customWidth="1"/>
    <col min="42" max="42" width="11.7265625" style="266" customWidth="1"/>
    <col min="43" max="43" width="13.7265625" style="384" bestFit="1" customWidth="1"/>
    <col min="44" max="44" width="13.54296875" style="266" customWidth="1"/>
    <col min="45" max="45" width="7.36328125" style="266" customWidth="1"/>
    <col min="46" max="47" width="8.7265625" style="266"/>
    <col min="48" max="48" width="8.7265625" style="319"/>
    <col min="49" max="49" width="28.26953125" customWidth="1"/>
  </cols>
  <sheetData>
    <row r="1" spans="1:50" x14ac:dyDescent="0.35">
      <c r="A1" s="337" t="s">
        <v>1096</v>
      </c>
      <c r="B1" s="139"/>
      <c r="C1" s="139"/>
      <c r="D1" s="139"/>
      <c r="E1" s="139"/>
      <c r="F1" s="139"/>
      <c r="G1" s="263" t="s">
        <v>1102</v>
      </c>
      <c r="H1" s="141"/>
      <c r="I1" s="338" t="s">
        <v>1097</v>
      </c>
      <c r="J1" s="137"/>
      <c r="K1" s="137"/>
      <c r="L1" s="137"/>
      <c r="M1" s="137"/>
      <c r="N1" s="339"/>
      <c r="O1" s="143"/>
      <c r="P1" s="341" t="s">
        <v>1098</v>
      </c>
      <c r="Q1" s="143"/>
      <c r="R1" s="143"/>
      <c r="S1" s="143"/>
      <c r="T1" s="143"/>
      <c r="U1" s="143"/>
      <c r="V1" s="390"/>
      <c r="W1" s="143"/>
      <c r="X1" s="262" t="s">
        <v>1099</v>
      </c>
      <c r="Y1" s="141" t="s">
        <v>260</v>
      </c>
      <c r="Z1" s="141"/>
      <c r="AA1" s="141"/>
      <c r="AB1" s="141"/>
      <c r="AC1" s="342"/>
      <c r="AD1" s="346" t="s">
        <v>1101</v>
      </c>
      <c r="AE1" s="344"/>
      <c r="AF1" s="344"/>
      <c r="AG1" s="344"/>
      <c r="AH1" s="345"/>
      <c r="AI1" s="344"/>
      <c r="AJ1" s="394"/>
      <c r="AK1" s="265" t="s">
        <v>92</v>
      </c>
      <c r="AL1" s="316" t="s">
        <v>1571</v>
      </c>
      <c r="AO1" s="266" t="s">
        <v>1027</v>
      </c>
      <c r="AP1" s="266" t="s">
        <v>1028</v>
      </c>
      <c r="AR1" s="266" t="s">
        <v>1031</v>
      </c>
      <c r="AS1" s="266" t="s">
        <v>1032</v>
      </c>
      <c r="AT1" s="266" t="s">
        <v>1033</v>
      </c>
      <c r="AW1">
        <v>1300</v>
      </c>
      <c r="AX1" s="117">
        <f>AW1*0.2</f>
        <v>260</v>
      </c>
    </row>
    <row r="2" spans="1:50" x14ac:dyDescent="0.35">
      <c r="A2" s="139"/>
      <c r="B2" s="139"/>
      <c r="C2" s="139"/>
      <c r="D2" s="139"/>
      <c r="E2" s="139"/>
      <c r="F2" s="139"/>
      <c r="H2" s="141"/>
      <c r="I2" s="351" cm="1">
        <f t="array" ref="I2">_xll.BDP("ALFIMWG LX Equity","FUND_TOTAL_ASSETS")</f>
        <v>8.503959</v>
      </c>
      <c r="J2" s="137"/>
      <c r="K2" s="137"/>
      <c r="L2" s="137"/>
      <c r="M2" s="137"/>
      <c r="N2" s="339"/>
      <c r="O2" s="143"/>
      <c r="P2" s="143"/>
      <c r="Q2" s="143"/>
      <c r="R2" s="143"/>
      <c r="S2" s="396" t="s">
        <v>1353</v>
      </c>
      <c r="T2" s="381">
        <f>T3/V3</f>
        <v>130</v>
      </c>
      <c r="U2" s="143"/>
      <c r="V2" s="390"/>
      <c r="W2" s="143"/>
      <c r="X2" s="262" t="s">
        <v>1100</v>
      </c>
      <c r="Y2" s="141"/>
      <c r="Z2" s="343"/>
      <c r="AA2" s="141"/>
      <c r="AB2" s="141"/>
      <c r="AC2" s="342"/>
      <c r="AD2" s="344"/>
      <c r="AE2" s="344"/>
      <c r="AF2" s="344" t="s">
        <v>664</v>
      </c>
      <c r="AG2" s="345">
        <f>AG3-AA3</f>
        <v>0</v>
      </c>
      <c r="AH2" s="345">
        <f>AH3-AC3</f>
        <v>0</v>
      </c>
      <c r="AI2" s="344"/>
      <c r="AJ2" s="394"/>
      <c r="AK2" s="265" t="s">
        <v>1036</v>
      </c>
      <c r="AL2" s="316">
        <v>45633</v>
      </c>
      <c r="AP2" s="266" t="s">
        <v>1029</v>
      </c>
      <c r="AQ2" s="384" t="s">
        <v>1030</v>
      </c>
      <c r="AW2">
        <v>187</v>
      </c>
      <c r="AX2" s="190">
        <f>AW2/AW1</f>
        <v>0.14384615384615385</v>
      </c>
    </row>
    <row r="3" spans="1:50" x14ac:dyDescent="0.35">
      <c r="I3" s="258">
        <v>1.3</v>
      </c>
      <c r="M3" s="254">
        <f>SUM(M18:M62)</f>
        <v>472466.90483492496</v>
      </c>
      <c r="T3" s="175">
        <f>_xlfn.AGGREGATE(9,2,T5:T169)</f>
        <v>212.05703378274455</v>
      </c>
      <c r="V3" s="391">
        <f>_xlfn.AGGREGATE(9,2,V5:V169)</f>
        <v>1.6312079521749581</v>
      </c>
      <c r="X3" s="284">
        <v>-1.3</v>
      </c>
      <c r="Y3" s="255">
        <f>X3/I3</f>
        <v>-1</v>
      </c>
      <c r="Z3" s="255">
        <f>(X3+I3)/I3</f>
        <v>0</v>
      </c>
      <c r="AA3" s="254">
        <f>_xlfn.AGGREGATE(9,2,AA5:AA169)</f>
        <v>-212.05703378274455</v>
      </c>
      <c r="AC3" s="256">
        <f>_xlfn.AGGREGATE(9,2,AC5:AC169)</f>
        <v>-1224500.6566671235</v>
      </c>
      <c r="AD3" s="254"/>
      <c r="AE3">
        <v>0</v>
      </c>
      <c r="AG3" s="256">
        <f>_xlfn.AGGREGATE(9,2,AG5:AG169)</f>
        <v>-212.05703378274455</v>
      </c>
      <c r="AH3" s="256">
        <f>_xlfn.AGGREGATE(9,2,AH5:AH169)</f>
        <v>-1224500.6566671235</v>
      </c>
      <c r="AK3" s="320" t="s">
        <v>1034</v>
      </c>
      <c r="AL3" s="383"/>
      <c r="AW3" s="89">
        <f>1000*AW2-AH3</f>
        <v>1411500.6566671235</v>
      </c>
    </row>
    <row r="4" spans="1:50" s="280" customFormat="1" x14ac:dyDescent="0.35">
      <c r="A4" s="280" t="str">
        <f>_xll.BQL("Members(Type=AIM,ACCOUNTS=['L-FIML'],pxnum=2873,Profile='RS SAIM Df1')","TS_NAME().value,TS_NAME().Strategy,TS_POSITION().value,PS_ACCOUNT_CURRENCY_MKTVAL().value,TS_PRICE().value","cols=6;rows=29")</f>
        <v>ID</v>
      </c>
      <c r="B4" s="280" t="s">
        <v>173</v>
      </c>
      <c r="C4" s="280" t="s">
        <v>174</v>
      </c>
      <c r="D4" s="280" t="s">
        <v>175</v>
      </c>
      <c r="E4" s="280" t="s">
        <v>176</v>
      </c>
      <c r="F4" s="280" t="s">
        <v>177</v>
      </c>
      <c r="G4" s="313"/>
      <c r="H4" s="314"/>
      <c r="I4" s="279" t="s">
        <v>570</v>
      </c>
      <c r="J4" s="280" t="s">
        <v>173</v>
      </c>
      <c r="K4" s="280" t="s">
        <v>174</v>
      </c>
      <c r="L4" s="280" t="s">
        <v>175</v>
      </c>
      <c r="M4" s="280" t="s">
        <v>176</v>
      </c>
      <c r="N4" s="282" t="s">
        <v>177</v>
      </c>
      <c r="P4" s="280" t="s">
        <v>647</v>
      </c>
      <c r="Q4" s="280" t="s">
        <v>645</v>
      </c>
      <c r="R4" s="280" t="s">
        <v>646</v>
      </c>
      <c r="S4" s="280" t="s">
        <v>648</v>
      </c>
      <c r="T4" s="280" t="s">
        <v>651</v>
      </c>
      <c r="U4" s="280" t="s">
        <v>650</v>
      </c>
      <c r="V4" s="392" t="s">
        <v>649</v>
      </c>
      <c r="X4" s="279" t="s">
        <v>647</v>
      </c>
      <c r="Y4" s="280" t="s">
        <v>654</v>
      </c>
      <c r="Z4" s="280" t="s">
        <v>653</v>
      </c>
      <c r="AA4" s="280" t="s">
        <v>662</v>
      </c>
      <c r="AB4" s="280" t="s">
        <v>655</v>
      </c>
      <c r="AC4" s="282" t="s">
        <v>656</v>
      </c>
      <c r="AD4" s="280" t="s">
        <v>665</v>
      </c>
      <c r="AE4" s="280" t="s">
        <v>663</v>
      </c>
      <c r="AF4" s="280" t="s">
        <v>653</v>
      </c>
      <c r="AG4" s="280" t="s">
        <v>662</v>
      </c>
      <c r="AH4" s="282" t="s">
        <v>656</v>
      </c>
      <c r="AJ4" s="199" t="s">
        <v>1351</v>
      </c>
      <c r="AK4" s="349" t="s">
        <v>1013</v>
      </c>
      <c r="AL4" s="325" t="s">
        <v>1347</v>
      </c>
      <c r="AM4" s="325" t="s">
        <v>1014</v>
      </c>
      <c r="AN4" s="325" t="s">
        <v>1015</v>
      </c>
      <c r="AO4" s="325" t="s">
        <v>1016</v>
      </c>
      <c r="AP4" s="325" t="s">
        <v>1017</v>
      </c>
      <c r="AQ4" s="385" t="s">
        <v>1018</v>
      </c>
      <c r="AR4" s="325" t="s">
        <v>1019</v>
      </c>
      <c r="AS4" s="325" t="s">
        <v>1020</v>
      </c>
      <c r="AT4" s="325" t="s">
        <v>1021</v>
      </c>
      <c r="AU4" s="325" t="s">
        <v>1022</v>
      </c>
      <c r="AV4" s="326" t="s">
        <v>1023</v>
      </c>
      <c r="AW4" s="358" t="s">
        <v>964</v>
      </c>
    </row>
    <row r="5" spans="1:50" s="280" customFormat="1" hidden="1" x14ac:dyDescent="0.35">
      <c r="A5" s="280" t="s">
        <v>950</v>
      </c>
      <c r="B5" s="280" t="s">
        <v>951</v>
      </c>
      <c r="D5" s="312">
        <v>0</v>
      </c>
      <c r="E5" s="312">
        <v>0</v>
      </c>
      <c r="F5" s="280">
        <v>1</v>
      </c>
      <c r="G5" s="313"/>
      <c r="H5" s="314">
        <f>VLOOKUP(I5,$A$4:$D$307,4,0)-L5</f>
        <v>0</v>
      </c>
      <c r="I5" s="280" t="s">
        <v>950</v>
      </c>
      <c r="J5" s="280" t="s">
        <v>951</v>
      </c>
      <c r="L5" s="312">
        <v>0</v>
      </c>
      <c r="M5" s="312">
        <v>0</v>
      </c>
      <c r="N5" s="280">
        <v>1</v>
      </c>
      <c r="O5"/>
      <c r="P5" t="str" cm="1">
        <f t="array" ref="P5">_xll.BDP(I5,"ID_ISIN")</f>
        <v>#N/A Field Not Applicable</v>
      </c>
      <c r="Q5" t="str" cm="1">
        <f t="array" ref="Q5">_xll.BDP(P5&amp;" Govt","MATURITY")</f>
        <v>#N/A Field Not Applicable Govt</v>
      </c>
      <c r="R5" t="str" cm="1">
        <f t="array" ref="R5">_xll.BDP(I5,"CRNCY")</f>
        <v>CHF</v>
      </c>
      <c r="S5" t="str" cm="1">
        <f t="array" ref="S5">_xll.BDP(P5&amp;" Govt","RISK_MID")</f>
        <v>#N/A Field Not Applicable Govt</v>
      </c>
      <c r="T5" t="e">
        <f t="shared" ref="T5:T7" si="0">S5*L5/(10*U5)</f>
        <v>#VALUE!</v>
      </c>
      <c r="U5" cm="1">
        <f t="array" ref="U5">IF(R5="GBP",1,_xll.BDP("GBP"&amp;R5&amp;" CURNCY","PX_LAST"))</f>
        <v>1.1568000000000001</v>
      </c>
      <c r="V5" t="e">
        <f t="shared" ref="V5:V7" si="1">T5/($I$3*100)</f>
        <v>#VALUE!</v>
      </c>
      <c r="W5"/>
      <c r="X5" s="249" t="str">
        <f t="shared" ref="X5:X7" si="2">P5</f>
        <v>#N/A Field Not Applicable</v>
      </c>
      <c r="Y5">
        <f t="shared" ref="Y5:Y7" si="3">$Z$3*L5</f>
        <v>0</v>
      </c>
      <c r="Z5">
        <f t="shared" ref="Z5:Z7" si="4">Y5-L5</f>
        <v>0</v>
      </c>
      <c r="AA5" t="e">
        <f t="shared" ref="AA5:AA7" si="5">Z5*S5/(10*U5)</f>
        <v>#VALUE!</v>
      </c>
      <c r="AB5" t="str" cm="1">
        <f t="array" ref="AB5">_xll.BDP(P5&amp;" Govt","PX_DIRTY_MID")</f>
        <v>#N/A Field Not Applicable Govt</v>
      </c>
      <c r="AC5" s="251" t="e">
        <f t="shared" ref="AC5:AC7" si="6">AB5*Z5*10/U5</f>
        <v>#VALUE!</v>
      </c>
      <c r="AD5" s="249" t="str">
        <f t="shared" ref="AD5:AD7" si="7">J5</f>
        <v>{cash} CHF</v>
      </c>
      <c r="AE5"/>
      <c r="AF5">
        <f t="shared" ref="AF5:AF7" si="8">IF(AE5="",Z5,AE5)</f>
        <v>0</v>
      </c>
      <c r="AG5" t="e">
        <f t="shared" ref="AG5:AG7" si="9">AF5*S5/(10*U5)</f>
        <v>#VALUE!</v>
      </c>
      <c r="AH5" s="251" t="e">
        <f t="shared" ref="AH5:AH7" si="10">AB5*AF5*10/U5</f>
        <v>#VALUE!</v>
      </c>
      <c r="AI5" t="b">
        <f t="shared" ref="AI5:AI7" si="11">ABS(AF5)&lt;=ABS(L5)</f>
        <v>1</v>
      </c>
      <c r="AJ5" s="307" t="e">
        <f t="shared" ref="AJ5:AJ7" si="12">AC5/($I$3*10000)</f>
        <v>#VALUE!</v>
      </c>
      <c r="AK5" s="265" t="s">
        <v>1342</v>
      </c>
      <c r="AL5" s="266">
        <f>K5</f>
        <v>0</v>
      </c>
      <c r="AM5" s="266" t="str">
        <f t="shared" ref="AM5:AM7" si="13">I5</f>
        <v>CHF Curncy</v>
      </c>
      <c r="AN5" s="266" t="str">
        <f t="shared" ref="AN5:AN7" si="14">IF(AF5&lt;0,"Sell","Buy")</f>
        <v>Buy</v>
      </c>
      <c r="AO5" s="328">
        <f t="shared" ref="AO5:AO7" si="15">ABS(AF5)</f>
        <v>0</v>
      </c>
      <c r="AP5" s="266" t="str">
        <f t="shared" ref="AP5:AP7" si="16">IF(AW5="OIS Swap","EUFFSW",IF(AW5="SPOT","EUFFFX",IF(AW5="FORWARD","EUFFFX",IF(AW5="US GOVERNMENT","USFIDRV",IF(AW5="Financial commodity future.","USEQ","EULNGFI")))))</f>
        <v>EUFFFX</v>
      </c>
      <c r="AQ5" s="379" t="str">
        <f t="shared" ref="AQ5:AQ7" si="17">IF(AW5="Financial commodity future.",$AL$2,$AL$1)</f>
        <v>07/16/2024</v>
      </c>
      <c r="AR5" s="266" t="s">
        <v>1035</v>
      </c>
      <c r="AS5" s="266" t="s">
        <v>1024</v>
      </c>
      <c r="AT5" s="266" t="s">
        <v>1025</v>
      </c>
      <c r="AU5" s="266"/>
      <c r="AV5" s="319"/>
      <c r="AW5" s="280" t="str" cm="1">
        <f t="array" ref="AW5">_xll.BDP(I5,"SECURITY_TYP")</f>
        <v>SPOT</v>
      </c>
    </row>
    <row r="6" spans="1:50" s="280" customFormat="1" hidden="1" x14ac:dyDescent="0.35">
      <c r="A6" s="280" t="s">
        <v>952</v>
      </c>
      <c r="B6" s="280" t="s">
        <v>953</v>
      </c>
      <c r="D6" s="312">
        <v>0</v>
      </c>
      <c r="E6" s="312">
        <v>0</v>
      </c>
      <c r="F6" s="280">
        <v>1</v>
      </c>
      <c r="G6" s="313"/>
      <c r="H6" s="314">
        <f t="shared" ref="H6:H69" si="18">VLOOKUP(I6,$A$4:$D$307,4,0)-L6</f>
        <v>0</v>
      </c>
      <c r="I6" s="280" t="s">
        <v>952</v>
      </c>
      <c r="J6" s="280" t="s">
        <v>953</v>
      </c>
      <c r="L6" s="312">
        <v>0</v>
      </c>
      <c r="M6" s="312">
        <v>0</v>
      </c>
      <c r="N6" s="280">
        <v>1</v>
      </c>
      <c r="P6" s="280" t="str" cm="1">
        <f t="array" ref="P6">_xll.BDP(I6,"ID_ISIN")</f>
        <v>#N/A Field Not Applicable</v>
      </c>
      <c r="Q6" s="280" t="str" cm="1">
        <f t="array" ref="Q6">_xll.BDP(P6&amp;" Govt","MATURITY")</f>
        <v>#N/A Field Not Applicable Govt</v>
      </c>
      <c r="R6" s="280" t="str" cm="1">
        <f t="array" ref="R6">_xll.BDP(I6,"CRNCY")</f>
        <v>ZAR</v>
      </c>
      <c r="S6" s="307" t="str" cm="1">
        <f t="array" ref="S6">_xll.BDP(P6&amp;" Govt","RISK_MID")</f>
        <v>#N/A Field Not Applicable Govt</v>
      </c>
      <c r="T6" s="308" t="e">
        <f t="shared" si="0"/>
        <v>#VALUE!</v>
      </c>
      <c r="U6" s="280" cm="1">
        <f t="array" ref="U6">IF(R6="GBP",1,_xll.BDP("GBP"&amp;R6&amp;" CURNCY","PX_LAST"))</f>
        <v>23.239699999999999</v>
      </c>
      <c r="V6" s="309" t="e">
        <f t="shared" si="1"/>
        <v>#VALUE!</v>
      </c>
      <c r="X6" s="279" t="str">
        <f t="shared" si="2"/>
        <v>#N/A Field Not Applicable</v>
      </c>
      <c r="Y6" s="306">
        <f t="shared" si="3"/>
        <v>0</v>
      </c>
      <c r="Z6" s="281">
        <f t="shared" si="4"/>
        <v>0</v>
      </c>
      <c r="AA6" s="281" t="e">
        <f t="shared" si="5"/>
        <v>#VALUE!</v>
      </c>
      <c r="AB6" s="307" t="str" cm="1">
        <f t="array" ref="AB6">_xll.BDP(P6&amp;" Govt","PX_DIRTY_MID")</f>
        <v>#N/A Field Not Applicable Govt</v>
      </c>
      <c r="AC6" s="310" t="e">
        <f t="shared" si="6"/>
        <v>#VALUE!</v>
      </c>
      <c r="AD6" s="279" t="str">
        <f t="shared" si="7"/>
        <v>{cash} ZAR</v>
      </c>
      <c r="AE6" s="281"/>
      <c r="AF6" s="281">
        <f t="shared" si="8"/>
        <v>0</v>
      </c>
      <c r="AG6" s="281" t="e">
        <f t="shared" si="9"/>
        <v>#VALUE!</v>
      </c>
      <c r="AH6" s="310" t="e">
        <f t="shared" si="10"/>
        <v>#VALUE!</v>
      </c>
      <c r="AI6" s="280" t="b">
        <f t="shared" si="11"/>
        <v>1</v>
      </c>
      <c r="AJ6" s="307" t="e">
        <f t="shared" si="12"/>
        <v>#VALUE!</v>
      </c>
      <c r="AK6" s="321" t="s">
        <v>1342</v>
      </c>
      <c r="AL6" s="322">
        <f t="shared" ref="AL6:AL7" si="19">K6</f>
        <v>0</v>
      </c>
      <c r="AM6" s="322" t="str">
        <f t="shared" si="13"/>
        <v>ZAR Curncy</v>
      </c>
      <c r="AN6" s="322" t="str">
        <f t="shared" si="14"/>
        <v>Buy</v>
      </c>
      <c r="AO6" s="323">
        <f t="shared" si="15"/>
        <v>0</v>
      </c>
      <c r="AP6" s="322" t="str">
        <f t="shared" si="16"/>
        <v>EUFFFX</v>
      </c>
      <c r="AQ6" s="324" t="str">
        <f t="shared" si="17"/>
        <v>07/16/2024</v>
      </c>
      <c r="AR6" s="322" t="s">
        <v>1035</v>
      </c>
      <c r="AS6" s="322" t="s">
        <v>1024</v>
      </c>
      <c r="AT6" s="322" t="s">
        <v>1025</v>
      </c>
      <c r="AU6" s="325"/>
      <c r="AV6" s="326"/>
      <c r="AW6" s="280" t="str" cm="1">
        <f t="array" ref="AW6">_xll.BDP(I6,"SECURITY_TYP")</f>
        <v>SPOT</v>
      </c>
    </row>
    <row r="7" spans="1:50" s="280" customFormat="1" hidden="1" x14ac:dyDescent="0.35">
      <c r="A7" s="280" t="s">
        <v>735</v>
      </c>
      <c r="B7" s="280" t="s">
        <v>736</v>
      </c>
      <c r="D7" s="312">
        <v>0</v>
      </c>
      <c r="E7" s="312">
        <v>0</v>
      </c>
      <c r="F7" s="280">
        <v>1</v>
      </c>
      <c r="G7" s="313"/>
      <c r="H7" s="314">
        <f t="shared" si="18"/>
        <v>0</v>
      </c>
      <c r="I7" s="280" t="s">
        <v>735</v>
      </c>
      <c r="J7" s="280" t="s">
        <v>736</v>
      </c>
      <c r="L7" s="312">
        <v>0</v>
      </c>
      <c r="M7" s="312">
        <v>0</v>
      </c>
      <c r="N7" s="280">
        <v>1</v>
      </c>
      <c r="P7" s="280" t="str" cm="1">
        <f t="array" ref="P7">_xll.BDP(I7,"ID_ISIN")</f>
        <v>#N/A Field Not Applicable</v>
      </c>
      <c r="Q7" s="280" t="str" cm="1">
        <f t="array" ref="Q7">_xll.BDP(P7&amp;" Govt","MATURITY")</f>
        <v>#N/A Field Not Applicable Govt</v>
      </c>
      <c r="R7" s="280" t="str" cm="1">
        <f t="array" ref="R7">_xll.BDP(I7,"CRNCY")</f>
        <v>PLN</v>
      </c>
      <c r="S7" s="307" t="str" cm="1">
        <f t="array" ref="S7">_xll.BDP(P7&amp;" Govt","RISK_MID")</f>
        <v>#N/A Field Not Applicable Govt</v>
      </c>
      <c r="T7" s="308" t="e">
        <f t="shared" si="0"/>
        <v>#VALUE!</v>
      </c>
      <c r="U7" s="280" cm="1">
        <f t="array" ref="U7">IF(R7="GBP",1,_xll.BDP("GBP"&amp;R7&amp;" CURNCY","PX_LAST"))</f>
        <v>5.0651000000000002</v>
      </c>
      <c r="V7" s="309" t="e">
        <f t="shared" si="1"/>
        <v>#VALUE!</v>
      </c>
      <c r="X7" s="279" t="str">
        <f t="shared" si="2"/>
        <v>#N/A Field Not Applicable</v>
      </c>
      <c r="Y7" s="306">
        <f t="shared" si="3"/>
        <v>0</v>
      </c>
      <c r="Z7" s="281">
        <f t="shared" si="4"/>
        <v>0</v>
      </c>
      <c r="AA7" s="281" t="e">
        <f t="shared" si="5"/>
        <v>#VALUE!</v>
      </c>
      <c r="AB7" s="307" t="str" cm="1">
        <f t="array" ref="AB7">_xll.BDP(P7&amp;" Govt","PX_DIRTY_MID")</f>
        <v>#N/A Field Not Applicable Govt</v>
      </c>
      <c r="AC7" s="310" t="e">
        <f t="shared" si="6"/>
        <v>#VALUE!</v>
      </c>
      <c r="AD7" s="279" t="str">
        <f t="shared" si="7"/>
        <v>{cash} PLN</v>
      </c>
      <c r="AE7" s="281"/>
      <c r="AF7" s="281">
        <f t="shared" si="8"/>
        <v>0</v>
      </c>
      <c r="AG7" s="281" t="e">
        <f t="shared" si="9"/>
        <v>#VALUE!</v>
      </c>
      <c r="AH7" s="310" t="e">
        <f t="shared" si="10"/>
        <v>#VALUE!</v>
      </c>
      <c r="AI7" s="280" t="b">
        <f t="shared" si="11"/>
        <v>1</v>
      </c>
      <c r="AJ7" s="307" t="e">
        <f t="shared" si="12"/>
        <v>#VALUE!</v>
      </c>
      <c r="AK7" s="321" t="s">
        <v>1342</v>
      </c>
      <c r="AL7" s="322">
        <f t="shared" si="19"/>
        <v>0</v>
      </c>
      <c r="AM7" s="322" t="str">
        <f t="shared" si="13"/>
        <v>PLN Curncy</v>
      </c>
      <c r="AN7" s="322" t="str">
        <f t="shared" si="14"/>
        <v>Buy</v>
      </c>
      <c r="AO7" s="323">
        <f t="shared" si="15"/>
        <v>0</v>
      </c>
      <c r="AP7" s="322" t="str">
        <f t="shared" si="16"/>
        <v>EUFFFX</v>
      </c>
      <c r="AQ7" s="378" t="str">
        <f t="shared" si="17"/>
        <v>07/16/2024</v>
      </c>
      <c r="AR7" s="322" t="s">
        <v>1035</v>
      </c>
      <c r="AS7" s="322" t="s">
        <v>1024</v>
      </c>
      <c r="AT7" s="322" t="s">
        <v>1025</v>
      </c>
      <c r="AU7" s="322"/>
      <c r="AV7" s="327"/>
      <c r="AW7" s="280" t="str" cm="1">
        <f t="array" ref="AW7">_xll.BDP(I7,"SECURITY_TYP")</f>
        <v>SPOT</v>
      </c>
    </row>
    <row r="8" spans="1:50" s="280" customFormat="1" hidden="1" x14ac:dyDescent="0.35">
      <c r="A8" s="280" t="s">
        <v>882</v>
      </c>
      <c r="B8" s="280" t="s">
        <v>883</v>
      </c>
      <c r="D8" s="312">
        <v>0.12999999988824101</v>
      </c>
      <c r="E8" s="312">
        <v>1.2895452951760755E-2</v>
      </c>
      <c r="F8" s="280">
        <v>1</v>
      </c>
      <c r="G8" s="313"/>
      <c r="H8" s="314">
        <f t="shared" si="18"/>
        <v>0</v>
      </c>
      <c r="I8" s="280" t="s">
        <v>882</v>
      </c>
      <c r="J8" s="280" t="s">
        <v>883</v>
      </c>
      <c r="L8" s="312">
        <v>0.12999999988824101</v>
      </c>
      <c r="M8" s="312">
        <v>1.2895452951760755E-2</v>
      </c>
      <c r="N8" s="280">
        <v>1</v>
      </c>
      <c r="P8" s="280" t="str" cm="1">
        <f t="array" ref="P8">_xll.BDP(I8,"ID_ISIN")</f>
        <v>#N/A Field Not Applicable</v>
      </c>
      <c r="Q8" s="280" t="str" cm="1">
        <f t="array" ref="Q8">_xll.BDP(P8&amp;" Govt","MATURITY")</f>
        <v>#N/A Field Not Applicable Govt</v>
      </c>
      <c r="R8" s="280" t="str" cm="1">
        <f t="array" ref="R8">_xll.BDP(I8,"CRNCY")</f>
        <v>HKD</v>
      </c>
      <c r="S8" s="307" t="str" cm="1">
        <f t="array" ref="S8">_xll.BDP(P8&amp;" Govt","RISK_MID")</f>
        <v>#N/A Field Not Applicable Govt</v>
      </c>
      <c r="T8" s="308" t="e">
        <f t="shared" ref="T8:T39" si="20">S8*L8/(10*U8)</f>
        <v>#VALUE!</v>
      </c>
      <c r="U8" s="280" cm="1">
        <f t="array" ref="U8">IF(R8="GBP",1,_xll.BDP("GBP"&amp;R8&amp;" CURNCY","PX_LAST"))</f>
        <v>10.078200000000001</v>
      </c>
      <c r="V8" s="309" t="e">
        <f t="shared" ref="V8:V39" si="21">T8/($I$3*100)</f>
        <v>#VALUE!</v>
      </c>
      <c r="X8" s="279" t="str">
        <f t="shared" ref="X8:X39" si="22">P8</f>
        <v>#N/A Field Not Applicable</v>
      </c>
      <c r="Y8" s="306">
        <f t="shared" ref="Y8:Y39" si="23">$Z$3*L8</f>
        <v>0</v>
      </c>
      <c r="Z8" s="281">
        <f t="shared" ref="Z8:Z39" si="24">Y8-L8</f>
        <v>-0.12999999988824101</v>
      </c>
      <c r="AA8" s="281" t="e">
        <f t="shared" ref="AA8:AA39" si="25">Z8*S8/(10*U8)</f>
        <v>#VALUE!</v>
      </c>
      <c r="AB8" s="307" t="str" cm="1">
        <f t="array" ref="AB8">_xll.BDP(P8&amp;" Govt","PX_DIRTY_MID")</f>
        <v>#N/A Field Not Applicable Govt</v>
      </c>
      <c r="AC8" s="310" t="e">
        <f t="shared" ref="AC8:AC39" si="26">AB8*Z8*10/U8</f>
        <v>#VALUE!</v>
      </c>
      <c r="AD8" s="279" t="str">
        <f t="shared" ref="AD8:AD39" si="27">J8</f>
        <v>{cash} HKD</v>
      </c>
      <c r="AE8" s="281"/>
      <c r="AF8" s="281">
        <f t="shared" ref="AF8:AF39" si="28">IF(AE8="",Z8,AE8)</f>
        <v>-0.12999999988824101</v>
      </c>
      <c r="AG8" s="281" t="e">
        <f t="shared" ref="AG8:AG39" si="29">AF8*S8/(10*U8)</f>
        <v>#VALUE!</v>
      </c>
      <c r="AH8" s="310" t="e">
        <f t="shared" ref="AH8:AH39" si="30">AB8*AF8*10/U8</f>
        <v>#VALUE!</v>
      </c>
      <c r="AI8" s="280" t="b">
        <f t="shared" ref="AI8:AI39" si="31">ABS(AF8)&lt;=ABS(L8)</f>
        <v>1</v>
      </c>
      <c r="AJ8" s="307" t="e">
        <f t="shared" ref="AJ8:AJ39" si="32">AC8/($I$3*10000)</f>
        <v>#VALUE!</v>
      </c>
      <c r="AK8" s="321" t="s">
        <v>1342</v>
      </c>
      <c r="AL8" s="322">
        <f t="shared" ref="AL8:AL39" si="33">K8</f>
        <v>0</v>
      </c>
      <c r="AM8" s="322" t="str">
        <f t="shared" ref="AM8:AM39" si="34">I8</f>
        <v>HKD Curncy</v>
      </c>
      <c r="AN8" s="322" t="str">
        <f t="shared" ref="AN8:AN39" si="35">IF(AF8&lt;0,"Sell","Buy")</f>
        <v>Sell</v>
      </c>
      <c r="AO8" s="323">
        <f t="shared" ref="AO8:AO39" si="36">ABS(AF8)</f>
        <v>0.12999999988824101</v>
      </c>
      <c r="AP8" s="322" t="str">
        <f t="shared" ref="AP8:AP39" si="37">IF(AW8="OIS Swap","EUFFSW",IF(AW8="SPOT","EUFFFX",IF(AW8="FORWARD","EUFFFX",IF(AW8="US GOVERNMENT","USFIDRV",IF(AW8="Financial commodity future.","USEQ","EULNGFI")))))</f>
        <v>EUFFFX</v>
      </c>
      <c r="AQ8" s="324" t="str">
        <f t="shared" ref="AQ8:AQ39" si="38">IF(AW8="Financial commodity future.",$AL$2,$AL$1)</f>
        <v>07/16/2024</v>
      </c>
      <c r="AR8" s="322" t="s">
        <v>1035</v>
      </c>
      <c r="AS8" s="322" t="s">
        <v>1024</v>
      </c>
      <c r="AT8" s="322" t="s">
        <v>1025</v>
      </c>
      <c r="AU8" s="325"/>
      <c r="AV8" s="326"/>
      <c r="AW8" s="280" t="str" cm="1">
        <f t="array" ref="AW8">_xll.BDP(I8,"SECURITY_TYP")</f>
        <v>SPOT</v>
      </c>
    </row>
    <row r="9" spans="1:50" s="280" customFormat="1" x14ac:dyDescent="0.35">
      <c r="A9" s="280" t="s">
        <v>1333</v>
      </c>
      <c r="B9" s="280" t="s">
        <v>1334</v>
      </c>
      <c r="C9" s="280" t="s">
        <v>256</v>
      </c>
      <c r="D9" s="312">
        <v>142</v>
      </c>
      <c r="E9" s="312">
        <v>144702.69217391306</v>
      </c>
      <c r="F9" s="280">
        <v>100.137</v>
      </c>
      <c r="G9" s="313"/>
      <c r="H9" s="314">
        <f t="shared" si="18"/>
        <v>0</v>
      </c>
      <c r="I9" s="280" t="s">
        <v>1333</v>
      </c>
      <c r="J9" s="280" t="s">
        <v>1334</v>
      </c>
      <c r="K9" s="280" t="s">
        <v>256</v>
      </c>
      <c r="L9" s="312">
        <v>142</v>
      </c>
      <c r="M9" s="312">
        <v>144702.69217391306</v>
      </c>
      <c r="N9" s="280">
        <v>100.137</v>
      </c>
      <c r="P9" s="280" t="str" cm="1">
        <f t="array" ref="P9">_xll.BDP(I9,"ID_ISIN")</f>
        <v>GB0030880693</v>
      </c>
      <c r="Q9" s="280" t="str" cm="1">
        <f t="array" ref="Q9">_xll.BDP(P9&amp;" Govt","MATURITY")</f>
        <v>07/03/2025</v>
      </c>
      <c r="R9" s="280" t="str" cm="1">
        <f t="array" ref="R9">_xll.BDP(I9,"CRNCY")</f>
        <v>GBP</v>
      </c>
      <c r="S9" s="307" cm="1">
        <f t="array" ref="S9">_xll.BDP(P9&amp;" Govt","RISK_MID")</f>
        <v>0.63183180245331982</v>
      </c>
      <c r="T9" s="308">
        <f t="shared" si="20"/>
        <v>8.9720115948371415</v>
      </c>
      <c r="U9" s="280" cm="1">
        <f t="array" ref="U9">IF(R9="GBP",1,_xll.BDP("GBP"&amp;R9&amp;" CURNCY","PX_LAST"))</f>
        <v>1</v>
      </c>
      <c r="V9" s="309">
        <f t="shared" si="21"/>
        <v>6.9015473806439548E-2</v>
      </c>
      <c r="X9" s="279" t="str">
        <f t="shared" si="22"/>
        <v>GB0030880693</v>
      </c>
      <c r="Y9" s="306">
        <f t="shared" si="23"/>
        <v>0</v>
      </c>
      <c r="Z9" s="281">
        <f t="shared" si="24"/>
        <v>-142</v>
      </c>
      <c r="AA9" s="281">
        <f t="shared" si="25"/>
        <v>-8.9720115948371415</v>
      </c>
      <c r="AB9" s="307" cm="1">
        <f t="array" ref="AB9">_xll.BDP(P9&amp;" Govt","PX_DIRTY_MID")</f>
        <v>101.92730434782609</v>
      </c>
      <c r="AC9" s="310">
        <f t="shared" si="26"/>
        <v>-144736.77217391305</v>
      </c>
      <c r="AD9" s="279" t="str">
        <f t="shared" si="27"/>
        <v>UKT 5 03/07/25</v>
      </c>
      <c r="AE9" s="281"/>
      <c r="AF9" s="281">
        <f t="shared" si="28"/>
        <v>-142</v>
      </c>
      <c r="AG9" s="281">
        <f t="shared" si="29"/>
        <v>-8.9720115948371415</v>
      </c>
      <c r="AH9" s="310">
        <f t="shared" si="30"/>
        <v>-144736.77217391305</v>
      </c>
      <c r="AI9" s="280" t="b">
        <f t="shared" si="31"/>
        <v>1</v>
      </c>
      <c r="AJ9" s="307">
        <f t="shared" si="32"/>
        <v>-11.133597859531774</v>
      </c>
      <c r="AK9" s="321" t="s">
        <v>1342</v>
      </c>
      <c r="AL9" s="322" t="str">
        <f t="shared" si="33"/>
        <v>GBP</v>
      </c>
      <c r="AM9" s="322" t="str">
        <f t="shared" si="34"/>
        <v>EC453273 Corp</v>
      </c>
      <c r="AN9" s="322" t="str">
        <f t="shared" si="35"/>
        <v>Sell</v>
      </c>
      <c r="AO9" s="323">
        <f t="shared" si="36"/>
        <v>142</v>
      </c>
      <c r="AP9" s="322" t="str">
        <f t="shared" si="37"/>
        <v>EULNGFI</v>
      </c>
      <c r="AQ9" s="324" t="str">
        <f t="shared" si="38"/>
        <v>07/16/2024</v>
      </c>
      <c r="AR9" s="322" t="s">
        <v>1035</v>
      </c>
      <c r="AS9" s="322" t="s">
        <v>1024</v>
      </c>
      <c r="AT9" s="322" t="s">
        <v>1025</v>
      </c>
      <c r="AU9" s="325"/>
      <c r="AV9" s="326"/>
      <c r="AW9" s="280" t="str" cm="1">
        <f t="array" ref="AW9">_xll.BDP(I9,"SECURITY_TYP")</f>
        <v>UK GILT STOCK</v>
      </c>
    </row>
    <row r="10" spans="1:50" s="280" customFormat="1" hidden="1" x14ac:dyDescent="0.35">
      <c r="A10" s="280" t="s">
        <v>890</v>
      </c>
      <c r="B10" s="280" t="s">
        <v>891</v>
      </c>
      <c r="D10" s="312">
        <v>0</v>
      </c>
      <c r="E10" s="312">
        <v>0</v>
      </c>
      <c r="F10" s="280">
        <v>1</v>
      </c>
      <c r="G10" s="313"/>
      <c r="H10" s="314">
        <f t="shared" si="18"/>
        <v>0</v>
      </c>
      <c r="I10" s="280" t="s">
        <v>890</v>
      </c>
      <c r="J10" s="280" t="s">
        <v>891</v>
      </c>
      <c r="L10" s="312">
        <v>0</v>
      </c>
      <c r="M10" s="312">
        <v>0</v>
      </c>
      <c r="N10" s="280">
        <v>1</v>
      </c>
      <c r="O10"/>
      <c r="P10" t="str" cm="1">
        <f t="array" ref="P10">_xll.BDP(I10,"ID_ISIN")</f>
        <v>#N/A Field Not Applicable</v>
      </c>
      <c r="Q10" t="str" cm="1">
        <f t="array" ref="Q10">_xll.BDP(P10&amp;" Govt","MATURITY")</f>
        <v>#N/A Field Not Applicable Govt</v>
      </c>
      <c r="R10" t="str" cm="1">
        <f t="array" ref="R10">_xll.BDP(I10,"CRNCY")</f>
        <v>CZK</v>
      </c>
      <c r="S10" s="307" t="str" cm="1">
        <f t="array" ref="S10">_xll.BDP(P10&amp;" Govt","RISK_MID")</f>
        <v>#N/A Field Not Applicable Govt</v>
      </c>
      <c r="T10" s="308" t="e">
        <f t="shared" si="20"/>
        <v>#VALUE!</v>
      </c>
      <c r="U10" s="280" cm="1">
        <f t="array" ref="U10">IF(R10="GBP",1,_xll.BDP("GBP"&amp;R10&amp;" CURNCY","PX_LAST"))</f>
        <v>30.116199999999999</v>
      </c>
      <c r="V10" s="393" t="e">
        <f t="shared" si="21"/>
        <v>#VALUE!</v>
      </c>
      <c r="W10" s="307"/>
      <c r="X10" s="249" t="str">
        <f t="shared" si="22"/>
        <v>#N/A Field Not Applicable</v>
      </c>
      <c r="Y10" s="306">
        <f t="shared" si="23"/>
        <v>0</v>
      </c>
      <c r="Z10" s="281">
        <f t="shared" si="24"/>
        <v>0</v>
      </c>
      <c r="AA10" s="281" t="e">
        <f t="shared" si="25"/>
        <v>#VALUE!</v>
      </c>
      <c r="AB10" s="307" t="str" cm="1">
        <f t="array" ref="AB10">_xll.BDP(P10&amp;" Govt","PX_DIRTY_MID")</f>
        <v>#N/A Field Not Applicable Govt</v>
      </c>
      <c r="AC10" s="310" t="e">
        <f t="shared" si="26"/>
        <v>#VALUE!</v>
      </c>
      <c r="AD10" s="249" t="str">
        <f t="shared" si="27"/>
        <v>{cash} CZK</v>
      </c>
      <c r="AE10"/>
      <c r="AF10" s="281">
        <f t="shared" si="28"/>
        <v>0</v>
      </c>
      <c r="AG10" s="281" t="e">
        <f t="shared" si="29"/>
        <v>#VALUE!</v>
      </c>
      <c r="AH10" s="310" t="e">
        <f t="shared" si="30"/>
        <v>#VALUE!</v>
      </c>
      <c r="AI10" t="b">
        <f t="shared" si="31"/>
        <v>1</v>
      </c>
      <c r="AJ10" s="395" t="e">
        <f t="shared" si="32"/>
        <v>#VALUE!</v>
      </c>
      <c r="AK10" s="265" t="s">
        <v>1342</v>
      </c>
      <c r="AL10" s="266">
        <f t="shared" si="33"/>
        <v>0</v>
      </c>
      <c r="AM10" s="266" t="str">
        <f t="shared" si="34"/>
        <v>CZK Curncy</v>
      </c>
      <c r="AN10" s="266" t="str">
        <f t="shared" si="35"/>
        <v>Buy</v>
      </c>
      <c r="AO10" s="328">
        <f t="shared" si="36"/>
        <v>0</v>
      </c>
      <c r="AP10" s="266" t="str">
        <f t="shared" si="37"/>
        <v>EUFFFX</v>
      </c>
      <c r="AQ10" s="329" t="str">
        <f t="shared" si="38"/>
        <v>07/16/2024</v>
      </c>
      <c r="AR10" s="266" t="s">
        <v>1035</v>
      </c>
      <c r="AS10" s="266" t="s">
        <v>1024</v>
      </c>
      <c r="AT10" s="266" t="s">
        <v>1025</v>
      </c>
      <c r="AU10" s="266"/>
      <c r="AV10" s="319"/>
      <c r="AW10" t="str" cm="1">
        <f t="array" ref="AW10">_xll.BDP(I10,"SECURITY_TYP")</f>
        <v>SPOT</v>
      </c>
    </row>
    <row r="11" spans="1:50" s="280" customFormat="1" x14ac:dyDescent="0.35">
      <c r="A11" s="280" t="s">
        <v>585</v>
      </c>
      <c r="B11" s="280" t="s">
        <v>338</v>
      </c>
      <c r="C11" s="280" t="s">
        <v>256</v>
      </c>
      <c r="D11" s="312">
        <v>175</v>
      </c>
      <c r="E11" s="312">
        <v>173834.98770491802</v>
      </c>
      <c r="F11" s="280">
        <v>98.531000000000006</v>
      </c>
      <c r="G11" s="313"/>
      <c r="H11" s="314">
        <f t="shared" si="18"/>
        <v>0</v>
      </c>
      <c r="I11" s="280" t="s">
        <v>585</v>
      </c>
      <c r="J11" s="280" t="s">
        <v>338</v>
      </c>
      <c r="K11" s="280" t="s">
        <v>256</v>
      </c>
      <c r="L11" s="312">
        <v>175</v>
      </c>
      <c r="M11" s="312">
        <v>173834.98770491802</v>
      </c>
      <c r="N11" s="280">
        <v>98.531000000000006</v>
      </c>
      <c r="P11" s="280" t="str" cm="1">
        <f t="array" ref="P11">_xll.BDP(I11,"ID_ISIN")</f>
        <v>GB00BPCJD880</v>
      </c>
      <c r="Q11" s="280" t="str" cm="1">
        <f t="array" ref="Q11">_xll.BDP(P11&amp;" Govt","MATURITY")</f>
        <v>22/10/2025</v>
      </c>
      <c r="R11" s="280" t="str" cm="1">
        <f t="array" ref="R11">_xll.BDP(I11,"CRNCY")</f>
        <v>GBP</v>
      </c>
      <c r="S11" s="307" cm="1">
        <f t="array" ref="S11">_xll.BDP(P11&amp;" Govt","RISK_MID")</f>
        <v>1.2083081613340596</v>
      </c>
      <c r="T11" s="308">
        <f t="shared" si="20"/>
        <v>21.145392823346043</v>
      </c>
      <c r="U11" s="280" cm="1">
        <f t="array" ref="U11">IF(R11="GBP",1,_xll.BDP("GBP"&amp;R11&amp;" CURNCY","PX_LAST"))</f>
        <v>1</v>
      </c>
      <c r="V11" s="393">
        <f t="shared" si="21"/>
        <v>0.16265686787189265</v>
      </c>
      <c r="W11" s="307"/>
      <c r="X11" s="279" t="str">
        <f t="shared" si="22"/>
        <v>GB00BPCJD880</v>
      </c>
      <c r="Y11" s="306">
        <f t="shared" si="23"/>
        <v>0</v>
      </c>
      <c r="Z11" s="281">
        <f t="shared" si="24"/>
        <v>-175</v>
      </c>
      <c r="AA11" s="281">
        <f t="shared" si="25"/>
        <v>-21.145392823346043</v>
      </c>
      <c r="AB11" s="307" cm="1">
        <f t="array" ref="AB11">_xll.BDP(P11&amp;" Govt","PX_DIRTY_MID")</f>
        <v>99.356778688524585</v>
      </c>
      <c r="AC11" s="310">
        <f t="shared" si="26"/>
        <v>-173874.36270491802</v>
      </c>
      <c r="AD11" s="279" t="str">
        <f t="shared" si="27"/>
        <v>UKT 3 ½ 10/22/25</v>
      </c>
      <c r="AE11" s="281"/>
      <c r="AF11" s="281">
        <f t="shared" si="28"/>
        <v>-175</v>
      </c>
      <c r="AG11" s="281">
        <f t="shared" si="29"/>
        <v>-21.145392823346043</v>
      </c>
      <c r="AH11" s="310">
        <f t="shared" si="30"/>
        <v>-173874.36270491802</v>
      </c>
      <c r="AI11" s="280" t="b">
        <f t="shared" si="31"/>
        <v>1</v>
      </c>
      <c r="AJ11" s="395">
        <f t="shared" si="32"/>
        <v>-13.374950977301387</v>
      </c>
      <c r="AK11" s="321" t="s">
        <v>1342</v>
      </c>
      <c r="AL11" s="322" t="str">
        <f t="shared" si="33"/>
        <v>GBP</v>
      </c>
      <c r="AM11" s="322" t="str">
        <f t="shared" si="34"/>
        <v>ZN905725 Corp</v>
      </c>
      <c r="AN11" s="322" t="str">
        <f t="shared" si="35"/>
        <v>Sell</v>
      </c>
      <c r="AO11" s="323">
        <f t="shared" si="36"/>
        <v>175</v>
      </c>
      <c r="AP11" s="322" t="str">
        <f t="shared" si="37"/>
        <v>EULNGFI</v>
      </c>
      <c r="AQ11" s="324" t="str">
        <f t="shared" si="38"/>
        <v>07/16/2024</v>
      </c>
      <c r="AR11" s="322" t="s">
        <v>1035</v>
      </c>
      <c r="AS11" s="322" t="s">
        <v>1024</v>
      </c>
      <c r="AT11" s="322" t="s">
        <v>1025</v>
      </c>
      <c r="AU11" s="322"/>
      <c r="AV11" s="327"/>
      <c r="AW11" s="280" t="str" cm="1">
        <f t="array" ref="AW11">_xll.BDP(I11,"SECURITY_TYP")</f>
        <v>UK GILT STOCK</v>
      </c>
    </row>
    <row r="12" spans="1:50" s="280" customFormat="1" x14ac:dyDescent="0.35">
      <c r="A12" s="280" t="s">
        <v>1335</v>
      </c>
      <c r="B12" s="280" t="s">
        <v>1336</v>
      </c>
      <c r="C12" s="280" t="s">
        <v>256</v>
      </c>
      <c r="D12" s="312">
        <v>147</v>
      </c>
      <c r="E12" s="312">
        <v>143964.46615384618</v>
      </c>
      <c r="F12" s="280">
        <v>97.820999999999998</v>
      </c>
      <c r="G12" s="313"/>
      <c r="H12" s="314">
        <f t="shared" si="18"/>
        <v>0</v>
      </c>
      <c r="I12" s="280" t="s">
        <v>1335</v>
      </c>
      <c r="J12" s="280" t="s">
        <v>1336</v>
      </c>
      <c r="K12" s="280" t="s">
        <v>256</v>
      </c>
      <c r="L12" s="312">
        <v>147</v>
      </c>
      <c r="M12" s="312">
        <v>143964.46615384618</v>
      </c>
      <c r="N12" s="280">
        <v>97.820999999999998</v>
      </c>
      <c r="P12" s="280" t="str" cm="1">
        <f t="array" ref="P12">_xll.BDP(I12,"ID_ISIN")</f>
        <v>GB00BLPK7110</v>
      </c>
      <c r="Q12" s="280" t="str" cm="1">
        <f t="array" ref="Q12">_xll.BDP(P12&amp;" Govt","MATURITY")</f>
        <v>31/01/2025</v>
      </c>
      <c r="R12" s="280" t="str" cm="1">
        <f t="array" ref="R12">_xll.BDP(I12,"CRNCY")</f>
        <v>GBP</v>
      </c>
      <c r="S12" s="307" cm="1">
        <f t="array" ref="S12">_xll.BDP(P12&amp;" Govt","RISK_MID")</f>
        <v>0.52113923508301241</v>
      </c>
      <c r="T12" s="308">
        <f t="shared" si="20"/>
        <v>7.6607467557202824</v>
      </c>
      <c r="U12" s="280" cm="1">
        <f t="array" ref="U12">IF(R12="GBP",1,_xll.BDP("GBP"&amp;R12&amp;" CURNCY","PX_LAST"))</f>
        <v>1</v>
      </c>
      <c r="V12" s="393">
        <f t="shared" si="21"/>
        <v>5.8928821197848327E-2</v>
      </c>
      <c r="W12" s="307"/>
      <c r="X12" s="279" t="str">
        <f t="shared" si="22"/>
        <v>GB00BLPK7110</v>
      </c>
      <c r="Y12" s="306">
        <f t="shared" si="23"/>
        <v>0</v>
      </c>
      <c r="Z12" s="281">
        <f t="shared" si="24"/>
        <v>-147</v>
      </c>
      <c r="AA12" s="281">
        <f t="shared" si="25"/>
        <v>-7.6607467557202824</v>
      </c>
      <c r="AB12" s="307" cm="1">
        <f t="array" ref="AB12">_xll.BDP(P12&amp;" Govt","PX_DIRTY_MID")</f>
        <v>97.970010989010987</v>
      </c>
      <c r="AC12" s="310">
        <f t="shared" si="26"/>
        <v>-144015.91615384616</v>
      </c>
      <c r="AD12" s="279" t="str">
        <f t="shared" si="27"/>
        <v>UKT 0 ¼ 01/31/25</v>
      </c>
      <c r="AE12" s="281"/>
      <c r="AF12" s="281">
        <f t="shared" si="28"/>
        <v>-147</v>
      </c>
      <c r="AG12" s="281">
        <f t="shared" si="29"/>
        <v>-7.6607467557202824</v>
      </c>
      <c r="AH12" s="310">
        <f t="shared" si="30"/>
        <v>-144015.91615384616</v>
      </c>
      <c r="AI12" s="280" t="b">
        <f t="shared" si="31"/>
        <v>1</v>
      </c>
      <c r="AJ12" s="307">
        <f t="shared" si="32"/>
        <v>-11.078147396449705</v>
      </c>
      <c r="AK12" s="321" t="s">
        <v>1342</v>
      </c>
      <c r="AL12" s="322" t="str">
        <f t="shared" si="33"/>
        <v>GBP</v>
      </c>
      <c r="AM12" s="322" t="str">
        <f t="shared" si="34"/>
        <v>BQ252040 Corp</v>
      </c>
      <c r="AN12" s="322" t="str">
        <f t="shared" si="35"/>
        <v>Sell</v>
      </c>
      <c r="AO12" s="323">
        <f t="shared" si="36"/>
        <v>147</v>
      </c>
      <c r="AP12" s="322" t="str">
        <f t="shared" si="37"/>
        <v>EULNGFI</v>
      </c>
      <c r="AQ12" s="324" t="str">
        <f t="shared" si="38"/>
        <v>07/16/2024</v>
      </c>
      <c r="AR12" s="322" t="s">
        <v>1035</v>
      </c>
      <c r="AS12" s="322" t="s">
        <v>1024</v>
      </c>
      <c r="AT12" s="322" t="s">
        <v>1025</v>
      </c>
      <c r="AU12" s="322"/>
      <c r="AV12" s="327"/>
      <c r="AW12" s="280" t="str" cm="1">
        <f t="array" ref="AW12">_xll.BDP(I12,"SECURITY_TYP")</f>
        <v>UK GILT STOCK</v>
      </c>
    </row>
    <row r="13" spans="1:50" s="280" customFormat="1" hidden="1" x14ac:dyDescent="0.35">
      <c r="A13" s="280" t="s">
        <v>723</v>
      </c>
      <c r="B13" s="280" t="s">
        <v>724</v>
      </c>
      <c r="D13" s="312">
        <v>0</v>
      </c>
      <c r="E13" s="312">
        <v>0</v>
      </c>
      <c r="F13" s="280">
        <v>1</v>
      </c>
      <c r="G13" s="313"/>
      <c r="H13" s="314">
        <f t="shared" si="18"/>
        <v>0</v>
      </c>
      <c r="I13" s="280" t="s">
        <v>723</v>
      </c>
      <c r="J13" s="280" t="s">
        <v>724</v>
      </c>
      <c r="L13" s="312">
        <v>0</v>
      </c>
      <c r="M13" s="312">
        <v>0</v>
      </c>
      <c r="N13" s="280">
        <v>1</v>
      </c>
      <c r="P13" s="280" t="str" cm="1">
        <f t="array" ref="P13">_xll.BDP(I13,"ID_ISIN")</f>
        <v>#N/A Field Not Applicable</v>
      </c>
      <c r="Q13" s="280" t="str" cm="1">
        <f t="array" ref="Q13">_xll.BDP(P13&amp;" Govt","MATURITY")</f>
        <v>#N/A Field Not Applicable Govt</v>
      </c>
      <c r="R13" s="280" t="str" cm="1">
        <f t="array" ref="R13">_xll.BDP(I13,"CRNCY")</f>
        <v>ILS</v>
      </c>
      <c r="S13" s="307" t="str" cm="1">
        <f t="array" ref="S13">_xll.BDP(P13&amp;" Govt","RISK_MID")</f>
        <v>#N/A Field Not Applicable Govt</v>
      </c>
      <c r="T13" s="308" t="e">
        <f t="shared" si="20"/>
        <v>#VALUE!</v>
      </c>
      <c r="U13" s="280" cm="1">
        <f t="array" ref="U13">IF(R13="GBP",1,_xll.BDP("GBP"&amp;R13&amp;" CURNCY","PX_LAST"))</f>
        <v>4.7045000000000003</v>
      </c>
      <c r="V13" s="393" t="e">
        <f t="shared" si="21"/>
        <v>#VALUE!</v>
      </c>
      <c r="W13" s="307"/>
      <c r="X13" s="279" t="str">
        <f t="shared" si="22"/>
        <v>#N/A Field Not Applicable</v>
      </c>
      <c r="Y13" s="306">
        <f t="shared" si="23"/>
        <v>0</v>
      </c>
      <c r="Z13" s="281">
        <f t="shared" si="24"/>
        <v>0</v>
      </c>
      <c r="AA13" s="281" t="e">
        <f t="shared" si="25"/>
        <v>#VALUE!</v>
      </c>
      <c r="AB13" s="307" t="str" cm="1">
        <f t="array" ref="AB13">_xll.BDP(P13&amp;" Govt","PX_DIRTY_MID")</f>
        <v>#N/A Field Not Applicable Govt</v>
      </c>
      <c r="AC13" s="310" t="e">
        <f t="shared" si="26"/>
        <v>#VALUE!</v>
      </c>
      <c r="AD13" s="279" t="str">
        <f t="shared" si="27"/>
        <v>{cash} ILS</v>
      </c>
      <c r="AF13" s="281">
        <f t="shared" si="28"/>
        <v>0</v>
      </c>
      <c r="AG13" s="281" t="e">
        <f t="shared" si="29"/>
        <v>#VALUE!</v>
      </c>
      <c r="AH13" s="310" t="e">
        <f t="shared" si="30"/>
        <v>#VALUE!</v>
      </c>
      <c r="AI13" s="280" t="b">
        <f t="shared" si="31"/>
        <v>1</v>
      </c>
      <c r="AJ13" s="307" t="e">
        <f t="shared" si="32"/>
        <v>#VALUE!</v>
      </c>
      <c r="AK13" s="321" t="s">
        <v>1342</v>
      </c>
      <c r="AL13" s="322">
        <f t="shared" si="33"/>
        <v>0</v>
      </c>
      <c r="AM13" s="322" t="str">
        <f t="shared" si="34"/>
        <v>ILS Curncy</v>
      </c>
      <c r="AN13" s="322" t="str">
        <f t="shared" si="35"/>
        <v>Buy</v>
      </c>
      <c r="AO13" s="323">
        <f t="shared" si="36"/>
        <v>0</v>
      </c>
      <c r="AP13" s="322" t="str">
        <f t="shared" si="37"/>
        <v>EUFFFX</v>
      </c>
      <c r="AQ13" s="324" t="str">
        <f t="shared" si="38"/>
        <v>07/16/2024</v>
      </c>
      <c r="AR13" s="322" t="s">
        <v>1035</v>
      </c>
      <c r="AS13" s="322" t="s">
        <v>1024</v>
      </c>
      <c r="AT13" s="322" t="s">
        <v>1025</v>
      </c>
      <c r="AU13" s="325"/>
      <c r="AV13" s="326"/>
      <c r="AW13" s="280" t="str" cm="1">
        <f t="array" ref="AW13">_xll.BDP(I13,"SECURITY_TYP")</f>
        <v>SPOT</v>
      </c>
    </row>
    <row r="14" spans="1:50" s="280" customFormat="1" x14ac:dyDescent="0.35">
      <c r="A14" s="280" t="s">
        <v>1337</v>
      </c>
      <c r="B14" s="280" t="s">
        <v>1338</v>
      </c>
      <c r="C14" s="280" t="s">
        <v>256</v>
      </c>
      <c r="D14" s="312">
        <v>115</v>
      </c>
      <c r="E14" s="312">
        <v>111047.32431693991</v>
      </c>
      <c r="F14" s="280">
        <v>96.498000000000005</v>
      </c>
      <c r="G14" s="313"/>
      <c r="H14" s="314">
        <f t="shared" si="18"/>
        <v>0</v>
      </c>
      <c r="I14" s="280" t="s">
        <v>1337</v>
      </c>
      <c r="J14" s="280" t="s">
        <v>1338</v>
      </c>
      <c r="K14" s="280" t="s">
        <v>256</v>
      </c>
      <c r="L14" s="312">
        <v>115</v>
      </c>
      <c r="M14" s="312">
        <v>111047.32431693991</v>
      </c>
      <c r="N14" s="280">
        <v>96.498000000000005</v>
      </c>
      <c r="P14" s="280" t="str" cm="1">
        <f t="array" ref="P14">_xll.BDP(I14,"ID_ISIN")</f>
        <v>GB00BK5CVX03</v>
      </c>
      <c r="Q14" s="280" t="str" cm="1">
        <f t="array" ref="Q14">_xll.BDP(P14&amp;" Govt","MATURITY")</f>
        <v>07/06/2025</v>
      </c>
      <c r="R14" s="280" t="str" cm="1">
        <f t="array" ref="R14">_xll.BDP(I14,"CRNCY")</f>
        <v>GBP</v>
      </c>
      <c r="S14" s="307" cm="1">
        <f t="array" ref="S14">_xll.BDP(P14&amp;" Govt","RISK_MID")</f>
        <v>0.84463459950612219</v>
      </c>
      <c r="T14" s="308">
        <f t="shared" si="20"/>
        <v>9.7132978943204051</v>
      </c>
      <c r="U14" s="280" cm="1">
        <f t="array" ref="U14">IF(R14="GBP",1,_xll.BDP("GBP"&amp;R14&amp;" CURNCY","PX_LAST"))</f>
        <v>1</v>
      </c>
      <c r="V14" s="393">
        <f t="shared" si="21"/>
        <v>7.4717676110156964E-2</v>
      </c>
      <c r="W14" s="307"/>
      <c r="X14" s="279" t="str">
        <f t="shared" si="22"/>
        <v>GB00BK5CVX03</v>
      </c>
      <c r="Y14" s="306">
        <f t="shared" si="23"/>
        <v>0</v>
      </c>
      <c r="Z14" s="281">
        <f t="shared" si="24"/>
        <v>-115</v>
      </c>
      <c r="AA14" s="281">
        <f t="shared" si="25"/>
        <v>-9.7132978943204051</v>
      </c>
      <c r="AB14" s="307" cm="1">
        <f t="array" ref="AB14">_xll.BDP(P14&amp;" Govt","PX_DIRTY_MID")</f>
        <v>96.596890710382525</v>
      </c>
      <c r="AC14" s="310">
        <f t="shared" si="26"/>
        <v>-111086.4243169399</v>
      </c>
      <c r="AD14" s="279" t="str">
        <f t="shared" si="27"/>
        <v>UKT 0 ⅝ 06/07/25</v>
      </c>
      <c r="AE14" s="281"/>
      <c r="AF14" s="281">
        <f t="shared" si="28"/>
        <v>-115</v>
      </c>
      <c r="AG14" s="281">
        <f t="shared" si="29"/>
        <v>-9.7132978943204051</v>
      </c>
      <c r="AH14" s="310">
        <f t="shared" si="30"/>
        <v>-111086.4243169399</v>
      </c>
      <c r="AI14" s="280" t="b">
        <f t="shared" si="31"/>
        <v>1</v>
      </c>
      <c r="AJ14" s="307">
        <f t="shared" si="32"/>
        <v>-8.5451095628415299</v>
      </c>
      <c r="AK14" s="321" t="s">
        <v>1342</v>
      </c>
      <c r="AL14" s="322" t="str">
        <f t="shared" si="33"/>
        <v>GBP</v>
      </c>
      <c r="AM14" s="322" t="str">
        <f t="shared" si="34"/>
        <v>AZ278084 Corp</v>
      </c>
      <c r="AN14" s="322" t="str">
        <f t="shared" si="35"/>
        <v>Sell</v>
      </c>
      <c r="AO14" s="323">
        <f t="shared" si="36"/>
        <v>115</v>
      </c>
      <c r="AP14" s="322" t="str">
        <f t="shared" si="37"/>
        <v>EULNGFI</v>
      </c>
      <c r="AQ14" s="324" t="str">
        <f t="shared" si="38"/>
        <v>07/16/2024</v>
      </c>
      <c r="AR14" s="322" t="s">
        <v>1035</v>
      </c>
      <c r="AS14" s="322" t="s">
        <v>1024</v>
      </c>
      <c r="AT14" s="322" t="s">
        <v>1025</v>
      </c>
      <c r="AU14" s="322"/>
      <c r="AV14" s="327"/>
      <c r="AW14" s="280" t="str" cm="1">
        <f t="array" ref="AW14">_xll.BDP(I14,"SECURITY_TYP")</f>
        <v>UK GILT STOCK</v>
      </c>
    </row>
    <row r="15" spans="1:50" s="280" customFormat="1" x14ac:dyDescent="0.35">
      <c r="A15" s="280" t="s">
        <v>576</v>
      </c>
      <c r="B15" s="280" t="s">
        <v>331</v>
      </c>
      <c r="C15" s="280" t="s">
        <v>256</v>
      </c>
      <c r="D15" s="312">
        <v>300</v>
      </c>
      <c r="E15" s="312">
        <v>306036.63934426231</v>
      </c>
      <c r="F15" s="280">
        <v>101.545</v>
      </c>
      <c r="G15" s="313"/>
      <c r="H15" s="314">
        <f t="shared" si="18"/>
        <v>0</v>
      </c>
      <c r="I15" s="280" t="s">
        <v>576</v>
      </c>
      <c r="J15" s="280" t="s">
        <v>331</v>
      </c>
      <c r="K15" s="280" t="s">
        <v>256</v>
      </c>
      <c r="L15" s="312">
        <v>300</v>
      </c>
      <c r="M15" s="312">
        <v>306036.63934426231</v>
      </c>
      <c r="N15" s="280">
        <v>101.545</v>
      </c>
      <c r="P15" s="280" t="str" cm="1">
        <f t="array" ref="P15">_xll.BDP(I15,"ID_ISIN")</f>
        <v>GB00BMF9LG83</v>
      </c>
      <c r="Q15" s="280" t="str" cm="1">
        <f t="array" ref="Q15">_xll.BDP(P15&amp;" Govt","MATURITY")</f>
        <v>07/06/2028</v>
      </c>
      <c r="R15" s="280" t="str" cm="1">
        <f t="array" ref="R15">_xll.BDP(I15,"CRNCY")</f>
        <v>GBP</v>
      </c>
      <c r="S15" s="307" cm="1">
        <f t="array" ref="S15">_xll.BDP(P15&amp;" Govt","RISK_MID")</f>
        <v>3.6036865965996867</v>
      </c>
      <c r="T15" s="308">
        <f t="shared" si="20"/>
        <v>108.1105978979906</v>
      </c>
      <c r="U15" s="280" cm="1">
        <f t="array" ref="U15">IF(R15="GBP",1,_xll.BDP("GBP"&amp;R15&amp;" CURNCY","PX_LAST"))</f>
        <v>1</v>
      </c>
      <c r="V15" s="393">
        <f t="shared" si="21"/>
        <v>0.83161998383069691</v>
      </c>
      <c r="W15" s="307"/>
      <c r="X15" s="279" t="str">
        <f t="shared" si="22"/>
        <v>GB00BMF9LG83</v>
      </c>
      <c r="Y15" s="306">
        <f t="shared" si="23"/>
        <v>0</v>
      </c>
      <c r="Z15" s="281">
        <f t="shared" si="24"/>
        <v>-300</v>
      </c>
      <c r="AA15" s="281">
        <f t="shared" si="25"/>
        <v>-108.1105978979906</v>
      </c>
      <c r="AB15" s="307" cm="1">
        <f t="array" ref="AB15">_xll.BDP(P15&amp;" Govt","PX_DIRTY_MID")</f>
        <v>102.0202131147541</v>
      </c>
      <c r="AC15" s="310">
        <f t="shared" si="26"/>
        <v>-306060.63934426231</v>
      </c>
      <c r="AD15" s="279" t="str">
        <f t="shared" si="27"/>
        <v>UKT 4 ½ 06/07/28</v>
      </c>
      <c r="AE15" s="281"/>
      <c r="AF15" s="281">
        <f t="shared" si="28"/>
        <v>-300</v>
      </c>
      <c r="AG15" s="281">
        <f t="shared" si="29"/>
        <v>-108.1105978979906</v>
      </c>
      <c r="AH15" s="310">
        <f t="shared" si="30"/>
        <v>-306060.63934426231</v>
      </c>
      <c r="AI15" s="280" t="b">
        <f t="shared" si="31"/>
        <v>1</v>
      </c>
      <c r="AJ15" s="307">
        <f t="shared" si="32"/>
        <v>-23.543126103404791</v>
      </c>
      <c r="AK15" s="321" t="s">
        <v>1342</v>
      </c>
      <c r="AL15" s="322" t="str">
        <f t="shared" si="33"/>
        <v>GBP</v>
      </c>
      <c r="AM15" s="322" t="str">
        <f t="shared" si="34"/>
        <v>ZK981587 Corp</v>
      </c>
      <c r="AN15" s="322" t="str">
        <f t="shared" si="35"/>
        <v>Sell</v>
      </c>
      <c r="AO15" s="323">
        <f t="shared" si="36"/>
        <v>300</v>
      </c>
      <c r="AP15" s="322" t="str">
        <f t="shared" si="37"/>
        <v>EULNGFI</v>
      </c>
      <c r="AQ15" s="324" t="str">
        <f t="shared" si="38"/>
        <v>07/16/2024</v>
      </c>
      <c r="AR15" s="322" t="s">
        <v>1035</v>
      </c>
      <c r="AS15" s="322" t="s">
        <v>1024</v>
      </c>
      <c r="AT15" s="322" t="s">
        <v>1025</v>
      </c>
      <c r="AU15" s="322"/>
      <c r="AV15" s="327"/>
      <c r="AW15" s="280" t="str" cm="1">
        <f t="array" ref="AW15">_xll.BDP(I15,"SECURITY_TYP")</f>
        <v>UK GILT STOCK</v>
      </c>
    </row>
    <row r="16" spans="1:50" s="280" customFormat="1" x14ac:dyDescent="0.35">
      <c r="A16" s="280" t="s">
        <v>1339</v>
      </c>
      <c r="B16" s="280" t="s">
        <v>1340</v>
      </c>
      <c r="C16" s="280" t="s">
        <v>256</v>
      </c>
      <c r="D16" s="312">
        <v>60</v>
      </c>
      <c r="E16" s="312">
        <v>60381.28043478261</v>
      </c>
      <c r="F16" s="280">
        <v>99.664000000000001</v>
      </c>
      <c r="G16" s="313"/>
      <c r="H16" s="314">
        <f t="shared" si="18"/>
        <v>0</v>
      </c>
      <c r="I16" s="280" t="s">
        <v>1339</v>
      </c>
      <c r="J16" s="280" t="s">
        <v>1340</v>
      </c>
      <c r="K16" s="280" t="s">
        <v>256</v>
      </c>
      <c r="L16" s="312">
        <v>60</v>
      </c>
      <c r="M16" s="312">
        <v>60381.28043478261</v>
      </c>
      <c r="N16" s="280">
        <v>99.664000000000001</v>
      </c>
      <c r="P16" s="280" t="str" cm="1">
        <f t="array" ref="P16">_xll.BDP(I16,"ID_ISIN")</f>
        <v>GB00BHBFH458</v>
      </c>
      <c r="Q16" s="280" t="str" cm="1">
        <f t="array" ref="Q16">_xll.BDP(P16&amp;" Govt","MATURITY")</f>
        <v>07/09/2024</v>
      </c>
      <c r="R16" s="280" t="str" cm="1">
        <f t="array" ref="R16">_xll.BDP(I16,"CRNCY")</f>
        <v>GBP</v>
      </c>
      <c r="S16" s="307" cm="1">
        <f t="array" ref="S16">_xll.BDP(P16&amp;" Govt","RISK_MID")</f>
        <v>0.14425711360459559</v>
      </c>
      <c r="T16" s="308">
        <f t="shared" si="20"/>
        <v>0.86554268162757353</v>
      </c>
      <c r="U16" s="280" cm="1">
        <f t="array" ref="U16">IF(R16="GBP",1,_xll.BDP("GBP"&amp;R16&amp;" CURNCY","PX_LAST"))</f>
        <v>1</v>
      </c>
      <c r="V16" s="393">
        <f t="shared" si="21"/>
        <v>6.6580206279044114E-3</v>
      </c>
      <c r="W16" s="307"/>
      <c r="X16" s="279" t="str">
        <f t="shared" si="22"/>
        <v>GB00BHBFH458</v>
      </c>
      <c r="Y16" s="306">
        <f t="shared" si="23"/>
        <v>0</v>
      </c>
      <c r="Z16" s="281">
        <f t="shared" si="24"/>
        <v>-60</v>
      </c>
      <c r="AA16" s="281">
        <f t="shared" si="25"/>
        <v>-0.86554268162757353</v>
      </c>
      <c r="AB16" s="307" cm="1">
        <f t="array" ref="AB16">_xll.BDP(P16&amp;" Govt","PX_DIRTY_MID")</f>
        <v>100.67096739130434</v>
      </c>
      <c r="AC16" s="310">
        <f t="shared" si="26"/>
        <v>-60402.580434782605</v>
      </c>
      <c r="AD16" s="279" t="str">
        <f t="shared" si="27"/>
        <v>UKT 2 ¾ 09/07/24</v>
      </c>
      <c r="AE16" s="281"/>
      <c r="AF16" s="281">
        <f t="shared" si="28"/>
        <v>-60</v>
      </c>
      <c r="AG16" s="281">
        <f t="shared" si="29"/>
        <v>-0.86554268162757353</v>
      </c>
      <c r="AH16" s="310">
        <f t="shared" si="30"/>
        <v>-60402.580434782605</v>
      </c>
      <c r="AI16" s="280" t="b">
        <f t="shared" si="31"/>
        <v>1</v>
      </c>
      <c r="AJ16" s="307">
        <f t="shared" si="32"/>
        <v>-4.6463523411371233</v>
      </c>
      <c r="AK16" s="321" t="s">
        <v>1342</v>
      </c>
      <c r="AL16" s="322" t="str">
        <f t="shared" si="33"/>
        <v>GBP</v>
      </c>
      <c r="AM16" s="322" t="str">
        <f t="shared" si="34"/>
        <v>EK109396 Corp</v>
      </c>
      <c r="AN16" s="322" t="str">
        <f t="shared" si="35"/>
        <v>Sell</v>
      </c>
      <c r="AO16" s="323">
        <f t="shared" si="36"/>
        <v>60</v>
      </c>
      <c r="AP16" s="322" t="str">
        <f t="shared" si="37"/>
        <v>EULNGFI</v>
      </c>
      <c r="AQ16" s="324" t="str">
        <f t="shared" si="38"/>
        <v>07/16/2024</v>
      </c>
      <c r="AR16" s="322" t="s">
        <v>1035</v>
      </c>
      <c r="AS16" s="322" t="s">
        <v>1024</v>
      </c>
      <c r="AT16" s="322" t="s">
        <v>1025</v>
      </c>
      <c r="AU16" s="322"/>
      <c r="AV16" s="327"/>
      <c r="AW16" s="280" t="str" cm="1">
        <f t="array" ref="AW16">_xll.BDP(I16,"SECURITY_TYP")</f>
        <v>UK GILT STOCK</v>
      </c>
    </row>
    <row r="17" spans="1:49" s="280" customFormat="1" hidden="1" x14ac:dyDescent="0.35">
      <c r="A17" s="280" t="s">
        <v>701</v>
      </c>
      <c r="B17" s="280" t="s">
        <v>702</v>
      </c>
      <c r="D17" s="312">
        <v>0</v>
      </c>
      <c r="E17" s="312">
        <v>0</v>
      </c>
      <c r="F17" s="280">
        <v>1</v>
      </c>
      <c r="G17" s="313"/>
      <c r="H17" s="314">
        <f t="shared" si="18"/>
        <v>0</v>
      </c>
      <c r="I17" s="280" t="s">
        <v>701</v>
      </c>
      <c r="J17" s="280" t="s">
        <v>702</v>
      </c>
      <c r="L17" s="312">
        <v>0</v>
      </c>
      <c r="M17" s="312">
        <v>0</v>
      </c>
      <c r="N17" s="280">
        <v>1</v>
      </c>
      <c r="P17" s="280" t="str" cm="1">
        <f t="array" ref="P17">_xll.BDP(I17,"ID_ISIN")</f>
        <v>#N/A Field Not Applicable</v>
      </c>
      <c r="Q17" s="280" t="str" cm="1">
        <f t="array" ref="Q17">_xll.BDP(P17&amp;" Govt","MATURITY")</f>
        <v>#N/A Field Not Applicable Govt</v>
      </c>
      <c r="R17" s="280" t="str" cm="1">
        <f t="array" ref="R17">_xll.BDP(I17,"CRNCY")</f>
        <v>NZD</v>
      </c>
      <c r="S17" s="307" t="str" cm="1">
        <f t="array" ref="S17">_xll.BDP(P17&amp;" Govt","RISK_MID")</f>
        <v>#N/A Field Not Applicable Govt</v>
      </c>
      <c r="T17" s="308" t="e">
        <f t="shared" si="20"/>
        <v>#VALUE!</v>
      </c>
      <c r="U17" s="280" cm="1">
        <f t="array" ref="U17">IF(R17="GBP",1,_xll.BDP("GBP"&amp;R17&amp;" CURNCY","PX_LAST"))</f>
        <v>2.1166</v>
      </c>
      <c r="V17" s="393" t="e">
        <f t="shared" si="21"/>
        <v>#VALUE!</v>
      </c>
      <c r="W17" s="307"/>
      <c r="X17" s="279" t="str">
        <f t="shared" si="22"/>
        <v>#N/A Field Not Applicable</v>
      </c>
      <c r="Y17" s="306">
        <f t="shared" si="23"/>
        <v>0</v>
      </c>
      <c r="Z17" s="281">
        <f t="shared" si="24"/>
        <v>0</v>
      </c>
      <c r="AA17" s="281" t="e">
        <f t="shared" si="25"/>
        <v>#VALUE!</v>
      </c>
      <c r="AB17" s="307" t="str" cm="1">
        <f t="array" ref="AB17">_xll.BDP(P17&amp;" Govt","PX_DIRTY_MID")</f>
        <v>#N/A Field Not Applicable Govt</v>
      </c>
      <c r="AC17" s="310" t="e">
        <f t="shared" si="26"/>
        <v>#VALUE!</v>
      </c>
      <c r="AD17" s="279" t="str">
        <f t="shared" si="27"/>
        <v>{cash} NZD</v>
      </c>
      <c r="AE17" s="281"/>
      <c r="AF17" s="281">
        <f t="shared" si="28"/>
        <v>0</v>
      </c>
      <c r="AG17" s="281" t="e">
        <f t="shared" si="29"/>
        <v>#VALUE!</v>
      </c>
      <c r="AH17" s="310" t="e">
        <f t="shared" si="30"/>
        <v>#VALUE!</v>
      </c>
      <c r="AI17" s="280" t="b">
        <f t="shared" si="31"/>
        <v>1</v>
      </c>
      <c r="AJ17" s="307" t="e">
        <f t="shared" si="32"/>
        <v>#VALUE!</v>
      </c>
      <c r="AK17" s="321" t="s">
        <v>1342</v>
      </c>
      <c r="AL17" s="322">
        <f t="shared" si="33"/>
        <v>0</v>
      </c>
      <c r="AM17" s="322" t="str">
        <f t="shared" si="34"/>
        <v>NZD Curncy</v>
      </c>
      <c r="AN17" s="322" t="str">
        <f t="shared" si="35"/>
        <v>Buy</v>
      </c>
      <c r="AO17" s="323">
        <f t="shared" si="36"/>
        <v>0</v>
      </c>
      <c r="AP17" s="322" t="str">
        <f t="shared" si="37"/>
        <v>EUFFFX</v>
      </c>
      <c r="AQ17" s="324" t="str">
        <f t="shared" si="38"/>
        <v>07/16/2024</v>
      </c>
      <c r="AR17" s="322" t="s">
        <v>1035</v>
      </c>
      <c r="AS17" s="322" t="s">
        <v>1024</v>
      </c>
      <c r="AT17" s="322" t="s">
        <v>1025</v>
      </c>
      <c r="AU17" s="322"/>
      <c r="AV17" s="327"/>
      <c r="AW17" s="280" t="str" cm="1">
        <f t="array" ref="AW17">_xll.BDP(I17,"SECURITY_TYP")</f>
        <v>SPOT</v>
      </c>
    </row>
    <row r="18" spans="1:49" s="280" customFormat="1" hidden="1" x14ac:dyDescent="0.35">
      <c r="A18" s="280" t="s">
        <v>879</v>
      </c>
      <c r="B18" s="280" t="s">
        <v>880</v>
      </c>
      <c r="D18" s="312">
        <v>-0.51</v>
      </c>
      <c r="E18" s="312">
        <v>-4.5026005941945927E-3</v>
      </c>
      <c r="F18" s="280">
        <v>1</v>
      </c>
      <c r="G18" s="313"/>
      <c r="H18" s="314">
        <f t="shared" si="18"/>
        <v>0</v>
      </c>
      <c r="I18" s="280" t="s">
        <v>879</v>
      </c>
      <c r="J18" s="280" t="s">
        <v>880</v>
      </c>
      <c r="L18" s="312">
        <v>-0.51</v>
      </c>
      <c r="M18" s="312">
        <v>-4.5026005941945927E-3</v>
      </c>
      <c r="N18" s="280">
        <v>1</v>
      </c>
      <c r="P18" s="280" t="str" cm="1">
        <f t="array" ref="P18">_xll.BDP(I18,"ID_ISIN")</f>
        <v>#N/A Field Not Applicable</v>
      </c>
      <c r="Q18" s="280" t="str" cm="1">
        <f t="array" ref="Q18">_xll.BDP(P18&amp;" Govt","MATURITY")</f>
        <v>#N/A Field Not Applicable Govt</v>
      </c>
      <c r="R18" s="280" t="str" cm="1">
        <f t="array" ref="R18">_xll.BDP(I18,"CRNCY")</f>
        <v>RUB</v>
      </c>
      <c r="S18" s="307" t="str" cm="1">
        <f t="array" ref="S18">_xll.BDP(P18&amp;" Govt","RISK_MID")</f>
        <v>#N/A Field Not Applicable Govt</v>
      </c>
      <c r="T18" s="308" t="e">
        <f t="shared" si="20"/>
        <v>#VALUE!</v>
      </c>
      <c r="U18" s="280" cm="1">
        <f t="array" ref="U18">IF(R18="GBP",1,_xll.BDP("GBP"&amp;R18&amp;" CURNCY","PX_LAST"))</f>
        <v>113.1781</v>
      </c>
      <c r="V18" s="393" t="e">
        <f t="shared" si="21"/>
        <v>#VALUE!</v>
      </c>
      <c r="W18" s="307"/>
      <c r="X18" s="279" t="str">
        <f t="shared" si="22"/>
        <v>#N/A Field Not Applicable</v>
      </c>
      <c r="Y18" s="306">
        <f t="shared" si="23"/>
        <v>0</v>
      </c>
      <c r="Z18" s="281">
        <f t="shared" si="24"/>
        <v>0.51</v>
      </c>
      <c r="AA18" s="281" t="e">
        <f t="shared" si="25"/>
        <v>#VALUE!</v>
      </c>
      <c r="AB18" s="307" t="str" cm="1">
        <f t="array" ref="AB18">_xll.BDP(P18&amp;" Govt","PX_DIRTY_MID")</f>
        <v>#N/A Field Not Applicable Govt</v>
      </c>
      <c r="AC18" s="310" t="e">
        <f t="shared" si="26"/>
        <v>#VALUE!</v>
      </c>
      <c r="AD18" s="279" t="str">
        <f t="shared" si="27"/>
        <v>{accrual} RUB</v>
      </c>
      <c r="AE18" s="281"/>
      <c r="AF18" s="281">
        <f t="shared" si="28"/>
        <v>0.51</v>
      </c>
      <c r="AG18" s="281" t="e">
        <f t="shared" si="29"/>
        <v>#VALUE!</v>
      </c>
      <c r="AH18" s="310" t="e">
        <f t="shared" si="30"/>
        <v>#VALUE!</v>
      </c>
      <c r="AI18" s="280" t="b">
        <f t="shared" si="31"/>
        <v>1</v>
      </c>
      <c r="AJ18" s="307" t="e">
        <f t="shared" si="32"/>
        <v>#VALUE!</v>
      </c>
      <c r="AK18" s="321" t="s">
        <v>1342</v>
      </c>
      <c r="AL18" s="322">
        <f t="shared" si="33"/>
        <v>0</v>
      </c>
      <c r="AM18" s="322" t="str">
        <f t="shared" si="34"/>
        <v>RUB Curncy</v>
      </c>
      <c r="AN18" s="322" t="str">
        <f t="shared" si="35"/>
        <v>Buy</v>
      </c>
      <c r="AO18" s="323">
        <f t="shared" si="36"/>
        <v>0.51</v>
      </c>
      <c r="AP18" s="322" t="str">
        <f t="shared" si="37"/>
        <v>EUFFFX</v>
      </c>
      <c r="AQ18" s="380" t="str">
        <f t="shared" si="38"/>
        <v>07/16/2024</v>
      </c>
      <c r="AR18" s="322" t="s">
        <v>1035</v>
      </c>
      <c r="AS18" s="322" t="s">
        <v>1024</v>
      </c>
      <c r="AT18" s="322" t="s">
        <v>1025</v>
      </c>
      <c r="AU18" s="322"/>
      <c r="AV18" s="327"/>
      <c r="AW18" s="280" t="str" cm="1">
        <f t="array" ref="AW18">_xll.BDP(I18,"SECURITY_TYP")</f>
        <v>SPOT</v>
      </c>
    </row>
    <row r="19" spans="1:49" s="280" customFormat="1" hidden="1" x14ac:dyDescent="0.35">
      <c r="A19" s="280" t="s">
        <v>879</v>
      </c>
      <c r="B19" s="280" t="s">
        <v>881</v>
      </c>
      <c r="D19" s="312">
        <v>0.50999999046325695</v>
      </c>
      <c r="E19" s="312">
        <v>4.5026005099982301E-3</v>
      </c>
      <c r="F19" s="280">
        <v>1</v>
      </c>
      <c r="G19" s="313"/>
      <c r="H19" s="314">
        <f t="shared" si="18"/>
        <v>-1.0199999904632571</v>
      </c>
      <c r="I19" s="280" t="s">
        <v>879</v>
      </c>
      <c r="J19" s="280" t="s">
        <v>881</v>
      </c>
      <c r="L19" s="312">
        <v>0.50999999046325695</v>
      </c>
      <c r="M19" s="312">
        <v>4.5026005099982301E-3</v>
      </c>
      <c r="N19" s="280">
        <v>1</v>
      </c>
      <c r="P19" s="280" t="str" cm="1">
        <f t="array" ref="P19">_xll.BDP(I19,"ID_ISIN")</f>
        <v>#N/A Field Not Applicable</v>
      </c>
      <c r="Q19" s="280" t="str" cm="1">
        <f t="array" ref="Q19">_xll.BDP(P19&amp;" Govt","MATURITY")</f>
        <v>#N/A Field Not Applicable Govt</v>
      </c>
      <c r="R19" s="280" t="str" cm="1">
        <f t="array" ref="R19">_xll.BDP(I19,"CRNCY")</f>
        <v>RUB</v>
      </c>
      <c r="S19" s="307" t="str" cm="1">
        <f t="array" ref="S19">_xll.BDP(P19&amp;" Govt","RISK_MID")</f>
        <v>#N/A Field Not Applicable Govt</v>
      </c>
      <c r="T19" s="308" t="e">
        <f t="shared" si="20"/>
        <v>#VALUE!</v>
      </c>
      <c r="U19" s="280" cm="1">
        <f t="array" ref="U19">IF(R19="GBP",1,_xll.BDP("GBP"&amp;R19&amp;" CURNCY","PX_LAST"))</f>
        <v>113.1781</v>
      </c>
      <c r="V19" s="393" t="e">
        <f t="shared" si="21"/>
        <v>#VALUE!</v>
      </c>
      <c r="W19" s="307"/>
      <c r="X19" s="279" t="str">
        <f t="shared" si="22"/>
        <v>#N/A Field Not Applicable</v>
      </c>
      <c r="Y19" s="306">
        <f t="shared" si="23"/>
        <v>0</v>
      </c>
      <c r="Z19" s="281">
        <f t="shared" si="24"/>
        <v>-0.50999999046325695</v>
      </c>
      <c r="AA19" s="281" t="e">
        <f t="shared" si="25"/>
        <v>#VALUE!</v>
      </c>
      <c r="AB19" s="307" t="str" cm="1">
        <f t="array" ref="AB19">_xll.BDP(P19&amp;" Govt","PX_DIRTY_MID")</f>
        <v>#N/A Field Not Applicable Govt</v>
      </c>
      <c r="AC19" s="310" t="e">
        <f t="shared" si="26"/>
        <v>#VALUE!</v>
      </c>
      <c r="AD19" s="279" t="str">
        <f t="shared" si="27"/>
        <v>{cash} RUB</v>
      </c>
      <c r="AE19" s="281"/>
      <c r="AF19" s="281">
        <f t="shared" si="28"/>
        <v>-0.50999999046325695</v>
      </c>
      <c r="AG19" s="281" t="e">
        <f t="shared" si="29"/>
        <v>#VALUE!</v>
      </c>
      <c r="AH19" s="310" t="e">
        <f t="shared" si="30"/>
        <v>#VALUE!</v>
      </c>
      <c r="AI19" s="280" t="b">
        <f t="shared" si="31"/>
        <v>1</v>
      </c>
      <c r="AJ19" s="307" t="e">
        <f t="shared" si="32"/>
        <v>#VALUE!</v>
      </c>
      <c r="AK19" s="321" t="s">
        <v>1342</v>
      </c>
      <c r="AL19" s="322">
        <f t="shared" si="33"/>
        <v>0</v>
      </c>
      <c r="AM19" s="322" t="str">
        <f t="shared" si="34"/>
        <v>RUB Curncy</v>
      </c>
      <c r="AN19" s="322" t="str">
        <f t="shared" si="35"/>
        <v>Sell</v>
      </c>
      <c r="AO19" s="323">
        <f t="shared" si="36"/>
        <v>0.50999999046325695</v>
      </c>
      <c r="AP19" s="322" t="str">
        <f t="shared" si="37"/>
        <v>EUFFFX</v>
      </c>
      <c r="AQ19" s="378" t="str">
        <f t="shared" si="38"/>
        <v>07/16/2024</v>
      </c>
      <c r="AR19" s="322" t="s">
        <v>1035</v>
      </c>
      <c r="AS19" s="322" t="s">
        <v>1024</v>
      </c>
      <c r="AT19" s="322" t="s">
        <v>1025</v>
      </c>
      <c r="AU19" s="325"/>
      <c r="AV19" s="326"/>
      <c r="AW19" s="280" t="str" cm="1">
        <f t="array" ref="AW19">_xll.BDP(I19,"SECURITY_TYP")</f>
        <v>SPOT</v>
      </c>
    </row>
    <row r="20" spans="1:49" s="280" customFormat="1" hidden="1" x14ac:dyDescent="0.35">
      <c r="A20" s="280" t="s">
        <v>641</v>
      </c>
      <c r="B20" s="280" t="s">
        <v>642</v>
      </c>
      <c r="D20" s="312">
        <v>0.95000000283471298</v>
      </c>
      <c r="E20" s="312">
        <v>6.9981004922483228E-2</v>
      </c>
      <c r="F20" s="280">
        <v>1</v>
      </c>
      <c r="G20" s="313"/>
      <c r="H20" s="314">
        <f t="shared" si="18"/>
        <v>0</v>
      </c>
      <c r="I20" s="280" t="s">
        <v>641</v>
      </c>
      <c r="J20" s="280" t="s">
        <v>642</v>
      </c>
      <c r="L20" s="312">
        <v>0.95000000283471298</v>
      </c>
      <c r="M20" s="312">
        <v>6.9981004922483228E-2</v>
      </c>
      <c r="N20" s="280">
        <v>1</v>
      </c>
      <c r="P20" s="280" t="str" cm="1">
        <f t="array" ref="P20">_xll.BDP(I20,"ID_ISIN")</f>
        <v>#N/A Field Not Applicable</v>
      </c>
      <c r="Q20" s="280" t="str" cm="1">
        <f t="array" ref="Q20">_xll.BDP(P20&amp;" Govt","MATURITY")</f>
        <v>#N/A Field Not Applicable Govt</v>
      </c>
      <c r="R20" s="280" t="str" cm="1">
        <f t="array" ref="R20">_xll.BDP(I20,"CRNCY")</f>
        <v>SEK</v>
      </c>
      <c r="S20" s="307" t="str" cm="1">
        <f t="array" ref="S20">_xll.BDP(P20&amp;" Govt","RISK_MID")</f>
        <v>#N/A Field Not Applicable Govt</v>
      </c>
      <c r="T20" s="308" t="e">
        <f t="shared" si="20"/>
        <v>#VALUE!</v>
      </c>
      <c r="U20" s="280" cm="1">
        <f t="array" ref="U20">IF(R20="GBP",1,_xll.BDP("GBP"&amp;R20&amp;" CURNCY","PX_LAST"))</f>
        <v>13.573399999999999</v>
      </c>
      <c r="V20" s="393" t="e">
        <f t="shared" si="21"/>
        <v>#VALUE!</v>
      </c>
      <c r="W20" s="307"/>
      <c r="X20" s="279" t="str">
        <f t="shared" si="22"/>
        <v>#N/A Field Not Applicable</v>
      </c>
      <c r="Y20" s="306">
        <f t="shared" si="23"/>
        <v>0</v>
      </c>
      <c r="Z20" s="281">
        <f t="shared" si="24"/>
        <v>-0.95000000283471298</v>
      </c>
      <c r="AA20" s="281" t="e">
        <f t="shared" si="25"/>
        <v>#VALUE!</v>
      </c>
      <c r="AB20" s="307" t="str" cm="1">
        <f t="array" ref="AB20">_xll.BDP(P20&amp;" Govt","PX_DIRTY_MID")</f>
        <v>#N/A Field Not Applicable Govt</v>
      </c>
      <c r="AC20" s="310" t="e">
        <f t="shared" si="26"/>
        <v>#VALUE!</v>
      </c>
      <c r="AD20" s="279" t="str">
        <f t="shared" si="27"/>
        <v>{cash} SEK</v>
      </c>
      <c r="AE20" s="281"/>
      <c r="AF20" s="281">
        <f t="shared" si="28"/>
        <v>-0.95000000283471298</v>
      </c>
      <c r="AG20" s="281" t="e">
        <f t="shared" si="29"/>
        <v>#VALUE!</v>
      </c>
      <c r="AH20" s="310" t="e">
        <f t="shared" si="30"/>
        <v>#VALUE!</v>
      </c>
      <c r="AI20" s="280" t="b">
        <f t="shared" si="31"/>
        <v>1</v>
      </c>
      <c r="AJ20" s="307" t="e">
        <f t="shared" si="32"/>
        <v>#VALUE!</v>
      </c>
      <c r="AK20" s="321" t="s">
        <v>1342</v>
      </c>
      <c r="AL20" s="322">
        <f t="shared" si="33"/>
        <v>0</v>
      </c>
      <c r="AM20" s="322" t="str">
        <f t="shared" si="34"/>
        <v>SEK Curncy</v>
      </c>
      <c r="AN20" s="322" t="str">
        <f t="shared" si="35"/>
        <v>Sell</v>
      </c>
      <c r="AO20" s="323">
        <f t="shared" si="36"/>
        <v>0.95000000283471298</v>
      </c>
      <c r="AP20" s="322" t="str">
        <f t="shared" si="37"/>
        <v>EUFFFX</v>
      </c>
      <c r="AQ20" s="378" t="str">
        <f t="shared" si="38"/>
        <v>07/16/2024</v>
      </c>
      <c r="AR20" s="322" t="s">
        <v>1035</v>
      </c>
      <c r="AS20" s="322" t="s">
        <v>1024</v>
      </c>
      <c r="AT20" s="322" t="s">
        <v>1025</v>
      </c>
      <c r="AU20" s="325"/>
      <c r="AV20" s="326"/>
      <c r="AW20" s="280" t="str" cm="1">
        <f t="array" ref="AW20">_xll.BDP(I20,"SECURITY_TYP")</f>
        <v>SPOT</v>
      </c>
    </row>
    <row r="21" spans="1:49" s="280" customFormat="1" hidden="1" x14ac:dyDescent="0.35">
      <c r="A21" s="280" t="s">
        <v>186</v>
      </c>
      <c r="B21" s="280" t="s">
        <v>187</v>
      </c>
      <c r="D21" s="312">
        <v>188228.34999999939</v>
      </c>
      <c r="E21" s="312">
        <v>188228.34999999939</v>
      </c>
      <c r="F21" s="280">
        <v>1</v>
      </c>
      <c r="G21" s="313"/>
      <c r="H21" s="314">
        <f t="shared" si="18"/>
        <v>0</v>
      </c>
      <c r="I21" s="280" t="s">
        <v>186</v>
      </c>
      <c r="J21" s="280" t="s">
        <v>187</v>
      </c>
      <c r="L21" s="312">
        <v>188228.34999999939</v>
      </c>
      <c r="M21" s="312">
        <v>188228.34999999939</v>
      </c>
      <c r="N21" s="280">
        <v>1</v>
      </c>
      <c r="P21" s="280" t="str" cm="1">
        <f t="array" ref="P21">_xll.BDP(I21,"ID_ISIN")</f>
        <v>#N/A Field Not Applicable</v>
      </c>
      <c r="Q21" s="280" t="str" cm="1">
        <f t="array" ref="Q21">_xll.BDP(P21&amp;" Govt","MATURITY")</f>
        <v>#N/A Field Not Applicable Govt</v>
      </c>
      <c r="R21" s="280" t="str" cm="1">
        <f t="array" ref="R21">_xll.BDP(I21,"CRNCY")</f>
        <v>GBP</v>
      </c>
      <c r="S21" s="307" t="str" cm="1">
        <f t="array" ref="S21">_xll.BDP(P21&amp;" Govt","RISK_MID")</f>
        <v>#N/A Field Not Applicable Govt</v>
      </c>
      <c r="T21" s="308" t="e">
        <f t="shared" si="20"/>
        <v>#VALUE!</v>
      </c>
      <c r="U21" s="280" cm="1">
        <f t="array" ref="U21">IF(R21="GBP",1,_xll.BDP("GBP"&amp;R21&amp;" CURNCY","PX_LAST"))</f>
        <v>1</v>
      </c>
      <c r="V21" s="393" t="e">
        <f t="shared" si="21"/>
        <v>#VALUE!</v>
      </c>
      <c r="W21" s="307"/>
      <c r="X21" s="279" t="str">
        <f t="shared" si="22"/>
        <v>#N/A Field Not Applicable</v>
      </c>
      <c r="Y21" s="306">
        <f t="shared" si="23"/>
        <v>0</v>
      </c>
      <c r="Z21" s="281">
        <f t="shared" si="24"/>
        <v>-188228.34999999939</v>
      </c>
      <c r="AA21" s="281" t="e">
        <f t="shared" si="25"/>
        <v>#VALUE!</v>
      </c>
      <c r="AB21" s="307" t="str" cm="1">
        <f t="array" ref="AB21">_xll.BDP(P21&amp;" Govt","PX_DIRTY_MID")</f>
        <v>#N/A Field Not Applicable Govt</v>
      </c>
      <c r="AC21" s="310" t="e">
        <f t="shared" si="26"/>
        <v>#VALUE!</v>
      </c>
      <c r="AD21" s="279" t="str">
        <f t="shared" si="27"/>
        <v>{cash} GBP</v>
      </c>
      <c r="AE21" s="281"/>
      <c r="AF21" s="281">
        <f t="shared" si="28"/>
        <v>-188228.34999999939</v>
      </c>
      <c r="AG21" s="281" t="e">
        <f t="shared" si="29"/>
        <v>#VALUE!</v>
      </c>
      <c r="AH21" s="310" t="e">
        <f t="shared" si="30"/>
        <v>#VALUE!</v>
      </c>
      <c r="AI21" s="280" t="b">
        <f t="shared" si="31"/>
        <v>1</v>
      </c>
      <c r="AJ21" s="307" t="e">
        <f t="shared" si="32"/>
        <v>#VALUE!</v>
      </c>
      <c r="AK21" s="321" t="s">
        <v>1342</v>
      </c>
      <c r="AL21" s="322">
        <f t="shared" si="33"/>
        <v>0</v>
      </c>
      <c r="AM21" s="322" t="str">
        <f t="shared" si="34"/>
        <v>GBP Curncy</v>
      </c>
      <c r="AN21" s="322" t="str">
        <f t="shared" si="35"/>
        <v>Sell</v>
      </c>
      <c r="AO21" s="323">
        <f t="shared" si="36"/>
        <v>188228.34999999939</v>
      </c>
      <c r="AP21" s="322" t="str">
        <f t="shared" si="37"/>
        <v>EUFFFX</v>
      </c>
      <c r="AQ21" s="324" t="str">
        <f t="shared" si="38"/>
        <v>07/16/2024</v>
      </c>
      <c r="AR21" s="322" t="s">
        <v>1035</v>
      </c>
      <c r="AS21" s="322" t="s">
        <v>1024</v>
      </c>
      <c r="AT21" s="322" t="s">
        <v>1025</v>
      </c>
      <c r="AU21" s="322"/>
      <c r="AV21" s="327"/>
      <c r="AW21" s="280" t="str" cm="1">
        <f t="array" ref="AW21">_xll.BDP(I21,"SECURITY_TYP")</f>
        <v>SPOT</v>
      </c>
    </row>
    <row r="22" spans="1:49" s="280" customFormat="1" hidden="1" x14ac:dyDescent="0.35">
      <c r="A22" s="280" t="s">
        <v>706</v>
      </c>
      <c r="B22" s="280" t="s">
        <v>707</v>
      </c>
      <c r="D22" s="312">
        <v>0</v>
      </c>
      <c r="E22" s="312">
        <v>0</v>
      </c>
      <c r="F22" s="280">
        <v>1</v>
      </c>
      <c r="G22" s="313"/>
      <c r="H22" s="314">
        <f t="shared" si="18"/>
        <v>0</v>
      </c>
      <c r="I22" s="280" t="s">
        <v>706</v>
      </c>
      <c r="J22" s="280" t="s">
        <v>707</v>
      </c>
      <c r="L22" s="312">
        <v>0</v>
      </c>
      <c r="M22" s="312">
        <v>0</v>
      </c>
      <c r="N22" s="280">
        <v>1</v>
      </c>
      <c r="P22" s="280" t="str" cm="1">
        <f t="array" ref="P22">_xll.BDP(I22,"ID_ISIN")</f>
        <v>#N/A Field Not Applicable</v>
      </c>
      <c r="Q22" s="280" t="str" cm="1">
        <f t="array" ref="Q22">_xll.BDP(P22&amp;" Govt","MATURITY")</f>
        <v>#N/A Field Not Applicable Govt</v>
      </c>
      <c r="R22" s="280" t="str" cm="1">
        <f t="array" ref="R22">_xll.BDP(I22,"CRNCY")</f>
        <v>THB</v>
      </c>
      <c r="S22" s="307" t="str" cm="1">
        <f t="array" ref="S22">_xll.BDP(P22&amp;" Govt","RISK_MID")</f>
        <v>#N/A Field Not Applicable Govt</v>
      </c>
      <c r="T22" s="308" t="e">
        <f t="shared" si="20"/>
        <v>#VALUE!</v>
      </c>
      <c r="U22" s="280" cm="1">
        <f t="array" ref="U22">IF(R22="GBP",1,_xll.BDP("GBP"&amp;R22&amp;" CURNCY","PX_LAST"))</f>
        <v>46.686100000000003</v>
      </c>
      <c r="V22" s="393" t="e">
        <f t="shared" si="21"/>
        <v>#VALUE!</v>
      </c>
      <c r="W22" s="307"/>
      <c r="X22" s="279" t="str">
        <f t="shared" si="22"/>
        <v>#N/A Field Not Applicable</v>
      </c>
      <c r="Y22" s="306">
        <f t="shared" si="23"/>
        <v>0</v>
      </c>
      <c r="Z22" s="281">
        <f t="shared" si="24"/>
        <v>0</v>
      </c>
      <c r="AA22" s="281" t="e">
        <f t="shared" si="25"/>
        <v>#VALUE!</v>
      </c>
      <c r="AB22" s="307" t="str" cm="1">
        <f t="array" ref="AB22">_xll.BDP(P22&amp;" Govt","PX_DIRTY_MID")</f>
        <v>#N/A Field Not Applicable Govt</v>
      </c>
      <c r="AC22" s="310" t="e">
        <f t="shared" si="26"/>
        <v>#VALUE!</v>
      </c>
      <c r="AD22" s="279" t="str">
        <f t="shared" si="27"/>
        <v>{cash} THB</v>
      </c>
      <c r="AF22" s="281">
        <f t="shared" si="28"/>
        <v>0</v>
      </c>
      <c r="AG22" s="281" t="e">
        <f t="shared" si="29"/>
        <v>#VALUE!</v>
      </c>
      <c r="AH22" s="310" t="e">
        <f t="shared" si="30"/>
        <v>#VALUE!</v>
      </c>
      <c r="AI22" s="280" t="b">
        <f t="shared" si="31"/>
        <v>1</v>
      </c>
      <c r="AJ22" s="395" t="e">
        <f t="shared" si="32"/>
        <v>#VALUE!</v>
      </c>
      <c r="AK22" s="321" t="s">
        <v>1342</v>
      </c>
      <c r="AL22" s="322">
        <f t="shared" si="33"/>
        <v>0</v>
      </c>
      <c r="AM22" s="322" t="str">
        <f t="shared" si="34"/>
        <v>THB Curncy</v>
      </c>
      <c r="AN22" s="322" t="str">
        <f t="shared" si="35"/>
        <v>Buy</v>
      </c>
      <c r="AO22" s="323">
        <f t="shared" si="36"/>
        <v>0</v>
      </c>
      <c r="AP22" s="322" t="str">
        <f t="shared" si="37"/>
        <v>EUFFFX</v>
      </c>
      <c r="AQ22" s="324" t="str">
        <f t="shared" si="38"/>
        <v>07/16/2024</v>
      </c>
      <c r="AR22" s="322" t="s">
        <v>1035</v>
      </c>
      <c r="AS22" s="322" t="s">
        <v>1024</v>
      </c>
      <c r="AT22" s="322" t="s">
        <v>1025</v>
      </c>
      <c r="AU22" s="322"/>
      <c r="AV22" s="327"/>
      <c r="AW22" s="280" t="str" cm="1">
        <f t="array" ref="AW22">_xll.BDP(I22,"SECURITY_TYP")</f>
        <v>SPOT</v>
      </c>
    </row>
    <row r="23" spans="1:49" s="280" customFormat="1" hidden="1" x14ac:dyDescent="0.35">
      <c r="A23" s="280" t="s">
        <v>847</v>
      </c>
      <c r="B23" s="280" t="s">
        <v>848</v>
      </c>
      <c r="D23" s="312">
        <v>0</v>
      </c>
      <c r="E23" s="312">
        <v>0</v>
      </c>
      <c r="F23" s="280">
        <v>1</v>
      </c>
      <c r="G23" s="313"/>
      <c r="H23" s="314">
        <f t="shared" si="18"/>
        <v>0</v>
      </c>
      <c r="I23" s="280" t="s">
        <v>847</v>
      </c>
      <c r="J23" s="280" t="s">
        <v>848</v>
      </c>
      <c r="L23" s="312">
        <v>0</v>
      </c>
      <c r="M23" s="312">
        <v>0</v>
      </c>
      <c r="N23" s="280">
        <v>1</v>
      </c>
      <c r="O23"/>
      <c r="P23" t="str" cm="1">
        <f t="array" ref="P23">_xll.BDP(I23,"ID_ISIN")</f>
        <v>#N/A Field Not Applicable</v>
      </c>
      <c r="Q23" t="str" cm="1">
        <f t="array" ref="Q23">_xll.BDP(P23&amp;" Govt","MATURITY")</f>
        <v>#N/A Field Not Applicable Govt</v>
      </c>
      <c r="R23" t="str" cm="1">
        <f t="array" ref="R23">_xll.BDP(I23,"CRNCY")</f>
        <v>PEN</v>
      </c>
      <c r="S23" s="307" t="str" cm="1">
        <f t="array" ref="S23">_xll.BDP(P23&amp;" Govt","RISK_MID")</f>
        <v>#N/A Field Not Applicable Govt</v>
      </c>
      <c r="T23" s="308" t="e">
        <f t="shared" si="20"/>
        <v>#VALUE!</v>
      </c>
      <c r="U23" s="280" cm="1">
        <f t="array" ref="U23">IF(R23="GBP",1,_xll.BDP("GBP"&amp;R23&amp;" CURNCY","PX_LAST"))</f>
        <v>4.8526999999999996</v>
      </c>
      <c r="V23" s="393" t="e">
        <f t="shared" si="21"/>
        <v>#VALUE!</v>
      </c>
      <c r="W23" s="307"/>
      <c r="X23" s="249" t="str">
        <f t="shared" si="22"/>
        <v>#N/A Field Not Applicable</v>
      </c>
      <c r="Y23" s="306">
        <f t="shared" si="23"/>
        <v>0</v>
      </c>
      <c r="Z23" s="281">
        <f t="shared" si="24"/>
        <v>0</v>
      </c>
      <c r="AA23" s="281" t="e">
        <f t="shared" si="25"/>
        <v>#VALUE!</v>
      </c>
      <c r="AB23" s="307" t="str" cm="1">
        <f t="array" ref="AB23">_xll.BDP(P23&amp;" Govt","PX_DIRTY_MID")</f>
        <v>#N/A Field Not Applicable Govt</v>
      </c>
      <c r="AC23" s="310" t="e">
        <f t="shared" si="26"/>
        <v>#VALUE!</v>
      </c>
      <c r="AD23" s="249" t="str">
        <f t="shared" si="27"/>
        <v>{cash} PEN</v>
      </c>
      <c r="AE23"/>
      <c r="AF23" s="281">
        <f t="shared" si="28"/>
        <v>0</v>
      </c>
      <c r="AG23" s="281" t="e">
        <f t="shared" si="29"/>
        <v>#VALUE!</v>
      </c>
      <c r="AH23" s="310" t="e">
        <f t="shared" si="30"/>
        <v>#VALUE!</v>
      </c>
      <c r="AI23" t="b">
        <f t="shared" si="31"/>
        <v>1</v>
      </c>
      <c r="AJ23" s="307" t="e">
        <f t="shared" si="32"/>
        <v>#VALUE!</v>
      </c>
      <c r="AK23" s="265" t="s">
        <v>1342</v>
      </c>
      <c r="AL23" s="266">
        <f t="shared" si="33"/>
        <v>0</v>
      </c>
      <c r="AM23" s="266" t="str">
        <f t="shared" si="34"/>
        <v>PEN Curncy</v>
      </c>
      <c r="AN23" s="266" t="str">
        <f t="shared" si="35"/>
        <v>Buy</v>
      </c>
      <c r="AO23" s="328">
        <f t="shared" si="36"/>
        <v>0</v>
      </c>
      <c r="AP23" s="266" t="str">
        <f t="shared" si="37"/>
        <v>EUFFFX</v>
      </c>
      <c r="AQ23" s="329" t="str">
        <f t="shared" si="38"/>
        <v>07/16/2024</v>
      </c>
      <c r="AR23" s="266" t="s">
        <v>1035</v>
      </c>
      <c r="AS23" s="266" t="s">
        <v>1024</v>
      </c>
      <c r="AT23" s="266" t="s">
        <v>1025</v>
      </c>
      <c r="AU23" s="266"/>
      <c r="AV23" s="319"/>
      <c r="AW23" t="str" cm="1">
        <f t="array" ref="AW23">_xll.BDP(I23,"SECURITY_TYP")</f>
        <v>SPOT</v>
      </c>
    </row>
    <row r="24" spans="1:49" s="280" customFormat="1" hidden="1" x14ac:dyDescent="0.35">
      <c r="A24" s="280" t="s">
        <v>184</v>
      </c>
      <c r="B24" s="280" t="s">
        <v>185</v>
      </c>
      <c r="D24" s="312">
        <v>-5.0000013264944E-2</v>
      </c>
      <c r="E24" s="312">
        <v>-4.2092162507111175E-2</v>
      </c>
      <c r="F24" s="280">
        <v>1</v>
      </c>
      <c r="G24" s="313"/>
      <c r="H24" s="314">
        <f t="shared" si="18"/>
        <v>0</v>
      </c>
      <c r="I24" s="280" t="s">
        <v>184</v>
      </c>
      <c r="J24" s="280" t="s">
        <v>185</v>
      </c>
      <c r="L24" s="312">
        <v>-5.0000013264944E-2</v>
      </c>
      <c r="M24" s="312">
        <v>-4.2092162507111175E-2</v>
      </c>
      <c r="N24" s="280">
        <v>1</v>
      </c>
      <c r="O24"/>
      <c r="P24" t="str" cm="1">
        <f t="array" ref="P24">_xll.BDP(I24,"ID_ISIN")</f>
        <v>#N/A Field Not Applicable</v>
      </c>
      <c r="Q24" t="str" cm="1">
        <f t="array" ref="Q24">_xll.BDP(P24&amp;" Govt","MATURITY")</f>
        <v>#N/A Field Not Applicable Govt</v>
      </c>
      <c r="R24" t="str" cm="1">
        <f t="array" ref="R24">_xll.BDP(I24,"CRNCY")</f>
        <v>EUR</v>
      </c>
      <c r="S24" s="307" t="str" cm="1">
        <f t="array" ref="S24">_xll.BDP(P24&amp;" Govt","RISK_MID")</f>
        <v>#N/A Field Not Applicable Govt</v>
      </c>
      <c r="T24" s="308" t="e">
        <f t="shared" si="20"/>
        <v>#VALUE!</v>
      </c>
      <c r="U24" s="280" cm="1">
        <f t="array" ref="U24">IF(R24="GBP",1,_xll.BDP("GBP"&amp;R24&amp;" CURNCY","PX_LAST"))</f>
        <v>1.1878</v>
      </c>
      <c r="V24" s="393" t="e">
        <f t="shared" si="21"/>
        <v>#VALUE!</v>
      </c>
      <c r="W24" s="307"/>
      <c r="X24" s="249" t="str">
        <f t="shared" si="22"/>
        <v>#N/A Field Not Applicable</v>
      </c>
      <c r="Y24" s="306">
        <f t="shared" si="23"/>
        <v>0</v>
      </c>
      <c r="Z24" s="281">
        <f t="shared" si="24"/>
        <v>5.0000013264944E-2</v>
      </c>
      <c r="AA24" s="281" t="e">
        <f t="shared" si="25"/>
        <v>#VALUE!</v>
      </c>
      <c r="AB24" s="307" t="str" cm="1">
        <f t="array" ref="AB24">_xll.BDP(P24&amp;" Govt","PX_DIRTY_MID")</f>
        <v>#N/A Field Not Applicable Govt</v>
      </c>
      <c r="AC24" s="310" t="e">
        <f t="shared" si="26"/>
        <v>#VALUE!</v>
      </c>
      <c r="AD24" s="249" t="str">
        <f t="shared" si="27"/>
        <v>{cash} EUR</v>
      </c>
      <c r="AE24"/>
      <c r="AF24" s="281">
        <f t="shared" si="28"/>
        <v>5.0000013264944E-2</v>
      </c>
      <c r="AG24" s="281" t="e">
        <f t="shared" si="29"/>
        <v>#VALUE!</v>
      </c>
      <c r="AH24" s="310" t="e">
        <f t="shared" si="30"/>
        <v>#VALUE!</v>
      </c>
      <c r="AI24" t="b">
        <f t="shared" si="31"/>
        <v>1</v>
      </c>
      <c r="AJ24" s="395" t="e">
        <f t="shared" si="32"/>
        <v>#VALUE!</v>
      </c>
      <c r="AK24" s="265" t="s">
        <v>1342</v>
      </c>
      <c r="AL24" s="266">
        <f t="shared" si="33"/>
        <v>0</v>
      </c>
      <c r="AM24" s="266" t="str">
        <f t="shared" si="34"/>
        <v>EUR Curncy</v>
      </c>
      <c r="AN24" s="266" t="str">
        <f t="shared" si="35"/>
        <v>Buy</v>
      </c>
      <c r="AO24" s="328">
        <f t="shared" si="36"/>
        <v>5.0000013264944E-2</v>
      </c>
      <c r="AP24" s="266" t="str">
        <f t="shared" si="37"/>
        <v>EUFFFX</v>
      </c>
      <c r="AQ24" s="329" t="str">
        <f t="shared" si="38"/>
        <v>07/16/2024</v>
      </c>
      <c r="AR24" s="266" t="s">
        <v>1035</v>
      </c>
      <c r="AS24" s="266" t="s">
        <v>1024</v>
      </c>
      <c r="AT24" s="266" t="s">
        <v>1025</v>
      </c>
      <c r="AU24" s="266"/>
      <c r="AV24" s="319"/>
      <c r="AW24" t="str" cm="1">
        <f t="array" ref="AW24">_xll.BDP(I24,"SECURITY_TYP")</f>
        <v>SPOT</v>
      </c>
    </row>
    <row r="25" spans="1:49" s="280" customFormat="1" hidden="1" x14ac:dyDescent="0.35">
      <c r="A25" s="280" t="s">
        <v>595</v>
      </c>
      <c r="B25" s="280" t="s">
        <v>596</v>
      </c>
      <c r="D25" s="312">
        <v>0.10999999725027</v>
      </c>
      <c r="E25" s="312">
        <v>5.7664139625353751E-2</v>
      </c>
      <c r="F25" s="280">
        <v>1</v>
      </c>
      <c r="G25" s="313"/>
      <c r="H25" s="314">
        <f t="shared" si="18"/>
        <v>0</v>
      </c>
      <c r="I25" s="280" t="s">
        <v>595</v>
      </c>
      <c r="J25" s="280" t="s">
        <v>596</v>
      </c>
      <c r="L25" s="312">
        <v>0.10999999725027</v>
      </c>
      <c r="M25" s="312">
        <v>5.7664139625353751E-2</v>
      </c>
      <c r="N25" s="280">
        <v>1</v>
      </c>
      <c r="O25"/>
      <c r="P25" t="str" cm="1">
        <f t="array" ref="P25">_xll.BDP(I25,"ID_ISIN")</f>
        <v>#N/A Field Not Applicable</v>
      </c>
      <c r="Q25" t="str" cm="1">
        <f t="array" ref="Q25">_xll.BDP(P25&amp;" Govt","MATURITY")</f>
        <v>#N/A Field Not Applicable Govt</v>
      </c>
      <c r="R25" t="str" cm="1">
        <f t="array" ref="R25">_xll.BDP(I25,"CRNCY")</f>
        <v>AUD</v>
      </c>
      <c r="S25" s="307" t="str" cm="1">
        <f t="array" ref="S25">_xll.BDP(P25&amp;" Govt","RISK_MID")</f>
        <v>#N/A Field Not Applicable Govt</v>
      </c>
      <c r="T25" s="308" t="e">
        <f t="shared" si="20"/>
        <v>#VALUE!</v>
      </c>
      <c r="U25" s="280" cm="1">
        <f t="array" ref="U25">IF(R25="GBP",1,_xll.BDP("GBP"&amp;R25&amp;" CURNCY","PX_LAST"))</f>
        <v>1.9080999999999999</v>
      </c>
      <c r="V25" s="393" t="e">
        <f t="shared" si="21"/>
        <v>#VALUE!</v>
      </c>
      <c r="W25" s="307"/>
      <c r="X25" s="249" t="str">
        <f t="shared" si="22"/>
        <v>#N/A Field Not Applicable</v>
      </c>
      <c r="Y25" s="306">
        <f t="shared" si="23"/>
        <v>0</v>
      </c>
      <c r="Z25" s="281">
        <f t="shared" si="24"/>
        <v>-0.10999999725027</v>
      </c>
      <c r="AA25" s="281" t="e">
        <f t="shared" si="25"/>
        <v>#VALUE!</v>
      </c>
      <c r="AB25" s="307" t="str" cm="1">
        <f t="array" ref="AB25">_xll.BDP(P25&amp;" Govt","PX_DIRTY_MID")</f>
        <v>#N/A Field Not Applicable Govt</v>
      </c>
      <c r="AC25" s="310" t="e">
        <f t="shared" si="26"/>
        <v>#VALUE!</v>
      </c>
      <c r="AD25" s="249" t="str">
        <f t="shared" si="27"/>
        <v>{cash} AUD</v>
      </c>
      <c r="AE25"/>
      <c r="AF25" s="281">
        <f t="shared" si="28"/>
        <v>-0.10999999725027</v>
      </c>
      <c r="AG25" s="281" t="e">
        <f t="shared" si="29"/>
        <v>#VALUE!</v>
      </c>
      <c r="AH25" s="310" t="e">
        <f t="shared" si="30"/>
        <v>#VALUE!</v>
      </c>
      <c r="AI25" t="b">
        <f t="shared" si="31"/>
        <v>1</v>
      </c>
      <c r="AJ25" s="307" t="e">
        <f t="shared" si="32"/>
        <v>#VALUE!</v>
      </c>
      <c r="AK25" s="321" t="s">
        <v>1342</v>
      </c>
      <c r="AL25" s="322">
        <f t="shared" si="33"/>
        <v>0</v>
      </c>
      <c r="AM25" s="266" t="str">
        <f t="shared" si="34"/>
        <v>AUD Curncy</v>
      </c>
      <c r="AN25" s="266" t="str">
        <f t="shared" si="35"/>
        <v>Sell</v>
      </c>
      <c r="AO25" s="328">
        <f t="shared" si="36"/>
        <v>0.10999999725027</v>
      </c>
      <c r="AP25" s="266" t="str">
        <f t="shared" si="37"/>
        <v>EUFFFX</v>
      </c>
      <c r="AQ25" s="329" t="str">
        <f t="shared" si="38"/>
        <v>07/16/2024</v>
      </c>
      <c r="AR25" s="266" t="s">
        <v>1035</v>
      </c>
      <c r="AS25" s="266" t="s">
        <v>1024</v>
      </c>
      <c r="AT25" s="266" t="s">
        <v>1025</v>
      </c>
      <c r="AU25" s="266"/>
      <c r="AV25" s="319"/>
      <c r="AW25" s="280" t="str" cm="1">
        <f t="array" ref="AW25">_xll.BDP(I25,"SECURITY_TYP")</f>
        <v>SPOT</v>
      </c>
    </row>
    <row r="26" spans="1:49" s="280" customFormat="1" hidden="1" x14ac:dyDescent="0.35">
      <c r="A26" s="280" t="s">
        <v>677</v>
      </c>
      <c r="B26" s="280" t="s">
        <v>678</v>
      </c>
      <c r="D26" s="312">
        <v>0</v>
      </c>
      <c r="E26" s="312">
        <v>0</v>
      </c>
      <c r="F26" s="280">
        <v>1</v>
      </c>
      <c r="G26" s="313"/>
      <c r="H26" s="314">
        <f t="shared" si="18"/>
        <v>0</v>
      </c>
      <c r="I26" s="280" t="s">
        <v>677</v>
      </c>
      <c r="J26" s="280" t="s">
        <v>678</v>
      </c>
      <c r="L26" s="312">
        <v>0</v>
      </c>
      <c r="M26" s="312">
        <v>0</v>
      </c>
      <c r="N26" s="280">
        <v>1</v>
      </c>
      <c r="P26" s="280" t="str" cm="1">
        <f t="array" ref="P26">_xll.BDP(I26,"ID_ISIN")</f>
        <v>#N/A Field Not Applicable</v>
      </c>
      <c r="Q26" s="280" t="str" cm="1">
        <f t="array" ref="Q26">_xll.BDP(P26&amp;" Govt","MATURITY")</f>
        <v>#N/A Field Not Applicable Govt</v>
      </c>
      <c r="R26" s="280" t="str" cm="1">
        <f t="array" ref="R26">_xll.BDP(I26,"CRNCY")</f>
        <v>BRL</v>
      </c>
      <c r="S26" s="307" t="str" cm="1">
        <f t="array" ref="S26">_xll.BDP(P26&amp;" Govt","RISK_MID")</f>
        <v>#N/A Field Not Applicable Govt</v>
      </c>
      <c r="T26" s="308" t="e">
        <f t="shared" si="20"/>
        <v>#VALUE!</v>
      </c>
      <c r="U26" s="280" cm="1">
        <f t="array" ref="U26">IF(R26="GBP",1,_xll.BDP("GBP"&amp;R26&amp;" CURNCY","PX_LAST"))</f>
        <v>7.0236999999999998</v>
      </c>
      <c r="V26" s="393" t="e">
        <f t="shared" si="21"/>
        <v>#VALUE!</v>
      </c>
      <c r="W26" s="307"/>
      <c r="X26" s="279" t="str">
        <f t="shared" si="22"/>
        <v>#N/A Field Not Applicable</v>
      </c>
      <c r="Y26" s="306">
        <f t="shared" si="23"/>
        <v>0</v>
      </c>
      <c r="Z26" s="281">
        <f t="shared" si="24"/>
        <v>0</v>
      </c>
      <c r="AA26" s="281" t="e">
        <f t="shared" si="25"/>
        <v>#VALUE!</v>
      </c>
      <c r="AB26" s="307" t="str" cm="1">
        <f t="array" ref="AB26">_xll.BDP(P26&amp;" Govt","PX_DIRTY_MID")</f>
        <v>#N/A Field Not Applicable Govt</v>
      </c>
      <c r="AC26" s="310" t="e">
        <f t="shared" si="26"/>
        <v>#VALUE!</v>
      </c>
      <c r="AD26" s="279" t="str">
        <f t="shared" si="27"/>
        <v>{cash} BRL</v>
      </c>
      <c r="AF26" s="281">
        <f t="shared" si="28"/>
        <v>0</v>
      </c>
      <c r="AG26" s="281" t="e">
        <f t="shared" si="29"/>
        <v>#VALUE!</v>
      </c>
      <c r="AH26" s="310" t="e">
        <f t="shared" si="30"/>
        <v>#VALUE!</v>
      </c>
      <c r="AI26" s="280" t="b">
        <f t="shared" si="31"/>
        <v>1</v>
      </c>
      <c r="AJ26" s="307" t="e">
        <f t="shared" si="32"/>
        <v>#VALUE!</v>
      </c>
      <c r="AK26" s="321" t="s">
        <v>1342</v>
      </c>
      <c r="AL26" s="322">
        <f t="shared" si="33"/>
        <v>0</v>
      </c>
      <c r="AM26" s="322" t="str">
        <f t="shared" si="34"/>
        <v>BRL Curncy</v>
      </c>
      <c r="AN26" s="322" t="str">
        <f t="shared" si="35"/>
        <v>Buy</v>
      </c>
      <c r="AO26" s="323">
        <f t="shared" si="36"/>
        <v>0</v>
      </c>
      <c r="AP26" s="322" t="str">
        <f t="shared" si="37"/>
        <v>EUFFFX</v>
      </c>
      <c r="AQ26" s="324" t="str">
        <f t="shared" si="38"/>
        <v>07/16/2024</v>
      </c>
      <c r="AR26" s="322" t="s">
        <v>1035</v>
      </c>
      <c r="AS26" s="322" t="s">
        <v>1024</v>
      </c>
      <c r="AT26" s="322" t="s">
        <v>1025</v>
      </c>
      <c r="AU26" s="322"/>
      <c r="AV26" s="327"/>
      <c r="AW26" s="280" t="str" cm="1">
        <f t="array" ref="AW26">_xll.BDP(I26,"SECURITY_TYP")</f>
        <v>SPOT</v>
      </c>
    </row>
    <row r="27" spans="1:49" s="280" customFormat="1" hidden="1" x14ac:dyDescent="0.35">
      <c r="A27" s="280" t="s">
        <v>955</v>
      </c>
      <c r="B27" s="280" t="s">
        <v>956</v>
      </c>
      <c r="D27" s="312">
        <v>0</v>
      </c>
      <c r="E27" s="312">
        <v>0</v>
      </c>
      <c r="F27" s="280">
        <v>1</v>
      </c>
      <c r="G27" s="313"/>
      <c r="H27" s="314">
        <f t="shared" si="18"/>
        <v>0</v>
      </c>
      <c r="I27" s="280" t="s">
        <v>955</v>
      </c>
      <c r="J27" s="280" t="s">
        <v>956</v>
      </c>
      <c r="L27" s="312">
        <v>0</v>
      </c>
      <c r="M27" s="312">
        <v>0</v>
      </c>
      <c r="N27" s="280">
        <v>1</v>
      </c>
      <c r="P27" s="280" t="str" cm="1">
        <f t="array" ref="P27">_xll.BDP(I27,"ID_ISIN")</f>
        <v>#N/A Field Not Applicable</v>
      </c>
      <c r="Q27" s="280" t="str" cm="1">
        <f t="array" ref="Q27">_xll.BDP(P27&amp;" Govt","MATURITY")</f>
        <v>#N/A Field Not Applicable Govt</v>
      </c>
      <c r="R27" s="280" t="str" cm="1">
        <f t="array" ref="R27">_xll.BDP(I27,"CRNCY")</f>
        <v>CNH</v>
      </c>
      <c r="S27" s="307" t="str" cm="1">
        <f t="array" ref="S27">_xll.BDP(P27&amp;" Govt","RISK_MID")</f>
        <v>#N/A Field Not Applicable Govt</v>
      </c>
      <c r="T27" s="308" t="e">
        <f t="shared" si="20"/>
        <v>#VALUE!</v>
      </c>
      <c r="U27" s="280" cm="1">
        <f t="array" ref="U27">IF(R27="GBP",1,_xll.BDP("GBP"&amp;R27&amp;" CURNCY","PX_LAST"))</f>
        <v>9.3933</v>
      </c>
      <c r="V27" s="393" t="e">
        <f t="shared" si="21"/>
        <v>#VALUE!</v>
      </c>
      <c r="W27" s="307"/>
      <c r="X27" s="279" t="str">
        <f t="shared" si="22"/>
        <v>#N/A Field Not Applicable</v>
      </c>
      <c r="Y27" s="306">
        <f t="shared" si="23"/>
        <v>0</v>
      </c>
      <c r="Z27" s="281">
        <f t="shared" si="24"/>
        <v>0</v>
      </c>
      <c r="AA27" s="281" t="e">
        <f t="shared" si="25"/>
        <v>#VALUE!</v>
      </c>
      <c r="AB27" s="307" t="str" cm="1">
        <f t="array" ref="AB27">_xll.BDP(P27&amp;" Govt","PX_DIRTY_MID")</f>
        <v>#N/A Field Not Applicable Govt</v>
      </c>
      <c r="AC27" s="310" t="e">
        <f t="shared" si="26"/>
        <v>#VALUE!</v>
      </c>
      <c r="AD27" s="279" t="str">
        <f t="shared" si="27"/>
        <v>{cash} CNH</v>
      </c>
      <c r="AE27" s="281"/>
      <c r="AF27" s="281">
        <f t="shared" si="28"/>
        <v>0</v>
      </c>
      <c r="AG27" s="281" t="e">
        <f t="shared" si="29"/>
        <v>#VALUE!</v>
      </c>
      <c r="AH27" s="310" t="e">
        <f t="shared" si="30"/>
        <v>#VALUE!</v>
      </c>
      <c r="AI27" s="280" t="b">
        <f t="shared" si="31"/>
        <v>1</v>
      </c>
      <c r="AJ27" s="307" t="e">
        <f t="shared" si="32"/>
        <v>#VALUE!</v>
      </c>
      <c r="AK27" s="321" t="s">
        <v>1342</v>
      </c>
      <c r="AL27" s="322">
        <f t="shared" si="33"/>
        <v>0</v>
      </c>
      <c r="AM27" s="322" t="str">
        <f t="shared" si="34"/>
        <v>CNH Curncy</v>
      </c>
      <c r="AN27" s="322" t="str">
        <f t="shared" si="35"/>
        <v>Buy</v>
      </c>
      <c r="AO27" s="323">
        <f t="shared" si="36"/>
        <v>0</v>
      </c>
      <c r="AP27" s="322" t="str">
        <f t="shared" si="37"/>
        <v>EUFFFX</v>
      </c>
      <c r="AQ27" s="324" t="str">
        <f t="shared" si="38"/>
        <v>07/16/2024</v>
      </c>
      <c r="AR27" s="322" t="s">
        <v>1035</v>
      </c>
      <c r="AS27" s="322" t="s">
        <v>1024</v>
      </c>
      <c r="AT27" s="322" t="s">
        <v>1025</v>
      </c>
      <c r="AU27" s="322"/>
      <c r="AV27" s="327"/>
      <c r="AW27" s="280" t="str" cm="1">
        <f t="array" ref="AW27">_xll.BDP(I27,"SECURITY_TYP")</f>
        <v>SPOT</v>
      </c>
    </row>
    <row r="28" spans="1:49" s="280" customFormat="1" hidden="1" x14ac:dyDescent="0.35">
      <c r="A28" s="280" t="s">
        <v>188</v>
      </c>
      <c r="B28" s="280" t="s">
        <v>189</v>
      </c>
      <c r="D28" s="312">
        <v>0</v>
      </c>
      <c r="E28" s="312">
        <v>0</v>
      </c>
      <c r="F28" s="280">
        <v>1</v>
      </c>
      <c r="G28" s="313"/>
      <c r="H28" s="314">
        <f t="shared" si="18"/>
        <v>0</v>
      </c>
      <c r="I28" s="280" t="s">
        <v>188</v>
      </c>
      <c r="J28" s="280" t="s">
        <v>189</v>
      </c>
      <c r="L28" s="312">
        <v>0</v>
      </c>
      <c r="M28" s="312">
        <v>0</v>
      </c>
      <c r="N28" s="280">
        <v>1</v>
      </c>
      <c r="O28"/>
      <c r="P28" t="str" cm="1">
        <f t="array" ref="P28">_xll.BDP(I28,"ID_ISIN")</f>
        <v>#N/A Field Not Applicable</v>
      </c>
      <c r="Q28" t="str" cm="1">
        <f t="array" ref="Q28">_xll.BDP(P28&amp;" Govt","MATURITY")</f>
        <v>#N/A Field Not Applicable Govt</v>
      </c>
      <c r="R28" t="str" cm="1">
        <f t="array" ref="R28">_xll.BDP(I28,"CRNCY")</f>
        <v>CAD</v>
      </c>
      <c r="S28" s="307" t="str" cm="1">
        <f t="array" ref="S28">_xll.BDP(P28&amp;" Govt","RISK_MID")</f>
        <v>#N/A Field Not Applicable Govt</v>
      </c>
      <c r="T28" s="308" t="e">
        <f t="shared" si="20"/>
        <v>#VALUE!</v>
      </c>
      <c r="U28" s="280" cm="1">
        <f t="array" ref="U28">IF(R28="GBP",1,_xll.BDP("GBP"&amp;R28&amp;" CURNCY","PX_LAST"))</f>
        <v>1.7588999999999999</v>
      </c>
      <c r="V28" s="393" t="e">
        <f t="shared" si="21"/>
        <v>#VALUE!</v>
      </c>
      <c r="W28" s="307"/>
      <c r="X28" s="249" t="str">
        <f t="shared" si="22"/>
        <v>#N/A Field Not Applicable</v>
      </c>
      <c r="Y28" s="306">
        <f t="shared" si="23"/>
        <v>0</v>
      </c>
      <c r="Z28" s="281">
        <f t="shared" si="24"/>
        <v>0</v>
      </c>
      <c r="AA28" s="281" t="e">
        <f t="shared" si="25"/>
        <v>#VALUE!</v>
      </c>
      <c r="AB28" s="307" t="str" cm="1">
        <f t="array" ref="AB28">_xll.BDP(P28&amp;" Govt","PX_DIRTY_MID")</f>
        <v>#N/A Field Not Applicable Govt</v>
      </c>
      <c r="AC28" s="310" t="e">
        <f t="shared" si="26"/>
        <v>#VALUE!</v>
      </c>
      <c r="AD28" s="249" t="str">
        <f t="shared" si="27"/>
        <v>{cash} CAD</v>
      </c>
      <c r="AE28"/>
      <c r="AF28" s="281">
        <f t="shared" si="28"/>
        <v>0</v>
      </c>
      <c r="AG28" s="281" t="e">
        <f t="shared" si="29"/>
        <v>#VALUE!</v>
      </c>
      <c r="AH28" s="310" t="e">
        <f t="shared" si="30"/>
        <v>#VALUE!</v>
      </c>
      <c r="AI28" t="b">
        <f t="shared" si="31"/>
        <v>1</v>
      </c>
      <c r="AJ28" s="307" t="e">
        <f t="shared" si="32"/>
        <v>#VALUE!</v>
      </c>
      <c r="AK28" s="265" t="s">
        <v>1342</v>
      </c>
      <c r="AL28" s="266">
        <f t="shared" si="33"/>
        <v>0</v>
      </c>
      <c r="AM28" s="266" t="str">
        <f t="shared" si="34"/>
        <v>CAD Curncy</v>
      </c>
      <c r="AN28" s="266" t="str">
        <f t="shared" si="35"/>
        <v>Buy</v>
      </c>
      <c r="AO28" s="328">
        <f t="shared" si="36"/>
        <v>0</v>
      </c>
      <c r="AP28" s="266" t="str">
        <f t="shared" si="37"/>
        <v>EUFFFX</v>
      </c>
      <c r="AQ28" s="330" t="str">
        <f t="shared" si="38"/>
        <v>07/16/2024</v>
      </c>
      <c r="AR28" s="266" t="s">
        <v>1035</v>
      </c>
      <c r="AS28" s="266" t="s">
        <v>1024</v>
      </c>
      <c r="AT28" s="266" t="s">
        <v>1025</v>
      </c>
      <c r="AU28" s="266"/>
      <c r="AV28" s="319"/>
      <c r="AW28" t="str" cm="1">
        <f t="array" ref="AW28">_xll.BDP(I28,"SECURITY_TYP")</f>
        <v>SPOT</v>
      </c>
    </row>
    <row r="29" spans="1:49" s="280" customFormat="1" hidden="1" x14ac:dyDescent="0.35">
      <c r="A29" s="280" t="s">
        <v>908</v>
      </c>
      <c r="B29" s="280" t="s">
        <v>909</v>
      </c>
      <c r="D29" s="312">
        <v>0</v>
      </c>
      <c r="E29" s="312">
        <v>0</v>
      </c>
      <c r="F29" s="280">
        <v>1</v>
      </c>
      <c r="G29" s="313"/>
      <c r="H29" s="314">
        <f t="shared" si="18"/>
        <v>0</v>
      </c>
      <c r="I29" s="280" t="s">
        <v>908</v>
      </c>
      <c r="J29" s="280" t="s">
        <v>909</v>
      </c>
      <c r="L29" s="312">
        <v>0</v>
      </c>
      <c r="M29" s="312">
        <v>0</v>
      </c>
      <c r="N29" s="280">
        <v>1</v>
      </c>
      <c r="P29" s="280" t="str" cm="1">
        <f t="array" ref="P29">_xll.BDP(I29,"ID_ISIN")</f>
        <v>#N/A Field Not Applicable</v>
      </c>
      <c r="Q29" s="280" t="str" cm="1">
        <f t="array" ref="Q29">_xll.BDP(P29&amp;" Govt","MATURITY")</f>
        <v>#N/A Field Not Applicable Govt</v>
      </c>
      <c r="R29" s="280" t="str" cm="1">
        <f t="array" ref="R29">_xll.BDP(I29,"CRNCY")</f>
        <v>KRW</v>
      </c>
      <c r="S29" s="307" t="str" cm="1">
        <f t="array" ref="S29">_xll.BDP(P29&amp;" Govt","RISK_MID")</f>
        <v>#N/A Field Not Applicable Govt</v>
      </c>
      <c r="T29" s="308" t="e">
        <f t="shared" si="20"/>
        <v>#VALUE!</v>
      </c>
      <c r="U29" s="280" cm="1">
        <f t="array" ref="U29">IF(R29="GBP",1,_xll.BDP("GBP"&amp;R29&amp;" CURNCY","PX_LAST"))</f>
        <v>1780.0848000000001</v>
      </c>
      <c r="V29" s="393" t="e">
        <f t="shared" si="21"/>
        <v>#VALUE!</v>
      </c>
      <c r="W29" s="307"/>
      <c r="X29" s="279" t="str">
        <f t="shared" si="22"/>
        <v>#N/A Field Not Applicable</v>
      </c>
      <c r="Y29" s="306">
        <f t="shared" si="23"/>
        <v>0</v>
      </c>
      <c r="Z29" s="281">
        <f t="shared" si="24"/>
        <v>0</v>
      </c>
      <c r="AA29" s="281" t="e">
        <f t="shared" si="25"/>
        <v>#VALUE!</v>
      </c>
      <c r="AB29" s="307" t="str" cm="1">
        <f t="array" ref="AB29">_xll.BDP(P29&amp;" Govt","PX_DIRTY_MID")</f>
        <v>#N/A Field Not Applicable Govt</v>
      </c>
      <c r="AC29" s="310" t="e">
        <f t="shared" si="26"/>
        <v>#VALUE!</v>
      </c>
      <c r="AD29" s="279" t="str">
        <f t="shared" si="27"/>
        <v>{cash} KRW</v>
      </c>
      <c r="AE29" s="281"/>
      <c r="AF29" s="281">
        <f t="shared" si="28"/>
        <v>0</v>
      </c>
      <c r="AG29" s="281" t="e">
        <f t="shared" si="29"/>
        <v>#VALUE!</v>
      </c>
      <c r="AH29" s="310" t="e">
        <f t="shared" si="30"/>
        <v>#VALUE!</v>
      </c>
      <c r="AI29" s="280" t="b">
        <f t="shared" si="31"/>
        <v>1</v>
      </c>
      <c r="AJ29" s="307" t="e">
        <f t="shared" si="32"/>
        <v>#VALUE!</v>
      </c>
      <c r="AK29" s="321" t="s">
        <v>1342</v>
      </c>
      <c r="AL29" s="322">
        <f t="shared" si="33"/>
        <v>0</v>
      </c>
      <c r="AM29" s="322" t="str">
        <f t="shared" si="34"/>
        <v>KRW Curncy</v>
      </c>
      <c r="AN29" s="322" t="str">
        <f t="shared" si="35"/>
        <v>Buy</v>
      </c>
      <c r="AO29" s="323">
        <f t="shared" si="36"/>
        <v>0</v>
      </c>
      <c r="AP29" s="322" t="str">
        <f t="shared" si="37"/>
        <v>EUFFFX</v>
      </c>
      <c r="AQ29" s="324" t="str">
        <f t="shared" si="38"/>
        <v>07/16/2024</v>
      </c>
      <c r="AR29" s="322" t="s">
        <v>1035</v>
      </c>
      <c r="AS29" s="322" t="s">
        <v>1024</v>
      </c>
      <c r="AT29" s="322" t="s">
        <v>1025</v>
      </c>
      <c r="AU29" s="325"/>
      <c r="AV29" s="326"/>
      <c r="AW29" s="280" t="str" cm="1">
        <f t="array" ref="AW29">_xll.BDP(I29,"SECURITY_TYP")</f>
        <v>SPOT</v>
      </c>
    </row>
    <row r="30" spans="1:49" s="280" customFormat="1" hidden="1" x14ac:dyDescent="0.35">
      <c r="A30" s="280" t="s">
        <v>603</v>
      </c>
      <c r="B30" s="280" t="s">
        <v>604</v>
      </c>
      <c r="D30" s="312">
        <v>0</v>
      </c>
      <c r="E30" s="312">
        <v>0</v>
      </c>
      <c r="F30" s="280">
        <v>1</v>
      </c>
      <c r="G30" s="313"/>
      <c r="H30" s="314">
        <f t="shared" si="18"/>
        <v>0</v>
      </c>
      <c r="I30" s="280" t="s">
        <v>603</v>
      </c>
      <c r="J30" s="280" t="s">
        <v>604</v>
      </c>
      <c r="L30" s="312">
        <v>0</v>
      </c>
      <c r="M30" s="312">
        <v>0</v>
      </c>
      <c r="N30" s="280">
        <v>1</v>
      </c>
      <c r="P30" s="280" t="str" cm="1">
        <f t="array" ref="P30">_xll.BDP(I30,"ID_ISIN")</f>
        <v>#N/A Field Not Applicable</v>
      </c>
      <c r="Q30" s="280" t="str" cm="1">
        <f t="array" ref="Q30">_xll.BDP(P30&amp;" Govt","MATURITY")</f>
        <v>#N/A Field Not Applicable Govt</v>
      </c>
      <c r="R30" s="280" t="str" cm="1">
        <f t="array" ref="R30">_xll.BDP(I30,"CRNCY")</f>
        <v>NOK</v>
      </c>
      <c r="S30" s="307" t="str" cm="1">
        <f t="array" ref="S30">_xll.BDP(P30&amp;" Govt","RISK_MID")</f>
        <v>#N/A Field Not Applicable Govt</v>
      </c>
      <c r="T30" s="308" t="e">
        <f t="shared" si="20"/>
        <v>#VALUE!</v>
      </c>
      <c r="U30" s="280" cm="1">
        <f t="array" ref="U30">IF(R30="GBP",1,_xll.BDP("GBP"&amp;R30&amp;" CURNCY","PX_LAST"))</f>
        <v>13.8536</v>
      </c>
      <c r="V30" s="393" t="e">
        <f t="shared" si="21"/>
        <v>#VALUE!</v>
      </c>
      <c r="W30" s="307"/>
      <c r="X30" s="279" t="str">
        <f t="shared" si="22"/>
        <v>#N/A Field Not Applicable</v>
      </c>
      <c r="Y30" s="306">
        <f t="shared" si="23"/>
        <v>0</v>
      </c>
      <c r="Z30" s="281">
        <f t="shared" si="24"/>
        <v>0</v>
      </c>
      <c r="AA30" s="281" t="e">
        <f t="shared" si="25"/>
        <v>#VALUE!</v>
      </c>
      <c r="AB30" s="307" t="str" cm="1">
        <f t="array" ref="AB30">_xll.BDP(P30&amp;" Govt","PX_DIRTY_MID")</f>
        <v>#N/A Field Not Applicable Govt</v>
      </c>
      <c r="AC30" s="310" t="e">
        <f t="shared" si="26"/>
        <v>#VALUE!</v>
      </c>
      <c r="AD30" s="279" t="str">
        <f t="shared" si="27"/>
        <v>{cash} NOK</v>
      </c>
      <c r="AE30" s="281"/>
      <c r="AF30" s="281">
        <f t="shared" si="28"/>
        <v>0</v>
      </c>
      <c r="AG30" s="281" t="e">
        <f t="shared" si="29"/>
        <v>#VALUE!</v>
      </c>
      <c r="AH30" s="310" t="e">
        <f t="shared" si="30"/>
        <v>#VALUE!</v>
      </c>
      <c r="AI30" s="280" t="b">
        <f t="shared" si="31"/>
        <v>1</v>
      </c>
      <c r="AJ30" s="307" t="e">
        <f t="shared" si="32"/>
        <v>#VALUE!</v>
      </c>
      <c r="AK30" s="321" t="s">
        <v>1342</v>
      </c>
      <c r="AL30" s="322">
        <f t="shared" si="33"/>
        <v>0</v>
      </c>
      <c r="AM30" s="322" t="str">
        <f t="shared" si="34"/>
        <v>NOK Curncy</v>
      </c>
      <c r="AN30" s="322" t="str">
        <f t="shared" si="35"/>
        <v>Buy</v>
      </c>
      <c r="AO30" s="323">
        <f t="shared" si="36"/>
        <v>0</v>
      </c>
      <c r="AP30" s="322" t="str">
        <f t="shared" si="37"/>
        <v>EUFFFX</v>
      </c>
      <c r="AQ30" s="324" t="str">
        <f t="shared" si="38"/>
        <v>07/16/2024</v>
      </c>
      <c r="AR30" s="322" t="s">
        <v>1035</v>
      </c>
      <c r="AS30" s="322" t="s">
        <v>1024</v>
      </c>
      <c r="AT30" s="322" t="s">
        <v>1025</v>
      </c>
      <c r="AU30" s="322"/>
      <c r="AV30" s="327"/>
      <c r="AW30" s="280" t="str" cm="1">
        <f t="array" ref="AW30">_xll.BDP(I30,"SECURITY_TYP")</f>
        <v>SPOT</v>
      </c>
    </row>
    <row r="31" spans="1:49" s="280" customFormat="1" hidden="1" x14ac:dyDescent="0.35">
      <c r="A31" s="280" t="s">
        <v>178</v>
      </c>
      <c r="B31" s="280" t="s">
        <v>179</v>
      </c>
      <c r="D31" s="312">
        <v>1.0000013637182E-2</v>
      </c>
      <c r="E31" s="312">
        <v>7.7434820717633404E-3</v>
      </c>
      <c r="F31" s="280">
        <v>1</v>
      </c>
      <c r="G31" s="313"/>
      <c r="H31" s="314">
        <f t="shared" si="18"/>
        <v>0</v>
      </c>
      <c r="I31" s="280" t="s">
        <v>178</v>
      </c>
      <c r="J31" s="280" t="s">
        <v>179</v>
      </c>
      <c r="L31" s="312">
        <v>1.0000013637182E-2</v>
      </c>
      <c r="M31" s="312">
        <v>7.7434820717633404E-3</v>
      </c>
      <c r="N31" s="280">
        <v>1</v>
      </c>
      <c r="P31" s="280" t="str" cm="1">
        <f t="array" ref="P31">_xll.BDP(I31,"ID_ISIN")</f>
        <v>#N/A Field Not Applicable</v>
      </c>
      <c r="Q31" s="280" t="str" cm="1">
        <f t="array" ref="Q31">_xll.BDP(P31&amp;" Govt","MATURITY")</f>
        <v>#N/A Field Not Applicable Govt</v>
      </c>
      <c r="R31" s="280" t="str" cm="1">
        <f t="array" ref="R31">_xll.BDP(I31,"CRNCY")</f>
        <v>USD</v>
      </c>
      <c r="S31" s="307" t="str" cm="1">
        <f t="array" ref="S31">_xll.BDP(P31&amp;" Govt","RISK_MID")</f>
        <v>#N/A Field Not Applicable Govt</v>
      </c>
      <c r="T31" s="308" t="e">
        <f t="shared" si="20"/>
        <v>#VALUE!</v>
      </c>
      <c r="U31" s="280" cm="1">
        <f t="array" ref="U31">IF(R31="GBP",1,_xll.BDP("GBP"&amp;R31&amp;" CURNCY","PX_LAST"))</f>
        <v>1.2910999999999999</v>
      </c>
      <c r="V31" s="393" t="e">
        <f t="shared" si="21"/>
        <v>#VALUE!</v>
      </c>
      <c r="W31" s="307"/>
      <c r="X31" s="279" t="str">
        <f t="shared" si="22"/>
        <v>#N/A Field Not Applicable</v>
      </c>
      <c r="Y31" s="306">
        <f t="shared" si="23"/>
        <v>0</v>
      </c>
      <c r="Z31" s="281">
        <f t="shared" si="24"/>
        <v>-1.0000013637182E-2</v>
      </c>
      <c r="AA31" s="281" t="e">
        <f t="shared" si="25"/>
        <v>#VALUE!</v>
      </c>
      <c r="AB31" s="307" t="str" cm="1">
        <f t="array" ref="AB31">_xll.BDP(P31&amp;" Govt","PX_DIRTY_MID")</f>
        <v>#N/A Field Not Applicable Govt</v>
      </c>
      <c r="AC31" s="310" t="e">
        <f t="shared" si="26"/>
        <v>#VALUE!</v>
      </c>
      <c r="AD31" s="279" t="str">
        <f t="shared" si="27"/>
        <v>{cash} USD</v>
      </c>
      <c r="AE31" s="281"/>
      <c r="AF31" s="281">
        <f t="shared" si="28"/>
        <v>-1.0000013637182E-2</v>
      </c>
      <c r="AG31" s="281" t="e">
        <f t="shared" si="29"/>
        <v>#VALUE!</v>
      </c>
      <c r="AH31" s="310" t="e">
        <f t="shared" si="30"/>
        <v>#VALUE!</v>
      </c>
      <c r="AI31" s="280" t="b">
        <f t="shared" si="31"/>
        <v>1</v>
      </c>
      <c r="AJ31" s="307" t="e">
        <f t="shared" si="32"/>
        <v>#VALUE!</v>
      </c>
      <c r="AK31" s="321" t="s">
        <v>1342</v>
      </c>
      <c r="AL31" s="322">
        <f t="shared" si="33"/>
        <v>0</v>
      </c>
      <c r="AM31" s="322" t="str">
        <f t="shared" si="34"/>
        <v>USD Curncy</v>
      </c>
      <c r="AN31" s="322" t="str">
        <f t="shared" si="35"/>
        <v>Sell</v>
      </c>
      <c r="AO31" s="323">
        <f t="shared" si="36"/>
        <v>1.0000013637182E-2</v>
      </c>
      <c r="AP31" s="322" t="str">
        <f t="shared" si="37"/>
        <v>EUFFFX</v>
      </c>
      <c r="AQ31" s="380" t="str">
        <f t="shared" si="38"/>
        <v>07/16/2024</v>
      </c>
      <c r="AR31" s="322" t="s">
        <v>1035</v>
      </c>
      <c r="AS31" s="322" t="s">
        <v>1024</v>
      </c>
      <c r="AT31" s="322" t="s">
        <v>1025</v>
      </c>
      <c r="AU31" s="322"/>
      <c r="AV31" s="327"/>
      <c r="AW31" s="280" t="str" cm="1">
        <f t="array" ref="AW31">_xll.BDP(I31,"SECURITY_TYP")</f>
        <v>SPOT</v>
      </c>
    </row>
    <row r="32" spans="1:49" s="280" customFormat="1" x14ac:dyDescent="0.35">
      <c r="A32" s="280" t="s">
        <v>1343</v>
      </c>
      <c r="B32" s="280" t="s">
        <v>1344</v>
      </c>
      <c r="C32" s="280" t="s">
        <v>256</v>
      </c>
      <c r="D32" s="312">
        <v>300</v>
      </c>
      <c r="E32" s="312">
        <v>284238.4615384615</v>
      </c>
      <c r="F32" s="280">
        <v>94.775000000000006</v>
      </c>
      <c r="G32" s="313"/>
      <c r="H32" s="314">
        <f t="shared" si="18"/>
        <v>0</v>
      </c>
      <c r="I32" s="280" t="s">
        <v>1343</v>
      </c>
      <c r="J32" s="280" t="s">
        <v>1344</v>
      </c>
      <c r="K32" s="280" t="s">
        <v>256</v>
      </c>
      <c r="L32" s="312">
        <v>300</v>
      </c>
      <c r="M32" s="312">
        <v>284238.4615384615</v>
      </c>
      <c r="N32" s="280">
        <v>94.775000000000006</v>
      </c>
      <c r="P32" s="280" t="str" cm="1">
        <f t="array" ref="P32">_xll.BDP(I32,"ID_ISIN")</f>
        <v>GB00BYZW3G56</v>
      </c>
      <c r="Q32" s="280" t="str" cm="1">
        <f t="array" ref="Q32">_xll.BDP(P32&amp;" Govt","MATURITY")</f>
        <v>22/07/2026</v>
      </c>
      <c r="R32" s="280" t="str" cm="1">
        <f t="array" ref="R32">_xll.BDP(I32,"CRNCY")</f>
        <v>GBP</v>
      </c>
      <c r="S32" s="307" cm="1">
        <f t="array" ref="S32">_xll.BDP(P32&amp;" Govt","RISK_MID")</f>
        <v>1.8529814711634174</v>
      </c>
      <c r="T32" s="308">
        <f t="shared" si="20"/>
        <v>55.589444134902521</v>
      </c>
      <c r="U32" s="280" cm="1">
        <f t="array" ref="U32">IF(R32="GBP",1,_xll.BDP("GBP"&amp;R32&amp;" CURNCY","PX_LAST"))</f>
        <v>1</v>
      </c>
      <c r="V32" s="393">
        <f t="shared" si="21"/>
        <v>0.4276111087300194</v>
      </c>
      <c r="W32" s="307"/>
      <c r="X32" s="279" t="str">
        <f t="shared" si="22"/>
        <v>GB00BYZW3G56</v>
      </c>
      <c r="Y32" s="306">
        <f t="shared" si="23"/>
        <v>0</v>
      </c>
      <c r="Z32" s="281">
        <f t="shared" si="24"/>
        <v>-300</v>
      </c>
      <c r="AA32" s="281">
        <f t="shared" si="25"/>
        <v>-55.589444134902521</v>
      </c>
      <c r="AB32" s="307" cm="1">
        <f t="array" ref="AB32">_xll.BDP(P32&amp;" Govt","PX_DIRTY_MID")</f>
        <v>94.774653846153839</v>
      </c>
      <c r="AC32" s="310">
        <f t="shared" si="26"/>
        <v>-284323.9615384615</v>
      </c>
      <c r="AD32" s="279" t="str">
        <f t="shared" si="27"/>
        <v>UKT 1 ½ 07/22/26</v>
      </c>
      <c r="AF32" s="281">
        <f t="shared" si="28"/>
        <v>-300</v>
      </c>
      <c r="AG32" s="281">
        <f t="shared" si="29"/>
        <v>-55.589444134902521</v>
      </c>
      <c r="AH32" s="310">
        <f t="shared" si="30"/>
        <v>-284323.9615384615</v>
      </c>
      <c r="AI32" s="280" t="b">
        <f t="shared" si="31"/>
        <v>1</v>
      </c>
      <c r="AJ32" s="307">
        <f t="shared" si="32"/>
        <v>-21.87107396449704</v>
      </c>
      <c r="AK32" s="321" t="s">
        <v>1342</v>
      </c>
      <c r="AL32" s="322" t="str">
        <f t="shared" si="33"/>
        <v>GBP</v>
      </c>
      <c r="AM32" s="322" t="str">
        <f t="shared" si="34"/>
        <v>JK030916 Corp</v>
      </c>
      <c r="AN32" s="322" t="str">
        <f t="shared" si="35"/>
        <v>Sell</v>
      </c>
      <c r="AO32" s="323">
        <f t="shared" si="36"/>
        <v>300</v>
      </c>
      <c r="AP32" s="322" t="str">
        <f t="shared" si="37"/>
        <v>EULNGFI</v>
      </c>
      <c r="AQ32" s="324" t="str">
        <f t="shared" si="38"/>
        <v>07/16/2024</v>
      </c>
      <c r="AR32" s="322" t="s">
        <v>1035</v>
      </c>
      <c r="AS32" s="322" t="s">
        <v>1024</v>
      </c>
      <c r="AT32" s="322" t="s">
        <v>1025</v>
      </c>
      <c r="AU32" s="322"/>
      <c r="AV32" s="327"/>
      <c r="AW32" s="280" t="str" cm="1">
        <f t="array" ref="AW32">_xll.BDP(I32,"SECURITY_TYP")</f>
        <v>UK GILT STOCK</v>
      </c>
    </row>
    <row r="33" spans="4:49" s="280" customFormat="1" hidden="1" x14ac:dyDescent="0.35">
      <c r="D33" s="312"/>
      <c r="E33" s="312"/>
      <c r="G33" s="313"/>
      <c r="H33" s="314" t="e">
        <f t="shared" si="18"/>
        <v>#N/A</v>
      </c>
      <c r="I33" s="279"/>
      <c r="L33" s="306"/>
      <c r="M33" s="306"/>
      <c r="N33" s="282"/>
      <c r="P33" s="280" t="str" cm="1">
        <f t="array" ref="P33">_xll.BDP(I33,"ID_ISIN")</f>
        <v>#N/A Mandatory parameter [SECURITY] cannot be empty</v>
      </c>
      <c r="Q33" s="280" t="str" cm="1">
        <f t="array" ref="Q33">_xll.BDP(P33&amp;" Govt","MATURITY")</f>
        <v>#N/A Mandatory parameter [SECURITY] cannot be empty Govt</v>
      </c>
      <c r="R33" s="280" t="str" cm="1">
        <f t="array" ref="R33">_xll.BDP(I33,"CRNCY")</f>
        <v>#N/A Mandatory parameter [SECURITY] cannot be empty</v>
      </c>
      <c r="S33" s="307" t="str" cm="1">
        <f t="array" ref="S33">_xll.BDP(P33&amp;" Govt","RISK_MID")</f>
        <v>#N/A Mandatory parameter [SECURITY] cannot be empty Govt</v>
      </c>
      <c r="T33" s="308" t="e">
        <f t="shared" si="20"/>
        <v>#VALUE!</v>
      </c>
      <c r="U33" s="280" t="str" cm="1">
        <f t="array" ref="U33">IF(R33="GBP",1,_xll.BDP("GBP"&amp;R33&amp;" CURNCY","PX_LAST"))</f>
        <v>#N/A Invalid Security</v>
      </c>
      <c r="V33" s="393" t="e">
        <f t="shared" si="21"/>
        <v>#VALUE!</v>
      </c>
      <c r="W33" s="307"/>
      <c r="X33" s="279" t="str">
        <f t="shared" si="22"/>
        <v>#N/A Mandatory parameter [SECURITY] cannot be empty</v>
      </c>
      <c r="Y33" s="306">
        <f t="shared" si="23"/>
        <v>0</v>
      </c>
      <c r="Z33" s="281">
        <f t="shared" si="24"/>
        <v>0</v>
      </c>
      <c r="AA33" s="281" t="e">
        <f t="shared" si="25"/>
        <v>#VALUE!</v>
      </c>
      <c r="AB33" s="307" t="str" cm="1">
        <f t="array" ref="AB33">_xll.BDP(P33&amp;" Govt","PX_DIRTY_MID")</f>
        <v>#N/A Mandatory parameter [SECURITY] cannot be empty Govt</v>
      </c>
      <c r="AC33" s="310" t="e">
        <f t="shared" si="26"/>
        <v>#VALUE!</v>
      </c>
      <c r="AD33" s="279">
        <f t="shared" si="27"/>
        <v>0</v>
      </c>
      <c r="AE33" s="281"/>
      <c r="AF33" s="281">
        <f t="shared" si="28"/>
        <v>0</v>
      </c>
      <c r="AG33" s="281" t="e">
        <f t="shared" si="29"/>
        <v>#VALUE!</v>
      </c>
      <c r="AH33" s="310" t="e">
        <f t="shared" si="30"/>
        <v>#VALUE!</v>
      </c>
      <c r="AI33" s="280" t="b">
        <f t="shared" si="31"/>
        <v>1</v>
      </c>
      <c r="AJ33" s="307" t="e">
        <f t="shared" si="32"/>
        <v>#VALUE!</v>
      </c>
      <c r="AK33" s="321" t="s">
        <v>1342</v>
      </c>
      <c r="AL33" s="322">
        <f t="shared" si="33"/>
        <v>0</v>
      </c>
      <c r="AM33" s="322">
        <f t="shared" si="34"/>
        <v>0</v>
      </c>
      <c r="AN33" s="322" t="str">
        <f t="shared" si="35"/>
        <v>Buy</v>
      </c>
      <c r="AO33" s="323">
        <f t="shared" si="36"/>
        <v>0</v>
      </c>
      <c r="AP33" s="322" t="str">
        <f t="shared" si="37"/>
        <v>EULNGFI</v>
      </c>
      <c r="AQ33" s="378" t="str">
        <f t="shared" si="38"/>
        <v>07/16/2024</v>
      </c>
      <c r="AR33" s="322" t="s">
        <v>1035</v>
      </c>
      <c r="AS33" s="322" t="s">
        <v>1024</v>
      </c>
      <c r="AT33" s="322" t="s">
        <v>1025</v>
      </c>
      <c r="AU33" s="322"/>
      <c r="AV33" s="327"/>
      <c r="AW33" s="280" t="str" cm="1">
        <f t="array" ref="AW33">_xll.BDP(I33,"SECURITY_TYP")</f>
        <v>#N/A Mandatory parameter [SECURITY] cannot be empty</v>
      </c>
    </row>
    <row r="34" spans="4:49" s="280" customFormat="1" hidden="1" x14ac:dyDescent="0.35">
      <c r="D34" s="312"/>
      <c r="E34" s="312"/>
      <c r="G34" s="313"/>
      <c r="H34" s="314" t="e">
        <f t="shared" si="18"/>
        <v>#N/A</v>
      </c>
      <c r="I34" s="279"/>
      <c r="L34" s="306"/>
      <c r="M34" s="306"/>
      <c r="N34" s="282"/>
      <c r="P34" s="280" t="str" cm="1">
        <f t="array" ref="P34">_xll.BDP(I34,"ID_ISIN")</f>
        <v>#N/A Mandatory parameter [SECURITY] cannot be empty</v>
      </c>
      <c r="Q34" s="280" t="str" cm="1">
        <f t="array" ref="Q34">_xll.BDP(P34&amp;" Govt","MATURITY")</f>
        <v>#N/A Mandatory parameter [SECURITY] cannot be empty Govt</v>
      </c>
      <c r="R34" s="280" t="str" cm="1">
        <f t="array" ref="R34">_xll.BDP(I34,"CRNCY")</f>
        <v>#N/A Mandatory parameter [SECURITY] cannot be empty</v>
      </c>
      <c r="S34" s="307" t="str" cm="1">
        <f t="array" ref="S34">_xll.BDP(P34&amp;" Govt","RISK_MID")</f>
        <v>#N/A Mandatory parameter [SECURITY] cannot be empty Govt</v>
      </c>
      <c r="T34" s="308" t="e">
        <f t="shared" si="20"/>
        <v>#VALUE!</v>
      </c>
      <c r="U34" s="280" t="str" cm="1">
        <f t="array" ref="U34">IF(R34="GBP",1,_xll.BDP("GBP"&amp;R34&amp;" CURNCY","PX_LAST"))</f>
        <v>#N/A Invalid Security</v>
      </c>
      <c r="V34" s="393" t="e">
        <f t="shared" si="21"/>
        <v>#VALUE!</v>
      </c>
      <c r="W34" s="307"/>
      <c r="X34" s="279" t="str">
        <f t="shared" si="22"/>
        <v>#N/A Mandatory parameter [SECURITY] cannot be empty</v>
      </c>
      <c r="Y34" s="306">
        <f t="shared" si="23"/>
        <v>0</v>
      </c>
      <c r="Z34" s="281">
        <f t="shared" si="24"/>
        <v>0</v>
      </c>
      <c r="AA34" s="281" t="e">
        <f t="shared" si="25"/>
        <v>#VALUE!</v>
      </c>
      <c r="AB34" s="307" t="str" cm="1">
        <f t="array" ref="AB34">_xll.BDP(P34&amp;" Govt","PX_DIRTY_MID")</f>
        <v>#N/A Mandatory parameter [SECURITY] cannot be empty Govt</v>
      </c>
      <c r="AC34" s="310" t="e">
        <f t="shared" si="26"/>
        <v>#VALUE!</v>
      </c>
      <c r="AD34" s="279">
        <f t="shared" si="27"/>
        <v>0</v>
      </c>
      <c r="AF34" s="281">
        <f t="shared" si="28"/>
        <v>0</v>
      </c>
      <c r="AG34" s="281" t="e">
        <f t="shared" si="29"/>
        <v>#VALUE!</v>
      </c>
      <c r="AH34" s="310" t="e">
        <f t="shared" si="30"/>
        <v>#VALUE!</v>
      </c>
      <c r="AI34" s="280" t="b">
        <f t="shared" si="31"/>
        <v>1</v>
      </c>
      <c r="AJ34" s="307" t="e">
        <f t="shared" si="32"/>
        <v>#VALUE!</v>
      </c>
      <c r="AK34" s="321" t="s">
        <v>1342</v>
      </c>
      <c r="AL34" s="322">
        <f t="shared" si="33"/>
        <v>0</v>
      </c>
      <c r="AM34" s="322">
        <f t="shared" si="34"/>
        <v>0</v>
      </c>
      <c r="AN34" s="322" t="str">
        <f t="shared" si="35"/>
        <v>Buy</v>
      </c>
      <c r="AO34" s="323">
        <f t="shared" si="36"/>
        <v>0</v>
      </c>
      <c r="AP34" s="322" t="str">
        <f t="shared" si="37"/>
        <v>EULNGFI</v>
      </c>
      <c r="AQ34" s="324" t="str">
        <f t="shared" si="38"/>
        <v>07/16/2024</v>
      </c>
      <c r="AR34" s="322" t="s">
        <v>1035</v>
      </c>
      <c r="AS34" s="322" t="s">
        <v>1024</v>
      </c>
      <c r="AT34" s="322" t="s">
        <v>1025</v>
      </c>
      <c r="AU34" s="322"/>
      <c r="AV34" s="327"/>
      <c r="AW34" s="280" t="str" cm="1">
        <f t="array" ref="AW34">_xll.BDP(I34,"SECURITY_TYP")</f>
        <v>#N/A Mandatory parameter [SECURITY] cannot be empty</v>
      </c>
    </row>
    <row r="35" spans="4:49" s="280" customFormat="1" hidden="1" x14ac:dyDescent="0.35">
      <c r="D35" s="312"/>
      <c r="E35" s="312"/>
      <c r="G35" s="313"/>
      <c r="H35" s="314" t="e">
        <f t="shared" si="18"/>
        <v>#N/A</v>
      </c>
      <c r="I35" s="279"/>
      <c r="L35" s="306"/>
      <c r="M35" s="306"/>
      <c r="N35" s="282"/>
      <c r="P35" s="280" t="str" cm="1">
        <f t="array" ref="P35">_xll.BDP(I35,"ID_ISIN")</f>
        <v>#N/A Mandatory parameter [SECURITY] cannot be empty</v>
      </c>
      <c r="Q35" s="280" t="str" cm="1">
        <f t="array" ref="Q35">_xll.BDP(P35&amp;" Govt","MATURITY")</f>
        <v>#N/A Mandatory parameter [SECURITY] cannot be empty Govt</v>
      </c>
      <c r="R35" s="280" t="str" cm="1">
        <f t="array" ref="R35">_xll.BDP(I35,"CRNCY")</f>
        <v>#N/A Mandatory parameter [SECURITY] cannot be empty</v>
      </c>
      <c r="S35" s="307" t="str" cm="1">
        <f t="array" ref="S35">_xll.BDP(P35&amp;" Govt","RISK_MID")</f>
        <v>#N/A Mandatory parameter [SECURITY] cannot be empty Govt</v>
      </c>
      <c r="T35" s="308" t="e">
        <f t="shared" si="20"/>
        <v>#VALUE!</v>
      </c>
      <c r="U35" s="280" t="str" cm="1">
        <f t="array" ref="U35">IF(R35="GBP",1,_xll.BDP("GBP"&amp;R35&amp;" CURNCY","PX_LAST"))</f>
        <v>#N/A Invalid Security</v>
      </c>
      <c r="V35" s="393" t="e">
        <f t="shared" si="21"/>
        <v>#VALUE!</v>
      </c>
      <c r="W35" s="307"/>
      <c r="X35" s="279" t="str">
        <f t="shared" si="22"/>
        <v>#N/A Mandatory parameter [SECURITY] cannot be empty</v>
      </c>
      <c r="Y35" s="306">
        <f t="shared" si="23"/>
        <v>0</v>
      </c>
      <c r="Z35" s="281">
        <f t="shared" si="24"/>
        <v>0</v>
      </c>
      <c r="AA35" s="281" t="e">
        <f t="shared" si="25"/>
        <v>#VALUE!</v>
      </c>
      <c r="AB35" s="307" t="str" cm="1">
        <f t="array" ref="AB35">_xll.BDP(P35&amp;" Govt","PX_DIRTY_MID")</f>
        <v>#N/A Mandatory parameter [SECURITY] cannot be empty Govt</v>
      </c>
      <c r="AC35" s="310" t="e">
        <f t="shared" si="26"/>
        <v>#VALUE!</v>
      </c>
      <c r="AD35" s="279">
        <f t="shared" si="27"/>
        <v>0</v>
      </c>
      <c r="AE35" s="281"/>
      <c r="AF35" s="281">
        <f t="shared" si="28"/>
        <v>0</v>
      </c>
      <c r="AG35" s="281" t="e">
        <f t="shared" si="29"/>
        <v>#VALUE!</v>
      </c>
      <c r="AH35" s="310" t="e">
        <f t="shared" si="30"/>
        <v>#VALUE!</v>
      </c>
      <c r="AI35" s="280" t="b">
        <f t="shared" si="31"/>
        <v>1</v>
      </c>
      <c r="AJ35" s="307" t="e">
        <f t="shared" si="32"/>
        <v>#VALUE!</v>
      </c>
      <c r="AK35" s="321" t="s">
        <v>1342</v>
      </c>
      <c r="AL35" s="322">
        <f t="shared" si="33"/>
        <v>0</v>
      </c>
      <c r="AM35" s="322">
        <f t="shared" si="34"/>
        <v>0</v>
      </c>
      <c r="AN35" s="322" t="str">
        <f t="shared" si="35"/>
        <v>Buy</v>
      </c>
      <c r="AO35" s="323">
        <f t="shared" si="36"/>
        <v>0</v>
      </c>
      <c r="AP35" s="322" t="str">
        <f t="shared" si="37"/>
        <v>EULNGFI</v>
      </c>
      <c r="AQ35" s="324" t="str">
        <f t="shared" si="38"/>
        <v>07/16/2024</v>
      </c>
      <c r="AR35" s="322" t="s">
        <v>1035</v>
      </c>
      <c r="AS35" s="322" t="s">
        <v>1024</v>
      </c>
      <c r="AT35" s="322" t="s">
        <v>1025</v>
      </c>
      <c r="AU35" s="322"/>
      <c r="AV35" s="327"/>
      <c r="AW35" s="280" t="str" cm="1">
        <f t="array" ref="AW35">_xll.BDP(I35,"SECURITY_TYP")</f>
        <v>#N/A Mandatory parameter [SECURITY] cannot be empty</v>
      </c>
    </row>
    <row r="36" spans="4:49" s="280" customFormat="1" hidden="1" x14ac:dyDescent="0.35">
      <c r="D36" s="312"/>
      <c r="E36" s="312"/>
      <c r="G36" s="313"/>
      <c r="H36" s="314" t="e">
        <f t="shared" si="18"/>
        <v>#N/A</v>
      </c>
      <c r="I36" s="249"/>
      <c r="J36"/>
      <c r="K36"/>
      <c r="L36"/>
      <c r="M36"/>
      <c r="N36" s="251"/>
      <c r="O36"/>
      <c r="P36" t="str" cm="1">
        <f t="array" ref="P36">_xll.BDP(I36,"ID_ISIN")</f>
        <v>#N/A Mandatory parameter [SECURITY] cannot be empty</v>
      </c>
      <c r="Q36" t="str" cm="1">
        <f t="array" ref="Q36">_xll.BDP(P36&amp;" Govt","MATURITY")</f>
        <v>#N/A Mandatory parameter [SECURITY] cannot be empty Govt</v>
      </c>
      <c r="R36" t="str" cm="1">
        <f t="array" ref="R36">_xll.BDP(I36,"CRNCY")</f>
        <v>#N/A Mandatory parameter [SECURITY] cannot be empty</v>
      </c>
      <c r="S36" s="307" t="str" cm="1">
        <f t="array" ref="S36">_xll.BDP(P36&amp;" Govt","RISK_MID")</f>
        <v>#N/A Mandatory parameter [SECURITY] cannot be empty Govt</v>
      </c>
      <c r="T36" s="308" t="e">
        <f t="shared" si="20"/>
        <v>#VALUE!</v>
      </c>
      <c r="U36" s="280" t="str" cm="1">
        <f t="array" ref="U36">IF(R36="GBP",1,_xll.BDP("GBP"&amp;R36&amp;" CURNCY","PX_LAST"))</f>
        <v>#N/A Invalid Security</v>
      </c>
      <c r="V36" s="393" t="e">
        <f t="shared" si="21"/>
        <v>#VALUE!</v>
      </c>
      <c r="W36" s="307"/>
      <c r="X36" s="249" t="str">
        <f t="shared" si="22"/>
        <v>#N/A Mandatory parameter [SECURITY] cannot be empty</v>
      </c>
      <c r="Y36" s="306">
        <f t="shared" si="23"/>
        <v>0</v>
      </c>
      <c r="Z36" s="281">
        <f t="shared" si="24"/>
        <v>0</v>
      </c>
      <c r="AA36" s="281" t="e">
        <f t="shared" si="25"/>
        <v>#VALUE!</v>
      </c>
      <c r="AB36" s="307" t="str" cm="1">
        <f t="array" ref="AB36">_xll.BDP(P36&amp;" Govt","PX_DIRTY_MID")</f>
        <v>#N/A Mandatory parameter [SECURITY] cannot be empty Govt</v>
      </c>
      <c r="AC36" s="310" t="e">
        <f t="shared" si="26"/>
        <v>#VALUE!</v>
      </c>
      <c r="AD36" s="249">
        <f t="shared" si="27"/>
        <v>0</v>
      </c>
      <c r="AE36"/>
      <c r="AF36" s="281">
        <f t="shared" si="28"/>
        <v>0</v>
      </c>
      <c r="AG36" s="281" t="e">
        <f t="shared" si="29"/>
        <v>#VALUE!</v>
      </c>
      <c r="AH36" s="310" t="e">
        <f t="shared" si="30"/>
        <v>#VALUE!</v>
      </c>
      <c r="AI36" t="b">
        <f t="shared" si="31"/>
        <v>1</v>
      </c>
      <c r="AJ36" s="307" t="e">
        <f t="shared" si="32"/>
        <v>#VALUE!</v>
      </c>
      <c r="AK36" s="265" t="s">
        <v>1342</v>
      </c>
      <c r="AL36" s="266">
        <f t="shared" si="33"/>
        <v>0</v>
      </c>
      <c r="AM36" s="266">
        <f t="shared" si="34"/>
        <v>0</v>
      </c>
      <c r="AN36" s="266" t="str">
        <f t="shared" si="35"/>
        <v>Buy</v>
      </c>
      <c r="AO36" s="328">
        <f t="shared" si="36"/>
        <v>0</v>
      </c>
      <c r="AP36" s="266" t="str">
        <f t="shared" si="37"/>
        <v>EULNGFI</v>
      </c>
      <c r="AQ36" s="329" t="str">
        <f t="shared" si="38"/>
        <v>07/16/2024</v>
      </c>
      <c r="AR36" s="266" t="s">
        <v>1035</v>
      </c>
      <c r="AS36" s="266" t="s">
        <v>1024</v>
      </c>
      <c r="AT36" s="266" t="s">
        <v>1025</v>
      </c>
      <c r="AU36" s="266"/>
      <c r="AV36" s="319"/>
      <c r="AW36" t="str" cm="1">
        <f t="array" ref="AW36">_xll.BDP(I36,"SECURITY_TYP")</f>
        <v>#N/A Mandatory parameter [SECURITY] cannot be empty</v>
      </c>
    </row>
    <row r="37" spans="4:49" s="280" customFormat="1" hidden="1" x14ac:dyDescent="0.35">
      <c r="D37" s="312"/>
      <c r="E37" s="312"/>
      <c r="G37" s="313"/>
      <c r="H37" s="314" t="e">
        <f t="shared" si="18"/>
        <v>#N/A</v>
      </c>
      <c r="I37" s="279"/>
      <c r="L37" s="306"/>
      <c r="M37" s="306"/>
      <c r="N37" s="282"/>
      <c r="P37" s="280" t="str" cm="1">
        <f t="array" ref="P37">_xll.BDP(I37,"ID_ISIN")</f>
        <v>#N/A Mandatory parameter [SECURITY] cannot be empty</v>
      </c>
      <c r="Q37" s="280" t="str" cm="1">
        <f t="array" ref="Q37">_xll.BDP(P37&amp;" Govt","MATURITY")</f>
        <v>#N/A Mandatory parameter [SECURITY] cannot be empty Govt</v>
      </c>
      <c r="R37" s="280" t="str" cm="1">
        <f t="array" ref="R37">_xll.BDP(I37,"CRNCY")</f>
        <v>#N/A Mandatory parameter [SECURITY] cannot be empty</v>
      </c>
      <c r="S37" s="307" t="str" cm="1">
        <f t="array" ref="S37">_xll.BDP(P37&amp;" Govt","RISK_MID")</f>
        <v>#N/A Mandatory parameter [SECURITY] cannot be empty Govt</v>
      </c>
      <c r="T37" s="308" t="e">
        <f t="shared" si="20"/>
        <v>#VALUE!</v>
      </c>
      <c r="U37" s="280" t="str" cm="1">
        <f t="array" ref="U37">IF(R37="GBP",1,_xll.BDP("GBP"&amp;R37&amp;" CURNCY","PX_LAST"))</f>
        <v>#N/A Invalid Security</v>
      </c>
      <c r="V37" s="393" t="e">
        <f t="shared" si="21"/>
        <v>#VALUE!</v>
      </c>
      <c r="W37" s="307"/>
      <c r="X37" s="279" t="str">
        <f t="shared" si="22"/>
        <v>#N/A Mandatory parameter [SECURITY] cannot be empty</v>
      </c>
      <c r="Y37" s="306">
        <f t="shared" si="23"/>
        <v>0</v>
      </c>
      <c r="Z37" s="281">
        <f t="shared" si="24"/>
        <v>0</v>
      </c>
      <c r="AA37" s="281" t="e">
        <f t="shared" si="25"/>
        <v>#VALUE!</v>
      </c>
      <c r="AB37" s="307" t="str" cm="1">
        <f t="array" ref="AB37">_xll.BDP(P37&amp;" Govt","PX_DIRTY_MID")</f>
        <v>#N/A Mandatory parameter [SECURITY] cannot be empty Govt</v>
      </c>
      <c r="AC37" s="310" t="e">
        <f t="shared" si="26"/>
        <v>#VALUE!</v>
      </c>
      <c r="AD37" s="279">
        <f t="shared" si="27"/>
        <v>0</v>
      </c>
      <c r="AE37" s="281"/>
      <c r="AF37" s="281">
        <f t="shared" si="28"/>
        <v>0</v>
      </c>
      <c r="AG37" s="281" t="e">
        <f t="shared" si="29"/>
        <v>#VALUE!</v>
      </c>
      <c r="AH37" s="310" t="e">
        <f t="shared" si="30"/>
        <v>#VALUE!</v>
      </c>
      <c r="AI37" s="280" t="b">
        <f t="shared" si="31"/>
        <v>1</v>
      </c>
      <c r="AJ37" s="307" t="e">
        <f t="shared" si="32"/>
        <v>#VALUE!</v>
      </c>
      <c r="AK37" s="321" t="s">
        <v>1342</v>
      </c>
      <c r="AL37" s="322">
        <f t="shared" si="33"/>
        <v>0</v>
      </c>
      <c r="AM37" s="322">
        <f t="shared" si="34"/>
        <v>0</v>
      </c>
      <c r="AN37" s="322" t="str">
        <f t="shared" si="35"/>
        <v>Buy</v>
      </c>
      <c r="AO37" s="323">
        <f t="shared" si="36"/>
        <v>0</v>
      </c>
      <c r="AP37" s="322" t="str">
        <f t="shared" si="37"/>
        <v>EULNGFI</v>
      </c>
      <c r="AQ37" s="324" t="str">
        <f t="shared" si="38"/>
        <v>07/16/2024</v>
      </c>
      <c r="AR37" s="322" t="s">
        <v>1035</v>
      </c>
      <c r="AS37" s="322" t="s">
        <v>1024</v>
      </c>
      <c r="AT37" s="322" t="s">
        <v>1025</v>
      </c>
      <c r="AU37" s="322"/>
      <c r="AV37" s="327"/>
      <c r="AW37" s="280" t="str" cm="1">
        <f t="array" ref="AW37">_xll.BDP(I37,"SECURITY_TYP")</f>
        <v>#N/A Mandatory parameter [SECURITY] cannot be empty</v>
      </c>
    </row>
    <row r="38" spans="4:49" s="280" customFormat="1" hidden="1" x14ac:dyDescent="0.35">
      <c r="D38" s="312"/>
      <c r="E38" s="312"/>
      <c r="G38" s="313"/>
      <c r="H38" s="314" t="e">
        <f t="shared" si="18"/>
        <v>#N/A</v>
      </c>
      <c r="I38" s="279"/>
      <c r="N38" s="282"/>
      <c r="P38" s="280" t="str" cm="1">
        <f t="array" ref="P38">_xll.BDP(I38,"ID_ISIN")</f>
        <v>#N/A Mandatory parameter [SECURITY] cannot be empty</v>
      </c>
      <c r="Q38" s="280" t="str" cm="1">
        <f t="array" ref="Q38">_xll.BDP(P38&amp;" Govt","MATURITY")</f>
        <v>#N/A Mandatory parameter [SECURITY] cannot be empty Govt</v>
      </c>
      <c r="R38" s="280" t="str" cm="1">
        <f t="array" ref="R38">_xll.BDP(I38,"CRNCY")</f>
        <v>#N/A Mandatory parameter [SECURITY] cannot be empty</v>
      </c>
      <c r="S38" s="307" t="str" cm="1">
        <f t="array" ref="S38">_xll.BDP(P38&amp;" Govt","RISK_MID")</f>
        <v>#N/A Mandatory parameter [SECURITY] cannot be empty Govt</v>
      </c>
      <c r="T38" s="308" t="e">
        <f t="shared" si="20"/>
        <v>#VALUE!</v>
      </c>
      <c r="U38" s="280" t="str" cm="1">
        <f t="array" ref="U38">IF(R38="GBP",1,_xll.BDP("GBP"&amp;R38&amp;" CURNCY","PX_LAST"))</f>
        <v>#N/A Invalid Security</v>
      </c>
      <c r="V38" s="393" t="e">
        <f t="shared" si="21"/>
        <v>#VALUE!</v>
      </c>
      <c r="W38" s="307"/>
      <c r="X38" s="279" t="str">
        <f t="shared" si="22"/>
        <v>#N/A Mandatory parameter [SECURITY] cannot be empty</v>
      </c>
      <c r="Y38" s="306">
        <f t="shared" si="23"/>
        <v>0</v>
      </c>
      <c r="Z38" s="281">
        <f t="shared" si="24"/>
        <v>0</v>
      </c>
      <c r="AA38" s="281" t="e">
        <f t="shared" si="25"/>
        <v>#VALUE!</v>
      </c>
      <c r="AB38" s="307" t="str" cm="1">
        <f t="array" ref="AB38">_xll.BDP(P38&amp;" Govt","PX_DIRTY_MID")</f>
        <v>#N/A Mandatory parameter [SECURITY] cannot be empty Govt</v>
      </c>
      <c r="AC38" s="310" t="e">
        <f t="shared" si="26"/>
        <v>#VALUE!</v>
      </c>
      <c r="AD38" s="279">
        <f t="shared" si="27"/>
        <v>0</v>
      </c>
      <c r="AF38" s="281">
        <f t="shared" si="28"/>
        <v>0</v>
      </c>
      <c r="AG38" s="281" t="e">
        <f t="shared" si="29"/>
        <v>#VALUE!</v>
      </c>
      <c r="AH38" s="310" t="e">
        <f t="shared" si="30"/>
        <v>#VALUE!</v>
      </c>
      <c r="AI38" s="280" t="b">
        <f t="shared" si="31"/>
        <v>1</v>
      </c>
      <c r="AJ38" s="307" t="e">
        <f t="shared" si="32"/>
        <v>#VALUE!</v>
      </c>
      <c r="AK38" s="321" t="s">
        <v>1342</v>
      </c>
      <c r="AL38" s="322">
        <f t="shared" si="33"/>
        <v>0</v>
      </c>
      <c r="AM38" s="322">
        <f t="shared" si="34"/>
        <v>0</v>
      </c>
      <c r="AN38" s="322" t="str">
        <f t="shared" si="35"/>
        <v>Buy</v>
      </c>
      <c r="AO38" s="323">
        <f t="shared" si="36"/>
        <v>0</v>
      </c>
      <c r="AP38" s="322" t="str">
        <f t="shared" si="37"/>
        <v>EULNGFI</v>
      </c>
      <c r="AQ38" s="378" t="str">
        <f t="shared" si="38"/>
        <v>07/16/2024</v>
      </c>
      <c r="AR38" s="322" t="s">
        <v>1035</v>
      </c>
      <c r="AS38" s="322" t="s">
        <v>1024</v>
      </c>
      <c r="AT38" s="322" t="s">
        <v>1025</v>
      </c>
      <c r="AU38" s="322"/>
      <c r="AV38" s="327"/>
      <c r="AW38" s="280" t="str" cm="1">
        <f t="array" ref="AW38">_xll.BDP(I38,"SECURITY_TYP")</f>
        <v>#N/A Mandatory parameter [SECURITY] cannot be empty</v>
      </c>
    </row>
    <row r="39" spans="4:49" s="280" customFormat="1" hidden="1" x14ac:dyDescent="0.35">
      <c r="D39" s="312"/>
      <c r="E39" s="312"/>
      <c r="G39" s="313"/>
      <c r="H39" s="314" t="e">
        <f t="shared" si="18"/>
        <v>#N/A</v>
      </c>
      <c r="I39" s="279"/>
      <c r="L39" s="306"/>
      <c r="M39" s="306"/>
      <c r="N39" s="282"/>
      <c r="P39" s="280" t="str" cm="1">
        <f t="array" ref="P39">_xll.BDP(I39,"ID_ISIN")</f>
        <v>#N/A Mandatory parameter [SECURITY] cannot be empty</v>
      </c>
      <c r="Q39" s="280" t="str" cm="1">
        <f t="array" ref="Q39">_xll.BDP(P39&amp;" Govt","MATURITY")</f>
        <v>#N/A Mandatory parameter [SECURITY] cannot be empty Govt</v>
      </c>
      <c r="R39" s="280" t="str" cm="1">
        <f t="array" ref="R39">_xll.BDP(I39,"CRNCY")</f>
        <v>#N/A Mandatory parameter [SECURITY] cannot be empty</v>
      </c>
      <c r="S39" s="307" t="str" cm="1">
        <f t="array" ref="S39">_xll.BDP(P39&amp;" Govt","RISK_MID")</f>
        <v>#N/A Mandatory parameter [SECURITY] cannot be empty Govt</v>
      </c>
      <c r="T39" s="308" t="e">
        <f t="shared" si="20"/>
        <v>#VALUE!</v>
      </c>
      <c r="U39" s="280" t="str" cm="1">
        <f t="array" ref="U39">IF(R39="GBP",1,_xll.BDP("GBP"&amp;R39&amp;" CURNCY","PX_LAST"))</f>
        <v>#N/A Invalid Security</v>
      </c>
      <c r="V39" s="393" t="e">
        <f t="shared" si="21"/>
        <v>#VALUE!</v>
      </c>
      <c r="W39" s="307"/>
      <c r="X39" s="279" t="str">
        <f t="shared" si="22"/>
        <v>#N/A Mandatory parameter [SECURITY] cannot be empty</v>
      </c>
      <c r="Y39" s="306">
        <f t="shared" si="23"/>
        <v>0</v>
      </c>
      <c r="Z39" s="281">
        <f t="shared" si="24"/>
        <v>0</v>
      </c>
      <c r="AA39" s="281" t="e">
        <f t="shared" si="25"/>
        <v>#VALUE!</v>
      </c>
      <c r="AB39" s="307" t="str" cm="1">
        <f t="array" ref="AB39">_xll.BDP(P39&amp;" Govt","PX_DIRTY_MID")</f>
        <v>#N/A Mandatory parameter [SECURITY] cannot be empty Govt</v>
      </c>
      <c r="AC39" s="310" t="e">
        <f t="shared" si="26"/>
        <v>#VALUE!</v>
      </c>
      <c r="AD39" s="279">
        <f t="shared" si="27"/>
        <v>0</v>
      </c>
      <c r="AF39" s="281">
        <f t="shared" si="28"/>
        <v>0</v>
      </c>
      <c r="AG39" s="281" t="e">
        <f t="shared" si="29"/>
        <v>#VALUE!</v>
      </c>
      <c r="AH39" s="310" t="e">
        <f t="shared" si="30"/>
        <v>#VALUE!</v>
      </c>
      <c r="AI39" s="280" t="b">
        <f t="shared" si="31"/>
        <v>1</v>
      </c>
      <c r="AJ39" s="307" t="e">
        <f t="shared" si="32"/>
        <v>#VALUE!</v>
      </c>
      <c r="AK39" s="321" t="s">
        <v>1342</v>
      </c>
      <c r="AL39" s="322">
        <f t="shared" si="33"/>
        <v>0</v>
      </c>
      <c r="AM39" s="322">
        <f t="shared" si="34"/>
        <v>0</v>
      </c>
      <c r="AN39" s="322" t="str">
        <f t="shared" si="35"/>
        <v>Buy</v>
      </c>
      <c r="AO39" s="323">
        <f t="shared" si="36"/>
        <v>0</v>
      </c>
      <c r="AP39" s="322" t="str">
        <f t="shared" si="37"/>
        <v>EULNGFI</v>
      </c>
      <c r="AQ39" s="324" t="str">
        <f t="shared" si="38"/>
        <v>07/16/2024</v>
      </c>
      <c r="AR39" s="322" t="s">
        <v>1035</v>
      </c>
      <c r="AS39" s="322" t="s">
        <v>1024</v>
      </c>
      <c r="AT39" s="322" t="s">
        <v>1025</v>
      </c>
      <c r="AU39" s="322"/>
      <c r="AV39" s="327"/>
      <c r="AW39" s="280" t="str" cm="1">
        <f t="array" ref="AW39">_xll.BDP(I39,"SECURITY_TYP")</f>
        <v>#N/A Mandatory parameter [SECURITY] cannot be empty</v>
      </c>
    </row>
    <row r="40" spans="4:49" s="280" customFormat="1" hidden="1" x14ac:dyDescent="0.35">
      <c r="D40" s="312"/>
      <c r="E40" s="312"/>
      <c r="G40" s="313"/>
      <c r="H40" s="314" t="e">
        <f t="shared" si="18"/>
        <v>#N/A</v>
      </c>
      <c r="I40" s="279"/>
      <c r="L40" s="306"/>
      <c r="M40" s="306"/>
      <c r="N40" s="282"/>
      <c r="P40" s="280" t="str" cm="1">
        <f t="array" ref="P40">_xll.BDP(I40,"ID_ISIN")</f>
        <v>#N/A Mandatory parameter [SECURITY] cannot be empty</v>
      </c>
      <c r="Q40" s="280" t="str" cm="1">
        <f t="array" ref="Q40">_xll.BDP(P40&amp;" Govt","MATURITY")</f>
        <v>#N/A Mandatory parameter [SECURITY] cannot be empty Govt</v>
      </c>
      <c r="R40" s="280" t="str" cm="1">
        <f t="array" ref="R40">_xll.BDP(I40,"CRNCY")</f>
        <v>#N/A Mandatory parameter [SECURITY] cannot be empty</v>
      </c>
      <c r="S40" s="307" t="str" cm="1">
        <f t="array" ref="S40">_xll.BDP(P40&amp;" Govt","RISK_MID")</f>
        <v>#N/A Mandatory parameter [SECURITY] cannot be empty Govt</v>
      </c>
      <c r="T40" s="308" t="e">
        <f t="shared" ref="T40:T71" si="39">S40*L40/(10*U40)</f>
        <v>#VALUE!</v>
      </c>
      <c r="U40" s="280" t="str" cm="1">
        <f t="array" ref="U40">IF(R40="GBP",1,_xll.BDP("GBP"&amp;R40&amp;" CURNCY","PX_LAST"))</f>
        <v>#N/A Invalid Security</v>
      </c>
      <c r="V40" s="393" t="e">
        <f t="shared" ref="V40:V71" si="40">T40/($I$3*100)</f>
        <v>#VALUE!</v>
      </c>
      <c r="W40" s="307"/>
      <c r="X40" s="279" t="str">
        <f t="shared" ref="X40:X71" si="41">P40</f>
        <v>#N/A Mandatory parameter [SECURITY] cannot be empty</v>
      </c>
      <c r="Y40" s="306">
        <f t="shared" ref="Y40:Y71" si="42">$Z$3*L40</f>
        <v>0</v>
      </c>
      <c r="Z40" s="281">
        <f t="shared" ref="Z40:Z71" si="43">Y40-L40</f>
        <v>0</v>
      </c>
      <c r="AA40" s="281" t="e">
        <f t="shared" ref="AA40:AA71" si="44">Z40*S40/(10*U40)</f>
        <v>#VALUE!</v>
      </c>
      <c r="AB40" s="307" t="str" cm="1">
        <f t="array" ref="AB40">_xll.BDP(P40&amp;" Govt","PX_DIRTY_MID")</f>
        <v>#N/A Mandatory parameter [SECURITY] cannot be empty Govt</v>
      </c>
      <c r="AC40" s="310" t="e">
        <f t="shared" ref="AC40:AC71" si="45">AB40*Z40*10/U40</f>
        <v>#VALUE!</v>
      </c>
      <c r="AD40" s="279">
        <f t="shared" ref="AD40:AD71" si="46">J40</f>
        <v>0</v>
      </c>
      <c r="AF40" s="281">
        <f t="shared" ref="AF40:AF71" si="47">IF(AE40="",Z40,AE40)</f>
        <v>0</v>
      </c>
      <c r="AG40" s="281" t="e">
        <f t="shared" ref="AG40:AG71" si="48">AF40*S40/(10*U40)</f>
        <v>#VALUE!</v>
      </c>
      <c r="AH40" s="310" t="e">
        <f t="shared" ref="AH40:AH71" si="49">AB40*AF40*10/U40</f>
        <v>#VALUE!</v>
      </c>
      <c r="AI40" s="280" t="b">
        <f t="shared" ref="AI40:AI71" si="50">ABS(AF40)&lt;=ABS(L40)</f>
        <v>1</v>
      </c>
      <c r="AJ40" s="307" t="e">
        <f t="shared" ref="AJ40:AJ71" si="51">AC40/($I$3*10000)</f>
        <v>#VALUE!</v>
      </c>
      <c r="AK40" s="321" t="s">
        <v>1342</v>
      </c>
      <c r="AL40" s="322">
        <f t="shared" ref="AL40:AL71" si="52">K40</f>
        <v>0</v>
      </c>
      <c r="AM40" s="322">
        <f t="shared" ref="AM40:AM71" si="53">I40</f>
        <v>0</v>
      </c>
      <c r="AN40" s="322" t="str">
        <f t="shared" ref="AN40:AN71" si="54">IF(AF40&lt;0,"Sell","Buy")</f>
        <v>Buy</v>
      </c>
      <c r="AO40" s="323">
        <f t="shared" ref="AO40:AO71" si="55">ABS(AF40)</f>
        <v>0</v>
      </c>
      <c r="AP40" s="322" t="str">
        <f t="shared" ref="AP40:AP71" si="56">IF(AW40="OIS Swap","EUFFSW",IF(AW40="SPOT","EUFFFX",IF(AW40="FORWARD","EUFFFX",IF(AW40="US GOVERNMENT","USFIDRV",IF(AW40="Financial commodity future.","USEQ","EULNGFI")))))</f>
        <v>EULNGFI</v>
      </c>
      <c r="AQ40" s="324" t="str">
        <f t="shared" ref="AQ40:AQ71" si="57">IF(AW40="Financial commodity future.",$AL$2,$AL$1)</f>
        <v>07/16/2024</v>
      </c>
      <c r="AR40" s="322" t="s">
        <v>1035</v>
      </c>
      <c r="AS40" s="322" t="s">
        <v>1024</v>
      </c>
      <c r="AT40" s="322" t="s">
        <v>1025</v>
      </c>
      <c r="AU40" s="322"/>
      <c r="AV40" s="327"/>
      <c r="AW40" s="280" t="str" cm="1">
        <f t="array" ref="AW40">_xll.BDP(I40,"SECURITY_TYP")</f>
        <v>#N/A Mandatory parameter [SECURITY] cannot be empty</v>
      </c>
    </row>
    <row r="41" spans="4:49" s="280" customFormat="1" hidden="1" x14ac:dyDescent="0.35">
      <c r="D41" s="312"/>
      <c r="E41" s="312"/>
      <c r="G41" s="313"/>
      <c r="H41" s="314" t="e">
        <f t="shared" si="18"/>
        <v>#N/A</v>
      </c>
      <c r="I41" s="279"/>
      <c r="L41" s="306"/>
      <c r="M41" s="306"/>
      <c r="N41" s="282"/>
      <c r="P41" s="280" t="str" cm="1">
        <f t="array" ref="P41">_xll.BDP(I41,"ID_ISIN")</f>
        <v>#N/A Mandatory parameter [SECURITY] cannot be empty</v>
      </c>
      <c r="Q41" s="280" t="str" cm="1">
        <f t="array" ref="Q41">_xll.BDP(P41&amp;" Govt","MATURITY")</f>
        <v>#N/A Mandatory parameter [SECURITY] cannot be empty Govt</v>
      </c>
      <c r="R41" s="280" t="str" cm="1">
        <f t="array" ref="R41">_xll.BDP(I41,"CRNCY")</f>
        <v>#N/A Mandatory parameter [SECURITY] cannot be empty</v>
      </c>
      <c r="S41" s="307" t="str" cm="1">
        <f t="array" ref="S41">_xll.BDP(P41&amp;" Govt","RISK_MID")</f>
        <v>#N/A Mandatory parameter [SECURITY] cannot be empty Govt</v>
      </c>
      <c r="T41" s="308" t="e">
        <f t="shared" si="39"/>
        <v>#VALUE!</v>
      </c>
      <c r="U41" s="280" t="str" cm="1">
        <f t="array" ref="U41">IF(R41="GBP",1,_xll.BDP("GBP"&amp;R41&amp;" CURNCY","PX_LAST"))</f>
        <v>#N/A Invalid Security</v>
      </c>
      <c r="V41" s="393" t="e">
        <f t="shared" si="40"/>
        <v>#VALUE!</v>
      </c>
      <c r="W41" s="307"/>
      <c r="X41" s="279" t="str">
        <f t="shared" si="41"/>
        <v>#N/A Mandatory parameter [SECURITY] cannot be empty</v>
      </c>
      <c r="Y41" s="306">
        <f t="shared" si="42"/>
        <v>0</v>
      </c>
      <c r="Z41" s="281">
        <f t="shared" si="43"/>
        <v>0</v>
      </c>
      <c r="AA41" s="281" t="e">
        <f t="shared" si="44"/>
        <v>#VALUE!</v>
      </c>
      <c r="AB41" s="307" t="str" cm="1">
        <f t="array" ref="AB41">_xll.BDP(P41&amp;" Govt","PX_DIRTY_MID")</f>
        <v>#N/A Mandatory parameter [SECURITY] cannot be empty Govt</v>
      </c>
      <c r="AC41" s="310" t="e">
        <f t="shared" si="45"/>
        <v>#VALUE!</v>
      </c>
      <c r="AD41" s="279">
        <f t="shared" si="46"/>
        <v>0</v>
      </c>
      <c r="AE41" s="281"/>
      <c r="AF41" s="281">
        <f t="shared" si="47"/>
        <v>0</v>
      </c>
      <c r="AG41" s="281" t="e">
        <f t="shared" si="48"/>
        <v>#VALUE!</v>
      </c>
      <c r="AH41" s="310" t="e">
        <f t="shared" si="49"/>
        <v>#VALUE!</v>
      </c>
      <c r="AI41" s="280" t="b">
        <f t="shared" si="50"/>
        <v>1</v>
      </c>
      <c r="AJ41" s="307" t="e">
        <f t="shared" si="51"/>
        <v>#VALUE!</v>
      </c>
      <c r="AK41" s="321" t="s">
        <v>1342</v>
      </c>
      <c r="AL41" s="322">
        <f t="shared" si="52"/>
        <v>0</v>
      </c>
      <c r="AM41" s="322">
        <f t="shared" si="53"/>
        <v>0</v>
      </c>
      <c r="AN41" s="322" t="str">
        <f t="shared" si="54"/>
        <v>Buy</v>
      </c>
      <c r="AO41" s="323">
        <f t="shared" si="55"/>
        <v>0</v>
      </c>
      <c r="AP41" s="322" t="str">
        <f t="shared" si="56"/>
        <v>EULNGFI</v>
      </c>
      <c r="AQ41" s="378" t="str">
        <f t="shared" si="57"/>
        <v>07/16/2024</v>
      </c>
      <c r="AR41" s="322" t="s">
        <v>1035</v>
      </c>
      <c r="AS41" s="322" t="s">
        <v>1024</v>
      </c>
      <c r="AT41" s="322" t="s">
        <v>1025</v>
      </c>
      <c r="AU41" s="322"/>
      <c r="AV41" s="327"/>
      <c r="AW41" s="280" t="str" cm="1">
        <f t="array" ref="AW41">_xll.BDP(I41,"SECURITY_TYP")</f>
        <v>#N/A Mandatory parameter [SECURITY] cannot be empty</v>
      </c>
    </row>
    <row r="42" spans="4:49" s="280" customFormat="1" hidden="1" x14ac:dyDescent="0.35">
      <c r="D42" s="312"/>
      <c r="E42" s="312"/>
      <c r="G42" s="313"/>
      <c r="H42" s="314" t="e">
        <f t="shared" si="18"/>
        <v>#N/A</v>
      </c>
      <c r="I42" s="279"/>
      <c r="L42" s="306"/>
      <c r="M42" s="306"/>
      <c r="N42" s="282"/>
      <c r="P42" s="280" t="str" cm="1">
        <f t="array" ref="P42">_xll.BDP(I42,"ID_ISIN")</f>
        <v>#N/A Mandatory parameter [SECURITY] cannot be empty</v>
      </c>
      <c r="Q42" s="280" t="str" cm="1">
        <f t="array" ref="Q42">_xll.BDP(P42&amp;" Govt","MATURITY")</f>
        <v>#N/A Mandatory parameter [SECURITY] cannot be empty Govt</v>
      </c>
      <c r="R42" s="280" t="str" cm="1">
        <f t="array" ref="R42">_xll.BDP(I42,"CRNCY")</f>
        <v>#N/A Mandatory parameter [SECURITY] cannot be empty</v>
      </c>
      <c r="S42" s="307" t="str" cm="1">
        <f t="array" ref="S42">_xll.BDP(P42&amp;" Govt","RISK_MID")</f>
        <v>#N/A Mandatory parameter [SECURITY] cannot be empty Govt</v>
      </c>
      <c r="T42" s="308" t="e">
        <f t="shared" si="39"/>
        <v>#VALUE!</v>
      </c>
      <c r="U42" s="280" t="str" cm="1">
        <f t="array" ref="U42">IF(R42="GBP",1,_xll.BDP("GBP"&amp;R42&amp;" CURNCY","PX_LAST"))</f>
        <v>#N/A Invalid Security</v>
      </c>
      <c r="V42" s="393" t="e">
        <f t="shared" si="40"/>
        <v>#VALUE!</v>
      </c>
      <c r="W42" s="307"/>
      <c r="X42" s="279" t="str">
        <f t="shared" si="41"/>
        <v>#N/A Mandatory parameter [SECURITY] cannot be empty</v>
      </c>
      <c r="Y42" s="306">
        <f t="shared" si="42"/>
        <v>0</v>
      </c>
      <c r="Z42" s="281">
        <f t="shared" si="43"/>
        <v>0</v>
      </c>
      <c r="AA42" s="281" t="e">
        <f t="shared" si="44"/>
        <v>#VALUE!</v>
      </c>
      <c r="AB42" s="307" t="str" cm="1">
        <f t="array" ref="AB42">_xll.BDP(P42&amp;" Govt","PX_DIRTY_MID")</f>
        <v>#N/A Mandatory parameter [SECURITY] cannot be empty Govt</v>
      </c>
      <c r="AC42" s="310" t="e">
        <f t="shared" si="45"/>
        <v>#VALUE!</v>
      </c>
      <c r="AD42" s="279">
        <f t="shared" si="46"/>
        <v>0</v>
      </c>
      <c r="AE42" s="281"/>
      <c r="AF42" s="281">
        <f t="shared" si="47"/>
        <v>0</v>
      </c>
      <c r="AG42" s="281" t="e">
        <f t="shared" si="48"/>
        <v>#VALUE!</v>
      </c>
      <c r="AH42" s="310" t="e">
        <f t="shared" si="49"/>
        <v>#VALUE!</v>
      </c>
      <c r="AI42" s="280" t="b">
        <f t="shared" si="50"/>
        <v>1</v>
      </c>
      <c r="AJ42" s="307" t="e">
        <f t="shared" si="51"/>
        <v>#VALUE!</v>
      </c>
      <c r="AK42" s="321" t="s">
        <v>1342</v>
      </c>
      <c r="AL42" s="322">
        <f t="shared" si="52"/>
        <v>0</v>
      </c>
      <c r="AM42" s="322">
        <f t="shared" si="53"/>
        <v>0</v>
      </c>
      <c r="AN42" s="322" t="str">
        <f t="shared" si="54"/>
        <v>Buy</v>
      </c>
      <c r="AO42" s="323">
        <f t="shared" si="55"/>
        <v>0</v>
      </c>
      <c r="AP42" s="322" t="str">
        <f t="shared" si="56"/>
        <v>EULNGFI</v>
      </c>
      <c r="AQ42" s="380" t="str">
        <f t="shared" si="57"/>
        <v>07/16/2024</v>
      </c>
      <c r="AR42" s="322" t="s">
        <v>1035</v>
      </c>
      <c r="AS42" s="322" t="s">
        <v>1024</v>
      </c>
      <c r="AT42" s="322" t="s">
        <v>1025</v>
      </c>
      <c r="AU42" s="322"/>
      <c r="AV42" s="327"/>
      <c r="AW42" s="280" t="str" cm="1">
        <f t="array" ref="AW42">_xll.BDP(I42,"SECURITY_TYP")</f>
        <v>#N/A Mandatory parameter [SECURITY] cannot be empty</v>
      </c>
    </row>
    <row r="43" spans="4:49" s="280" customFormat="1" hidden="1" x14ac:dyDescent="0.35">
      <c r="D43" s="312"/>
      <c r="E43" s="312"/>
      <c r="G43" s="313"/>
      <c r="H43" s="314" t="e">
        <f t="shared" si="18"/>
        <v>#N/A</v>
      </c>
      <c r="I43" s="279"/>
      <c r="L43" s="306"/>
      <c r="M43" s="306"/>
      <c r="N43" s="282"/>
      <c r="P43" s="280" t="str" cm="1">
        <f t="array" ref="P43">_xll.BDP(I43,"ID_ISIN")</f>
        <v>#N/A Mandatory parameter [SECURITY] cannot be empty</v>
      </c>
      <c r="Q43" s="280" t="str" cm="1">
        <f t="array" ref="Q43">_xll.BDP(P43&amp;" Govt","MATURITY")</f>
        <v>#N/A Mandatory parameter [SECURITY] cannot be empty Govt</v>
      </c>
      <c r="R43" s="280" t="str" cm="1">
        <f t="array" ref="R43">_xll.BDP(I43,"CRNCY")</f>
        <v>#N/A Mandatory parameter [SECURITY] cannot be empty</v>
      </c>
      <c r="S43" s="307" t="str" cm="1">
        <f t="array" ref="S43">_xll.BDP(P43&amp;" Govt","RISK_MID")</f>
        <v>#N/A Mandatory parameter [SECURITY] cannot be empty Govt</v>
      </c>
      <c r="T43" s="308" t="e">
        <f t="shared" si="39"/>
        <v>#VALUE!</v>
      </c>
      <c r="U43" s="280" t="str" cm="1">
        <f t="array" ref="U43">IF(R43="GBP",1,_xll.BDP("GBP"&amp;R43&amp;" CURNCY","PX_LAST"))</f>
        <v>#N/A Invalid Security</v>
      </c>
      <c r="V43" s="393" t="e">
        <f t="shared" si="40"/>
        <v>#VALUE!</v>
      </c>
      <c r="W43" s="307"/>
      <c r="X43" s="279" t="str">
        <f t="shared" si="41"/>
        <v>#N/A Mandatory parameter [SECURITY] cannot be empty</v>
      </c>
      <c r="Y43" s="306">
        <f t="shared" si="42"/>
        <v>0</v>
      </c>
      <c r="Z43" s="281">
        <f t="shared" si="43"/>
        <v>0</v>
      </c>
      <c r="AA43" s="281" t="e">
        <f t="shared" si="44"/>
        <v>#VALUE!</v>
      </c>
      <c r="AB43" s="307" t="str" cm="1">
        <f t="array" ref="AB43">_xll.BDP(P43&amp;" Govt","PX_DIRTY_MID")</f>
        <v>#N/A Mandatory parameter [SECURITY] cannot be empty Govt</v>
      </c>
      <c r="AC43" s="310" t="e">
        <f t="shared" si="45"/>
        <v>#VALUE!</v>
      </c>
      <c r="AD43" s="279">
        <f t="shared" si="46"/>
        <v>0</v>
      </c>
      <c r="AF43" s="281">
        <f t="shared" si="47"/>
        <v>0</v>
      </c>
      <c r="AG43" s="281" t="e">
        <f t="shared" si="48"/>
        <v>#VALUE!</v>
      </c>
      <c r="AH43" s="310" t="e">
        <f t="shared" si="49"/>
        <v>#VALUE!</v>
      </c>
      <c r="AI43" s="280" t="b">
        <f t="shared" si="50"/>
        <v>1</v>
      </c>
      <c r="AJ43" s="395" t="e">
        <f t="shared" si="51"/>
        <v>#VALUE!</v>
      </c>
      <c r="AK43" s="321" t="s">
        <v>1342</v>
      </c>
      <c r="AL43" s="322">
        <f t="shared" si="52"/>
        <v>0</v>
      </c>
      <c r="AM43" s="322">
        <f t="shared" si="53"/>
        <v>0</v>
      </c>
      <c r="AN43" s="322" t="str">
        <f t="shared" si="54"/>
        <v>Buy</v>
      </c>
      <c r="AO43" s="323">
        <f t="shared" si="55"/>
        <v>0</v>
      </c>
      <c r="AP43" s="322" t="str">
        <f t="shared" si="56"/>
        <v>EULNGFI</v>
      </c>
      <c r="AQ43" s="324" t="str">
        <f t="shared" si="57"/>
        <v>07/16/2024</v>
      </c>
      <c r="AR43" s="322" t="s">
        <v>1035</v>
      </c>
      <c r="AS43" s="322" t="s">
        <v>1024</v>
      </c>
      <c r="AT43" s="322" t="s">
        <v>1025</v>
      </c>
      <c r="AU43" s="325"/>
      <c r="AV43" s="326"/>
      <c r="AW43" s="280" t="str" cm="1">
        <f t="array" ref="AW43">_xll.BDP(I43,"SECURITY_TYP")</f>
        <v>#N/A Mandatory parameter [SECURITY] cannot be empty</v>
      </c>
    </row>
    <row r="44" spans="4:49" s="280" customFormat="1" hidden="1" x14ac:dyDescent="0.35">
      <c r="D44" s="312"/>
      <c r="E44" s="312"/>
      <c r="G44" s="313"/>
      <c r="H44" s="314" t="e">
        <f t="shared" si="18"/>
        <v>#N/A</v>
      </c>
      <c r="I44" s="279"/>
      <c r="L44" s="306"/>
      <c r="M44" s="306"/>
      <c r="N44" s="282"/>
      <c r="P44" s="280" t="str" cm="1">
        <f t="array" ref="P44">_xll.BDP(I44,"ID_ISIN")</f>
        <v>#N/A Mandatory parameter [SECURITY] cannot be empty</v>
      </c>
      <c r="Q44" s="280" t="str" cm="1">
        <f t="array" ref="Q44">_xll.BDP(P44&amp;" Govt","MATURITY")</f>
        <v>#N/A Mandatory parameter [SECURITY] cannot be empty Govt</v>
      </c>
      <c r="R44" s="280" t="str" cm="1">
        <f t="array" ref="R44">_xll.BDP(I44,"CRNCY")</f>
        <v>#N/A Mandatory parameter [SECURITY] cannot be empty</v>
      </c>
      <c r="S44" s="307" t="str" cm="1">
        <f t="array" ref="S44">_xll.BDP(P44&amp;" Govt","RISK_MID")</f>
        <v>#N/A Mandatory parameter [SECURITY] cannot be empty Govt</v>
      </c>
      <c r="T44" s="308" t="e">
        <f t="shared" si="39"/>
        <v>#VALUE!</v>
      </c>
      <c r="U44" s="280" t="str" cm="1">
        <f t="array" ref="U44">IF(R44="GBP",1,_xll.BDP("GBP"&amp;R44&amp;" CURNCY","PX_LAST"))</f>
        <v>#N/A Invalid Security</v>
      </c>
      <c r="V44" s="393" t="e">
        <f t="shared" si="40"/>
        <v>#VALUE!</v>
      </c>
      <c r="W44" s="307"/>
      <c r="X44" s="279" t="str">
        <f t="shared" si="41"/>
        <v>#N/A Mandatory parameter [SECURITY] cannot be empty</v>
      </c>
      <c r="Y44" s="306">
        <f t="shared" si="42"/>
        <v>0</v>
      </c>
      <c r="Z44" s="281">
        <f t="shared" si="43"/>
        <v>0</v>
      </c>
      <c r="AA44" s="281" t="e">
        <f t="shared" si="44"/>
        <v>#VALUE!</v>
      </c>
      <c r="AB44" s="307" t="str" cm="1">
        <f t="array" ref="AB44">_xll.BDP(P44&amp;" Govt","PX_DIRTY_MID")</f>
        <v>#N/A Mandatory parameter [SECURITY] cannot be empty Govt</v>
      </c>
      <c r="AC44" s="310" t="e">
        <f t="shared" si="45"/>
        <v>#VALUE!</v>
      </c>
      <c r="AD44" s="279">
        <f t="shared" si="46"/>
        <v>0</v>
      </c>
      <c r="AE44" s="281"/>
      <c r="AF44" s="281">
        <f t="shared" si="47"/>
        <v>0</v>
      </c>
      <c r="AG44" s="281" t="e">
        <f t="shared" si="48"/>
        <v>#VALUE!</v>
      </c>
      <c r="AH44" s="310" t="e">
        <f t="shared" si="49"/>
        <v>#VALUE!</v>
      </c>
      <c r="AI44" s="280" t="b">
        <f t="shared" si="50"/>
        <v>1</v>
      </c>
      <c r="AJ44" s="307" t="e">
        <f t="shared" si="51"/>
        <v>#VALUE!</v>
      </c>
      <c r="AK44" s="321" t="s">
        <v>1342</v>
      </c>
      <c r="AL44" s="322">
        <f t="shared" si="52"/>
        <v>0</v>
      </c>
      <c r="AM44" s="322">
        <f t="shared" si="53"/>
        <v>0</v>
      </c>
      <c r="AN44" s="322" t="str">
        <f t="shared" si="54"/>
        <v>Buy</v>
      </c>
      <c r="AO44" s="323">
        <f t="shared" si="55"/>
        <v>0</v>
      </c>
      <c r="AP44" s="322" t="str">
        <f t="shared" si="56"/>
        <v>EULNGFI</v>
      </c>
      <c r="AQ44" s="324" t="str">
        <f t="shared" si="57"/>
        <v>07/16/2024</v>
      </c>
      <c r="AR44" s="322" t="s">
        <v>1035</v>
      </c>
      <c r="AS44" s="322" t="s">
        <v>1024</v>
      </c>
      <c r="AT44" s="322" t="s">
        <v>1025</v>
      </c>
      <c r="AU44" s="325"/>
      <c r="AV44" s="326"/>
      <c r="AW44" s="280" t="str" cm="1">
        <f t="array" ref="AW44">_xll.BDP(I44,"SECURITY_TYP")</f>
        <v>#N/A Mandatory parameter [SECURITY] cannot be empty</v>
      </c>
    </row>
    <row r="45" spans="4:49" s="280" customFormat="1" hidden="1" x14ac:dyDescent="0.35">
      <c r="D45" s="312"/>
      <c r="E45" s="312"/>
      <c r="G45" s="313"/>
      <c r="H45" s="314" t="e">
        <f t="shared" si="18"/>
        <v>#N/A</v>
      </c>
      <c r="I45" s="279"/>
      <c r="L45" s="306"/>
      <c r="M45" s="306"/>
      <c r="N45" s="282"/>
      <c r="P45" s="280" t="str" cm="1">
        <f t="array" ref="P45">_xll.BDP(I45,"ID_ISIN")</f>
        <v>#N/A Mandatory parameter [SECURITY] cannot be empty</v>
      </c>
      <c r="Q45" s="280" t="str" cm="1">
        <f t="array" ref="Q45">_xll.BDP(P45&amp;" Govt","MATURITY")</f>
        <v>#N/A Mandatory parameter [SECURITY] cannot be empty Govt</v>
      </c>
      <c r="R45" s="280" t="str" cm="1">
        <f t="array" ref="R45">_xll.BDP(I45,"CRNCY")</f>
        <v>#N/A Mandatory parameter [SECURITY] cannot be empty</v>
      </c>
      <c r="S45" s="307" t="str" cm="1">
        <f t="array" ref="S45">_xll.BDP(P45&amp;" Govt","RISK_MID")</f>
        <v>#N/A Mandatory parameter [SECURITY] cannot be empty Govt</v>
      </c>
      <c r="T45" s="308" t="e">
        <f t="shared" si="39"/>
        <v>#VALUE!</v>
      </c>
      <c r="U45" s="280" t="str" cm="1">
        <f t="array" ref="U45">IF(R45="GBP",1,_xll.BDP("GBP"&amp;R45&amp;" CURNCY","PX_LAST"))</f>
        <v>#N/A Invalid Security</v>
      </c>
      <c r="V45" s="393" t="e">
        <f t="shared" si="40"/>
        <v>#VALUE!</v>
      </c>
      <c r="W45" s="307"/>
      <c r="X45" s="279" t="str">
        <f t="shared" si="41"/>
        <v>#N/A Mandatory parameter [SECURITY] cannot be empty</v>
      </c>
      <c r="Y45" s="306">
        <f t="shared" si="42"/>
        <v>0</v>
      </c>
      <c r="Z45" s="281">
        <f t="shared" si="43"/>
        <v>0</v>
      </c>
      <c r="AA45" s="281" t="e">
        <f t="shared" si="44"/>
        <v>#VALUE!</v>
      </c>
      <c r="AB45" s="307" t="str" cm="1">
        <f t="array" ref="AB45">_xll.BDP(P45&amp;" Govt","PX_DIRTY_MID")</f>
        <v>#N/A Mandatory parameter [SECURITY] cannot be empty Govt</v>
      </c>
      <c r="AC45" s="310" t="e">
        <f t="shared" si="45"/>
        <v>#VALUE!</v>
      </c>
      <c r="AD45" s="279">
        <f t="shared" si="46"/>
        <v>0</v>
      </c>
      <c r="AE45" s="281"/>
      <c r="AF45" s="281">
        <f t="shared" si="47"/>
        <v>0</v>
      </c>
      <c r="AG45" s="281" t="e">
        <f t="shared" si="48"/>
        <v>#VALUE!</v>
      </c>
      <c r="AH45" s="310" t="e">
        <f t="shared" si="49"/>
        <v>#VALUE!</v>
      </c>
      <c r="AI45" s="280" t="b">
        <f t="shared" si="50"/>
        <v>1</v>
      </c>
      <c r="AJ45" s="307" t="e">
        <f t="shared" si="51"/>
        <v>#VALUE!</v>
      </c>
      <c r="AK45" s="321" t="s">
        <v>1342</v>
      </c>
      <c r="AL45" s="322">
        <f t="shared" si="52"/>
        <v>0</v>
      </c>
      <c r="AM45" s="322">
        <f t="shared" si="53"/>
        <v>0</v>
      </c>
      <c r="AN45" s="322" t="str">
        <f t="shared" si="54"/>
        <v>Buy</v>
      </c>
      <c r="AO45" s="323">
        <f t="shared" si="55"/>
        <v>0</v>
      </c>
      <c r="AP45" s="322" t="str">
        <f t="shared" si="56"/>
        <v>EULNGFI</v>
      </c>
      <c r="AQ45" s="324" t="str">
        <f t="shared" si="57"/>
        <v>07/16/2024</v>
      </c>
      <c r="AR45" s="322" t="s">
        <v>1035</v>
      </c>
      <c r="AS45" s="322" t="s">
        <v>1024</v>
      </c>
      <c r="AT45" s="322" t="s">
        <v>1025</v>
      </c>
      <c r="AU45" s="322"/>
      <c r="AV45" s="327"/>
      <c r="AW45" s="280" t="str" cm="1">
        <f t="array" ref="AW45">_xll.BDP(I45,"SECURITY_TYP")</f>
        <v>#N/A Mandatory parameter [SECURITY] cannot be empty</v>
      </c>
    </row>
    <row r="46" spans="4:49" s="280" customFormat="1" hidden="1" x14ac:dyDescent="0.35">
      <c r="G46" s="313"/>
      <c r="H46" s="314" t="e">
        <f t="shared" si="18"/>
        <v>#N/A</v>
      </c>
      <c r="I46" s="279"/>
      <c r="L46" s="306"/>
      <c r="M46" s="306"/>
      <c r="N46" s="282"/>
      <c r="P46" s="280" t="str" cm="1">
        <f t="array" ref="P46">_xll.BDP(I46,"ID_ISIN")</f>
        <v>#N/A Mandatory parameter [SECURITY] cannot be empty</v>
      </c>
      <c r="Q46" s="280" t="str" cm="1">
        <f t="array" ref="Q46">_xll.BDP(P46&amp;" Govt","MATURITY")</f>
        <v>#N/A Mandatory parameter [SECURITY] cannot be empty Govt</v>
      </c>
      <c r="R46" s="280" t="str" cm="1">
        <f t="array" ref="R46">_xll.BDP(I46,"CRNCY")</f>
        <v>#N/A Mandatory parameter [SECURITY] cannot be empty</v>
      </c>
      <c r="S46" s="307" t="str" cm="1">
        <f t="array" ref="S46">_xll.BDP(P46&amp;" Govt","RISK_MID")</f>
        <v>#N/A Mandatory parameter [SECURITY] cannot be empty Govt</v>
      </c>
      <c r="T46" s="308" t="e">
        <f t="shared" si="39"/>
        <v>#VALUE!</v>
      </c>
      <c r="U46" s="280" t="str" cm="1">
        <f t="array" ref="U46">IF(R46="GBP",1,_xll.BDP("GBP"&amp;R46&amp;" CURNCY","PX_LAST"))</f>
        <v>#N/A Invalid Security</v>
      </c>
      <c r="V46" s="393" t="e">
        <f t="shared" si="40"/>
        <v>#VALUE!</v>
      </c>
      <c r="W46" s="307"/>
      <c r="X46" s="279" t="str">
        <f t="shared" si="41"/>
        <v>#N/A Mandatory parameter [SECURITY] cannot be empty</v>
      </c>
      <c r="Y46" s="306">
        <f t="shared" si="42"/>
        <v>0</v>
      </c>
      <c r="Z46" s="281">
        <f t="shared" si="43"/>
        <v>0</v>
      </c>
      <c r="AA46" s="281" t="e">
        <f t="shared" si="44"/>
        <v>#VALUE!</v>
      </c>
      <c r="AB46" s="307" t="str" cm="1">
        <f t="array" ref="AB46">_xll.BDP(P46&amp;" Govt","PX_DIRTY_MID")</f>
        <v>#N/A Mandatory parameter [SECURITY] cannot be empty Govt</v>
      </c>
      <c r="AC46" s="310" t="e">
        <f t="shared" si="45"/>
        <v>#VALUE!</v>
      </c>
      <c r="AD46" s="279">
        <f t="shared" si="46"/>
        <v>0</v>
      </c>
      <c r="AE46" s="281"/>
      <c r="AF46" s="281">
        <f t="shared" si="47"/>
        <v>0</v>
      </c>
      <c r="AG46" s="281" t="e">
        <f t="shared" si="48"/>
        <v>#VALUE!</v>
      </c>
      <c r="AH46" s="310" t="e">
        <f t="shared" si="49"/>
        <v>#VALUE!</v>
      </c>
      <c r="AI46" s="280" t="b">
        <f t="shared" si="50"/>
        <v>1</v>
      </c>
      <c r="AJ46" s="307" t="e">
        <f t="shared" si="51"/>
        <v>#VALUE!</v>
      </c>
      <c r="AK46" s="321" t="s">
        <v>1342</v>
      </c>
      <c r="AL46" s="322">
        <f t="shared" si="52"/>
        <v>0</v>
      </c>
      <c r="AM46" s="322">
        <f t="shared" si="53"/>
        <v>0</v>
      </c>
      <c r="AN46" s="322" t="str">
        <f t="shared" si="54"/>
        <v>Buy</v>
      </c>
      <c r="AO46" s="323">
        <f t="shared" si="55"/>
        <v>0</v>
      </c>
      <c r="AP46" s="322" t="str">
        <f t="shared" si="56"/>
        <v>EULNGFI</v>
      </c>
      <c r="AQ46" s="324" t="str">
        <f t="shared" si="57"/>
        <v>07/16/2024</v>
      </c>
      <c r="AR46" s="322" t="s">
        <v>1035</v>
      </c>
      <c r="AS46" s="322" t="s">
        <v>1024</v>
      </c>
      <c r="AT46" s="322" t="s">
        <v>1025</v>
      </c>
      <c r="AU46" s="322"/>
      <c r="AV46" s="327"/>
      <c r="AW46" s="280" t="str" cm="1">
        <f t="array" ref="AW46">_xll.BDP(I46,"SECURITY_TYP")</f>
        <v>#N/A Mandatory parameter [SECURITY] cannot be empty</v>
      </c>
    </row>
    <row r="47" spans="4:49" s="280" customFormat="1" hidden="1" x14ac:dyDescent="0.35">
      <c r="G47" s="313"/>
      <c r="H47" s="314" t="e">
        <f t="shared" si="18"/>
        <v>#N/A</v>
      </c>
      <c r="I47" s="279"/>
      <c r="L47" s="306"/>
      <c r="M47" s="306"/>
      <c r="N47" s="282"/>
      <c r="P47" s="280" t="str" cm="1">
        <f t="array" ref="P47">_xll.BDP(I47,"ID_ISIN")</f>
        <v>#N/A Mandatory parameter [SECURITY] cannot be empty</v>
      </c>
      <c r="Q47" s="280" t="str" cm="1">
        <f t="array" ref="Q47">_xll.BDP(P47&amp;" Govt","MATURITY")</f>
        <v>#N/A Mandatory parameter [SECURITY] cannot be empty Govt</v>
      </c>
      <c r="R47" s="280" t="str" cm="1">
        <f t="array" ref="R47">_xll.BDP(I47,"CRNCY")</f>
        <v>#N/A Mandatory parameter [SECURITY] cannot be empty</v>
      </c>
      <c r="S47" s="307" t="str" cm="1">
        <f t="array" ref="S47">_xll.BDP(P47&amp;" Govt","RISK_MID")</f>
        <v>#N/A Mandatory parameter [SECURITY] cannot be empty Govt</v>
      </c>
      <c r="T47" s="308" t="e">
        <f t="shared" si="39"/>
        <v>#VALUE!</v>
      </c>
      <c r="U47" s="280" t="str" cm="1">
        <f t="array" ref="U47">IF(R47="GBP",1,_xll.BDP("GBP"&amp;R47&amp;" CURNCY","PX_LAST"))</f>
        <v>#N/A Invalid Security</v>
      </c>
      <c r="V47" s="393" t="e">
        <f t="shared" si="40"/>
        <v>#VALUE!</v>
      </c>
      <c r="W47" s="307"/>
      <c r="X47" s="279" t="str">
        <f t="shared" si="41"/>
        <v>#N/A Mandatory parameter [SECURITY] cannot be empty</v>
      </c>
      <c r="Y47" s="306">
        <f t="shared" si="42"/>
        <v>0</v>
      </c>
      <c r="Z47" s="281">
        <f t="shared" si="43"/>
        <v>0</v>
      </c>
      <c r="AA47" s="281" t="e">
        <f t="shared" si="44"/>
        <v>#VALUE!</v>
      </c>
      <c r="AB47" s="307" t="str" cm="1">
        <f t="array" ref="AB47">_xll.BDP(P47&amp;" Govt","PX_DIRTY_MID")</f>
        <v>#N/A Mandatory parameter [SECURITY] cannot be empty Govt</v>
      </c>
      <c r="AC47" s="310" t="e">
        <f t="shared" si="45"/>
        <v>#VALUE!</v>
      </c>
      <c r="AD47" s="279">
        <f t="shared" si="46"/>
        <v>0</v>
      </c>
      <c r="AE47" s="281"/>
      <c r="AF47" s="281">
        <f t="shared" si="47"/>
        <v>0</v>
      </c>
      <c r="AG47" s="281" t="e">
        <f t="shared" si="48"/>
        <v>#VALUE!</v>
      </c>
      <c r="AH47" s="310" t="e">
        <f t="shared" si="49"/>
        <v>#VALUE!</v>
      </c>
      <c r="AI47" s="280" t="b">
        <f t="shared" si="50"/>
        <v>1</v>
      </c>
      <c r="AJ47" s="307" t="e">
        <f t="shared" si="51"/>
        <v>#VALUE!</v>
      </c>
      <c r="AK47" s="321" t="s">
        <v>1342</v>
      </c>
      <c r="AL47" s="322">
        <f t="shared" si="52"/>
        <v>0</v>
      </c>
      <c r="AM47" s="322">
        <f t="shared" si="53"/>
        <v>0</v>
      </c>
      <c r="AN47" s="322" t="str">
        <f t="shared" si="54"/>
        <v>Buy</v>
      </c>
      <c r="AO47" s="323">
        <f t="shared" si="55"/>
        <v>0</v>
      </c>
      <c r="AP47" s="322" t="str">
        <f t="shared" si="56"/>
        <v>EULNGFI</v>
      </c>
      <c r="AQ47" s="324" t="str">
        <f t="shared" si="57"/>
        <v>07/16/2024</v>
      </c>
      <c r="AR47" s="322" t="s">
        <v>1035</v>
      </c>
      <c r="AS47" s="322" t="s">
        <v>1024</v>
      </c>
      <c r="AT47" s="322" t="s">
        <v>1025</v>
      </c>
      <c r="AU47" s="322"/>
      <c r="AV47" s="327"/>
      <c r="AW47" s="280" t="str" cm="1">
        <f t="array" ref="AW47">_xll.BDP(I47,"SECURITY_TYP")</f>
        <v>#N/A Mandatory parameter [SECURITY] cannot be empty</v>
      </c>
    </row>
    <row r="48" spans="4:49" s="280" customFormat="1" hidden="1" x14ac:dyDescent="0.35">
      <c r="G48" s="313"/>
      <c r="H48" s="314" t="e">
        <f t="shared" si="18"/>
        <v>#N/A</v>
      </c>
      <c r="I48" s="279"/>
      <c r="L48" s="306"/>
      <c r="M48" s="306"/>
      <c r="N48" s="282"/>
      <c r="P48" s="280" t="str" cm="1">
        <f t="array" ref="P48">_xll.BDP(I48,"ID_ISIN")</f>
        <v>#N/A Mandatory parameter [SECURITY] cannot be empty</v>
      </c>
      <c r="Q48" s="280" t="str" cm="1">
        <f t="array" ref="Q48">_xll.BDP(P48&amp;" Govt","MATURITY")</f>
        <v>#N/A Mandatory parameter [SECURITY] cannot be empty Govt</v>
      </c>
      <c r="R48" s="280" t="str" cm="1">
        <f t="array" ref="R48">_xll.BDP(I48,"CRNCY")</f>
        <v>#N/A Mandatory parameter [SECURITY] cannot be empty</v>
      </c>
      <c r="S48" s="307" t="str" cm="1">
        <f t="array" ref="S48">_xll.BDP(P48&amp;" Govt","RISK_MID")</f>
        <v>#N/A Mandatory parameter [SECURITY] cannot be empty Govt</v>
      </c>
      <c r="T48" s="308" t="e">
        <f t="shared" si="39"/>
        <v>#VALUE!</v>
      </c>
      <c r="U48" s="280" t="str" cm="1">
        <f t="array" ref="U48">IF(R48="GBP",1,_xll.BDP("GBP"&amp;R48&amp;" CURNCY","PX_LAST"))</f>
        <v>#N/A Invalid Security</v>
      </c>
      <c r="V48" s="393" t="e">
        <f t="shared" si="40"/>
        <v>#VALUE!</v>
      </c>
      <c r="W48" s="307"/>
      <c r="X48" s="279" t="str">
        <f t="shared" si="41"/>
        <v>#N/A Mandatory parameter [SECURITY] cannot be empty</v>
      </c>
      <c r="Y48" s="306">
        <f t="shared" si="42"/>
        <v>0</v>
      </c>
      <c r="Z48" s="281">
        <f t="shared" si="43"/>
        <v>0</v>
      </c>
      <c r="AA48" s="281" t="e">
        <f t="shared" si="44"/>
        <v>#VALUE!</v>
      </c>
      <c r="AB48" s="307" t="str" cm="1">
        <f t="array" ref="AB48">_xll.BDP(P48&amp;" Govt","PX_DIRTY_MID")</f>
        <v>#N/A Mandatory parameter [SECURITY] cannot be empty Govt</v>
      </c>
      <c r="AC48" s="310" t="e">
        <f t="shared" si="45"/>
        <v>#VALUE!</v>
      </c>
      <c r="AD48" s="279">
        <f t="shared" si="46"/>
        <v>0</v>
      </c>
      <c r="AE48" s="281"/>
      <c r="AF48" s="281">
        <f t="shared" si="47"/>
        <v>0</v>
      </c>
      <c r="AG48" s="281" t="e">
        <f t="shared" si="48"/>
        <v>#VALUE!</v>
      </c>
      <c r="AH48" s="310" t="e">
        <f t="shared" si="49"/>
        <v>#VALUE!</v>
      </c>
      <c r="AI48" s="280" t="b">
        <f t="shared" si="50"/>
        <v>1</v>
      </c>
      <c r="AJ48" s="307" t="e">
        <f t="shared" si="51"/>
        <v>#VALUE!</v>
      </c>
      <c r="AK48" s="321" t="s">
        <v>1342</v>
      </c>
      <c r="AL48" s="322">
        <f t="shared" si="52"/>
        <v>0</v>
      </c>
      <c r="AM48" s="322">
        <f t="shared" si="53"/>
        <v>0</v>
      </c>
      <c r="AN48" s="322" t="str">
        <f t="shared" si="54"/>
        <v>Buy</v>
      </c>
      <c r="AO48" s="323">
        <f t="shared" si="55"/>
        <v>0</v>
      </c>
      <c r="AP48" s="322" t="str">
        <f t="shared" si="56"/>
        <v>EULNGFI</v>
      </c>
      <c r="AQ48" s="324" t="str">
        <f t="shared" si="57"/>
        <v>07/16/2024</v>
      </c>
      <c r="AR48" s="322" t="s">
        <v>1035</v>
      </c>
      <c r="AS48" s="322" t="s">
        <v>1024</v>
      </c>
      <c r="AT48" s="322" t="s">
        <v>1025</v>
      </c>
      <c r="AU48" s="322"/>
      <c r="AV48" s="327"/>
      <c r="AW48" s="280" t="str" cm="1">
        <f t="array" ref="AW48">_xll.BDP(I48,"SECURITY_TYP")</f>
        <v>#N/A Mandatory parameter [SECURITY] cannot be empty</v>
      </c>
    </row>
    <row r="49" spans="5:49" s="280" customFormat="1" hidden="1" x14ac:dyDescent="0.35">
      <c r="G49" s="313"/>
      <c r="H49" s="314" t="e">
        <f t="shared" si="18"/>
        <v>#N/A</v>
      </c>
      <c r="I49" s="279"/>
      <c r="L49" s="306"/>
      <c r="M49" s="306"/>
      <c r="N49" s="282"/>
      <c r="P49" s="280" t="str" cm="1">
        <f t="array" ref="P49">_xll.BDP(I49,"ID_ISIN")</f>
        <v>#N/A Mandatory parameter [SECURITY] cannot be empty</v>
      </c>
      <c r="Q49" s="280" t="str" cm="1">
        <f t="array" ref="Q49">_xll.BDP(P49&amp;" Govt","MATURITY")</f>
        <v>#N/A Mandatory parameter [SECURITY] cannot be empty Govt</v>
      </c>
      <c r="R49" s="280" t="str" cm="1">
        <f t="array" ref="R49">_xll.BDP(I49,"CRNCY")</f>
        <v>#N/A Mandatory parameter [SECURITY] cannot be empty</v>
      </c>
      <c r="S49" s="307" t="str" cm="1">
        <f t="array" ref="S49">_xll.BDP(P49&amp;" Govt","RISK_MID")</f>
        <v>#N/A Mandatory parameter [SECURITY] cannot be empty Govt</v>
      </c>
      <c r="T49" s="308" t="e">
        <f t="shared" si="39"/>
        <v>#VALUE!</v>
      </c>
      <c r="U49" s="280" t="str" cm="1">
        <f t="array" ref="U49">IF(R49="GBP",1,_xll.BDP("GBP"&amp;R49&amp;" CURNCY","PX_LAST"))</f>
        <v>#N/A Invalid Security</v>
      </c>
      <c r="V49" s="393" t="e">
        <f t="shared" si="40"/>
        <v>#VALUE!</v>
      </c>
      <c r="W49" s="307"/>
      <c r="X49" s="279" t="str">
        <f t="shared" si="41"/>
        <v>#N/A Mandatory parameter [SECURITY] cannot be empty</v>
      </c>
      <c r="Y49" s="306">
        <f t="shared" si="42"/>
        <v>0</v>
      </c>
      <c r="Z49" s="281">
        <f t="shared" si="43"/>
        <v>0</v>
      </c>
      <c r="AA49" s="281" t="e">
        <f t="shared" si="44"/>
        <v>#VALUE!</v>
      </c>
      <c r="AB49" s="307" t="str" cm="1">
        <f t="array" ref="AB49">_xll.BDP(P49&amp;" Govt","PX_DIRTY_MID")</f>
        <v>#N/A Mandatory parameter [SECURITY] cannot be empty Govt</v>
      </c>
      <c r="AC49" s="310" t="e">
        <f t="shared" si="45"/>
        <v>#VALUE!</v>
      </c>
      <c r="AD49" s="279">
        <f t="shared" si="46"/>
        <v>0</v>
      </c>
      <c r="AE49" s="281"/>
      <c r="AF49" s="281">
        <f t="shared" si="47"/>
        <v>0</v>
      </c>
      <c r="AG49" s="281" t="e">
        <f t="shared" si="48"/>
        <v>#VALUE!</v>
      </c>
      <c r="AH49" s="310" t="e">
        <f t="shared" si="49"/>
        <v>#VALUE!</v>
      </c>
      <c r="AI49" s="280" t="b">
        <f t="shared" si="50"/>
        <v>1</v>
      </c>
      <c r="AJ49" s="307" t="e">
        <f t="shared" si="51"/>
        <v>#VALUE!</v>
      </c>
      <c r="AK49" s="321" t="s">
        <v>1342</v>
      </c>
      <c r="AL49" s="322">
        <f t="shared" si="52"/>
        <v>0</v>
      </c>
      <c r="AM49" s="322">
        <f t="shared" si="53"/>
        <v>0</v>
      </c>
      <c r="AN49" s="322" t="str">
        <f t="shared" si="54"/>
        <v>Buy</v>
      </c>
      <c r="AO49" s="323">
        <f t="shared" si="55"/>
        <v>0</v>
      </c>
      <c r="AP49" s="322" t="str">
        <f t="shared" si="56"/>
        <v>EULNGFI</v>
      </c>
      <c r="AQ49" s="324" t="str">
        <f t="shared" si="57"/>
        <v>07/16/2024</v>
      </c>
      <c r="AR49" s="322" t="s">
        <v>1035</v>
      </c>
      <c r="AS49" s="322" t="s">
        <v>1024</v>
      </c>
      <c r="AT49" s="322" t="s">
        <v>1025</v>
      </c>
      <c r="AU49" s="322"/>
      <c r="AV49" s="327"/>
      <c r="AW49" s="280" t="str" cm="1">
        <f t="array" ref="AW49">_xll.BDP(I49,"SECURITY_TYP")</f>
        <v>#N/A Mandatory parameter [SECURITY] cannot be empty</v>
      </c>
    </row>
    <row r="50" spans="5:49" s="280" customFormat="1" hidden="1" x14ac:dyDescent="0.35">
      <c r="G50" s="313"/>
      <c r="H50" s="314" t="e">
        <f t="shared" si="18"/>
        <v>#N/A</v>
      </c>
      <c r="I50" s="279"/>
      <c r="L50" s="306"/>
      <c r="M50" s="306"/>
      <c r="N50" s="282"/>
      <c r="P50" s="280" t="str" cm="1">
        <f t="array" ref="P50">_xll.BDP(I50,"ID_ISIN")</f>
        <v>#N/A Mandatory parameter [SECURITY] cannot be empty</v>
      </c>
      <c r="Q50" s="280" t="str" cm="1">
        <f t="array" ref="Q50">_xll.BDP(P50&amp;" Govt","MATURITY")</f>
        <v>#N/A Mandatory parameter [SECURITY] cannot be empty Govt</v>
      </c>
      <c r="R50" s="280" t="str" cm="1">
        <f t="array" ref="R50">_xll.BDP(I50,"CRNCY")</f>
        <v>#N/A Mandatory parameter [SECURITY] cannot be empty</v>
      </c>
      <c r="S50" s="307" t="str" cm="1">
        <f t="array" ref="S50">_xll.BDP(P50&amp;" Govt","RISK_MID")</f>
        <v>#N/A Mandatory parameter [SECURITY] cannot be empty Govt</v>
      </c>
      <c r="T50" s="308" t="e">
        <f t="shared" si="39"/>
        <v>#VALUE!</v>
      </c>
      <c r="U50" s="280" t="str" cm="1">
        <f t="array" ref="U50">IF(R50="GBP",1,_xll.BDP("GBP"&amp;R50&amp;" CURNCY","PX_LAST"))</f>
        <v>#N/A Invalid Security</v>
      </c>
      <c r="V50" s="393" t="e">
        <f t="shared" si="40"/>
        <v>#VALUE!</v>
      </c>
      <c r="W50" s="307"/>
      <c r="X50" s="279" t="str">
        <f t="shared" si="41"/>
        <v>#N/A Mandatory parameter [SECURITY] cannot be empty</v>
      </c>
      <c r="Y50" s="306">
        <f t="shared" si="42"/>
        <v>0</v>
      </c>
      <c r="Z50" s="281">
        <f t="shared" si="43"/>
        <v>0</v>
      </c>
      <c r="AA50" s="281" t="e">
        <f t="shared" si="44"/>
        <v>#VALUE!</v>
      </c>
      <c r="AB50" s="307" t="str" cm="1">
        <f t="array" ref="AB50">_xll.BDP(P50&amp;" Govt","PX_DIRTY_MID")</f>
        <v>#N/A Mandatory parameter [SECURITY] cannot be empty Govt</v>
      </c>
      <c r="AC50" s="310" t="e">
        <f t="shared" si="45"/>
        <v>#VALUE!</v>
      </c>
      <c r="AD50" s="279">
        <f t="shared" si="46"/>
        <v>0</v>
      </c>
      <c r="AE50" s="281"/>
      <c r="AF50" s="281">
        <f t="shared" si="47"/>
        <v>0</v>
      </c>
      <c r="AG50" s="281" t="e">
        <f t="shared" si="48"/>
        <v>#VALUE!</v>
      </c>
      <c r="AH50" s="310" t="e">
        <f t="shared" si="49"/>
        <v>#VALUE!</v>
      </c>
      <c r="AI50" s="280" t="b">
        <f t="shared" si="50"/>
        <v>1</v>
      </c>
      <c r="AJ50" s="307" t="e">
        <f t="shared" si="51"/>
        <v>#VALUE!</v>
      </c>
      <c r="AK50" s="321" t="s">
        <v>1342</v>
      </c>
      <c r="AL50" s="322">
        <f t="shared" si="52"/>
        <v>0</v>
      </c>
      <c r="AM50" s="322">
        <f t="shared" si="53"/>
        <v>0</v>
      </c>
      <c r="AN50" s="322" t="str">
        <f t="shared" si="54"/>
        <v>Buy</v>
      </c>
      <c r="AO50" s="323">
        <f t="shared" si="55"/>
        <v>0</v>
      </c>
      <c r="AP50" s="322" t="str">
        <f t="shared" si="56"/>
        <v>EULNGFI</v>
      </c>
      <c r="AQ50" s="324" t="str">
        <f t="shared" si="57"/>
        <v>07/16/2024</v>
      </c>
      <c r="AR50" s="322" t="s">
        <v>1035</v>
      </c>
      <c r="AS50" s="322" t="s">
        <v>1024</v>
      </c>
      <c r="AT50" s="322" t="s">
        <v>1025</v>
      </c>
      <c r="AU50" s="322"/>
      <c r="AV50" s="327"/>
      <c r="AW50" s="280" t="str" cm="1">
        <f t="array" ref="AW50">_xll.BDP(I50,"SECURITY_TYP")</f>
        <v>#N/A Mandatory parameter [SECURITY] cannot be empty</v>
      </c>
    </row>
    <row r="51" spans="5:49" s="280" customFormat="1" hidden="1" x14ac:dyDescent="0.35">
      <c r="E51" s="312"/>
      <c r="G51" s="313"/>
      <c r="H51" s="314" t="e">
        <f t="shared" si="18"/>
        <v>#N/A</v>
      </c>
      <c r="I51" s="279"/>
      <c r="L51" s="306"/>
      <c r="M51" s="306"/>
      <c r="N51" s="282"/>
      <c r="P51" s="280" t="str" cm="1">
        <f t="array" ref="P51">_xll.BDP(I51,"ID_ISIN")</f>
        <v>#N/A Mandatory parameter [SECURITY] cannot be empty</v>
      </c>
      <c r="Q51" s="280" t="str" cm="1">
        <f t="array" ref="Q51">_xll.BDP(P51&amp;" Govt","MATURITY")</f>
        <v>#N/A Mandatory parameter [SECURITY] cannot be empty Govt</v>
      </c>
      <c r="R51" s="280" t="str" cm="1">
        <f t="array" ref="R51">_xll.BDP(I51,"CRNCY")</f>
        <v>#N/A Mandatory parameter [SECURITY] cannot be empty</v>
      </c>
      <c r="S51" s="307" t="str" cm="1">
        <f t="array" ref="S51">_xll.BDP(P51&amp;" Govt","RISK_MID")</f>
        <v>#N/A Mandatory parameter [SECURITY] cannot be empty Govt</v>
      </c>
      <c r="T51" s="308" t="e">
        <f t="shared" si="39"/>
        <v>#VALUE!</v>
      </c>
      <c r="U51" s="280" t="str" cm="1">
        <f t="array" ref="U51">IF(R51="GBP",1,_xll.BDP("GBP"&amp;R51&amp;" CURNCY","PX_LAST"))</f>
        <v>#N/A Invalid Security</v>
      </c>
      <c r="V51" s="393" t="e">
        <f t="shared" si="40"/>
        <v>#VALUE!</v>
      </c>
      <c r="W51" s="307"/>
      <c r="X51" s="279" t="str">
        <f t="shared" si="41"/>
        <v>#N/A Mandatory parameter [SECURITY] cannot be empty</v>
      </c>
      <c r="Y51" s="306">
        <f t="shared" si="42"/>
        <v>0</v>
      </c>
      <c r="Z51" s="281">
        <f t="shared" si="43"/>
        <v>0</v>
      </c>
      <c r="AA51" s="281" t="e">
        <f t="shared" si="44"/>
        <v>#VALUE!</v>
      </c>
      <c r="AB51" s="307" t="str" cm="1">
        <f t="array" ref="AB51">_xll.BDP(P51&amp;" Govt","PX_DIRTY_MID")</f>
        <v>#N/A Mandatory parameter [SECURITY] cannot be empty Govt</v>
      </c>
      <c r="AC51" s="310" t="e">
        <f t="shared" si="45"/>
        <v>#VALUE!</v>
      </c>
      <c r="AD51" s="279">
        <f t="shared" si="46"/>
        <v>0</v>
      </c>
      <c r="AE51" s="281"/>
      <c r="AF51" s="281">
        <f t="shared" si="47"/>
        <v>0</v>
      </c>
      <c r="AG51" s="281" t="e">
        <f t="shared" si="48"/>
        <v>#VALUE!</v>
      </c>
      <c r="AH51" s="310" t="e">
        <f t="shared" si="49"/>
        <v>#VALUE!</v>
      </c>
      <c r="AI51" s="280" t="b">
        <f t="shared" si="50"/>
        <v>1</v>
      </c>
      <c r="AJ51" s="307" t="e">
        <f t="shared" si="51"/>
        <v>#VALUE!</v>
      </c>
      <c r="AK51" s="321" t="s">
        <v>1342</v>
      </c>
      <c r="AL51" s="322">
        <f t="shared" si="52"/>
        <v>0</v>
      </c>
      <c r="AM51" s="322">
        <f t="shared" si="53"/>
        <v>0</v>
      </c>
      <c r="AN51" s="322" t="str">
        <f t="shared" si="54"/>
        <v>Buy</v>
      </c>
      <c r="AO51" s="323">
        <f t="shared" si="55"/>
        <v>0</v>
      </c>
      <c r="AP51" s="322" t="str">
        <f t="shared" si="56"/>
        <v>EULNGFI</v>
      </c>
      <c r="AQ51" s="380" t="str">
        <f t="shared" si="57"/>
        <v>07/16/2024</v>
      </c>
      <c r="AR51" s="322" t="s">
        <v>1035</v>
      </c>
      <c r="AS51" s="322" t="s">
        <v>1024</v>
      </c>
      <c r="AT51" s="322" t="s">
        <v>1025</v>
      </c>
      <c r="AU51" s="322"/>
      <c r="AV51" s="327"/>
      <c r="AW51" s="280" t="str" cm="1">
        <f t="array" ref="AW51">_xll.BDP(I51,"SECURITY_TYP")</f>
        <v>#N/A Mandatory parameter [SECURITY] cannot be empty</v>
      </c>
    </row>
    <row r="52" spans="5:49" s="280" customFormat="1" hidden="1" x14ac:dyDescent="0.35">
      <c r="E52" s="312"/>
      <c r="G52" s="313"/>
      <c r="H52" s="314" t="e">
        <f t="shared" si="18"/>
        <v>#N/A</v>
      </c>
      <c r="I52" s="279"/>
      <c r="L52" s="306"/>
      <c r="M52" s="306"/>
      <c r="N52" s="282"/>
      <c r="P52" s="280" t="str" cm="1">
        <f t="array" ref="P52">_xll.BDP(I52,"ID_ISIN")</f>
        <v>#N/A Mandatory parameter [SECURITY] cannot be empty</v>
      </c>
      <c r="Q52" s="280" t="str" cm="1">
        <f t="array" ref="Q52">_xll.BDP(P52&amp;" Govt","MATURITY")</f>
        <v>#N/A Mandatory parameter [SECURITY] cannot be empty Govt</v>
      </c>
      <c r="R52" s="280" t="str" cm="1">
        <f t="array" ref="R52">_xll.BDP(I52,"CRNCY")</f>
        <v>#N/A Mandatory parameter [SECURITY] cannot be empty</v>
      </c>
      <c r="S52" s="307" t="str" cm="1">
        <f t="array" ref="S52">_xll.BDP(P52&amp;" Govt","RISK_MID")</f>
        <v>#N/A Mandatory parameter [SECURITY] cannot be empty Govt</v>
      </c>
      <c r="T52" s="308" t="e">
        <f t="shared" si="39"/>
        <v>#VALUE!</v>
      </c>
      <c r="U52" s="280" t="str" cm="1">
        <f t="array" ref="U52">IF(R52="GBP",1,_xll.BDP("GBP"&amp;R52&amp;" CURNCY","PX_LAST"))</f>
        <v>#N/A Invalid Security</v>
      </c>
      <c r="V52" s="393" t="e">
        <f t="shared" si="40"/>
        <v>#VALUE!</v>
      </c>
      <c r="W52" s="307"/>
      <c r="X52" s="279" t="str">
        <f t="shared" si="41"/>
        <v>#N/A Mandatory parameter [SECURITY] cannot be empty</v>
      </c>
      <c r="Y52" s="306">
        <f t="shared" si="42"/>
        <v>0</v>
      </c>
      <c r="Z52" s="281">
        <f t="shared" si="43"/>
        <v>0</v>
      </c>
      <c r="AA52" s="281" t="e">
        <f t="shared" si="44"/>
        <v>#VALUE!</v>
      </c>
      <c r="AB52" s="307" t="str" cm="1">
        <f t="array" ref="AB52">_xll.BDP(P52&amp;" Govt","PX_DIRTY_MID")</f>
        <v>#N/A Mandatory parameter [SECURITY] cannot be empty Govt</v>
      </c>
      <c r="AC52" s="310" t="e">
        <f t="shared" si="45"/>
        <v>#VALUE!</v>
      </c>
      <c r="AD52" s="279">
        <f t="shared" si="46"/>
        <v>0</v>
      </c>
      <c r="AE52" s="281"/>
      <c r="AF52" s="281">
        <f t="shared" si="47"/>
        <v>0</v>
      </c>
      <c r="AG52" s="281" t="e">
        <f t="shared" si="48"/>
        <v>#VALUE!</v>
      </c>
      <c r="AH52" s="310" t="e">
        <f t="shared" si="49"/>
        <v>#VALUE!</v>
      </c>
      <c r="AI52" s="280" t="b">
        <f t="shared" si="50"/>
        <v>1</v>
      </c>
      <c r="AJ52" s="307" t="e">
        <f t="shared" si="51"/>
        <v>#VALUE!</v>
      </c>
      <c r="AK52" s="321" t="s">
        <v>1342</v>
      </c>
      <c r="AL52" s="322">
        <f t="shared" si="52"/>
        <v>0</v>
      </c>
      <c r="AM52" s="322">
        <f t="shared" si="53"/>
        <v>0</v>
      </c>
      <c r="AN52" s="322" t="str">
        <f t="shared" si="54"/>
        <v>Buy</v>
      </c>
      <c r="AO52" s="323">
        <f t="shared" si="55"/>
        <v>0</v>
      </c>
      <c r="AP52" s="322" t="str">
        <f t="shared" si="56"/>
        <v>EULNGFI</v>
      </c>
      <c r="AQ52" s="378" t="str">
        <f t="shared" si="57"/>
        <v>07/16/2024</v>
      </c>
      <c r="AR52" s="322" t="s">
        <v>1035</v>
      </c>
      <c r="AS52" s="322" t="s">
        <v>1024</v>
      </c>
      <c r="AT52" s="322" t="s">
        <v>1025</v>
      </c>
      <c r="AU52" s="322"/>
      <c r="AV52" s="327"/>
      <c r="AW52" s="280" t="str" cm="1">
        <f t="array" ref="AW52">_xll.BDP(I52,"SECURITY_TYP")</f>
        <v>#N/A Mandatory parameter [SECURITY] cannot be empty</v>
      </c>
    </row>
    <row r="53" spans="5:49" s="280" customFormat="1" hidden="1" x14ac:dyDescent="0.35">
      <c r="G53" s="313"/>
      <c r="H53" s="314" t="e">
        <f t="shared" si="18"/>
        <v>#N/A</v>
      </c>
      <c r="I53" s="279"/>
      <c r="L53" s="306"/>
      <c r="M53" s="306"/>
      <c r="N53" s="282"/>
      <c r="P53" s="280" t="str" cm="1">
        <f t="array" ref="P53">_xll.BDP(I53,"ID_ISIN")</f>
        <v>#N/A Mandatory parameter [SECURITY] cannot be empty</v>
      </c>
      <c r="Q53" s="280" t="str" cm="1">
        <f t="array" ref="Q53">_xll.BDP(P53&amp;" Govt","MATURITY")</f>
        <v>#N/A Mandatory parameter [SECURITY] cannot be empty Govt</v>
      </c>
      <c r="R53" s="280" t="str" cm="1">
        <f t="array" ref="R53">_xll.BDP(I53,"CRNCY")</f>
        <v>#N/A Mandatory parameter [SECURITY] cannot be empty</v>
      </c>
      <c r="S53" s="307" t="str" cm="1">
        <f t="array" ref="S53">_xll.BDP(P53&amp;" Govt","RISK_MID")</f>
        <v>#N/A Mandatory parameter [SECURITY] cannot be empty Govt</v>
      </c>
      <c r="T53" s="308" t="e">
        <f t="shared" si="39"/>
        <v>#VALUE!</v>
      </c>
      <c r="U53" s="280" t="str" cm="1">
        <f t="array" ref="U53">IF(R53="GBP",1,_xll.BDP("GBP"&amp;R53&amp;" CURNCY","PX_LAST"))</f>
        <v>#N/A Invalid Security</v>
      </c>
      <c r="V53" s="393" t="e">
        <f t="shared" si="40"/>
        <v>#VALUE!</v>
      </c>
      <c r="W53" s="307"/>
      <c r="X53" s="279" t="str">
        <f t="shared" si="41"/>
        <v>#N/A Mandatory parameter [SECURITY] cannot be empty</v>
      </c>
      <c r="Y53" s="306">
        <f t="shared" si="42"/>
        <v>0</v>
      </c>
      <c r="Z53" s="281">
        <f t="shared" si="43"/>
        <v>0</v>
      </c>
      <c r="AA53" s="281" t="e">
        <f t="shared" si="44"/>
        <v>#VALUE!</v>
      </c>
      <c r="AB53" s="307" t="str" cm="1">
        <f t="array" ref="AB53">_xll.BDP(P53&amp;" Govt","PX_DIRTY_MID")</f>
        <v>#N/A Mandatory parameter [SECURITY] cannot be empty Govt</v>
      </c>
      <c r="AC53" s="310" t="e">
        <f t="shared" si="45"/>
        <v>#VALUE!</v>
      </c>
      <c r="AD53" s="279">
        <f t="shared" si="46"/>
        <v>0</v>
      </c>
      <c r="AE53" s="281"/>
      <c r="AF53" s="281">
        <f t="shared" si="47"/>
        <v>0</v>
      </c>
      <c r="AG53" s="281" t="e">
        <f t="shared" si="48"/>
        <v>#VALUE!</v>
      </c>
      <c r="AH53" s="310" t="e">
        <f t="shared" si="49"/>
        <v>#VALUE!</v>
      </c>
      <c r="AI53" s="280" t="b">
        <f t="shared" si="50"/>
        <v>1</v>
      </c>
      <c r="AJ53" s="307" t="e">
        <f t="shared" si="51"/>
        <v>#VALUE!</v>
      </c>
      <c r="AK53" s="321" t="s">
        <v>1342</v>
      </c>
      <c r="AL53" s="322">
        <f t="shared" si="52"/>
        <v>0</v>
      </c>
      <c r="AM53" s="322">
        <f t="shared" si="53"/>
        <v>0</v>
      </c>
      <c r="AN53" s="322" t="str">
        <f t="shared" si="54"/>
        <v>Buy</v>
      </c>
      <c r="AO53" s="323">
        <f t="shared" si="55"/>
        <v>0</v>
      </c>
      <c r="AP53" s="322" t="str">
        <f t="shared" si="56"/>
        <v>EULNGFI</v>
      </c>
      <c r="AQ53" s="378" t="str">
        <f t="shared" si="57"/>
        <v>07/16/2024</v>
      </c>
      <c r="AR53" s="322" t="s">
        <v>1035</v>
      </c>
      <c r="AS53" s="322" t="s">
        <v>1024</v>
      </c>
      <c r="AT53" s="322" t="s">
        <v>1025</v>
      </c>
      <c r="AU53" s="322"/>
      <c r="AV53" s="327"/>
      <c r="AW53" s="280" t="str" cm="1">
        <f t="array" ref="AW53">_xll.BDP(I53,"SECURITY_TYP")</f>
        <v>#N/A Mandatory parameter [SECURITY] cannot be empty</v>
      </c>
    </row>
    <row r="54" spans="5:49" s="280" customFormat="1" hidden="1" x14ac:dyDescent="0.35">
      <c r="G54" s="313"/>
      <c r="H54" s="314" t="e">
        <f t="shared" si="18"/>
        <v>#N/A</v>
      </c>
      <c r="I54" s="279"/>
      <c r="L54" s="306"/>
      <c r="M54" s="306"/>
      <c r="N54" s="282"/>
      <c r="P54" s="280" t="str" cm="1">
        <f t="array" ref="P54">_xll.BDP(I54,"ID_ISIN")</f>
        <v>#N/A Mandatory parameter [SECURITY] cannot be empty</v>
      </c>
      <c r="Q54" s="280" t="str" cm="1">
        <f t="array" ref="Q54">_xll.BDP(P54&amp;" Govt","MATURITY")</f>
        <v>#N/A Mandatory parameter [SECURITY] cannot be empty Govt</v>
      </c>
      <c r="R54" s="280" t="str" cm="1">
        <f t="array" ref="R54">_xll.BDP(I54,"CRNCY")</f>
        <v>#N/A Mandatory parameter [SECURITY] cannot be empty</v>
      </c>
      <c r="S54" s="307" t="str" cm="1">
        <f t="array" ref="S54">_xll.BDP(P54&amp;" Govt","RISK_MID")</f>
        <v>#N/A Mandatory parameter [SECURITY] cannot be empty Govt</v>
      </c>
      <c r="T54" s="308" t="e">
        <f t="shared" si="39"/>
        <v>#VALUE!</v>
      </c>
      <c r="U54" s="280" t="str" cm="1">
        <f t="array" ref="U54">IF(R54="GBP",1,_xll.BDP("GBP"&amp;R54&amp;" CURNCY","PX_LAST"))</f>
        <v>#N/A Invalid Security</v>
      </c>
      <c r="V54" s="393" t="e">
        <f t="shared" si="40"/>
        <v>#VALUE!</v>
      </c>
      <c r="W54" s="307"/>
      <c r="X54" s="279" t="str">
        <f t="shared" si="41"/>
        <v>#N/A Mandatory parameter [SECURITY] cannot be empty</v>
      </c>
      <c r="Y54" s="306">
        <f t="shared" si="42"/>
        <v>0</v>
      </c>
      <c r="Z54" s="281">
        <f t="shared" si="43"/>
        <v>0</v>
      </c>
      <c r="AA54" s="281" t="e">
        <f t="shared" si="44"/>
        <v>#VALUE!</v>
      </c>
      <c r="AB54" s="307" t="str" cm="1">
        <f t="array" ref="AB54">_xll.BDP(P54&amp;" Govt","PX_DIRTY_MID")</f>
        <v>#N/A Mandatory parameter [SECURITY] cannot be empty Govt</v>
      </c>
      <c r="AC54" s="310" t="e">
        <f t="shared" si="45"/>
        <v>#VALUE!</v>
      </c>
      <c r="AD54" s="279">
        <f t="shared" si="46"/>
        <v>0</v>
      </c>
      <c r="AE54" s="281"/>
      <c r="AF54" s="281">
        <f t="shared" si="47"/>
        <v>0</v>
      </c>
      <c r="AG54" s="281" t="e">
        <f t="shared" si="48"/>
        <v>#VALUE!</v>
      </c>
      <c r="AH54" s="310" t="e">
        <f t="shared" si="49"/>
        <v>#VALUE!</v>
      </c>
      <c r="AI54" s="280" t="b">
        <f t="shared" si="50"/>
        <v>1</v>
      </c>
      <c r="AJ54" s="307" t="e">
        <f t="shared" si="51"/>
        <v>#VALUE!</v>
      </c>
      <c r="AK54" s="321" t="s">
        <v>1342</v>
      </c>
      <c r="AL54" s="322">
        <f t="shared" si="52"/>
        <v>0</v>
      </c>
      <c r="AM54" s="322">
        <f t="shared" si="53"/>
        <v>0</v>
      </c>
      <c r="AN54" s="322" t="str">
        <f t="shared" si="54"/>
        <v>Buy</v>
      </c>
      <c r="AO54" s="323">
        <f t="shared" si="55"/>
        <v>0</v>
      </c>
      <c r="AP54" s="322" t="str">
        <f t="shared" si="56"/>
        <v>EULNGFI</v>
      </c>
      <c r="AQ54" s="336" t="str">
        <f t="shared" si="57"/>
        <v>07/16/2024</v>
      </c>
      <c r="AR54" s="322" t="s">
        <v>1035</v>
      </c>
      <c r="AS54" s="322" t="s">
        <v>1024</v>
      </c>
      <c r="AT54" s="322" t="s">
        <v>1025</v>
      </c>
      <c r="AU54" s="322"/>
      <c r="AV54" s="327"/>
      <c r="AW54" s="280" t="str" cm="1">
        <f t="array" ref="AW54">_xll.BDP(I54,"SECURITY_TYP")</f>
        <v>#N/A Mandatory parameter [SECURITY] cannot be empty</v>
      </c>
    </row>
    <row r="55" spans="5:49" s="280" customFormat="1" hidden="1" x14ac:dyDescent="0.35">
      <c r="E55" s="312"/>
      <c r="G55" s="313"/>
      <c r="H55" s="314" t="e">
        <f t="shared" si="18"/>
        <v>#N/A</v>
      </c>
      <c r="I55" s="279"/>
      <c r="L55" s="306"/>
      <c r="M55" s="306"/>
      <c r="N55" s="282"/>
      <c r="P55" s="280" t="str" cm="1">
        <f t="array" ref="P55">_xll.BDP(I55,"ID_ISIN")</f>
        <v>#N/A Mandatory parameter [SECURITY] cannot be empty</v>
      </c>
      <c r="Q55" s="280" t="str" cm="1">
        <f t="array" ref="Q55">_xll.BDP(P55&amp;" Govt","MATURITY")</f>
        <v>#N/A Mandatory parameter [SECURITY] cannot be empty Govt</v>
      </c>
      <c r="R55" s="280" t="str" cm="1">
        <f t="array" ref="R55">_xll.BDP(I55,"CRNCY")</f>
        <v>#N/A Mandatory parameter [SECURITY] cannot be empty</v>
      </c>
      <c r="S55" s="307" t="str" cm="1">
        <f t="array" ref="S55">_xll.BDP(P55&amp;" Govt","RISK_MID")</f>
        <v>#N/A Mandatory parameter [SECURITY] cannot be empty Govt</v>
      </c>
      <c r="T55" s="308" t="e">
        <f t="shared" si="39"/>
        <v>#VALUE!</v>
      </c>
      <c r="U55" s="280" t="str" cm="1">
        <f t="array" ref="U55">IF(R55="GBP",1,_xll.BDP("GBP"&amp;R55&amp;" CURNCY","PX_LAST"))</f>
        <v>#N/A Invalid Security</v>
      </c>
      <c r="V55" s="393" t="e">
        <f t="shared" si="40"/>
        <v>#VALUE!</v>
      </c>
      <c r="W55" s="307"/>
      <c r="X55" s="279" t="str">
        <f t="shared" si="41"/>
        <v>#N/A Mandatory parameter [SECURITY] cannot be empty</v>
      </c>
      <c r="Y55" s="306">
        <f t="shared" si="42"/>
        <v>0</v>
      </c>
      <c r="Z55" s="281">
        <f t="shared" si="43"/>
        <v>0</v>
      </c>
      <c r="AA55" s="281" t="e">
        <f t="shared" si="44"/>
        <v>#VALUE!</v>
      </c>
      <c r="AB55" s="307" t="str" cm="1">
        <f t="array" ref="AB55">_xll.BDP(P55&amp;" Govt","PX_DIRTY_MID")</f>
        <v>#N/A Mandatory parameter [SECURITY] cannot be empty Govt</v>
      </c>
      <c r="AC55" s="310" t="e">
        <f t="shared" si="45"/>
        <v>#VALUE!</v>
      </c>
      <c r="AD55" s="279">
        <f t="shared" si="46"/>
        <v>0</v>
      </c>
      <c r="AE55" s="281"/>
      <c r="AF55" s="281">
        <f t="shared" si="47"/>
        <v>0</v>
      </c>
      <c r="AG55" s="281" t="e">
        <f t="shared" si="48"/>
        <v>#VALUE!</v>
      </c>
      <c r="AH55" s="310" t="e">
        <f t="shared" si="49"/>
        <v>#VALUE!</v>
      </c>
      <c r="AI55" s="280" t="b">
        <f t="shared" si="50"/>
        <v>1</v>
      </c>
      <c r="AJ55" s="307" t="e">
        <f t="shared" si="51"/>
        <v>#VALUE!</v>
      </c>
      <c r="AK55" s="321" t="s">
        <v>1342</v>
      </c>
      <c r="AL55" s="322">
        <f t="shared" si="52"/>
        <v>0</v>
      </c>
      <c r="AM55" s="322">
        <f t="shared" si="53"/>
        <v>0</v>
      </c>
      <c r="AN55" s="322" t="str">
        <f t="shared" si="54"/>
        <v>Buy</v>
      </c>
      <c r="AO55" s="323">
        <f t="shared" si="55"/>
        <v>0</v>
      </c>
      <c r="AP55" s="322" t="str">
        <f t="shared" si="56"/>
        <v>EULNGFI</v>
      </c>
      <c r="AQ55" s="324" t="str">
        <f t="shared" si="57"/>
        <v>07/16/2024</v>
      </c>
      <c r="AR55" s="322" t="s">
        <v>1035</v>
      </c>
      <c r="AS55" s="322" t="s">
        <v>1024</v>
      </c>
      <c r="AT55" s="322" t="s">
        <v>1025</v>
      </c>
      <c r="AU55" s="322"/>
      <c r="AV55" s="327"/>
      <c r="AW55" s="280" t="str" cm="1">
        <f t="array" ref="AW55">_xll.BDP(I55,"SECURITY_TYP")</f>
        <v>#N/A Mandatory parameter [SECURITY] cannot be empty</v>
      </c>
    </row>
    <row r="56" spans="5:49" s="280" customFormat="1" hidden="1" x14ac:dyDescent="0.35">
      <c r="E56" s="312"/>
      <c r="G56" s="313"/>
      <c r="H56" s="314" t="e">
        <f t="shared" si="18"/>
        <v>#N/A</v>
      </c>
      <c r="I56" s="279"/>
      <c r="L56" s="306"/>
      <c r="M56" s="306"/>
      <c r="N56" s="282"/>
      <c r="P56" s="280" t="str" cm="1">
        <f t="array" ref="P56">_xll.BDP(I56,"ID_ISIN")</f>
        <v>#N/A Mandatory parameter [SECURITY] cannot be empty</v>
      </c>
      <c r="Q56" s="280" t="str" cm="1">
        <f t="array" ref="Q56">_xll.BDP(P56&amp;" Govt","MATURITY")</f>
        <v>#N/A Mandatory parameter [SECURITY] cannot be empty Govt</v>
      </c>
      <c r="R56" s="280" t="str" cm="1">
        <f t="array" ref="R56">_xll.BDP(I56,"CRNCY")</f>
        <v>#N/A Mandatory parameter [SECURITY] cannot be empty</v>
      </c>
      <c r="S56" s="307" t="str" cm="1">
        <f t="array" ref="S56">_xll.BDP(P56&amp;" Govt","RISK_MID")</f>
        <v>#N/A Mandatory parameter [SECURITY] cannot be empty Govt</v>
      </c>
      <c r="T56" s="308" t="e">
        <f t="shared" si="39"/>
        <v>#VALUE!</v>
      </c>
      <c r="U56" s="280" t="str" cm="1">
        <f t="array" ref="U56">IF(R56="GBP",1,_xll.BDP("GBP"&amp;R56&amp;" CURNCY","PX_LAST"))</f>
        <v>#N/A Invalid Security</v>
      </c>
      <c r="V56" s="393" t="e">
        <f t="shared" si="40"/>
        <v>#VALUE!</v>
      </c>
      <c r="W56" s="307"/>
      <c r="X56" s="279" t="str">
        <f t="shared" si="41"/>
        <v>#N/A Mandatory parameter [SECURITY] cannot be empty</v>
      </c>
      <c r="Y56" s="306">
        <f t="shared" si="42"/>
        <v>0</v>
      </c>
      <c r="Z56" s="281">
        <f t="shared" si="43"/>
        <v>0</v>
      </c>
      <c r="AA56" s="281" t="e">
        <f t="shared" si="44"/>
        <v>#VALUE!</v>
      </c>
      <c r="AB56" s="307" t="str" cm="1">
        <f t="array" ref="AB56">_xll.BDP(P56&amp;" Govt","PX_DIRTY_MID")</f>
        <v>#N/A Mandatory parameter [SECURITY] cannot be empty Govt</v>
      </c>
      <c r="AC56" s="310" t="e">
        <f t="shared" si="45"/>
        <v>#VALUE!</v>
      </c>
      <c r="AD56" s="279">
        <f t="shared" si="46"/>
        <v>0</v>
      </c>
      <c r="AE56" s="281"/>
      <c r="AF56" s="281">
        <f t="shared" si="47"/>
        <v>0</v>
      </c>
      <c r="AG56" s="281" t="e">
        <f t="shared" si="48"/>
        <v>#VALUE!</v>
      </c>
      <c r="AH56" s="310" t="e">
        <f t="shared" si="49"/>
        <v>#VALUE!</v>
      </c>
      <c r="AI56" s="280" t="b">
        <f t="shared" si="50"/>
        <v>1</v>
      </c>
      <c r="AJ56" s="307" t="e">
        <f t="shared" si="51"/>
        <v>#VALUE!</v>
      </c>
      <c r="AK56" s="321" t="s">
        <v>1342</v>
      </c>
      <c r="AL56" s="322">
        <f t="shared" si="52"/>
        <v>0</v>
      </c>
      <c r="AM56" s="322">
        <f t="shared" si="53"/>
        <v>0</v>
      </c>
      <c r="AN56" s="322" t="str">
        <f t="shared" si="54"/>
        <v>Buy</v>
      </c>
      <c r="AO56" s="323">
        <f t="shared" si="55"/>
        <v>0</v>
      </c>
      <c r="AP56" s="322" t="str">
        <f t="shared" si="56"/>
        <v>EULNGFI</v>
      </c>
      <c r="AQ56" s="380" t="str">
        <f t="shared" si="57"/>
        <v>07/16/2024</v>
      </c>
      <c r="AR56" s="322" t="s">
        <v>1035</v>
      </c>
      <c r="AS56" s="322" t="s">
        <v>1024</v>
      </c>
      <c r="AT56" s="322" t="s">
        <v>1025</v>
      </c>
      <c r="AU56" s="322"/>
      <c r="AV56" s="327"/>
      <c r="AW56" s="280" t="str" cm="1">
        <f t="array" ref="AW56">_xll.BDP(I56,"SECURITY_TYP")</f>
        <v>#N/A Mandatory parameter [SECURITY] cannot be empty</v>
      </c>
    </row>
    <row r="57" spans="5:49" s="280" customFormat="1" hidden="1" x14ac:dyDescent="0.35">
      <c r="E57" s="312"/>
      <c r="G57" s="313"/>
      <c r="H57" s="314" t="e">
        <f t="shared" si="18"/>
        <v>#N/A</v>
      </c>
      <c r="I57" s="279"/>
      <c r="L57" s="306"/>
      <c r="M57" s="306"/>
      <c r="N57" s="282"/>
      <c r="P57" s="280" t="str" cm="1">
        <f t="array" ref="P57">_xll.BDP(I57,"ID_ISIN")</f>
        <v>#N/A Mandatory parameter [SECURITY] cannot be empty</v>
      </c>
      <c r="Q57" s="280" t="str" cm="1">
        <f t="array" ref="Q57">_xll.BDP(P57&amp;" Govt","MATURITY")</f>
        <v>#N/A Mandatory parameter [SECURITY] cannot be empty Govt</v>
      </c>
      <c r="R57" s="280" t="str" cm="1">
        <f t="array" ref="R57">_xll.BDP(I57,"CRNCY")</f>
        <v>#N/A Mandatory parameter [SECURITY] cannot be empty</v>
      </c>
      <c r="S57" s="307" t="str" cm="1">
        <f t="array" ref="S57">_xll.BDP(P57&amp;" Govt","RISK_MID")</f>
        <v>#N/A Mandatory parameter [SECURITY] cannot be empty Govt</v>
      </c>
      <c r="T57" s="308" t="e">
        <f t="shared" si="39"/>
        <v>#VALUE!</v>
      </c>
      <c r="U57" s="280" t="str" cm="1">
        <f t="array" ref="U57">IF(R57="GBP",1,_xll.BDP("GBP"&amp;R57&amp;" CURNCY","PX_LAST"))</f>
        <v>#N/A Invalid Security</v>
      </c>
      <c r="V57" s="393" t="e">
        <f t="shared" si="40"/>
        <v>#VALUE!</v>
      </c>
      <c r="W57" s="307"/>
      <c r="X57" s="279" t="str">
        <f t="shared" si="41"/>
        <v>#N/A Mandatory parameter [SECURITY] cannot be empty</v>
      </c>
      <c r="Y57" s="306">
        <f t="shared" si="42"/>
        <v>0</v>
      </c>
      <c r="Z57" s="281">
        <f t="shared" si="43"/>
        <v>0</v>
      </c>
      <c r="AA57" s="281" t="e">
        <f t="shared" si="44"/>
        <v>#VALUE!</v>
      </c>
      <c r="AB57" s="307" t="str" cm="1">
        <f t="array" ref="AB57">_xll.BDP(P57&amp;" Govt","PX_DIRTY_MID")</f>
        <v>#N/A Mandatory parameter [SECURITY] cannot be empty Govt</v>
      </c>
      <c r="AC57" s="310" t="e">
        <f t="shared" si="45"/>
        <v>#VALUE!</v>
      </c>
      <c r="AD57" s="279">
        <f t="shared" si="46"/>
        <v>0</v>
      </c>
      <c r="AE57" s="281"/>
      <c r="AF57" s="281">
        <f t="shared" si="47"/>
        <v>0</v>
      </c>
      <c r="AG57" s="281" t="e">
        <f t="shared" si="48"/>
        <v>#VALUE!</v>
      </c>
      <c r="AH57" s="310" t="e">
        <f t="shared" si="49"/>
        <v>#VALUE!</v>
      </c>
      <c r="AI57" s="280" t="b">
        <f t="shared" si="50"/>
        <v>1</v>
      </c>
      <c r="AJ57" s="307" t="e">
        <f t="shared" si="51"/>
        <v>#VALUE!</v>
      </c>
      <c r="AK57" s="321" t="s">
        <v>1342</v>
      </c>
      <c r="AL57" s="322">
        <f t="shared" si="52"/>
        <v>0</v>
      </c>
      <c r="AM57" s="322">
        <f t="shared" si="53"/>
        <v>0</v>
      </c>
      <c r="AN57" s="322" t="str">
        <f t="shared" si="54"/>
        <v>Buy</v>
      </c>
      <c r="AO57" s="323">
        <f t="shared" si="55"/>
        <v>0</v>
      </c>
      <c r="AP57" s="322" t="str">
        <f t="shared" si="56"/>
        <v>EULNGFI</v>
      </c>
      <c r="AQ57" s="380" t="str">
        <f t="shared" si="57"/>
        <v>07/16/2024</v>
      </c>
      <c r="AR57" s="322" t="s">
        <v>1035</v>
      </c>
      <c r="AS57" s="322" t="s">
        <v>1024</v>
      </c>
      <c r="AT57" s="322" t="s">
        <v>1025</v>
      </c>
      <c r="AU57" s="322"/>
      <c r="AV57" s="327"/>
      <c r="AW57" s="280" t="str" cm="1">
        <f t="array" ref="AW57">_xll.BDP(I57,"SECURITY_TYP")</f>
        <v>#N/A Mandatory parameter [SECURITY] cannot be empty</v>
      </c>
    </row>
    <row r="58" spans="5:49" s="280" customFormat="1" hidden="1" x14ac:dyDescent="0.35">
      <c r="E58" s="312"/>
      <c r="G58" s="313"/>
      <c r="H58" s="314" t="e">
        <f t="shared" si="18"/>
        <v>#N/A</v>
      </c>
      <c r="I58" s="279"/>
      <c r="L58" s="306"/>
      <c r="M58" s="306"/>
      <c r="N58" s="282"/>
      <c r="P58" s="280" t="str" cm="1">
        <f t="array" ref="P58">_xll.BDP(I58,"ID_ISIN")</f>
        <v>#N/A Mandatory parameter [SECURITY] cannot be empty</v>
      </c>
      <c r="Q58" s="280" t="str" cm="1">
        <f t="array" ref="Q58">_xll.BDP(P58&amp;" Govt","MATURITY")</f>
        <v>#N/A Mandatory parameter [SECURITY] cannot be empty Govt</v>
      </c>
      <c r="R58" s="280" t="str" cm="1">
        <f t="array" ref="R58">_xll.BDP(I58,"CRNCY")</f>
        <v>#N/A Mandatory parameter [SECURITY] cannot be empty</v>
      </c>
      <c r="S58" s="307" t="str" cm="1">
        <f t="array" ref="S58">_xll.BDP(P58&amp;" Govt","RISK_MID")</f>
        <v>#N/A Mandatory parameter [SECURITY] cannot be empty Govt</v>
      </c>
      <c r="T58" s="308" t="e">
        <f t="shared" si="39"/>
        <v>#VALUE!</v>
      </c>
      <c r="U58" s="280" t="str" cm="1">
        <f t="array" ref="U58">IF(R58="GBP",1,_xll.BDP("GBP"&amp;R58&amp;" CURNCY","PX_LAST"))</f>
        <v>#N/A Invalid Security</v>
      </c>
      <c r="V58" s="393" t="e">
        <f t="shared" si="40"/>
        <v>#VALUE!</v>
      </c>
      <c r="W58" s="307"/>
      <c r="X58" s="279" t="str">
        <f t="shared" si="41"/>
        <v>#N/A Mandatory parameter [SECURITY] cannot be empty</v>
      </c>
      <c r="Y58" s="306">
        <f t="shared" si="42"/>
        <v>0</v>
      </c>
      <c r="Z58" s="281">
        <f t="shared" si="43"/>
        <v>0</v>
      </c>
      <c r="AA58" s="281" t="e">
        <f t="shared" si="44"/>
        <v>#VALUE!</v>
      </c>
      <c r="AB58" s="307" t="str" cm="1">
        <f t="array" ref="AB58">_xll.BDP(P58&amp;" Govt","PX_DIRTY_MID")</f>
        <v>#N/A Mandatory parameter [SECURITY] cannot be empty Govt</v>
      </c>
      <c r="AC58" s="310" t="e">
        <f t="shared" si="45"/>
        <v>#VALUE!</v>
      </c>
      <c r="AD58" s="279">
        <f t="shared" si="46"/>
        <v>0</v>
      </c>
      <c r="AE58" s="281"/>
      <c r="AF58" s="281">
        <f t="shared" si="47"/>
        <v>0</v>
      </c>
      <c r="AG58" s="281" t="e">
        <f t="shared" si="48"/>
        <v>#VALUE!</v>
      </c>
      <c r="AH58" s="310" t="e">
        <f t="shared" si="49"/>
        <v>#VALUE!</v>
      </c>
      <c r="AI58" s="280" t="b">
        <f t="shared" si="50"/>
        <v>1</v>
      </c>
      <c r="AJ58" s="307" t="e">
        <f t="shared" si="51"/>
        <v>#VALUE!</v>
      </c>
      <c r="AK58" s="321" t="s">
        <v>1342</v>
      </c>
      <c r="AL58" s="322">
        <f t="shared" si="52"/>
        <v>0</v>
      </c>
      <c r="AM58" s="322">
        <f t="shared" si="53"/>
        <v>0</v>
      </c>
      <c r="AN58" s="322" t="str">
        <f t="shared" si="54"/>
        <v>Buy</v>
      </c>
      <c r="AO58" s="323">
        <f t="shared" si="55"/>
        <v>0</v>
      </c>
      <c r="AP58" s="322" t="str">
        <f t="shared" si="56"/>
        <v>EULNGFI</v>
      </c>
      <c r="AQ58" s="324" t="str">
        <f t="shared" si="57"/>
        <v>07/16/2024</v>
      </c>
      <c r="AR58" s="322" t="s">
        <v>1035</v>
      </c>
      <c r="AS58" s="322" t="s">
        <v>1024</v>
      </c>
      <c r="AT58" s="322" t="s">
        <v>1025</v>
      </c>
      <c r="AU58" s="322"/>
      <c r="AV58" s="327"/>
      <c r="AW58" s="280" t="str" cm="1">
        <f t="array" ref="AW58">_xll.BDP(I58,"SECURITY_TYP")</f>
        <v>#N/A Mandatory parameter [SECURITY] cannot be empty</v>
      </c>
    </row>
    <row r="59" spans="5:49" s="280" customFormat="1" hidden="1" x14ac:dyDescent="0.35">
      <c r="G59" s="313"/>
      <c r="H59" s="314" t="e">
        <f t="shared" si="18"/>
        <v>#N/A</v>
      </c>
      <c r="I59" s="279"/>
      <c r="L59" s="306"/>
      <c r="M59" s="306"/>
      <c r="N59" s="282"/>
      <c r="P59" s="280" t="str" cm="1">
        <f t="array" ref="P59">_xll.BDP(I59,"ID_ISIN")</f>
        <v>#N/A Mandatory parameter [SECURITY] cannot be empty</v>
      </c>
      <c r="Q59" s="280" t="str" cm="1">
        <f t="array" ref="Q59">_xll.BDP(P59&amp;" Govt","MATURITY")</f>
        <v>#N/A Mandatory parameter [SECURITY] cannot be empty Govt</v>
      </c>
      <c r="R59" s="280" t="str" cm="1">
        <f t="array" ref="R59">_xll.BDP(I59,"CRNCY")</f>
        <v>#N/A Mandatory parameter [SECURITY] cannot be empty</v>
      </c>
      <c r="S59" s="307" t="str" cm="1">
        <f t="array" ref="S59">_xll.BDP(P59&amp;" Govt","RISK_MID")</f>
        <v>#N/A Mandatory parameter [SECURITY] cannot be empty Govt</v>
      </c>
      <c r="T59" s="308" t="e">
        <f t="shared" si="39"/>
        <v>#VALUE!</v>
      </c>
      <c r="U59" s="280" t="str" cm="1">
        <f t="array" ref="U59">IF(R59="GBP",1,_xll.BDP("GBP"&amp;R59&amp;" CURNCY","PX_LAST"))</f>
        <v>#N/A Invalid Security</v>
      </c>
      <c r="V59" s="393" t="e">
        <f t="shared" si="40"/>
        <v>#VALUE!</v>
      </c>
      <c r="W59" s="307"/>
      <c r="X59" s="279" t="str">
        <f t="shared" si="41"/>
        <v>#N/A Mandatory parameter [SECURITY] cannot be empty</v>
      </c>
      <c r="Y59" s="306">
        <f t="shared" si="42"/>
        <v>0</v>
      </c>
      <c r="Z59" s="281">
        <f t="shared" si="43"/>
        <v>0</v>
      </c>
      <c r="AA59" s="281" t="e">
        <f t="shared" si="44"/>
        <v>#VALUE!</v>
      </c>
      <c r="AB59" s="307" t="str" cm="1">
        <f t="array" ref="AB59">_xll.BDP(P59&amp;" Govt","PX_DIRTY_MID")</f>
        <v>#N/A Mandatory parameter [SECURITY] cannot be empty Govt</v>
      </c>
      <c r="AC59" s="310" t="e">
        <f t="shared" si="45"/>
        <v>#VALUE!</v>
      </c>
      <c r="AD59" s="279">
        <f t="shared" si="46"/>
        <v>0</v>
      </c>
      <c r="AE59" s="281"/>
      <c r="AF59" s="281">
        <f t="shared" si="47"/>
        <v>0</v>
      </c>
      <c r="AG59" s="281" t="e">
        <f t="shared" si="48"/>
        <v>#VALUE!</v>
      </c>
      <c r="AH59" s="310" t="e">
        <f t="shared" si="49"/>
        <v>#VALUE!</v>
      </c>
      <c r="AI59" s="280" t="b">
        <f t="shared" si="50"/>
        <v>1</v>
      </c>
      <c r="AJ59" s="307" t="e">
        <f t="shared" si="51"/>
        <v>#VALUE!</v>
      </c>
      <c r="AK59" s="321" t="s">
        <v>1342</v>
      </c>
      <c r="AL59" s="322">
        <f t="shared" si="52"/>
        <v>0</v>
      </c>
      <c r="AM59" s="322">
        <f t="shared" si="53"/>
        <v>0</v>
      </c>
      <c r="AN59" s="322" t="str">
        <f t="shared" si="54"/>
        <v>Buy</v>
      </c>
      <c r="AO59" s="323">
        <f t="shared" si="55"/>
        <v>0</v>
      </c>
      <c r="AP59" s="322" t="str">
        <f t="shared" si="56"/>
        <v>EULNGFI</v>
      </c>
      <c r="AQ59" s="324" t="str">
        <f t="shared" si="57"/>
        <v>07/16/2024</v>
      </c>
      <c r="AR59" s="322" t="s">
        <v>1035</v>
      </c>
      <c r="AS59" s="322" t="s">
        <v>1024</v>
      </c>
      <c r="AT59" s="322" t="s">
        <v>1025</v>
      </c>
      <c r="AU59" s="325"/>
      <c r="AV59" s="326"/>
      <c r="AW59" s="280" t="str" cm="1">
        <f t="array" ref="AW59">_xll.BDP(I59,"SECURITY_TYP")</f>
        <v>#N/A Mandatory parameter [SECURITY] cannot be empty</v>
      </c>
    </row>
    <row r="60" spans="5:49" s="280" customFormat="1" hidden="1" x14ac:dyDescent="0.35">
      <c r="G60" s="313"/>
      <c r="H60" s="314" t="e">
        <f t="shared" si="18"/>
        <v>#N/A</v>
      </c>
      <c r="I60" s="279"/>
      <c r="L60" s="306"/>
      <c r="M60" s="306"/>
      <c r="N60" s="282"/>
      <c r="P60" s="280" t="str" cm="1">
        <f t="array" ref="P60">_xll.BDP(I60,"ID_ISIN")</f>
        <v>#N/A Mandatory parameter [SECURITY] cannot be empty</v>
      </c>
      <c r="Q60" s="280" t="str" cm="1">
        <f t="array" ref="Q60">_xll.BDP(P60&amp;" Govt","MATURITY")</f>
        <v>#N/A Mandatory parameter [SECURITY] cannot be empty Govt</v>
      </c>
      <c r="R60" s="280" t="str" cm="1">
        <f t="array" ref="R60">_xll.BDP(I60,"CRNCY")</f>
        <v>#N/A Mandatory parameter [SECURITY] cannot be empty</v>
      </c>
      <c r="S60" s="307" t="str" cm="1">
        <f t="array" ref="S60">_xll.BDP(P60&amp;" Govt","RISK_MID")</f>
        <v>#N/A Mandatory parameter [SECURITY] cannot be empty Govt</v>
      </c>
      <c r="T60" s="308" t="e">
        <f t="shared" si="39"/>
        <v>#VALUE!</v>
      </c>
      <c r="U60" s="280" t="str" cm="1">
        <f t="array" ref="U60">IF(R60="GBP",1,_xll.BDP("GBP"&amp;R60&amp;" CURNCY","PX_LAST"))</f>
        <v>#N/A Invalid Security</v>
      </c>
      <c r="V60" s="393" t="e">
        <f t="shared" si="40"/>
        <v>#VALUE!</v>
      </c>
      <c r="W60" s="307"/>
      <c r="X60" s="279" t="str">
        <f t="shared" si="41"/>
        <v>#N/A Mandatory parameter [SECURITY] cannot be empty</v>
      </c>
      <c r="Y60" s="306">
        <f t="shared" si="42"/>
        <v>0</v>
      </c>
      <c r="Z60" s="281">
        <f t="shared" si="43"/>
        <v>0</v>
      </c>
      <c r="AA60" s="281" t="e">
        <f t="shared" si="44"/>
        <v>#VALUE!</v>
      </c>
      <c r="AB60" s="307" t="str" cm="1">
        <f t="array" ref="AB60">_xll.BDP(P60&amp;" Govt","PX_DIRTY_MID")</f>
        <v>#N/A Mandatory parameter [SECURITY] cannot be empty Govt</v>
      </c>
      <c r="AC60" s="310" t="e">
        <f t="shared" si="45"/>
        <v>#VALUE!</v>
      </c>
      <c r="AD60" s="279">
        <f t="shared" si="46"/>
        <v>0</v>
      </c>
      <c r="AE60" s="281"/>
      <c r="AF60" s="281">
        <f t="shared" si="47"/>
        <v>0</v>
      </c>
      <c r="AG60" s="281" t="e">
        <f t="shared" si="48"/>
        <v>#VALUE!</v>
      </c>
      <c r="AH60" s="310" t="e">
        <f t="shared" si="49"/>
        <v>#VALUE!</v>
      </c>
      <c r="AI60" s="280" t="b">
        <f t="shared" si="50"/>
        <v>1</v>
      </c>
      <c r="AJ60" s="307" t="e">
        <f t="shared" si="51"/>
        <v>#VALUE!</v>
      </c>
      <c r="AK60" s="321" t="s">
        <v>1342</v>
      </c>
      <c r="AL60" s="322">
        <f t="shared" si="52"/>
        <v>0</v>
      </c>
      <c r="AM60" s="322">
        <f t="shared" si="53"/>
        <v>0</v>
      </c>
      <c r="AN60" s="322" t="str">
        <f t="shared" si="54"/>
        <v>Buy</v>
      </c>
      <c r="AO60" s="323">
        <f t="shared" si="55"/>
        <v>0</v>
      </c>
      <c r="AP60" s="322" t="str">
        <f t="shared" si="56"/>
        <v>EULNGFI</v>
      </c>
      <c r="AQ60" s="336" t="str">
        <f t="shared" si="57"/>
        <v>07/16/2024</v>
      </c>
      <c r="AR60" s="322" t="s">
        <v>1035</v>
      </c>
      <c r="AS60" s="322" t="s">
        <v>1024</v>
      </c>
      <c r="AT60" s="322" t="s">
        <v>1025</v>
      </c>
      <c r="AU60" s="322"/>
      <c r="AV60" s="327"/>
      <c r="AW60" s="280" t="str" cm="1">
        <f t="array" ref="AW60">_xll.BDP(I60,"SECURITY_TYP")</f>
        <v>#N/A Mandatory parameter [SECURITY] cannot be empty</v>
      </c>
    </row>
    <row r="61" spans="5:49" s="280" customFormat="1" hidden="1" x14ac:dyDescent="0.35">
      <c r="G61" s="313"/>
      <c r="H61" s="314" t="e">
        <f t="shared" si="18"/>
        <v>#N/A</v>
      </c>
      <c r="I61" s="279"/>
      <c r="L61" s="306"/>
      <c r="M61" s="306"/>
      <c r="N61" s="282"/>
      <c r="P61" s="280" t="str" cm="1">
        <f t="array" ref="P61">_xll.BDP(I61,"ID_ISIN")</f>
        <v>#N/A Mandatory parameter [SECURITY] cannot be empty</v>
      </c>
      <c r="Q61" s="280" t="str" cm="1">
        <f t="array" ref="Q61">_xll.BDP(P61&amp;" Govt","MATURITY")</f>
        <v>#N/A Mandatory parameter [SECURITY] cannot be empty Govt</v>
      </c>
      <c r="R61" s="280" t="str" cm="1">
        <f t="array" ref="R61">_xll.BDP(I61,"CRNCY")</f>
        <v>#N/A Mandatory parameter [SECURITY] cannot be empty</v>
      </c>
      <c r="S61" s="307" t="str" cm="1">
        <f t="array" ref="S61">_xll.BDP(P61&amp;" Govt","RISK_MID")</f>
        <v>#N/A Mandatory parameter [SECURITY] cannot be empty Govt</v>
      </c>
      <c r="T61" s="308" t="e">
        <f t="shared" si="39"/>
        <v>#VALUE!</v>
      </c>
      <c r="U61" s="280" t="str" cm="1">
        <f t="array" ref="U61">IF(R61="GBP",1,_xll.BDP("GBP"&amp;R61&amp;" CURNCY","PX_LAST"))</f>
        <v>#N/A Invalid Security</v>
      </c>
      <c r="V61" s="393" t="e">
        <f t="shared" si="40"/>
        <v>#VALUE!</v>
      </c>
      <c r="W61" s="307"/>
      <c r="X61" s="279" t="str">
        <f t="shared" si="41"/>
        <v>#N/A Mandatory parameter [SECURITY] cannot be empty</v>
      </c>
      <c r="Y61" s="306">
        <f t="shared" si="42"/>
        <v>0</v>
      </c>
      <c r="Z61" s="281">
        <f t="shared" si="43"/>
        <v>0</v>
      </c>
      <c r="AA61" s="281" t="e">
        <f t="shared" si="44"/>
        <v>#VALUE!</v>
      </c>
      <c r="AB61" s="307" t="str" cm="1">
        <f t="array" ref="AB61">_xll.BDP(P61&amp;" Govt","PX_DIRTY_MID")</f>
        <v>#N/A Mandatory parameter [SECURITY] cannot be empty Govt</v>
      </c>
      <c r="AC61" s="310" t="e">
        <f t="shared" si="45"/>
        <v>#VALUE!</v>
      </c>
      <c r="AD61" s="279">
        <f t="shared" si="46"/>
        <v>0</v>
      </c>
      <c r="AE61" s="281"/>
      <c r="AF61" s="281">
        <f t="shared" si="47"/>
        <v>0</v>
      </c>
      <c r="AG61" s="281" t="e">
        <f t="shared" si="48"/>
        <v>#VALUE!</v>
      </c>
      <c r="AH61" s="310" t="e">
        <f t="shared" si="49"/>
        <v>#VALUE!</v>
      </c>
      <c r="AI61" s="280" t="b">
        <f t="shared" si="50"/>
        <v>1</v>
      </c>
      <c r="AJ61" s="307" t="e">
        <f t="shared" si="51"/>
        <v>#VALUE!</v>
      </c>
      <c r="AK61" s="321" t="s">
        <v>1342</v>
      </c>
      <c r="AL61" s="322">
        <f t="shared" si="52"/>
        <v>0</v>
      </c>
      <c r="AM61" s="322">
        <f t="shared" si="53"/>
        <v>0</v>
      </c>
      <c r="AN61" s="322" t="str">
        <f t="shared" si="54"/>
        <v>Buy</v>
      </c>
      <c r="AO61" s="323">
        <f t="shared" si="55"/>
        <v>0</v>
      </c>
      <c r="AP61" s="322" t="str">
        <f t="shared" si="56"/>
        <v>EULNGFI</v>
      </c>
      <c r="AQ61" s="336" t="str">
        <f t="shared" si="57"/>
        <v>07/16/2024</v>
      </c>
      <c r="AR61" s="322" t="s">
        <v>1035</v>
      </c>
      <c r="AS61" s="322" t="s">
        <v>1024</v>
      </c>
      <c r="AT61" s="322" t="s">
        <v>1025</v>
      </c>
      <c r="AU61" s="322"/>
      <c r="AV61" s="327"/>
      <c r="AW61" s="280" t="str" cm="1">
        <f t="array" ref="AW61">_xll.BDP(I61,"SECURITY_TYP")</f>
        <v>#N/A Mandatory parameter [SECURITY] cannot be empty</v>
      </c>
    </row>
    <row r="62" spans="5:49" s="280" customFormat="1" hidden="1" x14ac:dyDescent="0.35">
      <c r="E62" s="312"/>
      <c r="G62" s="313"/>
      <c r="H62" s="314" t="e">
        <f t="shared" si="18"/>
        <v>#N/A</v>
      </c>
      <c r="I62" s="279"/>
      <c r="L62" s="306"/>
      <c r="M62" s="306"/>
      <c r="N62" s="282"/>
      <c r="P62" s="280" t="str" cm="1">
        <f t="array" ref="P62">_xll.BDP(I62,"ID_ISIN")</f>
        <v>#N/A Mandatory parameter [SECURITY] cannot be empty</v>
      </c>
      <c r="Q62" s="280" t="str" cm="1">
        <f t="array" ref="Q62">_xll.BDP(P62&amp;" Govt","MATURITY")</f>
        <v>#N/A Mandatory parameter [SECURITY] cannot be empty Govt</v>
      </c>
      <c r="R62" s="280" t="str" cm="1">
        <f t="array" ref="R62">_xll.BDP(I62,"CRNCY")</f>
        <v>#N/A Mandatory parameter [SECURITY] cannot be empty</v>
      </c>
      <c r="S62" s="307" t="str" cm="1">
        <f t="array" ref="S62">_xll.BDP(P62&amp;" Govt","RISK_MID")</f>
        <v>#N/A Mandatory parameter [SECURITY] cannot be empty Govt</v>
      </c>
      <c r="T62" s="308" t="e">
        <f t="shared" si="39"/>
        <v>#VALUE!</v>
      </c>
      <c r="U62" s="280" t="str" cm="1">
        <f t="array" ref="U62">IF(R62="GBP",1,_xll.BDP("GBP"&amp;R62&amp;" CURNCY","PX_LAST"))</f>
        <v>#N/A Invalid Security</v>
      </c>
      <c r="V62" s="393" t="e">
        <f t="shared" si="40"/>
        <v>#VALUE!</v>
      </c>
      <c r="W62" s="307"/>
      <c r="X62" s="279" t="str">
        <f t="shared" si="41"/>
        <v>#N/A Mandatory parameter [SECURITY] cannot be empty</v>
      </c>
      <c r="Y62" s="306">
        <f t="shared" si="42"/>
        <v>0</v>
      </c>
      <c r="Z62" s="281">
        <f t="shared" si="43"/>
        <v>0</v>
      </c>
      <c r="AA62" s="281" t="e">
        <f t="shared" si="44"/>
        <v>#VALUE!</v>
      </c>
      <c r="AB62" s="307" t="str" cm="1">
        <f t="array" ref="AB62">_xll.BDP(P62&amp;" Govt","PX_DIRTY_MID")</f>
        <v>#N/A Mandatory parameter [SECURITY] cannot be empty Govt</v>
      </c>
      <c r="AC62" s="310" t="e">
        <f t="shared" si="45"/>
        <v>#VALUE!</v>
      </c>
      <c r="AD62" s="279">
        <f t="shared" si="46"/>
        <v>0</v>
      </c>
      <c r="AE62" s="281"/>
      <c r="AF62" s="281">
        <f t="shared" si="47"/>
        <v>0</v>
      </c>
      <c r="AG62" s="281" t="e">
        <f t="shared" si="48"/>
        <v>#VALUE!</v>
      </c>
      <c r="AH62" s="310" t="e">
        <f t="shared" si="49"/>
        <v>#VALUE!</v>
      </c>
      <c r="AI62" s="280" t="b">
        <f t="shared" si="50"/>
        <v>1</v>
      </c>
      <c r="AJ62" s="395" t="e">
        <f t="shared" si="51"/>
        <v>#VALUE!</v>
      </c>
      <c r="AK62" s="321" t="s">
        <v>1342</v>
      </c>
      <c r="AL62" s="322">
        <f t="shared" si="52"/>
        <v>0</v>
      </c>
      <c r="AM62" s="322">
        <f t="shared" si="53"/>
        <v>0</v>
      </c>
      <c r="AN62" s="322" t="str">
        <f t="shared" si="54"/>
        <v>Buy</v>
      </c>
      <c r="AO62" s="323">
        <f t="shared" si="55"/>
        <v>0</v>
      </c>
      <c r="AP62" s="322" t="str">
        <f t="shared" si="56"/>
        <v>EULNGFI</v>
      </c>
      <c r="AQ62" s="324" t="str">
        <f t="shared" si="57"/>
        <v>07/16/2024</v>
      </c>
      <c r="AR62" s="322" t="s">
        <v>1035</v>
      </c>
      <c r="AS62" s="322" t="s">
        <v>1024</v>
      </c>
      <c r="AT62" s="322" t="s">
        <v>1025</v>
      </c>
      <c r="AU62" s="322"/>
      <c r="AV62" s="327"/>
      <c r="AW62" s="280" t="str" cm="1">
        <f t="array" ref="AW62">_xll.BDP(I62,"SECURITY_TYP")</f>
        <v>#N/A Mandatory parameter [SECURITY] cannot be empty</v>
      </c>
    </row>
    <row r="63" spans="5:49" s="280" customFormat="1" hidden="1" x14ac:dyDescent="0.35">
      <c r="G63" s="313"/>
      <c r="H63" s="314" t="e">
        <f t="shared" si="18"/>
        <v>#N/A</v>
      </c>
      <c r="I63" s="279"/>
      <c r="L63" s="306"/>
      <c r="M63" s="306"/>
      <c r="N63" s="282"/>
      <c r="P63" s="280" t="str" cm="1">
        <f t="array" ref="P63">_xll.BDP(I63,"ID_ISIN")</f>
        <v>#N/A Mandatory parameter [SECURITY] cannot be empty</v>
      </c>
      <c r="Q63" s="280" t="str" cm="1">
        <f t="array" ref="Q63">_xll.BDP(P63&amp;" Govt","MATURITY")</f>
        <v>#N/A Mandatory parameter [SECURITY] cannot be empty Govt</v>
      </c>
      <c r="R63" s="280" t="str" cm="1">
        <f t="array" ref="R63">_xll.BDP(I63,"CRNCY")</f>
        <v>#N/A Mandatory parameter [SECURITY] cannot be empty</v>
      </c>
      <c r="S63" s="307" t="str" cm="1">
        <f t="array" ref="S63">_xll.BDP(P63&amp;" Govt","RISK_MID")</f>
        <v>#N/A Mandatory parameter [SECURITY] cannot be empty Govt</v>
      </c>
      <c r="T63" s="308" t="e">
        <f t="shared" si="39"/>
        <v>#VALUE!</v>
      </c>
      <c r="U63" s="280" t="str" cm="1">
        <f t="array" ref="U63">IF(R63="GBP",1,_xll.BDP("GBP"&amp;R63&amp;" CURNCY","PX_LAST"))</f>
        <v>#N/A Invalid Security</v>
      </c>
      <c r="V63" s="393" t="e">
        <f t="shared" si="40"/>
        <v>#VALUE!</v>
      </c>
      <c r="W63" s="307"/>
      <c r="X63" s="279" t="str">
        <f t="shared" si="41"/>
        <v>#N/A Mandatory parameter [SECURITY] cannot be empty</v>
      </c>
      <c r="Y63" s="306">
        <f t="shared" si="42"/>
        <v>0</v>
      </c>
      <c r="Z63" s="281">
        <f t="shared" si="43"/>
        <v>0</v>
      </c>
      <c r="AA63" s="281" t="e">
        <f t="shared" si="44"/>
        <v>#VALUE!</v>
      </c>
      <c r="AB63" s="307" t="str" cm="1">
        <f t="array" ref="AB63">_xll.BDP(P63&amp;" Govt","PX_DIRTY_MID")</f>
        <v>#N/A Mandatory parameter [SECURITY] cannot be empty Govt</v>
      </c>
      <c r="AC63" s="310" t="e">
        <f t="shared" si="45"/>
        <v>#VALUE!</v>
      </c>
      <c r="AD63" s="279">
        <f t="shared" si="46"/>
        <v>0</v>
      </c>
      <c r="AE63" s="281"/>
      <c r="AF63" s="281">
        <f t="shared" si="47"/>
        <v>0</v>
      </c>
      <c r="AG63" s="281" t="e">
        <f t="shared" si="48"/>
        <v>#VALUE!</v>
      </c>
      <c r="AH63" s="310" t="e">
        <f t="shared" si="49"/>
        <v>#VALUE!</v>
      </c>
      <c r="AI63" s="280" t="b">
        <f t="shared" si="50"/>
        <v>1</v>
      </c>
      <c r="AJ63" s="307" t="e">
        <f t="shared" si="51"/>
        <v>#VALUE!</v>
      </c>
      <c r="AK63" s="321" t="s">
        <v>1342</v>
      </c>
      <c r="AL63" s="322">
        <f t="shared" si="52"/>
        <v>0</v>
      </c>
      <c r="AM63" s="322">
        <f t="shared" si="53"/>
        <v>0</v>
      </c>
      <c r="AN63" s="322" t="str">
        <f t="shared" si="54"/>
        <v>Buy</v>
      </c>
      <c r="AO63" s="323">
        <f t="shared" si="55"/>
        <v>0</v>
      </c>
      <c r="AP63" s="322" t="str">
        <f t="shared" si="56"/>
        <v>EULNGFI</v>
      </c>
      <c r="AQ63" s="336" t="str">
        <f t="shared" si="57"/>
        <v>07/16/2024</v>
      </c>
      <c r="AR63" s="322" t="s">
        <v>1035</v>
      </c>
      <c r="AS63" s="322" t="s">
        <v>1024</v>
      </c>
      <c r="AT63" s="322" t="s">
        <v>1025</v>
      </c>
      <c r="AU63" s="322"/>
      <c r="AV63" s="327"/>
      <c r="AW63" s="280" t="str" cm="1">
        <f t="array" ref="AW63">_xll.BDP(I63,"SECURITY_TYP")</f>
        <v>#N/A Mandatory parameter [SECURITY] cannot be empty</v>
      </c>
    </row>
    <row r="64" spans="5:49" s="280" customFormat="1" hidden="1" x14ac:dyDescent="0.35">
      <c r="G64" s="313"/>
      <c r="H64" s="314" t="e">
        <f t="shared" si="18"/>
        <v>#N/A</v>
      </c>
      <c r="I64" s="279"/>
      <c r="L64" s="306"/>
      <c r="M64" s="306"/>
      <c r="N64" s="282"/>
      <c r="P64" s="280" t="str" cm="1">
        <f t="array" ref="P64">_xll.BDP(I64,"ID_ISIN")</f>
        <v>#N/A Mandatory parameter [SECURITY] cannot be empty</v>
      </c>
      <c r="Q64" s="280" t="str" cm="1">
        <f t="array" ref="Q64">_xll.BDP(P64&amp;" Govt","MATURITY")</f>
        <v>#N/A Mandatory parameter [SECURITY] cannot be empty Govt</v>
      </c>
      <c r="R64" s="280" t="str" cm="1">
        <f t="array" ref="R64">_xll.BDP(I64,"CRNCY")</f>
        <v>#N/A Mandatory parameter [SECURITY] cannot be empty</v>
      </c>
      <c r="S64" s="307" t="str" cm="1">
        <f t="array" ref="S64">_xll.BDP(P64&amp;" Govt","RISK_MID")</f>
        <v>#N/A Mandatory parameter [SECURITY] cannot be empty Govt</v>
      </c>
      <c r="T64" s="308" t="e">
        <f t="shared" si="39"/>
        <v>#VALUE!</v>
      </c>
      <c r="U64" s="280" t="str" cm="1">
        <f t="array" ref="U64">IF(R64="GBP",1,_xll.BDP("GBP"&amp;R64&amp;" CURNCY","PX_LAST"))</f>
        <v>#N/A Invalid Security</v>
      </c>
      <c r="V64" s="393" t="e">
        <f t="shared" si="40"/>
        <v>#VALUE!</v>
      </c>
      <c r="W64" s="307"/>
      <c r="X64" s="279" t="str">
        <f t="shared" si="41"/>
        <v>#N/A Mandatory parameter [SECURITY] cannot be empty</v>
      </c>
      <c r="Y64" s="306">
        <f t="shared" si="42"/>
        <v>0</v>
      </c>
      <c r="Z64" s="281">
        <f t="shared" si="43"/>
        <v>0</v>
      </c>
      <c r="AA64" s="281" t="e">
        <f t="shared" si="44"/>
        <v>#VALUE!</v>
      </c>
      <c r="AB64" s="307" t="str" cm="1">
        <f t="array" ref="AB64">_xll.BDP(P64&amp;" Govt","PX_DIRTY_MID")</f>
        <v>#N/A Mandatory parameter [SECURITY] cannot be empty Govt</v>
      </c>
      <c r="AC64" s="310" t="e">
        <f t="shared" si="45"/>
        <v>#VALUE!</v>
      </c>
      <c r="AD64" s="279">
        <f t="shared" si="46"/>
        <v>0</v>
      </c>
      <c r="AE64" s="281"/>
      <c r="AF64" s="281">
        <f t="shared" si="47"/>
        <v>0</v>
      </c>
      <c r="AG64" s="281" t="e">
        <f t="shared" si="48"/>
        <v>#VALUE!</v>
      </c>
      <c r="AH64" s="310" t="e">
        <f t="shared" si="49"/>
        <v>#VALUE!</v>
      </c>
      <c r="AI64" s="280" t="b">
        <f t="shared" si="50"/>
        <v>1</v>
      </c>
      <c r="AJ64" s="307" t="e">
        <f t="shared" si="51"/>
        <v>#VALUE!</v>
      </c>
      <c r="AK64" s="321" t="s">
        <v>1342</v>
      </c>
      <c r="AL64" s="322">
        <f t="shared" si="52"/>
        <v>0</v>
      </c>
      <c r="AM64" s="322">
        <f t="shared" si="53"/>
        <v>0</v>
      </c>
      <c r="AN64" s="322" t="str">
        <f t="shared" si="54"/>
        <v>Buy</v>
      </c>
      <c r="AO64" s="323">
        <f t="shared" si="55"/>
        <v>0</v>
      </c>
      <c r="AP64" s="322" t="str">
        <f t="shared" si="56"/>
        <v>EULNGFI</v>
      </c>
      <c r="AQ64" s="378" t="str">
        <f t="shared" si="57"/>
        <v>07/16/2024</v>
      </c>
      <c r="AR64" s="322" t="s">
        <v>1035</v>
      </c>
      <c r="AS64" s="322" t="s">
        <v>1024</v>
      </c>
      <c r="AT64" s="322" t="s">
        <v>1025</v>
      </c>
      <c r="AU64" s="325"/>
      <c r="AV64" s="326"/>
      <c r="AW64" s="280" t="str" cm="1">
        <f t="array" ref="AW64">_xll.BDP(I64,"SECURITY_TYP")</f>
        <v>#N/A Mandatory parameter [SECURITY] cannot be empty</v>
      </c>
    </row>
    <row r="65" spans="1:49" hidden="1" x14ac:dyDescent="0.35">
      <c r="A65" s="280"/>
      <c r="B65" s="280"/>
      <c r="C65" s="280"/>
      <c r="D65" s="280"/>
      <c r="E65" s="280"/>
      <c r="F65" s="280"/>
      <c r="G65" s="313"/>
      <c r="H65" s="314" t="e">
        <f t="shared" si="18"/>
        <v>#N/A</v>
      </c>
      <c r="I65" s="279"/>
      <c r="J65" s="280"/>
      <c r="K65" s="280"/>
      <c r="L65" s="306"/>
      <c r="M65" s="306"/>
      <c r="N65" s="282"/>
      <c r="O65" s="280"/>
      <c r="P65" s="280" t="str" cm="1">
        <f t="array" ref="P65">_xll.BDP(I65,"ID_ISIN")</f>
        <v>#N/A Mandatory parameter [SECURITY] cannot be empty</v>
      </c>
      <c r="Q65" s="280" t="str" cm="1">
        <f t="array" ref="Q65">_xll.BDP(P65&amp;" Govt","MATURITY")</f>
        <v>#N/A Mandatory parameter [SECURITY] cannot be empty Govt</v>
      </c>
      <c r="R65" s="280" t="str" cm="1">
        <f t="array" ref="R65">_xll.BDP(I65,"CRNCY")</f>
        <v>#N/A Mandatory parameter [SECURITY] cannot be empty</v>
      </c>
      <c r="S65" s="307" t="str" cm="1">
        <f t="array" ref="S65">_xll.BDP(P65&amp;" Govt","RISK_MID")</f>
        <v>#N/A Mandatory parameter [SECURITY] cannot be empty Govt</v>
      </c>
      <c r="T65" s="308" t="e">
        <f t="shared" si="39"/>
        <v>#VALUE!</v>
      </c>
      <c r="U65" s="280" t="str" cm="1">
        <f t="array" ref="U65">IF(R65="GBP",1,_xll.BDP("GBP"&amp;R65&amp;" CURNCY","PX_LAST"))</f>
        <v>#N/A Invalid Security</v>
      </c>
      <c r="V65" s="393" t="e">
        <f t="shared" si="40"/>
        <v>#VALUE!</v>
      </c>
      <c r="W65" s="307"/>
      <c r="X65" s="279" t="str">
        <f t="shared" si="41"/>
        <v>#N/A Mandatory parameter [SECURITY] cannot be empty</v>
      </c>
      <c r="Y65" s="306">
        <f t="shared" si="42"/>
        <v>0</v>
      </c>
      <c r="Z65" s="281">
        <f t="shared" si="43"/>
        <v>0</v>
      </c>
      <c r="AA65" s="281" t="e">
        <f t="shared" si="44"/>
        <v>#VALUE!</v>
      </c>
      <c r="AB65" s="307" t="str" cm="1">
        <f t="array" ref="AB65">_xll.BDP(P65&amp;" Govt","PX_DIRTY_MID")</f>
        <v>#N/A Mandatory parameter [SECURITY] cannot be empty Govt</v>
      </c>
      <c r="AC65" s="310" t="e">
        <f t="shared" si="45"/>
        <v>#VALUE!</v>
      </c>
      <c r="AD65" s="279">
        <f t="shared" si="46"/>
        <v>0</v>
      </c>
      <c r="AE65" s="281"/>
      <c r="AF65" s="281">
        <f t="shared" si="47"/>
        <v>0</v>
      </c>
      <c r="AG65" s="281" t="e">
        <f t="shared" si="48"/>
        <v>#VALUE!</v>
      </c>
      <c r="AH65" s="310" t="e">
        <f t="shared" si="49"/>
        <v>#VALUE!</v>
      </c>
      <c r="AI65" s="280" t="b">
        <f t="shared" si="50"/>
        <v>1</v>
      </c>
      <c r="AJ65" s="307" t="e">
        <f t="shared" si="51"/>
        <v>#VALUE!</v>
      </c>
      <c r="AK65" s="321" t="s">
        <v>1342</v>
      </c>
      <c r="AL65" s="322">
        <f t="shared" si="52"/>
        <v>0</v>
      </c>
      <c r="AM65" s="322">
        <f t="shared" si="53"/>
        <v>0</v>
      </c>
      <c r="AN65" s="322" t="str">
        <f t="shared" si="54"/>
        <v>Buy</v>
      </c>
      <c r="AO65" s="323">
        <f t="shared" si="55"/>
        <v>0</v>
      </c>
      <c r="AP65" s="322" t="str">
        <f t="shared" si="56"/>
        <v>EULNGFI</v>
      </c>
      <c r="AQ65" s="336" t="str">
        <f t="shared" si="57"/>
        <v>07/16/2024</v>
      </c>
      <c r="AR65" s="322" t="s">
        <v>1035</v>
      </c>
      <c r="AS65" s="322" t="s">
        <v>1024</v>
      </c>
      <c r="AT65" s="322" t="s">
        <v>1025</v>
      </c>
      <c r="AU65" s="322"/>
      <c r="AV65" s="327"/>
      <c r="AW65" s="280" t="str" cm="1">
        <f t="array" ref="AW65">_xll.BDP(I65,"SECURITY_TYP")</f>
        <v>#N/A Mandatory parameter [SECURITY] cannot be empty</v>
      </c>
    </row>
    <row r="66" spans="1:49" hidden="1" x14ac:dyDescent="0.35">
      <c r="A66" s="280"/>
      <c r="B66" s="280"/>
      <c r="C66" s="280"/>
      <c r="D66" s="280"/>
      <c r="E66" s="280"/>
      <c r="F66" s="280"/>
      <c r="G66" s="313"/>
      <c r="H66" s="314" t="e">
        <f t="shared" si="18"/>
        <v>#N/A</v>
      </c>
      <c r="I66" s="279"/>
      <c r="J66" s="280"/>
      <c r="K66" s="280"/>
      <c r="L66" s="306"/>
      <c r="M66" s="306"/>
      <c r="N66" s="282"/>
      <c r="O66" s="280"/>
      <c r="P66" s="280" t="str" cm="1">
        <f t="array" ref="P66">_xll.BDP(I66,"ID_ISIN")</f>
        <v>#N/A Mandatory parameter [SECURITY] cannot be empty</v>
      </c>
      <c r="Q66" s="280" t="str" cm="1">
        <f t="array" ref="Q66">_xll.BDP(P66&amp;" Govt","MATURITY")</f>
        <v>#N/A Mandatory parameter [SECURITY] cannot be empty Govt</v>
      </c>
      <c r="R66" s="280" t="str" cm="1">
        <f t="array" ref="R66">_xll.BDP(I66,"CRNCY")</f>
        <v>#N/A Mandatory parameter [SECURITY] cannot be empty</v>
      </c>
      <c r="S66" s="307" t="str" cm="1">
        <f t="array" ref="S66">_xll.BDP(P66&amp;" Govt","RISK_MID")</f>
        <v>#N/A Mandatory parameter [SECURITY] cannot be empty Govt</v>
      </c>
      <c r="T66" s="308" t="e">
        <f t="shared" si="39"/>
        <v>#VALUE!</v>
      </c>
      <c r="U66" s="280" t="str" cm="1">
        <f t="array" ref="U66">IF(R66="GBP",1,_xll.BDP("GBP"&amp;R66&amp;" CURNCY","PX_LAST"))</f>
        <v>#N/A Invalid Security</v>
      </c>
      <c r="V66" s="393" t="e">
        <f t="shared" si="40"/>
        <v>#VALUE!</v>
      </c>
      <c r="W66" s="307"/>
      <c r="X66" s="279" t="str">
        <f t="shared" si="41"/>
        <v>#N/A Mandatory parameter [SECURITY] cannot be empty</v>
      </c>
      <c r="Y66" s="306">
        <f t="shared" si="42"/>
        <v>0</v>
      </c>
      <c r="Z66" s="281">
        <f t="shared" si="43"/>
        <v>0</v>
      </c>
      <c r="AA66" s="281" t="e">
        <f t="shared" si="44"/>
        <v>#VALUE!</v>
      </c>
      <c r="AB66" s="307" t="str" cm="1">
        <f t="array" ref="AB66">_xll.BDP(P66&amp;" Govt","PX_DIRTY_MID")</f>
        <v>#N/A Mandatory parameter [SECURITY] cannot be empty Govt</v>
      </c>
      <c r="AC66" s="310" t="e">
        <f t="shared" si="45"/>
        <v>#VALUE!</v>
      </c>
      <c r="AD66" s="279">
        <f t="shared" si="46"/>
        <v>0</v>
      </c>
      <c r="AE66" s="281"/>
      <c r="AF66" s="281">
        <f t="shared" si="47"/>
        <v>0</v>
      </c>
      <c r="AG66" s="281" t="e">
        <f t="shared" si="48"/>
        <v>#VALUE!</v>
      </c>
      <c r="AH66" s="310" t="e">
        <f t="shared" si="49"/>
        <v>#VALUE!</v>
      </c>
      <c r="AI66" s="280" t="b">
        <f t="shared" si="50"/>
        <v>1</v>
      </c>
      <c r="AJ66" s="307" t="e">
        <f t="shared" si="51"/>
        <v>#VALUE!</v>
      </c>
      <c r="AK66" s="321" t="s">
        <v>1342</v>
      </c>
      <c r="AL66" s="322">
        <f t="shared" si="52"/>
        <v>0</v>
      </c>
      <c r="AM66" s="322">
        <f t="shared" si="53"/>
        <v>0</v>
      </c>
      <c r="AN66" s="322" t="str">
        <f t="shared" si="54"/>
        <v>Buy</v>
      </c>
      <c r="AO66" s="323">
        <f t="shared" si="55"/>
        <v>0</v>
      </c>
      <c r="AP66" s="322" t="str">
        <f t="shared" si="56"/>
        <v>EULNGFI</v>
      </c>
      <c r="AQ66" s="336" t="str">
        <f t="shared" si="57"/>
        <v>07/16/2024</v>
      </c>
      <c r="AR66" s="322" t="s">
        <v>1035</v>
      </c>
      <c r="AS66" s="322" t="s">
        <v>1024</v>
      </c>
      <c r="AT66" s="322" t="s">
        <v>1025</v>
      </c>
      <c r="AU66" s="322"/>
      <c r="AV66" s="327"/>
      <c r="AW66" s="280" t="str" cm="1">
        <f t="array" ref="AW66">_xll.BDP(I66,"SECURITY_TYP")</f>
        <v>#N/A Mandatory parameter [SECURITY] cannot be empty</v>
      </c>
    </row>
    <row r="67" spans="1:49" hidden="1" x14ac:dyDescent="0.35">
      <c r="A67" s="280"/>
      <c r="B67" s="280"/>
      <c r="C67" s="280"/>
      <c r="D67" s="280"/>
      <c r="E67" s="280"/>
      <c r="F67" s="280"/>
      <c r="G67" s="313"/>
      <c r="H67" s="314" t="e">
        <f t="shared" si="18"/>
        <v>#N/A</v>
      </c>
      <c r="I67" s="279"/>
      <c r="J67" s="280"/>
      <c r="K67" s="280"/>
      <c r="L67" s="280"/>
      <c r="M67" s="280"/>
      <c r="N67" s="282"/>
      <c r="O67" s="280"/>
      <c r="P67" s="280" t="str" cm="1">
        <f t="array" ref="P67">_xll.BDP(I67,"ID_ISIN")</f>
        <v>#N/A Mandatory parameter [SECURITY] cannot be empty</v>
      </c>
      <c r="Q67" s="280" t="str" cm="1">
        <f t="array" ref="Q67">_xll.BDP(P67&amp;" Govt","MATURITY")</f>
        <v>#N/A Mandatory parameter [SECURITY] cannot be empty Govt</v>
      </c>
      <c r="R67" s="280" t="str" cm="1">
        <f t="array" ref="R67">_xll.BDP(I67,"CRNCY")</f>
        <v>#N/A Mandatory parameter [SECURITY] cannot be empty</v>
      </c>
      <c r="S67" s="307" t="str" cm="1">
        <f t="array" ref="S67">_xll.BDP(P67&amp;" Govt","RISK_MID")</f>
        <v>#N/A Mandatory parameter [SECURITY] cannot be empty Govt</v>
      </c>
      <c r="T67" s="308" t="e">
        <f t="shared" si="39"/>
        <v>#VALUE!</v>
      </c>
      <c r="U67" s="280" t="str" cm="1">
        <f t="array" ref="U67">IF(R67="GBP",1,_xll.BDP("GBP"&amp;R67&amp;" CURNCY","PX_LAST"))</f>
        <v>#N/A Invalid Security</v>
      </c>
      <c r="V67" s="393" t="e">
        <f t="shared" si="40"/>
        <v>#VALUE!</v>
      </c>
      <c r="W67" s="307"/>
      <c r="X67" s="279" t="str">
        <f t="shared" si="41"/>
        <v>#N/A Mandatory parameter [SECURITY] cannot be empty</v>
      </c>
      <c r="Y67" s="306">
        <f t="shared" si="42"/>
        <v>0</v>
      </c>
      <c r="Z67" s="281">
        <f t="shared" si="43"/>
        <v>0</v>
      </c>
      <c r="AA67" s="281" t="e">
        <f t="shared" si="44"/>
        <v>#VALUE!</v>
      </c>
      <c r="AB67" s="307" t="str" cm="1">
        <f t="array" ref="AB67">_xll.BDP(P67&amp;" Govt","PX_DIRTY_MID")</f>
        <v>#N/A Mandatory parameter [SECURITY] cannot be empty Govt</v>
      </c>
      <c r="AC67" s="310" t="e">
        <f t="shared" si="45"/>
        <v>#VALUE!</v>
      </c>
      <c r="AD67" s="280">
        <f t="shared" si="46"/>
        <v>0</v>
      </c>
      <c r="AE67" s="280"/>
      <c r="AF67" s="281">
        <f t="shared" si="47"/>
        <v>0</v>
      </c>
      <c r="AG67" s="281" t="e">
        <f t="shared" si="48"/>
        <v>#VALUE!</v>
      </c>
      <c r="AH67" s="310" t="e">
        <f t="shared" si="49"/>
        <v>#VALUE!</v>
      </c>
      <c r="AI67" s="280" t="b">
        <f t="shared" si="50"/>
        <v>1</v>
      </c>
      <c r="AJ67" s="307" t="e">
        <f t="shared" si="51"/>
        <v>#VALUE!</v>
      </c>
      <c r="AK67" s="321" t="s">
        <v>1342</v>
      </c>
      <c r="AL67" s="322">
        <f t="shared" si="52"/>
        <v>0</v>
      </c>
      <c r="AM67" s="322">
        <f t="shared" si="53"/>
        <v>0</v>
      </c>
      <c r="AN67" s="322" t="str">
        <f t="shared" si="54"/>
        <v>Buy</v>
      </c>
      <c r="AO67" s="323">
        <f t="shared" si="55"/>
        <v>0</v>
      </c>
      <c r="AP67" s="322" t="str">
        <f t="shared" si="56"/>
        <v>EULNGFI</v>
      </c>
      <c r="AQ67" s="336" t="str">
        <f t="shared" si="57"/>
        <v>07/16/2024</v>
      </c>
      <c r="AR67" s="322" t="s">
        <v>1035</v>
      </c>
      <c r="AS67" s="322" t="s">
        <v>1024</v>
      </c>
      <c r="AT67" s="322" t="s">
        <v>1025</v>
      </c>
      <c r="AU67" s="322"/>
      <c r="AV67" s="327"/>
      <c r="AW67" s="280" t="str" cm="1">
        <f t="array" ref="AW67">_xll.BDP(I67,"SECURITY_TYP")</f>
        <v>#N/A Mandatory parameter [SECURITY] cannot be empty</v>
      </c>
    </row>
    <row r="68" spans="1:49" hidden="1" x14ac:dyDescent="0.35">
      <c r="A68" s="280"/>
      <c r="B68" s="280"/>
      <c r="C68" s="280"/>
      <c r="D68" s="280"/>
      <c r="E68" s="312"/>
      <c r="F68" s="280"/>
      <c r="G68" s="313"/>
      <c r="H68" s="314" t="e">
        <f t="shared" si="18"/>
        <v>#N/A</v>
      </c>
      <c r="I68" s="279"/>
      <c r="J68" s="280"/>
      <c r="K68" s="280"/>
      <c r="L68" s="306"/>
      <c r="M68" s="306"/>
      <c r="N68" s="282"/>
      <c r="O68" s="280"/>
      <c r="P68" s="280" t="str" cm="1">
        <f t="array" ref="P68">_xll.BDP(I68,"ID_ISIN")</f>
        <v>#N/A Mandatory parameter [SECURITY] cannot be empty</v>
      </c>
      <c r="Q68" s="280" t="str" cm="1">
        <f t="array" ref="Q68">_xll.BDP(P68&amp;" Govt","MATURITY")</f>
        <v>#N/A Mandatory parameter [SECURITY] cannot be empty Govt</v>
      </c>
      <c r="R68" s="280" t="str" cm="1">
        <f t="array" ref="R68">_xll.BDP(I68,"CRNCY")</f>
        <v>#N/A Mandatory parameter [SECURITY] cannot be empty</v>
      </c>
      <c r="S68" s="307" t="str" cm="1">
        <f t="array" ref="S68">_xll.BDP(P68&amp;" Govt","RISK_MID")</f>
        <v>#N/A Mandatory parameter [SECURITY] cannot be empty Govt</v>
      </c>
      <c r="T68" s="308" t="e">
        <f t="shared" si="39"/>
        <v>#VALUE!</v>
      </c>
      <c r="U68" s="280" t="str" cm="1">
        <f t="array" ref="U68">IF(R68="GBP",1,_xll.BDP("GBP"&amp;R68&amp;" CURNCY","PX_LAST"))</f>
        <v>#N/A Invalid Security</v>
      </c>
      <c r="V68" s="393" t="e">
        <f t="shared" si="40"/>
        <v>#VALUE!</v>
      </c>
      <c r="W68" s="307"/>
      <c r="X68" s="279" t="str">
        <f t="shared" si="41"/>
        <v>#N/A Mandatory parameter [SECURITY] cannot be empty</v>
      </c>
      <c r="Y68" s="306">
        <f t="shared" si="42"/>
        <v>0</v>
      </c>
      <c r="Z68" s="281">
        <f t="shared" si="43"/>
        <v>0</v>
      </c>
      <c r="AA68" s="281" t="e">
        <f t="shared" si="44"/>
        <v>#VALUE!</v>
      </c>
      <c r="AB68" s="307" t="str" cm="1">
        <f t="array" ref="AB68">_xll.BDP(P68&amp;" Govt","PX_DIRTY_MID")</f>
        <v>#N/A Mandatory parameter [SECURITY] cannot be empty Govt</v>
      </c>
      <c r="AC68" s="310" t="e">
        <f t="shared" si="45"/>
        <v>#VALUE!</v>
      </c>
      <c r="AD68" s="280">
        <f t="shared" si="46"/>
        <v>0</v>
      </c>
      <c r="AE68" s="281"/>
      <c r="AF68" s="281">
        <f t="shared" si="47"/>
        <v>0</v>
      </c>
      <c r="AG68" s="281" t="e">
        <f t="shared" si="48"/>
        <v>#VALUE!</v>
      </c>
      <c r="AH68" s="310" t="e">
        <f t="shared" si="49"/>
        <v>#VALUE!</v>
      </c>
      <c r="AI68" s="280" t="b">
        <f t="shared" si="50"/>
        <v>1</v>
      </c>
      <c r="AJ68" s="395" t="e">
        <f t="shared" si="51"/>
        <v>#VALUE!</v>
      </c>
      <c r="AK68" s="321" t="s">
        <v>1342</v>
      </c>
      <c r="AL68" s="322">
        <f t="shared" si="52"/>
        <v>0</v>
      </c>
      <c r="AM68" s="322">
        <f t="shared" si="53"/>
        <v>0</v>
      </c>
      <c r="AN68" s="322" t="str">
        <f t="shared" si="54"/>
        <v>Buy</v>
      </c>
      <c r="AO68" s="323">
        <f t="shared" si="55"/>
        <v>0</v>
      </c>
      <c r="AP68" s="322" t="str">
        <f t="shared" si="56"/>
        <v>EULNGFI</v>
      </c>
      <c r="AQ68" s="324" t="str">
        <f t="shared" si="57"/>
        <v>07/16/2024</v>
      </c>
      <c r="AR68" s="322" t="s">
        <v>1035</v>
      </c>
      <c r="AS68" s="322" t="s">
        <v>1024</v>
      </c>
      <c r="AT68" s="322" t="s">
        <v>1025</v>
      </c>
      <c r="AU68" s="322"/>
      <c r="AV68" s="327"/>
      <c r="AW68" s="280" t="str" cm="1">
        <f t="array" ref="AW68">_xll.BDP(I68,"SECURITY_TYP")</f>
        <v>#N/A Mandatory parameter [SECURITY] cannot be empty</v>
      </c>
    </row>
    <row r="69" spans="1:49" hidden="1" x14ac:dyDescent="0.35">
      <c r="E69" s="362"/>
      <c r="H69" s="287" t="e">
        <f t="shared" si="18"/>
        <v>#N/A</v>
      </c>
      <c r="I69" s="279"/>
      <c r="J69" s="280"/>
      <c r="K69" s="280"/>
      <c r="L69" s="306"/>
      <c r="M69" s="306"/>
      <c r="N69" s="282"/>
      <c r="O69" s="280"/>
      <c r="P69" s="280" t="str" cm="1">
        <f t="array" ref="P69">_xll.BDP(I69,"ID_ISIN")</f>
        <v>#N/A Mandatory parameter [SECURITY] cannot be empty</v>
      </c>
      <c r="Q69" s="280" t="str" cm="1">
        <f t="array" ref="Q69">_xll.BDP(P69&amp;" Govt","MATURITY")</f>
        <v>#N/A Mandatory parameter [SECURITY] cannot be empty Govt</v>
      </c>
      <c r="R69" s="280" t="str" cm="1">
        <f t="array" ref="R69">_xll.BDP(I69,"CRNCY")</f>
        <v>#N/A Mandatory parameter [SECURITY] cannot be empty</v>
      </c>
      <c r="S69" s="307" t="str" cm="1">
        <f t="array" ref="S69">_xll.BDP(P69&amp;" Govt","RISK_MID")</f>
        <v>#N/A Mandatory parameter [SECURITY] cannot be empty Govt</v>
      </c>
      <c r="T69" s="308" t="e">
        <f t="shared" si="39"/>
        <v>#VALUE!</v>
      </c>
      <c r="U69" s="280" t="str" cm="1">
        <f t="array" ref="U69">IF(R69="GBP",1,_xll.BDP("GBP"&amp;R69&amp;" CURNCY","PX_LAST"))</f>
        <v>#N/A Invalid Security</v>
      </c>
      <c r="V69" s="393" t="e">
        <f t="shared" si="40"/>
        <v>#VALUE!</v>
      </c>
      <c r="W69" s="307"/>
      <c r="X69" s="279" t="str">
        <f t="shared" si="41"/>
        <v>#N/A Mandatory parameter [SECURITY] cannot be empty</v>
      </c>
      <c r="Y69" s="306">
        <f t="shared" si="42"/>
        <v>0</v>
      </c>
      <c r="Z69" s="281">
        <f t="shared" si="43"/>
        <v>0</v>
      </c>
      <c r="AA69" s="281" t="e">
        <f t="shared" si="44"/>
        <v>#VALUE!</v>
      </c>
      <c r="AB69" s="307" t="str" cm="1">
        <f t="array" ref="AB69">_xll.BDP(P69&amp;" Govt","PX_DIRTY_MID")</f>
        <v>#N/A Mandatory parameter [SECURITY] cannot be empty Govt</v>
      </c>
      <c r="AC69" s="310" t="e">
        <f t="shared" si="45"/>
        <v>#VALUE!</v>
      </c>
      <c r="AD69" s="280">
        <f t="shared" si="46"/>
        <v>0</v>
      </c>
      <c r="AE69" s="281"/>
      <c r="AF69" s="281">
        <f t="shared" si="47"/>
        <v>0</v>
      </c>
      <c r="AG69" s="281" t="e">
        <f t="shared" si="48"/>
        <v>#VALUE!</v>
      </c>
      <c r="AH69" s="310" t="e">
        <f t="shared" si="49"/>
        <v>#VALUE!</v>
      </c>
      <c r="AI69" s="280" t="b">
        <f t="shared" si="50"/>
        <v>1</v>
      </c>
      <c r="AJ69" s="307" t="e">
        <f t="shared" si="51"/>
        <v>#VALUE!</v>
      </c>
      <c r="AK69" s="321" t="s">
        <v>1342</v>
      </c>
      <c r="AL69" s="322">
        <f t="shared" si="52"/>
        <v>0</v>
      </c>
      <c r="AM69" s="322">
        <f t="shared" si="53"/>
        <v>0</v>
      </c>
      <c r="AN69" s="322" t="str">
        <f t="shared" si="54"/>
        <v>Buy</v>
      </c>
      <c r="AO69" s="323">
        <f t="shared" si="55"/>
        <v>0</v>
      </c>
      <c r="AP69" s="322" t="str">
        <f t="shared" si="56"/>
        <v>EULNGFI</v>
      </c>
      <c r="AQ69" s="380" t="str">
        <f t="shared" si="57"/>
        <v>07/16/2024</v>
      </c>
      <c r="AR69" s="322" t="s">
        <v>1035</v>
      </c>
      <c r="AS69" s="322" t="s">
        <v>1024</v>
      </c>
      <c r="AT69" s="322" t="s">
        <v>1025</v>
      </c>
      <c r="AU69" s="322"/>
      <c r="AV69" s="327"/>
      <c r="AW69" s="280" t="str" cm="1">
        <f t="array" ref="AW69">_xll.BDP(I69,"SECURITY_TYP")</f>
        <v>#N/A Mandatory parameter [SECURITY] cannot be empty</v>
      </c>
    </row>
    <row r="70" spans="1:49" hidden="1" x14ac:dyDescent="0.35">
      <c r="E70" s="362"/>
      <c r="H70" s="287" t="e">
        <f t="shared" ref="H70:H133" si="58">VLOOKUP(I70,$A$4:$D$307,4,0)-L70</f>
        <v>#N/A</v>
      </c>
      <c r="I70" s="279"/>
      <c r="J70" s="280"/>
      <c r="K70" s="280"/>
      <c r="L70" s="306"/>
      <c r="M70" s="306"/>
      <c r="N70" s="282"/>
      <c r="O70" s="280"/>
      <c r="P70" s="280" t="str" cm="1">
        <f t="array" ref="P70">_xll.BDP(I70,"ID_ISIN")</f>
        <v>#N/A Mandatory parameter [SECURITY] cannot be empty</v>
      </c>
      <c r="Q70" s="280" t="str" cm="1">
        <f t="array" ref="Q70">_xll.BDP(P70&amp;" Govt","MATURITY")</f>
        <v>#N/A Mandatory parameter [SECURITY] cannot be empty Govt</v>
      </c>
      <c r="R70" s="280" t="str" cm="1">
        <f t="array" ref="R70">_xll.BDP(I70,"CRNCY")</f>
        <v>#N/A Mandatory parameter [SECURITY] cannot be empty</v>
      </c>
      <c r="S70" s="307" t="str" cm="1">
        <f t="array" ref="S70">_xll.BDP(P70&amp;" Govt","RISK_MID")</f>
        <v>#N/A Mandatory parameter [SECURITY] cannot be empty Govt</v>
      </c>
      <c r="T70" s="308" t="e">
        <f t="shared" si="39"/>
        <v>#VALUE!</v>
      </c>
      <c r="U70" s="280" t="str" cm="1">
        <f t="array" ref="U70">IF(R70="GBP",1,_xll.BDP("GBP"&amp;R70&amp;" CURNCY","PX_LAST"))</f>
        <v>#N/A Invalid Security</v>
      </c>
      <c r="V70" s="393" t="e">
        <f t="shared" si="40"/>
        <v>#VALUE!</v>
      </c>
      <c r="W70" s="307"/>
      <c r="X70" s="279" t="str">
        <f t="shared" si="41"/>
        <v>#N/A Mandatory parameter [SECURITY] cannot be empty</v>
      </c>
      <c r="Y70" s="306">
        <f t="shared" si="42"/>
        <v>0</v>
      </c>
      <c r="Z70" s="281">
        <f t="shared" si="43"/>
        <v>0</v>
      </c>
      <c r="AA70" s="281" t="e">
        <f t="shared" si="44"/>
        <v>#VALUE!</v>
      </c>
      <c r="AB70" s="307" t="str" cm="1">
        <f t="array" ref="AB70">_xll.BDP(P70&amp;" Govt","PX_DIRTY_MID")</f>
        <v>#N/A Mandatory parameter [SECURITY] cannot be empty Govt</v>
      </c>
      <c r="AC70" s="310" t="e">
        <f t="shared" si="45"/>
        <v>#VALUE!</v>
      </c>
      <c r="AD70" s="280">
        <f t="shared" si="46"/>
        <v>0</v>
      </c>
      <c r="AE70" s="281"/>
      <c r="AF70" s="281">
        <f t="shared" si="47"/>
        <v>0</v>
      </c>
      <c r="AG70" s="281" t="e">
        <f t="shared" si="48"/>
        <v>#VALUE!</v>
      </c>
      <c r="AH70" s="310" t="e">
        <f t="shared" si="49"/>
        <v>#VALUE!</v>
      </c>
      <c r="AI70" s="280" t="b">
        <f t="shared" si="50"/>
        <v>1</v>
      </c>
      <c r="AJ70" s="307" t="e">
        <f t="shared" si="51"/>
        <v>#VALUE!</v>
      </c>
      <c r="AK70" s="321" t="s">
        <v>1342</v>
      </c>
      <c r="AL70" s="322">
        <f t="shared" si="52"/>
        <v>0</v>
      </c>
      <c r="AM70" s="322">
        <f t="shared" si="53"/>
        <v>0</v>
      </c>
      <c r="AN70" s="322" t="str">
        <f t="shared" si="54"/>
        <v>Buy</v>
      </c>
      <c r="AO70" s="323">
        <f t="shared" si="55"/>
        <v>0</v>
      </c>
      <c r="AP70" s="322" t="str">
        <f t="shared" si="56"/>
        <v>EULNGFI</v>
      </c>
      <c r="AQ70" s="380" t="str">
        <f t="shared" si="57"/>
        <v>07/16/2024</v>
      </c>
      <c r="AR70" s="322" t="s">
        <v>1035</v>
      </c>
      <c r="AS70" s="322" t="s">
        <v>1024</v>
      </c>
      <c r="AT70" s="322" t="s">
        <v>1025</v>
      </c>
      <c r="AU70" s="322"/>
      <c r="AV70" s="327"/>
      <c r="AW70" s="280" t="str" cm="1">
        <f t="array" ref="AW70">_xll.BDP(I70,"SECURITY_TYP")</f>
        <v>#N/A Mandatory parameter [SECURITY] cannot be empty</v>
      </c>
    </row>
    <row r="71" spans="1:49" hidden="1" x14ac:dyDescent="0.35">
      <c r="H71" s="287" t="e">
        <f t="shared" si="58"/>
        <v>#N/A</v>
      </c>
      <c r="I71" s="279"/>
      <c r="J71" s="280"/>
      <c r="K71" s="280"/>
      <c r="L71" s="306"/>
      <c r="M71" s="306"/>
      <c r="N71" s="282"/>
      <c r="O71" s="280"/>
      <c r="P71" s="280" t="str" cm="1">
        <f t="array" ref="P71">_xll.BDP(I71,"ID_ISIN")</f>
        <v>#N/A Mandatory parameter [SECURITY] cannot be empty</v>
      </c>
      <c r="Q71" s="280" t="str" cm="1">
        <f t="array" ref="Q71">_xll.BDP(P71&amp;" Govt","MATURITY")</f>
        <v>#N/A Mandatory parameter [SECURITY] cannot be empty Govt</v>
      </c>
      <c r="R71" s="280" t="str" cm="1">
        <f t="array" ref="R71">_xll.BDP(I71,"CRNCY")</f>
        <v>#N/A Mandatory parameter [SECURITY] cannot be empty</v>
      </c>
      <c r="S71" s="307" t="str" cm="1">
        <f t="array" ref="S71">_xll.BDP(P71&amp;" Govt","RISK_MID")</f>
        <v>#N/A Mandatory parameter [SECURITY] cannot be empty Govt</v>
      </c>
      <c r="T71" s="308" t="e">
        <f t="shared" si="39"/>
        <v>#VALUE!</v>
      </c>
      <c r="U71" s="280" t="str" cm="1">
        <f t="array" ref="U71">IF(R71="GBP",1,_xll.BDP("GBP"&amp;R71&amp;" CURNCY","PX_LAST"))</f>
        <v>#N/A Invalid Security</v>
      </c>
      <c r="V71" s="393" t="e">
        <f t="shared" si="40"/>
        <v>#VALUE!</v>
      </c>
      <c r="W71" s="307"/>
      <c r="X71" s="279" t="str">
        <f t="shared" si="41"/>
        <v>#N/A Mandatory parameter [SECURITY] cannot be empty</v>
      </c>
      <c r="Y71" s="306">
        <f t="shared" si="42"/>
        <v>0</v>
      </c>
      <c r="Z71" s="281">
        <f t="shared" si="43"/>
        <v>0</v>
      </c>
      <c r="AA71" s="281" t="e">
        <f t="shared" si="44"/>
        <v>#VALUE!</v>
      </c>
      <c r="AB71" s="307" t="str" cm="1">
        <f t="array" ref="AB71">_xll.BDP(P71&amp;" Govt","PX_DIRTY_MID")</f>
        <v>#N/A Mandatory parameter [SECURITY] cannot be empty Govt</v>
      </c>
      <c r="AC71" s="310" t="e">
        <f t="shared" si="45"/>
        <v>#VALUE!</v>
      </c>
      <c r="AD71" s="280">
        <f t="shared" si="46"/>
        <v>0</v>
      </c>
      <c r="AE71" s="281"/>
      <c r="AF71" s="281">
        <f t="shared" si="47"/>
        <v>0</v>
      </c>
      <c r="AG71" s="281" t="e">
        <f t="shared" si="48"/>
        <v>#VALUE!</v>
      </c>
      <c r="AH71" s="310" t="e">
        <f t="shared" si="49"/>
        <v>#VALUE!</v>
      </c>
      <c r="AI71" s="280" t="b">
        <f t="shared" si="50"/>
        <v>1</v>
      </c>
      <c r="AJ71" s="307" t="e">
        <f t="shared" si="51"/>
        <v>#VALUE!</v>
      </c>
      <c r="AK71" s="321" t="s">
        <v>1342</v>
      </c>
      <c r="AL71" s="322">
        <f t="shared" si="52"/>
        <v>0</v>
      </c>
      <c r="AM71" s="322">
        <f t="shared" si="53"/>
        <v>0</v>
      </c>
      <c r="AN71" s="322" t="str">
        <f t="shared" si="54"/>
        <v>Buy</v>
      </c>
      <c r="AO71" s="323">
        <f t="shared" si="55"/>
        <v>0</v>
      </c>
      <c r="AP71" s="322" t="str">
        <f t="shared" si="56"/>
        <v>EULNGFI</v>
      </c>
      <c r="AQ71" s="378" t="str">
        <f t="shared" si="57"/>
        <v>07/16/2024</v>
      </c>
      <c r="AR71" s="322" t="s">
        <v>1035</v>
      </c>
      <c r="AS71" s="322" t="s">
        <v>1024</v>
      </c>
      <c r="AT71" s="322" t="s">
        <v>1025</v>
      </c>
      <c r="AU71" s="322"/>
      <c r="AV71" s="327"/>
      <c r="AW71" s="280" t="str" cm="1">
        <f t="array" ref="AW71">_xll.BDP(I71,"SECURITY_TYP")</f>
        <v>#N/A Mandatory parameter [SECURITY] cannot be empty</v>
      </c>
    </row>
    <row r="72" spans="1:49" hidden="1" x14ac:dyDescent="0.35">
      <c r="H72" s="287" t="e">
        <f t="shared" si="58"/>
        <v>#N/A</v>
      </c>
      <c r="P72" t="str" cm="1">
        <f t="array" ref="P72">_xll.BDP(I72,"ID_ISIN")</f>
        <v>#N/A Mandatory parameter [SECURITY] cannot be empty</v>
      </c>
      <c r="Q72" t="str" cm="1">
        <f t="array" ref="Q72">_xll.BDP(P72&amp;" Govt","MATURITY")</f>
        <v>#N/A Mandatory parameter [SECURITY] cannot be empty Govt</v>
      </c>
      <c r="R72" t="str" cm="1">
        <f t="array" ref="R72">_xll.BDP(I72,"CRNCY")</f>
        <v>#N/A Mandatory parameter [SECURITY] cannot be empty</v>
      </c>
      <c r="S72" s="307" t="str" cm="1">
        <f t="array" ref="S72">_xll.BDP(P72&amp;" Govt","RISK_MID")</f>
        <v>#N/A Mandatory parameter [SECURITY] cannot be empty Govt</v>
      </c>
      <c r="T72" s="308" t="e">
        <f t="shared" ref="T72:T90" si="59">S72*L72/(10*U72)</f>
        <v>#VALUE!</v>
      </c>
      <c r="U72" s="280" t="str" cm="1">
        <f t="array" ref="U72">IF(R72="GBP",1,_xll.BDP("GBP"&amp;R72&amp;" CURNCY","PX_LAST"))</f>
        <v>#N/A Invalid Security</v>
      </c>
      <c r="V72" s="393" t="e">
        <f t="shared" ref="V72:V90" si="60">T72/($I$3*100)</f>
        <v>#VALUE!</v>
      </c>
      <c r="W72" s="307"/>
      <c r="X72" s="249" t="str">
        <f t="shared" ref="X72:X90" si="61">P72</f>
        <v>#N/A Mandatory parameter [SECURITY] cannot be empty</v>
      </c>
      <c r="Y72" s="306">
        <f t="shared" ref="Y72:Y90" si="62">$Z$3*L72</f>
        <v>0</v>
      </c>
      <c r="Z72" s="281">
        <f t="shared" ref="Z72:Z90" si="63">Y72-L72</f>
        <v>0</v>
      </c>
      <c r="AA72" s="281" t="e">
        <f t="shared" ref="AA72:AA90" si="64">Z72*S72/(10*U72)</f>
        <v>#VALUE!</v>
      </c>
      <c r="AB72" s="307" t="str" cm="1">
        <f t="array" ref="AB72">_xll.BDP(P72&amp;" Govt","PX_DIRTY_MID")</f>
        <v>#N/A Mandatory parameter [SECURITY] cannot be empty Govt</v>
      </c>
      <c r="AC72" s="310" t="e">
        <f t="shared" ref="AC72:AC90" si="65">AB72*Z72*10/U72</f>
        <v>#VALUE!</v>
      </c>
      <c r="AD72">
        <f t="shared" ref="AD72:AD90" si="66">J72</f>
        <v>0</v>
      </c>
      <c r="AF72" s="281">
        <f t="shared" ref="AF72:AF90" si="67">IF(AE72="",Z72,AE72)</f>
        <v>0</v>
      </c>
      <c r="AG72" s="281" t="e">
        <f t="shared" ref="AG72:AG90" si="68">AF72*S72/(10*U72)</f>
        <v>#VALUE!</v>
      </c>
      <c r="AH72" s="310" t="e">
        <f t="shared" ref="AH72:AH90" si="69">AB72*AF72*10/U72</f>
        <v>#VALUE!</v>
      </c>
      <c r="AI72" t="b">
        <f t="shared" ref="AI72:AI90" si="70">ABS(AF72)&lt;=ABS(L72)</f>
        <v>1</v>
      </c>
      <c r="AJ72" s="307" t="e">
        <f t="shared" ref="AJ72:AJ90" si="71">AC72/($I$3*10000)</f>
        <v>#VALUE!</v>
      </c>
      <c r="AK72" s="265" t="s">
        <v>1342</v>
      </c>
      <c r="AL72" s="266">
        <f t="shared" ref="AL72:AL90" si="72">K72</f>
        <v>0</v>
      </c>
      <c r="AM72" s="266">
        <f t="shared" ref="AM72:AM90" si="73">I72</f>
        <v>0</v>
      </c>
      <c r="AN72" s="266" t="str">
        <f t="shared" ref="AN72:AN90" si="74">IF(AF72&lt;0,"Sell","Buy")</f>
        <v>Buy</v>
      </c>
      <c r="AO72" s="328">
        <f t="shared" ref="AO72:AO90" si="75">ABS(AF72)</f>
        <v>0</v>
      </c>
      <c r="AP72" s="266" t="str">
        <f t="shared" ref="AP72:AP90" si="76">IF(AW72="OIS Swap","EUFFSW",IF(AW72="SPOT","EUFFFX",IF(AW72="FORWARD","EUFFFX",IF(AW72="US GOVERNMENT","USFIDRV",IF(AW72="Financial commodity future.","USEQ","EULNGFI")))))</f>
        <v>EULNGFI</v>
      </c>
      <c r="AQ72" s="330" t="str">
        <f t="shared" ref="AQ72:AQ90" si="77">IF(AW72="Financial commodity future.",$AL$2,$AL$1)</f>
        <v>07/16/2024</v>
      </c>
      <c r="AR72" s="266" t="s">
        <v>1035</v>
      </c>
      <c r="AS72" s="266" t="s">
        <v>1024</v>
      </c>
      <c r="AT72" s="266" t="s">
        <v>1025</v>
      </c>
      <c r="AW72" t="str" cm="1">
        <f t="array" ref="AW72">_xll.BDP(I72,"SECURITY_TYP")</f>
        <v>#N/A Mandatory parameter [SECURITY] cannot be empty</v>
      </c>
    </row>
    <row r="73" spans="1:49" hidden="1" x14ac:dyDescent="0.35">
      <c r="H73" s="287" t="e">
        <f t="shared" si="58"/>
        <v>#N/A</v>
      </c>
      <c r="P73" t="str" cm="1">
        <f t="array" ref="P73">_xll.BDP(I73,"ID_ISIN")</f>
        <v>#N/A Mandatory parameter [SECURITY] cannot be empty</v>
      </c>
      <c r="Q73" t="str" cm="1">
        <f t="array" ref="Q73">_xll.BDP(P73&amp;" Govt","MATURITY")</f>
        <v>#N/A Mandatory parameter [SECURITY] cannot be empty Govt</v>
      </c>
      <c r="R73" t="str" cm="1">
        <f t="array" ref="R73">_xll.BDP(I73,"CRNCY")</f>
        <v>#N/A Mandatory parameter [SECURITY] cannot be empty</v>
      </c>
      <c r="S73" s="307" t="str" cm="1">
        <f t="array" ref="S73">_xll.BDP(P73&amp;" Govt","RISK_MID")</f>
        <v>#N/A Mandatory parameter [SECURITY] cannot be empty Govt</v>
      </c>
      <c r="T73" s="308" t="e">
        <f t="shared" si="59"/>
        <v>#VALUE!</v>
      </c>
      <c r="U73" s="280" t="str" cm="1">
        <f t="array" ref="U73">IF(R73="GBP",1,_xll.BDP("GBP"&amp;R73&amp;" CURNCY","PX_LAST"))</f>
        <v>#N/A Invalid Security</v>
      </c>
      <c r="V73" s="393" t="e">
        <f t="shared" si="60"/>
        <v>#VALUE!</v>
      </c>
      <c r="W73" s="307"/>
      <c r="X73" s="249" t="str">
        <f t="shared" si="61"/>
        <v>#N/A Mandatory parameter [SECURITY] cannot be empty</v>
      </c>
      <c r="Y73" s="306">
        <f t="shared" si="62"/>
        <v>0</v>
      </c>
      <c r="Z73" s="281">
        <f t="shared" si="63"/>
        <v>0</v>
      </c>
      <c r="AA73" s="281" t="e">
        <f t="shared" si="64"/>
        <v>#VALUE!</v>
      </c>
      <c r="AB73" s="307" t="str" cm="1">
        <f t="array" ref="AB73">_xll.BDP(P73&amp;" Govt","PX_DIRTY_MID")</f>
        <v>#N/A Mandatory parameter [SECURITY] cannot be empty Govt</v>
      </c>
      <c r="AC73" s="310" t="e">
        <f t="shared" si="65"/>
        <v>#VALUE!</v>
      </c>
      <c r="AD73">
        <f t="shared" si="66"/>
        <v>0</v>
      </c>
      <c r="AF73" s="281">
        <f t="shared" si="67"/>
        <v>0</v>
      </c>
      <c r="AG73" s="281" t="e">
        <f t="shared" si="68"/>
        <v>#VALUE!</v>
      </c>
      <c r="AH73" s="310" t="e">
        <f t="shared" si="69"/>
        <v>#VALUE!</v>
      </c>
      <c r="AI73" t="b">
        <f t="shared" si="70"/>
        <v>1</v>
      </c>
      <c r="AJ73" s="307" t="e">
        <f t="shared" si="71"/>
        <v>#VALUE!</v>
      </c>
      <c r="AK73" s="265" t="s">
        <v>1342</v>
      </c>
      <c r="AL73" s="266">
        <f t="shared" si="72"/>
        <v>0</v>
      </c>
      <c r="AM73" s="266">
        <f t="shared" si="73"/>
        <v>0</v>
      </c>
      <c r="AN73" s="266" t="str">
        <f t="shared" si="74"/>
        <v>Buy</v>
      </c>
      <c r="AO73" s="328">
        <f t="shared" si="75"/>
        <v>0</v>
      </c>
      <c r="AP73" s="266" t="str">
        <f t="shared" si="76"/>
        <v>EULNGFI</v>
      </c>
      <c r="AQ73" s="330" t="str">
        <f t="shared" si="77"/>
        <v>07/16/2024</v>
      </c>
      <c r="AR73" s="266" t="s">
        <v>1035</v>
      </c>
      <c r="AS73" s="266" t="s">
        <v>1024</v>
      </c>
      <c r="AT73" s="266" t="s">
        <v>1025</v>
      </c>
      <c r="AW73" t="str" cm="1">
        <f t="array" ref="AW73">_xll.BDP(I73,"SECURITY_TYP")</f>
        <v>#N/A Mandatory parameter [SECURITY] cannot be empty</v>
      </c>
    </row>
    <row r="74" spans="1:49" hidden="1" x14ac:dyDescent="0.35">
      <c r="H74" s="287" t="e">
        <f t="shared" si="58"/>
        <v>#N/A</v>
      </c>
      <c r="P74" t="str" cm="1">
        <f t="array" ref="P74">_xll.BDP(I74,"ID_ISIN")</f>
        <v>#N/A Mandatory parameter [SECURITY] cannot be empty</v>
      </c>
      <c r="Q74" t="str" cm="1">
        <f t="array" ref="Q74">_xll.BDP(P74&amp;" Govt","MATURITY")</f>
        <v>#N/A Mandatory parameter [SECURITY] cannot be empty Govt</v>
      </c>
      <c r="R74" t="str" cm="1">
        <f t="array" ref="R74">_xll.BDP(I74,"CRNCY")</f>
        <v>#N/A Mandatory parameter [SECURITY] cannot be empty</v>
      </c>
      <c r="S74" s="307" t="str" cm="1">
        <f t="array" ref="S74">_xll.BDP(P74&amp;" Govt","RISK_MID")</f>
        <v>#N/A Mandatory parameter [SECURITY] cannot be empty Govt</v>
      </c>
      <c r="T74" s="308" t="e">
        <f t="shared" si="59"/>
        <v>#VALUE!</v>
      </c>
      <c r="U74" s="280" t="str" cm="1">
        <f t="array" ref="U74">IF(R74="GBP",1,_xll.BDP("GBP"&amp;R74&amp;" CURNCY","PX_LAST"))</f>
        <v>#N/A Invalid Security</v>
      </c>
      <c r="V74" s="393" t="e">
        <f t="shared" si="60"/>
        <v>#VALUE!</v>
      </c>
      <c r="W74" s="307"/>
      <c r="X74" s="249" t="str">
        <f t="shared" si="61"/>
        <v>#N/A Mandatory parameter [SECURITY] cannot be empty</v>
      </c>
      <c r="Y74" s="306">
        <f t="shared" si="62"/>
        <v>0</v>
      </c>
      <c r="Z74" s="281">
        <f t="shared" si="63"/>
        <v>0</v>
      </c>
      <c r="AA74" s="281" t="e">
        <f t="shared" si="64"/>
        <v>#VALUE!</v>
      </c>
      <c r="AB74" s="307" t="str" cm="1">
        <f t="array" ref="AB74">_xll.BDP(P74&amp;" Govt","PX_DIRTY_MID")</f>
        <v>#N/A Mandatory parameter [SECURITY] cannot be empty Govt</v>
      </c>
      <c r="AC74" s="310" t="e">
        <f t="shared" si="65"/>
        <v>#VALUE!</v>
      </c>
      <c r="AD74">
        <f t="shared" si="66"/>
        <v>0</v>
      </c>
      <c r="AF74" s="281">
        <f t="shared" si="67"/>
        <v>0</v>
      </c>
      <c r="AG74" s="281" t="e">
        <f t="shared" si="68"/>
        <v>#VALUE!</v>
      </c>
      <c r="AH74" s="310" t="e">
        <f t="shared" si="69"/>
        <v>#VALUE!</v>
      </c>
      <c r="AI74" t="b">
        <f t="shared" si="70"/>
        <v>1</v>
      </c>
      <c r="AJ74" s="395" t="e">
        <f t="shared" si="71"/>
        <v>#VALUE!</v>
      </c>
      <c r="AK74" s="265" t="s">
        <v>1342</v>
      </c>
      <c r="AL74" s="266">
        <f t="shared" si="72"/>
        <v>0</v>
      </c>
      <c r="AM74" s="266">
        <f t="shared" si="73"/>
        <v>0</v>
      </c>
      <c r="AN74" s="266" t="str">
        <f t="shared" si="74"/>
        <v>Buy</v>
      </c>
      <c r="AO74" s="328">
        <f t="shared" si="75"/>
        <v>0</v>
      </c>
      <c r="AP74" s="266" t="str">
        <f t="shared" si="76"/>
        <v>EULNGFI</v>
      </c>
      <c r="AQ74" s="329" t="str">
        <f t="shared" si="77"/>
        <v>07/16/2024</v>
      </c>
      <c r="AR74" s="266" t="s">
        <v>1035</v>
      </c>
      <c r="AS74" s="266" t="s">
        <v>1024</v>
      </c>
      <c r="AT74" s="266" t="s">
        <v>1025</v>
      </c>
      <c r="AW74" t="str" cm="1">
        <f t="array" ref="AW74">_xll.BDP(I74,"SECURITY_TYP")</f>
        <v>#N/A Mandatory parameter [SECURITY] cannot be empty</v>
      </c>
    </row>
    <row r="75" spans="1:49" hidden="1" x14ac:dyDescent="0.35">
      <c r="H75" s="287" t="e">
        <f t="shared" si="58"/>
        <v>#N/A</v>
      </c>
      <c r="P75" t="str" cm="1">
        <f t="array" ref="P75">_xll.BDP(I75,"ID_ISIN")</f>
        <v>#N/A Mandatory parameter [SECURITY] cannot be empty</v>
      </c>
      <c r="Q75" t="str" cm="1">
        <f t="array" ref="Q75">_xll.BDP(P75&amp;" Govt","MATURITY")</f>
        <v>#N/A Mandatory parameter [SECURITY] cannot be empty Govt</v>
      </c>
      <c r="R75" t="str" cm="1">
        <f t="array" ref="R75">_xll.BDP(I75,"CRNCY")</f>
        <v>#N/A Mandatory parameter [SECURITY] cannot be empty</v>
      </c>
      <c r="S75" s="307" t="str" cm="1">
        <f t="array" ref="S75">_xll.BDP(P75&amp;" Govt","RISK_MID")</f>
        <v>#N/A Mandatory parameter [SECURITY] cannot be empty Govt</v>
      </c>
      <c r="T75" s="308" t="e">
        <f t="shared" si="59"/>
        <v>#VALUE!</v>
      </c>
      <c r="U75" s="280" t="str" cm="1">
        <f t="array" ref="U75">IF(R75="GBP",1,_xll.BDP("GBP"&amp;R75&amp;" CURNCY","PX_LAST"))</f>
        <v>#N/A Invalid Security</v>
      </c>
      <c r="V75" s="393" t="e">
        <f t="shared" si="60"/>
        <v>#VALUE!</v>
      </c>
      <c r="W75" s="307"/>
      <c r="X75" s="249" t="str">
        <f t="shared" si="61"/>
        <v>#N/A Mandatory parameter [SECURITY] cannot be empty</v>
      </c>
      <c r="Y75" s="306">
        <f t="shared" si="62"/>
        <v>0</v>
      </c>
      <c r="Z75" s="281">
        <f t="shared" si="63"/>
        <v>0</v>
      </c>
      <c r="AA75" s="281" t="e">
        <f t="shared" si="64"/>
        <v>#VALUE!</v>
      </c>
      <c r="AB75" s="307" t="str" cm="1">
        <f t="array" ref="AB75">_xll.BDP(P75&amp;" Govt","PX_DIRTY_MID")</f>
        <v>#N/A Mandatory parameter [SECURITY] cannot be empty Govt</v>
      </c>
      <c r="AC75" s="310" t="e">
        <f t="shared" si="65"/>
        <v>#VALUE!</v>
      </c>
      <c r="AD75">
        <f t="shared" si="66"/>
        <v>0</v>
      </c>
      <c r="AF75" s="281">
        <f t="shared" si="67"/>
        <v>0</v>
      </c>
      <c r="AG75" s="281" t="e">
        <f t="shared" si="68"/>
        <v>#VALUE!</v>
      </c>
      <c r="AH75" s="310" t="e">
        <f t="shared" si="69"/>
        <v>#VALUE!</v>
      </c>
      <c r="AI75" t="b">
        <f t="shared" si="70"/>
        <v>1</v>
      </c>
      <c r="AJ75" s="307" t="e">
        <f t="shared" si="71"/>
        <v>#VALUE!</v>
      </c>
      <c r="AK75" s="265" t="s">
        <v>1342</v>
      </c>
      <c r="AL75" s="266">
        <f t="shared" si="72"/>
        <v>0</v>
      </c>
      <c r="AM75" s="266">
        <f t="shared" si="73"/>
        <v>0</v>
      </c>
      <c r="AN75" s="266" t="str">
        <f t="shared" si="74"/>
        <v>Buy</v>
      </c>
      <c r="AO75" s="328">
        <f t="shared" si="75"/>
        <v>0</v>
      </c>
      <c r="AP75" s="266" t="str">
        <f t="shared" si="76"/>
        <v>EULNGFI</v>
      </c>
      <c r="AQ75" s="330" t="str">
        <f t="shared" si="77"/>
        <v>07/16/2024</v>
      </c>
      <c r="AR75" s="266" t="s">
        <v>1035</v>
      </c>
      <c r="AS75" s="266" t="s">
        <v>1024</v>
      </c>
      <c r="AT75" s="266" t="s">
        <v>1025</v>
      </c>
      <c r="AW75" t="str" cm="1">
        <f t="array" ref="AW75">_xll.BDP(I75,"SECURITY_TYP")</f>
        <v>#N/A Mandatory parameter [SECURITY] cannot be empty</v>
      </c>
    </row>
    <row r="76" spans="1:49" hidden="1" x14ac:dyDescent="0.35">
      <c r="H76" s="287" t="e">
        <f t="shared" si="58"/>
        <v>#N/A</v>
      </c>
      <c r="P76" t="str" cm="1">
        <f t="array" ref="P76">_xll.BDP(I76,"ID_ISIN")</f>
        <v>#N/A Mandatory parameter [SECURITY] cannot be empty</v>
      </c>
      <c r="Q76" t="str" cm="1">
        <f t="array" ref="Q76">_xll.BDP(P76&amp;" Govt","MATURITY")</f>
        <v>#N/A Mandatory parameter [SECURITY] cannot be empty Govt</v>
      </c>
      <c r="R76" t="str" cm="1">
        <f t="array" ref="R76">_xll.BDP(I76,"CRNCY")</f>
        <v>#N/A Mandatory parameter [SECURITY] cannot be empty</v>
      </c>
      <c r="S76" s="307" t="str" cm="1">
        <f t="array" ref="S76">_xll.BDP(P76&amp;" Govt","RISK_MID")</f>
        <v>#N/A Mandatory parameter [SECURITY] cannot be empty Govt</v>
      </c>
      <c r="T76" s="308" t="e">
        <f t="shared" si="59"/>
        <v>#VALUE!</v>
      </c>
      <c r="U76" s="280" t="str" cm="1">
        <f t="array" ref="U76">IF(R76="GBP",1,_xll.BDP("GBP"&amp;R76&amp;" CURNCY","PX_LAST"))</f>
        <v>#N/A Invalid Security</v>
      </c>
      <c r="V76" s="393" t="e">
        <f t="shared" si="60"/>
        <v>#VALUE!</v>
      </c>
      <c r="W76" s="307"/>
      <c r="X76" s="249" t="str">
        <f t="shared" si="61"/>
        <v>#N/A Mandatory parameter [SECURITY] cannot be empty</v>
      </c>
      <c r="Y76" s="306">
        <f t="shared" si="62"/>
        <v>0</v>
      </c>
      <c r="Z76" s="281">
        <f t="shared" si="63"/>
        <v>0</v>
      </c>
      <c r="AA76" s="281" t="e">
        <f t="shared" si="64"/>
        <v>#VALUE!</v>
      </c>
      <c r="AB76" s="307" t="str" cm="1">
        <f t="array" ref="AB76">_xll.BDP(P76&amp;" Govt","PX_DIRTY_MID")</f>
        <v>#N/A Mandatory parameter [SECURITY] cannot be empty Govt</v>
      </c>
      <c r="AC76" s="310" t="e">
        <f t="shared" si="65"/>
        <v>#VALUE!</v>
      </c>
      <c r="AD76">
        <f t="shared" si="66"/>
        <v>0</v>
      </c>
      <c r="AF76" s="281">
        <f t="shared" si="67"/>
        <v>0</v>
      </c>
      <c r="AG76" s="281" t="e">
        <f t="shared" si="68"/>
        <v>#VALUE!</v>
      </c>
      <c r="AH76" s="310" t="e">
        <f t="shared" si="69"/>
        <v>#VALUE!</v>
      </c>
      <c r="AI76" t="b">
        <f t="shared" si="70"/>
        <v>1</v>
      </c>
      <c r="AJ76" s="307" t="e">
        <f t="shared" si="71"/>
        <v>#VALUE!</v>
      </c>
      <c r="AK76" s="265" t="s">
        <v>1342</v>
      </c>
      <c r="AL76" s="266">
        <f t="shared" si="72"/>
        <v>0</v>
      </c>
      <c r="AM76" s="266">
        <f t="shared" si="73"/>
        <v>0</v>
      </c>
      <c r="AN76" s="266" t="str">
        <f t="shared" si="74"/>
        <v>Buy</v>
      </c>
      <c r="AO76" s="328">
        <f t="shared" si="75"/>
        <v>0</v>
      </c>
      <c r="AP76" s="266" t="str">
        <f t="shared" si="76"/>
        <v>EULNGFI</v>
      </c>
      <c r="AQ76" s="330" t="str">
        <f t="shared" si="77"/>
        <v>07/16/2024</v>
      </c>
      <c r="AR76" s="266" t="s">
        <v>1035</v>
      </c>
      <c r="AS76" s="266" t="s">
        <v>1024</v>
      </c>
      <c r="AT76" s="266" t="s">
        <v>1025</v>
      </c>
      <c r="AW76" t="str" cm="1">
        <f t="array" ref="AW76">_xll.BDP(I76,"SECURITY_TYP")</f>
        <v>#N/A Mandatory parameter [SECURITY] cannot be empty</v>
      </c>
    </row>
    <row r="77" spans="1:49" hidden="1" x14ac:dyDescent="0.35">
      <c r="H77" s="287" t="e">
        <f t="shared" si="58"/>
        <v>#N/A</v>
      </c>
      <c r="P77" t="str" cm="1">
        <f t="array" ref="P77">_xll.BDP(I77,"ID_ISIN")</f>
        <v>#N/A Mandatory parameter [SECURITY] cannot be empty</v>
      </c>
      <c r="Q77" t="str" cm="1">
        <f t="array" ref="Q77">_xll.BDP(P77&amp;" Govt","MATURITY")</f>
        <v>#N/A Mandatory parameter [SECURITY] cannot be empty Govt</v>
      </c>
      <c r="R77" t="str" cm="1">
        <f t="array" ref="R77">_xll.BDP(I77,"CRNCY")</f>
        <v>#N/A Mandatory parameter [SECURITY] cannot be empty</v>
      </c>
      <c r="S77" s="307" t="str" cm="1">
        <f t="array" ref="S77">_xll.BDP(P77&amp;" Govt","RISK_MID")</f>
        <v>#N/A Mandatory parameter [SECURITY] cannot be empty Govt</v>
      </c>
      <c r="T77" s="308" t="e">
        <f t="shared" si="59"/>
        <v>#VALUE!</v>
      </c>
      <c r="U77" s="280" t="str" cm="1">
        <f t="array" ref="U77">IF(R77="GBP",1,_xll.BDP("GBP"&amp;R77&amp;" CURNCY","PX_LAST"))</f>
        <v>#N/A Invalid Security</v>
      </c>
      <c r="V77" s="393" t="e">
        <f t="shared" si="60"/>
        <v>#VALUE!</v>
      </c>
      <c r="W77" s="307"/>
      <c r="X77" s="249" t="str">
        <f t="shared" si="61"/>
        <v>#N/A Mandatory parameter [SECURITY] cannot be empty</v>
      </c>
      <c r="Y77" s="306">
        <f t="shared" si="62"/>
        <v>0</v>
      </c>
      <c r="Z77" s="281">
        <f t="shared" si="63"/>
        <v>0</v>
      </c>
      <c r="AA77" s="281" t="e">
        <f t="shared" si="64"/>
        <v>#VALUE!</v>
      </c>
      <c r="AB77" s="307" t="str" cm="1">
        <f t="array" ref="AB77">_xll.BDP(P77&amp;" Govt","PX_DIRTY_MID")</f>
        <v>#N/A Mandatory parameter [SECURITY] cannot be empty Govt</v>
      </c>
      <c r="AC77" s="310" t="e">
        <f t="shared" si="65"/>
        <v>#VALUE!</v>
      </c>
      <c r="AD77">
        <f t="shared" si="66"/>
        <v>0</v>
      </c>
      <c r="AF77" s="281">
        <f t="shared" si="67"/>
        <v>0</v>
      </c>
      <c r="AG77" s="281" t="e">
        <f t="shared" si="68"/>
        <v>#VALUE!</v>
      </c>
      <c r="AH77" s="310" t="e">
        <f t="shared" si="69"/>
        <v>#VALUE!</v>
      </c>
      <c r="AI77" t="b">
        <f t="shared" si="70"/>
        <v>1</v>
      </c>
      <c r="AJ77" s="307" t="e">
        <f t="shared" si="71"/>
        <v>#VALUE!</v>
      </c>
      <c r="AK77" s="265" t="s">
        <v>1342</v>
      </c>
      <c r="AL77" s="266">
        <f t="shared" si="72"/>
        <v>0</v>
      </c>
      <c r="AM77" s="266">
        <f t="shared" si="73"/>
        <v>0</v>
      </c>
      <c r="AN77" s="266" t="str">
        <f t="shared" si="74"/>
        <v>Buy</v>
      </c>
      <c r="AO77" s="328">
        <f t="shared" si="75"/>
        <v>0</v>
      </c>
      <c r="AP77" s="266" t="str">
        <f t="shared" si="76"/>
        <v>EULNGFI</v>
      </c>
      <c r="AQ77" s="330" t="str">
        <f t="shared" si="77"/>
        <v>07/16/2024</v>
      </c>
      <c r="AR77" s="266" t="s">
        <v>1035</v>
      </c>
      <c r="AS77" s="266" t="s">
        <v>1024</v>
      </c>
      <c r="AT77" s="266" t="s">
        <v>1025</v>
      </c>
      <c r="AW77" t="str" cm="1">
        <f t="array" ref="AW77">_xll.BDP(I77,"SECURITY_TYP")</f>
        <v>#N/A Mandatory parameter [SECURITY] cannot be empty</v>
      </c>
    </row>
    <row r="78" spans="1:49" hidden="1" x14ac:dyDescent="0.35">
      <c r="H78" s="287" t="e">
        <f t="shared" si="58"/>
        <v>#N/A</v>
      </c>
      <c r="P78" t="str" cm="1">
        <f t="array" ref="P78">_xll.BDP(I78,"ID_ISIN")</f>
        <v>#N/A Mandatory parameter [SECURITY] cannot be empty</v>
      </c>
      <c r="Q78" t="str" cm="1">
        <f t="array" ref="Q78">_xll.BDP(P78&amp;" Govt","MATURITY")</f>
        <v>#N/A Mandatory parameter [SECURITY] cannot be empty Govt</v>
      </c>
      <c r="R78" t="str" cm="1">
        <f t="array" ref="R78">_xll.BDP(I78,"CRNCY")</f>
        <v>#N/A Mandatory parameter [SECURITY] cannot be empty</v>
      </c>
      <c r="S78" s="307" t="str" cm="1">
        <f t="array" ref="S78">_xll.BDP(P78&amp;" Govt","RISK_MID")</f>
        <v>#N/A Mandatory parameter [SECURITY] cannot be empty Govt</v>
      </c>
      <c r="T78" s="308" t="e">
        <f t="shared" si="59"/>
        <v>#VALUE!</v>
      </c>
      <c r="U78" s="280" t="str" cm="1">
        <f t="array" ref="U78">IF(R78="GBP",1,_xll.BDP("GBP"&amp;R78&amp;" CURNCY","PX_LAST"))</f>
        <v>#N/A Invalid Security</v>
      </c>
      <c r="V78" s="393" t="e">
        <f t="shared" si="60"/>
        <v>#VALUE!</v>
      </c>
      <c r="W78" s="307"/>
      <c r="X78" s="249" t="str">
        <f t="shared" si="61"/>
        <v>#N/A Mandatory parameter [SECURITY] cannot be empty</v>
      </c>
      <c r="Y78" s="306">
        <f t="shared" si="62"/>
        <v>0</v>
      </c>
      <c r="Z78" s="281">
        <f t="shared" si="63"/>
        <v>0</v>
      </c>
      <c r="AA78" s="281" t="e">
        <f t="shared" si="64"/>
        <v>#VALUE!</v>
      </c>
      <c r="AB78" s="307" t="str" cm="1">
        <f t="array" ref="AB78">_xll.BDP(P78&amp;" Govt","PX_DIRTY_MID")</f>
        <v>#N/A Mandatory parameter [SECURITY] cannot be empty Govt</v>
      </c>
      <c r="AC78" s="310" t="e">
        <f t="shared" si="65"/>
        <v>#VALUE!</v>
      </c>
      <c r="AD78">
        <f t="shared" si="66"/>
        <v>0</v>
      </c>
      <c r="AF78" s="281">
        <f t="shared" si="67"/>
        <v>0</v>
      </c>
      <c r="AG78" s="281" t="e">
        <f t="shared" si="68"/>
        <v>#VALUE!</v>
      </c>
      <c r="AH78" s="310" t="e">
        <f t="shared" si="69"/>
        <v>#VALUE!</v>
      </c>
      <c r="AI78" t="b">
        <f t="shared" si="70"/>
        <v>1</v>
      </c>
      <c r="AJ78" s="307" t="e">
        <f t="shared" si="71"/>
        <v>#VALUE!</v>
      </c>
      <c r="AK78" s="265" t="s">
        <v>1342</v>
      </c>
      <c r="AL78" s="266">
        <f t="shared" si="72"/>
        <v>0</v>
      </c>
      <c r="AM78" s="266">
        <f t="shared" si="73"/>
        <v>0</v>
      </c>
      <c r="AN78" s="266" t="str">
        <f t="shared" si="74"/>
        <v>Buy</v>
      </c>
      <c r="AO78" s="328">
        <f t="shared" si="75"/>
        <v>0</v>
      </c>
      <c r="AP78" s="266" t="str">
        <f t="shared" si="76"/>
        <v>EULNGFI</v>
      </c>
      <c r="AQ78" s="330" t="str">
        <f t="shared" si="77"/>
        <v>07/16/2024</v>
      </c>
      <c r="AR78" s="266" t="s">
        <v>1035</v>
      </c>
      <c r="AS78" s="266" t="s">
        <v>1024</v>
      </c>
      <c r="AT78" s="266" t="s">
        <v>1025</v>
      </c>
      <c r="AW78" t="str" cm="1">
        <f t="array" ref="AW78">_xll.BDP(I78,"SECURITY_TYP")</f>
        <v>#N/A Mandatory parameter [SECURITY] cannot be empty</v>
      </c>
    </row>
    <row r="79" spans="1:49" hidden="1" x14ac:dyDescent="0.35">
      <c r="H79" s="287" t="e">
        <f t="shared" si="58"/>
        <v>#N/A</v>
      </c>
      <c r="P79" t="str" cm="1">
        <f t="array" ref="P79">_xll.BDP(I79,"ID_ISIN")</f>
        <v>#N/A Mandatory parameter [SECURITY] cannot be empty</v>
      </c>
      <c r="Q79" t="str" cm="1">
        <f t="array" ref="Q79">_xll.BDP(P79&amp;" Govt","MATURITY")</f>
        <v>#N/A Mandatory parameter [SECURITY] cannot be empty Govt</v>
      </c>
      <c r="R79" t="str" cm="1">
        <f t="array" ref="R79">_xll.BDP(I79,"CRNCY")</f>
        <v>#N/A Mandatory parameter [SECURITY] cannot be empty</v>
      </c>
      <c r="S79" s="307" t="str" cm="1">
        <f t="array" ref="S79">_xll.BDP(P79&amp;" Govt","RISK_MID")</f>
        <v>#N/A Mandatory parameter [SECURITY] cannot be empty Govt</v>
      </c>
      <c r="T79" s="308" t="e">
        <f t="shared" si="59"/>
        <v>#VALUE!</v>
      </c>
      <c r="U79" s="280" t="str" cm="1">
        <f t="array" ref="U79">IF(R79="GBP",1,_xll.BDP("GBP"&amp;R79&amp;" CURNCY","PX_LAST"))</f>
        <v>#N/A Invalid Security</v>
      </c>
      <c r="V79" s="393" t="e">
        <f t="shared" si="60"/>
        <v>#VALUE!</v>
      </c>
      <c r="W79" s="307"/>
      <c r="X79" s="249" t="str">
        <f t="shared" si="61"/>
        <v>#N/A Mandatory parameter [SECURITY] cannot be empty</v>
      </c>
      <c r="Y79" s="306">
        <f t="shared" si="62"/>
        <v>0</v>
      </c>
      <c r="Z79" s="281">
        <f t="shared" si="63"/>
        <v>0</v>
      </c>
      <c r="AA79" s="281" t="e">
        <f t="shared" si="64"/>
        <v>#VALUE!</v>
      </c>
      <c r="AB79" s="307" t="str" cm="1">
        <f t="array" ref="AB79">_xll.BDP(P79&amp;" Govt","PX_DIRTY_MID")</f>
        <v>#N/A Mandatory parameter [SECURITY] cannot be empty Govt</v>
      </c>
      <c r="AC79" s="310" t="e">
        <f t="shared" si="65"/>
        <v>#VALUE!</v>
      </c>
      <c r="AD79">
        <f t="shared" si="66"/>
        <v>0</v>
      </c>
      <c r="AF79" s="281">
        <f t="shared" si="67"/>
        <v>0</v>
      </c>
      <c r="AG79" s="281" t="e">
        <f t="shared" si="68"/>
        <v>#VALUE!</v>
      </c>
      <c r="AH79" s="310" t="e">
        <f t="shared" si="69"/>
        <v>#VALUE!</v>
      </c>
      <c r="AI79" t="b">
        <f t="shared" si="70"/>
        <v>1</v>
      </c>
      <c r="AJ79" s="307" t="e">
        <f t="shared" si="71"/>
        <v>#VALUE!</v>
      </c>
      <c r="AK79" s="265" t="s">
        <v>1342</v>
      </c>
      <c r="AL79" s="266">
        <f t="shared" si="72"/>
        <v>0</v>
      </c>
      <c r="AM79" s="266">
        <f t="shared" si="73"/>
        <v>0</v>
      </c>
      <c r="AN79" s="266" t="str">
        <f t="shared" si="74"/>
        <v>Buy</v>
      </c>
      <c r="AO79" s="328">
        <f t="shared" si="75"/>
        <v>0</v>
      </c>
      <c r="AP79" s="266" t="str">
        <f t="shared" si="76"/>
        <v>EULNGFI</v>
      </c>
      <c r="AQ79" s="329" t="str">
        <f t="shared" si="77"/>
        <v>07/16/2024</v>
      </c>
      <c r="AR79" s="266" t="s">
        <v>1035</v>
      </c>
      <c r="AS79" s="266" t="s">
        <v>1024</v>
      </c>
      <c r="AT79" s="266" t="s">
        <v>1025</v>
      </c>
      <c r="AW79" t="str" cm="1">
        <f t="array" ref="AW79">_xll.BDP(I79,"SECURITY_TYP")</f>
        <v>#N/A Mandatory parameter [SECURITY] cannot be empty</v>
      </c>
    </row>
    <row r="80" spans="1:49" hidden="1" x14ac:dyDescent="0.35">
      <c r="H80" s="287" t="e">
        <f t="shared" si="58"/>
        <v>#N/A</v>
      </c>
      <c r="P80" t="str" cm="1">
        <f t="array" ref="P80">_xll.BDP(I80,"ID_ISIN")</f>
        <v>#N/A Mandatory parameter [SECURITY] cannot be empty</v>
      </c>
      <c r="Q80" t="str" cm="1">
        <f t="array" ref="Q80">_xll.BDP(P80&amp;" Govt","MATURITY")</f>
        <v>#N/A Mandatory parameter [SECURITY] cannot be empty Govt</v>
      </c>
      <c r="R80" t="str" cm="1">
        <f t="array" ref="R80">_xll.BDP(I80,"CRNCY")</f>
        <v>#N/A Mandatory parameter [SECURITY] cannot be empty</v>
      </c>
      <c r="S80" s="307" t="str" cm="1">
        <f t="array" ref="S80">_xll.BDP(P80&amp;" Govt","RISK_MID")</f>
        <v>#N/A Mandatory parameter [SECURITY] cannot be empty Govt</v>
      </c>
      <c r="T80" s="308" t="e">
        <f t="shared" si="59"/>
        <v>#VALUE!</v>
      </c>
      <c r="U80" s="280" t="str" cm="1">
        <f t="array" ref="U80">IF(R80="GBP",1,_xll.BDP("GBP"&amp;R80&amp;" CURNCY","PX_LAST"))</f>
        <v>#N/A Invalid Security</v>
      </c>
      <c r="V80" s="393" t="e">
        <f t="shared" si="60"/>
        <v>#VALUE!</v>
      </c>
      <c r="W80" s="307"/>
      <c r="X80" s="249" t="str">
        <f t="shared" si="61"/>
        <v>#N/A Mandatory parameter [SECURITY] cannot be empty</v>
      </c>
      <c r="Y80" s="306">
        <f t="shared" si="62"/>
        <v>0</v>
      </c>
      <c r="Z80" s="281">
        <f t="shared" si="63"/>
        <v>0</v>
      </c>
      <c r="AA80" s="281" t="e">
        <f t="shared" si="64"/>
        <v>#VALUE!</v>
      </c>
      <c r="AB80" s="307" t="str" cm="1">
        <f t="array" ref="AB80">_xll.BDP(P80&amp;" Govt","PX_DIRTY_MID")</f>
        <v>#N/A Mandatory parameter [SECURITY] cannot be empty Govt</v>
      </c>
      <c r="AC80" s="310" t="e">
        <f t="shared" si="65"/>
        <v>#VALUE!</v>
      </c>
      <c r="AD80">
        <f t="shared" si="66"/>
        <v>0</v>
      </c>
      <c r="AF80" s="281">
        <f t="shared" si="67"/>
        <v>0</v>
      </c>
      <c r="AG80" s="281" t="e">
        <f t="shared" si="68"/>
        <v>#VALUE!</v>
      </c>
      <c r="AH80" s="310" t="e">
        <f t="shared" si="69"/>
        <v>#VALUE!</v>
      </c>
      <c r="AI80" t="b">
        <f t="shared" si="70"/>
        <v>1</v>
      </c>
      <c r="AJ80" s="307" t="e">
        <f t="shared" si="71"/>
        <v>#VALUE!</v>
      </c>
      <c r="AK80" s="265" t="s">
        <v>1342</v>
      </c>
      <c r="AL80" s="266">
        <f t="shared" si="72"/>
        <v>0</v>
      </c>
      <c r="AM80" s="266">
        <f t="shared" si="73"/>
        <v>0</v>
      </c>
      <c r="AN80" s="266" t="str">
        <f t="shared" si="74"/>
        <v>Buy</v>
      </c>
      <c r="AO80" s="328">
        <f t="shared" si="75"/>
        <v>0</v>
      </c>
      <c r="AP80" s="266" t="str">
        <f t="shared" si="76"/>
        <v>EULNGFI</v>
      </c>
      <c r="AQ80" s="330" t="str">
        <f t="shared" si="77"/>
        <v>07/16/2024</v>
      </c>
      <c r="AR80" s="266" t="s">
        <v>1035</v>
      </c>
      <c r="AS80" s="266" t="s">
        <v>1024</v>
      </c>
      <c r="AT80" s="266" t="s">
        <v>1025</v>
      </c>
      <c r="AW80" t="str" cm="1">
        <f t="array" ref="AW80">_xll.BDP(I80,"SECURITY_TYP")</f>
        <v>#N/A Mandatory parameter [SECURITY] cannot be empty</v>
      </c>
    </row>
    <row r="81" spans="8:49" hidden="1" x14ac:dyDescent="0.35">
      <c r="H81" s="287" t="e">
        <f t="shared" si="58"/>
        <v>#N/A</v>
      </c>
      <c r="P81" t="str" cm="1">
        <f t="array" ref="P81">_xll.BDP(I81,"ID_ISIN")</f>
        <v>#N/A Mandatory parameter [SECURITY] cannot be empty</v>
      </c>
      <c r="Q81" t="str" cm="1">
        <f t="array" ref="Q81">_xll.BDP(P81&amp;" Govt","MATURITY")</f>
        <v>#N/A Mandatory parameter [SECURITY] cannot be empty Govt</v>
      </c>
      <c r="R81" t="str" cm="1">
        <f t="array" ref="R81">_xll.BDP(I81,"CRNCY")</f>
        <v>#N/A Mandatory parameter [SECURITY] cannot be empty</v>
      </c>
      <c r="S81" s="307" t="str" cm="1">
        <f t="array" ref="S81">_xll.BDP(P81&amp;" Govt","RISK_MID")</f>
        <v>#N/A Mandatory parameter [SECURITY] cannot be empty Govt</v>
      </c>
      <c r="T81" s="308" t="e">
        <f t="shared" si="59"/>
        <v>#VALUE!</v>
      </c>
      <c r="U81" s="280" t="str" cm="1">
        <f t="array" ref="U81">IF(R81="GBP",1,_xll.BDP("GBP"&amp;R81&amp;" CURNCY","PX_LAST"))</f>
        <v>#N/A Invalid Security</v>
      </c>
      <c r="V81" s="393" t="e">
        <f t="shared" si="60"/>
        <v>#VALUE!</v>
      </c>
      <c r="W81" s="307"/>
      <c r="X81" s="249" t="str">
        <f t="shared" si="61"/>
        <v>#N/A Mandatory parameter [SECURITY] cannot be empty</v>
      </c>
      <c r="Y81" s="306">
        <f t="shared" si="62"/>
        <v>0</v>
      </c>
      <c r="Z81" s="281">
        <f t="shared" si="63"/>
        <v>0</v>
      </c>
      <c r="AA81" s="281" t="e">
        <f t="shared" si="64"/>
        <v>#VALUE!</v>
      </c>
      <c r="AB81" s="307" t="str" cm="1">
        <f t="array" ref="AB81">_xll.BDP(P81&amp;" Govt","PX_DIRTY_MID")</f>
        <v>#N/A Mandatory parameter [SECURITY] cannot be empty Govt</v>
      </c>
      <c r="AC81" s="310" t="e">
        <f t="shared" si="65"/>
        <v>#VALUE!</v>
      </c>
      <c r="AD81">
        <f t="shared" si="66"/>
        <v>0</v>
      </c>
      <c r="AF81" s="281">
        <f t="shared" si="67"/>
        <v>0</v>
      </c>
      <c r="AG81" s="281" t="e">
        <f t="shared" si="68"/>
        <v>#VALUE!</v>
      </c>
      <c r="AH81" s="310" t="e">
        <f t="shared" si="69"/>
        <v>#VALUE!</v>
      </c>
      <c r="AI81" t="b">
        <f t="shared" si="70"/>
        <v>1</v>
      </c>
      <c r="AJ81" s="307" t="e">
        <f t="shared" si="71"/>
        <v>#VALUE!</v>
      </c>
      <c r="AK81" s="265" t="s">
        <v>1342</v>
      </c>
      <c r="AL81" s="266">
        <f t="shared" si="72"/>
        <v>0</v>
      </c>
      <c r="AM81" s="266">
        <f t="shared" si="73"/>
        <v>0</v>
      </c>
      <c r="AN81" s="266" t="str">
        <f t="shared" si="74"/>
        <v>Buy</v>
      </c>
      <c r="AO81" s="328">
        <f t="shared" si="75"/>
        <v>0</v>
      </c>
      <c r="AP81" s="266" t="str">
        <f t="shared" si="76"/>
        <v>EULNGFI</v>
      </c>
      <c r="AQ81" s="330" t="str">
        <f t="shared" si="77"/>
        <v>07/16/2024</v>
      </c>
      <c r="AR81" s="266" t="s">
        <v>1035</v>
      </c>
      <c r="AS81" s="266" t="s">
        <v>1024</v>
      </c>
      <c r="AT81" s="266" t="s">
        <v>1025</v>
      </c>
      <c r="AW81" t="str" cm="1">
        <f t="array" ref="AW81">_xll.BDP(I81,"SECURITY_TYP")</f>
        <v>#N/A Mandatory parameter [SECURITY] cannot be empty</v>
      </c>
    </row>
    <row r="82" spans="8:49" hidden="1" x14ac:dyDescent="0.35">
      <c r="H82" s="287" t="e">
        <f t="shared" si="58"/>
        <v>#N/A</v>
      </c>
      <c r="P82" t="str" cm="1">
        <f t="array" ref="P82">_xll.BDP(I82,"ID_ISIN")</f>
        <v>#N/A Mandatory parameter [SECURITY] cannot be empty</v>
      </c>
      <c r="Q82" t="str" cm="1">
        <f t="array" ref="Q82">_xll.BDP(P82&amp;" Govt","MATURITY")</f>
        <v>#N/A Mandatory parameter [SECURITY] cannot be empty Govt</v>
      </c>
      <c r="R82" t="str" cm="1">
        <f t="array" ref="R82">_xll.BDP(I82,"CRNCY")</f>
        <v>#N/A Mandatory parameter [SECURITY] cannot be empty</v>
      </c>
      <c r="S82" s="307" t="str" cm="1">
        <f t="array" ref="S82">_xll.BDP(P82&amp;" Govt","RISK_MID")</f>
        <v>#N/A Mandatory parameter [SECURITY] cannot be empty Govt</v>
      </c>
      <c r="T82" s="308" t="e">
        <f t="shared" si="59"/>
        <v>#VALUE!</v>
      </c>
      <c r="U82" s="280" t="str" cm="1">
        <f t="array" ref="U82">IF(R82="GBP",1,_xll.BDP("GBP"&amp;R82&amp;" CURNCY","PX_LAST"))</f>
        <v>#N/A Invalid Security</v>
      </c>
      <c r="V82" s="393" t="e">
        <f t="shared" si="60"/>
        <v>#VALUE!</v>
      </c>
      <c r="W82" s="307"/>
      <c r="X82" s="249" t="str">
        <f t="shared" si="61"/>
        <v>#N/A Mandatory parameter [SECURITY] cannot be empty</v>
      </c>
      <c r="Y82" s="306">
        <f t="shared" si="62"/>
        <v>0</v>
      </c>
      <c r="Z82" s="281">
        <f t="shared" si="63"/>
        <v>0</v>
      </c>
      <c r="AA82" s="281" t="e">
        <f t="shared" si="64"/>
        <v>#VALUE!</v>
      </c>
      <c r="AB82" s="307" t="str" cm="1">
        <f t="array" ref="AB82">_xll.BDP(P82&amp;" Govt","PX_DIRTY_MID")</f>
        <v>#N/A Mandatory parameter [SECURITY] cannot be empty Govt</v>
      </c>
      <c r="AC82" s="310" t="e">
        <f t="shared" si="65"/>
        <v>#VALUE!</v>
      </c>
      <c r="AD82">
        <f t="shared" si="66"/>
        <v>0</v>
      </c>
      <c r="AF82" s="281">
        <f t="shared" si="67"/>
        <v>0</v>
      </c>
      <c r="AG82" s="281" t="e">
        <f t="shared" si="68"/>
        <v>#VALUE!</v>
      </c>
      <c r="AH82" s="310" t="e">
        <f t="shared" si="69"/>
        <v>#VALUE!</v>
      </c>
      <c r="AI82" t="b">
        <f t="shared" si="70"/>
        <v>1</v>
      </c>
      <c r="AJ82" s="307" t="e">
        <f t="shared" si="71"/>
        <v>#VALUE!</v>
      </c>
      <c r="AK82" s="265" t="s">
        <v>1342</v>
      </c>
      <c r="AL82" s="266">
        <f t="shared" si="72"/>
        <v>0</v>
      </c>
      <c r="AM82" s="266">
        <f t="shared" si="73"/>
        <v>0</v>
      </c>
      <c r="AN82" s="266" t="str">
        <f t="shared" si="74"/>
        <v>Buy</v>
      </c>
      <c r="AO82" s="328">
        <f t="shared" si="75"/>
        <v>0</v>
      </c>
      <c r="AP82" s="266" t="str">
        <f t="shared" si="76"/>
        <v>EULNGFI</v>
      </c>
      <c r="AQ82" s="330" t="str">
        <f t="shared" si="77"/>
        <v>07/16/2024</v>
      </c>
      <c r="AR82" s="266" t="s">
        <v>1035</v>
      </c>
      <c r="AS82" s="266" t="s">
        <v>1024</v>
      </c>
      <c r="AT82" s="266" t="s">
        <v>1025</v>
      </c>
      <c r="AW82" t="str" cm="1">
        <f t="array" ref="AW82">_xll.BDP(I82,"SECURITY_TYP")</f>
        <v>#N/A Mandatory parameter [SECURITY] cannot be empty</v>
      </c>
    </row>
    <row r="83" spans="8:49" hidden="1" x14ac:dyDescent="0.35">
      <c r="H83" s="287" t="e">
        <f t="shared" si="58"/>
        <v>#N/A</v>
      </c>
      <c r="I83" s="279"/>
      <c r="J83" s="280"/>
      <c r="K83" s="280"/>
      <c r="L83" s="306"/>
      <c r="M83" s="306"/>
      <c r="N83" s="282"/>
      <c r="O83" s="280"/>
      <c r="P83" s="280" t="str" cm="1">
        <f t="array" ref="P83">_xll.BDP(I83,"ID_ISIN")</f>
        <v>#N/A Mandatory parameter [SECURITY] cannot be empty</v>
      </c>
      <c r="Q83" s="280" t="str" cm="1">
        <f t="array" ref="Q83">_xll.BDP(P83&amp;" Govt","MATURITY")</f>
        <v>#N/A Mandatory parameter [SECURITY] cannot be empty Govt</v>
      </c>
      <c r="R83" s="280" t="str" cm="1">
        <f t="array" ref="R83">_xll.BDP(I83,"CRNCY")</f>
        <v>#N/A Mandatory parameter [SECURITY] cannot be empty</v>
      </c>
      <c r="S83" s="307" t="str" cm="1">
        <f t="array" ref="S83">_xll.BDP(P83&amp;" Govt","RISK_MID")</f>
        <v>#N/A Mandatory parameter [SECURITY] cannot be empty Govt</v>
      </c>
      <c r="T83" s="308" t="e">
        <f t="shared" si="59"/>
        <v>#VALUE!</v>
      </c>
      <c r="U83" s="280" t="str" cm="1">
        <f t="array" ref="U83">IF(R83="GBP",1,_xll.BDP("GBP"&amp;R83&amp;" CURNCY","PX_LAST"))</f>
        <v>#N/A Invalid Security</v>
      </c>
      <c r="V83" s="393" t="e">
        <f t="shared" si="60"/>
        <v>#VALUE!</v>
      </c>
      <c r="W83" s="307"/>
      <c r="X83" s="279" t="str">
        <f t="shared" si="61"/>
        <v>#N/A Mandatory parameter [SECURITY] cannot be empty</v>
      </c>
      <c r="Y83" s="306">
        <f t="shared" si="62"/>
        <v>0</v>
      </c>
      <c r="Z83" s="281">
        <f t="shared" si="63"/>
        <v>0</v>
      </c>
      <c r="AA83" s="281" t="e">
        <f t="shared" si="64"/>
        <v>#VALUE!</v>
      </c>
      <c r="AB83" s="307" t="str" cm="1">
        <f t="array" ref="AB83">_xll.BDP(P83&amp;" Govt","PX_DIRTY_MID")</f>
        <v>#N/A Mandatory parameter [SECURITY] cannot be empty Govt</v>
      </c>
      <c r="AC83" s="310" t="e">
        <f t="shared" si="65"/>
        <v>#VALUE!</v>
      </c>
      <c r="AD83" s="280">
        <f t="shared" si="66"/>
        <v>0</v>
      </c>
      <c r="AE83" s="281"/>
      <c r="AF83" s="281">
        <f t="shared" si="67"/>
        <v>0</v>
      </c>
      <c r="AG83" s="281" t="e">
        <f t="shared" si="68"/>
        <v>#VALUE!</v>
      </c>
      <c r="AH83" s="310" t="e">
        <f t="shared" si="69"/>
        <v>#VALUE!</v>
      </c>
      <c r="AI83" s="280" t="b">
        <f t="shared" si="70"/>
        <v>1</v>
      </c>
      <c r="AJ83" s="307" t="e">
        <f t="shared" si="71"/>
        <v>#VALUE!</v>
      </c>
      <c r="AK83" s="321" t="s">
        <v>1342</v>
      </c>
      <c r="AL83" s="322">
        <f t="shared" si="72"/>
        <v>0</v>
      </c>
      <c r="AM83" s="322">
        <f t="shared" si="73"/>
        <v>0</v>
      </c>
      <c r="AN83" s="322" t="str">
        <f t="shared" si="74"/>
        <v>Buy</v>
      </c>
      <c r="AO83" s="323">
        <f t="shared" si="75"/>
        <v>0</v>
      </c>
      <c r="AP83" s="322" t="str">
        <f t="shared" si="76"/>
        <v>EULNGFI</v>
      </c>
      <c r="AQ83" s="324" t="str">
        <f t="shared" si="77"/>
        <v>07/16/2024</v>
      </c>
      <c r="AR83" s="322" t="s">
        <v>1035</v>
      </c>
      <c r="AS83" s="322" t="s">
        <v>1024</v>
      </c>
      <c r="AT83" s="322" t="s">
        <v>1025</v>
      </c>
      <c r="AU83" s="322"/>
      <c r="AV83" s="327"/>
      <c r="AW83" s="280" t="str" cm="1">
        <f t="array" ref="AW83">_xll.BDP(I83,"SECURITY_TYP")</f>
        <v>#N/A Mandatory parameter [SECURITY] cannot be empty</v>
      </c>
    </row>
    <row r="84" spans="8:49" hidden="1" x14ac:dyDescent="0.35">
      <c r="H84" s="287" t="e">
        <f t="shared" si="58"/>
        <v>#N/A</v>
      </c>
      <c r="P84" t="str" cm="1">
        <f t="array" ref="P84">_xll.BDP(I84,"ID_ISIN")</f>
        <v>#N/A Mandatory parameter [SECURITY] cannot be empty</v>
      </c>
      <c r="Q84" t="str" cm="1">
        <f t="array" ref="Q84">_xll.BDP(P84&amp;" Govt","MATURITY")</f>
        <v>#N/A Mandatory parameter [SECURITY] cannot be empty Govt</v>
      </c>
      <c r="R84" t="str" cm="1">
        <f t="array" ref="R84">_xll.BDP(I84,"CRNCY")</f>
        <v>#N/A Mandatory parameter [SECURITY] cannot be empty</v>
      </c>
      <c r="S84" s="307" t="str" cm="1">
        <f t="array" ref="S84">_xll.BDP(P84&amp;" Govt","RISK_MID")</f>
        <v>#N/A Mandatory parameter [SECURITY] cannot be empty Govt</v>
      </c>
      <c r="T84" s="308" t="e">
        <f t="shared" si="59"/>
        <v>#VALUE!</v>
      </c>
      <c r="U84" s="280" t="str" cm="1">
        <f t="array" ref="U84">IF(R84="GBP",1,_xll.BDP("GBP"&amp;R84&amp;" CURNCY","PX_LAST"))</f>
        <v>#N/A Invalid Security</v>
      </c>
      <c r="V84" s="393" t="e">
        <f t="shared" si="60"/>
        <v>#VALUE!</v>
      </c>
      <c r="W84" s="307"/>
      <c r="X84" s="249" t="str">
        <f t="shared" si="61"/>
        <v>#N/A Mandatory parameter [SECURITY] cannot be empty</v>
      </c>
      <c r="Y84" s="306">
        <f t="shared" si="62"/>
        <v>0</v>
      </c>
      <c r="Z84" s="281">
        <f t="shared" si="63"/>
        <v>0</v>
      </c>
      <c r="AA84" s="281" t="e">
        <f t="shared" si="64"/>
        <v>#VALUE!</v>
      </c>
      <c r="AB84" s="307" t="str" cm="1">
        <f t="array" ref="AB84">_xll.BDP(P84&amp;" Govt","PX_DIRTY_MID")</f>
        <v>#N/A Mandatory parameter [SECURITY] cannot be empty Govt</v>
      </c>
      <c r="AC84" s="310" t="e">
        <f t="shared" si="65"/>
        <v>#VALUE!</v>
      </c>
      <c r="AD84">
        <f t="shared" si="66"/>
        <v>0</v>
      </c>
      <c r="AF84" s="281">
        <f t="shared" si="67"/>
        <v>0</v>
      </c>
      <c r="AG84" s="281" t="e">
        <f t="shared" si="68"/>
        <v>#VALUE!</v>
      </c>
      <c r="AH84" s="310" t="e">
        <f t="shared" si="69"/>
        <v>#VALUE!</v>
      </c>
      <c r="AI84" t="b">
        <f t="shared" si="70"/>
        <v>1</v>
      </c>
      <c r="AJ84" s="307" t="e">
        <f t="shared" si="71"/>
        <v>#VALUE!</v>
      </c>
      <c r="AK84" s="265" t="s">
        <v>1342</v>
      </c>
      <c r="AL84" s="266">
        <f t="shared" si="72"/>
        <v>0</v>
      </c>
      <c r="AM84" s="266">
        <f t="shared" si="73"/>
        <v>0</v>
      </c>
      <c r="AN84" s="266" t="str">
        <f t="shared" si="74"/>
        <v>Buy</v>
      </c>
      <c r="AO84" s="328">
        <f t="shared" si="75"/>
        <v>0</v>
      </c>
      <c r="AP84" s="266" t="str">
        <f t="shared" si="76"/>
        <v>EULNGFI</v>
      </c>
      <c r="AQ84" s="330" t="str">
        <f t="shared" si="77"/>
        <v>07/16/2024</v>
      </c>
      <c r="AR84" s="266" t="s">
        <v>1035</v>
      </c>
      <c r="AS84" s="266" t="s">
        <v>1024</v>
      </c>
      <c r="AT84" s="266" t="s">
        <v>1025</v>
      </c>
      <c r="AW84" t="str" cm="1">
        <f t="array" ref="AW84">_xll.BDP(I84,"SECURITY_TYP")</f>
        <v>#N/A Mandatory parameter [SECURITY] cannot be empty</v>
      </c>
    </row>
    <row r="85" spans="8:49" hidden="1" x14ac:dyDescent="0.35">
      <c r="H85" s="287" t="e">
        <f t="shared" si="58"/>
        <v>#N/A</v>
      </c>
      <c r="P85" t="str" cm="1">
        <f t="array" ref="P85">_xll.BDP(I85,"ID_ISIN")</f>
        <v>#N/A Mandatory parameter [SECURITY] cannot be empty</v>
      </c>
      <c r="Q85" t="str" cm="1">
        <f t="array" ref="Q85">_xll.BDP(P85&amp;" Govt","MATURITY")</f>
        <v>#N/A Mandatory parameter [SECURITY] cannot be empty Govt</v>
      </c>
      <c r="R85" t="str" cm="1">
        <f t="array" ref="R85">_xll.BDP(I85,"CRNCY")</f>
        <v>#N/A Mandatory parameter [SECURITY] cannot be empty</v>
      </c>
      <c r="S85" s="307" t="str" cm="1">
        <f t="array" ref="S85">_xll.BDP(P85&amp;" Govt","RISK_MID")</f>
        <v>#N/A Mandatory parameter [SECURITY] cannot be empty Govt</v>
      </c>
      <c r="T85" s="308" t="e">
        <f t="shared" si="59"/>
        <v>#VALUE!</v>
      </c>
      <c r="U85" s="280" t="str" cm="1">
        <f t="array" ref="U85">IF(R85="GBP",1,_xll.BDP("GBP"&amp;R85&amp;" CURNCY","PX_LAST"))</f>
        <v>#N/A Invalid Security</v>
      </c>
      <c r="V85" s="393" t="e">
        <f t="shared" si="60"/>
        <v>#VALUE!</v>
      </c>
      <c r="W85" s="307"/>
      <c r="X85" s="249" t="str">
        <f t="shared" si="61"/>
        <v>#N/A Mandatory parameter [SECURITY] cannot be empty</v>
      </c>
      <c r="Y85" s="306">
        <f t="shared" si="62"/>
        <v>0</v>
      </c>
      <c r="Z85" s="281">
        <f t="shared" si="63"/>
        <v>0</v>
      </c>
      <c r="AA85" s="281" t="e">
        <f t="shared" si="64"/>
        <v>#VALUE!</v>
      </c>
      <c r="AB85" s="307" t="str" cm="1">
        <f t="array" ref="AB85">_xll.BDP(P85&amp;" Govt","PX_DIRTY_MID")</f>
        <v>#N/A Mandatory parameter [SECURITY] cannot be empty Govt</v>
      </c>
      <c r="AC85" s="310" t="e">
        <f t="shared" si="65"/>
        <v>#VALUE!</v>
      </c>
      <c r="AD85">
        <f t="shared" si="66"/>
        <v>0</v>
      </c>
      <c r="AF85" s="281">
        <f t="shared" si="67"/>
        <v>0</v>
      </c>
      <c r="AG85" s="281" t="e">
        <f t="shared" si="68"/>
        <v>#VALUE!</v>
      </c>
      <c r="AH85" s="310" t="e">
        <f t="shared" si="69"/>
        <v>#VALUE!</v>
      </c>
      <c r="AI85" t="b">
        <f t="shared" si="70"/>
        <v>1</v>
      </c>
      <c r="AJ85" s="307" t="e">
        <f t="shared" si="71"/>
        <v>#VALUE!</v>
      </c>
      <c r="AK85" s="265" t="s">
        <v>1342</v>
      </c>
      <c r="AL85" s="266">
        <f t="shared" si="72"/>
        <v>0</v>
      </c>
      <c r="AM85" s="266">
        <f t="shared" si="73"/>
        <v>0</v>
      </c>
      <c r="AN85" s="266" t="str">
        <f t="shared" si="74"/>
        <v>Buy</v>
      </c>
      <c r="AO85" s="328">
        <f t="shared" si="75"/>
        <v>0</v>
      </c>
      <c r="AP85" s="266" t="str">
        <f t="shared" si="76"/>
        <v>EULNGFI</v>
      </c>
      <c r="AQ85" s="330" t="str">
        <f t="shared" si="77"/>
        <v>07/16/2024</v>
      </c>
      <c r="AR85" s="266" t="s">
        <v>1035</v>
      </c>
      <c r="AS85" s="266" t="s">
        <v>1024</v>
      </c>
      <c r="AT85" s="266" t="s">
        <v>1025</v>
      </c>
      <c r="AW85" t="str" cm="1">
        <f t="array" ref="AW85">_xll.BDP(I85,"SECURITY_TYP")</f>
        <v>#N/A Mandatory parameter [SECURITY] cannot be empty</v>
      </c>
    </row>
    <row r="86" spans="8:49" hidden="1" x14ac:dyDescent="0.35">
      <c r="H86" s="287" t="e">
        <f t="shared" si="58"/>
        <v>#N/A</v>
      </c>
      <c r="I86" s="279"/>
      <c r="J86" s="280"/>
      <c r="K86" s="280"/>
      <c r="L86" s="306"/>
      <c r="M86" s="306"/>
      <c r="N86" s="282"/>
      <c r="O86" s="280"/>
      <c r="P86" s="280" t="str" cm="1">
        <f t="array" ref="P86">_xll.BDP(I86,"ID_ISIN")</f>
        <v>#N/A Mandatory parameter [SECURITY] cannot be empty</v>
      </c>
      <c r="Q86" s="280" t="str" cm="1">
        <f t="array" ref="Q86">_xll.BDP(P86&amp;" Govt","MATURITY")</f>
        <v>#N/A Mandatory parameter [SECURITY] cannot be empty Govt</v>
      </c>
      <c r="R86" s="280" t="str" cm="1">
        <f t="array" ref="R86">_xll.BDP(I86,"CRNCY")</f>
        <v>#N/A Mandatory parameter [SECURITY] cannot be empty</v>
      </c>
      <c r="S86" s="307" t="str" cm="1">
        <f t="array" ref="S86">_xll.BDP(P86&amp;" Govt","RISK_MID")</f>
        <v>#N/A Mandatory parameter [SECURITY] cannot be empty Govt</v>
      </c>
      <c r="T86" s="308" t="e">
        <f t="shared" si="59"/>
        <v>#VALUE!</v>
      </c>
      <c r="U86" s="280" t="str" cm="1">
        <f t="array" ref="U86">IF(R86="GBP",1,_xll.BDP("GBP"&amp;R86&amp;" CURNCY","PX_LAST"))</f>
        <v>#N/A Invalid Security</v>
      </c>
      <c r="V86" s="393" t="e">
        <f t="shared" si="60"/>
        <v>#VALUE!</v>
      </c>
      <c r="W86" s="307"/>
      <c r="X86" s="279" t="str">
        <f t="shared" si="61"/>
        <v>#N/A Mandatory parameter [SECURITY] cannot be empty</v>
      </c>
      <c r="Y86" s="306">
        <f t="shared" si="62"/>
        <v>0</v>
      </c>
      <c r="Z86" s="281">
        <f t="shared" si="63"/>
        <v>0</v>
      </c>
      <c r="AA86" s="281" t="e">
        <f t="shared" si="64"/>
        <v>#VALUE!</v>
      </c>
      <c r="AB86" s="307" t="str" cm="1">
        <f t="array" ref="AB86">_xll.BDP(P86&amp;" Govt","PX_DIRTY_MID")</f>
        <v>#N/A Mandatory parameter [SECURITY] cannot be empty Govt</v>
      </c>
      <c r="AC86" s="310" t="e">
        <f t="shared" si="65"/>
        <v>#VALUE!</v>
      </c>
      <c r="AD86" s="280">
        <f t="shared" si="66"/>
        <v>0</v>
      </c>
      <c r="AE86" s="281"/>
      <c r="AF86" s="281">
        <f t="shared" si="67"/>
        <v>0</v>
      </c>
      <c r="AG86" s="281" t="e">
        <f t="shared" si="68"/>
        <v>#VALUE!</v>
      </c>
      <c r="AH86" s="310" t="e">
        <f t="shared" si="69"/>
        <v>#VALUE!</v>
      </c>
      <c r="AI86" s="280" t="b">
        <f t="shared" si="70"/>
        <v>1</v>
      </c>
      <c r="AJ86" s="307" t="e">
        <f t="shared" si="71"/>
        <v>#VALUE!</v>
      </c>
      <c r="AK86" s="321" t="s">
        <v>1342</v>
      </c>
      <c r="AL86" s="322">
        <f t="shared" si="72"/>
        <v>0</v>
      </c>
      <c r="AM86" s="322">
        <f t="shared" si="73"/>
        <v>0</v>
      </c>
      <c r="AN86" s="322" t="str">
        <f t="shared" si="74"/>
        <v>Buy</v>
      </c>
      <c r="AO86" s="323">
        <f t="shared" si="75"/>
        <v>0</v>
      </c>
      <c r="AP86" s="322" t="str">
        <f t="shared" si="76"/>
        <v>EULNGFI</v>
      </c>
      <c r="AQ86" s="324" t="str">
        <f t="shared" si="77"/>
        <v>07/16/2024</v>
      </c>
      <c r="AR86" s="322" t="s">
        <v>1035</v>
      </c>
      <c r="AS86" s="322" t="s">
        <v>1024</v>
      </c>
      <c r="AT86" s="322" t="s">
        <v>1025</v>
      </c>
      <c r="AU86" s="322"/>
      <c r="AV86" s="327"/>
      <c r="AW86" s="280" t="str" cm="1">
        <f t="array" ref="AW86">_xll.BDP(I86,"SECURITY_TYP")</f>
        <v>#N/A Mandatory parameter [SECURITY] cannot be empty</v>
      </c>
    </row>
    <row r="87" spans="8:49" hidden="1" x14ac:dyDescent="0.35">
      <c r="H87" s="287" t="e">
        <f t="shared" si="58"/>
        <v>#N/A</v>
      </c>
      <c r="P87" t="str" cm="1">
        <f t="array" ref="P87">_xll.BDP(I87,"ID_ISIN")</f>
        <v>#N/A Mandatory parameter [SECURITY] cannot be empty</v>
      </c>
      <c r="Q87" t="str" cm="1">
        <f t="array" ref="Q87">_xll.BDP(P87&amp;" Govt","MATURITY")</f>
        <v>#N/A Mandatory parameter [SECURITY] cannot be empty Govt</v>
      </c>
      <c r="R87" t="str" cm="1">
        <f t="array" ref="R87">_xll.BDP(I87,"CRNCY")</f>
        <v>#N/A Mandatory parameter [SECURITY] cannot be empty</v>
      </c>
      <c r="S87" s="307" t="str" cm="1">
        <f t="array" ref="S87">_xll.BDP(P87&amp;" Govt","RISK_MID")</f>
        <v>#N/A Mandatory parameter [SECURITY] cannot be empty Govt</v>
      </c>
      <c r="T87" s="308" t="e">
        <f t="shared" si="59"/>
        <v>#VALUE!</v>
      </c>
      <c r="U87" s="280" t="str" cm="1">
        <f t="array" ref="U87">IF(R87="GBP",1,_xll.BDP("GBP"&amp;R87&amp;" CURNCY","PX_LAST"))</f>
        <v>#N/A Invalid Security</v>
      </c>
      <c r="V87" s="393" t="e">
        <f t="shared" si="60"/>
        <v>#VALUE!</v>
      </c>
      <c r="W87" s="307"/>
      <c r="X87" s="249" t="str">
        <f t="shared" si="61"/>
        <v>#N/A Mandatory parameter [SECURITY] cannot be empty</v>
      </c>
      <c r="Y87" s="306">
        <f t="shared" si="62"/>
        <v>0</v>
      </c>
      <c r="Z87" s="281">
        <f t="shared" si="63"/>
        <v>0</v>
      </c>
      <c r="AA87" s="281" t="e">
        <f t="shared" si="64"/>
        <v>#VALUE!</v>
      </c>
      <c r="AB87" s="307" t="str" cm="1">
        <f t="array" ref="AB87">_xll.BDP(P87&amp;" Govt","PX_DIRTY_MID")</f>
        <v>#N/A Mandatory parameter [SECURITY] cannot be empty Govt</v>
      </c>
      <c r="AC87" s="310" t="e">
        <f t="shared" si="65"/>
        <v>#VALUE!</v>
      </c>
      <c r="AD87">
        <f t="shared" si="66"/>
        <v>0</v>
      </c>
      <c r="AF87" s="281">
        <f t="shared" si="67"/>
        <v>0</v>
      </c>
      <c r="AG87" s="281" t="e">
        <f t="shared" si="68"/>
        <v>#VALUE!</v>
      </c>
      <c r="AH87" s="310" t="e">
        <f t="shared" si="69"/>
        <v>#VALUE!</v>
      </c>
      <c r="AI87" t="b">
        <f t="shared" si="70"/>
        <v>1</v>
      </c>
      <c r="AJ87" s="307" t="e">
        <f t="shared" si="71"/>
        <v>#VALUE!</v>
      </c>
      <c r="AK87" s="265" t="s">
        <v>1342</v>
      </c>
      <c r="AL87" s="266">
        <f t="shared" si="72"/>
        <v>0</v>
      </c>
      <c r="AM87" s="266">
        <f t="shared" si="73"/>
        <v>0</v>
      </c>
      <c r="AN87" s="266" t="str">
        <f t="shared" si="74"/>
        <v>Buy</v>
      </c>
      <c r="AO87" s="328">
        <f t="shared" si="75"/>
        <v>0</v>
      </c>
      <c r="AP87" s="266" t="str">
        <f t="shared" si="76"/>
        <v>EULNGFI</v>
      </c>
      <c r="AQ87" s="330" t="str">
        <f t="shared" si="77"/>
        <v>07/16/2024</v>
      </c>
      <c r="AR87" s="266" t="s">
        <v>1035</v>
      </c>
      <c r="AS87" s="266" t="s">
        <v>1024</v>
      </c>
      <c r="AT87" s="266" t="s">
        <v>1025</v>
      </c>
      <c r="AW87" t="str" cm="1">
        <f t="array" ref="AW87">_xll.BDP(I87,"SECURITY_TYP")</f>
        <v>#N/A Mandatory parameter [SECURITY] cannot be empty</v>
      </c>
    </row>
    <row r="88" spans="8:49" hidden="1" x14ac:dyDescent="0.35">
      <c r="H88" s="287" t="e">
        <f t="shared" si="58"/>
        <v>#N/A</v>
      </c>
      <c r="P88" t="str" cm="1">
        <f t="array" ref="P88">_xll.BDP(I88,"ID_ISIN")</f>
        <v>#N/A Mandatory parameter [SECURITY] cannot be empty</v>
      </c>
      <c r="Q88" t="str" cm="1">
        <f t="array" ref="Q88">_xll.BDP(P88&amp;" Govt","MATURITY")</f>
        <v>#N/A Mandatory parameter [SECURITY] cannot be empty Govt</v>
      </c>
      <c r="R88" t="str" cm="1">
        <f t="array" ref="R88">_xll.BDP(I88,"CRNCY")</f>
        <v>#N/A Mandatory parameter [SECURITY] cannot be empty</v>
      </c>
      <c r="S88" s="307" t="str" cm="1">
        <f t="array" ref="S88">_xll.BDP(P88&amp;" Govt","RISK_MID")</f>
        <v>#N/A Mandatory parameter [SECURITY] cannot be empty Govt</v>
      </c>
      <c r="T88" s="308" t="e">
        <f t="shared" si="59"/>
        <v>#VALUE!</v>
      </c>
      <c r="U88" s="280" t="str" cm="1">
        <f t="array" ref="U88">IF(R88="GBP",1,_xll.BDP("GBP"&amp;R88&amp;" CURNCY","PX_LAST"))</f>
        <v>#N/A Invalid Security</v>
      </c>
      <c r="V88" s="393" t="e">
        <f t="shared" si="60"/>
        <v>#VALUE!</v>
      </c>
      <c r="W88" s="307"/>
      <c r="X88" s="249" t="str">
        <f t="shared" si="61"/>
        <v>#N/A Mandatory parameter [SECURITY] cannot be empty</v>
      </c>
      <c r="Y88" s="306">
        <f t="shared" si="62"/>
        <v>0</v>
      </c>
      <c r="Z88" s="281">
        <f t="shared" si="63"/>
        <v>0</v>
      </c>
      <c r="AA88" s="281" t="e">
        <f t="shared" si="64"/>
        <v>#VALUE!</v>
      </c>
      <c r="AB88" s="307" t="str" cm="1">
        <f t="array" ref="AB88">_xll.BDP(P88&amp;" Govt","PX_DIRTY_MID")</f>
        <v>#N/A Mandatory parameter [SECURITY] cannot be empty Govt</v>
      </c>
      <c r="AC88" s="310" t="e">
        <f t="shared" si="65"/>
        <v>#VALUE!</v>
      </c>
      <c r="AD88">
        <f t="shared" si="66"/>
        <v>0</v>
      </c>
      <c r="AF88" s="281">
        <f t="shared" si="67"/>
        <v>0</v>
      </c>
      <c r="AG88" s="281" t="e">
        <f t="shared" si="68"/>
        <v>#VALUE!</v>
      </c>
      <c r="AH88" s="310" t="e">
        <f t="shared" si="69"/>
        <v>#VALUE!</v>
      </c>
      <c r="AI88" t="b">
        <f t="shared" si="70"/>
        <v>1</v>
      </c>
      <c r="AJ88" s="307" t="e">
        <f t="shared" si="71"/>
        <v>#VALUE!</v>
      </c>
      <c r="AK88" s="265" t="s">
        <v>1342</v>
      </c>
      <c r="AL88" s="266">
        <f t="shared" si="72"/>
        <v>0</v>
      </c>
      <c r="AM88" s="266">
        <f t="shared" si="73"/>
        <v>0</v>
      </c>
      <c r="AN88" s="266" t="str">
        <f t="shared" si="74"/>
        <v>Buy</v>
      </c>
      <c r="AO88" s="328">
        <f t="shared" si="75"/>
        <v>0</v>
      </c>
      <c r="AP88" s="266" t="str">
        <f t="shared" si="76"/>
        <v>EULNGFI</v>
      </c>
      <c r="AQ88" s="330" t="str">
        <f t="shared" si="77"/>
        <v>07/16/2024</v>
      </c>
      <c r="AR88" s="266" t="s">
        <v>1035</v>
      </c>
      <c r="AS88" s="266" t="s">
        <v>1024</v>
      </c>
      <c r="AT88" s="266" t="s">
        <v>1025</v>
      </c>
      <c r="AW88" t="str" cm="1">
        <f t="array" ref="AW88">_xll.BDP(I88,"SECURITY_TYP")</f>
        <v>#N/A Mandatory parameter [SECURITY] cannot be empty</v>
      </c>
    </row>
    <row r="89" spans="8:49" hidden="1" x14ac:dyDescent="0.35">
      <c r="H89" s="287" t="e">
        <f t="shared" si="58"/>
        <v>#N/A</v>
      </c>
      <c r="P89" t="str" cm="1">
        <f t="array" ref="P89">_xll.BDP(I89,"ID_ISIN")</f>
        <v>#N/A Mandatory parameter [SECURITY] cannot be empty</v>
      </c>
      <c r="Q89" t="str" cm="1">
        <f t="array" ref="Q89">_xll.BDP(P89&amp;" Govt","MATURITY")</f>
        <v>#N/A Mandatory parameter [SECURITY] cannot be empty Govt</v>
      </c>
      <c r="R89" t="str" cm="1">
        <f t="array" ref="R89">_xll.BDP(I89,"CRNCY")</f>
        <v>#N/A Mandatory parameter [SECURITY] cannot be empty</v>
      </c>
      <c r="S89" s="307" t="str" cm="1">
        <f t="array" ref="S89">_xll.BDP(P89&amp;" Govt","RISK_MID")</f>
        <v>#N/A Mandatory parameter [SECURITY] cannot be empty Govt</v>
      </c>
      <c r="T89" s="308" t="e">
        <f t="shared" si="59"/>
        <v>#VALUE!</v>
      </c>
      <c r="U89" s="280" t="str" cm="1">
        <f t="array" ref="U89">IF(R89="GBP",1,_xll.BDP("GBP"&amp;R89&amp;" CURNCY","PX_LAST"))</f>
        <v>#N/A Invalid Security</v>
      </c>
      <c r="V89" s="393" t="e">
        <f t="shared" si="60"/>
        <v>#VALUE!</v>
      </c>
      <c r="W89" s="307"/>
      <c r="X89" s="249" t="str">
        <f t="shared" si="61"/>
        <v>#N/A Mandatory parameter [SECURITY] cannot be empty</v>
      </c>
      <c r="Y89" s="306">
        <f t="shared" si="62"/>
        <v>0</v>
      </c>
      <c r="Z89" s="281">
        <f t="shared" si="63"/>
        <v>0</v>
      </c>
      <c r="AA89" s="281" t="e">
        <f t="shared" si="64"/>
        <v>#VALUE!</v>
      </c>
      <c r="AB89" s="307" t="str" cm="1">
        <f t="array" ref="AB89">_xll.BDP(P89&amp;" Govt","PX_DIRTY_MID")</f>
        <v>#N/A Mandatory parameter [SECURITY] cannot be empty Govt</v>
      </c>
      <c r="AC89" s="310" t="e">
        <f t="shared" si="65"/>
        <v>#VALUE!</v>
      </c>
      <c r="AD89">
        <f t="shared" si="66"/>
        <v>0</v>
      </c>
      <c r="AF89" s="281">
        <f t="shared" si="67"/>
        <v>0</v>
      </c>
      <c r="AG89" s="281" t="e">
        <f t="shared" si="68"/>
        <v>#VALUE!</v>
      </c>
      <c r="AH89" s="310" t="e">
        <f t="shared" si="69"/>
        <v>#VALUE!</v>
      </c>
      <c r="AI89" t="b">
        <f t="shared" si="70"/>
        <v>1</v>
      </c>
      <c r="AJ89" s="307" t="e">
        <f t="shared" si="71"/>
        <v>#VALUE!</v>
      </c>
      <c r="AK89" s="265" t="s">
        <v>1342</v>
      </c>
      <c r="AL89" s="266">
        <f t="shared" si="72"/>
        <v>0</v>
      </c>
      <c r="AM89" s="266">
        <f t="shared" si="73"/>
        <v>0</v>
      </c>
      <c r="AN89" s="266" t="str">
        <f t="shared" si="74"/>
        <v>Buy</v>
      </c>
      <c r="AO89" s="328">
        <f t="shared" si="75"/>
        <v>0</v>
      </c>
      <c r="AP89" s="266" t="str">
        <f t="shared" si="76"/>
        <v>EULNGFI</v>
      </c>
      <c r="AQ89" s="330" t="str">
        <f t="shared" si="77"/>
        <v>07/16/2024</v>
      </c>
      <c r="AR89" s="266" t="s">
        <v>1035</v>
      </c>
      <c r="AS89" s="266" t="s">
        <v>1024</v>
      </c>
      <c r="AT89" s="266" t="s">
        <v>1025</v>
      </c>
      <c r="AW89" t="str" cm="1">
        <f t="array" ref="AW89">_xll.BDP(I89,"SECURITY_TYP")</f>
        <v>#N/A Mandatory parameter [SECURITY] cannot be empty</v>
      </c>
    </row>
    <row r="90" spans="8:49" hidden="1" x14ac:dyDescent="0.35">
      <c r="H90" s="287" t="e">
        <f t="shared" si="58"/>
        <v>#N/A</v>
      </c>
      <c r="I90" s="279"/>
      <c r="J90" s="280"/>
      <c r="K90" s="280"/>
      <c r="L90" s="306"/>
      <c r="M90" s="306"/>
      <c r="N90" s="282"/>
      <c r="O90" s="280"/>
      <c r="P90" s="280" t="str" cm="1">
        <f t="array" ref="P90">_xll.BDP(I90,"ID_ISIN")</f>
        <v>#N/A Mandatory parameter [SECURITY] cannot be empty</v>
      </c>
      <c r="Q90" s="280" t="str" cm="1">
        <f t="array" ref="Q90">_xll.BDP(P90&amp;" Govt","MATURITY")</f>
        <v>#N/A Mandatory parameter [SECURITY] cannot be empty Govt</v>
      </c>
      <c r="R90" s="280" t="str" cm="1">
        <f t="array" ref="R90">_xll.BDP(I90,"CRNCY")</f>
        <v>#N/A Mandatory parameter [SECURITY] cannot be empty</v>
      </c>
      <c r="S90" s="307" t="str" cm="1">
        <f t="array" ref="S90">_xll.BDP(P90&amp;" Govt","RISK_MID")</f>
        <v>#N/A Mandatory parameter [SECURITY] cannot be empty Govt</v>
      </c>
      <c r="T90" s="308" t="e">
        <f t="shared" si="59"/>
        <v>#VALUE!</v>
      </c>
      <c r="U90" s="280" t="str" cm="1">
        <f t="array" ref="U90">IF(R90="GBP",1,_xll.BDP("GBP"&amp;R90&amp;" CURNCY","PX_LAST"))</f>
        <v>#N/A Invalid Security</v>
      </c>
      <c r="V90" s="393" t="e">
        <f t="shared" si="60"/>
        <v>#VALUE!</v>
      </c>
      <c r="W90" s="307"/>
      <c r="X90" s="279" t="str">
        <f t="shared" si="61"/>
        <v>#N/A Mandatory parameter [SECURITY] cannot be empty</v>
      </c>
      <c r="Y90" s="306">
        <f t="shared" si="62"/>
        <v>0</v>
      </c>
      <c r="Z90" s="281">
        <f t="shared" si="63"/>
        <v>0</v>
      </c>
      <c r="AA90" s="281" t="e">
        <f t="shared" si="64"/>
        <v>#VALUE!</v>
      </c>
      <c r="AB90" s="307" t="str" cm="1">
        <f t="array" ref="AB90">_xll.BDP(P90&amp;" Govt","PX_DIRTY_MID")</f>
        <v>#N/A Mandatory parameter [SECURITY] cannot be empty Govt</v>
      </c>
      <c r="AC90" s="310" t="e">
        <f t="shared" si="65"/>
        <v>#VALUE!</v>
      </c>
      <c r="AD90" s="280">
        <f t="shared" si="66"/>
        <v>0</v>
      </c>
      <c r="AE90" s="281"/>
      <c r="AF90" s="281">
        <f t="shared" si="67"/>
        <v>0</v>
      </c>
      <c r="AG90" s="281" t="e">
        <f t="shared" si="68"/>
        <v>#VALUE!</v>
      </c>
      <c r="AH90" s="310" t="e">
        <f t="shared" si="69"/>
        <v>#VALUE!</v>
      </c>
      <c r="AI90" s="280" t="b">
        <f t="shared" si="70"/>
        <v>1</v>
      </c>
      <c r="AJ90" s="307" t="e">
        <f t="shared" si="71"/>
        <v>#VALUE!</v>
      </c>
      <c r="AK90" s="321" t="s">
        <v>1342</v>
      </c>
      <c r="AL90" s="322">
        <f t="shared" si="72"/>
        <v>0</v>
      </c>
      <c r="AM90" s="322">
        <f t="shared" si="73"/>
        <v>0</v>
      </c>
      <c r="AN90" s="322" t="str">
        <f t="shared" si="74"/>
        <v>Buy</v>
      </c>
      <c r="AO90" s="323">
        <f t="shared" si="75"/>
        <v>0</v>
      </c>
      <c r="AP90" s="322" t="str">
        <f t="shared" si="76"/>
        <v>EULNGFI</v>
      </c>
      <c r="AQ90" s="378" t="str">
        <f t="shared" si="77"/>
        <v>07/16/2024</v>
      </c>
      <c r="AR90" s="322" t="s">
        <v>1035</v>
      </c>
      <c r="AS90" s="322" t="s">
        <v>1024</v>
      </c>
      <c r="AT90" s="322" t="s">
        <v>1025</v>
      </c>
      <c r="AU90" s="322"/>
      <c r="AV90" s="327"/>
      <c r="AW90" s="280" t="str" cm="1">
        <f t="array" ref="AW90">_xll.BDP(I90,"SECURITY_TYP")</f>
        <v>#N/A Mandatory parameter [SECURITY] cannot be empty</v>
      </c>
    </row>
    <row r="91" spans="8:49" hidden="1" x14ac:dyDescent="0.35">
      <c r="H91" s="287" t="e">
        <f t="shared" si="58"/>
        <v>#N/A</v>
      </c>
      <c r="P91" t="str" cm="1">
        <f t="array" ref="P91">_xll.BDP(I91,"ID_ISIN")</f>
        <v>#N/A Mandatory parameter [SECURITY] cannot be empty</v>
      </c>
      <c r="Q91" t="str" cm="1">
        <f t="array" ref="Q91">_xll.BDP(P91&amp;" Govt","MATURITY")</f>
        <v>#N/A Mandatory parameter [SECURITY] cannot be empty Govt</v>
      </c>
      <c r="R91" t="str" cm="1">
        <f t="array" ref="R91">_xll.BDP(I91,"CRNCY")</f>
        <v>#N/A Mandatory parameter [SECURITY] cannot be empty</v>
      </c>
      <c r="S91" s="307" t="str" cm="1">
        <f t="array" ref="S91">_xll.BDP(P91&amp;" Govt","RISK_MID")</f>
        <v>#N/A Mandatory parameter [SECURITY] cannot be empty Govt</v>
      </c>
      <c r="T91" s="308" t="e">
        <f t="shared" ref="T91:T92" si="78">S91*L91/(10*U91)</f>
        <v>#VALUE!</v>
      </c>
      <c r="U91" s="280" t="str" cm="1">
        <f t="array" ref="U91">IF(R91="GBP",1,_xll.BDP("GBP"&amp;R91&amp;" CURNCY","PX_LAST"))</f>
        <v>#N/A Invalid Security</v>
      </c>
      <c r="V91" s="393" t="e">
        <f t="shared" ref="V91:V92" si="79">T91/($I$3*100)</f>
        <v>#VALUE!</v>
      </c>
      <c r="W91" s="307"/>
      <c r="X91" s="249" t="str">
        <f t="shared" ref="X91:X92" si="80">P91</f>
        <v>#N/A Mandatory parameter [SECURITY] cannot be empty</v>
      </c>
      <c r="Y91" s="306">
        <f t="shared" ref="Y91:Y92" si="81">$Z$3*L91</f>
        <v>0</v>
      </c>
      <c r="Z91" s="281">
        <f t="shared" ref="Z91:Z92" si="82">Y91-L91</f>
        <v>0</v>
      </c>
      <c r="AA91" s="281" t="e">
        <f t="shared" ref="AA91:AA92" si="83">Z91*S91/(10*U91)</f>
        <v>#VALUE!</v>
      </c>
      <c r="AB91" s="307" t="str" cm="1">
        <f t="array" ref="AB91">_xll.BDP(P91&amp;" Govt","PX_DIRTY_MID")</f>
        <v>#N/A Mandatory parameter [SECURITY] cannot be empty Govt</v>
      </c>
      <c r="AC91" s="310" t="e">
        <f t="shared" ref="AC91:AC92" si="84">AB91*Z91*10/U91</f>
        <v>#VALUE!</v>
      </c>
      <c r="AD91">
        <f t="shared" ref="AD91:AD92" si="85">J91</f>
        <v>0</v>
      </c>
      <c r="AF91" s="281">
        <f t="shared" ref="AF91:AF92" si="86">IF(AE91="",Z91,AE91)</f>
        <v>0</v>
      </c>
      <c r="AG91" s="281" t="e">
        <f t="shared" ref="AG91:AG92" si="87">AF91*S91/(10*U91)</f>
        <v>#VALUE!</v>
      </c>
      <c r="AH91" s="310" t="e">
        <f t="shared" ref="AH91:AH92" si="88">AB91*AF91*10/U91</f>
        <v>#VALUE!</v>
      </c>
      <c r="AI91" t="b">
        <f t="shared" ref="AI91:AI92" si="89">ABS(AF91)&lt;=ABS(L91)</f>
        <v>1</v>
      </c>
      <c r="AJ91" s="307" t="e">
        <f t="shared" ref="AJ91:AJ134" si="90">AC91/($I$3*10000)</f>
        <v>#VALUE!</v>
      </c>
      <c r="AK91" s="265" t="s">
        <v>1342</v>
      </c>
      <c r="AL91" s="266">
        <f t="shared" ref="AL91:AL133" si="91">K91</f>
        <v>0</v>
      </c>
      <c r="AM91" s="266">
        <f t="shared" ref="AM91:AM92" si="92">I91</f>
        <v>0</v>
      </c>
      <c r="AN91" s="266" t="str">
        <f t="shared" ref="AN91:AN92" si="93">IF(AF91&lt;0,"Sell","Buy")</f>
        <v>Buy</v>
      </c>
      <c r="AO91" s="328">
        <f t="shared" ref="AO91:AO92" si="94">ABS(AF91)</f>
        <v>0</v>
      </c>
      <c r="AP91" s="266" t="str">
        <f t="shared" ref="AP91:AP92" si="95">IF(AW91="OIS Swap","EUFFSW",IF(AW91="SPOT","EUFFFX",IF(AW91="FORWARD","EUFFFX",IF(AW91="US GOVERNMENT","USFIDRV",IF(AW91="Financial commodity future.","USEQ","EULNGFI")))))</f>
        <v>EULNGFI</v>
      </c>
      <c r="AQ91" s="330" t="str">
        <f t="shared" ref="AQ91:AQ100" si="96">IF(AW91="Financial commodity future.",$AL$2,$AL$1)</f>
        <v>07/16/2024</v>
      </c>
      <c r="AR91" s="266" t="s">
        <v>1035</v>
      </c>
      <c r="AS91" s="266" t="s">
        <v>1024</v>
      </c>
      <c r="AT91" s="266" t="s">
        <v>1025</v>
      </c>
      <c r="AW91" t="str" cm="1">
        <f t="array" ref="AW91">_xll.BDP(I91,"SECURITY_TYP")</f>
        <v>#N/A Mandatory parameter [SECURITY] cannot be empty</v>
      </c>
    </row>
    <row r="92" spans="8:49" hidden="1" x14ac:dyDescent="0.35">
      <c r="H92" s="287" t="e">
        <f t="shared" si="58"/>
        <v>#N/A</v>
      </c>
      <c r="I92" s="279"/>
      <c r="J92" s="280"/>
      <c r="K92" s="280"/>
      <c r="L92" s="306"/>
      <c r="M92" s="306"/>
      <c r="N92" s="282"/>
      <c r="O92" s="280"/>
      <c r="P92" s="280" t="str" cm="1">
        <f t="array" ref="P92">_xll.BDP(I92,"ID_ISIN")</f>
        <v>#N/A Mandatory parameter [SECURITY] cannot be empty</v>
      </c>
      <c r="Q92" s="280" t="str" cm="1">
        <f t="array" ref="Q92">_xll.BDP(P92&amp;" Govt","MATURITY")</f>
        <v>#N/A Mandatory parameter [SECURITY] cannot be empty Govt</v>
      </c>
      <c r="R92" s="280" t="str" cm="1">
        <f t="array" ref="R92">_xll.BDP(I92,"CRNCY")</f>
        <v>#N/A Mandatory parameter [SECURITY] cannot be empty</v>
      </c>
      <c r="S92" s="307" t="str" cm="1">
        <f t="array" ref="S92">_xll.BDP(P92&amp;" Govt","RISK_MID")</f>
        <v>#N/A Mandatory parameter [SECURITY] cannot be empty Govt</v>
      </c>
      <c r="T92" s="308" t="e">
        <f t="shared" si="78"/>
        <v>#VALUE!</v>
      </c>
      <c r="U92" s="280" t="str" cm="1">
        <f t="array" ref="U92">IF(R92="GBP",1,_xll.BDP("GBP"&amp;R92&amp;" CURNCY","PX_LAST"))</f>
        <v>#N/A Invalid Security</v>
      </c>
      <c r="V92" s="393" t="e">
        <f t="shared" si="79"/>
        <v>#VALUE!</v>
      </c>
      <c r="W92" s="307"/>
      <c r="X92" s="279" t="str">
        <f t="shared" si="80"/>
        <v>#N/A Mandatory parameter [SECURITY] cannot be empty</v>
      </c>
      <c r="Y92" s="306">
        <f t="shared" si="81"/>
        <v>0</v>
      </c>
      <c r="Z92" s="281">
        <f t="shared" si="82"/>
        <v>0</v>
      </c>
      <c r="AA92" s="281" t="e">
        <f t="shared" si="83"/>
        <v>#VALUE!</v>
      </c>
      <c r="AB92" s="307" t="str" cm="1">
        <f t="array" ref="AB92">_xll.BDP(P92&amp;" Govt","PX_DIRTY_MID")</f>
        <v>#N/A Mandatory parameter [SECURITY] cannot be empty Govt</v>
      </c>
      <c r="AC92" s="310" t="e">
        <f t="shared" si="84"/>
        <v>#VALUE!</v>
      </c>
      <c r="AD92" s="280">
        <f t="shared" si="85"/>
        <v>0</v>
      </c>
      <c r="AE92" s="281"/>
      <c r="AF92" s="281">
        <f t="shared" si="86"/>
        <v>0</v>
      </c>
      <c r="AG92" s="281" t="e">
        <f t="shared" si="87"/>
        <v>#VALUE!</v>
      </c>
      <c r="AH92" s="310" t="e">
        <f t="shared" si="88"/>
        <v>#VALUE!</v>
      </c>
      <c r="AI92" s="280" t="b">
        <f t="shared" si="89"/>
        <v>1</v>
      </c>
      <c r="AJ92" s="307" t="e">
        <f t="shared" si="90"/>
        <v>#VALUE!</v>
      </c>
      <c r="AK92" s="321" t="s">
        <v>1342</v>
      </c>
      <c r="AL92" s="322">
        <f t="shared" si="91"/>
        <v>0</v>
      </c>
      <c r="AM92" s="322">
        <f t="shared" si="92"/>
        <v>0</v>
      </c>
      <c r="AN92" s="322" t="str">
        <f t="shared" si="93"/>
        <v>Buy</v>
      </c>
      <c r="AO92" s="323">
        <f t="shared" si="94"/>
        <v>0</v>
      </c>
      <c r="AP92" s="322" t="str">
        <f t="shared" si="95"/>
        <v>EULNGFI</v>
      </c>
      <c r="AQ92" s="324" t="str">
        <f t="shared" si="96"/>
        <v>07/16/2024</v>
      </c>
      <c r="AR92" s="322" t="s">
        <v>1035</v>
      </c>
      <c r="AS92" s="322" t="s">
        <v>1024</v>
      </c>
      <c r="AT92" s="322" t="s">
        <v>1025</v>
      </c>
      <c r="AU92" s="322"/>
      <c r="AV92" s="327"/>
      <c r="AW92" s="280" t="str" cm="1">
        <f t="array" ref="AW92">_xll.BDP(I92,"SECURITY_TYP")</f>
        <v>#N/A Mandatory parameter [SECURITY] cannot be empty</v>
      </c>
    </row>
    <row r="93" spans="8:49" hidden="1" x14ac:dyDescent="0.35">
      <c r="H93" s="287" t="e">
        <f t="shared" si="58"/>
        <v>#N/A</v>
      </c>
      <c r="P93" t="str" cm="1">
        <f t="array" ref="P93">_xll.BDP(I93,"ID_ISIN")</f>
        <v>#N/A Mandatory parameter [SECURITY] cannot be empty</v>
      </c>
      <c r="Q93" t="str" cm="1">
        <f t="array" ref="Q93">_xll.BDP(P93&amp;" Govt","MATURITY")</f>
        <v>#N/A Mandatory parameter [SECURITY] cannot be empty Govt</v>
      </c>
      <c r="R93" t="str" cm="1">
        <f t="array" ref="R93">_xll.BDP(I93,"CRNCY")</f>
        <v>#N/A Mandatory parameter [SECURITY] cannot be empty</v>
      </c>
      <c r="S93" s="307" t="str" cm="1">
        <f t="array" ref="S93">_xll.BDP(P93&amp;" Govt","RISK_MID")</f>
        <v>#N/A Mandatory parameter [SECURITY] cannot be empty Govt</v>
      </c>
      <c r="T93" s="308" t="e">
        <f t="shared" ref="T93:T134" si="97">S93*L93/(10*U93)</f>
        <v>#VALUE!</v>
      </c>
      <c r="U93" s="280" t="str" cm="1">
        <f t="array" ref="U93">IF(R93="GBP",1,_xll.BDP("GBP"&amp;R93&amp;" CURNCY","PX_LAST"))</f>
        <v>#N/A Invalid Security</v>
      </c>
      <c r="V93" s="393" t="e">
        <f t="shared" ref="V93:V134" si="98">T93/($I$3*100)</f>
        <v>#VALUE!</v>
      </c>
      <c r="W93" s="307"/>
      <c r="X93" s="249" t="str">
        <f t="shared" ref="X93:X134" si="99">P93</f>
        <v>#N/A Mandatory parameter [SECURITY] cannot be empty</v>
      </c>
      <c r="Y93" s="306">
        <f t="shared" ref="Y93:Y134" si="100">$Z$3*L93</f>
        <v>0</v>
      </c>
      <c r="Z93" s="281">
        <f t="shared" ref="Z93:Z134" si="101">Y93-L93</f>
        <v>0</v>
      </c>
      <c r="AA93" s="281" t="e">
        <f t="shared" ref="AA93:AA134" si="102">Z93*S93/(10*U93)</f>
        <v>#VALUE!</v>
      </c>
      <c r="AB93" s="307" t="str" cm="1">
        <f t="array" ref="AB93">_xll.BDP(P93&amp;" Govt","PX_DIRTY_MID")</f>
        <v>#N/A Mandatory parameter [SECURITY] cannot be empty Govt</v>
      </c>
      <c r="AC93" s="310" t="e">
        <f t="shared" ref="AC93:AC134" si="103">AB93*Z93*10/U93</f>
        <v>#VALUE!</v>
      </c>
      <c r="AD93">
        <f t="shared" ref="AD93:AD134" si="104">J93</f>
        <v>0</v>
      </c>
      <c r="AF93" s="281">
        <f t="shared" ref="AF93:AF134" si="105">IF(AE93="",Z93,AE93)</f>
        <v>0</v>
      </c>
      <c r="AG93" s="281" t="e">
        <f t="shared" ref="AG93:AG134" si="106">AF93*S93/(10*U93)</f>
        <v>#VALUE!</v>
      </c>
      <c r="AH93" s="310" t="e">
        <f t="shared" ref="AH93:AH134" si="107">AB93*AF93*10/U93</f>
        <v>#VALUE!</v>
      </c>
      <c r="AI93" t="b">
        <f t="shared" ref="AI93:AI134" si="108">ABS(AF93)&lt;=ABS(L93)</f>
        <v>1</v>
      </c>
      <c r="AJ93" s="307" t="e">
        <f t="shared" si="90"/>
        <v>#VALUE!</v>
      </c>
      <c r="AK93" s="265" t="s">
        <v>1342</v>
      </c>
      <c r="AL93" s="266">
        <f t="shared" si="91"/>
        <v>0</v>
      </c>
      <c r="AM93" s="266">
        <f t="shared" ref="AM93:AM134" si="109">I93</f>
        <v>0</v>
      </c>
      <c r="AN93" s="266" t="str">
        <f t="shared" ref="AN93:AN134" si="110">IF(AF93&lt;0,"Sell","Buy")</f>
        <v>Buy</v>
      </c>
      <c r="AO93" s="328">
        <f t="shared" ref="AO93:AO134" si="111">ABS(AF93)</f>
        <v>0</v>
      </c>
      <c r="AP93" s="266" t="str">
        <f t="shared" ref="AP93:AP134" si="112">IF(AW93="OIS Swap","EUFFSW",IF(AW93="SPOT","EUFFFX",IF(AW93="FORWARD","EUFFFX",IF(AW93="US GOVERNMENT","USFIDRV",IF(AW93="Financial commodity future.","USEQ","EULNGFI")))))</f>
        <v>EULNGFI</v>
      </c>
      <c r="AQ93" s="330" t="str">
        <f t="shared" si="96"/>
        <v>07/16/2024</v>
      </c>
      <c r="AR93" s="266" t="s">
        <v>1035</v>
      </c>
      <c r="AS93" s="266" t="s">
        <v>1024</v>
      </c>
      <c r="AT93" s="266" t="s">
        <v>1025</v>
      </c>
      <c r="AW93" t="str" cm="1">
        <f t="array" ref="AW93">_xll.BDP(I93,"SECURITY_TYP")</f>
        <v>#N/A Mandatory parameter [SECURITY] cannot be empty</v>
      </c>
    </row>
    <row r="94" spans="8:49" hidden="1" x14ac:dyDescent="0.35">
      <c r="H94" s="287" t="e">
        <f t="shared" si="58"/>
        <v>#N/A</v>
      </c>
      <c r="P94" t="str" cm="1">
        <f t="array" ref="P94">_xll.BDP(I94,"ID_ISIN")</f>
        <v>#N/A Mandatory parameter [SECURITY] cannot be empty</v>
      </c>
      <c r="Q94" t="str" cm="1">
        <f t="array" ref="Q94">_xll.BDP(P94&amp;" Govt","MATURITY")</f>
        <v>#N/A Mandatory parameter [SECURITY] cannot be empty Govt</v>
      </c>
      <c r="R94" t="str" cm="1">
        <f t="array" ref="R94">_xll.BDP(I94,"CRNCY")</f>
        <v>#N/A Mandatory parameter [SECURITY] cannot be empty</v>
      </c>
      <c r="S94" s="307" t="str" cm="1">
        <f t="array" ref="S94">_xll.BDP(P94&amp;" Govt","RISK_MID")</f>
        <v>#N/A Mandatory parameter [SECURITY] cannot be empty Govt</v>
      </c>
      <c r="T94" s="308" t="e">
        <f t="shared" si="97"/>
        <v>#VALUE!</v>
      </c>
      <c r="U94" s="280" t="str" cm="1">
        <f t="array" ref="U94">IF(R94="GBP",1,_xll.BDP("GBP"&amp;R94&amp;" CURNCY","PX_LAST"))</f>
        <v>#N/A Invalid Security</v>
      </c>
      <c r="V94" s="393" t="e">
        <f t="shared" si="98"/>
        <v>#VALUE!</v>
      </c>
      <c r="W94" s="307"/>
      <c r="X94" s="249" t="str">
        <f t="shared" si="99"/>
        <v>#N/A Mandatory parameter [SECURITY] cannot be empty</v>
      </c>
      <c r="Y94" s="306">
        <f t="shared" si="100"/>
        <v>0</v>
      </c>
      <c r="Z94" s="281">
        <f t="shared" si="101"/>
        <v>0</v>
      </c>
      <c r="AA94" s="281" t="e">
        <f t="shared" si="102"/>
        <v>#VALUE!</v>
      </c>
      <c r="AB94" s="307" t="str" cm="1">
        <f t="array" ref="AB94">_xll.BDP(P94&amp;" Govt","PX_DIRTY_MID")</f>
        <v>#N/A Mandatory parameter [SECURITY] cannot be empty Govt</v>
      </c>
      <c r="AC94" s="310" t="e">
        <f t="shared" si="103"/>
        <v>#VALUE!</v>
      </c>
      <c r="AD94">
        <f t="shared" si="104"/>
        <v>0</v>
      </c>
      <c r="AF94" s="281">
        <f t="shared" si="105"/>
        <v>0</v>
      </c>
      <c r="AG94" s="281" t="e">
        <f t="shared" si="106"/>
        <v>#VALUE!</v>
      </c>
      <c r="AH94" s="310" t="e">
        <f t="shared" si="107"/>
        <v>#VALUE!</v>
      </c>
      <c r="AI94" t="b">
        <f t="shared" si="108"/>
        <v>1</v>
      </c>
      <c r="AJ94" s="307" t="e">
        <f t="shared" si="90"/>
        <v>#VALUE!</v>
      </c>
      <c r="AK94" s="265" t="s">
        <v>1342</v>
      </c>
      <c r="AL94" s="266">
        <f t="shared" si="91"/>
        <v>0</v>
      </c>
      <c r="AM94" s="266">
        <f t="shared" si="109"/>
        <v>0</v>
      </c>
      <c r="AN94" s="266" t="str">
        <f t="shared" si="110"/>
        <v>Buy</v>
      </c>
      <c r="AO94" s="328">
        <f t="shared" si="111"/>
        <v>0</v>
      </c>
      <c r="AP94" s="266" t="str">
        <f t="shared" si="112"/>
        <v>EULNGFI</v>
      </c>
      <c r="AQ94" s="330" t="str">
        <f t="shared" si="96"/>
        <v>07/16/2024</v>
      </c>
      <c r="AR94" s="266" t="s">
        <v>1035</v>
      </c>
      <c r="AS94" s="266" t="s">
        <v>1024</v>
      </c>
      <c r="AT94" s="266" t="s">
        <v>1025</v>
      </c>
      <c r="AW94" t="str" cm="1">
        <f t="array" ref="AW94">_xll.BDP(I94,"SECURITY_TYP")</f>
        <v>#N/A Mandatory parameter [SECURITY] cannot be empty</v>
      </c>
    </row>
    <row r="95" spans="8:49" hidden="1" x14ac:dyDescent="0.35">
      <c r="H95" s="287" t="e">
        <f t="shared" si="58"/>
        <v>#N/A</v>
      </c>
      <c r="P95" t="str" cm="1">
        <f t="array" ref="P95">_xll.BDP(I95,"ID_ISIN")</f>
        <v>#N/A Mandatory parameter [SECURITY] cannot be empty</v>
      </c>
      <c r="Q95" t="str" cm="1">
        <f t="array" ref="Q95">_xll.BDP(P95&amp;" Govt","MATURITY")</f>
        <v>#N/A Mandatory parameter [SECURITY] cannot be empty Govt</v>
      </c>
      <c r="R95" t="str" cm="1">
        <f t="array" ref="R95">_xll.BDP(I95,"CRNCY")</f>
        <v>#N/A Mandatory parameter [SECURITY] cannot be empty</v>
      </c>
      <c r="S95" s="307" t="str" cm="1">
        <f t="array" ref="S95">_xll.BDP(P95&amp;" Govt","RISK_MID")</f>
        <v>#N/A Mandatory parameter [SECURITY] cannot be empty Govt</v>
      </c>
      <c r="T95" s="308" t="e">
        <f t="shared" si="97"/>
        <v>#VALUE!</v>
      </c>
      <c r="U95" s="280" t="str" cm="1">
        <f t="array" ref="U95">IF(R95="GBP",1,_xll.BDP("GBP"&amp;R95&amp;" CURNCY","PX_LAST"))</f>
        <v>#N/A Invalid Security</v>
      </c>
      <c r="V95" s="393" t="e">
        <f t="shared" si="98"/>
        <v>#VALUE!</v>
      </c>
      <c r="W95" s="307"/>
      <c r="X95" s="249" t="str">
        <f t="shared" si="99"/>
        <v>#N/A Mandatory parameter [SECURITY] cannot be empty</v>
      </c>
      <c r="Y95" s="306">
        <f t="shared" si="100"/>
        <v>0</v>
      </c>
      <c r="Z95" s="281">
        <f t="shared" si="101"/>
        <v>0</v>
      </c>
      <c r="AA95" s="281" t="e">
        <f t="shared" si="102"/>
        <v>#VALUE!</v>
      </c>
      <c r="AB95" s="307" t="str" cm="1">
        <f t="array" ref="AB95">_xll.BDP(P95&amp;" Govt","PX_DIRTY_MID")</f>
        <v>#N/A Mandatory parameter [SECURITY] cannot be empty Govt</v>
      </c>
      <c r="AC95" s="310" t="e">
        <f t="shared" si="103"/>
        <v>#VALUE!</v>
      </c>
      <c r="AD95">
        <f t="shared" si="104"/>
        <v>0</v>
      </c>
      <c r="AF95" s="281">
        <f t="shared" si="105"/>
        <v>0</v>
      </c>
      <c r="AG95" s="281" t="e">
        <f t="shared" si="106"/>
        <v>#VALUE!</v>
      </c>
      <c r="AH95" s="310" t="e">
        <f t="shared" si="107"/>
        <v>#VALUE!</v>
      </c>
      <c r="AI95" t="b">
        <f t="shared" si="108"/>
        <v>1</v>
      </c>
      <c r="AJ95" s="307" t="e">
        <f t="shared" si="90"/>
        <v>#VALUE!</v>
      </c>
      <c r="AK95" s="265" t="s">
        <v>1342</v>
      </c>
      <c r="AL95" s="266">
        <f t="shared" si="91"/>
        <v>0</v>
      </c>
      <c r="AM95" s="266">
        <f t="shared" si="109"/>
        <v>0</v>
      </c>
      <c r="AN95" s="266" t="str">
        <f t="shared" si="110"/>
        <v>Buy</v>
      </c>
      <c r="AO95" s="328">
        <f t="shared" si="111"/>
        <v>0</v>
      </c>
      <c r="AP95" s="266" t="str">
        <f t="shared" si="112"/>
        <v>EULNGFI</v>
      </c>
      <c r="AQ95" s="330" t="str">
        <f t="shared" si="96"/>
        <v>07/16/2024</v>
      </c>
      <c r="AR95" s="266" t="s">
        <v>1035</v>
      </c>
      <c r="AS95" s="266" t="s">
        <v>1024</v>
      </c>
      <c r="AT95" s="266" t="s">
        <v>1025</v>
      </c>
      <c r="AW95" t="str" cm="1">
        <f t="array" ref="AW95">_xll.BDP(I95,"SECURITY_TYP")</f>
        <v>#N/A Mandatory parameter [SECURITY] cannot be empty</v>
      </c>
    </row>
    <row r="96" spans="8:49" hidden="1" x14ac:dyDescent="0.35">
      <c r="H96" s="287" t="e">
        <f t="shared" si="58"/>
        <v>#N/A</v>
      </c>
      <c r="P96" t="str" cm="1">
        <f t="array" ref="P96">_xll.BDP(I96,"ID_ISIN")</f>
        <v>#N/A Mandatory parameter [SECURITY] cannot be empty</v>
      </c>
      <c r="Q96" t="str" cm="1">
        <f t="array" ref="Q96">_xll.BDP(P96&amp;" Govt","MATURITY")</f>
        <v>#N/A Mandatory parameter [SECURITY] cannot be empty Govt</v>
      </c>
      <c r="R96" t="str" cm="1">
        <f t="array" ref="R96">_xll.BDP(I96,"CRNCY")</f>
        <v>#N/A Mandatory parameter [SECURITY] cannot be empty</v>
      </c>
      <c r="S96" s="307" t="str" cm="1">
        <f t="array" ref="S96">_xll.BDP(P96&amp;" Govt","RISK_MID")</f>
        <v>#N/A Mandatory parameter [SECURITY] cannot be empty Govt</v>
      </c>
      <c r="T96" s="308" t="e">
        <f t="shared" si="97"/>
        <v>#VALUE!</v>
      </c>
      <c r="U96" s="280" t="str" cm="1">
        <f t="array" ref="U96">IF(R96="GBP",1,_xll.BDP("GBP"&amp;R96&amp;" CURNCY","PX_LAST"))</f>
        <v>#N/A Invalid Security</v>
      </c>
      <c r="V96" s="393" t="e">
        <f t="shared" si="98"/>
        <v>#VALUE!</v>
      </c>
      <c r="W96" s="307"/>
      <c r="X96" s="249" t="str">
        <f t="shared" si="99"/>
        <v>#N/A Mandatory parameter [SECURITY] cannot be empty</v>
      </c>
      <c r="Y96" s="306">
        <f t="shared" si="100"/>
        <v>0</v>
      </c>
      <c r="Z96" s="281">
        <f t="shared" si="101"/>
        <v>0</v>
      </c>
      <c r="AA96" s="281" t="e">
        <f t="shared" si="102"/>
        <v>#VALUE!</v>
      </c>
      <c r="AB96" s="307" t="str" cm="1">
        <f t="array" ref="AB96">_xll.BDP(P96&amp;" Govt","PX_DIRTY_MID")</f>
        <v>#N/A Mandatory parameter [SECURITY] cannot be empty Govt</v>
      </c>
      <c r="AC96" s="310" t="e">
        <f t="shared" si="103"/>
        <v>#VALUE!</v>
      </c>
      <c r="AD96">
        <f t="shared" si="104"/>
        <v>0</v>
      </c>
      <c r="AF96" s="281">
        <f t="shared" si="105"/>
        <v>0</v>
      </c>
      <c r="AG96" s="281" t="e">
        <f t="shared" si="106"/>
        <v>#VALUE!</v>
      </c>
      <c r="AH96" s="310" t="e">
        <f t="shared" si="107"/>
        <v>#VALUE!</v>
      </c>
      <c r="AI96" t="b">
        <f t="shared" si="108"/>
        <v>1</v>
      </c>
      <c r="AJ96" s="307" t="e">
        <f t="shared" si="90"/>
        <v>#VALUE!</v>
      </c>
      <c r="AK96" s="265" t="s">
        <v>1342</v>
      </c>
      <c r="AL96" s="266">
        <f t="shared" si="91"/>
        <v>0</v>
      </c>
      <c r="AM96" s="266">
        <f t="shared" si="109"/>
        <v>0</v>
      </c>
      <c r="AN96" s="266" t="str">
        <f t="shared" si="110"/>
        <v>Buy</v>
      </c>
      <c r="AO96" s="328">
        <f t="shared" si="111"/>
        <v>0</v>
      </c>
      <c r="AP96" s="266" t="str">
        <f t="shared" si="112"/>
        <v>EULNGFI</v>
      </c>
      <c r="AQ96" s="330" t="str">
        <f t="shared" si="96"/>
        <v>07/16/2024</v>
      </c>
      <c r="AR96" s="266" t="s">
        <v>1035</v>
      </c>
      <c r="AS96" s="266" t="s">
        <v>1024</v>
      </c>
      <c r="AT96" s="266" t="s">
        <v>1025</v>
      </c>
      <c r="AW96" t="str" cm="1">
        <f t="array" ref="AW96">_xll.BDP(I96,"SECURITY_TYP")</f>
        <v>#N/A Mandatory parameter [SECURITY] cannot be empty</v>
      </c>
    </row>
    <row r="97" spans="8:49" hidden="1" x14ac:dyDescent="0.35">
      <c r="H97" s="287" t="e">
        <f t="shared" si="58"/>
        <v>#N/A</v>
      </c>
      <c r="P97" t="str" cm="1">
        <f t="array" ref="P97">_xll.BDP(I97,"ID_ISIN")</f>
        <v>#N/A Mandatory parameter [SECURITY] cannot be empty</v>
      </c>
      <c r="Q97" t="str" cm="1">
        <f t="array" ref="Q97">_xll.BDP(P97&amp;" Govt","MATURITY")</f>
        <v>#N/A Mandatory parameter [SECURITY] cannot be empty Govt</v>
      </c>
      <c r="R97" t="str" cm="1">
        <f t="array" ref="R97">_xll.BDP(I97,"CRNCY")</f>
        <v>#N/A Mandatory parameter [SECURITY] cannot be empty</v>
      </c>
      <c r="S97" s="307" t="str" cm="1">
        <f t="array" ref="S97">_xll.BDP(P97&amp;" Govt","RISK_MID")</f>
        <v>#N/A Mandatory parameter [SECURITY] cannot be empty Govt</v>
      </c>
      <c r="T97" s="308" t="e">
        <f t="shared" si="97"/>
        <v>#VALUE!</v>
      </c>
      <c r="U97" s="280" t="str" cm="1">
        <f t="array" ref="U97">IF(R97="GBP",1,_xll.BDP("GBP"&amp;R97&amp;" CURNCY","PX_LAST"))</f>
        <v>#N/A Invalid Security</v>
      </c>
      <c r="V97" s="393" t="e">
        <f t="shared" si="98"/>
        <v>#VALUE!</v>
      </c>
      <c r="W97" s="307"/>
      <c r="X97" s="249" t="str">
        <f t="shared" si="99"/>
        <v>#N/A Mandatory parameter [SECURITY] cannot be empty</v>
      </c>
      <c r="Y97" s="306">
        <f t="shared" si="100"/>
        <v>0</v>
      </c>
      <c r="Z97" s="281">
        <f t="shared" si="101"/>
        <v>0</v>
      </c>
      <c r="AA97" s="281" t="e">
        <f t="shared" si="102"/>
        <v>#VALUE!</v>
      </c>
      <c r="AB97" s="307" t="str" cm="1">
        <f t="array" ref="AB97">_xll.BDP(P97&amp;" Govt","PX_DIRTY_MID")</f>
        <v>#N/A Mandatory parameter [SECURITY] cannot be empty Govt</v>
      </c>
      <c r="AC97" s="310" t="e">
        <f t="shared" si="103"/>
        <v>#VALUE!</v>
      </c>
      <c r="AD97">
        <f t="shared" si="104"/>
        <v>0</v>
      </c>
      <c r="AF97" s="281">
        <f t="shared" si="105"/>
        <v>0</v>
      </c>
      <c r="AG97" s="281" t="e">
        <f t="shared" si="106"/>
        <v>#VALUE!</v>
      </c>
      <c r="AH97" s="310" t="e">
        <f t="shared" si="107"/>
        <v>#VALUE!</v>
      </c>
      <c r="AI97" t="b">
        <f t="shared" si="108"/>
        <v>1</v>
      </c>
      <c r="AJ97" s="307" t="e">
        <f t="shared" si="90"/>
        <v>#VALUE!</v>
      </c>
      <c r="AK97" s="265" t="s">
        <v>1342</v>
      </c>
      <c r="AL97" s="266">
        <f t="shared" si="91"/>
        <v>0</v>
      </c>
      <c r="AM97" s="266">
        <f t="shared" si="109"/>
        <v>0</v>
      </c>
      <c r="AN97" s="266" t="str">
        <f t="shared" si="110"/>
        <v>Buy</v>
      </c>
      <c r="AO97" s="328">
        <f t="shared" si="111"/>
        <v>0</v>
      </c>
      <c r="AP97" s="266" t="str">
        <f t="shared" si="112"/>
        <v>EULNGFI</v>
      </c>
      <c r="AQ97" s="330" t="str">
        <f t="shared" si="96"/>
        <v>07/16/2024</v>
      </c>
      <c r="AR97" s="266" t="s">
        <v>1035</v>
      </c>
      <c r="AS97" s="266" t="s">
        <v>1024</v>
      </c>
      <c r="AT97" s="266" t="s">
        <v>1025</v>
      </c>
      <c r="AW97" t="str" cm="1">
        <f t="array" ref="AW97">_xll.BDP(I97,"SECURITY_TYP")</f>
        <v>#N/A Mandatory parameter [SECURITY] cannot be empty</v>
      </c>
    </row>
    <row r="98" spans="8:49" hidden="1" x14ac:dyDescent="0.35">
      <c r="H98" s="287" t="e">
        <f t="shared" si="58"/>
        <v>#N/A</v>
      </c>
      <c r="P98" t="str" cm="1">
        <f t="array" ref="P98">_xll.BDP(I98,"ID_ISIN")</f>
        <v>#N/A Mandatory parameter [SECURITY] cannot be empty</v>
      </c>
      <c r="Q98" t="str" cm="1">
        <f t="array" ref="Q98">_xll.BDP(P98&amp;" Govt","MATURITY")</f>
        <v>#N/A Mandatory parameter [SECURITY] cannot be empty Govt</v>
      </c>
      <c r="R98" t="str" cm="1">
        <f t="array" ref="R98">_xll.BDP(I98,"CRNCY")</f>
        <v>#N/A Mandatory parameter [SECURITY] cannot be empty</v>
      </c>
      <c r="S98" s="307" t="str" cm="1">
        <f t="array" ref="S98">_xll.BDP(P98&amp;" Govt","RISK_MID")</f>
        <v>#N/A Mandatory parameter [SECURITY] cannot be empty Govt</v>
      </c>
      <c r="T98" s="308" t="e">
        <f t="shared" si="97"/>
        <v>#VALUE!</v>
      </c>
      <c r="U98" s="280" t="str" cm="1">
        <f t="array" ref="U98">IF(R98="GBP",1,_xll.BDP("GBP"&amp;R98&amp;" CURNCY","PX_LAST"))</f>
        <v>#N/A Invalid Security</v>
      </c>
      <c r="V98" s="393" t="e">
        <f t="shared" si="98"/>
        <v>#VALUE!</v>
      </c>
      <c r="W98" s="307"/>
      <c r="X98" s="249" t="str">
        <f t="shared" si="99"/>
        <v>#N/A Mandatory parameter [SECURITY] cannot be empty</v>
      </c>
      <c r="Y98" s="306">
        <f t="shared" si="100"/>
        <v>0</v>
      </c>
      <c r="Z98" s="281">
        <f t="shared" si="101"/>
        <v>0</v>
      </c>
      <c r="AA98" s="281" t="e">
        <f t="shared" si="102"/>
        <v>#VALUE!</v>
      </c>
      <c r="AB98" s="307" t="str" cm="1">
        <f t="array" ref="AB98">_xll.BDP(P98&amp;" Govt","PX_DIRTY_MID")</f>
        <v>#N/A Mandatory parameter [SECURITY] cannot be empty Govt</v>
      </c>
      <c r="AC98" s="310" t="e">
        <f t="shared" si="103"/>
        <v>#VALUE!</v>
      </c>
      <c r="AD98">
        <f t="shared" si="104"/>
        <v>0</v>
      </c>
      <c r="AF98" s="281">
        <f t="shared" si="105"/>
        <v>0</v>
      </c>
      <c r="AG98" s="281" t="e">
        <f t="shared" si="106"/>
        <v>#VALUE!</v>
      </c>
      <c r="AH98" s="310" t="e">
        <f t="shared" si="107"/>
        <v>#VALUE!</v>
      </c>
      <c r="AI98" t="b">
        <f t="shared" si="108"/>
        <v>1</v>
      </c>
      <c r="AJ98" s="307" t="e">
        <f t="shared" si="90"/>
        <v>#VALUE!</v>
      </c>
      <c r="AK98" s="265" t="s">
        <v>1342</v>
      </c>
      <c r="AL98" s="266">
        <f t="shared" si="91"/>
        <v>0</v>
      </c>
      <c r="AM98" s="266">
        <f t="shared" si="109"/>
        <v>0</v>
      </c>
      <c r="AN98" s="266" t="str">
        <f t="shared" si="110"/>
        <v>Buy</v>
      </c>
      <c r="AO98" s="328">
        <f t="shared" si="111"/>
        <v>0</v>
      </c>
      <c r="AP98" s="266" t="str">
        <f t="shared" si="112"/>
        <v>EULNGFI</v>
      </c>
      <c r="AQ98" s="330" t="str">
        <f t="shared" si="96"/>
        <v>07/16/2024</v>
      </c>
      <c r="AR98" s="266" t="s">
        <v>1035</v>
      </c>
      <c r="AS98" s="266" t="s">
        <v>1024</v>
      </c>
      <c r="AT98" s="266" t="s">
        <v>1025</v>
      </c>
      <c r="AW98" t="str" cm="1">
        <f t="array" ref="AW98">_xll.BDP(I98,"SECURITY_TYP")</f>
        <v>#N/A Mandatory parameter [SECURITY] cannot be empty</v>
      </c>
    </row>
    <row r="99" spans="8:49" hidden="1" x14ac:dyDescent="0.35">
      <c r="H99" s="287" t="e">
        <f t="shared" si="58"/>
        <v>#N/A</v>
      </c>
      <c r="I99" s="279"/>
      <c r="P99" t="str" cm="1">
        <f t="array" ref="P99">_xll.BDP(I99,"ID_ISIN")</f>
        <v>#N/A Mandatory parameter [SECURITY] cannot be empty</v>
      </c>
      <c r="Q99" t="str" cm="1">
        <f t="array" ref="Q99">_xll.BDP(P99&amp;" Govt","MATURITY")</f>
        <v>#N/A Mandatory parameter [SECURITY] cannot be empty Govt</v>
      </c>
      <c r="R99" t="str" cm="1">
        <f t="array" ref="R99">_xll.BDP(I99,"CRNCY")</f>
        <v>#N/A Mandatory parameter [SECURITY] cannot be empty</v>
      </c>
      <c r="S99" s="307" t="str" cm="1">
        <f t="array" ref="S99">_xll.BDP(P99&amp;" Govt","RISK_MID")</f>
        <v>#N/A Mandatory parameter [SECURITY] cannot be empty Govt</v>
      </c>
      <c r="T99" s="308" t="e">
        <f t="shared" si="97"/>
        <v>#VALUE!</v>
      </c>
      <c r="U99" s="280" t="str" cm="1">
        <f t="array" ref="U99">IF(R99="GBP",1,_xll.BDP("GBP"&amp;R99&amp;" CURNCY","PX_LAST"))</f>
        <v>#N/A Invalid Security</v>
      </c>
      <c r="V99" s="393" t="e">
        <f t="shared" si="98"/>
        <v>#VALUE!</v>
      </c>
      <c r="W99" s="307"/>
      <c r="X99" s="249" t="str">
        <f t="shared" si="99"/>
        <v>#N/A Mandatory parameter [SECURITY] cannot be empty</v>
      </c>
      <c r="Y99" s="306">
        <f t="shared" si="100"/>
        <v>0</v>
      </c>
      <c r="Z99" s="281">
        <f t="shared" si="101"/>
        <v>0</v>
      </c>
      <c r="AA99" s="281" t="e">
        <f t="shared" si="102"/>
        <v>#VALUE!</v>
      </c>
      <c r="AB99" s="307" t="str" cm="1">
        <f t="array" ref="AB99">_xll.BDP(P99&amp;" Govt","PX_DIRTY_MID")</f>
        <v>#N/A Mandatory parameter [SECURITY] cannot be empty Govt</v>
      </c>
      <c r="AC99" s="310" t="e">
        <f t="shared" si="103"/>
        <v>#VALUE!</v>
      </c>
      <c r="AD99">
        <f t="shared" si="104"/>
        <v>0</v>
      </c>
      <c r="AF99" s="281">
        <f t="shared" si="105"/>
        <v>0</v>
      </c>
      <c r="AG99" s="281" t="e">
        <f t="shared" si="106"/>
        <v>#VALUE!</v>
      </c>
      <c r="AH99" s="310" t="e">
        <f t="shared" si="107"/>
        <v>#VALUE!</v>
      </c>
      <c r="AI99" t="b">
        <f t="shared" si="108"/>
        <v>1</v>
      </c>
      <c r="AJ99" s="307" t="e">
        <f t="shared" si="90"/>
        <v>#VALUE!</v>
      </c>
      <c r="AK99" s="265" t="s">
        <v>1342</v>
      </c>
      <c r="AL99" s="266">
        <f t="shared" si="91"/>
        <v>0</v>
      </c>
      <c r="AM99" s="266">
        <f t="shared" si="109"/>
        <v>0</v>
      </c>
      <c r="AN99" s="266" t="str">
        <f t="shared" si="110"/>
        <v>Buy</v>
      </c>
      <c r="AO99" s="328">
        <f t="shared" si="111"/>
        <v>0</v>
      </c>
      <c r="AP99" s="266" t="str">
        <f t="shared" si="112"/>
        <v>EULNGFI</v>
      </c>
      <c r="AQ99" s="330" t="str">
        <f t="shared" si="96"/>
        <v>07/16/2024</v>
      </c>
      <c r="AR99" s="266" t="s">
        <v>1035</v>
      </c>
      <c r="AS99" s="266" t="s">
        <v>1024</v>
      </c>
      <c r="AT99" s="266" t="s">
        <v>1025</v>
      </c>
      <c r="AW99" t="str" cm="1">
        <f t="array" ref="AW99">_xll.BDP(I99,"SECURITY_TYP")</f>
        <v>#N/A Mandatory parameter [SECURITY] cannot be empty</v>
      </c>
    </row>
    <row r="100" spans="8:49" hidden="1" x14ac:dyDescent="0.35">
      <c r="H100" s="287" t="e">
        <f t="shared" si="58"/>
        <v>#N/A</v>
      </c>
      <c r="I100" s="279"/>
      <c r="P100" t="str" cm="1">
        <f t="array" ref="P100">_xll.BDP(I100,"ID_ISIN")</f>
        <v>#N/A Mandatory parameter [SECURITY] cannot be empty</v>
      </c>
      <c r="Q100" t="str" cm="1">
        <f t="array" ref="Q100">_xll.BDP(P100&amp;" Govt","MATURITY")</f>
        <v>#N/A Mandatory parameter [SECURITY] cannot be empty Govt</v>
      </c>
      <c r="R100" t="str" cm="1">
        <f t="array" ref="R100">_xll.BDP(I100,"CRNCY")</f>
        <v>#N/A Mandatory parameter [SECURITY] cannot be empty</v>
      </c>
      <c r="S100" s="307" t="str" cm="1">
        <f t="array" ref="S100">_xll.BDP(P100&amp;" Govt","RISK_MID")</f>
        <v>#N/A Mandatory parameter [SECURITY] cannot be empty Govt</v>
      </c>
      <c r="T100" s="308" t="e">
        <f t="shared" si="97"/>
        <v>#VALUE!</v>
      </c>
      <c r="U100" s="280" t="str" cm="1">
        <f t="array" ref="U100">IF(R100="GBP",1,_xll.BDP("GBP"&amp;R100&amp;" CURNCY","PX_LAST"))</f>
        <v>#N/A Invalid Security</v>
      </c>
      <c r="V100" s="393" t="e">
        <f t="shared" si="98"/>
        <v>#VALUE!</v>
      </c>
      <c r="W100" s="307"/>
      <c r="X100" s="249" t="str">
        <f t="shared" si="99"/>
        <v>#N/A Mandatory parameter [SECURITY] cannot be empty</v>
      </c>
      <c r="Y100" s="306">
        <f t="shared" si="100"/>
        <v>0</v>
      </c>
      <c r="Z100" s="281">
        <f t="shared" si="101"/>
        <v>0</v>
      </c>
      <c r="AA100" s="281" t="e">
        <f t="shared" si="102"/>
        <v>#VALUE!</v>
      </c>
      <c r="AB100" s="307" t="str" cm="1">
        <f t="array" ref="AB100">_xll.BDP(P100&amp;" Govt","PX_DIRTY_MID")</f>
        <v>#N/A Mandatory parameter [SECURITY] cannot be empty Govt</v>
      </c>
      <c r="AC100" s="310" t="e">
        <f t="shared" si="103"/>
        <v>#VALUE!</v>
      </c>
      <c r="AD100">
        <f t="shared" si="104"/>
        <v>0</v>
      </c>
      <c r="AF100" s="281">
        <f t="shared" si="105"/>
        <v>0</v>
      </c>
      <c r="AG100" s="281" t="e">
        <f t="shared" si="106"/>
        <v>#VALUE!</v>
      </c>
      <c r="AH100" s="310" t="e">
        <f t="shared" si="107"/>
        <v>#VALUE!</v>
      </c>
      <c r="AI100" t="b">
        <f t="shared" si="108"/>
        <v>1</v>
      </c>
      <c r="AJ100" s="307" t="e">
        <f t="shared" si="90"/>
        <v>#VALUE!</v>
      </c>
      <c r="AK100" s="265" t="s">
        <v>1342</v>
      </c>
      <c r="AL100" s="266">
        <f t="shared" si="91"/>
        <v>0</v>
      </c>
      <c r="AM100" s="266">
        <f t="shared" si="109"/>
        <v>0</v>
      </c>
      <c r="AN100" s="266" t="str">
        <f t="shared" si="110"/>
        <v>Buy</v>
      </c>
      <c r="AO100" s="328">
        <f t="shared" si="111"/>
        <v>0</v>
      </c>
      <c r="AP100" s="266" t="str">
        <f t="shared" si="112"/>
        <v>EULNGFI</v>
      </c>
      <c r="AQ100" s="330" t="str">
        <f t="shared" si="96"/>
        <v>07/16/2024</v>
      </c>
      <c r="AR100" s="266" t="s">
        <v>1035</v>
      </c>
      <c r="AS100" s="266" t="s">
        <v>1024</v>
      </c>
      <c r="AT100" s="266" t="s">
        <v>1025</v>
      </c>
      <c r="AW100" t="str" cm="1">
        <f t="array" ref="AW100">_xll.BDP(I100,"SECURITY_TYP")</f>
        <v>#N/A Mandatory parameter [SECURITY] cannot be empty</v>
      </c>
    </row>
    <row r="101" spans="8:49" hidden="1" x14ac:dyDescent="0.35">
      <c r="H101" s="287" t="e">
        <f t="shared" si="58"/>
        <v>#N/A</v>
      </c>
      <c r="I101" s="279"/>
      <c r="P101" t="str" cm="1">
        <f t="array" ref="P101">_xll.BDP(I101,"ID_ISIN")</f>
        <v>#N/A Mandatory parameter [SECURITY] cannot be empty</v>
      </c>
      <c r="Q101" t="str" cm="1">
        <f t="array" ref="Q101">_xll.BDP(P101&amp;" Govt","MATURITY")</f>
        <v>#N/A Mandatory parameter [SECURITY] cannot be empty Govt</v>
      </c>
      <c r="R101" t="str" cm="1">
        <f t="array" ref="R101">_xll.BDP(I101,"CRNCY")</f>
        <v>#N/A Mandatory parameter [SECURITY] cannot be empty</v>
      </c>
      <c r="S101" s="307" t="str" cm="1">
        <f t="array" ref="S101">_xll.BDP(P101&amp;" Govt","RISK_MID")</f>
        <v>#N/A Mandatory parameter [SECURITY] cannot be empty Govt</v>
      </c>
      <c r="T101" s="308" t="e">
        <f t="shared" si="97"/>
        <v>#VALUE!</v>
      </c>
      <c r="U101" s="280" t="str" cm="1">
        <f t="array" ref="U101">IF(R101="GBP",1,_xll.BDP("GBP"&amp;R101&amp;" CURNCY","PX_LAST"))</f>
        <v>#N/A Invalid Security</v>
      </c>
      <c r="V101" s="393" t="e">
        <f t="shared" si="98"/>
        <v>#VALUE!</v>
      </c>
      <c r="W101" s="307"/>
      <c r="X101" s="249" t="str">
        <f t="shared" si="99"/>
        <v>#N/A Mandatory parameter [SECURITY] cannot be empty</v>
      </c>
      <c r="Y101" s="306">
        <f t="shared" si="100"/>
        <v>0</v>
      </c>
      <c r="Z101" s="281">
        <f t="shared" si="101"/>
        <v>0</v>
      </c>
      <c r="AA101" s="281" t="e">
        <f t="shared" si="102"/>
        <v>#VALUE!</v>
      </c>
      <c r="AB101" s="307" t="str" cm="1">
        <f t="array" ref="AB101">_xll.BDP(P101&amp;" Govt","PX_DIRTY_MID")</f>
        <v>#N/A Mandatory parameter [SECURITY] cannot be empty Govt</v>
      </c>
      <c r="AC101" s="310" t="e">
        <f t="shared" si="103"/>
        <v>#VALUE!</v>
      </c>
      <c r="AD101">
        <f t="shared" si="104"/>
        <v>0</v>
      </c>
      <c r="AF101" s="281">
        <f t="shared" si="105"/>
        <v>0</v>
      </c>
      <c r="AG101" s="281" t="e">
        <f t="shared" si="106"/>
        <v>#VALUE!</v>
      </c>
      <c r="AH101" s="310" t="e">
        <f t="shared" si="107"/>
        <v>#VALUE!</v>
      </c>
      <c r="AI101" t="b">
        <f t="shared" si="108"/>
        <v>1</v>
      </c>
      <c r="AJ101" s="307" t="e">
        <f t="shared" si="90"/>
        <v>#VALUE!</v>
      </c>
      <c r="AK101" s="265" t="s">
        <v>1342</v>
      </c>
      <c r="AL101" s="266">
        <f t="shared" si="91"/>
        <v>0</v>
      </c>
      <c r="AM101" s="266">
        <f t="shared" si="109"/>
        <v>0</v>
      </c>
      <c r="AN101" s="266" t="str">
        <f t="shared" si="110"/>
        <v>Buy</v>
      </c>
      <c r="AO101" s="328">
        <f t="shared" si="111"/>
        <v>0</v>
      </c>
      <c r="AP101" s="266" t="str">
        <f t="shared" si="112"/>
        <v>EULNGFI</v>
      </c>
      <c r="AQ101" s="330" t="str">
        <f t="shared" ref="AQ101:AQ134" si="113">IF(AW101="Financial commodity future.",$AL$2,$AL$1)</f>
        <v>07/16/2024</v>
      </c>
      <c r="AR101" s="266" t="s">
        <v>1035</v>
      </c>
      <c r="AS101" s="266" t="s">
        <v>1024</v>
      </c>
      <c r="AT101" s="266" t="s">
        <v>1025</v>
      </c>
      <c r="AW101" t="str" cm="1">
        <f t="array" ref="AW101">_xll.BDP(I101,"SECURITY_TYP")</f>
        <v>#N/A Mandatory parameter [SECURITY] cannot be empty</v>
      </c>
    </row>
    <row r="102" spans="8:49" hidden="1" x14ac:dyDescent="0.35">
      <c r="H102" s="287" t="e">
        <f t="shared" si="58"/>
        <v>#N/A</v>
      </c>
      <c r="I102" s="279"/>
      <c r="P102" t="str" cm="1">
        <f t="array" ref="P102">_xll.BDP(I102,"ID_ISIN")</f>
        <v>#N/A Mandatory parameter [SECURITY] cannot be empty</v>
      </c>
      <c r="Q102" t="str" cm="1">
        <f t="array" ref="Q102">_xll.BDP(P102&amp;" Govt","MATURITY")</f>
        <v>#N/A Mandatory parameter [SECURITY] cannot be empty Govt</v>
      </c>
      <c r="R102" t="str" cm="1">
        <f t="array" ref="R102">_xll.BDP(I102,"CRNCY")</f>
        <v>#N/A Mandatory parameter [SECURITY] cannot be empty</v>
      </c>
      <c r="S102" s="307" t="str" cm="1">
        <f t="array" ref="S102">_xll.BDP(P102&amp;" Govt","RISK_MID")</f>
        <v>#N/A Mandatory parameter [SECURITY] cannot be empty Govt</v>
      </c>
      <c r="T102" s="308" t="e">
        <f t="shared" si="97"/>
        <v>#VALUE!</v>
      </c>
      <c r="U102" s="280" t="str" cm="1">
        <f t="array" ref="U102">IF(R102="GBP",1,_xll.BDP("GBP"&amp;R102&amp;" CURNCY","PX_LAST"))</f>
        <v>#N/A Invalid Security</v>
      </c>
      <c r="V102" s="393" t="e">
        <f t="shared" si="98"/>
        <v>#VALUE!</v>
      </c>
      <c r="W102" s="307"/>
      <c r="X102" s="249" t="str">
        <f t="shared" si="99"/>
        <v>#N/A Mandatory parameter [SECURITY] cannot be empty</v>
      </c>
      <c r="Y102" s="306">
        <f t="shared" si="100"/>
        <v>0</v>
      </c>
      <c r="Z102" s="281">
        <f t="shared" si="101"/>
        <v>0</v>
      </c>
      <c r="AA102" s="281" t="e">
        <f t="shared" si="102"/>
        <v>#VALUE!</v>
      </c>
      <c r="AB102" s="307" t="str" cm="1">
        <f t="array" ref="AB102">_xll.BDP(P102&amp;" Govt","PX_DIRTY_MID")</f>
        <v>#N/A Mandatory parameter [SECURITY] cannot be empty Govt</v>
      </c>
      <c r="AC102" s="310" t="e">
        <f t="shared" si="103"/>
        <v>#VALUE!</v>
      </c>
      <c r="AD102">
        <f t="shared" si="104"/>
        <v>0</v>
      </c>
      <c r="AF102" s="281">
        <f t="shared" si="105"/>
        <v>0</v>
      </c>
      <c r="AG102" s="281" t="e">
        <f t="shared" si="106"/>
        <v>#VALUE!</v>
      </c>
      <c r="AH102" s="310" t="e">
        <f t="shared" si="107"/>
        <v>#VALUE!</v>
      </c>
      <c r="AI102" t="b">
        <f t="shared" si="108"/>
        <v>1</v>
      </c>
      <c r="AJ102" s="307" t="e">
        <f t="shared" si="90"/>
        <v>#VALUE!</v>
      </c>
      <c r="AK102" s="265" t="s">
        <v>1342</v>
      </c>
      <c r="AL102" s="266">
        <f t="shared" si="91"/>
        <v>0</v>
      </c>
      <c r="AM102" s="266">
        <f t="shared" si="109"/>
        <v>0</v>
      </c>
      <c r="AN102" s="266" t="str">
        <f t="shared" si="110"/>
        <v>Buy</v>
      </c>
      <c r="AO102" s="328">
        <f t="shared" si="111"/>
        <v>0</v>
      </c>
      <c r="AP102" s="266" t="str">
        <f t="shared" si="112"/>
        <v>EULNGFI</v>
      </c>
      <c r="AQ102" s="330" t="str">
        <f t="shared" si="113"/>
        <v>07/16/2024</v>
      </c>
      <c r="AR102" s="266" t="s">
        <v>1035</v>
      </c>
      <c r="AS102" s="266" t="s">
        <v>1024</v>
      </c>
      <c r="AT102" s="266" t="s">
        <v>1025</v>
      </c>
      <c r="AW102" t="str" cm="1">
        <f t="array" ref="AW102">_xll.BDP(I102,"SECURITY_TYP")</f>
        <v>#N/A Mandatory parameter [SECURITY] cannot be empty</v>
      </c>
    </row>
    <row r="103" spans="8:49" hidden="1" x14ac:dyDescent="0.35">
      <c r="H103" s="287" t="e">
        <f t="shared" si="58"/>
        <v>#N/A</v>
      </c>
      <c r="I103" s="279"/>
      <c r="P103" t="str" cm="1">
        <f t="array" ref="P103">_xll.BDP(I103,"ID_ISIN")</f>
        <v>#N/A Mandatory parameter [SECURITY] cannot be empty</v>
      </c>
      <c r="Q103" t="str" cm="1">
        <f t="array" ref="Q103">_xll.BDP(P103&amp;" Govt","MATURITY")</f>
        <v>#N/A Mandatory parameter [SECURITY] cannot be empty Govt</v>
      </c>
      <c r="R103" t="str" cm="1">
        <f t="array" ref="R103">_xll.BDP(I103,"CRNCY")</f>
        <v>#N/A Mandatory parameter [SECURITY] cannot be empty</v>
      </c>
      <c r="S103" s="307" t="str" cm="1">
        <f t="array" ref="S103">_xll.BDP(P103&amp;" Govt","RISK_MID")</f>
        <v>#N/A Mandatory parameter [SECURITY] cannot be empty Govt</v>
      </c>
      <c r="T103" s="308" t="e">
        <f t="shared" si="97"/>
        <v>#VALUE!</v>
      </c>
      <c r="U103" s="280" t="str" cm="1">
        <f t="array" ref="U103">IF(R103="GBP",1,_xll.BDP("GBP"&amp;R103&amp;" CURNCY","PX_LAST"))</f>
        <v>#N/A Invalid Security</v>
      </c>
      <c r="V103" s="393" t="e">
        <f t="shared" si="98"/>
        <v>#VALUE!</v>
      </c>
      <c r="W103" s="307"/>
      <c r="X103" s="249" t="str">
        <f t="shared" si="99"/>
        <v>#N/A Mandatory parameter [SECURITY] cannot be empty</v>
      </c>
      <c r="Y103" s="306">
        <f t="shared" si="100"/>
        <v>0</v>
      </c>
      <c r="Z103" s="281">
        <f t="shared" si="101"/>
        <v>0</v>
      </c>
      <c r="AA103" s="281" t="e">
        <f t="shared" si="102"/>
        <v>#VALUE!</v>
      </c>
      <c r="AB103" s="307" t="str" cm="1">
        <f t="array" ref="AB103">_xll.BDP(P103&amp;" Govt","PX_DIRTY_MID")</f>
        <v>#N/A Mandatory parameter [SECURITY] cannot be empty Govt</v>
      </c>
      <c r="AC103" s="310" t="e">
        <f t="shared" si="103"/>
        <v>#VALUE!</v>
      </c>
      <c r="AD103">
        <f t="shared" si="104"/>
        <v>0</v>
      </c>
      <c r="AF103" s="281">
        <f t="shared" si="105"/>
        <v>0</v>
      </c>
      <c r="AG103" s="281" t="e">
        <f t="shared" si="106"/>
        <v>#VALUE!</v>
      </c>
      <c r="AH103" s="310" t="e">
        <f t="shared" si="107"/>
        <v>#VALUE!</v>
      </c>
      <c r="AI103" t="b">
        <f t="shared" si="108"/>
        <v>1</v>
      </c>
      <c r="AJ103" s="307" t="e">
        <f t="shared" si="90"/>
        <v>#VALUE!</v>
      </c>
      <c r="AK103" s="265" t="s">
        <v>1342</v>
      </c>
      <c r="AL103" s="266">
        <f t="shared" si="91"/>
        <v>0</v>
      </c>
      <c r="AM103" s="266">
        <f t="shared" si="109"/>
        <v>0</v>
      </c>
      <c r="AN103" s="266" t="str">
        <f t="shared" si="110"/>
        <v>Buy</v>
      </c>
      <c r="AO103" s="328">
        <f t="shared" si="111"/>
        <v>0</v>
      </c>
      <c r="AP103" s="266" t="str">
        <f t="shared" si="112"/>
        <v>EULNGFI</v>
      </c>
      <c r="AQ103" s="330" t="str">
        <f t="shared" si="113"/>
        <v>07/16/2024</v>
      </c>
      <c r="AR103" s="266" t="s">
        <v>1035</v>
      </c>
      <c r="AS103" s="266" t="s">
        <v>1024</v>
      </c>
      <c r="AT103" s="266" t="s">
        <v>1025</v>
      </c>
      <c r="AW103" t="str" cm="1">
        <f t="array" ref="AW103">_xll.BDP(I103,"SECURITY_TYP")</f>
        <v>#N/A Mandatory parameter [SECURITY] cannot be empty</v>
      </c>
    </row>
    <row r="104" spans="8:49" hidden="1" x14ac:dyDescent="0.35">
      <c r="H104" s="287" t="e">
        <f t="shared" si="58"/>
        <v>#N/A</v>
      </c>
      <c r="I104" s="279"/>
      <c r="P104" t="str" cm="1">
        <f t="array" ref="P104">_xll.BDP(I104,"ID_ISIN")</f>
        <v>#N/A Mandatory parameter [SECURITY] cannot be empty</v>
      </c>
      <c r="Q104" t="str" cm="1">
        <f t="array" ref="Q104">_xll.BDP(P104&amp;" Govt","MATURITY")</f>
        <v>#N/A Mandatory parameter [SECURITY] cannot be empty Govt</v>
      </c>
      <c r="R104" t="str" cm="1">
        <f t="array" ref="R104">_xll.BDP(I104,"CRNCY")</f>
        <v>#N/A Mandatory parameter [SECURITY] cannot be empty</v>
      </c>
      <c r="S104" s="307" t="str" cm="1">
        <f t="array" ref="S104">_xll.BDP(P104&amp;" Govt","RISK_MID")</f>
        <v>#N/A Mandatory parameter [SECURITY] cannot be empty Govt</v>
      </c>
      <c r="T104" s="308" t="e">
        <f t="shared" si="97"/>
        <v>#VALUE!</v>
      </c>
      <c r="U104" s="280" t="str" cm="1">
        <f t="array" ref="U104">IF(R104="GBP",1,_xll.BDP("GBP"&amp;R104&amp;" CURNCY","PX_LAST"))</f>
        <v>#N/A Invalid Security</v>
      </c>
      <c r="V104" s="393" t="e">
        <f t="shared" si="98"/>
        <v>#VALUE!</v>
      </c>
      <c r="W104" s="307"/>
      <c r="X104" s="249" t="str">
        <f t="shared" si="99"/>
        <v>#N/A Mandatory parameter [SECURITY] cannot be empty</v>
      </c>
      <c r="Y104" s="306">
        <f t="shared" si="100"/>
        <v>0</v>
      </c>
      <c r="Z104" s="281">
        <f t="shared" si="101"/>
        <v>0</v>
      </c>
      <c r="AA104" s="281" t="e">
        <f t="shared" si="102"/>
        <v>#VALUE!</v>
      </c>
      <c r="AB104" s="307" t="str" cm="1">
        <f t="array" ref="AB104">_xll.BDP(P104&amp;" Govt","PX_DIRTY_MID")</f>
        <v>#N/A Mandatory parameter [SECURITY] cannot be empty Govt</v>
      </c>
      <c r="AC104" s="310" t="e">
        <f t="shared" si="103"/>
        <v>#VALUE!</v>
      </c>
      <c r="AD104">
        <f t="shared" si="104"/>
        <v>0</v>
      </c>
      <c r="AF104" s="281">
        <f t="shared" si="105"/>
        <v>0</v>
      </c>
      <c r="AG104" s="281" t="e">
        <f t="shared" si="106"/>
        <v>#VALUE!</v>
      </c>
      <c r="AH104" s="310" t="e">
        <f t="shared" si="107"/>
        <v>#VALUE!</v>
      </c>
      <c r="AI104" t="b">
        <f t="shared" si="108"/>
        <v>1</v>
      </c>
      <c r="AJ104" s="307" t="e">
        <f t="shared" si="90"/>
        <v>#VALUE!</v>
      </c>
      <c r="AK104" s="265" t="s">
        <v>1342</v>
      </c>
      <c r="AL104" s="266">
        <f t="shared" si="91"/>
        <v>0</v>
      </c>
      <c r="AM104" s="266">
        <f t="shared" si="109"/>
        <v>0</v>
      </c>
      <c r="AN104" s="266" t="str">
        <f t="shared" si="110"/>
        <v>Buy</v>
      </c>
      <c r="AO104" s="328">
        <f t="shared" si="111"/>
        <v>0</v>
      </c>
      <c r="AP104" s="266" t="str">
        <f t="shared" si="112"/>
        <v>EULNGFI</v>
      </c>
      <c r="AQ104" s="330" t="str">
        <f t="shared" si="113"/>
        <v>07/16/2024</v>
      </c>
      <c r="AR104" s="266" t="s">
        <v>1035</v>
      </c>
      <c r="AS104" s="266" t="s">
        <v>1024</v>
      </c>
      <c r="AT104" s="266" t="s">
        <v>1025</v>
      </c>
      <c r="AW104" t="str" cm="1">
        <f t="array" ref="AW104">_xll.BDP(I104,"SECURITY_TYP")</f>
        <v>#N/A Mandatory parameter [SECURITY] cannot be empty</v>
      </c>
    </row>
    <row r="105" spans="8:49" hidden="1" x14ac:dyDescent="0.35">
      <c r="H105" s="287" t="e">
        <f t="shared" si="58"/>
        <v>#N/A</v>
      </c>
      <c r="I105" s="279"/>
      <c r="P105" t="str" cm="1">
        <f t="array" ref="P105">_xll.BDP(I105,"ID_ISIN")</f>
        <v>#N/A Mandatory parameter [SECURITY] cannot be empty</v>
      </c>
      <c r="Q105" t="str" cm="1">
        <f t="array" ref="Q105">_xll.BDP(P105&amp;" Govt","MATURITY")</f>
        <v>#N/A Mandatory parameter [SECURITY] cannot be empty Govt</v>
      </c>
      <c r="R105" t="str" cm="1">
        <f t="array" ref="R105">_xll.BDP(I105,"CRNCY")</f>
        <v>#N/A Mandatory parameter [SECURITY] cannot be empty</v>
      </c>
      <c r="S105" s="307" t="str" cm="1">
        <f t="array" ref="S105">_xll.BDP(P105&amp;" Govt","RISK_MID")</f>
        <v>#N/A Mandatory parameter [SECURITY] cannot be empty Govt</v>
      </c>
      <c r="T105" s="308" t="e">
        <f t="shared" si="97"/>
        <v>#VALUE!</v>
      </c>
      <c r="U105" s="280" t="str" cm="1">
        <f t="array" ref="U105">IF(R105="GBP",1,_xll.BDP("GBP"&amp;R105&amp;" CURNCY","PX_LAST"))</f>
        <v>#N/A Invalid Security</v>
      </c>
      <c r="V105" s="393" t="e">
        <f t="shared" si="98"/>
        <v>#VALUE!</v>
      </c>
      <c r="W105" s="307"/>
      <c r="X105" s="249" t="str">
        <f t="shared" si="99"/>
        <v>#N/A Mandatory parameter [SECURITY] cannot be empty</v>
      </c>
      <c r="Y105" s="306">
        <f t="shared" si="100"/>
        <v>0</v>
      </c>
      <c r="Z105" s="281">
        <f t="shared" si="101"/>
        <v>0</v>
      </c>
      <c r="AA105" s="281" t="e">
        <f t="shared" si="102"/>
        <v>#VALUE!</v>
      </c>
      <c r="AB105" s="307" t="str" cm="1">
        <f t="array" ref="AB105">_xll.BDP(P105&amp;" Govt","PX_DIRTY_MID")</f>
        <v>#N/A Mandatory parameter [SECURITY] cannot be empty Govt</v>
      </c>
      <c r="AC105" s="310" t="e">
        <f t="shared" si="103"/>
        <v>#VALUE!</v>
      </c>
      <c r="AD105">
        <f t="shared" si="104"/>
        <v>0</v>
      </c>
      <c r="AF105" s="281">
        <f t="shared" si="105"/>
        <v>0</v>
      </c>
      <c r="AG105" s="281" t="e">
        <f t="shared" si="106"/>
        <v>#VALUE!</v>
      </c>
      <c r="AH105" s="310" t="e">
        <f t="shared" si="107"/>
        <v>#VALUE!</v>
      </c>
      <c r="AI105" t="b">
        <f t="shared" si="108"/>
        <v>1</v>
      </c>
      <c r="AJ105" s="307" t="e">
        <f t="shared" si="90"/>
        <v>#VALUE!</v>
      </c>
      <c r="AK105" s="265" t="s">
        <v>1342</v>
      </c>
      <c r="AL105" s="266">
        <f t="shared" si="91"/>
        <v>0</v>
      </c>
      <c r="AM105" s="266">
        <f t="shared" si="109"/>
        <v>0</v>
      </c>
      <c r="AN105" s="266" t="str">
        <f t="shared" si="110"/>
        <v>Buy</v>
      </c>
      <c r="AO105" s="328">
        <f t="shared" si="111"/>
        <v>0</v>
      </c>
      <c r="AP105" s="266" t="str">
        <f t="shared" si="112"/>
        <v>EULNGFI</v>
      </c>
      <c r="AQ105" s="330" t="str">
        <f t="shared" si="113"/>
        <v>07/16/2024</v>
      </c>
      <c r="AR105" s="266" t="s">
        <v>1035</v>
      </c>
      <c r="AS105" s="266" t="s">
        <v>1024</v>
      </c>
      <c r="AT105" s="266" t="s">
        <v>1025</v>
      </c>
      <c r="AW105" t="str" cm="1">
        <f t="array" ref="AW105">_xll.BDP(I105,"SECURITY_TYP")</f>
        <v>#N/A Mandatory parameter [SECURITY] cannot be empty</v>
      </c>
    </row>
    <row r="106" spans="8:49" hidden="1" x14ac:dyDescent="0.35">
      <c r="H106" s="287" t="e">
        <f t="shared" si="58"/>
        <v>#N/A</v>
      </c>
      <c r="I106" s="279"/>
      <c r="P106" t="str" cm="1">
        <f t="array" ref="P106">_xll.BDP(I106,"ID_ISIN")</f>
        <v>#N/A Mandatory parameter [SECURITY] cannot be empty</v>
      </c>
      <c r="Q106" t="str" cm="1">
        <f t="array" ref="Q106">_xll.BDP(P106&amp;" Govt","MATURITY")</f>
        <v>#N/A Mandatory parameter [SECURITY] cannot be empty Govt</v>
      </c>
      <c r="R106" t="str" cm="1">
        <f t="array" ref="R106">_xll.BDP(I106,"CRNCY")</f>
        <v>#N/A Mandatory parameter [SECURITY] cannot be empty</v>
      </c>
      <c r="S106" s="307" t="str" cm="1">
        <f t="array" ref="S106">_xll.BDP(P106&amp;" Govt","RISK_MID")</f>
        <v>#N/A Mandatory parameter [SECURITY] cannot be empty Govt</v>
      </c>
      <c r="T106" s="308" t="e">
        <f t="shared" si="97"/>
        <v>#VALUE!</v>
      </c>
      <c r="U106" s="280" t="str" cm="1">
        <f t="array" ref="U106">IF(R106="GBP",1,_xll.BDP("GBP"&amp;R106&amp;" CURNCY","PX_LAST"))</f>
        <v>#N/A Invalid Security</v>
      </c>
      <c r="V106" s="393" t="e">
        <f t="shared" si="98"/>
        <v>#VALUE!</v>
      </c>
      <c r="W106" s="307"/>
      <c r="X106" s="249" t="str">
        <f t="shared" si="99"/>
        <v>#N/A Mandatory parameter [SECURITY] cannot be empty</v>
      </c>
      <c r="Y106" s="306">
        <f t="shared" si="100"/>
        <v>0</v>
      </c>
      <c r="Z106" s="281">
        <f t="shared" si="101"/>
        <v>0</v>
      </c>
      <c r="AA106" s="281" t="e">
        <f t="shared" si="102"/>
        <v>#VALUE!</v>
      </c>
      <c r="AB106" s="307" t="str" cm="1">
        <f t="array" ref="AB106">_xll.BDP(P106&amp;" Govt","PX_DIRTY_MID")</f>
        <v>#N/A Mandatory parameter [SECURITY] cannot be empty Govt</v>
      </c>
      <c r="AC106" s="310" t="e">
        <f t="shared" si="103"/>
        <v>#VALUE!</v>
      </c>
      <c r="AD106">
        <f t="shared" si="104"/>
        <v>0</v>
      </c>
      <c r="AF106" s="281">
        <f t="shared" si="105"/>
        <v>0</v>
      </c>
      <c r="AG106" s="281" t="e">
        <f t="shared" si="106"/>
        <v>#VALUE!</v>
      </c>
      <c r="AH106" s="310" t="e">
        <f t="shared" si="107"/>
        <v>#VALUE!</v>
      </c>
      <c r="AI106" t="b">
        <f t="shared" si="108"/>
        <v>1</v>
      </c>
      <c r="AJ106" s="307" t="e">
        <f t="shared" si="90"/>
        <v>#VALUE!</v>
      </c>
      <c r="AK106" s="265" t="s">
        <v>1342</v>
      </c>
      <c r="AL106" s="266">
        <f t="shared" si="91"/>
        <v>0</v>
      </c>
      <c r="AM106" s="266">
        <f t="shared" si="109"/>
        <v>0</v>
      </c>
      <c r="AN106" s="266" t="str">
        <f t="shared" si="110"/>
        <v>Buy</v>
      </c>
      <c r="AO106" s="328">
        <f t="shared" si="111"/>
        <v>0</v>
      </c>
      <c r="AP106" s="266" t="str">
        <f t="shared" si="112"/>
        <v>EULNGFI</v>
      </c>
      <c r="AQ106" s="330" t="str">
        <f t="shared" si="113"/>
        <v>07/16/2024</v>
      </c>
      <c r="AR106" s="266" t="s">
        <v>1035</v>
      </c>
      <c r="AS106" s="266" t="s">
        <v>1024</v>
      </c>
      <c r="AT106" s="266" t="s">
        <v>1025</v>
      </c>
      <c r="AW106" t="str" cm="1">
        <f t="array" ref="AW106">_xll.BDP(I106,"SECURITY_TYP")</f>
        <v>#N/A Mandatory parameter [SECURITY] cannot be empty</v>
      </c>
    </row>
    <row r="107" spans="8:49" hidden="1" x14ac:dyDescent="0.35">
      <c r="H107" s="287" t="e">
        <f t="shared" si="58"/>
        <v>#N/A</v>
      </c>
      <c r="I107" s="279"/>
      <c r="P107" t="str" cm="1">
        <f t="array" ref="P107">_xll.BDP(I107,"ID_ISIN")</f>
        <v>#N/A Mandatory parameter [SECURITY] cannot be empty</v>
      </c>
      <c r="Q107" t="str" cm="1">
        <f t="array" ref="Q107">_xll.BDP(P107&amp;" Govt","MATURITY")</f>
        <v>#N/A Mandatory parameter [SECURITY] cannot be empty Govt</v>
      </c>
      <c r="R107" t="str" cm="1">
        <f t="array" ref="R107">_xll.BDP(I107,"CRNCY")</f>
        <v>#N/A Mandatory parameter [SECURITY] cannot be empty</v>
      </c>
      <c r="S107" s="307" t="str" cm="1">
        <f t="array" ref="S107">_xll.BDP(P107&amp;" Govt","RISK_MID")</f>
        <v>#N/A Mandatory parameter [SECURITY] cannot be empty Govt</v>
      </c>
      <c r="T107" s="308" t="e">
        <f t="shared" si="97"/>
        <v>#VALUE!</v>
      </c>
      <c r="U107" s="280" t="str" cm="1">
        <f t="array" ref="U107">IF(R107="GBP",1,_xll.BDP("GBP"&amp;R107&amp;" CURNCY","PX_LAST"))</f>
        <v>#N/A Invalid Security</v>
      </c>
      <c r="V107" s="393" t="e">
        <f t="shared" si="98"/>
        <v>#VALUE!</v>
      </c>
      <c r="W107" s="307"/>
      <c r="X107" s="249" t="str">
        <f t="shared" si="99"/>
        <v>#N/A Mandatory parameter [SECURITY] cannot be empty</v>
      </c>
      <c r="Y107" s="306">
        <f t="shared" si="100"/>
        <v>0</v>
      </c>
      <c r="Z107" s="281">
        <f t="shared" si="101"/>
        <v>0</v>
      </c>
      <c r="AA107" s="281" t="e">
        <f t="shared" si="102"/>
        <v>#VALUE!</v>
      </c>
      <c r="AB107" s="307" t="str" cm="1">
        <f t="array" ref="AB107">_xll.BDP(P107&amp;" Govt","PX_DIRTY_MID")</f>
        <v>#N/A Mandatory parameter [SECURITY] cannot be empty Govt</v>
      </c>
      <c r="AC107" s="310" t="e">
        <f t="shared" si="103"/>
        <v>#VALUE!</v>
      </c>
      <c r="AD107">
        <f t="shared" si="104"/>
        <v>0</v>
      </c>
      <c r="AF107" s="281">
        <f t="shared" si="105"/>
        <v>0</v>
      </c>
      <c r="AG107" s="281" t="e">
        <f t="shared" si="106"/>
        <v>#VALUE!</v>
      </c>
      <c r="AH107" s="310" t="e">
        <f t="shared" si="107"/>
        <v>#VALUE!</v>
      </c>
      <c r="AI107" t="b">
        <f t="shared" si="108"/>
        <v>1</v>
      </c>
      <c r="AJ107" s="307" t="e">
        <f t="shared" si="90"/>
        <v>#VALUE!</v>
      </c>
      <c r="AK107" s="265" t="s">
        <v>1342</v>
      </c>
      <c r="AL107" s="266">
        <f t="shared" si="91"/>
        <v>0</v>
      </c>
      <c r="AM107" s="266">
        <f t="shared" si="109"/>
        <v>0</v>
      </c>
      <c r="AN107" s="266" t="str">
        <f t="shared" si="110"/>
        <v>Buy</v>
      </c>
      <c r="AO107" s="328">
        <f t="shared" si="111"/>
        <v>0</v>
      </c>
      <c r="AP107" s="266" t="str">
        <f t="shared" si="112"/>
        <v>EULNGFI</v>
      </c>
      <c r="AQ107" s="330" t="str">
        <f t="shared" si="113"/>
        <v>07/16/2024</v>
      </c>
      <c r="AR107" s="266" t="s">
        <v>1035</v>
      </c>
      <c r="AS107" s="266" t="s">
        <v>1024</v>
      </c>
      <c r="AT107" s="266" t="s">
        <v>1025</v>
      </c>
      <c r="AW107" t="str" cm="1">
        <f t="array" ref="AW107">_xll.BDP(I107,"SECURITY_TYP")</f>
        <v>#N/A Mandatory parameter [SECURITY] cannot be empty</v>
      </c>
    </row>
    <row r="108" spans="8:49" hidden="1" x14ac:dyDescent="0.35">
      <c r="H108" s="287" t="e">
        <f t="shared" si="58"/>
        <v>#N/A</v>
      </c>
      <c r="I108" s="279"/>
      <c r="P108" t="str" cm="1">
        <f t="array" ref="P108">_xll.BDP(I108,"ID_ISIN")</f>
        <v>#N/A Mandatory parameter [SECURITY] cannot be empty</v>
      </c>
      <c r="Q108" t="str" cm="1">
        <f t="array" ref="Q108">_xll.BDP(P108&amp;" Govt","MATURITY")</f>
        <v>#N/A Mandatory parameter [SECURITY] cannot be empty Govt</v>
      </c>
      <c r="R108" t="str" cm="1">
        <f t="array" ref="R108">_xll.BDP(I108,"CRNCY")</f>
        <v>#N/A Mandatory parameter [SECURITY] cannot be empty</v>
      </c>
      <c r="S108" s="307" t="str" cm="1">
        <f t="array" ref="S108">_xll.BDP(P108&amp;" Govt","RISK_MID")</f>
        <v>#N/A Mandatory parameter [SECURITY] cannot be empty Govt</v>
      </c>
      <c r="T108" s="308" t="e">
        <f t="shared" si="97"/>
        <v>#VALUE!</v>
      </c>
      <c r="U108" s="280" t="str" cm="1">
        <f t="array" ref="U108">IF(R108="GBP",1,_xll.BDP("GBP"&amp;R108&amp;" CURNCY","PX_LAST"))</f>
        <v>#N/A Invalid Security</v>
      </c>
      <c r="V108" s="393" t="e">
        <f t="shared" si="98"/>
        <v>#VALUE!</v>
      </c>
      <c r="W108" s="307"/>
      <c r="X108" s="249" t="str">
        <f t="shared" si="99"/>
        <v>#N/A Mandatory parameter [SECURITY] cannot be empty</v>
      </c>
      <c r="Y108" s="306">
        <f t="shared" si="100"/>
        <v>0</v>
      </c>
      <c r="Z108" s="281">
        <f t="shared" si="101"/>
        <v>0</v>
      </c>
      <c r="AA108" s="281" t="e">
        <f t="shared" si="102"/>
        <v>#VALUE!</v>
      </c>
      <c r="AB108" s="307" t="str" cm="1">
        <f t="array" ref="AB108">_xll.BDP(P108&amp;" Govt","PX_DIRTY_MID")</f>
        <v>#N/A Mandatory parameter [SECURITY] cannot be empty Govt</v>
      </c>
      <c r="AC108" s="310" t="e">
        <f t="shared" si="103"/>
        <v>#VALUE!</v>
      </c>
      <c r="AD108">
        <f t="shared" si="104"/>
        <v>0</v>
      </c>
      <c r="AF108" s="281">
        <f t="shared" si="105"/>
        <v>0</v>
      </c>
      <c r="AG108" s="281" t="e">
        <f t="shared" si="106"/>
        <v>#VALUE!</v>
      </c>
      <c r="AH108" s="310" t="e">
        <f t="shared" si="107"/>
        <v>#VALUE!</v>
      </c>
      <c r="AI108" t="b">
        <f t="shared" si="108"/>
        <v>1</v>
      </c>
      <c r="AJ108" s="307" t="e">
        <f t="shared" si="90"/>
        <v>#VALUE!</v>
      </c>
      <c r="AK108" s="265" t="s">
        <v>1342</v>
      </c>
      <c r="AL108" s="266">
        <f t="shared" si="91"/>
        <v>0</v>
      </c>
      <c r="AM108" s="266">
        <f t="shared" si="109"/>
        <v>0</v>
      </c>
      <c r="AN108" s="266" t="str">
        <f t="shared" si="110"/>
        <v>Buy</v>
      </c>
      <c r="AO108" s="328">
        <f t="shared" si="111"/>
        <v>0</v>
      </c>
      <c r="AP108" s="266" t="str">
        <f t="shared" si="112"/>
        <v>EULNGFI</v>
      </c>
      <c r="AQ108" s="330" t="str">
        <f t="shared" si="113"/>
        <v>07/16/2024</v>
      </c>
      <c r="AR108" s="266" t="s">
        <v>1035</v>
      </c>
      <c r="AS108" s="266" t="s">
        <v>1024</v>
      </c>
      <c r="AT108" s="266" t="s">
        <v>1025</v>
      </c>
      <c r="AW108" t="str" cm="1">
        <f t="array" ref="AW108">_xll.BDP(I108,"SECURITY_TYP")</f>
        <v>#N/A Mandatory parameter [SECURITY] cannot be empty</v>
      </c>
    </row>
    <row r="109" spans="8:49" hidden="1" x14ac:dyDescent="0.35">
      <c r="H109" s="287" t="e">
        <f t="shared" si="58"/>
        <v>#N/A</v>
      </c>
      <c r="I109" s="279"/>
      <c r="P109" t="str" cm="1">
        <f t="array" ref="P109">_xll.BDP(I109,"ID_ISIN")</f>
        <v>#N/A Mandatory parameter [SECURITY] cannot be empty</v>
      </c>
      <c r="Q109" t="str" cm="1">
        <f t="array" ref="Q109">_xll.BDP(P109&amp;" Govt","MATURITY")</f>
        <v>#N/A Mandatory parameter [SECURITY] cannot be empty Govt</v>
      </c>
      <c r="R109" t="str" cm="1">
        <f t="array" ref="R109">_xll.BDP(I109,"CRNCY")</f>
        <v>#N/A Mandatory parameter [SECURITY] cannot be empty</v>
      </c>
      <c r="S109" s="307" t="str" cm="1">
        <f t="array" ref="S109">_xll.BDP(P109&amp;" Govt","RISK_MID")</f>
        <v>#N/A Mandatory parameter [SECURITY] cannot be empty Govt</v>
      </c>
      <c r="T109" s="308" t="e">
        <f t="shared" si="97"/>
        <v>#VALUE!</v>
      </c>
      <c r="U109" s="280" t="str" cm="1">
        <f t="array" ref="U109">IF(R109="GBP",1,_xll.BDP("GBP"&amp;R109&amp;" CURNCY","PX_LAST"))</f>
        <v>#N/A Invalid Security</v>
      </c>
      <c r="V109" s="393" t="e">
        <f t="shared" si="98"/>
        <v>#VALUE!</v>
      </c>
      <c r="W109" s="307"/>
      <c r="X109" s="249" t="str">
        <f t="shared" si="99"/>
        <v>#N/A Mandatory parameter [SECURITY] cannot be empty</v>
      </c>
      <c r="Y109" s="306">
        <f t="shared" si="100"/>
        <v>0</v>
      </c>
      <c r="Z109" s="281">
        <f t="shared" si="101"/>
        <v>0</v>
      </c>
      <c r="AA109" s="281" t="e">
        <f t="shared" si="102"/>
        <v>#VALUE!</v>
      </c>
      <c r="AB109" s="307" t="str" cm="1">
        <f t="array" ref="AB109">_xll.BDP(P109&amp;" Govt","PX_DIRTY_MID")</f>
        <v>#N/A Mandatory parameter [SECURITY] cannot be empty Govt</v>
      </c>
      <c r="AC109" s="310" t="e">
        <f t="shared" si="103"/>
        <v>#VALUE!</v>
      </c>
      <c r="AD109">
        <f t="shared" si="104"/>
        <v>0</v>
      </c>
      <c r="AF109" s="281">
        <f t="shared" si="105"/>
        <v>0</v>
      </c>
      <c r="AG109" s="281" t="e">
        <f t="shared" si="106"/>
        <v>#VALUE!</v>
      </c>
      <c r="AH109" s="310" t="e">
        <f t="shared" si="107"/>
        <v>#VALUE!</v>
      </c>
      <c r="AI109" t="b">
        <f t="shared" si="108"/>
        <v>1</v>
      </c>
      <c r="AJ109" s="307" t="e">
        <f t="shared" si="90"/>
        <v>#VALUE!</v>
      </c>
      <c r="AK109" s="265" t="s">
        <v>1342</v>
      </c>
      <c r="AL109" s="266">
        <f t="shared" si="91"/>
        <v>0</v>
      </c>
      <c r="AM109" s="266">
        <f t="shared" si="109"/>
        <v>0</v>
      </c>
      <c r="AN109" s="266" t="str">
        <f t="shared" si="110"/>
        <v>Buy</v>
      </c>
      <c r="AO109" s="328">
        <f t="shared" si="111"/>
        <v>0</v>
      </c>
      <c r="AP109" s="266" t="str">
        <f t="shared" si="112"/>
        <v>EULNGFI</v>
      </c>
      <c r="AQ109" s="330" t="str">
        <f t="shared" si="113"/>
        <v>07/16/2024</v>
      </c>
      <c r="AR109" s="266" t="s">
        <v>1035</v>
      </c>
      <c r="AS109" s="266" t="s">
        <v>1024</v>
      </c>
      <c r="AT109" s="266" t="s">
        <v>1025</v>
      </c>
      <c r="AW109" t="str" cm="1">
        <f t="array" ref="AW109">_xll.BDP(I109,"SECURITY_TYP")</f>
        <v>#N/A Mandatory parameter [SECURITY] cannot be empty</v>
      </c>
    </row>
    <row r="110" spans="8:49" hidden="1" x14ac:dyDescent="0.35">
      <c r="H110" s="287" t="e">
        <f t="shared" si="58"/>
        <v>#N/A</v>
      </c>
      <c r="I110" s="279"/>
      <c r="P110" t="str" cm="1">
        <f t="array" ref="P110">_xll.BDP(I110,"ID_ISIN")</f>
        <v>#N/A Mandatory parameter [SECURITY] cannot be empty</v>
      </c>
      <c r="Q110" t="str" cm="1">
        <f t="array" ref="Q110">_xll.BDP(P110&amp;" Govt","MATURITY")</f>
        <v>#N/A Mandatory parameter [SECURITY] cannot be empty Govt</v>
      </c>
      <c r="R110" t="str" cm="1">
        <f t="array" ref="R110">_xll.BDP(I110,"CRNCY")</f>
        <v>#N/A Mandatory parameter [SECURITY] cannot be empty</v>
      </c>
      <c r="S110" s="307" t="str" cm="1">
        <f t="array" ref="S110">_xll.BDP(P110&amp;" Govt","RISK_MID")</f>
        <v>#N/A Mandatory parameter [SECURITY] cannot be empty Govt</v>
      </c>
      <c r="T110" s="308" t="e">
        <f t="shared" si="97"/>
        <v>#VALUE!</v>
      </c>
      <c r="U110" s="280" t="str" cm="1">
        <f t="array" ref="U110">IF(R110="GBP",1,_xll.BDP("GBP"&amp;R110&amp;" CURNCY","PX_LAST"))</f>
        <v>#N/A Invalid Security</v>
      </c>
      <c r="V110" s="393" t="e">
        <f t="shared" si="98"/>
        <v>#VALUE!</v>
      </c>
      <c r="W110" s="307"/>
      <c r="X110" s="249" t="str">
        <f t="shared" si="99"/>
        <v>#N/A Mandatory parameter [SECURITY] cannot be empty</v>
      </c>
      <c r="Y110" s="306">
        <f t="shared" si="100"/>
        <v>0</v>
      </c>
      <c r="Z110" s="281">
        <f t="shared" si="101"/>
        <v>0</v>
      </c>
      <c r="AA110" s="281" t="e">
        <f t="shared" si="102"/>
        <v>#VALUE!</v>
      </c>
      <c r="AB110" s="307" t="str" cm="1">
        <f t="array" ref="AB110">_xll.BDP(P110&amp;" Govt","PX_DIRTY_MID")</f>
        <v>#N/A Mandatory parameter [SECURITY] cannot be empty Govt</v>
      </c>
      <c r="AC110" s="310" t="e">
        <f t="shared" si="103"/>
        <v>#VALUE!</v>
      </c>
      <c r="AD110">
        <f t="shared" si="104"/>
        <v>0</v>
      </c>
      <c r="AF110" s="281">
        <f t="shared" si="105"/>
        <v>0</v>
      </c>
      <c r="AG110" s="281" t="e">
        <f t="shared" si="106"/>
        <v>#VALUE!</v>
      </c>
      <c r="AH110" s="310" t="e">
        <f t="shared" si="107"/>
        <v>#VALUE!</v>
      </c>
      <c r="AI110" t="b">
        <f t="shared" si="108"/>
        <v>1</v>
      </c>
      <c r="AJ110" s="307" t="e">
        <f t="shared" si="90"/>
        <v>#VALUE!</v>
      </c>
      <c r="AK110" s="265" t="s">
        <v>1342</v>
      </c>
      <c r="AL110" s="266">
        <f t="shared" si="91"/>
        <v>0</v>
      </c>
      <c r="AM110" s="266">
        <f t="shared" si="109"/>
        <v>0</v>
      </c>
      <c r="AN110" s="266" t="str">
        <f t="shared" si="110"/>
        <v>Buy</v>
      </c>
      <c r="AO110" s="328">
        <f t="shared" si="111"/>
        <v>0</v>
      </c>
      <c r="AP110" s="266" t="str">
        <f t="shared" si="112"/>
        <v>EULNGFI</v>
      </c>
      <c r="AQ110" s="330" t="str">
        <f t="shared" si="113"/>
        <v>07/16/2024</v>
      </c>
      <c r="AR110" s="266" t="s">
        <v>1035</v>
      </c>
      <c r="AS110" s="266" t="s">
        <v>1024</v>
      </c>
      <c r="AT110" s="266" t="s">
        <v>1025</v>
      </c>
      <c r="AW110" t="str" cm="1">
        <f t="array" ref="AW110">_xll.BDP(I110,"SECURITY_TYP")</f>
        <v>#N/A Mandatory parameter [SECURITY] cannot be empty</v>
      </c>
    </row>
    <row r="111" spans="8:49" hidden="1" x14ac:dyDescent="0.35">
      <c r="H111" s="287" t="e">
        <f t="shared" si="58"/>
        <v>#N/A</v>
      </c>
      <c r="I111" s="279"/>
      <c r="P111" t="str" cm="1">
        <f t="array" ref="P111">_xll.BDP(I111,"ID_ISIN")</f>
        <v>#N/A Mandatory parameter [SECURITY] cannot be empty</v>
      </c>
      <c r="Q111" t="str" cm="1">
        <f t="array" ref="Q111">_xll.BDP(P111&amp;" Govt","MATURITY")</f>
        <v>#N/A Mandatory parameter [SECURITY] cannot be empty Govt</v>
      </c>
      <c r="R111" t="str" cm="1">
        <f t="array" ref="R111">_xll.BDP(I111,"CRNCY")</f>
        <v>#N/A Mandatory parameter [SECURITY] cannot be empty</v>
      </c>
      <c r="S111" s="307" t="str" cm="1">
        <f t="array" ref="S111">_xll.BDP(P111&amp;" Govt","RISK_MID")</f>
        <v>#N/A Mandatory parameter [SECURITY] cannot be empty Govt</v>
      </c>
      <c r="T111" s="308" t="e">
        <f t="shared" si="97"/>
        <v>#VALUE!</v>
      </c>
      <c r="U111" s="280" t="str" cm="1">
        <f t="array" ref="U111">IF(R111="GBP",1,_xll.BDP("GBP"&amp;R111&amp;" CURNCY","PX_LAST"))</f>
        <v>#N/A Invalid Security</v>
      </c>
      <c r="V111" s="393" t="e">
        <f t="shared" si="98"/>
        <v>#VALUE!</v>
      </c>
      <c r="W111" s="307"/>
      <c r="X111" s="249" t="str">
        <f t="shared" si="99"/>
        <v>#N/A Mandatory parameter [SECURITY] cannot be empty</v>
      </c>
      <c r="Y111" s="306">
        <f t="shared" si="100"/>
        <v>0</v>
      </c>
      <c r="Z111" s="281">
        <f t="shared" si="101"/>
        <v>0</v>
      </c>
      <c r="AA111" s="281" t="e">
        <f t="shared" si="102"/>
        <v>#VALUE!</v>
      </c>
      <c r="AB111" s="307" t="str" cm="1">
        <f t="array" ref="AB111">_xll.BDP(P111&amp;" Govt","PX_DIRTY_MID")</f>
        <v>#N/A Mandatory parameter [SECURITY] cannot be empty Govt</v>
      </c>
      <c r="AC111" s="310" t="e">
        <f t="shared" si="103"/>
        <v>#VALUE!</v>
      </c>
      <c r="AD111">
        <f t="shared" si="104"/>
        <v>0</v>
      </c>
      <c r="AF111" s="281">
        <f t="shared" si="105"/>
        <v>0</v>
      </c>
      <c r="AG111" s="281" t="e">
        <f t="shared" si="106"/>
        <v>#VALUE!</v>
      </c>
      <c r="AH111" s="310" t="e">
        <f t="shared" si="107"/>
        <v>#VALUE!</v>
      </c>
      <c r="AI111" t="b">
        <f t="shared" si="108"/>
        <v>1</v>
      </c>
      <c r="AJ111" s="307" t="e">
        <f t="shared" si="90"/>
        <v>#VALUE!</v>
      </c>
      <c r="AK111" s="265" t="s">
        <v>1342</v>
      </c>
      <c r="AL111" s="266">
        <f t="shared" si="91"/>
        <v>0</v>
      </c>
      <c r="AM111" s="266">
        <f t="shared" si="109"/>
        <v>0</v>
      </c>
      <c r="AN111" s="266" t="str">
        <f t="shared" si="110"/>
        <v>Buy</v>
      </c>
      <c r="AO111" s="328">
        <f t="shared" si="111"/>
        <v>0</v>
      </c>
      <c r="AP111" s="266" t="str">
        <f t="shared" si="112"/>
        <v>EULNGFI</v>
      </c>
      <c r="AQ111" s="330" t="str">
        <f t="shared" si="113"/>
        <v>07/16/2024</v>
      </c>
      <c r="AR111" s="266" t="s">
        <v>1035</v>
      </c>
      <c r="AS111" s="266" t="s">
        <v>1024</v>
      </c>
      <c r="AT111" s="266" t="s">
        <v>1025</v>
      </c>
      <c r="AW111" t="str" cm="1">
        <f t="array" ref="AW111">_xll.BDP(I111,"SECURITY_TYP")</f>
        <v>#N/A Mandatory parameter [SECURITY] cannot be empty</v>
      </c>
    </row>
    <row r="112" spans="8:49" hidden="1" x14ac:dyDescent="0.35">
      <c r="H112" s="287" t="e">
        <f t="shared" si="58"/>
        <v>#N/A</v>
      </c>
      <c r="I112" s="279"/>
      <c r="P112" t="str" cm="1">
        <f t="array" ref="P112">_xll.BDP(I112,"ID_ISIN")</f>
        <v>#N/A Mandatory parameter [SECURITY] cannot be empty</v>
      </c>
      <c r="Q112" t="str" cm="1">
        <f t="array" ref="Q112">_xll.BDP(P112&amp;" Govt","MATURITY")</f>
        <v>#N/A Mandatory parameter [SECURITY] cannot be empty Govt</v>
      </c>
      <c r="R112" t="str" cm="1">
        <f t="array" ref="R112">_xll.BDP(I112,"CRNCY")</f>
        <v>#N/A Mandatory parameter [SECURITY] cannot be empty</v>
      </c>
      <c r="S112" s="307" t="str" cm="1">
        <f t="array" ref="S112">_xll.BDP(P112&amp;" Govt","RISK_MID")</f>
        <v>#N/A Mandatory parameter [SECURITY] cannot be empty Govt</v>
      </c>
      <c r="T112" s="308" t="e">
        <f t="shared" si="97"/>
        <v>#VALUE!</v>
      </c>
      <c r="U112" s="280" t="str" cm="1">
        <f t="array" ref="U112">IF(R112="GBP",1,_xll.BDP("GBP"&amp;R112&amp;" CURNCY","PX_LAST"))</f>
        <v>#N/A Invalid Security</v>
      </c>
      <c r="V112" s="393" t="e">
        <f t="shared" si="98"/>
        <v>#VALUE!</v>
      </c>
      <c r="W112" s="307"/>
      <c r="X112" s="249" t="str">
        <f t="shared" si="99"/>
        <v>#N/A Mandatory parameter [SECURITY] cannot be empty</v>
      </c>
      <c r="Y112" s="306">
        <f t="shared" si="100"/>
        <v>0</v>
      </c>
      <c r="Z112" s="281">
        <f t="shared" si="101"/>
        <v>0</v>
      </c>
      <c r="AA112" s="281" t="e">
        <f t="shared" si="102"/>
        <v>#VALUE!</v>
      </c>
      <c r="AB112" s="307" t="str" cm="1">
        <f t="array" ref="AB112">_xll.BDP(P112&amp;" Govt","PX_DIRTY_MID")</f>
        <v>#N/A Mandatory parameter [SECURITY] cannot be empty Govt</v>
      </c>
      <c r="AC112" s="310" t="e">
        <f t="shared" si="103"/>
        <v>#VALUE!</v>
      </c>
      <c r="AD112">
        <f t="shared" si="104"/>
        <v>0</v>
      </c>
      <c r="AF112" s="281">
        <f t="shared" si="105"/>
        <v>0</v>
      </c>
      <c r="AG112" s="281" t="e">
        <f t="shared" si="106"/>
        <v>#VALUE!</v>
      </c>
      <c r="AH112" s="310" t="e">
        <f t="shared" si="107"/>
        <v>#VALUE!</v>
      </c>
      <c r="AI112" t="b">
        <f t="shared" si="108"/>
        <v>1</v>
      </c>
      <c r="AJ112" s="307" t="e">
        <f t="shared" si="90"/>
        <v>#VALUE!</v>
      </c>
      <c r="AK112" s="265" t="s">
        <v>1342</v>
      </c>
      <c r="AL112" s="266">
        <f t="shared" si="91"/>
        <v>0</v>
      </c>
      <c r="AM112" s="266">
        <f t="shared" si="109"/>
        <v>0</v>
      </c>
      <c r="AN112" s="266" t="str">
        <f t="shared" si="110"/>
        <v>Buy</v>
      </c>
      <c r="AO112" s="328">
        <f t="shared" si="111"/>
        <v>0</v>
      </c>
      <c r="AP112" s="266" t="str">
        <f t="shared" si="112"/>
        <v>EULNGFI</v>
      </c>
      <c r="AQ112" s="330" t="str">
        <f t="shared" si="113"/>
        <v>07/16/2024</v>
      </c>
      <c r="AR112" s="266" t="s">
        <v>1035</v>
      </c>
      <c r="AS112" s="266" t="s">
        <v>1024</v>
      </c>
      <c r="AT112" s="266" t="s">
        <v>1025</v>
      </c>
      <c r="AW112" t="str" cm="1">
        <f t="array" ref="AW112">_xll.BDP(I112,"SECURITY_TYP")</f>
        <v>#N/A Mandatory parameter [SECURITY] cannot be empty</v>
      </c>
    </row>
    <row r="113" spans="8:49" hidden="1" x14ac:dyDescent="0.35">
      <c r="H113" s="287" t="e">
        <f t="shared" si="58"/>
        <v>#N/A</v>
      </c>
      <c r="I113" s="279"/>
      <c r="P113" t="str" cm="1">
        <f t="array" ref="P113">_xll.BDP(I113,"ID_ISIN")</f>
        <v>#N/A Mandatory parameter [SECURITY] cannot be empty</v>
      </c>
      <c r="Q113" t="str" cm="1">
        <f t="array" ref="Q113">_xll.BDP(P113&amp;" Govt","MATURITY")</f>
        <v>#N/A Mandatory parameter [SECURITY] cannot be empty Govt</v>
      </c>
      <c r="R113" t="str" cm="1">
        <f t="array" ref="R113">_xll.BDP(I113,"CRNCY")</f>
        <v>#N/A Mandatory parameter [SECURITY] cannot be empty</v>
      </c>
      <c r="S113" s="307" t="str" cm="1">
        <f t="array" ref="S113">_xll.BDP(P113&amp;" Govt","RISK_MID")</f>
        <v>#N/A Mandatory parameter [SECURITY] cannot be empty Govt</v>
      </c>
      <c r="T113" s="308" t="e">
        <f t="shared" si="97"/>
        <v>#VALUE!</v>
      </c>
      <c r="U113" s="280" t="str" cm="1">
        <f t="array" ref="U113">IF(R113="GBP",1,_xll.BDP("GBP"&amp;R113&amp;" CURNCY","PX_LAST"))</f>
        <v>#N/A Invalid Security</v>
      </c>
      <c r="V113" s="393" t="e">
        <f t="shared" si="98"/>
        <v>#VALUE!</v>
      </c>
      <c r="W113" s="307"/>
      <c r="X113" s="249" t="str">
        <f t="shared" si="99"/>
        <v>#N/A Mandatory parameter [SECURITY] cannot be empty</v>
      </c>
      <c r="Y113" s="306">
        <f t="shared" si="100"/>
        <v>0</v>
      </c>
      <c r="Z113" s="281">
        <f t="shared" si="101"/>
        <v>0</v>
      </c>
      <c r="AA113" s="281" t="e">
        <f t="shared" si="102"/>
        <v>#VALUE!</v>
      </c>
      <c r="AB113" s="307" t="str" cm="1">
        <f t="array" ref="AB113">_xll.BDP(P113&amp;" Govt","PX_DIRTY_MID")</f>
        <v>#N/A Mandatory parameter [SECURITY] cannot be empty Govt</v>
      </c>
      <c r="AC113" s="310" t="e">
        <f t="shared" si="103"/>
        <v>#VALUE!</v>
      </c>
      <c r="AD113">
        <f t="shared" si="104"/>
        <v>0</v>
      </c>
      <c r="AF113" s="281">
        <f t="shared" si="105"/>
        <v>0</v>
      </c>
      <c r="AG113" s="281" t="e">
        <f t="shared" si="106"/>
        <v>#VALUE!</v>
      </c>
      <c r="AH113" s="310" t="e">
        <f t="shared" si="107"/>
        <v>#VALUE!</v>
      </c>
      <c r="AI113" t="b">
        <f t="shared" si="108"/>
        <v>1</v>
      </c>
      <c r="AJ113" s="307" t="e">
        <f t="shared" si="90"/>
        <v>#VALUE!</v>
      </c>
      <c r="AK113" s="265" t="s">
        <v>1342</v>
      </c>
      <c r="AL113" s="266">
        <f t="shared" si="91"/>
        <v>0</v>
      </c>
      <c r="AM113" s="266">
        <f t="shared" si="109"/>
        <v>0</v>
      </c>
      <c r="AN113" s="266" t="str">
        <f t="shared" si="110"/>
        <v>Buy</v>
      </c>
      <c r="AO113" s="328">
        <f t="shared" si="111"/>
        <v>0</v>
      </c>
      <c r="AP113" s="266" t="str">
        <f t="shared" si="112"/>
        <v>EULNGFI</v>
      </c>
      <c r="AQ113" s="330" t="str">
        <f t="shared" si="113"/>
        <v>07/16/2024</v>
      </c>
      <c r="AR113" s="266" t="s">
        <v>1035</v>
      </c>
      <c r="AS113" s="266" t="s">
        <v>1024</v>
      </c>
      <c r="AT113" s="266" t="s">
        <v>1025</v>
      </c>
      <c r="AW113" t="str" cm="1">
        <f t="array" ref="AW113">_xll.BDP(I113,"SECURITY_TYP")</f>
        <v>#N/A Mandatory parameter [SECURITY] cannot be empty</v>
      </c>
    </row>
    <row r="114" spans="8:49" hidden="1" x14ac:dyDescent="0.35">
      <c r="H114" s="287" t="e">
        <f t="shared" si="58"/>
        <v>#N/A</v>
      </c>
      <c r="I114" s="279"/>
      <c r="P114" t="str" cm="1">
        <f t="array" ref="P114">_xll.BDP(I114,"ID_ISIN")</f>
        <v>#N/A Mandatory parameter [SECURITY] cannot be empty</v>
      </c>
      <c r="Q114" t="str" cm="1">
        <f t="array" ref="Q114">_xll.BDP(P114&amp;" Govt","MATURITY")</f>
        <v>#N/A Mandatory parameter [SECURITY] cannot be empty Govt</v>
      </c>
      <c r="R114" t="str" cm="1">
        <f t="array" ref="R114">_xll.BDP(I114,"CRNCY")</f>
        <v>#N/A Mandatory parameter [SECURITY] cannot be empty</v>
      </c>
      <c r="S114" s="307" t="str" cm="1">
        <f t="array" ref="S114">_xll.BDP(P114&amp;" Govt","RISK_MID")</f>
        <v>#N/A Mandatory parameter [SECURITY] cannot be empty Govt</v>
      </c>
      <c r="T114" s="308" t="e">
        <f t="shared" si="97"/>
        <v>#VALUE!</v>
      </c>
      <c r="U114" s="280" t="str" cm="1">
        <f t="array" ref="U114">IF(R114="GBP",1,_xll.BDP("GBP"&amp;R114&amp;" CURNCY","PX_LAST"))</f>
        <v>#N/A Invalid Security</v>
      </c>
      <c r="V114" s="393" t="e">
        <f t="shared" si="98"/>
        <v>#VALUE!</v>
      </c>
      <c r="W114" s="307"/>
      <c r="X114" s="249" t="str">
        <f t="shared" si="99"/>
        <v>#N/A Mandatory parameter [SECURITY] cannot be empty</v>
      </c>
      <c r="Y114" s="306">
        <f t="shared" si="100"/>
        <v>0</v>
      </c>
      <c r="Z114" s="281">
        <f t="shared" si="101"/>
        <v>0</v>
      </c>
      <c r="AA114" s="281" t="e">
        <f t="shared" si="102"/>
        <v>#VALUE!</v>
      </c>
      <c r="AB114" s="307" t="str" cm="1">
        <f t="array" ref="AB114">_xll.BDP(P114&amp;" Govt","PX_DIRTY_MID")</f>
        <v>#N/A Mandatory parameter [SECURITY] cannot be empty Govt</v>
      </c>
      <c r="AC114" s="310" t="e">
        <f t="shared" si="103"/>
        <v>#VALUE!</v>
      </c>
      <c r="AD114">
        <f t="shared" si="104"/>
        <v>0</v>
      </c>
      <c r="AF114" s="281">
        <f t="shared" si="105"/>
        <v>0</v>
      </c>
      <c r="AG114" s="281" t="e">
        <f t="shared" si="106"/>
        <v>#VALUE!</v>
      </c>
      <c r="AH114" s="310" t="e">
        <f t="shared" si="107"/>
        <v>#VALUE!</v>
      </c>
      <c r="AI114" t="b">
        <f t="shared" si="108"/>
        <v>1</v>
      </c>
      <c r="AJ114" s="307" t="e">
        <f t="shared" si="90"/>
        <v>#VALUE!</v>
      </c>
      <c r="AK114" s="265" t="s">
        <v>1342</v>
      </c>
      <c r="AL114" s="266">
        <f t="shared" si="91"/>
        <v>0</v>
      </c>
      <c r="AM114" s="266">
        <f t="shared" si="109"/>
        <v>0</v>
      </c>
      <c r="AN114" s="266" t="str">
        <f t="shared" si="110"/>
        <v>Buy</v>
      </c>
      <c r="AO114" s="328">
        <f t="shared" si="111"/>
        <v>0</v>
      </c>
      <c r="AP114" s="266" t="str">
        <f t="shared" si="112"/>
        <v>EULNGFI</v>
      </c>
      <c r="AQ114" s="330" t="str">
        <f t="shared" si="113"/>
        <v>07/16/2024</v>
      </c>
      <c r="AR114" s="266" t="s">
        <v>1035</v>
      </c>
      <c r="AS114" s="266" t="s">
        <v>1024</v>
      </c>
      <c r="AT114" s="266" t="s">
        <v>1025</v>
      </c>
      <c r="AW114" t="str" cm="1">
        <f t="array" ref="AW114">_xll.BDP(I114,"SECURITY_TYP")</f>
        <v>#N/A Mandatory parameter [SECURITY] cannot be empty</v>
      </c>
    </row>
    <row r="115" spans="8:49" hidden="1" x14ac:dyDescent="0.35">
      <c r="H115" s="287" t="e">
        <f t="shared" si="58"/>
        <v>#N/A</v>
      </c>
      <c r="I115" s="279"/>
      <c r="P115" t="str" cm="1">
        <f t="array" ref="P115">_xll.BDP(I115,"ID_ISIN")</f>
        <v>#N/A Mandatory parameter [SECURITY] cannot be empty</v>
      </c>
      <c r="Q115" t="str" cm="1">
        <f t="array" ref="Q115">_xll.BDP(P115&amp;" Govt","MATURITY")</f>
        <v>#N/A Mandatory parameter [SECURITY] cannot be empty Govt</v>
      </c>
      <c r="R115" t="str" cm="1">
        <f t="array" ref="R115">_xll.BDP(I115,"CRNCY")</f>
        <v>#N/A Mandatory parameter [SECURITY] cannot be empty</v>
      </c>
      <c r="S115" s="307" t="str" cm="1">
        <f t="array" ref="S115">_xll.BDP(P115&amp;" Govt","RISK_MID")</f>
        <v>#N/A Mandatory parameter [SECURITY] cannot be empty Govt</v>
      </c>
      <c r="T115" s="308" t="e">
        <f t="shared" si="97"/>
        <v>#VALUE!</v>
      </c>
      <c r="U115" s="280" t="str" cm="1">
        <f t="array" ref="U115">IF(R115="GBP",1,_xll.BDP("GBP"&amp;R115&amp;" CURNCY","PX_LAST"))</f>
        <v>#N/A Invalid Security</v>
      </c>
      <c r="V115" s="393" t="e">
        <f t="shared" si="98"/>
        <v>#VALUE!</v>
      </c>
      <c r="W115" s="307"/>
      <c r="X115" s="249" t="str">
        <f t="shared" si="99"/>
        <v>#N/A Mandatory parameter [SECURITY] cannot be empty</v>
      </c>
      <c r="Y115" s="306">
        <f t="shared" si="100"/>
        <v>0</v>
      </c>
      <c r="Z115" s="281">
        <f t="shared" si="101"/>
        <v>0</v>
      </c>
      <c r="AA115" s="281" t="e">
        <f t="shared" si="102"/>
        <v>#VALUE!</v>
      </c>
      <c r="AB115" s="307" t="str" cm="1">
        <f t="array" ref="AB115">_xll.BDP(P115&amp;" Govt","PX_DIRTY_MID")</f>
        <v>#N/A Mandatory parameter [SECURITY] cannot be empty Govt</v>
      </c>
      <c r="AC115" s="310" t="e">
        <f t="shared" si="103"/>
        <v>#VALUE!</v>
      </c>
      <c r="AD115">
        <f t="shared" si="104"/>
        <v>0</v>
      </c>
      <c r="AF115" s="281">
        <f t="shared" si="105"/>
        <v>0</v>
      </c>
      <c r="AG115" s="281" t="e">
        <f t="shared" si="106"/>
        <v>#VALUE!</v>
      </c>
      <c r="AH115" s="310" t="e">
        <f t="shared" si="107"/>
        <v>#VALUE!</v>
      </c>
      <c r="AI115" t="b">
        <f t="shared" si="108"/>
        <v>1</v>
      </c>
      <c r="AJ115" s="307" t="e">
        <f t="shared" si="90"/>
        <v>#VALUE!</v>
      </c>
      <c r="AK115" s="265" t="s">
        <v>1342</v>
      </c>
      <c r="AL115" s="266">
        <f t="shared" si="91"/>
        <v>0</v>
      </c>
      <c r="AM115" s="266">
        <f t="shared" si="109"/>
        <v>0</v>
      </c>
      <c r="AN115" s="266" t="str">
        <f t="shared" si="110"/>
        <v>Buy</v>
      </c>
      <c r="AO115" s="328">
        <f t="shared" si="111"/>
        <v>0</v>
      </c>
      <c r="AP115" s="266" t="str">
        <f t="shared" si="112"/>
        <v>EULNGFI</v>
      </c>
      <c r="AQ115" s="330" t="str">
        <f t="shared" si="113"/>
        <v>07/16/2024</v>
      </c>
      <c r="AR115" s="266" t="s">
        <v>1035</v>
      </c>
      <c r="AS115" s="266" t="s">
        <v>1024</v>
      </c>
      <c r="AT115" s="266" t="s">
        <v>1025</v>
      </c>
      <c r="AW115" t="str" cm="1">
        <f t="array" ref="AW115">_xll.BDP(I115,"SECURITY_TYP")</f>
        <v>#N/A Mandatory parameter [SECURITY] cannot be empty</v>
      </c>
    </row>
    <row r="116" spans="8:49" hidden="1" x14ac:dyDescent="0.35">
      <c r="H116" s="287" t="e">
        <f t="shared" si="58"/>
        <v>#N/A</v>
      </c>
      <c r="I116" s="279"/>
      <c r="P116" t="str" cm="1">
        <f t="array" ref="P116">_xll.BDP(I116,"ID_ISIN")</f>
        <v>#N/A Mandatory parameter [SECURITY] cannot be empty</v>
      </c>
      <c r="Q116" t="str" cm="1">
        <f t="array" ref="Q116">_xll.BDP(P116&amp;" Govt","MATURITY")</f>
        <v>#N/A Mandatory parameter [SECURITY] cannot be empty Govt</v>
      </c>
      <c r="R116" t="str" cm="1">
        <f t="array" ref="R116">_xll.BDP(I116,"CRNCY")</f>
        <v>#N/A Mandatory parameter [SECURITY] cannot be empty</v>
      </c>
      <c r="S116" s="307" t="str" cm="1">
        <f t="array" ref="S116">_xll.BDP(P116&amp;" Govt","RISK_MID")</f>
        <v>#N/A Mandatory parameter [SECURITY] cannot be empty Govt</v>
      </c>
      <c r="T116" s="308" t="e">
        <f t="shared" si="97"/>
        <v>#VALUE!</v>
      </c>
      <c r="U116" s="280" t="str" cm="1">
        <f t="array" ref="U116">IF(R116="GBP",1,_xll.BDP("GBP"&amp;R116&amp;" CURNCY","PX_LAST"))</f>
        <v>#N/A Invalid Security</v>
      </c>
      <c r="V116" s="393" t="e">
        <f t="shared" si="98"/>
        <v>#VALUE!</v>
      </c>
      <c r="W116" s="307"/>
      <c r="X116" s="249" t="str">
        <f t="shared" si="99"/>
        <v>#N/A Mandatory parameter [SECURITY] cannot be empty</v>
      </c>
      <c r="Y116" s="306">
        <f t="shared" si="100"/>
        <v>0</v>
      </c>
      <c r="Z116" s="281">
        <f t="shared" si="101"/>
        <v>0</v>
      </c>
      <c r="AA116" s="281" t="e">
        <f t="shared" si="102"/>
        <v>#VALUE!</v>
      </c>
      <c r="AB116" s="307" t="str" cm="1">
        <f t="array" ref="AB116">_xll.BDP(P116&amp;" Govt","PX_DIRTY_MID")</f>
        <v>#N/A Mandatory parameter [SECURITY] cannot be empty Govt</v>
      </c>
      <c r="AC116" s="310" t="e">
        <f t="shared" si="103"/>
        <v>#VALUE!</v>
      </c>
      <c r="AD116">
        <f t="shared" si="104"/>
        <v>0</v>
      </c>
      <c r="AF116" s="281">
        <f t="shared" si="105"/>
        <v>0</v>
      </c>
      <c r="AG116" s="281" t="e">
        <f t="shared" si="106"/>
        <v>#VALUE!</v>
      </c>
      <c r="AH116" s="310" t="e">
        <f t="shared" si="107"/>
        <v>#VALUE!</v>
      </c>
      <c r="AI116" t="b">
        <f t="shared" si="108"/>
        <v>1</v>
      </c>
      <c r="AJ116" s="307" t="e">
        <f t="shared" si="90"/>
        <v>#VALUE!</v>
      </c>
      <c r="AK116" s="265" t="s">
        <v>1342</v>
      </c>
      <c r="AL116" s="266">
        <f t="shared" si="91"/>
        <v>0</v>
      </c>
      <c r="AM116" s="266">
        <f t="shared" si="109"/>
        <v>0</v>
      </c>
      <c r="AN116" s="266" t="str">
        <f t="shared" si="110"/>
        <v>Buy</v>
      </c>
      <c r="AO116" s="328">
        <f t="shared" si="111"/>
        <v>0</v>
      </c>
      <c r="AP116" s="266" t="str">
        <f t="shared" si="112"/>
        <v>EULNGFI</v>
      </c>
      <c r="AQ116" s="330" t="str">
        <f t="shared" si="113"/>
        <v>07/16/2024</v>
      </c>
      <c r="AR116" s="266" t="s">
        <v>1035</v>
      </c>
      <c r="AS116" s="266" t="s">
        <v>1024</v>
      </c>
      <c r="AT116" s="266" t="s">
        <v>1025</v>
      </c>
      <c r="AW116" t="str" cm="1">
        <f t="array" ref="AW116">_xll.BDP(I116,"SECURITY_TYP")</f>
        <v>#N/A Mandatory parameter [SECURITY] cannot be empty</v>
      </c>
    </row>
    <row r="117" spans="8:49" hidden="1" x14ac:dyDescent="0.35">
      <c r="H117" s="287" t="e">
        <f t="shared" si="58"/>
        <v>#N/A</v>
      </c>
      <c r="I117" s="279"/>
      <c r="P117" t="str" cm="1">
        <f t="array" ref="P117">_xll.BDP(I117,"ID_ISIN")</f>
        <v>#N/A Mandatory parameter [SECURITY] cannot be empty</v>
      </c>
      <c r="Q117" t="str" cm="1">
        <f t="array" ref="Q117">_xll.BDP(P117&amp;" Govt","MATURITY")</f>
        <v>#N/A Mandatory parameter [SECURITY] cannot be empty Govt</v>
      </c>
      <c r="R117" t="str" cm="1">
        <f t="array" ref="R117">_xll.BDP(I117,"CRNCY")</f>
        <v>#N/A Mandatory parameter [SECURITY] cannot be empty</v>
      </c>
      <c r="S117" s="307" t="str" cm="1">
        <f t="array" ref="S117">_xll.BDP(P117&amp;" Govt","RISK_MID")</f>
        <v>#N/A Mandatory parameter [SECURITY] cannot be empty Govt</v>
      </c>
      <c r="T117" s="308" t="e">
        <f t="shared" si="97"/>
        <v>#VALUE!</v>
      </c>
      <c r="U117" s="280" t="str" cm="1">
        <f t="array" ref="U117">IF(R117="GBP",1,_xll.BDP("GBP"&amp;R117&amp;" CURNCY","PX_LAST"))</f>
        <v>#N/A Invalid Security</v>
      </c>
      <c r="V117" s="393" t="e">
        <f t="shared" si="98"/>
        <v>#VALUE!</v>
      </c>
      <c r="W117" s="307"/>
      <c r="X117" s="249" t="str">
        <f t="shared" si="99"/>
        <v>#N/A Mandatory parameter [SECURITY] cannot be empty</v>
      </c>
      <c r="Y117" s="306">
        <f t="shared" si="100"/>
        <v>0</v>
      </c>
      <c r="Z117" s="281">
        <f t="shared" si="101"/>
        <v>0</v>
      </c>
      <c r="AA117" s="281" t="e">
        <f t="shared" si="102"/>
        <v>#VALUE!</v>
      </c>
      <c r="AB117" s="307" t="str" cm="1">
        <f t="array" ref="AB117">_xll.BDP(P117&amp;" Govt","PX_DIRTY_MID")</f>
        <v>#N/A Mandatory parameter [SECURITY] cannot be empty Govt</v>
      </c>
      <c r="AC117" s="310" t="e">
        <f t="shared" si="103"/>
        <v>#VALUE!</v>
      </c>
      <c r="AD117">
        <f t="shared" si="104"/>
        <v>0</v>
      </c>
      <c r="AF117" s="281">
        <f t="shared" si="105"/>
        <v>0</v>
      </c>
      <c r="AG117" s="281" t="e">
        <f t="shared" si="106"/>
        <v>#VALUE!</v>
      </c>
      <c r="AH117" s="310" t="e">
        <f t="shared" si="107"/>
        <v>#VALUE!</v>
      </c>
      <c r="AI117" t="b">
        <f t="shared" si="108"/>
        <v>1</v>
      </c>
      <c r="AJ117" s="307" t="e">
        <f t="shared" si="90"/>
        <v>#VALUE!</v>
      </c>
      <c r="AK117" s="265" t="s">
        <v>1342</v>
      </c>
      <c r="AL117" s="266">
        <f t="shared" si="91"/>
        <v>0</v>
      </c>
      <c r="AM117" s="266">
        <f t="shared" si="109"/>
        <v>0</v>
      </c>
      <c r="AN117" s="266" t="str">
        <f t="shared" si="110"/>
        <v>Buy</v>
      </c>
      <c r="AO117" s="328">
        <f t="shared" si="111"/>
        <v>0</v>
      </c>
      <c r="AP117" s="266" t="str">
        <f t="shared" si="112"/>
        <v>EULNGFI</v>
      </c>
      <c r="AQ117" s="330" t="str">
        <f t="shared" si="113"/>
        <v>07/16/2024</v>
      </c>
      <c r="AR117" s="266" t="s">
        <v>1035</v>
      </c>
      <c r="AS117" s="266" t="s">
        <v>1024</v>
      </c>
      <c r="AT117" s="266" t="s">
        <v>1025</v>
      </c>
      <c r="AW117" t="str" cm="1">
        <f t="array" ref="AW117">_xll.BDP(I117,"SECURITY_TYP")</f>
        <v>#N/A Mandatory parameter [SECURITY] cannot be empty</v>
      </c>
    </row>
    <row r="118" spans="8:49" hidden="1" x14ac:dyDescent="0.35">
      <c r="H118" s="287" t="e">
        <f t="shared" si="58"/>
        <v>#N/A</v>
      </c>
      <c r="I118" s="279"/>
      <c r="P118" t="str" cm="1">
        <f t="array" ref="P118">_xll.BDP(I118,"ID_ISIN")</f>
        <v>#N/A Mandatory parameter [SECURITY] cannot be empty</v>
      </c>
      <c r="Q118" t="str" cm="1">
        <f t="array" ref="Q118">_xll.BDP(P118&amp;" Govt","MATURITY")</f>
        <v>#N/A Mandatory parameter [SECURITY] cannot be empty Govt</v>
      </c>
      <c r="R118" t="str" cm="1">
        <f t="array" ref="R118">_xll.BDP(I118,"CRNCY")</f>
        <v>#N/A Mandatory parameter [SECURITY] cannot be empty</v>
      </c>
      <c r="S118" s="307" t="str" cm="1">
        <f t="array" ref="S118">_xll.BDP(P118&amp;" Govt","RISK_MID")</f>
        <v>#N/A Mandatory parameter [SECURITY] cannot be empty Govt</v>
      </c>
      <c r="T118" s="308" t="e">
        <f t="shared" si="97"/>
        <v>#VALUE!</v>
      </c>
      <c r="U118" s="280" t="str" cm="1">
        <f t="array" ref="U118">IF(R118="GBP",1,_xll.BDP("GBP"&amp;R118&amp;" CURNCY","PX_LAST"))</f>
        <v>#N/A Invalid Security</v>
      </c>
      <c r="V118" s="393" t="e">
        <f t="shared" si="98"/>
        <v>#VALUE!</v>
      </c>
      <c r="W118" s="307"/>
      <c r="X118" s="249" t="str">
        <f t="shared" si="99"/>
        <v>#N/A Mandatory parameter [SECURITY] cannot be empty</v>
      </c>
      <c r="Y118" s="306">
        <f t="shared" si="100"/>
        <v>0</v>
      </c>
      <c r="Z118" s="281">
        <f t="shared" si="101"/>
        <v>0</v>
      </c>
      <c r="AA118" s="281" t="e">
        <f t="shared" si="102"/>
        <v>#VALUE!</v>
      </c>
      <c r="AB118" s="307" t="str" cm="1">
        <f t="array" ref="AB118">_xll.BDP(P118&amp;" Govt","PX_DIRTY_MID")</f>
        <v>#N/A Mandatory parameter [SECURITY] cannot be empty Govt</v>
      </c>
      <c r="AC118" s="310" t="e">
        <f t="shared" si="103"/>
        <v>#VALUE!</v>
      </c>
      <c r="AD118">
        <f t="shared" si="104"/>
        <v>0</v>
      </c>
      <c r="AF118" s="281">
        <f t="shared" si="105"/>
        <v>0</v>
      </c>
      <c r="AG118" s="281" t="e">
        <f t="shared" si="106"/>
        <v>#VALUE!</v>
      </c>
      <c r="AH118" s="310" t="e">
        <f t="shared" si="107"/>
        <v>#VALUE!</v>
      </c>
      <c r="AI118" t="b">
        <f t="shared" si="108"/>
        <v>1</v>
      </c>
      <c r="AJ118" s="307" t="e">
        <f t="shared" si="90"/>
        <v>#VALUE!</v>
      </c>
      <c r="AK118" s="265" t="s">
        <v>1342</v>
      </c>
      <c r="AL118" s="266">
        <f t="shared" si="91"/>
        <v>0</v>
      </c>
      <c r="AM118" s="266">
        <f t="shared" si="109"/>
        <v>0</v>
      </c>
      <c r="AN118" s="266" t="str">
        <f t="shared" si="110"/>
        <v>Buy</v>
      </c>
      <c r="AO118" s="328">
        <f t="shared" si="111"/>
        <v>0</v>
      </c>
      <c r="AP118" s="266" t="str">
        <f t="shared" si="112"/>
        <v>EULNGFI</v>
      </c>
      <c r="AQ118" s="330" t="str">
        <f t="shared" si="113"/>
        <v>07/16/2024</v>
      </c>
      <c r="AR118" s="266" t="s">
        <v>1035</v>
      </c>
      <c r="AS118" s="266" t="s">
        <v>1024</v>
      </c>
      <c r="AT118" s="266" t="s">
        <v>1025</v>
      </c>
      <c r="AW118" t="str" cm="1">
        <f t="array" ref="AW118">_xll.BDP(I118,"SECURITY_TYP")</f>
        <v>#N/A Mandatory parameter [SECURITY] cannot be empty</v>
      </c>
    </row>
    <row r="119" spans="8:49" hidden="1" x14ac:dyDescent="0.35">
      <c r="H119" s="287" t="e">
        <f t="shared" si="58"/>
        <v>#N/A</v>
      </c>
      <c r="I119" s="279"/>
      <c r="P119" t="str" cm="1">
        <f t="array" ref="P119">_xll.BDP(I119,"ID_ISIN")</f>
        <v>#N/A Mandatory parameter [SECURITY] cannot be empty</v>
      </c>
      <c r="Q119" t="str" cm="1">
        <f t="array" ref="Q119">_xll.BDP(P119&amp;" Govt","MATURITY")</f>
        <v>#N/A Mandatory parameter [SECURITY] cannot be empty Govt</v>
      </c>
      <c r="R119" t="str" cm="1">
        <f t="array" ref="R119">_xll.BDP(I119,"CRNCY")</f>
        <v>#N/A Mandatory parameter [SECURITY] cannot be empty</v>
      </c>
      <c r="S119" s="307" t="str" cm="1">
        <f t="array" ref="S119">_xll.BDP(P119&amp;" Govt","RISK_MID")</f>
        <v>#N/A Mandatory parameter [SECURITY] cannot be empty Govt</v>
      </c>
      <c r="T119" s="308" t="e">
        <f t="shared" si="97"/>
        <v>#VALUE!</v>
      </c>
      <c r="U119" s="280" t="str" cm="1">
        <f t="array" ref="U119">IF(R119="GBP",1,_xll.BDP("GBP"&amp;R119&amp;" CURNCY","PX_LAST"))</f>
        <v>#N/A Invalid Security</v>
      </c>
      <c r="V119" s="393" t="e">
        <f t="shared" si="98"/>
        <v>#VALUE!</v>
      </c>
      <c r="W119" s="307"/>
      <c r="X119" s="249" t="str">
        <f t="shared" si="99"/>
        <v>#N/A Mandatory parameter [SECURITY] cannot be empty</v>
      </c>
      <c r="Y119" s="306">
        <f t="shared" si="100"/>
        <v>0</v>
      </c>
      <c r="Z119" s="281">
        <f t="shared" si="101"/>
        <v>0</v>
      </c>
      <c r="AA119" s="281" t="e">
        <f t="shared" si="102"/>
        <v>#VALUE!</v>
      </c>
      <c r="AB119" s="307" t="str" cm="1">
        <f t="array" ref="AB119">_xll.BDP(P119&amp;" Govt","PX_DIRTY_MID")</f>
        <v>#N/A Mandatory parameter [SECURITY] cannot be empty Govt</v>
      </c>
      <c r="AC119" s="310" t="e">
        <f t="shared" si="103"/>
        <v>#VALUE!</v>
      </c>
      <c r="AD119">
        <f t="shared" si="104"/>
        <v>0</v>
      </c>
      <c r="AF119" s="281">
        <f t="shared" si="105"/>
        <v>0</v>
      </c>
      <c r="AG119" s="281" t="e">
        <f t="shared" si="106"/>
        <v>#VALUE!</v>
      </c>
      <c r="AH119" s="310" t="e">
        <f t="shared" si="107"/>
        <v>#VALUE!</v>
      </c>
      <c r="AI119" t="b">
        <f t="shared" si="108"/>
        <v>1</v>
      </c>
      <c r="AJ119" s="307" t="e">
        <f t="shared" si="90"/>
        <v>#VALUE!</v>
      </c>
      <c r="AK119" s="265" t="s">
        <v>1342</v>
      </c>
      <c r="AL119" s="266">
        <f t="shared" si="91"/>
        <v>0</v>
      </c>
      <c r="AM119" s="266">
        <f t="shared" si="109"/>
        <v>0</v>
      </c>
      <c r="AN119" s="266" t="str">
        <f t="shared" si="110"/>
        <v>Buy</v>
      </c>
      <c r="AO119" s="328">
        <f t="shared" si="111"/>
        <v>0</v>
      </c>
      <c r="AP119" s="266" t="str">
        <f t="shared" si="112"/>
        <v>EULNGFI</v>
      </c>
      <c r="AQ119" s="330" t="str">
        <f t="shared" si="113"/>
        <v>07/16/2024</v>
      </c>
      <c r="AR119" s="266" t="s">
        <v>1035</v>
      </c>
      <c r="AS119" s="266" t="s">
        <v>1024</v>
      </c>
      <c r="AT119" s="266" t="s">
        <v>1025</v>
      </c>
      <c r="AW119" t="str" cm="1">
        <f t="array" ref="AW119">_xll.BDP(I119,"SECURITY_TYP")</f>
        <v>#N/A Mandatory parameter [SECURITY] cannot be empty</v>
      </c>
    </row>
    <row r="120" spans="8:49" hidden="1" x14ac:dyDescent="0.35">
      <c r="H120" s="287" t="e">
        <f t="shared" si="58"/>
        <v>#N/A</v>
      </c>
      <c r="I120" s="279"/>
      <c r="P120" t="str" cm="1">
        <f t="array" ref="P120">_xll.BDP(I120,"ID_ISIN")</f>
        <v>#N/A Mandatory parameter [SECURITY] cannot be empty</v>
      </c>
      <c r="Q120" t="str" cm="1">
        <f t="array" ref="Q120">_xll.BDP(P120&amp;" Govt","MATURITY")</f>
        <v>#N/A Mandatory parameter [SECURITY] cannot be empty Govt</v>
      </c>
      <c r="R120" t="str" cm="1">
        <f t="array" ref="R120">_xll.BDP(I120,"CRNCY")</f>
        <v>#N/A Mandatory parameter [SECURITY] cannot be empty</v>
      </c>
      <c r="S120" s="307" t="str" cm="1">
        <f t="array" ref="S120">_xll.BDP(P120&amp;" Govt","RISK_MID")</f>
        <v>#N/A Mandatory parameter [SECURITY] cannot be empty Govt</v>
      </c>
      <c r="T120" s="308" t="e">
        <f t="shared" si="97"/>
        <v>#VALUE!</v>
      </c>
      <c r="U120" s="280" t="str" cm="1">
        <f t="array" ref="U120">IF(R120="GBP",1,_xll.BDP("GBP"&amp;R120&amp;" CURNCY","PX_LAST"))</f>
        <v>#N/A Invalid Security</v>
      </c>
      <c r="V120" s="393" t="e">
        <f t="shared" si="98"/>
        <v>#VALUE!</v>
      </c>
      <c r="W120" s="307"/>
      <c r="X120" s="249" t="str">
        <f t="shared" si="99"/>
        <v>#N/A Mandatory parameter [SECURITY] cannot be empty</v>
      </c>
      <c r="Y120" s="306">
        <f t="shared" si="100"/>
        <v>0</v>
      </c>
      <c r="Z120" s="281">
        <f t="shared" si="101"/>
        <v>0</v>
      </c>
      <c r="AA120" s="281" t="e">
        <f t="shared" si="102"/>
        <v>#VALUE!</v>
      </c>
      <c r="AB120" s="307" t="str" cm="1">
        <f t="array" ref="AB120">_xll.BDP(P120&amp;" Govt","PX_DIRTY_MID")</f>
        <v>#N/A Mandatory parameter [SECURITY] cannot be empty Govt</v>
      </c>
      <c r="AC120" s="310" t="e">
        <f t="shared" si="103"/>
        <v>#VALUE!</v>
      </c>
      <c r="AD120">
        <f t="shared" si="104"/>
        <v>0</v>
      </c>
      <c r="AF120" s="281">
        <f t="shared" si="105"/>
        <v>0</v>
      </c>
      <c r="AG120" s="281" t="e">
        <f t="shared" si="106"/>
        <v>#VALUE!</v>
      </c>
      <c r="AH120" s="310" t="e">
        <f t="shared" si="107"/>
        <v>#VALUE!</v>
      </c>
      <c r="AI120" t="b">
        <f t="shared" si="108"/>
        <v>1</v>
      </c>
      <c r="AJ120" s="307" t="e">
        <f t="shared" si="90"/>
        <v>#VALUE!</v>
      </c>
      <c r="AK120" s="265" t="s">
        <v>1342</v>
      </c>
      <c r="AL120" s="266">
        <f t="shared" si="91"/>
        <v>0</v>
      </c>
      <c r="AM120" s="266">
        <f t="shared" si="109"/>
        <v>0</v>
      </c>
      <c r="AN120" s="266" t="str">
        <f t="shared" si="110"/>
        <v>Buy</v>
      </c>
      <c r="AO120" s="328">
        <f t="shared" si="111"/>
        <v>0</v>
      </c>
      <c r="AP120" s="266" t="str">
        <f t="shared" si="112"/>
        <v>EULNGFI</v>
      </c>
      <c r="AQ120" s="330" t="str">
        <f t="shared" si="113"/>
        <v>07/16/2024</v>
      </c>
      <c r="AR120" s="266" t="s">
        <v>1035</v>
      </c>
      <c r="AS120" s="266" t="s">
        <v>1024</v>
      </c>
      <c r="AT120" s="266" t="s">
        <v>1025</v>
      </c>
      <c r="AW120" t="str" cm="1">
        <f t="array" ref="AW120">_xll.BDP(I120,"SECURITY_TYP")</f>
        <v>#N/A Mandatory parameter [SECURITY] cannot be empty</v>
      </c>
    </row>
    <row r="121" spans="8:49" hidden="1" x14ac:dyDescent="0.35">
      <c r="H121" s="287" t="e">
        <f t="shared" si="58"/>
        <v>#N/A</v>
      </c>
      <c r="I121" s="279"/>
      <c r="P121" t="str" cm="1">
        <f t="array" ref="P121">_xll.BDP(I121,"ID_ISIN")</f>
        <v>#N/A Mandatory parameter [SECURITY] cannot be empty</v>
      </c>
      <c r="Q121" t="str" cm="1">
        <f t="array" ref="Q121">_xll.BDP(P121&amp;" Govt","MATURITY")</f>
        <v>#N/A Mandatory parameter [SECURITY] cannot be empty Govt</v>
      </c>
      <c r="R121" t="str" cm="1">
        <f t="array" ref="R121">_xll.BDP(I121,"CRNCY")</f>
        <v>#N/A Mandatory parameter [SECURITY] cannot be empty</v>
      </c>
      <c r="S121" s="307" t="str" cm="1">
        <f t="array" ref="S121">_xll.BDP(P121&amp;" Govt","RISK_MID")</f>
        <v>#N/A Mandatory parameter [SECURITY] cannot be empty Govt</v>
      </c>
      <c r="T121" s="308" t="e">
        <f t="shared" si="97"/>
        <v>#VALUE!</v>
      </c>
      <c r="U121" s="280" t="str" cm="1">
        <f t="array" ref="U121">IF(R121="GBP",1,_xll.BDP("GBP"&amp;R121&amp;" CURNCY","PX_LAST"))</f>
        <v>#N/A Invalid Security</v>
      </c>
      <c r="V121" s="393" t="e">
        <f t="shared" si="98"/>
        <v>#VALUE!</v>
      </c>
      <c r="W121" s="307"/>
      <c r="X121" s="249" t="str">
        <f t="shared" si="99"/>
        <v>#N/A Mandatory parameter [SECURITY] cannot be empty</v>
      </c>
      <c r="Y121" s="306">
        <f t="shared" si="100"/>
        <v>0</v>
      </c>
      <c r="Z121" s="281">
        <f t="shared" si="101"/>
        <v>0</v>
      </c>
      <c r="AA121" s="281" t="e">
        <f t="shared" si="102"/>
        <v>#VALUE!</v>
      </c>
      <c r="AB121" s="307" t="str" cm="1">
        <f t="array" ref="AB121">_xll.BDP(P121&amp;" Govt","PX_DIRTY_MID")</f>
        <v>#N/A Mandatory parameter [SECURITY] cannot be empty Govt</v>
      </c>
      <c r="AC121" s="310" t="e">
        <f t="shared" si="103"/>
        <v>#VALUE!</v>
      </c>
      <c r="AD121">
        <f t="shared" si="104"/>
        <v>0</v>
      </c>
      <c r="AF121" s="281">
        <f t="shared" si="105"/>
        <v>0</v>
      </c>
      <c r="AG121" s="281" t="e">
        <f t="shared" si="106"/>
        <v>#VALUE!</v>
      </c>
      <c r="AH121" s="310" t="e">
        <f t="shared" si="107"/>
        <v>#VALUE!</v>
      </c>
      <c r="AI121" t="b">
        <f t="shared" si="108"/>
        <v>1</v>
      </c>
      <c r="AJ121" s="307" t="e">
        <f t="shared" si="90"/>
        <v>#VALUE!</v>
      </c>
      <c r="AK121" s="265" t="s">
        <v>1342</v>
      </c>
      <c r="AL121" s="266">
        <f t="shared" si="91"/>
        <v>0</v>
      </c>
      <c r="AM121" s="266">
        <f t="shared" si="109"/>
        <v>0</v>
      </c>
      <c r="AN121" s="266" t="str">
        <f t="shared" si="110"/>
        <v>Buy</v>
      </c>
      <c r="AO121" s="328">
        <f t="shared" si="111"/>
        <v>0</v>
      </c>
      <c r="AP121" s="266" t="str">
        <f t="shared" si="112"/>
        <v>EULNGFI</v>
      </c>
      <c r="AQ121" s="330" t="str">
        <f t="shared" si="113"/>
        <v>07/16/2024</v>
      </c>
      <c r="AR121" s="266" t="s">
        <v>1035</v>
      </c>
      <c r="AS121" s="266" t="s">
        <v>1024</v>
      </c>
      <c r="AT121" s="266" t="s">
        <v>1025</v>
      </c>
      <c r="AW121" t="str" cm="1">
        <f t="array" ref="AW121">_xll.BDP(I121,"SECURITY_TYP")</f>
        <v>#N/A Mandatory parameter [SECURITY] cannot be empty</v>
      </c>
    </row>
    <row r="122" spans="8:49" hidden="1" x14ac:dyDescent="0.35">
      <c r="H122" s="287" t="e">
        <f t="shared" si="58"/>
        <v>#N/A</v>
      </c>
      <c r="I122" s="279"/>
      <c r="P122" t="str" cm="1">
        <f t="array" ref="P122">_xll.BDP(I122,"ID_ISIN")</f>
        <v>#N/A Mandatory parameter [SECURITY] cannot be empty</v>
      </c>
      <c r="Q122" t="str" cm="1">
        <f t="array" ref="Q122">_xll.BDP(P122&amp;" Govt","MATURITY")</f>
        <v>#N/A Mandatory parameter [SECURITY] cannot be empty Govt</v>
      </c>
      <c r="R122" t="str" cm="1">
        <f t="array" ref="R122">_xll.BDP(I122,"CRNCY")</f>
        <v>#N/A Mandatory parameter [SECURITY] cannot be empty</v>
      </c>
      <c r="S122" s="307" t="str" cm="1">
        <f t="array" ref="S122">_xll.BDP(P122&amp;" Govt","RISK_MID")</f>
        <v>#N/A Mandatory parameter [SECURITY] cannot be empty Govt</v>
      </c>
      <c r="T122" s="308" t="e">
        <f t="shared" si="97"/>
        <v>#VALUE!</v>
      </c>
      <c r="U122" s="280" t="str" cm="1">
        <f t="array" ref="U122">IF(R122="GBP",1,_xll.BDP("GBP"&amp;R122&amp;" CURNCY","PX_LAST"))</f>
        <v>#N/A Invalid Security</v>
      </c>
      <c r="V122" s="393" t="e">
        <f t="shared" si="98"/>
        <v>#VALUE!</v>
      </c>
      <c r="W122" s="307"/>
      <c r="X122" s="249" t="str">
        <f t="shared" si="99"/>
        <v>#N/A Mandatory parameter [SECURITY] cannot be empty</v>
      </c>
      <c r="Y122" s="306">
        <f t="shared" si="100"/>
        <v>0</v>
      </c>
      <c r="Z122" s="281">
        <f t="shared" si="101"/>
        <v>0</v>
      </c>
      <c r="AA122" s="281" t="e">
        <f t="shared" si="102"/>
        <v>#VALUE!</v>
      </c>
      <c r="AB122" s="307" t="str" cm="1">
        <f t="array" ref="AB122">_xll.BDP(P122&amp;" Govt","PX_DIRTY_MID")</f>
        <v>#N/A Mandatory parameter [SECURITY] cannot be empty Govt</v>
      </c>
      <c r="AC122" s="310" t="e">
        <f t="shared" si="103"/>
        <v>#VALUE!</v>
      </c>
      <c r="AD122">
        <f t="shared" si="104"/>
        <v>0</v>
      </c>
      <c r="AF122" s="281">
        <f t="shared" si="105"/>
        <v>0</v>
      </c>
      <c r="AG122" s="281" t="e">
        <f t="shared" si="106"/>
        <v>#VALUE!</v>
      </c>
      <c r="AH122" s="310" t="e">
        <f t="shared" si="107"/>
        <v>#VALUE!</v>
      </c>
      <c r="AI122" t="b">
        <f t="shared" si="108"/>
        <v>1</v>
      </c>
      <c r="AJ122" s="307" t="e">
        <f t="shared" si="90"/>
        <v>#VALUE!</v>
      </c>
      <c r="AK122" s="265" t="s">
        <v>1342</v>
      </c>
      <c r="AL122" s="266">
        <f t="shared" si="91"/>
        <v>0</v>
      </c>
      <c r="AM122" s="266">
        <f t="shared" si="109"/>
        <v>0</v>
      </c>
      <c r="AN122" s="266" t="str">
        <f t="shared" si="110"/>
        <v>Buy</v>
      </c>
      <c r="AO122" s="328">
        <f t="shared" si="111"/>
        <v>0</v>
      </c>
      <c r="AP122" s="266" t="str">
        <f t="shared" si="112"/>
        <v>EULNGFI</v>
      </c>
      <c r="AQ122" s="330" t="str">
        <f t="shared" si="113"/>
        <v>07/16/2024</v>
      </c>
      <c r="AR122" s="266" t="s">
        <v>1035</v>
      </c>
      <c r="AS122" s="266" t="s">
        <v>1024</v>
      </c>
      <c r="AT122" s="266" t="s">
        <v>1025</v>
      </c>
      <c r="AW122" t="str" cm="1">
        <f t="array" ref="AW122">_xll.BDP(I122,"SECURITY_TYP")</f>
        <v>#N/A Mandatory parameter [SECURITY] cannot be empty</v>
      </c>
    </row>
    <row r="123" spans="8:49" hidden="1" x14ac:dyDescent="0.35">
      <c r="H123" s="287" t="e">
        <f t="shared" si="58"/>
        <v>#N/A</v>
      </c>
      <c r="I123" s="279"/>
      <c r="P123" t="str" cm="1">
        <f t="array" ref="P123">_xll.BDP(I123,"ID_ISIN")</f>
        <v>#N/A Mandatory parameter [SECURITY] cannot be empty</v>
      </c>
      <c r="Q123" t="str" cm="1">
        <f t="array" ref="Q123">_xll.BDP(P123&amp;" Govt","MATURITY")</f>
        <v>#N/A Mandatory parameter [SECURITY] cannot be empty Govt</v>
      </c>
      <c r="R123" t="str" cm="1">
        <f t="array" ref="R123">_xll.BDP(I123,"CRNCY")</f>
        <v>#N/A Mandatory parameter [SECURITY] cannot be empty</v>
      </c>
      <c r="S123" s="307" t="str" cm="1">
        <f t="array" ref="S123">_xll.BDP(P123&amp;" Govt","RISK_MID")</f>
        <v>#N/A Mandatory parameter [SECURITY] cannot be empty Govt</v>
      </c>
      <c r="T123" s="308" t="e">
        <f t="shared" si="97"/>
        <v>#VALUE!</v>
      </c>
      <c r="U123" s="280" t="str" cm="1">
        <f t="array" ref="U123">IF(R123="GBP",1,_xll.BDP("GBP"&amp;R123&amp;" CURNCY","PX_LAST"))</f>
        <v>#N/A Invalid Security</v>
      </c>
      <c r="V123" s="393" t="e">
        <f t="shared" si="98"/>
        <v>#VALUE!</v>
      </c>
      <c r="W123" s="307"/>
      <c r="X123" s="249" t="str">
        <f t="shared" si="99"/>
        <v>#N/A Mandatory parameter [SECURITY] cannot be empty</v>
      </c>
      <c r="Y123" s="306">
        <f t="shared" si="100"/>
        <v>0</v>
      </c>
      <c r="Z123" s="281">
        <f t="shared" si="101"/>
        <v>0</v>
      </c>
      <c r="AA123" s="281" t="e">
        <f t="shared" si="102"/>
        <v>#VALUE!</v>
      </c>
      <c r="AB123" s="307" t="str" cm="1">
        <f t="array" ref="AB123">_xll.BDP(P123&amp;" Govt","PX_DIRTY_MID")</f>
        <v>#N/A Mandatory parameter [SECURITY] cannot be empty Govt</v>
      </c>
      <c r="AC123" s="310" t="e">
        <f t="shared" si="103"/>
        <v>#VALUE!</v>
      </c>
      <c r="AD123">
        <f t="shared" si="104"/>
        <v>0</v>
      </c>
      <c r="AF123" s="281">
        <f t="shared" si="105"/>
        <v>0</v>
      </c>
      <c r="AG123" s="281" t="e">
        <f t="shared" si="106"/>
        <v>#VALUE!</v>
      </c>
      <c r="AH123" s="310" t="e">
        <f t="shared" si="107"/>
        <v>#VALUE!</v>
      </c>
      <c r="AI123" t="b">
        <f t="shared" si="108"/>
        <v>1</v>
      </c>
      <c r="AJ123" s="307" t="e">
        <f t="shared" si="90"/>
        <v>#VALUE!</v>
      </c>
      <c r="AK123" s="265" t="s">
        <v>1342</v>
      </c>
      <c r="AL123" s="266">
        <f t="shared" si="91"/>
        <v>0</v>
      </c>
      <c r="AM123" s="266">
        <f t="shared" si="109"/>
        <v>0</v>
      </c>
      <c r="AN123" s="266" t="str">
        <f t="shared" si="110"/>
        <v>Buy</v>
      </c>
      <c r="AO123" s="328">
        <f t="shared" si="111"/>
        <v>0</v>
      </c>
      <c r="AP123" s="266" t="str">
        <f t="shared" si="112"/>
        <v>EULNGFI</v>
      </c>
      <c r="AQ123" s="330" t="str">
        <f t="shared" si="113"/>
        <v>07/16/2024</v>
      </c>
      <c r="AR123" s="266" t="s">
        <v>1035</v>
      </c>
      <c r="AS123" s="266" t="s">
        <v>1024</v>
      </c>
      <c r="AT123" s="266" t="s">
        <v>1025</v>
      </c>
      <c r="AW123" t="str" cm="1">
        <f t="array" ref="AW123">_xll.BDP(I123,"SECURITY_TYP")</f>
        <v>#N/A Mandatory parameter [SECURITY] cannot be empty</v>
      </c>
    </row>
    <row r="124" spans="8:49" hidden="1" x14ac:dyDescent="0.35">
      <c r="H124" s="287" t="e">
        <f t="shared" si="58"/>
        <v>#N/A</v>
      </c>
      <c r="I124" s="279"/>
      <c r="P124" t="str" cm="1">
        <f t="array" ref="P124">_xll.BDP(I124,"ID_ISIN")</f>
        <v>#N/A Mandatory parameter [SECURITY] cannot be empty</v>
      </c>
      <c r="Q124" t="str" cm="1">
        <f t="array" ref="Q124">_xll.BDP(P124&amp;" Govt","MATURITY")</f>
        <v>#N/A Mandatory parameter [SECURITY] cannot be empty Govt</v>
      </c>
      <c r="R124" t="str" cm="1">
        <f t="array" ref="R124">_xll.BDP(I124,"CRNCY")</f>
        <v>#N/A Mandatory parameter [SECURITY] cannot be empty</v>
      </c>
      <c r="S124" s="307" t="str" cm="1">
        <f t="array" ref="S124">_xll.BDP(P124&amp;" Govt","RISK_MID")</f>
        <v>#N/A Mandatory parameter [SECURITY] cannot be empty Govt</v>
      </c>
      <c r="T124" s="308" t="e">
        <f t="shared" si="97"/>
        <v>#VALUE!</v>
      </c>
      <c r="U124" s="280" t="str" cm="1">
        <f t="array" ref="U124">IF(R124="GBP",1,_xll.BDP("GBP"&amp;R124&amp;" CURNCY","PX_LAST"))</f>
        <v>#N/A Invalid Security</v>
      </c>
      <c r="V124" s="393" t="e">
        <f t="shared" si="98"/>
        <v>#VALUE!</v>
      </c>
      <c r="W124" s="307"/>
      <c r="X124" s="249" t="str">
        <f t="shared" si="99"/>
        <v>#N/A Mandatory parameter [SECURITY] cannot be empty</v>
      </c>
      <c r="Y124" s="306">
        <f t="shared" si="100"/>
        <v>0</v>
      </c>
      <c r="Z124" s="281">
        <f t="shared" si="101"/>
        <v>0</v>
      </c>
      <c r="AA124" s="281" t="e">
        <f t="shared" si="102"/>
        <v>#VALUE!</v>
      </c>
      <c r="AB124" s="307" t="str" cm="1">
        <f t="array" ref="AB124">_xll.BDP(P124&amp;" Govt","PX_DIRTY_MID")</f>
        <v>#N/A Mandatory parameter [SECURITY] cannot be empty Govt</v>
      </c>
      <c r="AC124" s="310" t="e">
        <f t="shared" si="103"/>
        <v>#VALUE!</v>
      </c>
      <c r="AD124">
        <f t="shared" si="104"/>
        <v>0</v>
      </c>
      <c r="AF124" s="281">
        <f t="shared" si="105"/>
        <v>0</v>
      </c>
      <c r="AG124" s="281" t="e">
        <f t="shared" si="106"/>
        <v>#VALUE!</v>
      </c>
      <c r="AH124" s="310" t="e">
        <f t="shared" si="107"/>
        <v>#VALUE!</v>
      </c>
      <c r="AI124" t="b">
        <f t="shared" si="108"/>
        <v>1</v>
      </c>
      <c r="AJ124" s="307" t="e">
        <f t="shared" si="90"/>
        <v>#VALUE!</v>
      </c>
      <c r="AK124" s="265" t="s">
        <v>1342</v>
      </c>
      <c r="AL124" s="266">
        <f t="shared" si="91"/>
        <v>0</v>
      </c>
      <c r="AM124" s="266">
        <f t="shared" si="109"/>
        <v>0</v>
      </c>
      <c r="AN124" s="266" t="str">
        <f t="shared" si="110"/>
        <v>Buy</v>
      </c>
      <c r="AO124" s="328">
        <f t="shared" si="111"/>
        <v>0</v>
      </c>
      <c r="AP124" s="266" t="str">
        <f t="shared" si="112"/>
        <v>EULNGFI</v>
      </c>
      <c r="AQ124" s="330" t="str">
        <f t="shared" si="113"/>
        <v>07/16/2024</v>
      </c>
      <c r="AR124" s="266" t="s">
        <v>1035</v>
      </c>
      <c r="AS124" s="266" t="s">
        <v>1024</v>
      </c>
      <c r="AT124" s="266" t="s">
        <v>1025</v>
      </c>
      <c r="AW124" t="str" cm="1">
        <f t="array" ref="AW124">_xll.BDP(I124,"SECURITY_TYP")</f>
        <v>#N/A Mandatory parameter [SECURITY] cannot be empty</v>
      </c>
    </row>
    <row r="125" spans="8:49" hidden="1" x14ac:dyDescent="0.35">
      <c r="H125" s="287" t="e">
        <f t="shared" si="58"/>
        <v>#N/A</v>
      </c>
      <c r="I125" s="279"/>
      <c r="P125" t="str" cm="1">
        <f t="array" ref="P125">_xll.BDP(I125,"ID_ISIN")</f>
        <v>#N/A Mandatory parameter [SECURITY] cannot be empty</v>
      </c>
      <c r="Q125" t="str" cm="1">
        <f t="array" ref="Q125">_xll.BDP(P125&amp;" Govt","MATURITY")</f>
        <v>#N/A Mandatory parameter [SECURITY] cannot be empty Govt</v>
      </c>
      <c r="R125" t="str" cm="1">
        <f t="array" ref="R125">_xll.BDP(I125,"CRNCY")</f>
        <v>#N/A Mandatory parameter [SECURITY] cannot be empty</v>
      </c>
      <c r="S125" s="307" t="str" cm="1">
        <f t="array" ref="S125">_xll.BDP(P125&amp;" Govt","RISK_MID")</f>
        <v>#N/A Mandatory parameter [SECURITY] cannot be empty Govt</v>
      </c>
      <c r="T125" s="308" t="e">
        <f t="shared" si="97"/>
        <v>#VALUE!</v>
      </c>
      <c r="U125" s="280" t="str" cm="1">
        <f t="array" ref="U125">IF(R125="GBP",1,_xll.BDP("GBP"&amp;R125&amp;" CURNCY","PX_LAST"))</f>
        <v>#N/A Invalid Security</v>
      </c>
      <c r="V125" s="393" t="e">
        <f t="shared" si="98"/>
        <v>#VALUE!</v>
      </c>
      <c r="W125" s="307"/>
      <c r="X125" s="249" t="str">
        <f t="shared" si="99"/>
        <v>#N/A Mandatory parameter [SECURITY] cannot be empty</v>
      </c>
      <c r="Y125" s="306">
        <f t="shared" si="100"/>
        <v>0</v>
      </c>
      <c r="Z125" s="281">
        <f t="shared" si="101"/>
        <v>0</v>
      </c>
      <c r="AA125" s="281" t="e">
        <f t="shared" si="102"/>
        <v>#VALUE!</v>
      </c>
      <c r="AB125" s="307" t="str" cm="1">
        <f t="array" ref="AB125">_xll.BDP(P125&amp;" Govt","PX_DIRTY_MID")</f>
        <v>#N/A Mandatory parameter [SECURITY] cannot be empty Govt</v>
      </c>
      <c r="AC125" s="310" t="e">
        <f t="shared" si="103"/>
        <v>#VALUE!</v>
      </c>
      <c r="AD125">
        <f t="shared" si="104"/>
        <v>0</v>
      </c>
      <c r="AF125" s="281">
        <f t="shared" si="105"/>
        <v>0</v>
      </c>
      <c r="AG125" s="281" t="e">
        <f t="shared" si="106"/>
        <v>#VALUE!</v>
      </c>
      <c r="AH125" s="310" t="e">
        <f t="shared" si="107"/>
        <v>#VALUE!</v>
      </c>
      <c r="AI125" t="b">
        <f t="shared" si="108"/>
        <v>1</v>
      </c>
      <c r="AJ125" s="307" t="e">
        <f t="shared" si="90"/>
        <v>#VALUE!</v>
      </c>
      <c r="AK125" s="265" t="s">
        <v>1342</v>
      </c>
      <c r="AL125" s="266">
        <f t="shared" si="91"/>
        <v>0</v>
      </c>
      <c r="AM125" s="266">
        <f t="shared" si="109"/>
        <v>0</v>
      </c>
      <c r="AN125" s="266" t="str">
        <f t="shared" si="110"/>
        <v>Buy</v>
      </c>
      <c r="AO125" s="328">
        <f t="shared" si="111"/>
        <v>0</v>
      </c>
      <c r="AP125" s="266" t="str">
        <f t="shared" si="112"/>
        <v>EULNGFI</v>
      </c>
      <c r="AQ125" s="330" t="str">
        <f t="shared" si="113"/>
        <v>07/16/2024</v>
      </c>
      <c r="AR125" s="266" t="s">
        <v>1035</v>
      </c>
      <c r="AS125" s="266" t="s">
        <v>1024</v>
      </c>
      <c r="AT125" s="266" t="s">
        <v>1025</v>
      </c>
      <c r="AW125" t="str" cm="1">
        <f t="array" ref="AW125">_xll.BDP(I125,"SECURITY_TYP")</f>
        <v>#N/A Mandatory parameter [SECURITY] cannot be empty</v>
      </c>
    </row>
    <row r="126" spans="8:49" hidden="1" x14ac:dyDescent="0.35">
      <c r="H126" s="287" t="e">
        <f t="shared" si="58"/>
        <v>#N/A</v>
      </c>
      <c r="I126" s="279"/>
      <c r="P126" t="str" cm="1">
        <f t="array" ref="P126">_xll.BDP(I126,"ID_ISIN")</f>
        <v>#N/A Mandatory parameter [SECURITY] cannot be empty</v>
      </c>
      <c r="Q126" t="str" cm="1">
        <f t="array" ref="Q126">_xll.BDP(P126&amp;" Govt","MATURITY")</f>
        <v>#N/A Mandatory parameter [SECURITY] cannot be empty Govt</v>
      </c>
      <c r="R126" t="str" cm="1">
        <f t="array" ref="R126">_xll.BDP(I126,"CRNCY")</f>
        <v>#N/A Mandatory parameter [SECURITY] cannot be empty</v>
      </c>
      <c r="S126" s="307" t="str" cm="1">
        <f t="array" ref="S126">_xll.BDP(P126&amp;" Govt","RISK_MID")</f>
        <v>#N/A Mandatory parameter [SECURITY] cannot be empty Govt</v>
      </c>
      <c r="T126" s="308" t="e">
        <f t="shared" si="97"/>
        <v>#VALUE!</v>
      </c>
      <c r="U126" s="280" t="str" cm="1">
        <f t="array" ref="U126">IF(R126="GBP",1,_xll.BDP("GBP"&amp;R126&amp;" CURNCY","PX_LAST"))</f>
        <v>#N/A Invalid Security</v>
      </c>
      <c r="V126" s="393" t="e">
        <f t="shared" si="98"/>
        <v>#VALUE!</v>
      </c>
      <c r="W126" s="307"/>
      <c r="X126" s="249" t="str">
        <f t="shared" si="99"/>
        <v>#N/A Mandatory parameter [SECURITY] cannot be empty</v>
      </c>
      <c r="Y126" s="306">
        <f t="shared" si="100"/>
        <v>0</v>
      </c>
      <c r="Z126" s="281">
        <f t="shared" si="101"/>
        <v>0</v>
      </c>
      <c r="AA126" s="281" t="e">
        <f t="shared" si="102"/>
        <v>#VALUE!</v>
      </c>
      <c r="AB126" s="307" t="str" cm="1">
        <f t="array" ref="AB126">_xll.BDP(P126&amp;" Govt","PX_DIRTY_MID")</f>
        <v>#N/A Mandatory parameter [SECURITY] cannot be empty Govt</v>
      </c>
      <c r="AC126" s="310" t="e">
        <f t="shared" si="103"/>
        <v>#VALUE!</v>
      </c>
      <c r="AD126">
        <f t="shared" si="104"/>
        <v>0</v>
      </c>
      <c r="AF126" s="281">
        <f t="shared" si="105"/>
        <v>0</v>
      </c>
      <c r="AG126" s="281" t="e">
        <f t="shared" si="106"/>
        <v>#VALUE!</v>
      </c>
      <c r="AH126" s="310" t="e">
        <f t="shared" si="107"/>
        <v>#VALUE!</v>
      </c>
      <c r="AI126" t="b">
        <f t="shared" si="108"/>
        <v>1</v>
      </c>
      <c r="AJ126" s="307" t="e">
        <f t="shared" si="90"/>
        <v>#VALUE!</v>
      </c>
      <c r="AK126" s="265" t="s">
        <v>1342</v>
      </c>
      <c r="AL126" s="266">
        <f t="shared" si="91"/>
        <v>0</v>
      </c>
      <c r="AM126" s="266">
        <f t="shared" si="109"/>
        <v>0</v>
      </c>
      <c r="AN126" s="266" t="str">
        <f t="shared" si="110"/>
        <v>Buy</v>
      </c>
      <c r="AO126" s="328">
        <f t="shared" si="111"/>
        <v>0</v>
      </c>
      <c r="AP126" s="266" t="str">
        <f t="shared" si="112"/>
        <v>EULNGFI</v>
      </c>
      <c r="AQ126" s="330" t="str">
        <f t="shared" si="113"/>
        <v>07/16/2024</v>
      </c>
      <c r="AR126" s="266" t="s">
        <v>1035</v>
      </c>
      <c r="AS126" s="266" t="s">
        <v>1024</v>
      </c>
      <c r="AT126" s="266" t="s">
        <v>1025</v>
      </c>
      <c r="AW126" t="str" cm="1">
        <f t="array" ref="AW126">_xll.BDP(I126,"SECURITY_TYP")</f>
        <v>#N/A Mandatory parameter [SECURITY] cannot be empty</v>
      </c>
    </row>
    <row r="127" spans="8:49" hidden="1" x14ac:dyDescent="0.35">
      <c r="H127" s="287" t="e">
        <f t="shared" si="58"/>
        <v>#N/A</v>
      </c>
      <c r="I127" s="279"/>
      <c r="P127" t="str" cm="1">
        <f t="array" ref="P127">_xll.BDP(I127,"ID_ISIN")</f>
        <v>#N/A Mandatory parameter [SECURITY] cannot be empty</v>
      </c>
      <c r="Q127" t="str" cm="1">
        <f t="array" ref="Q127">_xll.BDP(P127&amp;" Govt","MATURITY")</f>
        <v>#N/A Mandatory parameter [SECURITY] cannot be empty Govt</v>
      </c>
      <c r="R127" t="str" cm="1">
        <f t="array" ref="R127">_xll.BDP(I127,"CRNCY")</f>
        <v>#N/A Mandatory parameter [SECURITY] cannot be empty</v>
      </c>
      <c r="S127" s="307" t="str" cm="1">
        <f t="array" ref="S127">_xll.BDP(P127&amp;" Govt","RISK_MID")</f>
        <v>#N/A Mandatory parameter [SECURITY] cannot be empty Govt</v>
      </c>
      <c r="T127" s="308" t="e">
        <f t="shared" si="97"/>
        <v>#VALUE!</v>
      </c>
      <c r="U127" s="280" t="str" cm="1">
        <f t="array" ref="U127">IF(R127="GBP",1,_xll.BDP("GBP"&amp;R127&amp;" CURNCY","PX_LAST"))</f>
        <v>#N/A Invalid Security</v>
      </c>
      <c r="V127" s="393" t="e">
        <f t="shared" si="98"/>
        <v>#VALUE!</v>
      </c>
      <c r="W127" s="307"/>
      <c r="X127" s="249" t="str">
        <f t="shared" si="99"/>
        <v>#N/A Mandatory parameter [SECURITY] cannot be empty</v>
      </c>
      <c r="Y127" s="306">
        <f t="shared" si="100"/>
        <v>0</v>
      </c>
      <c r="Z127" s="281">
        <f t="shared" si="101"/>
        <v>0</v>
      </c>
      <c r="AA127" s="281" t="e">
        <f t="shared" si="102"/>
        <v>#VALUE!</v>
      </c>
      <c r="AB127" s="307" t="str" cm="1">
        <f t="array" ref="AB127">_xll.BDP(P127&amp;" Govt","PX_DIRTY_MID")</f>
        <v>#N/A Mandatory parameter [SECURITY] cannot be empty Govt</v>
      </c>
      <c r="AC127" s="310" t="e">
        <f t="shared" si="103"/>
        <v>#VALUE!</v>
      </c>
      <c r="AD127">
        <f t="shared" si="104"/>
        <v>0</v>
      </c>
      <c r="AF127" s="281">
        <f t="shared" si="105"/>
        <v>0</v>
      </c>
      <c r="AG127" s="281" t="e">
        <f t="shared" si="106"/>
        <v>#VALUE!</v>
      </c>
      <c r="AH127" s="310" t="e">
        <f t="shared" si="107"/>
        <v>#VALUE!</v>
      </c>
      <c r="AI127" t="b">
        <f t="shared" si="108"/>
        <v>1</v>
      </c>
      <c r="AJ127" s="307" t="e">
        <f t="shared" si="90"/>
        <v>#VALUE!</v>
      </c>
      <c r="AK127" s="265" t="s">
        <v>1342</v>
      </c>
      <c r="AL127" s="266">
        <f t="shared" si="91"/>
        <v>0</v>
      </c>
      <c r="AM127" s="266">
        <f t="shared" si="109"/>
        <v>0</v>
      </c>
      <c r="AN127" s="266" t="str">
        <f t="shared" si="110"/>
        <v>Buy</v>
      </c>
      <c r="AO127" s="328">
        <f t="shared" si="111"/>
        <v>0</v>
      </c>
      <c r="AP127" s="266" t="str">
        <f t="shared" si="112"/>
        <v>EULNGFI</v>
      </c>
      <c r="AQ127" s="330" t="str">
        <f t="shared" si="113"/>
        <v>07/16/2024</v>
      </c>
      <c r="AR127" s="266" t="s">
        <v>1035</v>
      </c>
      <c r="AS127" s="266" t="s">
        <v>1024</v>
      </c>
      <c r="AT127" s="266" t="s">
        <v>1025</v>
      </c>
      <c r="AW127" t="str" cm="1">
        <f t="array" ref="AW127">_xll.BDP(I127,"SECURITY_TYP")</f>
        <v>#N/A Mandatory parameter [SECURITY] cannot be empty</v>
      </c>
    </row>
    <row r="128" spans="8:49" hidden="1" x14ac:dyDescent="0.35">
      <c r="H128" s="287" t="e">
        <f t="shared" si="58"/>
        <v>#N/A</v>
      </c>
      <c r="I128" s="279"/>
      <c r="P128" t="str" cm="1">
        <f t="array" ref="P128">_xll.BDP(I128,"ID_ISIN")</f>
        <v>#N/A Mandatory parameter [SECURITY] cannot be empty</v>
      </c>
      <c r="Q128" t="str" cm="1">
        <f t="array" ref="Q128">_xll.BDP(P128&amp;" Govt","MATURITY")</f>
        <v>#N/A Mandatory parameter [SECURITY] cannot be empty Govt</v>
      </c>
      <c r="R128" t="str" cm="1">
        <f t="array" ref="R128">_xll.BDP(I128,"CRNCY")</f>
        <v>#N/A Mandatory parameter [SECURITY] cannot be empty</v>
      </c>
      <c r="S128" s="307" t="str" cm="1">
        <f t="array" ref="S128">_xll.BDP(P128&amp;" Govt","RISK_MID")</f>
        <v>#N/A Mandatory parameter [SECURITY] cannot be empty Govt</v>
      </c>
      <c r="T128" s="308" t="e">
        <f t="shared" si="97"/>
        <v>#VALUE!</v>
      </c>
      <c r="U128" s="280" t="str" cm="1">
        <f t="array" ref="U128">IF(R128="GBP",1,_xll.BDP("GBP"&amp;R128&amp;" CURNCY","PX_LAST"))</f>
        <v>#N/A Invalid Security</v>
      </c>
      <c r="V128" s="393" t="e">
        <f t="shared" si="98"/>
        <v>#VALUE!</v>
      </c>
      <c r="W128" s="307"/>
      <c r="X128" s="249" t="str">
        <f t="shared" si="99"/>
        <v>#N/A Mandatory parameter [SECURITY] cannot be empty</v>
      </c>
      <c r="Y128" s="306">
        <f t="shared" si="100"/>
        <v>0</v>
      </c>
      <c r="Z128" s="281">
        <f t="shared" si="101"/>
        <v>0</v>
      </c>
      <c r="AA128" s="281" t="e">
        <f t="shared" si="102"/>
        <v>#VALUE!</v>
      </c>
      <c r="AB128" s="307" t="str" cm="1">
        <f t="array" ref="AB128">_xll.BDP(P128&amp;" Govt","PX_DIRTY_MID")</f>
        <v>#N/A Mandatory parameter [SECURITY] cannot be empty Govt</v>
      </c>
      <c r="AC128" s="310" t="e">
        <f t="shared" si="103"/>
        <v>#VALUE!</v>
      </c>
      <c r="AD128">
        <f t="shared" si="104"/>
        <v>0</v>
      </c>
      <c r="AF128" s="281">
        <f t="shared" si="105"/>
        <v>0</v>
      </c>
      <c r="AG128" s="281" t="e">
        <f t="shared" si="106"/>
        <v>#VALUE!</v>
      </c>
      <c r="AH128" s="310" t="e">
        <f t="shared" si="107"/>
        <v>#VALUE!</v>
      </c>
      <c r="AI128" t="b">
        <f t="shared" si="108"/>
        <v>1</v>
      </c>
      <c r="AJ128" s="307" t="e">
        <f t="shared" si="90"/>
        <v>#VALUE!</v>
      </c>
      <c r="AK128" s="265" t="s">
        <v>1342</v>
      </c>
      <c r="AL128" s="266">
        <f t="shared" si="91"/>
        <v>0</v>
      </c>
      <c r="AM128" s="266">
        <f t="shared" si="109"/>
        <v>0</v>
      </c>
      <c r="AN128" s="266" t="str">
        <f t="shared" si="110"/>
        <v>Buy</v>
      </c>
      <c r="AO128" s="328">
        <f t="shared" si="111"/>
        <v>0</v>
      </c>
      <c r="AP128" s="266" t="str">
        <f t="shared" si="112"/>
        <v>EULNGFI</v>
      </c>
      <c r="AQ128" s="330" t="str">
        <f t="shared" si="113"/>
        <v>07/16/2024</v>
      </c>
      <c r="AR128" s="266" t="s">
        <v>1035</v>
      </c>
      <c r="AS128" s="266" t="s">
        <v>1024</v>
      </c>
      <c r="AT128" s="266" t="s">
        <v>1025</v>
      </c>
      <c r="AW128" t="str" cm="1">
        <f t="array" ref="AW128">_xll.BDP(I128,"SECURITY_TYP")</f>
        <v>#N/A Mandatory parameter [SECURITY] cannot be empty</v>
      </c>
    </row>
    <row r="129" spans="8:49" hidden="1" x14ac:dyDescent="0.35">
      <c r="H129" s="287" t="e">
        <f t="shared" si="58"/>
        <v>#N/A</v>
      </c>
      <c r="I129" s="279"/>
      <c r="P129" t="str" cm="1">
        <f t="array" ref="P129">_xll.BDP(I129,"ID_ISIN")</f>
        <v>#N/A Mandatory parameter [SECURITY] cannot be empty</v>
      </c>
      <c r="Q129" t="str" cm="1">
        <f t="array" ref="Q129">_xll.BDP(P129&amp;" Govt","MATURITY")</f>
        <v>#N/A Mandatory parameter [SECURITY] cannot be empty Govt</v>
      </c>
      <c r="R129" t="str" cm="1">
        <f t="array" ref="R129">_xll.BDP(I129,"CRNCY")</f>
        <v>#N/A Mandatory parameter [SECURITY] cannot be empty</v>
      </c>
      <c r="S129" s="307" t="str" cm="1">
        <f t="array" ref="S129">_xll.BDP(P129&amp;" Govt","RISK_MID")</f>
        <v>#N/A Mandatory parameter [SECURITY] cannot be empty Govt</v>
      </c>
      <c r="T129" s="308" t="e">
        <f t="shared" si="97"/>
        <v>#VALUE!</v>
      </c>
      <c r="U129" s="280" t="str" cm="1">
        <f t="array" ref="U129">IF(R129="GBP",1,_xll.BDP("GBP"&amp;R129&amp;" CURNCY","PX_LAST"))</f>
        <v>#N/A Invalid Security</v>
      </c>
      <c r="V129" s="393" t="e">
        <f t="shared" si="98"/>
        <v>#VALUE!</v>
      </c>
      <c r="W129" s="307"/>
      <c r="X129" s="249" t="str">
        <f t="shared" si="99"/>
        <v>#N/A Mandatory parameter [SECURITY] cannot be empty</v>
      </c>
      <c r="Y129" s="306">
        <f t="shared" si="100"/>
        <v>0</v>
      </c>
      <c r="Z129" s="281">
        <f t="shared" si="101"/>
        <v>0</v>
      </c>
      <c r="AA129" s="281" t="e">
        <f t="shared" si="102"/>
        <v>#VALUE!</v>
      </c>
      <c r="AB129" s="307" t="str" cm="1">
        <f t="array" ref="AB129">_xll.BDP(P129&amp;" Govt","PX_DIRTY_MID")</f>
        <v>#N/A Mandatory parameter [SECURITY] cannot be empty Govt</v>
      </c>
      <c r="AC129" s="310" t="e">
        <f t="shared" si="103"/>
        <v>#VALUE!</v>
      </c>
      <c r="AD129">
        <f t="shared" si="104"/>
        <v>0</v>
      </c>
      <c r="AF129" s="281">
        <f t="shared" si="105"/>
        <v>0</v>
      </c>
      <c r="AG129" s="281" t="e">
        <f t="shared" si="106"/>
        <v>#VALUE!</v>
      </c>
      <c r="AH129" s="310" t="e">
        <f t="shared" si="107"/>
        <v>#VALUE!</v>
      </c>
      <c r="AI129" t="b">
        <f t="shared" si="108"/>
        <v>1</v>
      </c>
      <c r="AJ129" s="307" t="e">
        <f t="shared" si="90"/>
        <v>#VALUE!</v>
      </c>
      <c r="AK129" s="265" t="s">
        <v>1342</v>
      </c>
      <c r="AL129" s="266">
        <f t="shared" si="91"/>
        <v>0</v>
      </c>
      <c r="AM129" s="266">
        <f t="shared" si="109"/>
        <v>0</v>
      </c>
      <c r="AN129" s="266" t="str">
        <f t="shared" si="110"/>
        <v>Buy</v>
      </c>
      <c r="AO129" s="328">
        <f t="shared" si="111"/>
        <v>0</v>
      </c>
      <c r="AP129" s="266" t="str">
        <f t="shared" si="112"/>
        <v>EULNGFI</v>
      </c>
      <c r="AQ129" s="330" t="str">
        <f t="shared" si="113"/>
        <v>07/16/2024</v>
      </c>
      <c r="AR129" s="266" t="s">
        <v>1035</v>
      </c>
      <c r="AS129" s="266" t="s">
        <v>1024</v>
      </c>
      <c r="AT129" s="266" t="s">
        <v>1025</v>
      </c>
      <c r="AW129" t="str" cm="1">
        <f t="array" ref="AW129">_xll.BDP(I129,"SECURITY_TYP")</f>
        <v>#N/A Mandatory parameter [SECURITY] cannot be empty</v>
      </c>
    </row>
    <row r="130" spans="8:49" hidden="1" x14ac:dyDescent="0.35">
      <c r="H130" s="287" t="e">
        <f t="shared" si="58"/>
        <v>#N/A</v>
      </c>
      <c r="I130" s="279"/>
      <c r="P130" t="str" cm="1">
        <f t="array" ref="P130">_xll.BDP(I130,"ID_ISIN")</f>
        <v>#N/A Mandatory parameter [SECURITY] cannot be empty</v>
      </c>
      <c r="Q130" t="str" cm="1">
        <f t="array" ref="Q130">_xll.BDP(P130&amp;" Govt","MATURITY")</f>
        <v>#N/A Mandatory parameter [SECURITY] cannot be empty Govt</v>
      </c>
      <c r="R130" t="str" cm="1">
        <f t="array" ref="R130">_xll.BDP(I130,"CRNCY")</f>
        <v>#N/A Mandatory parameter [SECURITY] cannot be empty</v>
      </c>
      <c r="S130" s="307" t="str" cm="1">
        <f t="array" ref="S130">_xll.BDP(P130&amp;" Govt","RISK_MID")</f>
        <v>#N/A Mandatory parameter [SECURITY] cannot be empty Govt</v>
      </c>
      <c r="T130" s="308" t="e">
        <f t="shared" si="97"/>
        <v>#VALUE!</v>
      </c>
      <c r="U130" s="280" t="str" cm="1">
        <f t="array" ref="U130">IF(R130="GBP",1,_xll.BDP("GBP"&amp;R130&amp;" CURNCY","PX_LAST"))</f>
        <v>#N/A Invalid Security</v>
      </c>
      <c r="V130" s="393" t="e">
        <f t="shared" si="98"/>
        <v>#VALUE!</v>
      </c>
      <c r="W130" s="307"/>
      <c r="X130" s="249" t="str">
        <f t="shared" si="99"/>
        <v>#N/A Mandatory parameter [SECURITY] cannot be empty</v>
      </c>
      <c r="Y130" s="306">
        <f t="shared" si="100"/>
        <v>0</v>
      </c>
      <c r="Z130" s="281">
        <f t="shared" si="101"/>
        <v>0</v>
      </c>
      <c r="AA130" s="281" t="e">
        <f t="shared" si="102"/>
        <v>#VALUE!</v>
      </c>
      <c r="AB130" s="307" t="str" cm="1">
        <f t="array" ref="AB130">_xll.BDP(P130&amp;" Govt","PX_DIRTY_MID")</f>
        <v>#N/A Mandatory parameter [SECURITY] cannot be empty Govt</v>
      </c>
      <c r="AC130" s="310" t="e">
        <f t="shared" si="103"/>
        <v>#VALUE!</v>
      </c>
      <c r="AD130">
        <f t="shared" si="104"/>
        <v>0</v>
      </c>
      <c r="AF130" s="281">
        <f t="shared" si="105"/>
        <v>0</v>
      </c>
      <c r="AG130" s="281" t="e">
        <f t="shared" si="106"/>
        <v>#VALUE!</v>
      </c>
      <c r="AH130" s="310" t="e">
        <f t="shared" si="107"/>
        <v>#VALUE!</v>
      </c>
      <c r="AI130" t="b">
        <f t="shared" si="108"/>
        <v>1</v>
      </c>
      <c r="AJ130" s="307" t="e">
        <f t="shared" si="90"/>
        <v>#VALUE!</v>
      </c>
      <c r="AK130" s="265" t="s">
        <v>1342</v>
      </c>
      <c r="AL130" s="266">
        <f t="shared" si="91"/>
        <v>0</v>
      </c>
      <c r="AM130" s="266">
        <f t="shared" si="109"/>
        <v>0</v>
      </c>
      <c r="AN130" s="266" t="str">
        <f t="shared" si="110"/>
        <v>Buy</v>
      </c>
      <c r="AO130" s="328">
        <f t="shared" si="111"/>
        <v>0</v>
      </c>
      <c r="AP130" s="266" t="str">
        <f t="shared" si="112"/>
        <v>EULNGFI</v>
      </c>
      <c r="AQ130" s="330" t="str">
        <f t="shared" si="113"/>
        <v>07/16/2024</v>
      </c>
      <c r="AR130" s="266" t="s">
        <v>1035</v>
      </c>
      <c r="AS130" s="266" t="s">
        <v>1024</v>
      </c>
      <c r="AT130" s="266" t="s">
        <v>1025</v>
      </c>
      <c r="AW130" t="str" cm="1">
        <f t="array" ref="AW130">_xll.BDP(I130,"SECURITY_TYP")</f>
        <v>#N/A Mandatory parameter [SECURITY] cannot be empty</v>
      </c>
    </row>
    <row r="131" spans="8:49" hidden="1" x14ac:dyDescent="0.35">
      <c r="H131" s="287" t="e">
        <f t="shared" si="58"/>
        <v>#N/A</v>
      </c>
      <c r="I131" s="279"/>
      <c r="P131" t="str" cm="1">
        <f t="array" ref="P131">_xll.BDP(I131,"ID_ISIN")</f>
        <v>#N/A Mandatory parameter [SECURITY] cannot be empty</v>
      </c>
      <c r="Q131" t="str" cm="1">
        <f t="array" ref="Q131">_xll.BDP(P131&amp;" Govt","MATURITY")</f>
        <v>#N/A Mandatory parameter [SECURITY] cannot be empty Govt</v>
      </c>
      <c r="R131" t="str" cm="1">
        <f t="array" ref="R131">_xll.BDP(I131,"CRNCY")</f>
        <v>#N/A Mandatory parameter [SECURITY] cannot be empty</v>
      </c>
      <c r="S131" s="307" t="str" cm="1">
        <f t="array" ref="S131">_xll.BDP(P131&amp;" Govt","RISK_MID")</f>
        <v>#N/A Mandatory parameter [SECURITY] cannot be empty Govt</v>
      </c>
      <c r="T131" s="308" t="e">
        <f t="shared" si="97"/>
        <v>#VALUE!</v>
      </c>
      <c r="U131" s="280" t="str" cm="1">
        <f t="array" ref="U131">IF(R131="GBP",1,_xll.BDP("GBP"&amp;R131&amp;" CURNCY","PX_LAST"))</f>
        <v>#N/A Invalid Security</v>
      </c>
      <c r="V131" s="393" t="e">
        <f t="shared" si="98"/>
        <v>#VALUE!</v>
      </c>
      <c r="W131" s="307"/>
      <c r="X131" s="249" t="str">
        <f t="shared" si="99"/>
        <v>#N/A Mandatory parameter [SECURITY] cannot be empty</v>
      </c>
      <c r="Y131" s="306">
        <f t="shared" si="100"/>
        <v>0</v>
      </c>
      <c r="Z131" s="281">
        <f t="shared" si="101"/>
        <v>0</v>
      </c>
      <c r="AA131" s="281" t="e">
        <f t="shared" si="102"/>
        <v>#VALUE!</v>
      </c>
      <c r="AB131" s="307" t="str" cm="1">
        <f t="array" ref="AB131">_xll.BDP(P131&amp;" Govt","PX_DIRTY_MID")</f>
        <v>#N/A Mandatory parameter [SECURITY] cannot be empty Govt</v>
      </c>
      <c r="AC131" s="310" t="e">
        <f t="shared" si="103"/>
        <v>#VALUE!</v>
      </c>
      <c r="AD131">
        <f t="shared" si="104"/>
        <v>0</v>
      </c>
      <c r="AF131" s="281">
        <f t="shared" si="105"/>
        <v>0</v>
      </c>
      <c r="AG131" s="281" t="e">
        <f t="shared" si="106"/>
        <v>#VALUE!</v>
      </c>
      <c r="AH131" s="310" t="e">
        <f t="shared" si="107"/>
        <v>#VALUE!</v>
      </c>
      <c r="AI131" t="b">
        <f t="shared" si="108"/>
        <v>1</v>
      </c>
      <c r="AJ131" s="307" t="e">
        <f t="shared" si="90"/>
        <v>#VALUE!</v>
      </c>
      <c r="AK131" s="265" t="s">
        <v>1342</v>
      </c>
      <c r="AL131" s="266">
        <f t="shared" si="91"/>
        <v>0</v>
      </c>
      <c r="AM131" s="266">
        <f t="shared" si="109"/>
        <v>0</v>
      </c>
      <c r="AN131" s="266" t="str">
        <f t="shared" si="110"/>
        <v>Buy</v>
      </c>
      <c r="AO131" s="328">
        <f t="shared" si="111"/>
        <v>0</v>
      </c>
      <c r="AP131" s="266" t="str">
        <f t="shared" si="112"/>
        <v>EULNGFI</v>
      </c>
      <c r="AQ131" s="330" t="str">
        <f t="shared" si="113"/>
        <v>07/16/2024</v>
      </c>
      <c r="AR131" s="266" t="s">
        <v>1035</v>
      </c>
      <c r="AS131" s="266" t="s">
        <v>1024</v>
      </c>
      <c r="AT131" s="266" t="s">
        <v>1025</v>
      </c>
      <c r="AW131" t="str" cm="1">
        <f t="array" ref="AW131">_xll.BDP(I131,"SECURITY_TYP")</f>
        <v>#N/A Mandatory parameter [SECURITY] cannot be empty</v>
      </c>
    </row>
    <row r="132" spans="8:49" hidden="1" x14ac:dyDescent="0.35">
      <c r="H132" s="287" t="e">
        <f t="shared" si="58"/>
        <v>#N/A</v>
      </c>
      <c r="I132" s="279"/>
      <c r="P132" t="str" cm="1">
        <f t="array" ref="P132">_xll.BDP(I132,"ID_ISIN")</f>
        <v>#N/A Mandatory parameter [SECURITY] cannot be empty</v>
      </c>
      <c r="Q132" t="str" cm="1">
        <f t="array" ref="Q132">_xll.BDP(P132&amp;" Govt","MATURITY")</f>
        <v>#N/A Mandatory parameter [SECURITY] cannot be empty Govt</v>
      </c>
      <c r="R132" t="str" cm="1">
        <f t="array" ref="R132">_xll.BDP(I132,"CRNCY")</f>
        <v>#N/A Mandatory parameter [SECURITY] cannot be empty</v>
      </c>
      <c r="S132" s="307" t="str" cm="1">
        <f t="array" ref="S132">_xll.BDP(P132&amp;" Govt","RISK_MID")</f>
        <v>#N/A Mandatory parameter [SECURITY] cannot be empty Govt</v>
      </c>
      <c r="T132" s="308" t="e">
        <f t="shared" si="97"/>
        <v>#VALUE!</v>
      </c>
      <c r="U132" s="280" t="str" cm="1">
        <f t="array" ref="U132">IF(R132="GBP",1,_xll.BDP("GBP"&amp;R132&amp;" CURNCY","PX_LAST"))</f>
        <v>#N/A Invalid Security</v>
      </c>
      <c r="V132" s="393" t="e">
        <f t="shared" si="98"/>
        <v>#VALUE!</v>
      </c>
      <c r="W132" s="307"/>
      <c r="X132" s="249" t="str">
        <f t="shared" si="99"/>
        <v>#N/A Mandatory parameter [SECURITY] cannot be empty</v>
      </c>
      <c r="Y132" s="306">
        <f t="shared" si="100"/>
        <v>0</v>
      </c>
      <c r="Z132" s="281">
        <f t="shared" si="101"/>
        <v>0</v>
      </c>
      <c r="AA132" s="281" t="e">
        <f t="shared" si="102"/>
        <v>#VALUE!</v>
      </c>
      <c r="AB132" s="307" t="str" cm="1">
        <f t="array" ref="AB132">_xll.BDP(P132&amp;" Govt","PX_DIRTY_MID")</f>
        <v>#N/A Mandatory parameter [SECURITY] cannot be empty Govt</v>
      </c>
      <c r="AC132" s="310" t="e">
        <f t="shared" si="103"/>
        <v>#VALUE!</v>
      </c>
      <c r="AD132">
        <f t="shared" si="104"/>
        <v>0</v>
      </c>
      <c r="AF132" s="281">
        <f t="shared" si="105"/>
        <v>0</v>
      </c>
      <c r="AG132" s="281" t="e">
        <f t="shared" si="106"/>
        <v>#VALUE!</v>
      </c>
      <c r="AH132" s="310" t="e">
        <f t="shared" si="107"/>
        <v>#VALUE!</v>
      </c>
      <c r="AI132" t="b">
        <f t="shared" si="108"/>
        <v>1</v>
      </c>
      <c r="AJ132" s="307" t="e">
        <f t="shared" si="90"/>
        <v>#VALUE!</v>
      </c>
      <c r="AK132" s="265" t="s">
        <v>1342</v>
      </c>
      <c r="AL132" s="266">
        <f t="shared" si="91"/>
        <v>0</v>
      </c>
      <c r="AM132" s="266">
        <f t="shared" si="109"/>
        <v>0</v>
      </c>
      <c r="AN132" s="266" t="str">
        <f t="shared" si="110"/>
        <v>Buy</v>
      </c>
      <c r="AO132" s="328">
        <f t="shared" si="111"/>
        <v>0</v>
      </c>
      <c r="AP132" s="266" t="str">
        <f t="shared" si="112"/>
        <v>EULNGFI</v>
      </c>
      <c r="AQ132" s="330" t="str">
        <f t="shared" si="113"/>
        <v>07/16/2024</v>
      </c>
      <c r="AR132" s="266" t="s">
        <v>1035</v>
      </c>
      <c r="AS132" s="266" t="s">
        <v>1024</v>
      </c>
      <c r="AT132" s="266" t="s">
        <v>1025</v>
      </c>
      <c r="AW132" t="str" cm="1">
        <f t="array" ref="AW132">_xll.BDP(I132,"SECURITY_TYP")</f>
        <v>#N/A Mandatory parameter [SECURITY] cannot be empty</v>
      </c>
    </row>
    <row r="133" spans="8:49" hidden="1" x14ac:dyDescent="0.35">
      <c r="H133" s="287" t="e">
        <f t="shared" si="58"/>
        <v>#N/A</v>
      </c>
      <c r="I133" s="279"/>
      <c r="P133" t="str" cm="1">
        <f t="array" ref="P133">_xll.BDP(I133,"ID_ISIN")</f>
        <v>#N/A Mandatory parameter [SECURITY] cannot be empty</v>
      </c>
      <c r="Q133" t="str" cm="1">
        <f t="array" ref="Q133">_xll.BDP(P133&amp;" Govt","MATURITY")</f>
        <v>#N/A Mandatory parameter [SECURITY] cannot be empty Govt</v>
      </c>
      <c r="R133" t="str" cm="1">
        <f t="array" ref="R133">_xll.BDP(I133,"CRNCY")</f>
        <v>#N/A Mandatory parameter [SECURITY] cannot be empty</v>
      </c>
      <c r="S133" s="307" t="str" cm="1">
        <f t="array" ref="S133">_xll.BDP(P133&amp;" Govt","RISK_MID")</f>
        <v>#N/A Mandatory parameter [SECURITY] cannot be empty Govt</v>
      </c>
      <c r="T133" s="308" t="e">
        <f t="shared" si="97"/>
        <v>#VALUE!</v>
      </c>
      <c r="U133" s="280" t="str" cm="1">
        <f t="array" ref="U133">IF(R133="GBP",1,_xll.BDP("GBP"&amp;R133&amp;" CURNCY","PX_LAST"))</f>
        <v>#N/A Invalid Security</v>
      </c>
      <c r="V133" s="393" t="e">
        <f t="shared" si="98"/>
        <v>#VALUE!</v>
      </c>
      <c r="W133" s="307"/>
      <c r="X133" s="249" t="str">
        <f t="shared" si="99"/>
        <v>#N/A Mandatory parameter [SECURITY] cannot be empty</v>
      </c>
      <c r="Y133" s="306">
        <f t="shared" si="100"/>
        <v>0</v>
      </c>
      <c r="Z133" s="281">
        <f t="shared" si="101"/>
        <v>0</v>
      </c>
      <c r="AA133" s="281" t="e">
        <f t="shared" si="102"/>
        <v>#VALUE!</v>
      </c>
      <c r="AB133" s="307" t="str" cm="1">
        <f t="array" ref="AB133">_xll.BDP(P133&amp;" Govt","PX_DIRTY_MID")</f>
        <v>#N/A Mandatory parameter [SECURITY] cannot be empty Govt</v>
      </c>
      <c r="AC133" s="310" t="e">
        <f t="shared" si="103"/>
        <v>#VALUE!</v>
      </c>
      <c r="AD133">
        <f t="shared" si="104"/>
        <v>0</v>
      </c>
      <c r="AF133" s="281">
        <f t="shared" si="105"/>
        <v>0</v>
      </c>
      <c r="AG133" s="281" t="e">
        <f t="shared" si="106"/>
        <v>#VALUE!</v>
      </c>
      <c r="AH133" s="310" t="e">
        <f t="shared" si="107"/>
        <v>#VALUE!</v>
      </c>
      <c r="AI133" t="b">
        <f t="shared" si="108"/>
        <v>1</v>
      </c>
      <c r="AJ133" s="307" t="e">
        <f t="shared" si="90"/>
        <v>#VALUE!</v>
      </c>
      <c r="AK133" s="265" t="s">
        <v>1342</v>
      </c>
      <c r="AL133" s="266">
        <f t="shared" si="91"/>
        <v>0</v>
      </c>
      <c r="AM133" s="266">
        <f t="shared" si="109"/>
        <v>0</v>
      </c>
      <c r="AN133" s="266" t="str">
        <f t="shared" si="110"/>
        <v>Buy</v>
      </c>
      <c r="AO133" s="328">
        <f t="shared" si="111"/>
        <v>0</v>
      </c>
      <c r="AP133" s="266" t="str">
        <f t="shared" si="112"/>
        <v>EULNGFI</v>
      </c>
      <c r="AQ133" s="330" t="str">
        <f t="shared" si="113"/>
        <v>07/16/2024</v>
      </c>
      <c r="AR133" s="266" t="s">
        <v>1035</v>
      </c>
      <c r="AS133" s="266" t="s">
        <v>1024</v>
      </c>
      <c r="AT133" s="266" t="s">
        <v>1025</v>
      </c>
      <c r="AW133" t="str" cm="1">
        <f t="array" ref="AW133">_xll.BDP(I133,"SECURITY_TYP")</f>
        <v>#N/A Mandatory parameter [SECURITY] cannot be empty</v>
      </c>
    </row>
    <row r="134" spans="8:49" hidden="1" x14ac:dyDescent="0.35">
      <c r="H134" s="287" t="e">
        <f t="shared" ref="H134:H149" si="114">VLOOKUP(I134,$A$4:$D$307,4,0)-L134</f>
        <v>#N/A</v>
      </c>
      <c r="I134" s="279"/>
      <c r="P134" t="str" cm="1">
        <f t="array" ref="P134">_xll.BDP(I134,"ID_ISIN")</f>
        <v>#N/A Mandatory parameter [SECURITY] cannot be empty</v>
      </c>
      <c r="Q134" t="str" cm="1">
        <f t="array" ref="Q134">_xll.BDP(P134&amp;" Govt","MATURITY")</f>
        <v>#N/A Mandatory parameter [SECURITY] cannot be empty Govt</v>
      </c>
      <c r="R134" t="str" cm="1">
        <f t="array" ref="R134">_xll.BDP(I134,"CRNCY")</f>
        <v>#N/A Mandatory parameter [SECURITY] cannot be empty</v>
      </c>
      <c r="S134" s="307" t="str" cm="1">
        <f t="array" ref="S134">_xll.BDP(P134&amp;" Govt","RISK_MID")</f>
        <v>#N/A Mandatory parameter [SECURITY] cannot be empty Govt</v>
      </c>
      <c r="T134" s="308" t="e">
        <f t="shared" si="97"/>
        <v>#VALUE!</v>
      </c>
      <c r="U134" s="280" t="str" cm="1">
        <f t="array" ref="U134">IF(R134="GBP",1,_xll.BDP("GBP"&amp;R134&amp;" CURNCY","PX_LAST"))</f>
        <v>#N/A Invalid Security</v>
      </c>
      <c r="V134" s="393" t="e">
        <f t="shared" si="98"/>
        <v>#VALUE!</v>
      </c>
      <c r="W134" s="307"/>
      <c r="X134" s="249" t="str">
        <f t="shared" si="99"/>
        <v>#N/A Mandatory parameter [SECURITY] cannot be empty</v>
      </c>
      <c r="Y134" s="306">
        <f t="shared" si="100"/>
        <v>0</v>
      </c>
      <c r="Z134" s="281">
        <f t="shared" si="101"/>
        <v>0</v>
      </c>
      <c r="AA134" s="281" t="e">
        <f t="shared" si="102"/>
        <v>#VALUE!</v>
      </c>
      <c r="AB134" s="307" t="str" cm="1">
        <f t="array" ref="AB134">_xll.BDP(P134&amp;" Govt","PX_DIRTY_MID")</f>
        <v>#N/A Mandatory parameter [SECURITY] cannot be empty Govt</v>
      </c>
      <c r="AC134" s="310" t="e">
        <f t="shared" si="103"/>
        <v>#VALUE!</v>
      </c>
      <c r="AD134">
        <f t="shared" si="104"/>
        <v>0</v>
      </c>
      <c r="AF134" s="281">
        <f t="shared" si="105"/>
        <v>0</v>
      </c>
      <c r="AG134" s="281" t="e">
        <f t="shared" si="106"/>
        <v>#VALUE!</v>
      </c>
      <c r="AH134" s="310" t="e">
        <f t="shared" si="107"/>
        <v>#VALUE!</v>
      </c>
      <c r="AI134" t="b">
        <f t="shared" si="108"/>
        <v>1</v>
      </c>
      <c r="AJ134" s="307" t="e">
        <f t="shared" si="90"/>
        <v>#VALUE!</v>
      </c>
      <c r="AK134" s="265" t="s">
        <v>1342</v>
      </c>
      <c r="AL134" s="266">
        <f t="shared" ref="AL134" si="115">K134</f>
        <v>0</v>
      </c>
      <c r="AM134" s="266">
        <f t="shared" si="109"/>
        <v>0</v>
      </c>
      <c r="AN134" s="266" t="str">
        <f t="shared" si="110"/>
        <v>Buy</v>
      </c>
      <c r="AO134" s="328">
        <f t="shared" si="111"/>
        <v>0</v>
      </c>
      <c r="AP134" s="266" t="str">
        <f t="shared" si="112"/>
        <v>EULNGFI</v>
      </c>
      <c r="AQ134" s="330" t="str">
        <f t="shared" si="113"/>
        <v>07/16/2024</v>
      </c>
      <c r="AR134" s="266" t="s">
        <v>1035</v>
      </c>
      <c r="AS134" s="266" t="s">
        <v>1024</v>
      </c>
      <c r="AT134" s="266" t="s">
        <v>1025</v>
      </c>
      <c r="AW134" t="str" cm="1">
        <f t="array" ref="AW134">_xll.BDP(I134,"SECURITY_TYP")</f>
        <v>#N/A Mandatory parameter [SECURITY] cannot be empty</v>
      </c>
    </row>
    <row r="135" spans="8:49" hidden="1" x14ac:dyDescent="0.35">
      <c r="H135" s="287" t="e">
        <f t="shared" si="114"/>
        <v>#N/A</v>
      </c>
      <c r="S135" s="307"/>
      <c r="T135" s="308"/>
      <c r="U135" s="280"/>
      <c r="V135" s="393"/>
      <c r="W135" s="307"/>
      <c r="Y135" s="306"/>
      <c r="Z135" s="281"/>
      <c r="AA135" s="281"/>
      <c r="AB135" s="307"/>
      <c r="AC135" s="310"/>
      <c r="AF135" s="281"/>
      <c r="AG135" s="281"/>
      <c r="AH135" s="310"/>
      <c r="AJ135"/>
      <c r="AO135" s="328"/>
      <c r="AQ135" s="330"/>
    </row>
    <row r="136" spans="8:49" hidden="1" x14ac:dyDescent="0.35">
      <c r="H136" s="287" t="e">
        <f t="shared" si="114"/>
        <v>#N/A</v>
      </c>
      <c r="S136" s="307"/>
      <c r="T136" s="308"/>
      <c r="U136" s="280"/>
      <c r="V136" s="393"/>
      <c r="W136" s="307"/>
      <c r="Y136" s="306"/>
      <c r="Z136" s="281"/>
      <c r="AA136" s="281"/>
      <c r="AB136" s="307"/>
      <c r="AC136" s="310"/>
      <c r="AF136" s="281"/>
      <c r="AG136" s="281"/>
      <c r="AH136" s="310"/>
      <c r="AJ136"/>
      <c r="AO136" s="328"/>
      <c r="AQ136" s="330"/>
    </row>
    <row r="137" spans="8:49" hidden="1" x14ac:dyDescent="0.35">
      <c r="H137" s="287" t="e">
        <f t="shared" si="114"/>
        <v>#N/A</v>
      </c>
      <c r="S137" s="307"/>
      <c r="T137" s="308"/>
      <c r="U137" s="280"/>
      <c r="V137" s="393"/>
      <c r="W137" s="307"/>
      <c r="Y137" s="306"/>
      <c r="Z137" s="281"/>
      <c r="AA137" s="281"/>
      <c r="AB137" s="307"/>
      <c r="AC137" s="310"/>
      <c r="AF137" s="281"/>
      <c r="AG137" s="281"/>
      <c r="AH137" s="310"/>
      <c r="AJ137"/>
      <c r="AO137" s="328"/>
      <c r="AQ137" s="330"/>
    </row>
    <row r="138" spans="8:49" hidden="1" x14ac:dyDescent="0.35">
      <c r="H138" s="287" t="e">
        <f t="shared" si="114"/>
        <v>#N/A</v>
      </c>
      <c r="S138" s="307"/>
      <c r="T138" s="308"/>
      <c r="U138" s="280"/>
      <c r="V138" s="393"/>
      <c r="W138" s="307"/>
      <c r="Y138" s="306"/>
      <c r="Z138" s="281"/>
      <c r="AA138" s="281"/>
      <c r="AB138" s="307"/>
      <c r="AC138" s="310"/>
      <c r="AF138" s="281"/>
      <c r="AG138" s="281"/>
      <c r="AH138" s="310"/>
      <c r="AJ138"/>
      <c r="AO138" s="328"/>
      <c r="AQ138" s="330"/>
    </row>
    <row r="139" spans="8:49" hidden="1" x14ac:dyDescent="0.35">
      <c r="H139" s="287" t="e">
        <f t="shared" si="114"/>
        <v>#N/A</v>
      </c>
      <c r="S139" s="307"/>
      <c r="T139" s="308"/>
      <c r="U139" s="280"/>
      <c r="V139" s="393"/>
      <c r="W139" s="307"/>
      <c r="Y139" s="306"/>
      <c r="Z139" s="281"/>
      <c r="AA139" s="281"/>
      <c r="AB139" s="307"/>
      <c r="AC139" s="310"/>
      <c r="AF139" s="281"/>
      <c r="AG139" s="281"/>
      <c r="AH139" s="310"/>
      <c r="AJ139"/>
      <c r="AO139" s="328"/>
      <c r="AQ139" s="330"/>
    </row>
    <row r="140" spans="8:49" hidden="1" x14ac:dyDescent="0.35">
      <c r="H140" s="287" t="e">
        <f t="shared" si="114"/>
        <v>#N/A</v>
      </c>
      <c r="S140" s="307"/>
      <c r="T140" s="308"/>
      <c r="U140" s="280"/>
      <c r="V140" s="393"/>
      <c r="W140" s="307"/>
      <c r="Y140" s="306"/>
      <c r="Z140" s="281"/>
      <c r="AA140" s="281"/>
      <c r="AB140" s="307"/>
      <c r="AC140" s="310"/>
      <c r="AF140" s="281"/>
      <c r="AG140" s="281"/>
      <c r="AH140" s="310"/>
      <c r="AJ140"/>
      <c r="AO140" s="328"/>
      <c r="AQ140" s="330"/>
    </row>
    <row r="141" spans="8:49" hidden="1" x14ac:dyDescent="0.35">
      <c r="H141" s="287" t="e">
        <f t="shared" si="114"/>
        <v>#N/A</v>
      </c>
      <c r="S141" s="307"/>
      <c r="T141" s="308"/>
      <c r="U141" s="280"/>
      <c r="V141" s="393"/>
      <c r="W141" s="307"/>
      <c r="Y141" s="306"/>
      <c r="Z141" s="281"/>
      <c r="AA141" s="281"/>
      <c r="AB141" s="307"/>
      <c r="AC141" s="310"/>
      <c r="AF141" s="281"/>
      <c r="AG141" s="281"/>
      <c r="AH141" s="310"/>
      <c r="AJ141"/>
      <c r="AO141" s="328"/>
      <c r="AQ141" s="330"/>
    </row>
    <row r="142" spans="8:49" hidden="1" x14ac:dyDescent="0.35">
      <c r="H142" s="287" t="e">
        <f t="shared" si="114"/>
        <v>#N/A</v>
      </c>
      <c r="S142" s="307"/>
      <c r="T142" s="308"/>
      <c r="U142" s="280"/>
      <c r="V142" s="393"/>
      <c r="W142" s="307"/>
      <c r="Y142" s="306"/>
      <c r="Z142" s="281"/>
      <c r="AA142" s="281"/>
      <c r="AB142" s="307"/>
      <c r="AC142" s="310"/>
      <c r="AF142" s="281"/>
      <c r="AG142" s="281"/>
      <c r="AH142" s="310"/>
      <c r="AJ142"/>
      <c r="AO142" s="328"/>
      <c r="AQ142" s="330"/>
    </row>
    <row r="143" spans="8:49" hidden="1" x14ac:dyDescent="0.35">
      <c r="H143" s="287" t="e">
        <f t="shared" si="114"/>
        <v>#N/A</v>
      </c>
      <c r="S143" s="307"/>
      <c r="T143" s="308"/>
      <c r="U143" s="280"/>
      <c r="V143" s="393"/>
      <c r="W143" s="307"/>
      <c r="Y143" s="306"/>
      <c r="Z143" s="281"/>
      <c r="AA143" s="281"/>
      <c r="AB143" s="307"/>
      <c r="AC143" s="310"/>
      <c r="AF143" s="281"/>
      <c r="AG143" s="281"/>
      <c r="AH143" s="310"/>
      <c r="AJ143"/>
      <c r="AO143" s="328"/>
      <c r="AQ143" s="330"/>
    </row>
    <row r="144" spans="8:49" hidden="1" x14ac:dyDescent="0.35">
      <c r="H144" s="287" t="e">
        <f t="shared" si="114"/>
        <v>#N/A</v>
      </c>
      <c r="S144" s="307"/>
      <c r="T144" s="308"/>
      <c r="U144" s="280"/>
      <c r="V144" s="393"/>
      <c r="W144" s="307"/>
      <c r="Y144" s="306"/>
      <c r="Z144" s="281"/>
      <c r="AA144" s="281"/>
      <c r="AB144" s="307"/>
      <c r="AC144" s="310"/>
      <c r="AF144" s="281"/>
      <c r="AG144" s="281"/>
      <c r="AH144" s="310"/>
      <c r="AJ144"/>
      <c r="AO144" s="328"/>
      <c r="AQ144" s="330"/>
    </row>
    <row r="145" spans="5:50" s="266" customFormat="1" hidden="1" x14ac:dyDescent="0.35">
      <c r="E145"/>
      <c r="F145"/>
      <c r="G145" s="141"/>
      <c r="H145" s="287" t="e">
        <f t="shared" si="114"/>
        <v>#N/A</v>
      </c>
      <c r="I145" s="249"/>
      <c r="J145"/>
      <c r="K145"/>
      <c r="L145"/>
      <c r="M145"/>
      <c r="N145" s="251"/>
      <c r="O145"/>
      <c r="P145"/>
      <c r="Q145"/>
      <c r="R145"/>
      <c r="S145" s="307"/>
      <c r="T145" s="308"/>
      <c r="U145" s="280"/>
      <c r="V145" s="393"/>
      <c r="W145" s="307"/>
      <c r="X145" s="249"/>
      <c r="Y145" s="306"/>
      <c r="Z145" s="281"/>
      <c r="AA145" s="281"/>
      <c r="AB145" s="307"/>
      <c r="AC145" s="310"/>
      <c r="AD145"/>
      <c r="AE145"/>
      <c r="AF145" s="281"/>
      <c r="AG145" s="281"/>
      <c r="AH145" s="310"/>
      <c r="AI145"/>
      <c r="AJ145"/>
      <c r="AK145" s="265"/>
      <c r="AO145" s="328"/>
      <c r="AQ145" s="330"/>
      <c r="AV145" s="319"/>
      <c r="AW145"/>
      <c r="AX145"/>
    </row>
    <row r="146" spans="5:50" s="266" customFormat="1" hidden="1" x14ac:dyDescent="0.35">
      <c r="E146"/>
      <c r="F146"/>
      <c r="G146" s="141"/>
      <c r="H146" s="287" t="e">
        <f t="shared" si="114"/>
        <v>#N/A</v>
      </c>
      <c r="I146" s="249"/>
      <c r="J146"/>
      <c r="K146"/>
      <c r="L146"/>
      <c r="M146"/>
      <c r="N146" s="251"/>
      <c r="O146"/>
      <c r="P146"/>
      <c r="Q146"/>
      <c r="R146"/>
      <c r="S146" s="307"/>
      <c r="T146" s="308"/>
      <c r="U146" s="280"/>
      <c r="V146" s="393"/>
      <c r="W146" s="307"/>
      <c r="X146" s="249"/>
      <c r="Y146" s="306"/>
      <c r="Z146" s="281"/>
      <c r="AA146" s="281"/>
      <c r="AB146" s="307"/>
      <c r="AC146" s="310"/>
      <c r="AD146"/>
      <c r="AE146"/>
      <c r="AF146" s="281"/>
      <c r="AG146" s="281"/>
      <c r="AH146" s="310"/>
      <c r="AI146"/>
      <c r="AJ146"/>
      <c r="AK146" s="265"/>
      <c r="AO146" s="328"/>
      <c r="AQ146" s="330"/>
      <c r="AV146" s="319"/>
      <c r="AW146"/>
      <c r="AX146"/>
    </row>
    <row r="147" spans="5:50" s="266" customFormat="1" hidden="1" x14ac:dyDescent="0.35">
      <c r="E147"/>
      <c r="F147"/>
      <c r="G147" s="141"/>
      <c r="H147" s="287" t="e">
        <f t="shared" si="114"/>
        <v>#N/A</v>
      </c>
      <c r="I147" s="249"/>
      <c r="J147"/>
      <c r="K147"/>
      <c r="L147"/>
      <c r="M147"/>
      <c r="N147" s="251"/>
      <c r="O147"/>
      <c r="P147"/>
      <c r="Q147"/>
      <c r="R147"/>
      <c r="S147" s="307"/>
      <c r="T147" s="308"/>
      <c r="U147" s="280"/>
      <c r="V147" s="393"/>
      <c r="W147" s="307"/>
      <c r="X147" s="249"/>
      <c r="Y147" s="306"/>
      <c r="Z147" s="281"/>
      <c r="AA147" s="281"/>
      <c r="AB147" s="307"/>
      <c r="AC147" s="310"/>
      <c r="AD147"/>
      <c r="AE147"/>
      <c r="AF147" s="281"/>
      <c r="AG147" s="281"/>
      <c r="AH147" s="310"/>
      <c r="AI147"/>
      <c r="AJ147"/>
      <c r="AK147" s="265"/>
      <c r="AO147" s="328"/>
      <c r="AQ147" s="330"/>
      <c r="AV147" s="319"/>
      <c r="AW147"/>
      <c r="AX147"/>
    </row>
    <row r="148" spans="5:50" s="266" customFormat="1" hidden="1" x14ac:dyDescent="0.35">
      <c r="E148"/>
      <c r="F148"/>
      <c r="G148" s="141"/>
      <c r="H148" s="287" t="e">
        <f t="shared" si="114"/>
        <v>#N/A</v>
      </c>
      <c r="I148" s="249"/>
      <c r="J148"/>
      <c r="K148"/>
      <c r="L148"/>
      <c r="M148"/>
      <c r="N148" s="251"/>
      <c r="O148"/>
      <c r="P148"/>
      <c r="Q148"/>
      <c r="R148"/>
      <c r="S148" s="307"/>
      <c r="T148" s="308"/>
      <c r="U148" s="280"/>
      <c r="V148" s="393"/>
      <c r="W148" s="307"/>
      <c r="X148" s="249"/>
      <c r="Y148" s="306"/>
      <c r="Z148" s="281"/>
      <c r="AA148" s="281"/>
      <c r="AB148" s="307"/>
      <c r="AC148" s="310"/>
      <c r="AD148"/>
      <c r="AE148"/>
      <c r="AF148" s="281"/>
      <c r="AG148" s="281"/>
      <c r="AH148" s="310"/>
      <c r="AI148"/>
      <c r="AJ148"/>
      <c r="AK148" s="265"/>
      <c r="AO148" s="328"/>
      <c r="AQ148" s="330"/>
      <c r="AV148" s="319"/>
      <c r="AW148"/>
      <c r="AX148"/>
    </row>
    <row r="149" spans="5:50" s="266" customFormat="1" hidden="1" x14ac:dyDescent="0.35">
      <c r="E149"/>
      <c r="F149"/>
      <c r="G149" s="141"/>
      <c r="H149" s="287" t="e">
        <f t="shared" si="114"/>
        <v>#N/A</v>
      </c>
      <c r="I149" s="249"/>
      <c r="J149"/>
      <c r="K149"/>
      <c r="L149"/>
      <c r="M149"/>
      <c r="N149" s="251"/>
      <c r="O149"/>
      <c r="P149"/>
      <c r="Q149"/>
      <c r="R149"/>
      <c r="S149" s="307"/>
      <c r="T149" s="308"/>
      <c r="U149" s="280"/>
      <c r="V149" s="393"/>
      <c r="W149" s="307"/>
      <c r="X149" s="249"/>
      <c r="Y149" s="306"/>
      <c r="Z149" s="281"/>
      <c r="AA149" s="281"/>
      <c r="AB149" s="307"/>
      <c r="AC149" s="310"/>
      <c r="AD149"/>
      <c r="AE149"/>
      <c r="AF149" s="281"/>
      <c r="AG149" s="281"/>
      <c r="AH149" s="310"/>
      <c r="AI149"/>
      <c r="AJ149"/>
      <c r="AK149" s="265"/>
      <c r="AO149" s="328"/>
      <c r="AQ149" s="330"/>
      <c r="AV149" s="319"/>
      <c r="AW149"/>
      <c r="AX149"/>
    </row>
    <row r="150" spans="5:50" x14ac:dyDescent="0.35">
      <c r="E150" s="89"/>
      <c r="S150" s="307"/>
      <c r="T150" s="308"/>
      <c r="U150" s="280"/>
      <c r="V150" s="393"/>
      <c r="W150" s="307"/>
      <c r="Y150" s="306"/>
      <c r="Z150" s="281"/>
      <c r="AA150" s="281"/>
      <c r="AB150" s="307"/>
      <c r="AC150" s="310"/>
      <c r="AF150" s="281"/>
      <c r="AG150" s="281"/>
      <c r="AH150" s="310"/>
      <c r="AJ150" s="395"/>
      <c r="AK150" s="321"/>
      <c r="AL150" s="322"/>
      <c r="AO150" s="328"/>
      <c r="AQ150" s="329"/>
    </row>
    <row r="151" spans="5:50" x14ac:dyDescent="0.35">
      <c r="E151" s="89"/>
      <c r="S151" s="307"/>
      <c r="T151" s="308"/>
      <c r="U151" s="280"/>
      <c r="V151" s="393"/>
      <c r="W151" s="307"/>
      <c r="Y151" s="306"/>
      <c r="Z151" s="281"/>
      <c r="AA151" s="281"/>
      <c r="AB151" s="307"/>
      <c r="AC151" s="310"/>
      <c r="AF151" s="281"/>
      <c r="AG151" s="281"/>
      <c r="AH151" s="310"/>
      <c r="AJ151" s="395"/>
      <c r="AK151" s="321"/>
      <c r="AL151" s="322"/>
      <c r="AO151" s="328"/>
      <c r="AQ151" s="329"/>
    </row>
    <row r="152" spans="5:50" x14ac:dyDescent="0.35">
      <c r="E152" s="89"/>
      <c r="S152" s="307"/>
      <c r="T152" s="308"/>
      <c r="U152" s="280"/>
      <c r="V152" s="393"/>
      <c r="W152" s="307"/>
      <c r="Y152" s="306"/>
      <c r="Z152" s="281"/>
      <c r="AA152" s="281"/>
      <c r="AB152" s="307"/>
      <c r="AC152" s="310"/>
      <c r="AF152" s="281"/>
      <c r="AG152" s="281"/>
      <c r="AH152" s="310"/>
      <c r="AJ152" s="395"/>
      <c r="AK152" s="321"/>
      <c r="AL152" s="322"/>
      <c r="AO152" s="328"/>
      <c r="AQ152" s="329"/>
    </row>
    <row r="153" spans="5:50" x14ac:dyDescent="0.35">
      <c r="E153" s="89"/>
      <c r="S153" s="307"/>
      <c r="T153" s="308"/>
      <c r="U153" s="280"/>
      <c r="V153" s="393"/>
      <c r="W153" s="307"/>
      <c r="Y153" s="306"/>
      <c r="Z153" s="281"/>
      <c r="AA153" s="281"/>
      <c r="AB153" s="307"/>
      <c r="AC153" s="310"/>
      <c r="AF153" s="281"/>
      <c r="AG153" s="281"/>
      <c r="AH153" s="310"/>
      <c r="AJ153" s="395"/>
      <c r="AK153" s="321"/>
      <c r="AL153" s="322"/>
      <c r="AO153" s="328"/>
      <c r="AQ153" s="329"/>
    </row>
    <row r="154" spans="5:50" x14ac:dyDescent="0.35">
      <c r="E154" s="89"/>
      <c r="S154" s="307"/>
      <c r="T154" s="308"/>
      <c r="U154" s="280"/>
      <c r="V154" s="393"/>
      <c r="W154" s="307"/>
      <c r="Y154" s="306"/>
      <c r="Z154" s="281"/>
      <c r="AA154" s="281"/>
      <c r="AB154" s="307"/>
      <c r="AC154" s="310"/>
      <c r="AF154" s="281"/>
      <c r="AG154" s="281"/>
      <c r="AH154" s="310"/>
      <c r="AK154" s="321"/>
      <c r="AL154" s="322"/>
      <c r="AO154" s="328"/>
      <c r="AQ154" s="329"/>
    </row>
    <row r="155" spans="5:50" x14ac:dyDescent="0.35">
      <c r="E155" s="89"/>
      <c r="S155" s="307"/>
      <c r="T155" s="308"/>
      <c r="U155" s="280"/>
      <c r="V155" s="393"/>
      <c r="W155" s="307"/>
      <c r="Y155" s="306"/>
      <c r="Z155" s="281"/>
      <c r="AA155" s="281"/>
      <c r="AB155" s="307"/>
      <c r="AC155" s="310"/>
      <c r="AF155" s="281"/>
      <c r="AG155" s="281"/>
      <c r="AH155" s="310"/>
      <c r="AK155" s="321"/>
      <c r="AL155" s="322"/>
      <c r="AO155" s="328"/>
      <c r="AQ155" s="329"/>
    </row>
    <row r="156" spans="5:50" x14ac:dyDescent="0.35">
      <c r="E156" s="89"/>
      <c r="S156" s="307"/>
      <c r="T156" s="308"/>
      <c r="U156" s="280"/>
      <c r="V156" s="393"/>
      <c r="W156" s="307"/>
      <c r="Y156" s="306"/>
      <c r="Z156" s="281"/>
      <c r="AA156" s="281"/>
      <c r="AB156" s="307"/>
      <c r="AC156" s="310"/>
      <c r="AF156" s="281"/>
      <c r="AG156" s="281"/>
      <c r="AH156" s="310"/>
      <c r="AK156" s="321"/>
      <c r="AL156" s="322"/>
      <c r="AO156" s="328"/>
      <c r="AQ156" s="329"/>
    </row>
    <row r="157" spans="5:50" x14ac:dyDescent="0.35">
      <c r="E157" s="89"/>
      <c r="S157" s="307"/>
      <c r="T157" s="308"/>
      <c r="U157" s="280"/>
      <c r="V157" s="393"/>
      <c r="W157" s="307"/>
      <c r="Y157" s="306"/>
      <c r="Z157" s="281"/>
      <c r="AA157" s="281"/>
      <c r="AB157" s="307"/>
      <c r="AC157" s="310"/>
      <c r="AF157" s="281"/>
      <c r="AG157" s="281"/>
      <c r="AH157" s="310"/>
      <c r="AK157" s="321"/>
      <c r="AL157" s="322"/>
      <c r="AO157" s="328"/>
      <c r="AQ157" s="329"/>
    </row>
    <row r="158" spans="5:50" x14ac:dyDescent="0.35">
      <c r="E158" s="89"/>
      <c r="S158" s="307"/>
      <c r="T158" s="308"/>
      <c r="U158" s="280"/>
      <c r="V158" s="393"/>
      <c r="W158" s="307"/>
      <c r="Y158" s="306"/>
      <c r="Z158" s="281"/>
      <c r="AA158" s="281"/>
      <c r="AB158" s="307"/>
      <c r="AC158" s="310"/>
      <c r="AF158" s="281"/>
      <c r="AG158" s="281"/>
      <c r="AH158" s="310"/>
      <c r="AK158" s="321"/>
      <c r="AL158" s="322"/>
      <c r="AO158" s="328"/>
      <c r="AQ158" s="329"/>
    </row>
    <row r="159" spans="5:50" x14ac:dyDescent="0.35">
      <c r="E159" s="89"/>
      <c r="S159" s="307"/>
      <c r="T159" s="308"/>
      <c r="U159" s="280"/>
      <c r="V159" s="393"/>
      <c r="W159" s="307"/>
      <c r="Y159" s="306"/>
      <c r="Z159" s="281"/>
      <c r="AA159" s="281"/>
      <c r="AB159" s="307"/>
      <c r="AC159" s="310"/>
      <c r="AF159" s="281"/>
      <c r="AG159" s="281"/>
      <c r="AH159" s="310"/>
      <c r="AK159" s="321"/>
      <c r="AL159" s="322"/>
      <c r="AO159" s="328"/>
      <c r="AQ159" s="329"/>
    </row>
    <row r="160" spans="5:50" x14ac:dyDescent="0.35">
      <c r="E160" s="89"/>
      <c r="S160" s="307"/>
      <c r="T160" s="308"/>
      <c r="U160" s="280"/>
      <c r="V160" s="393"/>
      <c r="W160" s="307"/>
      <c r="Y160" s="306"/>
      <c r="Z160" s="281"/>
      <c r="AA160" s="281"/>
      <c r="AB160" s="307"/>
      <c r="AC160" s="310"/>
      <c r="AF160" s="281"/>
      <c r="AG160" s="281"/>
      <c r="AH160" s="310"/>
      <c r="AK160" s="321"/>
      <c r="AL160" s="322"/>
      <c r="AO160" s="328"/>
      <c r="AQ160" s="329"/>
    </row>
    <row r="161" spans="5:43" x14ac:dyDescent="0.35">
      <c r="E161" s="89"/>
      <c r="S161" s="307"/>
      <c r="T161" s="308"/>
      <c r="U161" s="280"/>
      <c r="V161" s="393"/>
      <c r="W161" s="307"/>
      <c r="Y161" s="306"/>
      <c r="Z161" s="281"/>
      <c r="AA161" s="281"/>
      <c r="AB161" s="307"/>
      <c r="AC161" s="310"/>
      <c r="AF161" s="281"/>
      <c r="AG161" s="281"/>
      <c r="AH161" s="310"/>
      <c r="AK161" s="321"/>
      <c r="AL161" s="322"/>
      <c r="AO161" s="328"/>
      <c r="AQ161" s="329"/>
    </row>
    <row r="162" spans="5:43" x14ac:dyDescent="0.35">
      <c r="E162" s="89"/>
      <c r="S162" s="307"/>
      <c r="T162" s="308"/>
      <c r="U162" s="280"/>
      <c r="V162" s="393"/>
      <c r="W162" s="307"/>
      <c r="Y162" s="306"/>
      <c r="Z162" s="281"/>
      <c r="AA162" s="281"/>
      <c r="AB162" s="307"/>
      <c r="AC162" s="310"/>
      <c r="AF162" s="281"/>
      <c r="AG162" s="281"/>
      <c r="AH162" s="310"/>
      <c r="AK162" s="321"/>
      <c r="AL162" s="322"/>
      <c r="AO162" s="328"/>
      <c r="AQ162" s="329"/>
    </row>
    <row r="163" spans="5:43" x14ac:dyDescent="0.35">
      <c r="E163" s="89"/>
      <c r="S163" s="307"/>
      <c r="T163" s="308"/>
      <c r="U163" s="280"/>
      <c r="V163" s="393"/>
      <c r="W163" s="307"/>
      <c r="Y163" s="306"/>
      <c r="Z163" s="281"/>
      <c r="AA163" s="281"/>
      <c r="AB163" s="307"/>
      <c r="AC163" s="310"/>
      <c r="AF163" s="281"/>
      <c r="AG163" s="281"/>
      <c r="AH163" s="310"/>
      <c r="AK163" s="321"/>
      <c r="AL163" s="322"/>
      <c r="AO163" s="328"/>
      <c r="AQ163" s="329"/>
    </row>
    <row r="164" spans="5:43" x14ac:dyDescent="0.35">
      <c r="E164" s="89"/>
      <c r="S164" s="307"/>
      <c r="T164" s="308"/>
      <c r="U164" s="280"/>
      <c r="V164" s="393"/>
      <c r="W164" s="307"/>
      <c r="Y164" s="306"/>
      <c r="Z164" s="281"/>
      <c r="AA164" s="281"/>
      <c r="AB164" s="307"/>
      <c r="AC164" s="310"/>
      <c r="AF164" s="281"/>
      <c r="AG164" s="281"/>
      <c r="AH164" s="310"/>
      <c r="AK164" s="321"/>
      <c r="AL164" s="322"/>
      <c r="AO164" s="328"/>
      <c r="AQ164" s="329"/>
    </row>
    <row r="165" spans="5:43" x14ac:dyDescent="0.35">
      <c r="E165" s="89"/>
      <c r="S165" s="307"/>
      <c r="T165" s="308"/>
      <c r="U165" s="280"/>
      <c r="V165" s="393"/>
      <c r="W165" s="307"/>
      <c r="Y165" s="306"/>
      <c r="Z165" s="281"/>
      <c r="AA165" s="281"/>
      <c r="AB165" s="307"/>
      <c r="AC165" s="310"/>
      <c r="AF165" s="281"/>
      <c r="AG165" s="281"/>
      <c r="AH165" s="310"/>
      <c r="AO165" s="328"/>
      <c r="AQ165" s="329"/>
    </row>
    <row r="166" spans="5:43" x14ac:dyDescent="0.35">
      <c r="E166" s="89"/>
      <c r="S166" s="307"/>
      <c r="T166" s="308"/>
      <c r="U166" s="280"/>
      <c r="V166" s="393"/>
      <c r="W166" s="307"/>
      <c r="Y166" s="306"/>
      <c r="Z166" s="281"/>
      <c r="AA166" s="281"/>
      <c r="AB166" s="307"/>
      <c r="AC166" s="310"/>
      <c r="AF166" s="281"/>
      <c r="AG166" s="281"/>
      <c r="AH166" s="310"/>
      <c r="AO166" s="328"/>
      <c r="AQ166" s="329"/>
    </row>
    <row r="167" spans="5:43" x14ac:dyDescent="0.35">
      <c r="E167" s="89"/>
      <c r="S167" s="307"/>
      <c r="T167" s="308"/>
      <c r="U167" s="280"/>
      <c r="V167" s="393"/>
      <c r="W167" s="307"/>
      <c r="Y167" s="306"/>
      <c r="Z167" s="281"/>
      <c r="AA167" s="281"/>
      <c r="AB167" s="307"/>
      <c r="AC167" s="310"/>
      <c r="AF167" s="281"/>
      <c r="AG167" s="281"/>
      <c r="AH167" s="310"/>
      <c r="AO167" s="328"/>
      <c r="AQ167" s="329"/>
    </row>
    <row r="168" spans="5:43" x14ac:dyDescent="0.35">
      <c r="E168" s="89"/>
      <c r="S168" s="307"/>
      <c r="T168" s="308"/>
      <c r="U168" s="280"/>
      <c r="V168" s="393"/>
      <c r="W168" s="307"/>
      <c r="Y168" s="306"/>
      <c r="Z168" s="281"/>
      <c r="AA168" s="281"/>
      <c r="AB168" s="307"/>
      <c r="AC168" s="310"/>
      <c r="AF168" s="281"/>
      <c r="AG168" s="281"/>
      <c r="AH168" s="310"/>
      <c r="AO168" s="328"/>
      <c r="AQ168" s="329"/>
    </row>
    <row r="169" spans="5:43" x14ac:dyDescent="0.35">
      <c r="E169" s="89"/>
      <c r="S169" s="307"/>
      <c r="T169" s="308"/>
      <c r="U169" s="280"/>
      <c r="V169" s="393"/>
      <c r="W169" s="307"/>
      <c r="Y169" s="306"/>
      <c r="Z169" s="281"/>
      <c r="AA169" s="281"/>
      <c r="AB169" s="307"/>
      <c r="AC169" s="310"/>
      <c r="AF169" s="281"/>
      <c r="AG169" s="281"/>
      <c r="AH169" s="310"/>
      <c r="AO169" s="328"/>
      <c r="AQ169" s="329"/>
    </row>
    <row r="170" spans="5:43" x14ac:dyDescent="0.35">
      <c r="S170" s="307"/>
      <c r="T170" s="308"/>
      <c r="U170" s="280"/>
      <c r="V170" s="393"/>
      <c r="W170" s="307"/>
      <c r="Y170" s="306"/>
      <c r="Z170" s="281"/>
      <c r="AA170" s="281"/>
      <c r="AB170" s="307"/>
      <c r="AC170" s="310"/>
      <c r="AF170" s="281"/>
      <c r="AG170" s="281"/>
      <c r="AH170" s="310"/>
      <c r="AO170" s="328"/>
      <c r="AQ170" s="329"/>
    </row>
    <row r="171" spans="5:43" x14ac:dyDescent="0.35">
      <c r="S171" s="307"/>
      <c r="T171" s="308"/>
      <c r="U171" s="280"/>
      <c r="V171" s="393"/>
      <c r="W171" s="307"/>
      <c r="Y171" s="306"/>
      <c r="Z171" s="281"/>
      <c r="AA171" s="281"/>
      <c r="AB171" s="307"/>
      <c r="AC171" s="310"/>
      <c r="AF171" s="281"/>
      <c r="AG171" s="281"/>
      <c r="AH171" s="310"/>
      <c r="AO171" s="328"/>
      <c r="AQ171" s="329"/>
    </row>
    <row r="172" spans="5:43" x14ac:dyDescent="0.35">
      <c r="S172" s="307"/>
      <c r="T172" s="308"/>
      <c r="U172" s="280"/>
      <c r="V172" s="393"/>
      <c r="W172" s="307"/>
      <c r="Y172" s="306"/>
      <c r="Z172" s="281"/>
      <c r="AA172" s="281"/>
      <c r="AB172" s="307"/>
      <c r="AC172" s="310"/>
      <c r="AF172" s="281"/>
      <c r="AG172" s="281"/>
      <c r="AH172" s="310"/>
      <c r="AO172" s="328"/>
      <c r="AQ172" s="329"/>
    </row>
    <row r="173" spans="5:43" x14ac:dyDescent="0.35">
      <c r="S173" s="307"/>
      <c r="T173" s="308"/>
      <c r="U173" s="280"/>
      <c r="V173" s="393"/>
      <c r="W173" s="307"/>
      <c r="Y173" s="306"/>
      <c r="Z173" s="281"/>
      <c r="AA173" s="281"/>
      <c r="AB173" s="307"/>
      <c r="AC173" s="310"/>
      <c r="AF173" s="281"/>
      <c r="AG173" s="281"/>
      <c r="AH173" s="310"/>
      <c r="AO173" s="328"/>
      <c r="AQ173" s="329"/>
    </row>
    <row r="174" spans="5:43" x14ac:dyDescent="0.35">
      <c r="S174" s="307"/>
      <c r="T174" s="308"/>
      <c r="U174" s="280"/>
      <c r="V174" s="393"/>
      <c r="W174" s="307"/>
      <c r="Y174" s="306"/>
      <c r="Z174" s="281"/>
      <c r="AA174" s="281"/>
      <c r="AB174" s="307"/>
      <c r="AC174" s="310"/>
      <c r="AF174" s="281"/>
      <c r="AG174" s="281"/>
      <c r="AH174" s="310"/>
      <c r="AO174" s="328"/>
      <c r="AQ174" s="329"/>
    </row>
    <row r="175" spans="5:43" x14ac:dyDescent="0.35">
      <c r="S175" s="307"/>
      <c r="T175" s="308"/>
      <c r="U175" s="280"/>
      <c r="V175" s="393"/>
      <c r="W175" s="307"/>
      <c r="Y175" s="306"/>
      <c r="Z175" s="281"/>
      <c r="AA175" s="281"/>
      <c r="AB175" s="307"/>
      <c r="AC175" s="310"/>
      <c r="AF175" s="281"/>
      <c r="AG175" s="281"/>
      <c r="AH175" s="310"/>
      <c r="AO175" s="328"/>
      <c r="AQ175" s="329"/>
    </row>
    <row r="176" spans="5:43" x14ac:dyDescent="0.35">
      <c r="S176" s="307"/>
      <c r="T176" s="308"/>
      <c r="U176" s="280"/>
      <c r="V176" s="393"/>
      <c r="W176" s="307"/>
      <c r="Y176" s="306"/>
      <c r="Z176" s="281"/>
      <c r="AA176" s="281"/>
      <c r="AB176" s="307"/>
      <c r="AC176" s="310"/>
      <c r="AF176" s="281"/>
      <c r="AG176" s="281"/>
      <c r="AH176" s="310"/>
      <c r="AO176" s="328"/>
      <c r="AQ176" s="329"/>
    </row>
    <row r="177" spans="19:43" x14ac:dyDescent="0.35">
      <c r="S177" s="307"/>
      <c r="T177" s="308"/>
      <c r="U177" s="280"/>
      <c r="V177" s="393"/>
      <c r="W177" s="307"/>
      <c r="AO177" s="328"/>
      <c r="AQ177" s="329"/>
    </row>
    <row r="178" spans="19:43" x14ac:dyDescent="0.35">
      <c r="S178" s="307"/>
      <c r="T178" s="308"/>
      <c r="U178" s="280"/>
      <c r="V178" s="393"/>
      <c r="W178" s="307"/>
      <c r="AO178" s="328"/>
      <c r="AQ178" s="329"/>
    </row>
    <row r="179" spans="19:43" x14ac:dyDescent="0.35">
      <c r="S179" s="307"/>
      <c r="T179" s="308"/>
      <c r="U179" s="280"/>
      <c r="V179" s="393"/>
      <c r="W179" s="307"/>
      <c r="AO179" s="328"/>
      <c r="AQ179" s="329"/>
    </row>
    <row r="180" spans="19:43" x14ac:dyDescent="0.35">
      <c r="S180" s="307"/>
      <c r="T180" s="308"/>
      <c r="U180" s="280"/>
      <c r="V180" s="393"/>
      <c r="W180" s="307"/>
      <c r="AO180" s="328"/>
      <c r="AQ180" s="329"/>
    </row>
    <row r="181" spans="19:43" x14ac:dyDescent="0.35">
      <c r="S181" s="307"/>
      <c r="T181" s="308"/>
      <c r="U181" s="280"/>
      <c r="V181" s="393"/>
      <c r="W181" s="307"/>
      <c r="AO181" s="328"/>
      <c r="AQ181" s="329"/>
    </row>
    <row r="182" spans="19:43" x14ac:dyDescent="0.35">
      <c r="S182" s="307"/>
      <c r="T182" s="308"/>
      <c r="U182" s="280"/>
      <c r="V182" s="393"/>
      <c r="W182" s="307"/>
      <c r="AO182" s="328"/>
      <c r="AQ182" s="329"/>
    </row>
    <row r="183" spans="19:43" x14ac:dyDescent="0.35">
      <c r="S183" s="307"/>
      <c r="T183" s="308"/>
      <c r="U183" s="280"/>
      <c r="V183" s="393"/>
      <c r="W183" s="307"/>
      <c r="AO183" s="328"/>
      <c r="AQ183" s="329"/>
    </row>
    <row r="184" spans="19:43" x14ac:dyDescent="0.35">
      <c r="AO184" s="328"/>
      <c r="AQ184" s="329"/>
    </row>
    <row r="185" spans="19:43" x14ac:dyDescent="0.35">
      <c r="AO185" s="328"/>
      <c r="AQ185" s="329"/>
    </row>
    <row r="186" spans="19:43" x14ac:dyDescent="0.35">
      <c r="AO186" s="328"/>
      <c r="AQ186" s="329"/>
    </row>
    <row r="187" spans="19:43" x14ac:dyDescent="0.35">
      <c r="AO187" s="328"/>
      <c r="AQ187" s="329"/>
    </row>
    <row r="188" spans="19:43" x14ac:dyDescent="0.35">
      <c r="AO188" s="328"/>
      <c r="AQ188" s="329"/>
    </row>
    <row r="189" spans="19:43" x14ac:dyDescent="0.35">
      <c r="AO189" s="328"/>
      <c r="AQ189" s="329"/>
    </row>
    <row r="190" spans="19:43" x14ac:dyDescent="0.35">
      <c r="AO190" s="328"/>
      <c r="AQ190" s="329"/>
    </row>
    <row r="191" spans="19:43" x14ac:dyDescent="0.35">
      <c r="AO191" s="328"/>
      <c r="AQ191" s="329"/>
    </row>
    <row r="192" spans="19:43" x14ac:dyDescent="0.35">
      <c r="AO192" s="328"/>
      <c r="AQ192" s="329"/>
    </row>
    <row r="193" spans="41:43" x14ac:dyDescent="0.35">
      <c r="AO193" s="328"/>
      <c r="AQ193" s="329"/>
    </row>
    <row r="194" spans="41:43" x14ac:dyDescent="0.35">
      <c r="AO194" s="328"/>
      <c r="AQ194" s="329"/>
    </row>
    <row r="195" spans="41:43" x14ac:dyDescent="0.35">
      <c r="AO195" s="328"/>
      <c r="AQ195" s="329"/>
    </row>
    <row r="196" spans="41:43" x14ac:dyDescent="0.35">
      <c r="AO196" s="328"/>
      <c r="AQ196" s="329"/>
    </row>
    <row r="197" spans="41:43" x14ac:dyDescent="0.35">
      <c r="AO197" s="328"/>
      <c r="AQ197" s="329"/>
    </row>
    <row r="198" spans="41:43" x14ac:dyDescent="0.35">
      <c r="AO198" s="328"/>
      <c r="AQ198" s="329"/>
    </row>
    <row r="199" spans="41:43" x14ac:dyDescent="0.35">
      <c r="AO199" s="328"/>
      <c r="AQ199" s="329"/>
    </row>
    <row r="200" spans="41:43" x14ac:dyDescent="0.35">
      <c r="AO200" s="328"/>
      <c r="AQ200" s="329"/>
    </row>
    <row r="201" spans="41:43" x14ac:dyDescent="0.35">
      <c r="AO201" s="328"/>
      <c r="AQ201" s="329"/>
    </row>
    <row r="202" spans="41:43" x14ac:dyDescent="0.35">
      <c r="AO202" s="328"/>
      <c r="AQ202" s="329"/>
    </row>
    <row r="203" spans="41:43" x14ac:dyDescent="0.35">
      <c r="AO203" s="328"/>
      <c r="AQ203" s="329"/>
    </row>
    <row r="204" spans="41:43" x14ac:dyDescent="0.35">
      <c r="AO204" s="328"/>
      <c r="AQ204" s="329"/>
    </row>
    <row r="205" spans="41:43" x14ac:dyDescent="0.35">
      <c r="AO205" s="328"/>
      <c r="AQ205" s="329"/>
    </row>
    <row r="206" spans="41:43" x14ac:dyDescent="0.35">
      <c r="AO206" s="328"/>
      <c r="AQ206" s="329"/>
    </row>
    <row r="207" spans="41:43" x14ac:dyDescent="0.35">
      <c r="AO207" s="328"/>
      <c r="AQ207" s="329"/>
    </row>
    <row r="208" spans="41:43" x14ac:dyDescent="0.35">
      <c r="AO208" s="328"/>
      <c r="AQ208" s="329"/>
    </row>
    <row r="209" spans="41:43" x14ac:dyDescent="0.35">
      <c r="AO209" s="328"/>
      <c r="AQ209" s="329"/>
    </row>
    <row r="210" spans="41:43" x14ac:dyDescent="0.35">
      <c r="AO210" s="328"/>
      <c r="AQ210" s="329"/>
    </row>
    <row r="211" spans="41:43" x14ac:dyDescent="0.35">
      <c r="AO211" s="328"/>
      <c r="AQ211" s="329"/>
    </row>
    <row r="212" spans="41:43" x14ac:dyDescent="0.35">
      <c r="AO212" s="328"/>
      <c r="AQ212" s="329"/>
    </row>
  </sheetData>
  <autoFilter ref="I4:AW149" xr:uid="{A10893A8-AB6B-4E8B-B915-BB269DDF1BE4}">
    <filterColumn colId="40">
      <filters>
        <filter val="UK GILT STOCK"/>
      </filters>
    </filterColumn>
    <sortState xmlns:xlrd2="http://schemas.microsoft.com/office/spreadsheetml/2017/richdata2" ref="I8:AW90">
      <sortCondition ref="AD4:AD149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EA3-B5AD-4847-A238-47C64F6AA271}">
  <sheetPr>
    <tabColor theme="3" tint="0.79998168889431442"/>
  </sheetPr>
  <dimension ref="A1:AR213"/>
  <sheetViews>
    <sheetView zoomScale="80" zoomScaleNormal="80" workbookViewId="0">
      <selection activeCell="J1" sqref="J1"/>
    </sheetView>
  </sheetViews>
  <sheetFormatPr defaultRowHeight="14.5" x14ac:dyDescent="0.35"/>
  <cols>
    <col min="1" max="1" width="18.26953125" customWidth="1"/>
    <col min="2" max="2" width="12.36328125" bestFit="1" customWidth="1"/>
    <col min="3" max="3" width="11.26953125" bestFit="1" customWidth="1"/>
    <col min="6" max="7" width="10.54296875" customWidth="1"/>
    <col min="8" max="8" width="22.90625" style="266" bestFit="1" customWidth="1"/>
    <col min="9" max="9" width="10.54296875" customWidth="1"/>
    <col min="10" max="10" width="11.26953125" bestFit="1" customWidth="1"/>
    <col min="11" max="11" width="10.54296875" customWidth="1"/>
    <col min="12" max="12" width="13.26953125" bestFit="1" customWidth="1"/>
    <col min="15" max="15" width="24.54296875" bestFit="1" customWidth="1"/>
    <col min="16" max="16" width="24.54296875" customWidth="1"/>
    <col min="17" max="17" width="8.7265625" style="317"/>
    <col min="18" max="18" width="8.7265625" style="249"/>
    <col min="19" max="19" width="22.54296875" bestFit="1" customWidth="1"/>
    <col min="21" max="21" width="10.54296875" bestFit="1" customWidth="1"/>
    <col min="22" max="22" width="11.7265625" customWidth="1"/>
    <col min="23" max="23" width="13.7265625" bestFit="1" customWidth="1"/>
    <col min="24" max="24" width="13.54296875" customWidth="1"/>
    <col min="25" max="25" width="7.36328125" customWidth="1"/>
    <col min="28" max="28" width="8.7265625" style="251"/>
    <col min="30" max="30" width="12.36328125" bestFit="1" customWidth="1"/>
    <col min="31" max="31" width="8.08984375" customWidth="1"/>
    <col min="32" max="32" width="14.08984375" bestFit="1" customWidth="1"/>
    <col min="33" max="33" width="13.90625" bestFit="1" customWidth="1"/>
    <col min="34" max="35" width="11.26953125" bestFit="1" customWidth="1"/>
    <col min="36" max="36" width="10.08984375" bestFit="1" customWidth="1"/>
    <col min="41" max="41" width="12.08984375" bestFit="1" customWidth="1"/>
    <col min="42" max="42" width="14.08984375" bestFit="1" customWidth="1"/>
    <col min="43" max="44" width="12.08984375" bestFit="1" customWidth="1"/>
  </cols>
  <sheetData>
    <row r="1" spans="1:44" x14ac:dyDescent="0.35">
      <c r="R1" s="249" t="s">
        <v>1036</v>
      </c>
      <c r="S1" s="315" t="s">
        <v>1251</v>
      </c>
    </row>
    <row r="2" spans="1:44" x14ac:dyDescent="0.35">
      <c r="R2" s="249" t="s">
        <v>92</v>
      </c>
      <c r="S2" s="315" t="s">
        <v>1278</v>
      </c>
      <c r="U2" t="s">
        <v>1027</v>
      </c>
      <c r="V2" t="s">
        <v>1028</v>
      </c>
      <c r="X2" t="s">
        <v>1031</v>
      </c>
      <c r="Y2" t="s">
        <v>1032</v>
      </c>
      <c r="Z2" t="s">
        <v>1033</v>
      </c>
    </row>
    <row r="3" spans="1:44" x14ac:dyDescent="0.35">
      <c r="L3" s="175"/>
      <c r="R3" s="249" t="s">
        <v>1026</v>
      </c>
      <c r="S3" s="315" t="s">
        <v>1322</v>
      </c>
      <c r="V3" t="s">
        <v>1029</v>
      </c>
      <c r="W3" t="s">
        <v>1030</v>
      </c>
      <c r="AN3" s="247" t="s">
        <v>1112</v>
      </c>
      <c r="AO3" s="125"/>
      <c r="AP3" s="125"/>
      <c r="AQ3" s="125"/>
      <c r="AR3" s="248"/>
    </row>
    <row r="4" spans="1:44" x14ac:dyDescent="0.35">
      <c r="L4" s="89">
        <f>_xlfn.AGGREGATE(9,2,L5:L608)</f>
        <v>0</v>
      </c>
      <c r="R4" s="269" t="s">
        <v>1034</v>
      </c>
      <c r="AF4" s="254">
        <f>SUM(AF6:AF15)</f>
        <v>0</v>
      </c>
      <c r="AG4" s="254"/>
      <c r="AH4" s="254">
        <f>AH6+AH9+AH11+AH12+AH14</f>
        <v>0</v>
      </c>
      <c r="AI4" s="254">
        <f>SUM(AI6:AI15)</f>
        <v>0</v>
      </c>
      <c r="AN4" s="249"/>
      <c r="AO4" s="254">
        <v>-82555156.137797236</v>
      </c>
      <c r="AP4" s="254"/>
      <c r="AQ4" s="254">
        <v>-63650317.010427862</v>
      </c>
      <c r="AR4" s="256">
        <v>-18853841.067287002</v>
      </c>
    </row>
    <row r="5" spans="1:44" s="263" customFormat="1" x14ac:dyDescent="0.35">
      <c r="A5" s="262" t="s">
        <v>1095</v>
      </c>
      <c r="B5" s="263" t="s">
        <v>654</v>
      </c>
      <c r="C5" s="263" t="s">
        <v>653</v>
      </c>
      <c r="D5" s="263" t="s">
        <v>662</v>
      </c>
      <c r="E5" s="263" t="s">
        <v>655</v>
      </c>
      <c r="F5" s="264" t="s">
        <v>656</v>
      </c>
      <c r="H5" s="267" t="s">
        <v>665</v>
      </c>
      <c r="I5" s="263" t="s">
        <v>663</v>
      </c>
      <c r="J5" s="263" t="s">
        <v>653</v>
      </c>
      <c r="K5" s="263" t="s">
        <v>662</v>
      </c>
      <c r="L5" s="264" t="s">
        <v>656</v>
      </c>
      <c r="M5" s="263" t="s">
        <v>1009</v>
      </c>
      <c r="N5" s="263" t="s">
        <v>1010</v>
      </c>
      <c r="O5" s="263" t="s">
        <v>964</v>
      </c>
      <c r="P5" s="263" t="s">
        <v>1094</v>
      </c>
      <c r="Q5" s="318"/>
      <c r="R5" s="262" t="s">
        <v>1013</v>
      </c>
      <c r="S5" s="263" t="s">
        <v>1014</v>
      </c>
      <c r="T5" s="263" t="s">
        <v>1015</v>
      </c>
      <c r="U5" s="263" t="s">
        <v>1016</v>
      </c>
      <c r="V5" s="263" t="s">
        <v>1017</v>
      </c>
      <c r="W5" s="263" t="s">
        <v>1018</v>
      </c>
      <c r="X5" s="263" t="s">
        <v>1019</v>
      </c>
      <c r="Y5" s="263" t="s">
        <v>1020</v>
      </c>
      <c r="Z5" s="263" t="s">
        <v>1021</v>
      </c>
      <c r="AA5" s="263" t="s">
        <v>1022</v>
      </c>
      <c r="AB5" s="264" t="s">
        <v>1023</v>
      </c>
      <c r="AE5" s="141"/>
      <c r="AF5" s="141" t="s">
        <v>327</v>
      </c>
      <c r="AG5" s="141" t="s">
        <v>1105</v>
      </c>
      <c r="AH5" s="141" t="s">
        <v>328</v>
      </c>
      <c r="AI5" s="141" t="s">
        <v>348</v>
      </c>
      <c r="AN5" s="357"/>
      <c r="AO5" s="141" t="s">
        <v>327</v>
      </c>
      <c r="AP5" s="141" t="s">
        <v>1105</v>
      </c>
      <c r="AQ5" s="141" t="s">
        <v>328</v>
      </c>
      <c r="AR5" s="342" t="s">
        <v>348</v>
      </c>
    </row>
    <row r="6" spans="1:44" x14ac:dyDescent="0.35">
      <c r="A6" s="249"/>
      <c r="B6" s="261"/>
      <c r="C6" s="254"/>
      <c r="D6" s="254"/>
      <c r="E6" s="91"/>
      <c r="F6" s="256"/>
      <c r="G6" s="286"/>
      <c r="H6" s="265"/>
      <c r="J6" s="254"/>
      <c r="K6" s="254"/>
      <c r="L6" s="256"/>
      <c r="R6" s="249">
        <f t="shared" ref="R6:R69" si="0">N6</f>
        <v>0</v>
      </c>
      <c r="S6">
        <f t="shared" ref="S6:S69" si="1">A6</f>
        <v>0</v>
      </c>
      <c r="T6" t="str">
        <f t="shared" ref="T6:T69" si="2">IF(J6&lt;0,"Sell","Buy")</f>
        <v>Buy</v>
      </c>
      <c r="U6" s="254">
        <f t="shared" ref="U6:U69" si="3">ABS(J6)</f>
        <v>0</v>
      </c>
      <c r="V6" t="str">
        <f t="shared" ref="V6:V69" si="4">IF(O6="OIS Swap","EUFFSW",IF(O6="SPOT","EUFFFX",IF(O6="FORWARD","EUFFFX",IF(O6="US GOVERNMENT","USFIDRV",IF(O6="Financial commodity future.","USEQ",IF(O6="Credit Default Swap","EUFFSW",IF(O6="CDS Index","EUFFSW","EULNGFI")))))))</f>
        <v>EULNGFI</v>
      </c>
      <c r="W6" s="361" t="str">
        <f t="shared" ref="W6:W69" si="5">IF(R6="Y-C59", IF(O6="Financial commodity future.",$S$1,$S$3),IF(O6="Financial commodity future.",$S$1,$S$2))</f>
        <v>05/29/2024</v>
      </c>
      <c r="X6" t="s">
        <v>1035</v>
      </c>
      <c r="Y6" t="s">
        <v>1024</v>
      </c>
      <c r="Z6" t="s">
        <v>1025</v>
      </c>
      <c r="AE6" t="s">
        <v>297</v>
      </c>
      <c r="AF6" s="254">
        <f>SUM(L7:L14)</f>
        <v>0</v>
      </c>
      <c r="AG6" s="254" cm="1">
        <f t="array" ref="AG6">_xll.BDP("GBP"&amp;AE6&amp;" Curncy","PX_LAST")*AF6</f>
        <v>0</v>
      </c>
      <c r="AH6" s="254">
        <f>AF6*1.27</f>
        <v>0</v>
      </c>
      <c r="AN6" s="249" t="s">
        <v>297</v>
      </c>
      <c r="AO6" s="254">
        <v>-17171647.068280365</v>
      </c>
      <c r="AP6" s="254">
        <v>-32562594.335580058</v>
      </c>
      <c r="AQ6" s="254">
        <v>-21807991.776716065</v>
      </c>
      <c r="AR6" s="251"/>
    </row>
    <row r="7" spans="1:44" x14ac:dyDescent="0.35">
      <c r="A7" s="249"/>
      <c r="B7" s="175"/>
      <c r="C7" s="254"/>
      <c r="D7" s="254"/>
      <c r="E7" s="91"/>
      <c r="F7" s="256"/>
      <c r="G7" s="213"/>
      <c r="H7" s="265"/>
      <c r="I7" s="254"/>
      <c r="J7" s="254"/>
      <c r="K7" s="254"/>
      <c r="L7" s="256"/>
      <c r="R7" s="249">
        <f t="shared" si="0"/>
        <v>0</v>
      </c>
      <c r="S7">
        <f t="shared" si="1"/>
        <v>0</v>
      </c>
      <c r="T7" t="str">
        <f t="shared" si="2"/>
        <v>Buy</v>
      </c>
      <c r="U7" s="254">
        <f t="shared" si="3"/>
        <v>0</v>
      </c>
      <c r="V7" t="str">
        <f t="shared" si="4"/>
        <v>EULNGFI</v>
      </c>
      <c r="W7" s="361" t="str">
        <f t="shared" si="5"/>
        <v>05/29/2024</v>
      </c>
      <c r="X7" t="s">
        <v>1035</v>
      </c>
      <c r="Y7" t="s">
        <v>1024</v>
      </c>
      <c r="Z7" t="s">
        <v>1025</v>
      </c>
      <c r="AE7" t="s">
        <v>348</v>
      </c>
      <c r="AF7" s="254">
        <f>SUM(L19:L26)</f>
        <v>0</v>
      </c>
      <c r="AG7" s="254"/>
      <c r="AH7" s="254"/>
      <c r="AI7" s="254">
        <f>AF7/0.855</f>
        <v>0</v>
      </c>
      <c r="AN7" s="249" t="s">
        <v>348</v>
      </c>
      <c r="AO7" s="254">
        <v>-11373249.118493443</v>
      </c>
      <c r="AP7" s="254"/>
      <c r="AQ7" s="254"/>
      <c r="AR7" s="256">
        <v>-13302045.75262391</v>
      </c>
    </row>
    <row r="8" spans="1:44" x14ac:dyDescent="0.35">
      <c r="A8" s="249"/>
      <c r="B8" s="261"/>
      <c r="C8" s="254"/>
      <c r="D8" s="254"/>
      <c r="E8" s="91"/>
      <c r="F8" s="256"/>
      <c r="G8" s="286"/>
      <c r="H8" s="265"/>
      <c r="J8" s="254"/>
      <c r="K8" s="254"/>
      <c r="L8" s="256"/>
      <c r="R8" s="249">
        <f t="shared" si="0"/>
        <v>0</v>
      </c>
      <c r="S8">
        <f t="shared" si="1"/>
        <v>0</v>
      </c>
      <c r="T8" t="str">
        <f t="shared" si="2"/>
        <v>Buy</v>
      </c>
      <c r="U8" s="254">
        <f t="shared" si="3"/>
        <v>0</v>
      </c>
      <c r="V8" t="str">
        <f t="shared" si="4"/>
        <v>EULNGFI</v>
      </c>
      <c r="W8" s="361" t="str">
        <f t="shared" si="5"/>
        <v>05/29/2024</v>
      </c>
      <c r="X8" t="s">
        <v>1035</v>
      </c>
      <c r="Y8" t="s">
        <v>1024</v>
      </c>
      <c r="Z8" t="s">
        <v>1025</v>
      </c>
      <c r="AE8" t="s">
        <v>327</v>
      </c>
      <c r="AF8" s="254">
        <f>SUM(L69:L75)</f>
        <v>0</v>
      </c>
      <c r="AG8" s="254"/>
      <c r="AH8" s="254"/>
      <c r="AN8" s="249" t="s">
        <v>327</v>
      </c>
      <c r="AO8" s="254">
        <v>-14740787.163438153</v>
      </c>
      <c r="AP8" s="254"/>
      <c r="AQ8" s="254"/>
      <c r="AR8" s="251"/>
    </row>
    <row r="9" spans="1:44" x14ac:dyDescent="0.35">
      <c r="A9" s="249"/>
      <c r="B9" s="175"/>
      <c r="C9" s="254"/>
      <c r="D9" s="254"/>
      <c r="E9" s="91"/>
      <c r="F9" s="256"/>
      <c r="G9" s="213"/>
      <c r="H9" s="265"/>
      <c r="I9" s="254"/>
      <c r="J9" s="254"/>
      <c r="K9" s="254"/>
      <c r="L9" s="256"/>
      <c r="R9" s="249">
        <f t="shared" si="0"/>
        <v>0</v>
      </c>
      <c r="S9">
        <f t="shared" si="1"/>
        <v>0</v>
      </c>
      <c r="T9" t="str">
        <f t="shared" si="2"/>
        <v>Buy</v>
      </c>
      <c r="U9" s="254">
        <f t="shared" si="3"/>
        <v>0</v>
      </c>
      <c r="V9" t="str">
        <f t="shared" si="4"/>
        <v>EULNGFI</v>
      </c>
      <c r="W9" s="361" t="str">
        <f t="shared" si="5"/>
        <v>05/29/2024</v>
      </c>
      <c r="X9" t="s">
        <v>1035</v>
      </c>
      <c r="Y9" t="s">
        <v>1024</v>
      </c>
      <c r="Z9" t="s">
        <v>1025</v>
      </c>
      <c r="AE9" t="s">
        <v>328</v>
      </c>
      <c r="AF9" s="254">
        <f>SUM(L54:L64)</f>
        <v>0</v>
      </c>
      <c r="AG9" s="254"/>
      <c r="AH9" s="254">
        <f t="shared" ref="AH9:AH15" si="6">AF9*1.27</f>
        <v>0</v>
      </c>
      <c r="AN9" s="249" t="s">
        <v>328</v>
      </c>
      <c r="AO9" s="254">
        <v>-13863722.092801344</v>
      </c>
      <c r="AP9" s="254"/>
      <c r="AQ9" s="254">
        <v>-17606927.057857707</v>
      </c>
      <c r="AR9" s="251"/>
    </row>
    <row r="10" spans="1:44" x14ac:dyDescent="0.35">
      <c r="A10" s="249"/>
      <c r="B10" s="175"/>
      <c r="C10" s="254"/>
      <c r="D10" s="254"/>
      <c r="E10" s="91"/>
      <c r="F10" s="256"/>
      <c r="G10" s="213"/>
      <c r="H10" s="265"/>
      <c r="I10" s="254"/>
      <c r="J10" s="254"/>
      <c r="K10" s="254"/>
      <c r="L10" s="256"/>
      <c r="R10" s="249">
        <f t="shared" si="0"/>
        <v>0</v>
      </c>
      <c r="S10">
        <f t="shared" si="1"/>
        <v>0</v>
      </c>
      <c r="T10" t="str">
        <f t="shared" si="2"/>
        <v>Buy</v>
      </c>
      <c r="U10" s="254">
        <f t="shared" si="3"/>
        <v>0</v>
      </c>
      <c r="V10" t="str">
        <f t="shared" si="4"/>
        <v>EULNGFI</v>
      </c>
      <c r="W10" s="361" t="str">
        <f t="shared" si="5"/>
        <v>05/29/2024</v>
      </c>
      <c r="X10" t="s">
        <v>1035</v>
      </c>
      <c r="Y10" t="s">
        <v>1024</v>
      </c>
      <c r="Z10" t="s">
        <v>1025</v>
      </c>
      <c r="AE10" t="s">
        <v>1103</v>
      </c>
      <c r="AF10" s="254">
        <f>SUM(L15:L16)</f>
        <v>0</v>
      </c>
      <c r="AG10" s="254" cm="1">
        <f t="array" ref="AG10">_xll.BDP("GBP"&amp;AE10&amp;" Curncy","PX_LAST")*AF10</f>
        <v>0</v>
      </c>
      <c r="AH10" s="254">
        <f t="shared" si="6"/>
        <v>0</v>
      </c>
      <c r="AN10" s="249" t="s">
        <v>1103</v>
      </c>
      <c r="AO10" s="254">
        <v>-1575975.0110980938</v>
      </c>
      <c r="AP10" s="254">
        <v>-2725175.9891908239</v>
      </c>
      <c r="AQ10" s="254">
        <v>-2001488.2640945793</v>
      </c>
      <c r="AR10" s="251"/>
    </row>
    <row r="11" spans="1:44" x14ac:dyDescent="0.35">
      <c r="A11" s="249"/>
      <c r="B11" s="261"/>
      <c r="C11" s="254"/>
      <c r="D11" s="254"/>
      <c r="E11" s="91"/>
      <c r="F11" s="256"/>
      <c r="G11" s="286"/>
      <c r="H11" s="265"/>
      <c r="J11" s="254"/>
      <c r="K11" s="254"/>
      <c r="L11" s="256"/>
      <c r="R11" s="249">
        <f t="shared" si="0"/>
        <v>0</v>
      </c>
      <c r="S11">
        <f t="shared" si="1"/>
        <v>0</v>
      </c>
      <c r="T11" t="str">
        <f t="shared" si="2"/>
        <v>Buy</v>
      </c>
      <c r="U11" s="254">
        <f t="shared" si="3"/>
        <v>0</v>
      </c>
      <c r="V11" t="str">
        <f t="shared" si="4"/>
        <v>EULNGFI</v>
      </c>
      <c r="W11" s="361" t="str">
        <f t="shared" si="5"/>
        <v>05/29/2024</v>
      </c>
      <c r="X11" t="s">
        <v>1035</v>
      </c>
      <c r="Y11" t="s">
        <v>1024</v>
      </c>
      <c r="Z11" t="s">
        <v>1025</v>
      </c>
      <c r="AE11" t="s">
        <v>1047</v>
      </c>
      <c r="AF11" s="254">
        <f>SUM(L32:L37)</f>
        <v>0</v>
      </c>
      <c r="AG11" s="254" cm="1">
        <f t="array" ref="AG11">_xll.BDP("GBP"&amp;AE11&amp;" Curncy","PX_LAST")*AF11</f>
        <v>0</v>
      </c>
      <c r="AH11" s="254">
        <f t="shared" si="6"/>
        <v>0</v>
      </c>
      <c r="AN11" s="249" t="s">
        <v>1047</v>
      </c>
      <c r="AO11" s="254">
        <v>-10313462.054704472</v>
      </c>
      <c r="AP11" s="254">
        <v>-2040869125.2331398</v>
      </c>
      <c r="AQ11" s="254">
        <v>-13098096.809474681</v>
      </c>
      <c r="AR11" s="251"/>
    </row>
    <row r="12" spans="1:44" x14ac:dyDescent="0.35">
      <c r="A12" s="249"/>
      <c r="B12" s="175"/>
      <c r="C12" s="254"/>
      <c r="D12" s="254"/>
      <c r="E12" s="91"/>
      <c r="F12" s="256"/>
      <c r="G12" s="213"/>
      <c r="H12" s="265"/>
      <c r="I12" s="254"/>
      <c r="J12" s="254"/>
      <c r="K12" s="254"/>
      <c r="L12" s="256"/>
      <c r="R12" s="249">
        <f t="shared" si="0"/>
        <v>0</v>
      </c>
      <c r="S12">
        <f t="shared" si="1"/>
        <v>0</v>
      </c>
      <c r="T12" t="str">
        <f t="shared" si="2"/>
        <v>Buy</v>
      </c>
      <c r="U12" s="254">
        <f t="shared" si="3"/>
        <v>0</v>
      </c>
      <c r="V12" t="str">
        <f t="shared" si="4"/>
        <v>EULNGFI</v>
      </c>
      <c r="W12" s="361" t="str">
        <f t="shared" si="5"/>
        <v>05/29/2024</v>
      </c>
      <c r="X12" t="s">
        <v>1035</v>
      </c>
      <c r="Y12" t="s">
        <v>1024</v>
      </c>
      <c r="Z12" t="s">
        <v>1025</v>
      </c>
      <c r="AE12" t="s">
        <v>1104</v>
      </c>
      <c r="AF12" s="254">
        <f>SUM(L39:L41)</f>
        <v>0</v>
      </c>
      <c r="AG12" s="254" cm="1">
        <f t="array" ref="AG12">_xll.BDP("GBP"&amp;AE12&amp;" Curncy","PX_LAST")*AF12</f>
        <v>0</v>
      </c>
      <c r="AH12" s="254">
        <f t="shared" si="6"/>
        <v>0</v>
      </c>
      <c r="AN12" s="249" t="s">
        <v>1104</v>
      </c>
      <c r="AO12" s="254">
        <v>-7026813.3929158729</v>
      </c>
      <c r="AP12" s="254">
        <v>-148243276.7876676</v>
      </c>
      <c r="AQ12" s="254">
        <v>-8924053.0090031587</v>
      </c>
      <c r="AR12" s="251"/>
    </row>
    <row r="13" spans="1:44" x14ac:dyDescent="0.35">
      <c r="A13" s="249"/>
      <c r="B13" s="175"/>
      <c r="C13" s="254"/>
      <c r="D13" s="254"/>
      <c r="E13" s="91"/>
      <c r="F13" s="256"/>
      <c r="G13" s="213"/>
      <c r="H13" s="265"/>
      <c r="I13" s="254"/>
      <c r="J13" s="254"/>
      <c r="K13" s="254"/>
      <c r="L13" s="256"/>
      <c r="R13" s="249">
        <f t="shared" si="0"/>
        <v>0</v>
      </c>
      <c r="S13">
        <f t="shared" si="1"/>
        <v>0</v>
      </c>
      <c r="T13" t="str">
        <f t="shared" si="2"/>
        <v>Buy</v>
      </c>
      <c r="U13" s="254">
        <f t="shared" si="3"/>
        <v>0</v>
      </c>
      <c r="V13" t="str">
        <f t="shared" si="4"/>
        <v>EULNGFI</v>
      </c>
      <c r="W13" s="361" t="str">
        <f t="shared" si="5"/>
        <v>05/29/2024</v>
      </c>
      <c r="X13" t="s">
        <v>1035</v>
      </c>
      <c r="Y13" t="s">
        <v>1024</v>
      </c>
      <c r="Z13" t="s">
        <v>1025</v>
      </c>
      <c r="AE13" t="s">
        <v>300</v>
      </c>
      <c r="AF13" s="254">
        <f>SUM(L42:L45)</f>
        <v>0</v>
      </c>
      <c r="AG13" s="254" cm="1">
        <f t="array" ref="AG13">_xll.BDP("GBP"&amp;AE13&amp;" Curncy","PX_LAST")*AF13</f>
        <v>0</v>
      </c>
      <c r="AH13" s="254">
        <f t="shared" si="6"/>
        <v>0</v>
      </c>
      <c r="AI13" s="254">
        <f>AF13/0.855</f>
        <v>0</v>
      </c>
      <c r="AN13" s="249" t="s">
        <v>300</v>
      </c>
      <c r="AO13" s="254">
        <v>-4746784.9940369427</v>
      </c>
      <c r="AP13" s="254">
        <v>-64331752.988684475</v>
      </c>
      <c r="AQ13" s="254">
        <v>-6028416.9424269171</v>
      </c>
      <c r="AR13" s="256">
        <v>-5551795.3146630907</v>
      </c>
    </row>
    <row r="14" spans="1:44" x14ac:dyDescent="0.35">
      <c r="A14" s="249"/>
      <c r="B14" s="261"/>
      <c r="C14" s="254"/>
      <c r="D14" s="254"/>
      <c r="E14" s="91"/>
      <c r="F14" s="256"/>
      <c r="G14" s="286"/>
      <c r="H14" s="265"/>
      <c r="J14" s="254"/>
      <c r="K14" s="254"/>
      <c r="L14" s="256"/>
      <c r="R14" s="249">
        <f t="shared" si="0"/>
        <v>0</v>
      </c>
      <c r="S14">
        <f t="shared" si="1"/>
        <v>0</v>
      </c>
      <c r="T14" t="str">
        <f t="shared" si="2"/>
        <v>Buy</v>
      </c>
      <c r="U14" s="254">
        <f t="shared" si="3"/>
        <v>0</v>
      </c>
      <c r="V14" t="str">
        <f t="shared" si="4"/>
        <v>EULNGFI</v>
      </c>
      <c r="W14" s="361" t="str">
        <f t="shared" si="5"/>
        <v>05/29/2024</v>
      </c>
      <c r="X14" t="s">
        <v>1035</v>
      </c>
      <c r="Y14" t="s">
        <v>1024</v>
      </c>
      <c r="Z14" t="s">
        <v>1025</v>
      </c>
      <c r="AE14" t="s">
        <v>298</v>
      </c>
      <c r="AF14" s="254">
        <f>SUM(L46:L47)</f>
        <v>0</v>
      </c>
      <c r="AG14" s="254" cm="1">
        <f t="array" ref="AG14">_xll.BDP("GBP"&amp;AE14&amp;" Curncy","PX_LAST")*AF14</f>
        <v>0</v>
      </c>
      <c r="AH14" s="254">
        <f t="shared" si="6"/>
        <v>0</v>
      </c>
      <c r="AI14" s="254"/>
      <c r="AN14" s="249" t="s">
        <v>298</v>
      </c>
      <c r="AO14" s="254">
        <v>-1742715.24202854</v>
      </c>
      <c r="AP14" s="254">
        <v>-3612474.4252009611</v>
      </c>
      <c r="AQ14" s="254">
        <v>-2213248.3573762458</v>
      </c>
      <c r="AR14" s="256"/>
    </row>
    <row r="15" spans="1:44" x14ac:dyDescent="0.35">
      <c r="A15" s="249"/>
      <c r="B15" s="261"/>
      <c r="C15" s="254"/>
      <c r="D15" s="254"/>
      <c r="E15" s="91"/>
      <c r="F15" s="256"/>
      <c r="G15" s="286"/>
      <c r="H15" s="265"/>
      <c r="J15" s="254"/>
      <c r="K15" s="254"/>
      <c r="L15" s="256"/>
      <c r="R15" s="249">
        <f t="shared" si="0"/>
        <v>0</v>
      </c>
      <c r="S15">
        <f t="shared" si="1"/>
        <v>0</v>
      </c>
      <c r="T15" t="str">
        <f t="shared" si="2"/>
        <v>Buy</v>
      </c>
      <c r="U15" s="254">
        <f t="shared" si="3"/>
        <v>0</v>
      </c>
      <c r="V15" t="str">
        <f t="shared" si="4"/>
        <v>EULNGFI</v>
      </c>
      <c r="W15" s="361" t="str">
        <f t="shared" si="5"/>
        <v>05/29/2024</v>
      </c>
      <c r="X15" t="s">
        <v>1035</v>
      </c>
      <c r="Y15" t="s">
        <v>1024</v>
      </c>
      <c r="Z15" t="s">
        <v>1025</v>
      </c>
      <c r="AE15" t="s">
        <v>299</v>
      </c>
      <c r="AF15" s="254">
        <v>0</v>
      </c>
      <c r="AG15" s="254" cm="1">
        <f t="array" ref="AG15">_xll.BDP("GBP"&amp;AE15&amp;" Curncy","PX_LAST")*AF15</f>
        <v>0</v>
      </c>
      <c r="AH15" s="254">
        <f t="shared" si="6"/>
        <v>0</v>
      </c>
      <c r="AI15" s="254">
        <f>AF15/0.86</f>
        <v>0</v>
      </c>
      <c r="AN15" s="252" t="s">
        <v>299</v>
      </c>
      <c r="AO15" s="376">
        <v>0</v>
      </c>
      <c r="AP15" s="376">
        <v>0</v>
      </c>
      <c r="AQ15" s="376">
        <v>0</v>
      </c>
      <c r="AR15" s="377">
        <v>0</v>
      </c>
    </row>
    <row r="16" spans="1:44" x14ac:dyDescent="0.35">
      <c r="A16" s="249"/>
      <c r="B16" s="175"/>
      <c r="C16" s="254"/>
      <c r="D16" s="254"/>
      <c r="E16" s="91"/>
      <c r="F16" s="256"/>
      <c r="G16" s="213"/>
      <c r="H16" s="265"/>
      <c r="I16" s="254"/>
      <c r="J16" s="254"/>
      <c r="K16" s="254"/>
      <c r="L16" s="256"/>
      <c r="R16" s="249">
        <f t="shared" si="0"/>
        <v>0</v>
      </c>
      <c r="S16">
        <f t="shared" si="1"/>
        <v>0</v>
      </c>
      <c r="T16" t="str">
        <f t="shared" si="2"/>
        <v>Buy</v>
      </c>
      <c r="U16" s="254">
        <f t="shared" si="3"/>
        <v>0</v>
      </c>
      <c r="V16" t="str">
        <f t="shared" si="4"/>
        <v>EULNGFI</v>
      </c>
      <c r="W16" s="361" t="str">
        <f t="shared" si="5"/>
        <v>05/29/2024</v>
      </c>
      <c r="X16" t="s">
        <v>1035</v>
      </c>
      <c r="Y16" t="s">
        <v>1024</v>
      </c>
      <c r="Z16" t="s">
        <v>1025</v>
      </c>
    </row>
    <row r="17" spans="1:31" x14ac:dyDescent="0.35">
      <c r="A17" s="249"/>
      <c r="B17" s="261"/>
      <c r="C17" s="254"/>
      <c r="D17" s="254"/>
      <c r="E17" s="91"/>
      <c r="F17" s="256"/>
      <c r="G17" s="286"/>
      <c r="H17" s="265"/>
      <c r="J17" s="254"/>
      <c r="K17" s="254"/>
      <c r="L17" s="256"/>
      <c r="R17" s="249">
        <f t="shared" si="0"/>
        <v>0</v>
      </c>
      <c r="S17">
        <f t="shared" si="1"/>
        <v>0</v>
      </c>
      <c r="T17" t="str">
        <f t="shared" si="2"/>
        <v>Buy</v>
      </c>
      <c r="U17" s="254">
        <f t="shared" si="3"/>
        <v>0</v>
      </c>
      <c r="V17" t="str">
        <f t="shared" si="4"/>
        <v>EULNGFI</v>
      </c>
      <c r="W17" s="361" t="str">
        <f t="shared" si="5"/>
        <v>05/29/2024</v>
      </c>
      <c r="X17" t="s">
        <v>1035</v>
      </c>
      <c r="Y17" t="s">
        <v>1024</v>
      </c>
      <c r="Z17" t="s">
        <v>1025</v>
      </c>
    </row>
    <row r="18" spans="1:31" x14ac:dyDescent="0.35">
      <c r="A18" s="249"/>
      <c r="B18" s="261"/>
      <c r="C18" s="254"/>
      <c r="D18" s="254"/>
      <c r="E18" s="91"/>
      <c r="F18" s="256"/>
      <c r="G18" s="286"/>
      <c r="H18" s="265"/>
      <c r="J18" s="254"/>
      <c r="K18" s="254"/>
      <c r="L18" s="256"/>
      <c r="R18" s="249">
        <f t="shared" si="0"/>
        <v>0</v>
      </c>
      <c r="S18">
        <f t="shared" si="1"/>
        <v>0</v>
      </c>
      <c r="T18" t="str">
        <f t="shared" si="2"/>
        <v>Buy</v>
      </c>
      <c r="U18" s="254">
        <f t="shared" si="3"/>
        <v>0</v>
      </c>
      <c r="V18" t="str">
        <f t="shared" si="4"/>
        <v>EULNGFI</v>
      </c>
      <c r="W18" s="361" t="str">
        <f t="shared" si="5"/>
        <v>05/29/2024</v>
      </c>
      <c r="X18" t="s">
        <v>1035</v>
      </c>
      <c r="Y18" t="s">
        <v>1024</v>
      </c>
      <c r="Z18" t="s">
        <v>1025</v>
      </c>
    </row>
    <row r="19" spans="1:31" x14ac:dyDescent="0.35">
      <c r="A19" s="249"/>
      <c r="B19" s="261"/>
      <c r="C19" s="254"/>
      <c r="D19" s="254"/>
      <c r="E19" s="91"/>
      <c r="F19" s="256"/>
      <c r="G19" s="286"/>
      <c r="H19" s="265"/>
      <c r="J19" s="254"/>
      <c r="K19" s="254"/>
      <c r="L19" s="256"/>
      <c r="R19" s="249">
        <f t="shared" si="0"/>
        <v>0</v>
      </c>
      <c r="S19">
        <f t="shared" si="1"/>
        <v>0</v>
      </c>
      <c r="T19" t="str">
        <f t="shared" si="2"/>
        <v>Buy</v>
      </c>
      <c r="U19" s="254">
        <f t="shared" si="3"/>
        <v>0</v>
      </c>
      <c r="V19" t="str">
        <f t="shared" si="4"/>
        <v>EULNGFI</v>
      </c>
      <c r="W19" s="361" t="str">
        <f t="shared" si="5"/>
        <v>05/29/2024</v>
      </c>
      <c r="X19" t="s">
        <v>1035</v>
      </c>
      <c r="Y19" t="s">
        <v>1024</v>
      </c>
      <c r="Z19" t="s">
        <v>1025</v>
      </c>
    </row>
    <row r="20" spans="1:31" x14ac:dyDescent="0.35">
      <c r="A20" s="249"/>
      <c r="B20" s="261"/>
      <c r="C20" s="254"/>
      <c r="D20" s="254"/>
      <c r="E20" s="91"/>
      <c r="F20" s="256"/>
      <c r="G20" s="286"/>
      <c r="H20" s="265"/>
      <c r="J20" s="254"/>
      <c r="K20" s="254"/>
      <c r="L20" s="256"/>
      <c r="R20" s="249">
        <f t="shared" si="0"/>
        <v>0</v>
      </c>
      <c r="S20">
        <f t="shared" si="1"/>
        <v>0</v>
      </c>
      <c r="T20" t="str">
        <f t="shared" si="2"/>
        <v>Buy</v>
      </c>
      <c r="U20" s="254">
        <f t="shared" si="3"/>
        <v>0</v>
      </c>
      <c r="V20" t="str">
        <f t="shared" si="4"/>
        <v>EULNGFI</v>
      </c>
      <c r="W20" s="361" t="str">
        <f t="shared" si="5"/>
        <v>05/29/2024</v>
      </c>
      <c r="X20" t="s">
        <v>1035</v>
      </c>
      <c r="Y20" t="s">
        <v>1024</v>
      </c>
      <c r="Z20" t="s">
        <v>1025</v>
      </c>
    </row>
    <row r="21" spans="1:31" x14ac:dyDescent="0.35">
      <c r="A21" s="279"/>
      <c r="B21" s="306"/>
      <c r="C21" s="281"/>
      <c r="D21" s="281"/>
      <c r="E21" s="307"/>
      <c r="F21" s="310"/>
      <c r="G21" s="354"/>
      <c r="H21" s="321"/>
      <c r="I21" s="280"/>
      <c r="J21" s="281"/>
      <c r="K21" s="281"/>
      <c r="L21" s="310"/>
      <c r="M21" s="280"/>
      <c r="N21" s="280"/>
      <c r="O21" s="280"/>
      <c r="P21" s="280"/>
      <c r="Q21" s="355"/>
      <c r="R21" s="279">
        <f t="shared" si="0"/>
        <v>0</v>
      </c>
      <c r="S21" s="280">
        <f t="shared" si="1"/>
        <v>0</v>
      </c>
      <c r="T21" s="280" t="str">
        <f t="shared" si="2"/>
        <v>Buy</v>
      </c>
      <c r="U21" s="281">
        <f t="shared" si="3"/>
        <v>0</v>
      </c>
      <c r="V21" s="280" t="str">
        <f t="shared" si="4"/>
        <v>EULNGFI</v>
      </c>
      <c r="W21" s="356" t="str">
        <f t="shared" si="5"/>
        <v>05/29/2024</v>
      </c>
      <c r="X21" s="280" t="s">
        <v>1035</v>
      </c>
      <c r="Y21" s="280" t="s">
        <v>1024</v>
      </c>
      <c r="Z21" s="280" t="s">
        <v>1025</v>
      </c>
      <c r="AA21" s="280"/>
      <c r="AB21" s="282"/>
    </row>
    <row r="22" spans="1:31" x14ac:dyDescent="0.35">
      <c r="A22" s="249"/>
      <c r="B22" s="261"/>
      <c r="C22" s="254"/>
      <c r="D22" s="254"/>
      <c r="E22" s="91"/>
      <c r="F22" s="256"/>
      <c r="G22" s="286"/>
      <c r="H22" s="265"/>
      <c r="J22" s="254"/>
      <c r="K22" s="254"/>
      <c r="L22" s="256"/>
      <c r="R22" s="249">
        <f t="shared" si="0"/>
        <v>0</v>
      </c>
      <c r="S22">
        <f t="shared" si="1"/>
        <v>0</v>
      </c>
      <c r="T22" t="str">
        <f t="shared" si="2"/>
        <v>Buy</v>
      </c>
      <c r="U22" s="254">
        <f t="shared" si="3"/>
        <v>0</v>
      </c>
      <c r="V22" t="str">
        <f t="shared" si="4"/>
        <v>EULNGFI</v>
      </c>
      <c r="W22" s="361" t="str">
        <f t="shared" si="5"/>
        <v>05/29/2024</v>
      </c>
      <c r="X22" t="s">
        <v>1035</v>
      </c>
      <c r="Y22" t="s">
        <v>1024</v>
      </c>
      <c r="Z22" t="s">
        <v>1025</v>
      </c>
    </row>
    <row r="23" spans="1:31" x14ac:dyDescent="0.35">
      <c r="A23" s="249"/>
      <c r="B23" s="261"/>
      <c r="C23" s="254"/>
      <c r="D23" s="254"/>
      <c r="E23" s="91"/>
      <c r="F23" s="256"/>
      <c r="G23" s="286"/>
      <c r="H23" s="265"/>
      <c r="J23" s="254"/>
      <c r="K23" s="254"/>
      <c r="L23" s="256"/>
      <c r="R23" s="249">
        <f t="shared" si="0"/>
        <v>0</v>
      </c>
      <c r="S23">
        <f t="shared" si="1"/>
        <v>0</v>
      </c>
      <c r="T23" t="str">
        <f t="shared" si="2"/>
        <v>Buy</v>
      </c>
      <c r="U23" s="254">
        <f t="shared" si="3"/>
        <v>0</v>
      </c>
      <c r="V23" t="str">
        <f t="shared" si="4"/>
        <v>EULNGFI</v>
      </c>
      <c r="W23" s="361" t="str">
        <f t="shared" si="5"/>
        <v>05/29/2024</v>
      </c>
      <c r="X23" t="s">
        <v>1035</v>
      </c>
      <c r="Y23" t="s">
        <v>1024</v>
      </c>
      <c r="Z23" t="s">
        <v>1025</v>
      </c>
      <c r="AD23" s="91"/>
      <c r="AE23" s="91"/>
    </row>
    <row r="24" spans="1:31" x14ac:dyDescent="0.35">
      <c r="A24" s="249"/>
      <c r="B24" s="261"/>
      <c r="C24" s="254"/>
      <c r="D24" s="254"/>
      <c r="E24" s="91"/>
      <c r="F24" s="256"/>
      <c r="G24" s="286"/>
      <c r="H24" s="265"/>
      <c r="J24" s="254"/>
      <c r="K24" s="254"/>
      <c r="L24" s="256"/>
      <c r="R24" s="249">
        <f t="shared" si="0"/>
        <v>0</v>
      </c>
      <c r="S24">
        <f t="shared" si="1"/>
        <v>0</v>
      </c>
      <c r="T24" t="str">
        <f t="shared" si="2"/>
        <v>Buy</v>
      </c>
      <c r="U24" s="254">
        <f t="shared" si="3"/>
        <v>0</v>
      </c>
      <c r="V24" t="str">
        <f t="shared" si="4"/>
        <v>EULNGFI</v>
      </c>
      <c r="W24" s="361" t="str">
        <f t="shared" si="5"/>
        <v>05/29/2024</v>
      </c>
      <c r="X24" t="s">
        <v>1035</v>
      </c>
      <c r="Y24" t="s">
        <v>1024</v>
      </c>
      <c r="Z24" t="s">
        <v>1025</v>
      </c>
    </row>
    <row r="25" spans="1:31" x14ac:dyDescent="0.35">
      <c r="A25" s="249"/>
      <c r="B25" s="261"/>
      <c r="C25" s="254"/>
      <c r="D25" s="254"/>
      <c r="E25" s="91"/>
      <c r="F25" s="256"/>
      <c r="G25" s="286"/>
      <c r="H25" s="265"/>
      <c r="J25" s="254"/>
      <c r="K25" s="254"/>
      <c r="L25" s="256"/>
      <c r="R25" s="249">
        <f t="shared" si="0"/>
        <v>0</v>
      </c>
      <c r="S25">
        <f t="shared" si="1"/>
        <v>0</v>
      </c>
      <c r="T25" t="str">
        <f t="shared" si="2"/>
        <v>Buy</v>
      </c>
      <c r="U25" s="254">
        <f t="shared" si="3"/>
        <v>0</v>
      </c>
      <c r="V25" t="str">
        <f t="shared" si="4"/>
        <v>EULNGFI</v>
      </c>
      <c r="W25" s="361" t="str">
        <f t="shared" si="5"/>
        <v>05/29/2024</v>
      </c>
      <c r="X25" t="s">
        <v>1035</v>
      </c>
      <c r="Y25" t="s">
        <v>1024</v>
      </c>
      <c r="Z25" t="s">
        <v>1025</v>
      </c>
    </row>
    <row r="26" spans="1:31" x14ac:dyDescent="0.35">
      <c r="A26" s="249"/>
      <c r="B26" s="261"/>
      <c r="C26" s="254"/>
      <c r="D26" s="254"/>
      <c r="E26" s="91"/>
      <c r="F26" s="256"/>
      <c r="G26" s="286"/>
      <c r="H26" s="265"/>
      <c r="J26" s="254"/>
      <c r="K26" s="254"/>
      <c r="L26" s="256"/>
      <c r="R26" s="249">
        <f t="shared" si="0"/>
        <v>0</v>
      </c>
      <c r="S26">
        <f t="shared" si="1"/>
        <v>0</v>
      </c>
      <c r="T26" t="str">
        <f t="shared" si="2"/>
        <v>Buy</v>
      </c>
      <c r="U26" s="254">
        <f t="shared" si="3"/>
        <v>0</v>
      </c>
      <c r="V26" t="str">
        <f t="shared" si="4"/>
        <v>EULNGFI</v>
      </c>
      <c r="W26" s="361" t="str">
        <f t="shared" si="5"/>
        <v>05/29/2024</v>
      </c>
      <c r="X26" t="s">
        <v>1035</v>
      </c>
      <c r="Y26" t="s">
        <v>1024</v>
      </c>
      <c r="Z26" t="s">
        <v>1025</v>
      </c>
    </row>
    <row r="27" spans="1:31" x14ac:dyDescent="0.35">
      <c r="A27" s="249"/>
      <c r="B27" s="175"/>
      <c r="C27" s="254"/>
      <c r="D27" s="254"/>
      <c r="E27" s="91"/>
      <c r="F27" s="256"/>
      <c r="G27" s="213"/>
      <c r="H27" s="265"/>
      <c r="I27" s="254"/>
      <c r="J27" s="254"/>
      <c r="K27" s="254"/>
      <c r="L27" s="256"/>
      <c r="R27" s="249">
        <f t="shared" si="0"/>
        <v>0</v>
      </c>
      <c r="S27">
        <f t="shared" si="1"/>
        <v>0</v>
      </c>
      <c r="T27" t="str">
        <f t="shared" si="2"/>
        <v>Buy</v>
      </c>
      <c r="U27" s="254">
        <f t="shared" si="3"/>
        <v>0</v>
      </c>
      <c r="V27" t="str">
        <f t="shared" si="4"/>
        <v>EULNGFI</v>
      </c>
      <c r="W27" s="361" t="str">
        <f t="shared" si="5"/>
        <v>05/29/2024</v>
      </c>
      <c r="X27" t="s">
        <v>1035</v>
      </c>
      <c r="Y27" t="s">
        <v>1024</v>
      </c>
      <c r="Z27" t="s">
        <v>1025</v>
      </c>
    </row>
    <row r="28" spans="1:31" x14ac:dyDescent="0.35">
      <c r="A28" s="249"/>
      <c r="B28" s="175"/>
      <c r="C28" s="254"/>
      <c r="D28" s="254"/>
      <c r="E28" s="91"/>
      <c r="F28" s="256"/>
      <c r="G28" s="213"/>
      <c r="H28" s="265"/>
      <c r="I28" s="254"/>
      <c r="J28" s="254"/>
      <c r="K28" s="254"/>
      <c r="L28" s="256"/>
      <c r="R28" s="249">
        <f t="shared" si="0"/>
        <v>0</v>
      </c>
      <c r="S28">
        <f t="shared" si="1"/>
        <v>0</v>
      </c>
      <c r="T28" t="str">
        <f t="shared" si="2"/>
        <v>Buy</v>
      </c>
      <c r="U28" s="254">
        <f t="shared" si="3"/>
        <v>0</v>
      </c>
      <c r="V28" t="str">
        <f t="shared" si="4"/>
        <v>EULNGFI</v>
      </c>
      <c r="W28" s="361" t="str">
        <f t="shared" si="5"/>
        <v>05/29/2024</v>
      </c>
      <c r="X28" t="s">
        <v>1035</v>
      </c>
      <c r="Y28" t="s">
        <v>1024</v>
      </c>
      <c r="Z28" t="s">
        <v>1025</v>
      </c>
      <c r="AE28" s="91"/>
    </row>
    <row r="29" spans="1:31" x14ac:dyDescent="0.35">
      <c r="A29" s="249"/>
      <c r="B29" s="175"/>
      <c r="C29" s="254"/>
      <c r="D29" s="254"/>
      <c r="E29" s="91"/>
      <c r="F29" s="256"/>
      <c r="G29" s="213"/>
      <c r="H29" s="265"/>
      <c r="I29" s="254"/>
      <c r="J29" s="254"/>
      <c r="K29" s="254"/>
      <c r="L29" s="256"/>
      <c r="R29" s="249">
        <f t="shared" si="0"/>
        <v>0</v>
      </c>
      <c r="S29">
        <f t="shared" si="1"/>
        <v>0</v>
      </c>
      <c r="T29" t="str">
        <f t="shared" si="2"/>
        <v>Buy</v>
      </c>
      <c r="U29" s="254">
        <f t="shared" si="3"/>
        <v>0</v>
      </c>
      <c r="V29" t="str">
        <f t="shared" si="4"/>
        <v>EULNGFI</v>
      </c>
      <c r="W29" s="361" t="str">
        <f t="shared" si="5"/>
        <v>05/29/2024</v>
      </c>
      <c r="X29" t="s">
        <v>1035</v>
      </c>
      <c r="Y29" t="s">
        <v>1024</v>
      </c>
      <c r="Z29" t="s">
        <v>1025</v>
      </c>
    </row>
    <row r="30" spans="1:31" x14ac:dyDescent="0.35">
      <c r="A30" s="249"/>
      <c r="B30" s="261"/>
      <c r="C30" s="254"/>
      <c r="D30" s="254"/>
      <c r="E30" s="91"/>
      <c r="F30" s="256"/>
      <c r="G30" s="286"/>
      <c r="H30" s="265"/>
      <c r="J30" s="254"/>
      <c r="K30" s="254"/>
      <c r="L30" s="256"/>
      <c r="R30" s="249">
        <f t="shared" si="0"/>
        <v>0</v>
      </c>
      <c r="S30">
        <f t="shared" si="1"/>
        <v>0</v>
      </c>
      <c r="T30" t="str">
        <f t="shared" si="2"/>
        <v>Buy</v>
      </c>
      <c r="U30" s="254">
        <f t="shared" si="3"/>
        <v>0</v>
      </c>
      <c r="V30" t="str">
        <f t="shared" si="4"/>
        <v>EULNGFI</v>
      </c>
      <c r="W30" s="361" t="str">
        <f t="shared" si="5"/>
        <v>05/29/2024</v>
      </c>
      <c r="X30" t="s">
        <v>1035</v>
      </c>
      <c r="Y30" t="s">
        <v>1024</v>
      </c>
      <c r="Z30" t="s">
        <v>1025</v>
      </c>
      <c r="AE30" s="362"/>
    </row>
    <row r="31" spans="1:31" x14ac:dyDescent="0.35">
      <c r="A31" s="249"/>
      <c r="B31" s="261"/>
      <c r="C31" s="254"/>
      <c r="D31" s="254"/>
      <c r="E31" s="91"/>
      <c r="F31" s="256"/>
      <c r="G31" s="286"/>
      <c r="H31" s="265"/>
      <c r="J31" s="254"/>
      <c r="K31" s="254"/>
      <c r="L31" s="256"/>
      <c r="R31" s="249">
        <f t="shared" si="0"/>
        <v>0</v>
      </c>
      <c r="S31">
        <f t="shared" si="1"/>
        <v>0</v>
      </c>
      <c r="T31" t="str">
        <f t="shared" si="2"/>
        <v>Buy</v>
      </c>
      <c r="U31" s="254">
        <f t="shared" si="3"/>
        <v>0</v>
      </c>
      <c r="V31" t="str">
        <f t="shared" si="4"/>
        <v>EULNGFI</v>
      </c>
      <c r="W31" s="361" t="str">
        <f t="shared" si="5"/>
        <v>05/29/2024</v>
      </c>
      <c r="X31" t="s">
        <v>1035</v>
      </c>
      <c r="Y31" t="s">
        <v>1024</v>
      </c>
      <c r="Z31" t="s">
        <v>1025</v>
      </c>
    </row>
    <row r="32" spans="1:31" x14ac:dyDescent="0.35">
      <c r="A32" s="249"/>
      <c r="B32" s="175"/>
      <c r="C32" s="254"/>
      <c r="D32" s="254"/>
      <c r="E32" s="91"/>
      <c r="F32" s="256"/>
      <c r="G32" s="213"/>
      <c r="H32" s="265"/>
      <c r="I32" s="254"/>
      <c r="J32" s="254"/>
      <c r="K32" s="254"/>
      <c r="L32" s="256"/>
      <c r="R32" s="249">
        <f t="shared" si="0"/>
        <v>0</v>
      </c>
      <c r="S32">
        <f t="shared" si="1"/>
        <v>0</v>
      </c>
      <c r="T32" t="str">
        <f t="shared" si="2"/>
        <v>Buy</v>
      </c>
      <c r="U32" s="254">
        <f t="shared" si="3"/>
        <v>0</v>
      </c>
      <c r="V32" t="str">
        <f t="shared" si="4"/>
        <v>EULNGFI</v>
      </c>
      <c r="W32" s="361" t="str">
        <f t="shared" si="5"/>
        <v>05/29/2024</v>
      </c>
      <c r="X32" t="s">
        <v>1035</v>
      </c>
      <c r="Y32" t="s">
        <v>1024</v>
      </c>
      <c r="Z32" t="s">
        <v>1025</v>
      </c>
    </row>
    <row r="33" spans="1:26" x14ac:dyDescent="0.35">
      <c r="A33" s="249"/>
      <c r="B33" s="175"/>
      <c r="C33" s="254"/>
      <c r="D33" s="254"/>
      <c r="E33" s="91"/>
      <c r="F33" s="256"/>
      <c r="G33" s="213"/>
      <c r="H33" s="265"/>
      <c r="I33" s="254"/>
      <c r="J33" s="254"/>
      <c r="K33" s="254"/>
      <c r="L33" s="256"/>
      <c r="R33" s="249">
        <f t="shared" si="0"/>
        <v>0</v>
      </c>
      <c r="S33">
        <f t="shared" si="1"/>
        <v>0</v>
      </c>
      <c r="T33" t="str">
        <f t="shared" si="2"/>
        <v>Buy</v>
      </c>
      <c r="U33" s="254">
        <f t="shared" si="3"/>
        <v>0</v>
      </c>
      <c r="V33" t="str">
        <f t="shared" si="4"/>
        <v>EULNGFI</v>
      </c>
      <c r="W33" s="361" t="str">
        <f t="shared" si="5"/>
        <v>05/29/2024</v>
      </c>
      <c r="X33" t="s">
        <v>1035</v>
      </c>
      <c r="Y33" t="s">
        <v>1024</v>
      </c>
      <c r="Z33" t="s">
        <v>1025</v>
      </c>
    </row>
    <row r="34" spans="1:26" x14ac:dyDescent="0.35">
      <c r="A34" s="249"/>
      <c r="B34" s="261"/>
      <c r="C34" s="254"/>
      <c r="D34" s="254"/>
      <c r="E34" s="91"/>
      <c r="F34" s="256"/>
      <c r="G34" s="286"/>
      <c r="H34" s="265"/>
      <c r="J34" s="254"/>
      <c r="K34" s="254"/>
      <c r="L34" s="256"/>
      <c r="R34" s="249">
        <f t="shared" si="0"/>
        <v>0</v>
      </c>
      <c r="S34">
        <f t="shared" si="1"/>
        <v>0</v>
      </c>
      <c r="T34" t="str">
        <f t="shared" si="2"/>
        <v>Buy</v>
      </c>
      <c r="U34" s="254">
        <f t="shared" si="3"/>
        <v>0</v>
      </c>
      <c r="V34" t="str">
        <f t="shared" si="4"/>
        <v>EULNGFI</v>
      </c>
      <c r="W34" s="361" t="str">
        <f t="shared" si="5"/>
        <v>05/29/2024</v>
      </c>
      <c r="X34" t="s">
        <v>1035</v>
      </c>
      <c r="Y34" t="s">
        <v>1024</v>
      </c>
      <c r="Z34" t="s">
        <v>1025</v>
      </c>
    </row>
    <row r="35" spans="1:26" x14ac:dyDescent="0.35">
      <c r="A35" s="249"/>
      <c r="B35" s="175"/>
      <c r="C35" s="254"/>
      <c r="D35" s="254"/>
      <c r="E35" s="91"/>
      <c r="F35" s="256"/>
      <c r="G35" s="213"/>
      <c r="H35" s="265"/>
      <c r="I35" s="254"/>
      <c r="J35" s="254"/>
      <c r="K35" s="254"/>
      <c r="L35" s="256"/>
      <c r="R35" s="249">
        <f t="shared" si="0"/>
        <v>0</v>
      </c>
      <c r="S35">
        <f t="shared" si="1"/>
        <v>0</v>
      </c>
      <c r="T35" t="str">
        <f t="shared" si="2"/>
        <v>Buy</v>
      </c>
      <c r="U35" s="254">
        <f t="shared" si="3"/>
        <v>0</v>
      </c>
      <c r="V35" t="str">
        <f t="shared" si="4"/>
        <v>EULNGFI</v>
      </c>
      <c r="W35" s="361" t="str">
        <f t="shared" si="5"/>
        <v>05/29/2024</v>
      </c>
      <c r="X35" t="s">
        <v>1035</v>
      </c>
      <c r="Y35" t="s">
        <v>1024</v>
      </c>
      <c r="Z35" t="s">
        <v>1025</v>
      </c>
    </row>
    <row r="36" spans="1:26" x14ac:dyDescent="0.35">
      <c r="A36" s="249"/>
      <c r="B36" s="175"/>
      <c r="C36" s="254"/>
      <c r="D36" s="254"/>
      <c r="E36" s="91"/>
      <c r="F36" s="256"/>
      <c r="G36" s="213"/>
      <c r="H36" s="265"/>
      <c r="I36" s="254"/>
      <c r="J36" s="254"/>
      <c r="K36" s="254"/>
      <c r="L36" s="256"/>
      <c r="R36" s="249">
        <f t="shared" si="0"/>
        <v>0</v>
      </c>
      <c r="S36">
        <f t="shared" si="1"/>
        <v>0</v>
      </c>
      <c r="T36" t="str">
        <f t="shared" si="2"/>
        <v>Buy</v>
      </c>
      <c r="U36" s="254">
        <f t="shared" si="3"/>
        <v>0</v>
      </c>
      <c r="V36" t="str">
        <f t="shared" si="4"/>
        <v>EULNGFI</v>
      </c>
      <c r="W36" s="361" t="str">
        <f t="shared" si="5"/>
        <v>05/29/2024</v>
      </c>
      <c r="X36" t="s">
        <v>1035</v>
      </c>
      <c r="Y36" t="s">
        <v>1024</v>
      </c>
      <c r="Z36" t="s">
        <v>1025</v>
      </c>
    </row>
    <row r="37" spans="1:26" x14ac:dyDescent="0.35">
      <c r="A37" s="249"/>
      <c r="B37" s="175"/>
      <c r="C37" s="254"/>
      <c r="D37" s="254"/>
      <c r="E37" s="91"/>
      <c r="F37" s="256"/>
      <c r="G37" s="213"/>
      <c r="H37" s="265"/>
      <c r="I37" s="254"/>
      <c r="J37" s="254"/>
      <c r="K37" s="254"/>
      <c r="L37" s="256"/>
      <c r="R37" s="249">
        <f t="shared" si="0"/>
        <v>0</v>
      </c>
      <c r="S37">
        <f t="shared" si="1"/>
        <v>0</v>
      </c>
      <c r="T37" t="str">
        <f t="shared" si="2"/>
        <v>Buy</v>
      </c>
      <c r="U37" s="254">
        <f t="shared" si="3"/>
        <v>0</v>
      </c>
      <c r="V37" t="str">
        <f t="shared" si="4"/>
        <v>EULNGFI</v>
      </c>
      <c r="W37" s="361" t="str">
        <f t="shared" si="5"/>
        <v>05/29/2024</v>
      </c>
      <c r="X37" t="s">
        <v>1035</v>
      </c>
      <c r="Y37" t="s">
        <v>1024</v>
      </c>
      <c r="Z37" t="s">
        <v>1025</v>
      </c>
    </row>
    <row r="38" spans="1:26" x14ac:dyDescent="0.35">
      <c r="A38" s="249"/>
      <c r="B38" s="261"/>
      <c r="C38" s="254"/>
      <c r="D38" s="254"/>
      <c r="E38" s="91"/>
      <c r="F38" s="256"/>
      <c r="G38" s="286"/>
      <c r="H38" s="265"/>
      <c r="J38" s="254"/>
      <c r="K38" s="254"/>
      <c r="L38" s="256"/>
      <c r="R38" s="249">
        <f t="shared" si="0"/>
        <v>0</v>
      </c>
      <c r="S38">
        <f t="shared" si="1"/>
        <v>0</v>
      </c>
      <c r="T38" t="str">
        <f t="shared" si="2"/>
        <v>Buy</v>
      </c>
      <c r="U38" s="254">
        <f t="shared" si="3"/>
        <v>0</v>
      </c>
      <c r="V38" t="str">
        <f t="shared" si="4"/>
        <v>EULNGFI</v>
      </c>
      <c r="W38" s="361" t="str">
        <f t="shared" si="5"/>
        <v>05/29/2024</v>
      </c>
      <c r="X38" t="s">
        <v>1035</v>
      </c>
      <c r="Y38" t="s">
        <v>1024</v>
      </c>
      <c r="Z38" t="s">
        <v>1025</v>
      </c>
    </row>
    <row r="39" spans="1:26" x14ac:dyDescent="0.35">
      <c r="A39" s="249"/>
      <c r="B39" s="261"/>
      <c r="C39" s="254"/>
      <c r="D39" s="254"/>
      <c r="E39" s="91"/>
      <c r="F39" s="256"/>
      <c r="G39" s="286"/>
      <c r="H39" s="265"/>
      <c r="J39" s="254"/>
      <c r="K39" s="254"/>
      <c r="L39" s="256"/>
      <c r="R39" s="249">
        <f t="shared" si="0"/>
        <v>0</v>
      </c>
      <c r="S39">
        <f t="shared" si="1"/>
        <v>0</v>
      </c>
      <c r="T39" t="str">
        <f t="shared" si="2"/>
        <v>Buy</v>
      </c>
      <c r="U39" s="254">
        <f t="shared" si="3"/>
        <v>0</v>
      </c>
      <c r="V39" t="str">
        <f t="shared" si="4"/>
        <v>EULNGFI</v>
      </c>
      <c r="W39" s="361" t="str">
        <f t="shared" si="5"/>
        <v>05/29/2024</v>
      </c>
      <c r="X39" t="s">
        <v>1035</v>
      </c>
      <c r="Y39" t="s">
        <v>1024</v>
      </c>
      <c r="Z39" t="s">
        <v>1025</v>
      </c>
    </row>
    <row r="40" spans="1:26" x14ac:dyDescent="0.35">
      <c r="A40" s="249"/>
      <c r="B40" s="175"/>
      <c r="C40" s="254"/>
      <c r="D40" s="254"/>
      <c r="E40" s="91"/>
      <c r="F40" s="256"/>
      <c r="G40" s="213"/>
      <c r="H40" s="265"/>
      <c r="I40" s="254"/>
      <c r="J40" s="254"/>
      <c r="K40" s="254"/>
      <c r="L40" s="256"/>
      <c r="R40" s="249">
        <f t="shared" si="0"/>
        <v>0</v>
      </c>
      <c r="S40">
        <f t="shared" si="1"/>
        <v>0</v>
      </c>
      <c r="T40" t="str">
        <f t="shared" si="2"/>
        <v>Buy</v>
      </c>
      <c r="U40" s="254">
        <f t="shared" si="3"/>
        <v>0</v>
      </c>
      <c r="V40" t="str">
        <f t="shared" si="4"/>
        <v>EULNGFI</v>
      </c>
      <c r="W40" s="361" t="str">
        <f t="shared" si="5"/>
        <v>05/29/2024</v>
      </c>
      <c r="X40" t="s">
        <v>1035</v>
      </c>
      <c r="Y40" t="s">
        <v>1024</v>
      </c>
      <c r="Z40" t="s">
        <v>1025</v>
      </c>
    </row>
    <row r="41" spans="1:26" x14ac:dyDescent="0.35">
      <c r="A41" s="249"/>
      <c r="B41" s="175"/>
      <c r="C41" s="254"/>
      <c r="D41" s="254"/>
      <c r="E41" s="91"/>
      <c r="F41" s="256"/>
      <c r="G41" s="213"/>
      <c r="H41" s="265"/>
      <c r="J41" s="254"/>
      <c r="K41" s="254"/>
      <c r="L41" s="256"/>
      <c r="R41" s="249">
        <f t="shared" si="0"/>
        <v>0</v>
      </c>
      <c r="S41">
        <f t="shared" si="1"/>
        <v>0</v>
      </c>
      <c r="T41" t="str">
        <f t="shared" si="2"/>
        <v>Buy</v>
      </c>
      <c r="U41" s="254">
        <f t="shared" si="3"/>
        <v>0</v>
      </c>
      <c r="V41" t="str">
        <f t="shared" si="4"/>
        <v>EULNGFI</v>
      </c>
      <c r="W41" s="361" t="str">
        <f t="shared" si="5"/>
        <v>05/29/2024</v>
      </c>
      <c r="X41" t="s">
        <v>1035</v>
      </c>
      <c r="Y41" t="s">
        <v>1024</v>
      </c>
      <c r="Z41" t="s">
        <v>1025</v>
      </c>
    </row>
    <row r="42" spans="1:26" x14ac:dyDescent="0.35">
      <c r="A42" s="249"/>
      <c r="B42" s="261"/>
      <c r="C42" s="254"/>
      <c r="D42" s="254"/>
      <c r="E42" s="91"/>
      <c r="F42" s="256"/>
      <c r="G42" s="286"/>
      <c r="H42" s="265"/>
      <c r="J42" s="254"/>
      <c r="K42" s="254"/>
      <c r="L42" s="256"/>
      <c r="R42" s="249">
        <f t="shared" si="0"/>
        <v>0</v>
      </c>
      <c r="S42">
        <f t="shared" si="1"/>
        <v>0</v>
      </c>
      <c r="T42" t="str">
        <f t="shared" si="2"/>
        <v>Buy</v>
      </c>
      <c r="U42" s="254">
        <f t="shared" si="3"/>
        <v>0</v>
      </c>
      <c r="V42" t="str">
        <f t="shared" si="4"/>
        <v>EULNGFI</v>
      </c>
      <c r="W42" s="361" t="str">
        <f t="shared" si="5"/>
        <v>05/29/2024</v>
      </c>
      <c r="X42" t="s">
        <v>1035</v>
      </c>
      <c r="Y42" t="s">
        <v>1024</v>
      </c>
      <c r="Z42" t="s">
        <v>1025</v>
      </c>
    </row>
    <row r="43" spans="1:26" x14ac:dyDescent="0.35">
      <c r="A43" s="249"/>
      <c r="B43" s="261"/>
      <c r="C43" s="254"/>
      <c r="D43" s="254"/>
      <c r="E43" s="91"/>
      <c r="F43" s="256"/>
      <c r="G43" s="286"/>
      <c r="H43" s="265"/>
      <c r="J43" s="254"/>
      <c r="K43" s="254"/>
      <c r="L43" s="256"/>
      <c r="R43" s="249">
        <f t="shared" si="0"/>
        <v>0</v>
      </c>
      <c r="S43">
        <f t="shared" si="1"/>
        <v>0</v>
      </c>
      <c r="T43" t="str">
        <f t="shared" si="2"/>
        <v>Buy</v>
      </c>
      <c r="U43" s="254">
        <f t="shared" si="3"/>
        <v>0</v>
      </c>
      <c r="V43" t="str">
        <f t="shared" si="4"/>
        <v>EULNGFI</v>
      </c>
      <c r="W43" s="361" t="str">
        <f t="shared" si="5"/>
        <v>05/29/2024</v>
      </c>
      <c r="X43" t="s">
        <v>1035</v>
      </c>
      <c r="Y43" t="s">
        <v>1024</v>
      </c>
      <c r="Z43" t="s">
        <v>1025</v>
      </c>
    </row>
    <row r="44" spans="1:26" x14ac:dyDescent="0.35">
      <c r="A44" s="249"/>
      <c r="B44" s="175"/>
      <c r="C44" s="254"/>
      <c r="D44" s="254"/>
      <c r="E44" s="91"/>
      <c r="F44" s="256"/>
      <c r="G44" s="213"/>
      <c r="H44" s="321"/>
      <c r="I44" s="254"/>
      <c r="J44" s="254"/>
      <c r="K44" s="254"/>
      <c r="L44" s="256"/>
      <c r="R44" s="249">
        <f t="shared" si="0"/>
        <v>0</v>
      </c>
      <c r="S44">
        <f t="shared" si="1"/>
        <v>0</v>
      </c>
      <c r="T44" t="str">
        <f t="shared" si="2"/>
        <v>Buy</v>
      </c>
      <c r="U44" s="254">
        <f t="shared" si="3"/>
        <v>0</v>
      </c>
      <c r="V44" t="str">
        <f t="shared" si="4"/>
        <v>EULNGFI</v>
      </c>
      <c r="W44" s="361" t="str">
        <f t="shared" si="5"/>
        <v>05/29/2024</v>
      </c>
      <c r="X44" t="s">
        <v>1035</v>
      </c>
      <c r="Y44" t="s">
        <v>1024</v>
      </c>
      <c r="Z44" t="s">
        <v>1025</v>
      </c>
    </row>
    <row r="45" spans="1:26" x14ac:dyDescent="0.35">
      <c r="A45" s="249"/>
      <c r="B45" s="175"/>
      <c r="C45" s="254"/>
      <c r="D45" s="254"/>
      <c r="E45" s="91"/>
      <c r="F45" s="256"/>
      <c r="G45" s="213"/>
      <c r="H45" s="265"/>
      <c r="I45" s="254"/>
      <c r="J45" s="254"/>
      <c r="K45" s="254"/>
      <c r="L45" s="256"/>
      <c r="R45" s="249">
        <f t="shared" si="0"/>
        <v>0</v>
      </c>
      <c r="S45">
        <f t="shared" si="1"/>
        <v>0</v>
      </c>
      <c r="T45" t="str">
        <f t="shared" si="2"/>
        <v>Buy</v>
      </c>
      <c r="U45" s="254">
        <f t="shared" si="3"/>
        <v>0</v>
      </c>
      <c r="V45" t="str">
        <f t="shared" si="4"/>
        <v>EULNGFI</v>
      </c>
      <c r="W45" s="361" t="str">
        <f t="shared" si="5"/>
        <v>05/29/2024</v>
      </c>
      <c r="X45" t="s">
        <v>1035</v>
      </c>
      <c r="Y45" t="s">
        <v>1024</v>
      </c>
      <c r="Z45" t="s">
        <v>1025</v>
      </c>
    </row>
    <row r="46" spans="1:26" x14ac:dyDescent="0.35">
      <c r="A46" s="249"/>
      <c r="B46" s="175"/>
      <c r="C46" s="254"/>
      <c r="D46" s="254"/>
      <c r="E46" s="91"/>
      <c r="F46" s="256"/>
      <c r="G46" s="213"/>
      <c r="H46" s="265"/>
      <c r="I46" s="254"/>
      <c r="J46" s="254"/>
      <c r="K46" s="254"/>
      <c r="L46" s="256"/>
      <c r="R46" s="249">
        <f t="shared" si="0"/>
        <v>0</v>
      </c>
      <c r="S46">
        <f t="shared" si="1"/>
        <v>0</v>
      </c>
      <c r="T46" t="str">
        <f t="shared" si="2"/>
        <v>Buy</v>
      </c>
      <c r="U46" s="254">
        <f t="shared" si="3"/>
        <v>0</v>
      </c>
      <c r="V46" t="str">
        <f t="shared" si="4"/>
        <v>EULNGFI</v>
      </c>
      <c r="W46" s="361" t="str">
        <f t="shared" si="5"/>
        <v>05/29/2024</v>
      </c>
      <c r="X46" t="s">
        <v>1035</v>
      </c>
      <c r="Y46" t="s">
        <v>1024</v>
      </c>
      <c r="Z46" t="s">
        <v>1025</v>
      </c>
    </row>
    <row r="47" spans="1:26" x14ac:dyDescent="0.35">
      <c r="A47" s="249"/>
      <c r="B47" s="261"/>
      <c r="C47" s="254"/>
      <c r="D47" s="254"/>
      <c r="E47" s="91"/>
      <c r="F47" s="256"/>
      <c r="G47" s="286"/>
      <c r="H47" s="265"/>
      <c r="J47" s="254"/>
      <c r="K47" s="254"/>
      <c r="L47" s="256"/>
      <c r="R47" s="249">
        <f t="shared" si="0"/>
        <v>0</v>
      </c>
      <c r="S47">
        <f t="shared" si="1"/>
        <v>0</v>
      </c>
      <c r="T47" t="str">
        <f t="shared" si="2"/>
        <v>Buy</v>
      </c>
      <c r="U47" s="254">
        <f t="shared" si="3"/>
        <v>0</v>
      </c>
      <c r="V47" t="str">
        <f t="shared" si="4"/>
        <v>EULNGFI</v>
      </c>
      <c r="W47" s="361" t="str">
        <f t="shared" si="5"/>
        <v>05/29/2024</v>
      </c>
      <c r="X47" t="s">
        <v>1035</v>
      </c>
      <c r="Y47" t="s">
        <v>1024</v>
      </c>
      <c r="Z47" t="s">
        <v>1025</v>
      </c>
    </row>
    <row r="48" spans="1:26" x14ac:dyDescent="0.35">
      <c r="A48" s="249"/>
      <c r="B48" s="175"/>
      <c r="C48" s="254"/>
      <c r="D48" s="254"/>
      <c r="E48" s="91"/>
      <c r="F48" s="256"/>
      <c r="G48" s="213"/>
      <c r="H48" s="265"/>
      <c r="I48" s="254"/>
      <c r="J48" s="254"/>
      <c r="K48" s="254"/>
      <c r="L48" s="256"/>
      <c r="R48" s="249">
        <f t="shared" si="0"/>
        <v>0</v>
      </c>
      <c r="S48">
        <f t="shared" si="1"/>
        <v>0</v>
      </c>
      <c r="T48" t="str">
        <f t="shared" si="2"/>
        <v>Buy</v>
      </c>
      <c r="U48" s="254">
        <f t="shared" si="3"/>
        <v>0</v>
      </c>
      <c r="V48" t="str">
        <f t="shared" si="4"/>
        <v>EULNGFI</v>
      </c>
      <c r="W48" s="361" t="str">
        <f t="shared" si="5"/>
        <v>05/29/2024</v>
      </c>
      <c r="X48" t="s">
        <v>1035</v>
      </c>
      <c r="Y48" t="s">
        <v>1024</v>
      </c>
      <c r="Z48" t="s">
        <v>1025</v>
      </c>
    </row>
    <row r="49" spans="1:28" x14ac:dyDescent="0.35">
      <c r="A49" s="249"/>
      <c r="B49" s="175"/>
      <c r="C49" s="254"/>
      <c r="D49" s="254"/>
      <c r="E49" s="91"/>
      <c r="F49" s="256"/>
      <c r="G49" s="213"/>
      <c r="H49" s="265"/>
      <c r="I49" s="254"/>
      <c r="J49" s="254"/>
      <c r="K49" s="254"/>
      <c r="L49" s="256"/>
      <c r="R49" s="249">
        <f t="shared" si="0"/>
        <v>0</v>
      </c>
      <c r="S49">
        <f t="shared" si="1"/>
        <v>0</v>
      </c>
      <c r="T49" t="str">
        <f t="shared" si="2"/>
        <v>Buy</v>
      </c>
      <c r="U49" s="254">
        <f t="shared" si="3"/>
        <v>0</v>
      </c>
      <c r="V49" t="str">
        <f t="shared" si="4"/>
        <v>EULNGFI</v>
      </c>
      <c r="W49" s="361" t="str">
        <f t="shared" si="5"/>
        <v>05/29/2024</v>
      </c>
      <c r="X49" t="s">
        <v>1035</v>
      </c>
      <c r="Y49" t="s">
        <v>1024</v>
      </c>
      <c r="Z49" t="s">
        <v>1025</v>
      </c>
    </row>
    <row r="50" spans="1:28" x14ac:dyDescent="0.35">
      <c r="A50" s="249"/>
      <c r="B50" s="261"/>
      <c r="C50" s="254"/>
      <c r="D50" s="254"/>
      <c r="E50" s="91"/>
      <c r="F50" s="256"/>
      <c r="G50" s="286"/>
      <c r="H50" s="265"/>
      <c r="J50" s="254"/>
      <c r="K50" s="254"/>
      <c r="L50" s="256"/>
      <c r="R50" s="249">
        <f t="shared" si="0"/>
        <v>0</v>
      </c>
      <c r="S50">
        <f t="shared" si="1"/>
        <v>0</v>
      </c>
      <c r="T50" t="str">
        <f t="shared" si="2"/>
        <v>Buy</v>
      </c>
      <c r="U50" s="254">
        <f t="shared" si="3"/>
        <v>0</v>
      </c>
      <c r="V50" t="str">
        <f t="shared" si="4"/>
        <v>EULNGFI</v>
      </c>
      <c r="W50" s="361" t="str">
        <f t="shared" si="5"/>
        <v>05/29/2024</v>
      </c>
      <c r="X50" t="s">
        <v>1035</v>
      </c>
      <c r="Y50" t="s">
        <v>1024</v>
      </c>
      <c r="Z50" t="s">
        <v>1025</v>
      </c>
    </row>
    <row r="51" spans="1:28" x14ac:dyDescent="0.35">
      <c r="A51" s="249"/>
      <c r="B51" s="175"/>
      <c r="C51" s="254"/>
      <c r="D51" s="254"/>
      <c r="E51" s="91"/>
      <c r="F51" s="256"/>
      <c r="G51" s="213"/>
      <c r="H51" s="265"/>
      <c r="I51" s="254"/>
      <c r="J51" s="254"/>
      <c r="K51" s="254"/>
      <c r="L51" s="256"/>
      <c r="R51" s="249">
        <f t="shared" si="0"/>
        <v>0</v>
      </c>
      <c r="S51">
        <f t="shared" si="1"/>
        <v>0</v>
      </c>
      <c r="T51" t="str">
        <f t="shared" si="2"/>
        <v>Buy</v>
      </c>
      <c r="U51" s="254">
        <f t="shared" si="3"/>
        <v>0</v>
      </c>
      <c r="V51" t="str">
        <f t="shared" si="4"/>
        <v>EULNGFI</v>
      </c>
      <c r="W51" s="361" t="str">
        <f t="shared" si="5"/>
        <v>05/29/2024</v>
      </c>
      <c r="X51" t="s">
        <v>1035</v>
      </c>
      <c r="Y51" t="s">
        <v>1024</v>
      </c>
      <c r="Z51" t="s">
        <v>1025</v>
      </c>
    </row>
    <row r="52" spans="1:28" s="363" customFormat="1" x14ac:dyDescent="0.35">
      <c r="A52" s="249"/>
      <c r="B52" s="175"/>
      <c r="C52" s="254"/>
      <c r="D52" s="254"/>
      <c r="E52" s="91"/>
      <c r="F52" s="256"/>
      <c r="G52" s="213"/>
      <c r="H52" s="265"/>
      <c r="I52" s="254"/>
      <c r="J52" s="254"/>
      <c r="K52" s="254"/>
      <c r="L52" s="256"/>
      <c r="M52"/>
      <c r="N52"/>
      <c r="O52"/>
      <c r="P52"/>
      <c r="Q52" s="317"/>
      <c r="R52" s="249">
        <f t="shared" si="0"/>
        <v>0</v>
      </c>
      <c r="S52">
        <f t="shared" si="1"/>
        <v>0</v>
      </c>
      <c r="T52" t="str">
        <f t="shared" si="2"/>
        <v>Buy</v>
      </c>
      <c r="U52" s="254">
        <f t="shared" si="3"/>
        <v>0</v>
      </c>
      <c r="V52" t="str">
        <f t="shared" si="4"/>
        <v>EULNGFI</v>
      </c>
      <c r="W52" s="361" t="str">
        <f t="shared" si="5"/>
        <v>05/29/2024</v>
      </c>
      <c r="X52" t="s">
        <v>1035</v>
      </c>
      <c r="Y52" t="s">
        <v>1024</v>
      </c>
      <c r="Z52" t="s">
        <v>1025</v>
      </c>
      <c r="AA52"/>
      <c r="AB52" s="251"/>
    </row>
    <row r="53" spans="1:28" x14ac:dyDescent="0.35">
      <c r="A53" s="249"/>
      <c r="B53" s="175"/>
      <c r="C53" s="254"/>
      <c r="D53" s="254"/>
      <c r="E53" s="91"/>
      <c r="F53" s="256"/>
      <c r="G53" s="213"/>
      <c r="H53" s="265"/>
      <c r="I53" s="254"/>
      <c r="J53" s="254"/>
      <c r="K53" s="254"/>
      <c r="L53" s="256"/>
      <c r="R53" s="249">
        <f t="shared" si="0"/>
        <v>0</v>
      </c>
      <c r="S53">
        <f t="shared" si="1"/>
        <v>0</v>
      </c>
      <c r="T53" t="str">
        <f t="shared" si="2"/>
        <v>Buy</v>
      </c>
      <c r="U53" s="254">
        <f t="shared" si="3"/>
        <v>0</v>
      </c>
      <c r="V53" t="str">
        <f t="shared" si="4"/>
        <v>EULNGFI</v>
      </c>
      <c r="W53" s="361" t="str">
        <f t="shared" si="5"/>
        <v>05/29/2024</v>
      </c>
      <c r="X53" t="s">
        <v>1035</v>
      </c>
      <c r="Y53" t="s">
        <v>1024</v>
      </c>
      <c r="Z53" t="s">
        <v>1025</v>
      </c>
    </row>
    <row r="54" spans="1:28" x14ac:dyDescent="0.35">
      <c r="A54" s="249"/>
      <c r="B54" s="261"/>
      <c r="C54" s="254"/>
      <c r="D54" s="254"/>
      <c r="E54" s="91"/>
      <c r="F54" s="256"/>
      <c r="G54" s="286"/>
      <c r="H54" s="265"/>
      <c r="J54" s="254"/>
      <c r="K54" s="254"/>
      <c r="L54" s="256"/>
      <c r="R54" s="249">
        <f t="shared" si="0"/>
        <v>0</v>
      </c>
      <c r="S54">
        <f t="shared" si="1"/>
        <v>0</v>
      </c>
      <c r="T54" t="str">
        <f t="shared" si="2"/>
        <v>Buy</v>
      </c>
      <c r="U54" s="254">
        <f t="shared" si="3"/>
        <v>0</v>
      </c>
      <c r="V54" t="str">
        <f t="shared" si="4"/>
        <v>EULNGFI</v>
      </c>
      <c r="W54" s="361" t="str">
        <f t="shared" si="5"/>
        <v>05/29/2024</v>
      </c>
      <c r="X54" t="s">
        <v>1035</v>
      </c>
      <c r="Y54" t="s">
        <v>1024</v>
      </c>
      <c r="Z54" t="s">
        <v>1025</v>
      </c>
    </row>
    <row r="55" spans="1:28" x14ac:dyDescent="0.35">
      <c r="A55" s="249"/>
      <c r="B55" s="261"/>
      <c r="C55" s="254"/>
      <c r="D55" s="254"/>
      <c r="E55" s="91"/>
      <c r="F55" s="256"/>
      <c r="G55" s="286"/>
      <c r="H55" s="265"/>
      <c r="J55" s="254"/>
      <c r="K55" s="254"/>
      <c r="L55" s="256"/>
      <c r="R55" s="249">
        <f t="shared" si="0"/>
        <v>0</v>
      </c>
      <c r="S55">
        <f t="shared" si="1"/>
        <v>0</v>
      </c>
      <c r="T55" t="str">
        <f t="shared" si="2"/>
        <v>Buy</v>
      </c>
      <c r="U55" s="254">
        <f t="shared" si="3"/>
        <v>0</v>
      </c>
      <c r="V55" t="str">
        <f t="shared" si="4"/>
        <v>EULNGFI</v>
      </c>
      <c r="W55" s="361" t="str">
        <f t="shared" si="5"/>
        <v>05/29/2024</v>
      </c>
      <c r="X55" t="s">
        <v>1035</v>
      </c>
      <c r="Y55" t="s">
        <v>1024</v>
      </c>
      <c r="Z55" t="s">
        <v>1025</v>
      </c>
    </row>
    <row r="56" spans="1:28" x14ac:dyDescent="0.35">
      <c r="A56" s="249"/>
      <c r="B56" s="261"/>
      <c r="C56" s="254"/>
      <c r="D56" s="254"/>
      <c r="E56" s="91"/>
      <c r="F56" s="256"/>
      <c r="G56" s="286"/>
      <c r="H56" s="265"/>
      <c r="J56" s="254"/>
      <c r="K56" s="254"/>
      <c r="L56" s="256"/>
      <c r="R56" s="249">
        <f t="shared" si="0"/>
        <v>0</v>
      </c>
      <c r="S56">
        <f t="shared" si="1"/>
        <v>0</v>
      </c>
      <c r="T56" t="str">
        <f t="shared" si="2"/>
        <v>Buy</v>
      </c>
      <c r="U56" s="254">
        <f t="shared" si="3"/>
        <v>0</v>
      </c>
      <c r="V56" t="str">
        <f t="shared" si="4"/>
        <v>EULNGFI</v>
      </c>
      <c r="W56" s="361" t="str">
        <f t="shared" si="5"/>
        <v>05/29/2024</v>
      </c>
      <c r="X56" t="s">
        <v>1035</v>
      </c>
      <c r="Y56" t="s">
        <v>1024</v>
      </c>
      <c r="Z56" t="s">
        <v>1025</v>
      </c>
    </row>
    <row r="57" spans="1:28" x14ac:dyDescent="0.35">
      <c r="A57" s="249"/>
      <c r="B57" s="175"/>
      <c r="C57" s="254"/>
      <c r="D57" s="254"/>
      <c r="E57" s="91"/>
      <c r="F57" s="256"/>
      <c r="G57" s="213"/>
      <c r="H57" s="265"/>
      <c r="I57" s="254"/>
      <c r="J57" s="254"/>
      <c r="K57" s="254"/>
      <c r="L57" s="256"/>
      <c r="R57" s="249">
        <f t="shared" si="0"/>
        <v>0</v>
      </c>
      <c r="S57">
        <f t="shared" si="1"/>
        <v>0</v>
      </c>
      <c r="T57" t="str">
        <f t="shared" si="2"/>
        <v>Buy</v>
      </c>
      <c r="U57" s="254">
        <f t="shared" si="3"/>
        <v>0</v>
      </c>
      <c r="V57" t="str">
        <f t="shared" si="4"/>
        <v>EULNGFI</v>
      </c>
      <c r="W57" s="361" t="str">
        <f t="shared" si="5"/>
        <v>05/29/2024</v>
      </c>
      <c r="X57" t="s">
        <v>1035</v>
      </c>
      <c r="Y57" t="s">
        <v>1024</v>
      </c>
      <c r="Z57" t="s">
        <v>1025</v>
      </c>
    </row>
    <row r="58" spans="1:28" x14ac:dyDescent="0.35">
      <c r="A58" s="249"/>
      <c r="B58" s="261"/>
      <c r="C58" s="254"/>
      <c r="D58" s="254"/>
      <c r="E58" s="91"/>
      <c r="F58" s="256"/>
      <c r="G58" s="286"/>
      <c r="H58" s="265"/>
      <c r="J58" s="254"/>
      <c r="K58" s="254"/>
      <c r="L58" s="256"/>
      <c r="R58" s="249">
        <f t="shared" si="0"/>
        <v>0</v>
      </c>
      <c r="S58">
        <f t="shared" si="1"/>
        <v>0</v>
      </c>
      <c r="T58" t="str">
        <f t="shared" si="2"/>
        <v>Buy</v>
      </c>
      <c r="U58" s="254">
        <f t="shared" si="3"/>
        <v>0</v>
      </c>
      <c r="V58" t="str">
        <f t="shared" si="4"/>
        <v>EULNGFI</v>
      </c>
      <c r="W58" s="361" t="str">
        <f t="shared" si="5"/>
        <v>05/29/2024</v>
      </c>
      <c r="X58" t="s">
        <v>1035</v>
      </c>
      <c r="Y58" t="s">
        <v>1024</v>
      </c>
      <c r="Z58" t="s">
        <v>1025</v>
      </c>
    </row>
    <row r="59" spans="1:28" x14ac:dyDescent="0.35">
      <c r="A59" s="249"/>
      <c r="B59" s="175"/>
      <c r="C59" s="254"/>
      <c r="D59" s="254"/>
      <c r="E59" s="91"/>
      <c r="F59" s="256"/>
      <c r="G59" s="213"/>
      <c r="H59" s="265"/>
      <c r="J59" s="254"/>
      <c r="K59" s="254"/>
      <c r="L59" s="256"/>
      <c r="R59" s="249">
        <f t="shared" si="0"/>
        <v>0</v>
      </c>
      <c r="S59">
        <f t="shared" si="1"/>
        <v>0</v>
      </c>
      <c r="T59" t="str">
        <f t="shared" si="2"/>
        <v>Buy</v>
      </c>
      <c r="U59" s="254">
        <f t="shared" si="3"/>
        <v>0</v>
      </c>
      <c r="V59" t="str">
        <f t="shared" si="4"/>
        <v>EULNGFI</v>
      </c>
      <c r="W59" s="361" t="str">
        <f t="shared" si="5"/>
        <v>05/29/2024</v>
      </c>
      <c r="X59" t="s">
        <v>1035</v>
      </c>
      <c r="Y59" t="s">
        <v>1024</v>
      </c>
      <c r="Z59" t="s">
        <v>1025</v>
      </c>
    </row>
    <row r="60" spans="1:28" x14ac:dyDescent="0.35">
      <c r="A60" s="249"/>
      <c r="B60" s="175"/>
      <c r="C60" s="254"/>
      <c r="D60" s="254"/>
      <c r="E60" s="91"/>
      <c r="F60" s="256"/>
      <c r="G60" s="213"/>
      <c r="H60" s="265"/>
      <c r="I60" s="254"/>
      <c r="J60" s="254"/>
      <c r="K60" s="254"/>
      <c r="L60" s="256"/>
      <c r="R60" s="249">
        <f t="shared" si="0"/>
        <v>0</v>
      </c>
      <c r="S60">
        <f t="shared" si="1"/>
        <v>0</v>
      </c>
      <c r="T60" t="str">
        <f t="shared" si="2"/>
        <v>Buy</v>
      </c>
      <c r="U60" s="254">
        <f t="shared" si="3"/>
        <v>0</v>
      </c>
      <c r="V60" t="str">
        <f t="shared" si="4"/>
        <v>EULNGFI</v>
      </c>
      <c r="W60" s="361" t="str">
        <f t="shared" si="5"/>
        <v>05/29/2024</v>
      </c>
      <c r="X60" t="s">
        <v>1035</v>
      </c>
      <c r="Y60" t="s">
        <v>1024</v>
      </c>
      <c r="Z60" t="s">
        <v>1025</v>
      </c>
    </row>
    <row r="61" spans="1:28" x14ac:dyDescent="0.35">
      <c r="A61" s="249"/>
      <c r="B61" s="261"/>
      <c r="C61" s="254"/>
      <c r="D61" s="254"/>
      <c r="E61" s="91"/>
      <c r="F61" s="256"/>
      <c r="G61" s="286"/>
      <c r="H61" s="265"/>
      <c r="J61" s="254"/>
      <c r="K61" s="254"/>
      <c r="L61" s="256"/>
      <c r="R61" s="249">
        <f t="shared" si="0"/>
        <v>0</v>
      </c>
      <c r="S61">
        <f t="shared" si="1"/>
        <v>0</v>
      </c>
      <c r="T61" t="str">
        <f t="shared" si="2"/>
        <v>Buy</v>
      </c>
      <c r="U61" s="254">
        <f t="shared" si="3"/>
        <v>0</v>
      </c>
      <c r="V61" t="str">
        <f t="shared" si="4"/>
        <v>EULNGFI</v>
      </c>
      <c r="W61" s="361" t="str">
        <f t="shared" si="5"/>
        <v>05/29/2024</v>
      </c>
      <c r="X61" t="s">
        <v>1035</v>
      </c>
      <c r="Y61" t="s">
        <v>1024</v>
      </c>
      <c r="Z61" t="s">
        <v>1025</v>
      </c>
    </row>
    <row r="62" spans="1:28" x14ac:dyDescent="0.35">
      <c r="A62" s="249"/>
      <c r="B62" s="175"/>
      <c r="C62" s="254"/>
      <c r="D62" s="254"/>
      <c r="E62" s="91"/>
      <c r="F62" s="256"/>
      <c r="G62" s="213"/>
      <c r="H62" s="265"/>
      <c r="I62" s="254"/>
      <c r="J62" s="254"/>
      <c r="K62" s="254"/>
      <c r="L62" s="256"/>
      <c r="R62" s="249">
        <f t="shared" si="0"/>
        <v>0</v>
      </c>
      <c r="S62">
        <f t="shared" si="1"/>
        <v>0</v>
      </c>
      <c r="T62" t="str">
        <f t="shared" si="2"/>
        <v>Buy</v>
      </c>
      <c r="U62" s="254">
        <f t="shared" si="3"/>
        <v>0</v>
      </c>
      <c r="V62" t="str">
        <f t="shared" si="4"/>
        <v>EULNGFI</v>
      </c>
      <c r="W62" s="361" t="str">
        <f t="shared" si="5"/>
        <v>05/29/2024</v>
      </c>
      <c r="X62" t="s">
        <v>1035</v>
      </c>
      <c r="Y62" t="s">
        <v>1024</v>
      </c>
      <c r="Z62" t="s">
        <v>1025</v>
      </c>
    </row>
    <row r="63" spans="1:28" x14ac:dyDescent="0.35">
      <c r="A63" s="249"/>
      <c r="B63" s="175"/>
      <c r="C63" s="254"/>
      <c r="D63" s="254"/>
      <c r="E63" s="91"/>
      <c r="F63" s="256"/>
      <c r="G63" s="213"/>
      <c r="H63" s="265"/>
      <c r="I63" s="254"/>
      <c r="J63" s="254"/>
      <c r="K63" s="254"/>
      <c r="L63" s="256"/>
      <c r="R63" s="249">
        <f t="shared" si="0"/>
        <v>0</v>
      </c>
      <c r="S63">
        <f t="shared" si="1"/>
        <v>0</v>
      </c>
      <c r="T63" t="str">
        <f t="shared" si="2"/>
        <v>Buy</v>
      </c>
      <c r="U63" s="254">
        <f t="shared" si="3"/>
        <v>0</v>
      </c>
      <c r="V63" t="str">
        <f t="shared" si="4"/>
        <v>EULNGFI</v>
      </c>
      <c r="W63" s="361" t="str">
        <f t="shared" si="5"/>
        <v>05/29/2024</v>
      </c>
      <c r="X63" t="s">
        <v>1035</v>
      </c>
      <c r="Y63" t="s">
        <v>1024</v>
      </c>
      <c r="Z63" t="s">
        <v>1025</v>
      </c>
    </row>
    <row r="64" spans="1:28" s="363" customFormat="1" x14ac:dyDescent="0.35">
      <c r="A64" s="249"/>
      <c r="B64" s="175"/>
      <c r="C64" s="254"/>
      <c r="D64" s="254"/>
      <c r="E64" s="91"/>
      <c r="F64" s="256"/>
      <c r="G64" s="213"/>
      <c r="H64" s="265"/>
      <c r="I64" s="254"/>
      <c r="J64" s="254"/>
      <c r="K64" s="254"/>
      <c r="L64" s="256"/>
      <c r="M64"/>
      <c r="N64"/>
      <c r="O64"/>
      <c r="P64"/>
      <c r="Q64" s="317"/>
      <c r="R64" s="249">
        <f t="shared" si="0"/>
        <v>0</v>
      </c>
      <c r="S64">
        <f t="shared" si="1"/>
        <v>0</v>
      </c>
      <c r="T64" t="str">
        <f t="shared" si="2"/>
        <v>Buy</v>
      </c>
      <c r="U64" s="254">
        <f t="shared" si="3"/>
        <v>0</v>
      </c>
      <c r="V64" t="str">
        <f t="shared" si="4"/>
        <v>EULNGFI</v>
      </c>
      <c r="W64" s="361" t="str">
        <f t="shared" si="5"/>
        <v>05/29/2024</v>
      </c>
      <c r="X64" t="s">
        <v>1035</v>
      </c>
      <c r="Y64" t="s">
        <v>1024</v>
      </c>
      <c r="Z64" t="s">
        <v>1025</v>
      </c>
      <c r="AA64"/>
      <c r="AB64" s="251"/>
    </row>
    <row r="65" spans="1:26" x14ac:dyDescent="0.35">
      <c r="A65" s="249"/>
      <c r="B65" s="175"/>
      <c r="C65" s="254"/>
      <c r="D65" s="254"/>
      <c r="E65" s="91"/>
      <c r="F65" s="256"/>
      <c r="G65" s="213"/>
      <c r="H65" s="265"/>
      <c r="I65" s="254"/>
      <c r="J65" s="254"/>
      <c r="K65" s="254"/>
      <c r="L65" s="256"/>
      <c r="R65" s="249">
        <f t="shared" si="0"/>
        <v>0</v>
      </c>
      <c r="S65">
        <f t="shared" si="1"/>
        <v>0</v>
      </c>
      <c r="T65" t="str">
        <f t="shared" si="2"/>
        <v>Buy</v>
      </c>
      <c r="U65" s="254">
        <f t="shared" si="3"/>
        <v>0</v>
      </c>
      <c r="V65" t="str">
        <f t="shared" si="4"/>
        <v>EULNGFI</v>
      </c>
      <c r="W65" s="361" t="str">
        <f t="shared" si="5"/>
        <v>05/29/2024</v>
      </c>
      <c r="X65" t="s">
        <v>1035</v>
      </c>
      <c r="Y65" t="s">
        <v>1024</v>
      </c>
      <c r="Z65" t="s">
        <v>1025</v>
      </c>
    </row>
    <row r="66" spans="1:26" x14ac:dyDescent="0.35">
      <c r="A66" s="249"/>
      <c r="B66" s="261"/>
      <c r="C66" s="254"/>
      <c r="D66" s="254"/>
      <c r="E66" s="91"/>
      <c r="F66" s="256"/>
      <c r="G66" s="286"/>
      <c r="H66" s="265"/>
      <c r="J66" s="254"/>
      <c r="K66" s="254"/>
      <c r="L66" s="256"/>
      <c r="R66" s="249">
        <f t="shared" si="0"/>
        <v>0</v>
      </c>
      <c r="S66">
        <f t="shared" si="1"/>
        <v>0</v>
      </c>
      <c r="T66" t="str">
        <f t="shared" si="2"/>
        <v>Buy</v>
      </c>
      <c r="U66" s="254">
        <f t="shared" si="3"/>
        <v>0</v>
      </c>
      <c r="V66" t="str">
        <f t="shared" si="4"/>
        <v>EULNGFI</v>
      </c>
      <c r="W66" s="361" t="str">
        <f t="shared" si="5"/>
        <v>05/29/2024</v>
      </c>
      <c r="X66" t="s">
        <v>1035</v>
      </c>
      <c r="Y66" t="s">
        <v>1024</v>
      </c>
      <c r="Z66" t="s">
        <v>1025</v>
      </c>
    </row>
    <row r="67" spans="1:26" x14ac:dyDescent="0.35">
      <c r="A67" s="249"/>
      <c r="B67" s="175"/>
      <c r="C67" s="254"/>
      <c r="D67" s="254"/>
      <c r="E67" s="91"/>
      <c r="F67" s="256"/>
      <c r="G67" s="213"/>
      <c r="H67" s="265"/>
      <c r="I67" s="254"/>
      <c r="J67" s="254"/>
      <c r="K67" s="254"/>
      <c r="L67" s="256"/>
      <c r="R67" s="249">
        <f t="shared" si="0"/>
        <v>0</v>
      </c>
      <c r="S67">
        <f t="shared" si="1"/>
        <v>0</v>
      </c>
      <c r="T67" t="str">
        <f t="shared" si="2"/>
        <v>Buy</v>
      </c>
      <c r="U67" s="254">
        <f t="shared" si="3"/>
        <v>0</v>
      </c>
      <c r="V67" t="str">
        <f t="shared" si="4"/>
        <v>EULNGFI</v>
      </c>
      <c r="W67" s="361" t="str">
        <f t="shared" si="5"/>
        <v>05/29/2024</v>
      </c>
      <c r="X67" t="s">
        <v>1035</v>
      </c>
      <c r="Y67" t="s">
        <v>1024</v>
      </c>
      <c r="Z67" t="s">
        <v>1025</v>
      </c>
    </row>
    <row r="68" spans="1:26" x14ac:dyDescent="0.35">
      <c r="A68" s="249"/>
      <c r="B68" s="175"/>
      <c r="C68" s="254"/>
      <c r="D68" s="254"/>
      <c r="E68" s="91"/>
      <c r="F68" s="256"/>
      <c r="G68" s="213"/>
      <c r="H68" s="265"/>
      <c r="I68" s="254"/>
      <c r="J68" s="254"/>
      <c r="K68" s="254"/>
      <c r="L68" s="256"/>
      <c r="R68" s="249">
        <f t="shared" si="0"/>
        <v>0</v>
      </c>
      <c r="S68">
        <f t="shared" si="1"/>
        <v>0</v>
      </c>
      <c r="T68" t="str">
        <f t="shared" si="2"/>
        <v>Buy</v>
      </c>
      <c r="U68" s="254">
        <f t="shared" si="3"/>
        <v>0</v>
      </c>
      <c r="V68" t="str">
        <f t="shared" si="4"/>
        <v>EULNGFI</v>
      </c>
      <c r="W68" s="361" t="str">
        <f t="shared" si="5"/>
        <v>05/29/2024</v>
      </c>
      <c r="X68" t="s">
        <v>1035</v>
      </c>
      <c r="Y68" t="s">
        <v>1024</v>
      </c>
      <c r="Z68" t="s">
        <v>1025</v>
      </c>
    </row>
    <row r="69" spans="1:26" x14ac:dyDescent="0.35">
      <c r="A69" s="249"/>
      <c r="B69" s="175"/>
      <c r="C69" s="254"/>
      <c r="D69" s="254"/>
      <c r="E69" s="91"/>
      <c r="F69" s="256"/>
      <c r="G69" s="213"/>
      <c r="H69" s="265"/>
      <c r="I69" s="254"/>
      <c r="J69" s="254"/>
      <c r="K69" s="254"/>
      <c r="L69" s="256"/>
      <c r="R69" s="249">
        <f t="shared" si="0"/>
        <v>0</v>
      </c>
      <c r="S69">
        <f t="shared" si="1"/>
        <v>0</v>
      </c>
      <c r="T69" t="str">
        <f t="shared" si="2"/>
        <v>Buy</v>
      </c>
      <c r="U69" s="254">
        <f t="shared" si="3"/>
        <v>0</v>
      </c>
      <c r="V69" t="str">
        <f t="shared" si="4"/>
        <v>EULNGFI</v>
      </c>
      <c r="W69" s="361" t="str">
        <f t="shared" si="5"/>
        <v>05/29/2024</v>
      </c>
      <c r="X69" t="s">
        <v>1035</v>
      </c>
      <c r="Y69" t="s">
        <v>1024</v>
      </c>
      <c r="Z69" t="s">
        <v>1025</v>
      </c>
    </row>
    <row r="70" spans="1:26" x14ac:dyDescent="0.35">
      <c r="A70" s="249"/>
      <c r="B70" s="261"/>
      <c r="C70" s="254"/>
      <c r="D70" s="254"/>
      <c r="E70" s="91"/>
      <c r="F70" s="256"/>
      <c r="G70" s="286"/>
      <c r="H70" s="265"/>
      <c r="J70" s="254"/>
      <c r="K70" s="254"/>
      <c r="L70" s="256"/>
      <c r="R70" s="249">
        <f t="shared" ref="R70:R133" si="7">N70</f>
        <v>0</v>
      </c>
      <c r="S70">
        <f t="shared" ref="S70:S133" si="8">A70</f>
        <v>0</v>
      </c>
      <c r="T70" t="str">
        <f t="shared" ref="T70:T133" si="9">IF(J70&lt;0,"Sell","Buy")</f>
        <v>Buy</v>
      </c>
      <c r="U70" s="254">
        <f t="shared" ref="U70:U133" si="10">ABS(J70)</f>
        <v>0</v>
      </c>
      <c r="V70" t="str">
        <f t="shared" ref="V70:V133" si="11">IF(O70="OIS Swap","EUFFSW",IF(O70="SPOT","EUFFFX",IF(O70="FORWARD","EUFFFX",IF(O70="US GOVERNMENT","USFIDRV",IF(O70="Financial commodity future.","USEQ",IF(O70="Credit Default Swap","EUFFSW",IF(O70="CDS Index","EUFFSW","EULNGFI")))))))</f>
        <v>EULNGFI</v>
      </c>
      <c r="W70" s="361" t="str">
        <f t="shared" ref="W70:W133" si="12">IF(R70="Y-C59", IF(O70="Financial commodity future.",$S$1,$S$3),IF(O70="Financial commodity future.",$S$1,$S$2))</f>
        <v>05/29/2024</v>
      </c>
      <c r="X70" t="s">
        <v>1035</v>
      </c>
      <c r="Y70" t="s">
        <v>1024</v>
      </c>
      <c r="Z70" t="s">
        <v>1025</v>
      </c>
    </row>
    <row r="71" spans="1:26" x14ac:dyDescent="0.35">
      <c r="A71" s="249"/>
      <c r="B71" s="175"/>
      <c r="C71" s="254"/>
      <c r="D71" s="254"/>
      <c r="E71" s="91"/>
      <c r="F71" s="256"/>
      <c r="G71" s="213"/>
      <c r="H71" s="265"/>
      <c r="I71" s="254"/>
      <c r="J71" s="254"/>
      <c r="K71" s="254"/>
      <c r="L71" s="256"/>
      <c r="R71" s="249">
        <f t="shared" si="7"/>
        <v>0</v>
      </c>
      <c r="S71">
        <f t="shared" si="8"/>
        <v>0</v>
      </c>
      <c r="T71" t="str">
        <f t="shared" si="9"/>
        <v>Buy</v>
      </c>
      <c r="U71" s="254">
        <f t="shared" si="10"/>
        <v>0</v>
      </c>
      <c r="V71" t="str">
        <f t="shared" si="11"/>
        <v>EULNGFI</v>
      </c>
      <c r="W71" s="361" t="str">
        <f t="shared" si="12"/>
        <v>05/29/2024</v>
      </c>
      <c r="X71" t="s">
        <v>1035</v>
      </c>
      <c r="Y71" t="s">
        <v>1024</v>
      </c>
      <c r="Z71" t="s">
        <v>1025</v>
      </c>
    </row>
    <row r="72" spans="1:26" x14ac:dyDescent="0.35">
      <c r="A72" s="249"/>
      <c r="B72" s="175"/>
      <c r="C72" s="254"/>
      <c r="D72" s="254"/>
      <c r="E72" s="91"/>
      <c r="F72" s="256"/>
      <c r="G72" s="213"/>
      <c r="H72" s="265"/>
      <c r="I72" s="254"/>
      <c r="J72" s="254"/>
      <c r="K72" s="254"/>
      <c r="L72" s="256"/>
      <c r="R72" s="249">
        <f t="shared" si="7"/>
        <v>0</v>
      </c>
      <c r="S72">
        <f t="shared" si="8"/>
        <v>0</v>
      </c>
      <c r="T72" t="str">
        <f t="shared" si="9"/>
        <v>Buy</v>
      </c>
      <c r="U72" s="254">
        <f t="shared" si="10"/>
        <v>0</v>
      </c>
      <c r="V72" t="str">
        <f t="shared" si="11"/>
        <v>EULNGFI</v>
      </c>
      <c r="W72" s="361" t="str">
        <f t="shared" si="12"/>
        <v>05/29/2024</v>
      </c>
      <c r="X72" t="s">
        <v>1035</v>
      </c>
      <c r="Y72" t="s">
        <v>1024</v>
      </c>
      <c r="Z72" t="s">
        <v>1025</v>
      </c>
    </row>
    <row r="73" spans="1:26" x14ac:dyDescent="0.35">
      <c r="A73" s="249"/>
      <c r="B73" s="261"/>
      <c r="C73" s="254"/>
      <c r="D73" s="254"/>
      <c r="E73" s="91"/>
      <c r="F73" s="256"/>
      <c r="G73" s="286"/>
      <c r="H73" s="265"/>
      <c r="J73" s="254"/>
      <c r="K73" s="254"/>
      <c r="L73" s="256"/>
      <c r="R73" s="249">
        <f t="shared" si="7"/>
        <v>0</v>
      </c>
      <c r="S73">
        <f t="shared" si="8"/>
        <v>0</v>
      </c>
      <c r="T73" t="str">
        <f t="shared" si="9"/>
        <v>Buy</v>
      </c>
      <c r="U73" s="254">
        <f t="shared" si="10"/>
        <v>0</v>
      </c>
      <c r="V73" t="str">
        <f t="shared" si="11"/>
        <v>EULNGFI</v>
      </c>
      <c r="W73" s="361" t="str">
        <f t="shared" si="12"/>
        <v>05/29/2024</v>
      </c>
      <c r="X73" t="s">
        <v>1035</v>
      </c>
      <c r="Y73" t="s">
        <v>1024</v>
      </c>
      <c r="Z73" t="s">
        <v>1025</v>
      </c>
    </row>
    <row r="74" spans="1:26" x14ac:dyDescent="0.35">
      <c r="A74" s="249"/>
      <c r="B74" s="261"/>
      <c r="C74" s="254"/>
      <c r="D74" s="254"/>
      <c r="E74" s="91"/>
      <c r="F74" s="256"/>
      <c r="G74" s="286"/>
      <c r="H74" s="265"/>
      <c r="J74" s="254"/>
      <c r="K74" s="254"/>
      <c r="L74" s="256"/>
      <c r="R74" s="249">
        <f t="shared" si="7"/>
        <v>0</v>
      </c>
      <c r="S74">
        <f t="shared" si="8"/>
        <v>0</v>
      </c>
      <c r="T74" t="str">
        <f t="shared" si="9"/>
        <v>Buy</v>
      </c>
      <c r="U74" s="254">
        <f t="shared" si="10"/>
        <v>0</v>
      </c>
      <c r="V74" t="str">
        <f t="shared" si="11"/>
        <v>EULNGFI</v>
      </c>
      <c r="W74" s="361" t="str">
        <f t="shared" si="12"/>
        <v>05/29/2024</v>
      </c>
      <c r="X74" t="s">
        <v>1035</v>
      </c>
      <c r="Y74" t="s">
        <v>1024</v>
      </c>
      <c r="Z74" t="s">
        <v>1025</v>
      </c>
    </row>
    <row r="75" spans="1:26" x14ac:dyDescent="0.35">
      <c r="A75" s="249"/>
      <c r="B75" s="175"/>
      <c r="C75" s="254"/>
      <c r="D75" s="254"/>
      <c r="E75" s="91"/>
      <c r="F75" s="256"/>
      <c r="G75" s="213"/>
      <c r="H75" s="265"/>
      <c r="I75" s="254"/>
      <c r="J75" s="254"/>
      <c r="K75" s="254"/>
      <c r="L75" s="256"/>
      <c r="R75" s="249">
        <f t="shared" si="7"/>
        <v>0</v>
      </c>
      <c r="S75">
        <f t="shared" si="8"/>
        <v>0</v>
      </c>
      <c r="T75" t="str">
        <f t="shared" si="9"/>
        <v>Buy</v>
      </c>
      <c r="U75" s="254">
        <f t="shared" si="10"/>
        <v>0</v>
      </c>
      <c r="V75" t="str">
        <f t="shared" si="11"/>
        <v>EULNGFI</v>
      </c>
      <c r="W75" s="361" t="str">
        <f t="shared" si="12"/>
        <v>05/29/2024</v>
      </c>
      <c r="X75" t="s">
        <v>1035</v>
      </c>
      <c r="Y75" t="s">
        <v>1024</v>
      </c>
      <c r="Z75" t="s">
        <v>1025</v>
      </c>
    </row>
    <row r="76" spans="1:26" x14ac:dyDescent="0.35">
      <c r="A76" s="249"/>
      <c r="B76" s="261"/>
      <c r="C76" s="254"/>
      <c r="D76" s="254"/>
      <c r="E76" s="91"/>
      <c r="F76" s="256"/>
      <c r="G76" s="286"/>
      <c r="H76" s="265"/>
      <c r="J76" s="254"/>
      <c r="K76" s="254"/>
      <c r="L76" s="256"/>
      <c r="R76" s="249">
        <f t="shared" si="7"/>
        <v>0</v>
      </c>
      <c r="S76">
        <f t="shared" si="8"/>
        <v>0</v>
      </c>
      <c r="T76" t="str">
        <f t="shared" si="9"/>
        <v>Buy</v>
      </c>
      <c r="U76" s="254">
        <f t="shared" si="10"/>
        <v>0</v>
      </c>
      <c r="V76" t="str">
        <f t="shared" si="11"/>
        <v>EULNGFI</v>
      </c>
      <c r="W76" s="361" t="str">
        <f t="shared" si="12"/>
        <v>05/29/2024</v>
      </c>
      <c r="X76" t="s">
        <v>1035</v>
      </c>
      <c r="Y76" t="s">
        <v>1024</v>
      </c>
      <c r="Z76" t="s">
        <v>1025</v>
      </c>
    </row>
    <row r="77" spans="1:26" x14ac:dyDescent="0.35">
      <c r="A77" s="249"/>
      <c r="B77" s="175"/>
      <c r="C77" s="254"/>
      <c r="D77" s="254"/>
      <c r="E77" s="91"/>
      <c r="F77" s="256"/>
      <c r="G77" s="213"/>
      <c r="H77" s="265"/>
      <c r="I77" s="254"/>
      <c r="J77" s="254"/>
      <c r="K77" s="254"/>
      <c r="L77" s="256"/>
      <c r="R77" s="249">
        <f t="shared" si="7"/>
        <v>0</v>
      </c>
      <c r="S77">
        <f t="shared" si="8"/>
        <v>0</v>
      </c>
      <c r="T77" t="str">
        <f t="shared" si="9"/>
        <v>Buy</v>
      </c>
      <c r="U77" s="254">
        <f t="shared" si="10"/>
        <v>0</v>
      </c>
      <c r="V77" t="str">
        <f t="shared" si="11"/>
        <v>EULNGFI</v>
      </c>
      <c r="W77" s="361" t="str">
        <f t="shared" si="12"/>
        <v>05/29/2024</v>
      </c>
      <c r="X77" t="s">
        <v>1035</v>
      </c>
      <c r="Y77" t="s">
        <v>1024</v>
      </c>
      <c r="Z77" t="s">
        <v>1025</v>
      </c>
    </row>
    <row r="78" spans="1:26" x14ac:dyDescent="0.35">
      <c r="A78" s="249"/>
      <c r="B78" s="261"/>
      <c r="C78" s="254"/>
      <c r="D78" s="254"/>
      <c r="E78" s="91"/>
      <c r="F78" s="256"/>
      <c r="G78" s="286"/>
      <c r="H78" s="265"/>
      <c r="J78" s="254"/>
      <c r="K78" s="254"/>
      <c r="L78" s="256"/>
      <c r="R78" s="249">
        <f t="shared" si="7"/>
        <v>0</v>
      </c>
      <c r="S78">
        <f t="shared" si="8"/>
        <v>0</v>
      </c>
      <c r="T78" t="str">
        <f t="shared" si="9"/>
        <v>Buy</v>
      </c>
      <c r="U78" s="254">
        <f t="shared" si="10"/>
        <v>0</v>
      </c>
      <c r="V78" t="str">
        <f t="shared" si="11"/>
        <v>EULNGFI</v>
      </c>
      <c r="W78" s="361" t="str">
        <f t="shared" si="12"/>
        <v>05/29/2024</v>
      </c>
      <c r="X78" t="s">
        <v>1035</v>
      </c>
      <c r="Y78" t="s">
        <v>1024</v>
      </c>
      <c r="Z78" t="s">
        <v>1025</v>
      </c>
    </row>
    <row r="79" spans="1:26" x14ac:dyDescent="0.35">
      <c r="A79" s="249"/>
      <c r="B79" s="261"/>
      <c r="C79" s="254"/>
      <c r="D79" s="254"/>
      <c r="E79" s="91"/>
      <c r="F79" s="256"/>
      <c r="G79" s="286"/>
      <c r="H79" s="265"/>
      <c r="J79" s="254"/>
      <c r="K79" s="254"/>
      <c r="L79" s="256"/>
      <c r="R79" s="249">
        <f t="shared" si="7"/>
        <v>0</v>
      </c>
      <c r="S79">
        <f t="shared" si="8"/>
        <v>0</v>
      </c>
      <c r="T79" t="str">
        <f t="shared" si="9"/>
        <v>Buy</v>
      </c>
      <c r="U79" s="254">
        <f t="shared" si="10"/>
        <v>0</v>
      </c>
      <c r="V79" t="str">
        <f t="shared" si="11"/>
        <v>EULNGFI</v>
      </c>
      <c r="W79" s="361" t="str">
        <f t="shared" si="12"/>
        <v>05/29/2024</v>
      </c>
      <c r="X79" t="s">
        <v>1035</v>
      </c>
      <c r="Y79" t="s">
        <v>1024</v>
      </c>
      <c r="Z79" t="s">
        <v>1025</v>
      </c>
    </row>
    <row r="80" spans="1:26" x14ac:dyDescent="0.35">
      <c r="A80" s="249"/>
      <c r="B80" s="175"/>
      <c r="C80" s="254"/>
      <c r="D80" s="254"/>
      <c r="E80" s="91"/>
      <c r="F80" s="256"/>
      <c r="G80" s="213"/>
      <c r="H80" s="265"/>
      <c r="I80" s="254"/>
      <c r="J80" s="254"/>
      <c r="K80" s="254"/>
      <c r="L80" s="256"/>
      <c r="R80" s="249">
        <f t="shared" si="7"/>
        <v>0</v>
      </c>
      <c r="S80">
        <f t="shared" si="8"/>
        <v>0</v>
      </c>
      <c r="T80" t="str">
        <f t="shared" si="9"/>
        <v>Buy</v>
      </c>
      <c r="U80" s="254">
        <f t="shared" si="10"/>
        <v>0</v>
      </c>
      <c r="V80" t="str">
        <f t="shared" si="11"/>
        <v>EULNGFI</v>
      </c>
      <c r="W80" s="361" t="str">
        <f t="shared" si="12"/>
        <v>05/29/2024</v>
      </c>
      <c r="X80" t="s">
        <v>1035</v>
      </c>
      <c r="Y80" t="s">
        <v>1024</v>
      </c>
      <c r="Z80" t="s">
        <v>1025</v>
      </c>
    </row>
    <row r="81" spans="1:28" x14ac:dyDescent="0.35">
      <c r="A81" s="249"/>
      <c r="B81" s="175"/>
      <c r="C81" s="254"/>
      <c r="D81" s="254"/>
      <c r="E81" s="91"/>
      <c r="F81" s="256"/>
      <c r="G81" s="213"/>
      <c r="H81" s="265"/>
      <c r="I81" s="254"/>
      <c r="J81" s="254"/>
      <c r="K81" s="254"/>
      <c r="L81" s="256"/>
      <c r="R81" s="249">
        <f t="shared" si="7"/>
        <v>0</v>
      </c>
      <c r="S81">
        <f t="shared" si="8"/>
        <v>0</v>
      </c>
      <c r="T81" t="str">
        <f t="shared" si="9"/>
        <v>Buy</v>
      </c>
      <c r="U81" s="254">
        <f t="shared" si="10"/>
        <v>0</v>
      </c>
      <c r="V81" t="str">
        <f t="shared" si="11"/>
        <v>EULNGFI</v>
      </c>
      <c r="W81" s="361" t="str">
        <f t="shared" si="12"/>
        <v>05/29/2024</v>
      </c>
      <c r="X81" t="s">
        <v>1035</v>
      </c>
      <c r="Y81" t="s">
        <v>1024</v>
      </c>
      <c r="Z81" t="s">
        <v>1025</v>
      </c>
    </row>
    <row r="82" spans="1:28" x14ac:dyDescent="0.35">
      <c r="A82" s="249"/>
      <c r="B82" s="261"/>
      <c r="C82" s="254"/>
      <c r="D82" s="254"/>
      <c r="E82" s="91"/>
      <c r="F82" s="256"/>
      <c r="G82" s="286"/>
      <c r="H82" s="265"/>
      <c r="J82" s="254"/>
      <c r="K82" s="254"/>
      <c r="L82" s="256"/>
      <c r="R82" s="249">
        <f t="shared" si="7"/>
        <v>0</v>
      </c>
      <c r="S82">
        <f t="shared" si="8"/>
        <v>0</v>
      </c>
      <c r="T82" t="str">
        <f t="shared" si="9"/>
        <v>Buy</v>
      </c>
      <c r="U82" s="254">
        <f t="shared" si="10"/>
        <v>0</v>
      </c>
      <c r="V82" t="str">
        <f t="shared" si="11"/>
        <v>EULNGFI</v>
      </c>
      <c r="W82" s="361" t="str">
        <f t="shared" si="12"/>
        <v>05/29/2024</v>
      </c>
      <c r="X82" t="s">
        <v>1035</v>
      </c>
      <c r="Y82" t="s">
        <v>1024</v>
      </c>
      <c r="Z82" t="s">
        <v>1025</v>
      </c>
    </row>
    <row r="83" spans="1:28" x14ac:dyDescent="0.35">
      <c r="A83" s="249"/>
      <c r="B83" s="175"/>
      <c r="C83" s="254"/>
      <c r="D83" s="254"/>
      <c r="E83" s="91"/>
      <c r="F83" s="256"/>
      <c r="G83" s="213"/>
      <c r="H83" s="265"/>
      <c r="I83" s="254"/>
      <c r="J83" s="254"/>
      <c r="K83" s="254"/>
      <c r="L83" s="256"/>
      <c r="R83" s="249">
        <f t="shared" si="7"/>
        <v>0</v>
      </c>
      <c r="S83">
        <f t="shared" si="8"/>
        <v>0</v>
      </c>
      <c r="T83" t="str">
        <f t="shared" si="9"/>
        <v>Buy</v>
      </c>
      <c r="U83" s="254">
        <f t="shared" si="10"/>
        <v>0</v>
      </c>
      <c r="V83" t="str">
        <f t="shared" si="11"/>
        <v>EULNGFI</v>
      </c>
      <c r="W83" s="361" t="str">
        <f t="shared" si="12"/>
        <v>05/29/2024</v>
      </c>
      <c r="X83" t="s">
        <v>1035</v>
      </c>
      <c r="Y83" t="s">
        <v>1024</v>
      </c>
      <c r="Z83" t="s">
        <v>1025</v>
      </c>
    </row>
    <row r="84" spans="1:28" x14ac:dyDescent="0.35">
      <c r="A84" s="249"/>
      <c r="B84" s="261"/>
      <c r="C84" s="254"/>
      <c r="D84" s="254"/>
      <c r="E84" s="91"/>
      <c r="F84" s="256"/>
      <c r="G84" s="286"/>
      <c r="H84" s="265"/>
      <c r="J84" s="254"/>
      <c r="K84" s="254"/>
      <c r="L84" s="256"/>
      <c r="R84" s="249">
        <f t="shared" si="7"/>
        <v>0</v>
      </c>
      <c r="S84">
        <f t="shared" si="8"/>
        <v>0</v>
      </c>
      <c r="T84" t="str">
        <f t="shared" si="9"/>
        <v>Buy</v>
      </c>
      <c r="U84" s="254">
        <f t="shared" si="10"/>
        <v>0</v>
      </c>
      <c r="V84" t="str">
        <f t="shared" si="11"/>
        <v>EULNGFI</v>
      </c>
      <c r="W84" s="361" t="str">
        <f t="shared" si="12"/>
        <v>05/29/2024</v>
      </c>
      <c r="X84" t="s">
        <v>1035</v>
      </c>
      <c r="Y84" t="s">
        <v>1024</v>
      </c>
      <c r="Z84" t="s">
        <v>1025</v>
      </c>
    </row>
    <row r="85" spans="1:28" s="280" customFormat="1" x14ac:dyDescent="0.35">
      <c r="A85" s="279"/>
      <c r="B85" s="306"/>
      <c r="C85" s="281"/>
      <c r="D85" s="281"/>
      <c r="E85" s="307"/>
      <c r="F85" s="310"/>
      <c r="G85" s="354"/>
      <c r="H85" s="321"/>
      <c r="J85" s="281"/>
      <c r="K85" s="281"/>
      <c r="L85" s="310"/>
      <c r="Q85" s="355"/>
      <c r="R85" s="279">
        <f t="shared" si="7"/>
        <v>0</v>
      </c>
      <c r="S85" s="280">
        <f t="shared" si="8"/>
        <v>0</v>
      </c>
      <c r="T85" s="280" t="str">
        <f t="shared" si="9"/>
        <v>Buy</v>
      </c>
      <c r="U85" s="281">
        <f t="shared" si="10"/>
        <v>0</v>
      </c>
      <c r="V85" s="280" t="str">
        <f t="shared" si="11"/>
        <v>EULNGFI</v>
      </c>
      <c r="W85" s="356" t="str">
        <f t="shared" si="12"/>
        <v>05/29/2024</v>
      </c>
      <c r="X85" s="280" t="s">
        <v>1035</v>
      </c>
      <c r="Y85" s="280" t="s">
        <v>1024</v>
      </c>
      <c r="Z85" s="280" t="s">
        <v>1025</v>
      </c>
      <c r="AB85" s="282"/>
    </row>
    <row r="86" spans="1:28" x14ac:dyDescent="0.35">
      <c r="A86" s="249"/>
      <c r="B86" s="261"/>
      <c r="C86" s="254"/>
      <c r="D86" s="254"/>
      <c r="E86" s="91"/>
      <c r="F86" s="256"/>
      <c r="G86" s="286"/>
      <c r="H86" s="265"/>
      <c r="J86" s="254"/>
      <c r="K86" s="254"/>
      <c r="L86" s="256"/>
      <c r="R86" s="249">
        <f t="shared" si="7"/>
        <v>0</v>
      </c>
      <c r="S86">
        <f t="shared" si="8"/>
        <v>0</v>
      </c>
      <c r="T86" t="str">
        <f t="shared" si="9"/>
        <v>Buy</v>
      </c>
      <c r="U86" s="254">
        <f t="shared" si="10"/>
        <v>0</v>
      </c>
      <c r="V86" t="str">
        <f t="shared" si="11"/>
        <v>EULNGFI</v>
      </c>
      <c r="W86" s="361" t="str">
        <f t="shared" si="12"/>
        <v>05/29/2024</v>
      </c>
      <c r="X86" t="s">
        <v>1035</v>
      </c>
      <c r="Y86" t="s">
        <v>1024</v>
      </c>
      <c r="Z86" t="s">
        <v>1025</v>
      </c>
    </row>
    <row r="87" spans="1:28" x14ac:dyDescent="0.35">
      <c r="A87" s="249"/>
      <c r="B87" s="261"/>
      <c r="C87" s="254"/>
      <c r="D87" s="254"/>
      <c r="E87" s="91"/>
      <c r="F87" s="256"/>
      <c r="G87" s="286"/>
      <c r="H87" s="265"/>
      <c r="J87" s="254"/>
      <c r="K87" s="254"/>
      <c r="L87" s="256"/>
      <c r="R87" s="249">
        <f t="shared" si="7"/>
        <v>0</v>
      </c>
      <c r="S87">
        <f t="shared" si="8"/>
        <v>0</v>
      </c>
      <c r="T87" t="str">
        <f t="shared" si="9"/>
        <v>Buy</v>
      </c>
      <c r="U87" s="254">
        <f t="shared" si="10"/>
        <v>0</v>
      </c>
      <c r="V87" t="str">
        <f t="shared" si="11"/>
        <v>EULNGFI</v>
      </c>
      <c r="W87" s="361" t="str">
        <f t="shared" si="12"/>
        <v>05/29/2024</v>
      </c>
      <c r="X87" t="s">
        <v>1035</v>
      </c>
      <c r="Y87" t="s">
        <v>1024</v>
      </c>
      <c r="Z87" t="s">
        <v>1025</v>
      </c>
    </row>
    <row r="88" spans="1:28" x14ac:dyDescent="0.35">
      <c r="A88" s="249"/>
      <c r="B88" s="175"/>
      <c r="C88" s="254"/>
      <c r="D88" s="254"/>
      <c r="E88" s="91"/>
      <c r="F88" s="256"/>
      <c r="G88" s="213"/>
      <c r="H88" s="265"/>
      <c r="I88" s="254"/>
      <c r="J88" s="254"/>
      <c r="K88" s="254"/>
      <c r="L88" s="256"/>
      <c r="R88" s="249">
        <f t="shared" si="7"/>
        <v>0</v>
      </c>
      <c r="S88">
        <f t="shared" si="8"/>
        <v>0</v>
      </c>
      <c r="T88" t="str">
        <f t="shared" si="9"/>
        <v>Buy</v>
      </c>
      <c r="U88" s="254">
        <f t="shared" si="10"/>
        <v>0</v>
      </c>
      <c r="V88" t="str">
        <f t="shared" si="11"/>
        <v>EULNGFI</v>
      </c>
      <c r="W88" s="361" t="str">
        <f t="shared" si="12"/>
        <v>05/29/2024</v>
      </c>
      <c r="X88" t="s">
        <v>1035</v>
      </c>
      <c r="Y88" t="s">
        <v>1024</v>
      </c>
      <c r="Z88" t="s">
        <v>1025</v>
      </c>
    </row>
    <row r="89" spans="1:28" s="280" customFormat="1" x14ac:dyDescent="0.35">
      <c r="A89" s="249"/>
      <c r="B89" s="175"/>
      <c r="C89" s="254"/>
      <c r="D89" s="254"/>
      <c r="E89" s="91"/>
      <c r="F89" s="256"/>
      <c r="G89" s="213"/>
      <c r="H89" s="265"/>
      <c r="I89" s="254"/>
      <c r="J89" s="254"/>
      <c r="K89" s="254"/>
      <c r="L89" s="256"/>
      <c r="M89"/>
      <c r="N89"/>
      <c r="O89"/>
      <c r="P89"/>
      <c r="Q89" s="317"/>
      <c r="R89" s="249">
        <f t="shared" si="7"/>
        <v>0</v>
      </c>
      <c r="S89">
        <f t="shared" si="8"/>
        <v>0</v>
      </c>
      <c r="T89" t="str">
        <f t="shared" si="9"/>
        <v>Buy</v>
      </c>
      <c r="U89" s="254">
        <f t="shared" si="10"/>
        <v>0</v>
      </c>
      <c r="V89" t="str">
        <f t="shared" si="11"/>
        <v>EULNGFI</v>
      </c>
      <c r="W89" s="361" t="str">
        <f t="shared" si="12"/>
        <v>05/29/2024</v>
      </c>
      <c r="X89" t="s">
        <v>1035</v>
      </c>
      <c r="Y89" t="s">
        <v>1024</v>
      </c>
      <c r="Z89" t="s">
        <v>1025</v>
      </c>
      <c r="AA89"/>
      <c r="AB89" s="251"/>
    </row>
    <row r="90" spans="1:28" x14ac:dyDescent="0.35">
      <c r="A90" s="249"/>
      <c r="B90" s="261"/>
      <c r="C90" s="254"/>
      <c r="D90" s="254"/>
      <c r="E90" s="91"/>
      <c r="F90" s="256"/>
      <c r="G90" s="286"/>
      <c r="H90" s="265"/>
      <c r="J90" s="254"/>
      <c r="K90" s="254"/>
      <c r="L90" s="256"/>
      <c r="R90" s="249">
        <f t="shared" si="7"/>
        <v>0</v>
      </c>
      <c r="S90">
        <f t="shared" si="8"/>
        <v>0</v>
      </c>
      <c r="T90" t="str">
        <f t="shared" si="9"/>
        <v>Buy</v>
      </c>
      <c r="U90" s="254">
        <f t="shared" si="10"/>
        <v>0</v>
      </c>
      <c r="V90" t="str">
        <f t="shared" si="11"/>
        <v>EULNGFI</v>
      </c>
      <c r="W90" s="361" t="str">
        <f t="shared" si="12"/>
        <v>05/29/2024</v>
      </c>
      <c r="X90" t="s">
        <v>1035</v>
      </c>
      <c r="Y90" t="s">
        <v>1024</v>
      </c>
      <c r="Z90" t="s">
        <v>1025</v>
      </c>
    </row>
    <row r="91" spans="1:28" x14ac:dyDescent="0.35">
      <c r="A91" s="249"/>
      <c r="B91" s="175"/>
      <c r="C91" s="254"/>
      <c r="D91" s="254"/>
      <c r="E91" s="91"/>
      <c r="F91" s="256"/>
      <c r="G91" s="213"/>
      <c r="H91" s="265"/>
      <c r="I91" s="254"/>
      <c r="J91" s="254"/>
      <c r="K91" s="254"/>
      <c r="L91" s="256"/>
      <c r="R91" s="249">
        <f t="shared" si="7"/>
        <v>0</v>
      </c>
      <c r="S91">
        <f t="shared" si="8"/>
        <v>0</v>
      </c>
      <c r="T91" t="str">
        <f t="shared" si="9"/>
        <v>Buy</v>
      </c>
      <c r="U91" s="254">
        <f t="shared" si="10"/>
        <v>0</v>
      </c>
      <c r="V91" t="str">
        <f t="shared" si="11"/>
        <v>EULNGFI</v>
      </c>
      <c r="W91" s="361" t="str">
        <f t="shared" si="12"/>
        <v>05/29/2024</v>
      </c>
      <c r="X91" t="s">
        <v>1035</v>
      </c>
      <c r="Y91" t="s">
        <v>1024</v>
      </c>
      <c r="Z91" t="s">
        <v>1025</v>
      </c>
    </row>
    <row r="92" spans="1:28" x14ac:dyDescent="0.35">
      <c r="A92" s="249"/>
      <c r="B92" s="261"/>
      <c r="C92" s="254"/>
      <c r="D92" s="254"/>
      <c r="E92" s="91"/>
      <c r="F92" s="256"/>
      <c r="G92" s="286"/>
      <c r="H92" s="265"/>
      <c r="J92" s="254"/>
      <c r="K92" s="254"/>
      <c r="L92" s="256"/>
      <c r="R92" s="249">
        <f t="shared" si="7"/>
        <v>0</v>
      </c>
      <c r="S92">
        <f t="shared" si="8"/>
        <v>0</v>
      </c>
      <c r="T92" t="str">
        <f t="shared" si="9"/>
        <v>Buy</v>
      </c>
      <c r="U92" s="254">
        <f t="shared" si="10"/>
        <v>0</v>
      </c>
      <c r="V92" t="str">
        <f t="shared" si="11"/>
        <v>EULNGFI</v>
      </c>
      <c r="W92" s="361" t="str">
        <f t="shared" si="12"/>
        <v>05/29/2024</v>
      </c>
      <c r="X92" t="s">
        <v>1035</v>
      </c>
      <c r="Y92" t="s">
        <v>1024</v>
      </c>
      <c r="Z92" t="s">
        <v>1025</v>
      </c>
    </row>
    <row r="93" spans="1:28" x14ac:dyDescent="0.35">
      <c r="A93" s="249"/>
      <c r="B93" s="175"/>
      <c r="C93" s="254"/>
      <c r="D93" s="254"/>
      <c r="E93" s="91"/>
      <c r="F93" s="256"/>
      <c r="G93" s="213"/>
      <c r="H93" s="265"/>
      <c r="I93" s="254"/>
      <c r="J93" s="254"/>
      <c r="K93" s="254"/>
      <c r="L93" s="256"/>
      <c r="R93" s="249">
        <f t="shared" si="7"/>
        <v>0</v>
      </c>
      <c r="S93">
        <f t="shared" si="8"/>
        <v>0</v>
      </c>
      <c r="T93" t="str">
        <f t="shared" si="9"/>
        <v>Buy</v>
      </c>
      <c r="U93" s="254">
        <f t="shared" si="10"/>
        <v>0</v>
      </c>
      <c r="V93" t="str">
        <f t="shared" si="11"/>
        <v>EULNGFI</v>
      </c>
      <c r="W93" s="361" t="str">
        <f t="shared" si="12"/>
        <v>05/29/2024</v>
      </c>
      <c r="X93" t="s">
        <v>1035</v>
      </c>
      <c r="Y93" t="s">
        <v>1024</v>
      </c>
      <c r="Z93" t="s">
        <v>1025</v>
      </c>
    </row>
    <row r="94" spans="1:28" x14ac:dyDescent="0.35">
      <c r="A94" s="249"/>
      <c r="B94" s="175"/>
      <c r="C94" s="254"/>
      <c r="D94" s="254"/>
      <c r="E94" s="91"/>
      <c r="F94" s="256"/>
      <c r="G94" s="213"/>
      <c r="H94" s="265"/>
      <c r="I94" s="254"/>
      <c r="J94" s="254"/>
      <c r="K94" s="254"/>
      <c r="L94" s="256"/>
      <c r="R94" s="249">
        <f t="shared" si="7"/>
        <v>0</v>
      </c>
      <c r="S94">
        <f t="shared" si="8"/>
        <v>0</v>
      </c>
      <c r="T94" t="str">
        <f t="shared" si="9"/>
        <v>Buy</v>
      </c>
      <c r="U94" s="254">
        <f t="shared" si="10"/>
        <v>0</v>
      </c>
      <c r="V94" t="str">
        <f t="shared" si="11"/>
        <v>EULNGFI</v>
      </c>
      <c r="W94" s="361" t="str">
        <f t="shared" si="12"/>
        <v>05/29/2024</v>
      </c>
      <c r="X94" t="s">
        <v>1035</v>
      </c>
      <c r="Y94" t="s">
        <v>1024</v>
      </c>
      <c r="Z94" t="s">
        <v>1025</v>
      </c>
    </row>
    <row r="95" spans="1:28" x14ac:dyDescent="0.35">
      <c r="A95" s="249"/>
      <c r="B95" s="261"/>
      <c r="C95" s="254"/>
      <c r="D95" s="254"/>
      <c r="E95" s="91"/>
      <c r="F95" s="256"/>
      <c r="G95" s="286"/>
      <c r="H95" s="265"/>
      <c r="J95" s="254"/>
      <c r="K95" s="254"/>
      <c r="L95" s="256"/>
      <c r="R95" s="249">
        <f t="shared" si="7"/>
        <v>0</v>
      </c>
      <c r="S95">
        <f t="shared" si="8"/>
        <v>0</v>
      </c>
      <c r="T95" t="str">
        <f t="shared" si="9"/>
        <v>Buy</v>
      </c>
      <c r="U95" s="254">
        <f t="shared" si="10"/>
        <v>0</v>
      </c>
      <c r="V95" t="str">
        <f t="shared" si="11"/>
        <v>EULNGFI</v>
      </c>
      <c r="W95" s="361" t="str">
        <f t="shared" si="12"/>
        <v>05/29/2024</v>
      </c>
      <c r="X95" t="s">
        <v>1035</v>
      </c>
      <c r="Y95" t="s">
        <v>1024</v>
      </c>
      <c r="Z95" t="s">
        <v>1025</v>
      </c>
    </row>
    <row r="96" spans="1:28" x14ac:dyDescent="0.35">
      <c r="A96" s="249"/>
      <c r="B96" s="175"/>
      <c r="C96" s="254"/>
      <c r="D96" s="254"/>
      <c r="E96" s="91"/>
      <c r="F96" s="256"/>
      <c r="G96" s="213"/>
      <c r="H96" s="265"/>
      <c r="I96" s="254"/>
      <c r="J96" s="254"/>
      <c r="K96" s="254"/>
      <c r="L96" s="256"/>
      <c r="R96" s="249">
        <f t="shared" si="7"/>
        <v>0</v>
      </c>
      <c r="S96">
        <f t="shared" si="8"/>
        <v>0</v>
      </c>
      <c r="T96" t="str">
        <f t="shared" si="9"/>
        <v>Buy</v>
      </c>
      <c r="U96" s="254">
        <f t="shared" si="10"/>
        <v>0</v>
      </c>
      <c r="V96" t="str">
        <f t="shared" si="11"/>
        <v>EULNGFI</v>
      </c>
      <c r="W96" s="361" t="str">
        <f t="shared" si="12"/>
        <v>05/29/2024</v>
      </c>
      <c r="X96" t="s">
        <v>1035</v>
      </c>
      <c r="Y96" t="s">
        <v>1024</v>
      </c>
      <c r="Z96" t="s">
        <v>1025</v>
      </c>
    </row>
    <row r="97" spans="1:26" x14ac:dyDescent="0.35">
      <c r="A97" s="249"/>
      <c r="B97" s="261"/>
      <c r="C97" s="254"/>
      <c r="D97" s="254"/>
      <c r="E97" s="91"/>
      <c r="F97" s="256"/>
      <c r="G97" s="286"/>
      <c r="H97" s="265"/>
      <c r="J97" s="254"/>
      <c r="K97" s="254"/>
      <c r="L97" s="256"/>
      <c r="R97" s="249">
        <f t="shared" si="7"/>
        <v>0</v>
      </c>
      <c r="S97">
        <f t="shared" si="8"/>
        <v>0</v>
      </c>
      <c r="T97" t="str">
        <f t="shared" si="9"/>
        <v>Buy</v>
      </c>
      <c r="U97" s="254">
        <f t="shared" si="10"/>
        <v>0</v>
      </c>
      <c r="V97" t="str">
        <f t="shared" si="11"/>
        <v>EULNGFI</v>
      </c>
      <c r="W97" s="361" t="str">
        <f t="shared" si="12"/>
        <v>05/29/2024</v>
      </c>
      <c r="X97" t="s">
        <v>1035</v>
      </c>
      <c r="Y97" t="s">
        <v>1024</v>
      </c>
      <c r="Z97" t="s">
        <v>1025</v>
      </c>
    </row>
    <row r="98" spans="1:26" x14ac:dyDescent="0.35">
      <c r="A98" s="249"/>
      <c r="B98" s="175"/>
      <c r="C98" s="254"/>
      <c r="D98" s="254"/>
      <c r="E98" s="91"/>
      <c r="F98" s="256"/>
      <c r="G98" s="213"/>
      <c r="H98" s="265"/>
      <c r="I98" s="254"/>
      <c r="J98" s="254"/>
      <c r="K98" s="254"/>
      <c r="L98" s="256"/>
      <c r="R98" s="249">
        <f t="shared" si="7"/>
        <v>0</v>
      </c>
      <c r="S98">
        <f t="shared" si="8"/>
        <v>0</v>
      </c>
      <c r="T98" t="str">
        <f t="shared" si="9"/>
        <v>Buy</v>
      </c>
      <c r="U98" s="254">
        <f t="shared" si="10"/>
        <v>0</v>
      </c>
      <c r="V98" t="str">
        <f t="shared" si="11"/>
        <v>EULNGFI</v>
      </c>
      <c r="W98" s="361" t="str">
        <f t="shared" si="12"/>
        <v>05/29/2024</v>
      </c>
      <c r="X98" t="s">
        <v>1035</v>
      </c>
      <c r="Y98" t="s">
        <v>1024</v>
      </c>
      <c r="Z98" t="s">
        <v>1025</v>
      </c>
    </row>
    <row r="99" spans="1:26" x14ac:dyDescent="0.35">
      <c r="A99" s="249"/>
      <c r="B99" s="261"/>
      <c r="C99" s="254"/>
      <c r="D99" s="254"/>
      <c r="E99" s="91"/>
      <c r="F99" s="256"/>
      <c r="G99" s="286"/>
      <c r="H99" s="265"/>
      <c r="J99" s="254"/>
      <c r="K99" s="254"/>
      <c r="L99" s="256"/>
      <c r="R99" s="249">
        <f t="shared" si="7"/>
        <v>0</v>
      </c>
      <c r="S99">
        <f t="shared" si="8"/>
        <v>0</v>
      </c>
      <c r="T99" t="str">
        <f t="shared" si="9"/>
        <v>Buy</v>
      </c>
      <c r="U99" s="254">
        <f t="shared" si="10"/>
        <v>0</v>
      </c>
      <c r="V99" t="str">
        <f t="shared" si="11"/>
        <v>EULNGFI</v>
      </c>
      <c r="W99" s="361" t="str">
        <f t="shared" si="12"/>
        <v>05/29/2024</v>
      </c>
      <c r="X99" t="s">
        <v>1035</v>
      </c>
      <c r="Y99" t="s">
        <v>1024</v>
      </c>
      <c r="Z99" t="s">
        <v>1025</v>
      </c>
    </row>
    <row r="100" spans="1:26" x14ac:dyDescent="0.35">
      <c r="A100" s="249"/>
      <c r="B100" s="261"/>
      <c r="C100" s="254"/>
      <c r="D100" s="254"/>
      <c r="E100" s="91"/>
      <c r="F100" s="256"/>
      <c r="G100" s="286"/>
      <c r="H100" s="265"/>
      <c r="J100" s="254"/>
      <c r="K100" s="254"/>
      <c r="L100" s="256"/>
      <c r="R100" s="249">
        <f t="shared" si="7"/>
        <v>0</v>
      </c>
      <c r="S100">
        <f t="shared" si="8"/>
        <v>0</v>
      </c>
      <c r="T100" t="str">
        <f t="shared" si="9"/>
        <v>Buy</v>
      </c>
      <c r="U100" s="254">
        <f t="shared" si="10"/>
        <v>0</v>
      </c>
      <c r="V100" t="str">
        <f t="shared" si="11"/>
        <v>EULNGFI</v>
      </c>
      <c r="W100" s="361" t="str">
        <f t="shared" si="12"/>
        <v>05/29/2024</v>
      </c>
      <c r="X100" t="s">
        <v>1035</v>
      </c>
      <c r="Y100" t="s">
        <v>1024</v>
      </c>
      <c r="Z100" t="s">
        <v>1025</v>
      </c>
    </row>
    <row r="101" spans="1:26" x14ac:dyDescent="0.35">
      <c r="A101" s="249"/>
      <c r="B101" s="261"/>
      <c r="C101" s="254"/>
      <c r="D101" s="254"/>
      <c r="E101" s="91"/>
      <c r="F101" s="256"/>
      <c r="G101" s="286"/>
      <c r="H101" s="265"/>
      <c r="J101" s="254"/>
      <c r="K101" s="254"/>
      <c r="L101" s="256"/>
      <c r="R101" s="249">
        <f t="shared" si="7"/>
        <v>0</v>
      </c>
      <c r="S101">
        <f t="shared" si="8"/>
        <v>0</v>
      </c>
      <c r="T101" t="str">
        <f t="shared" si="9"/>
        <v>Buy</v>
      </c>
      <c r="U101" s="254">
        <f t="shared" si="10"/>
        <v>0</v>
      </c>
      <c r="V101" t="str">
        <f t="shared" si="11"/>
        <v>EULNGFI</v>
      </c>
      <c r="W101" s="361" t="str">
        <f t="shared" si="12"/>
        <v>05/29/2024</v>
      </c>
      <c r="X101" t="s">
        <v>1035</v>
      </c>
      <c r="Y101" t="s">
        <v>1024</v>
      </c>
      <c r="Z101" t="s">
        <v>1025</v>
      </c>
    </row>
    <row r="102" spans="1:26" x14ac:dyDescent="0.35">
      <c r="A102" s="249"/>
      <c r="B102" s="175"/>
      <c r="C102" s="254"/>
      <c r="D102" s="254"/>
      <c r="E102" s="91"/>
      <c r="F102" s="256"/>
      <c r="G102" s="213"/>
      <c r="H102" s="265"/>
      <c r="I102" s="254"/>
      <c r="J102" s="254"/>
      <c r="K102" s="254"/>
      <c r="L102" s="256"/>
      <c r="R102" s="249">
        <f t="shared" si="7"/>
        <v>0</v>
      </c>
      <c r="S102">
        <f t="shared" si="8"/>
        <v>0</v>
      </c>
      <c r="T102" t="str">
        <f t="shared" si="9"/>
        <v>Buy</v>
      </c>
      <c r="U102" s="254">
        <f t="shared" si="10"/>
        <v>0</v>
      </c>
      <c r="V102" t="str">
        <f t="shared" si="11"/>
        <v>EULNGFI</v>
      </c>
      <c r="W102" s="361" t="str">
        <f t="shared" si="12"/>
        <v>05/29/2024</v>
      </c>
      <c r="X102" t="s">
        <v>1035</v>
      </c>
      <c r="Y102" t="s">
        <v>1024</v>
      </c>
      <c r="Z102" t="s">
        <v>1025</v>
      </c>
    </row>
    <row r="103" spans="1:26" x14ac:dyDescent="0.35">
      <c r="A103" s="249"/>
      <c r="B103" s="261"/>
      <c r="C103" s="254"/>
      <c r="D103" s="254"/>
      <c r="E103" s="91"/>
      <c r="F103" s="256"/>
      <c r="G103" s="286"/>
      <c r="H103" s="265"/>
      <c r="J103" s="254"/>
      <c r="K103" s="254"/>
      <c r="L103" s="256"/>
      <c r="R103" s="249">
        <f t="shared" si="7"/>
        <v>0</v>
      </c>
      <c r="S103">
        <f t="shared" si="8"/>
        <v>0</v>
      </c>
      <c r="T103" t="str">
        <f t="shared" si="9"/>
        <v>Buy</v>
      </c>
      <c r="U103" s="254">
        <f t="shared" si="10"/>
        <v>0</v>
      </c>
      <c r="V103" t="str">
        <f t="shared" si="11"/>
        <v>EULNGFI</v>
      </c>
      <c r="W103" s="361" t="str">
        <f t="shared" si="12"/>
        <v>05/29/2024</v>
      </c>
      <c r="X103" t="s">
        <v>1035</v>
      </c>
      <c r="Y103" t="s">
        <v>1024</v>
      </c>
      <c r="Z103" t="s">
        <v>1025</v>
      </c>
    </row>
    <row r="104" spans="1:26" x14ac:dyDescent="0.35">
      <c r="A104" s="249"/>
      <c r="B104" s="261"/>
      <c r="C104" s="254"/>
      <c r="D104" s="254"/>
      <c r="E104" s="91"/>
      <c r="F104" s="256"/>
      <c r="G104" s="286"/>
      <c r="H104" s="265"/>
      <c r="J104" s="254"/>
      <c r="K104" s="254"/>
      <c r="L104" s="256"/>
      <c r="R104" s="249">
        <f t="shared" si="7"/>
        <v>0</v>
      </c>
      <c r="S104">
        <f t="shared" si="8"/>
        <v>0</v>
      </c>
      <c r="T104" t="str">
        <f t="shared" si="9"/>
        <v>Buy</v>
      </c>
      <c r="U104" s="254">
        <f t="shared" si="10"/>
        <v>0</v>
      </c>
      <c r="V104" t="str">
        <f t="shared" si="11"/>
        <v>EULNGFI</v>
      </c>
      <c r="W104" s="361" t="str">
        <f t="shared" si="12"/>
        <v>05/29/2024</v>
      </c>
      <c r="X104" t="s">
        <v>1035</v>
      </c>
      <c r="Y104" t="s">
        <v>1024</v>
      </c>
      <c r="Z104" t="s">
        <v>1025</v>
      </c>
    </row>
    <row r="105" spans="1:26" x14ac:dyDescent="0.35">
      <c r="B105" s="175"/>
      <c r="C105" s="254"/>
      <c r="D105" s="254"/>
      <c r="E105" s="91"/>
      <c r="F105" s="254"/>
      <c r="G105" s="213"/>
      <c r="I105" s="254"/>
      <c r="J105" s="254"/>
      <c r="K105" s="254"/>
      <c r="L105" s="254"/>
      <c r="R105" s="249">
        <f t="shared" si="7"/>
        <v>0</v>
      </c>
      <c r="S105">
        <f t="shared" si="8"/>
        <v>0</v>
      </c>
      <c r="T105" t="str">
        <f t="shared" si="9"/>
        <v>Buy</v>
      </c>
      <c r="U105" s="254">
        <f t="shared" si="10"/>
        <v>0</v>
      </c>
      <c r="V105" t="str">
        <f t="shared" si="11"/>
        <v>EULNGFI</v>
      </c>
      <c r="W105" s="361" t="str">
        <f t="shared" si="12"/>
        <v>05/29/2024</v>
      </c>
      <c r="X105" t="s">
        <v>1035</v>
      </c>
      <c r="Y105" t="s">
        <v>1024</v>
      </c>
      <c r="Z105" t="s">
        <v>1025</v>
      </c>
    </row>
    <row r="106" spans="1:26" x14ac:dyDescent="0.35">
      <c r="B106" s="261"/>
      <c r="C106" s="254"/>
      <c r="D106" s="254"/>
      <c r="E106" s="91"/>
      <c r="F106" s="254"/>
      <c r="G106" s="286"/>
      <c r="J106" s="254"/>
      <c r="K106" s="254"/>
      <c r="L106" s="254"/>
      <c r="R106" s="249">
        <f t="shared" si="7"/>
        <v>0</v>
      </c>
      <c r="S106">
        <f t="shared" si="8"/>
        <v>0</v>
      </c>
      <c r="T106" t="str">
        <f t="shared" si="9"/>
        <v>Buy</v>
      </c>
      <c r="U106" s="254">
        <f t="shared" si="10"/>
        <v>0</v>
      </c>
      <c r="V106" t="str">
        <f t="shared" si="11"/>
        <v>EULNGFI</v>
      </c>
      <c r="W106" s="361" t="str">
        <f t="shared" si="12"/>
        <v>05/29/2024</v>
      </c>
      <c r="X106" t="s">
        <v>1035</v>
      </c>
      <c r="Y106" t="s">
        <v>1024</v>
      </c>
      <c r="Z106" t="s">
        <v>1025</v>
      </c>
    </row>
    <row r="107" spans="1:26" x14ac:dyDescent="0.35">
      <c r="B107" s="261"/>
      <c r="C107" s="254"/>
      <c r="D107" s="254"/>
      <c r="E107" s="91"/>
      <c r="F107" s="254"/>
      <c r="G107" s="286"/>
      <c r="J107" s="254"/>
      <c r="K107" s="254"/>
      <c r="L107" s="254"/>
      <c r="R107" s="249">
        <f t="shared" si="7"/>
        <v>0</v>
      </c>
      <c r="S107">
        <f t="shared" si="8"/>
        <v>0</v>
      </c>
      <c r="T107" t="str">
        <f t="shared" si="9"/>
        <v>Buy</v>
      </c>
      <c r="U107" s="254">
        <f t="shared" si="10"/>
        <v>0</v>
      </c>
      <c r="V107" t="str">
        <f t="shared" si="11"/>
        <v>EULNGFI</v>
      </c>
      <c r="W107" s="361" t="str">
        <f t="shared" si="12"/>
        <v>05/29/2024</v>
      </c>
      <c r="X107" t="s">
        <v>1035</v>
      </c>
      <c r="Y107" t="s">
        <v>1024</v>
      </c>
      <c r="Z107" t="s">
        <v>1025</v>
      </c>
    </row>
    <row r="108" spans="1:26" x14ac:dyDescent="0.35">
      <c r="B108" s="175"/>
      <c r="C108" s="254"/>
      <c r="D108" s="254"/>
      <c r="E108" s="91"/>
      <c r="F108" s="254"/>
      <c r="G108" s="213"/>
      <c r="I108" s="254"/>
      <c r="J108" s="254"/>
      <c r="K108" s="254"/>
      <c r="L108" s="254"/>
      <c r="R108" s="249">
        <f t="shared" si="7"/>
        <v>0</v>
      </c>
      <c r="S108">
        <f t="shared" si="8"/>
        <v>0</v>
      </c>
      <c r="T108" t="str">
        <f t="shared" si="9"/>
        <v>Buy</v>
      </c>
      <c r="U108" s="254">
        <f t="shared" si="10"/>
        <v>0</v>
      </c>
      <c r="V108" t="str">
        <f t="shared" si="11"/>
        <v>EULNGFI</v>
      </c>
      <c r="W108" s="361" t="str">
        <f t="shared" si="12"/>
        <v>05/29/2024</v>
      </c>
      <c r="X108" t="s">
        <v>1035</v>
      </c>
      <c r="Y108" t="s">
        <v>1024</v>
      </c>
      <c r="Z108" t="s">
        <v>1025</v>
      </c>
    </row>
    <row r="109" spans="1:26" x14ac:dyDescent="0.35">
      <c r="B109" s="175"/>
      <c r="C109" s="254"/>
      <c r="D109" s="254"/>
      <c r="E109" s="91"/>
      <c r="F109" s="254"/>
      <c r="G109" s="213"/>
      <c r="I109" s="254"/>
      <c r="J109" s="254"/>
      <c r="K109" s="254"/>
      <c r="L109" s="254"/>
      <c r="R109" s="249">
        <f t="shared" si="7"/>
        <v>0</v>
      </c>
      <c r="S109">
        <f t="shared" si="8"/>
        <v>0</v>
      </c>
      <c r="T109" t="str">
        <f t="shared" si="9"/>
        <v>Buy</v>
      </c>
      <c r="U109" s="254">
        <f t="shared" si="10"/>
        <v>0</v>
      </c>
      <c r="V109" t="str">
        <f t="shared" si="11"/>
        <v>EULNGFI</v>
      </c>
      <c r="W109" s="361" t="str">
        <f t="shared" si="12"/>
        <v>05/29/2024</v>
      </c>
      <c r="X109" t="s">
        <v>1035</v>
      </c>
      <c r="Y109" t="s">
        <v>1024</v>
      </c>
      <c r="Z109" t="s">
        <v>1025</v>
      </c>
    </row>
    <row r="110" spans="1:26" x14ac:dyDescent="0.35">
      <c r="B110" s="261"/>
      <c r="C110" s="254"/>
      <c r="D110" s="254"/>
      <c r="E110" s="91"/>
      <c r="F110" s="254"/>
      <c r="G110" s="286"/>
      <c r="J110" s="254"/>
      <c r="K110" s="254"/>
      <c r="L110" s="254"/>
      <c r="R110" s="249">
        <f t="shared" si="7"/>
        <v>0</v>
      </c>
      <c r="S110">
        <f t="shared" si="8"/>
        <v>0</v>
      </c>
      <c r="T110" t="str">
        <f t="shared" si="9"/>
        <v>Buy</v>
      </c>
      <c r="U110" s="254">
        <f t="shared" si="10"/>
        <v>0</v>
      </c>
      <c r="V110" t="str">
        <f t="shared" si="11"/>
        <v>EULNGFI</v>
      </c>
      <c r="W110" s="361" t="str">
        <f t="shared" si="12"/>
        <v>05/29/2024</v>
      </c>
      <c r="X110" t="s">
        <v>1035</v>
      </c>
      <c r="Y110" t="s">
        <v>1024</v>
      </c>
      <c r="Z110" t="s">
        <v>1025</v>
      </c>
    </row>
    <row r="111" spans="1:26" x14ac:dyDescent="0.35">
      <c r="B111" s="175"/>
      <c r="C111" s="254"/>
      <c r="D111" s="254"/>
      <c r="E111" s="91"/>
      <c r="F111" s="254"/>
      <c r="G111" s="213"/>
      <c r="I111" s="254"/>
      <c r="J111" s="254"/>
      <c r="K111" s="254"/>
      <c r="L111" s="254"/>
      <c r="R111" s="249">
        <f t="shared" si="7"/>
        <v>0</v>
      </c>
      <c r="S111">
        <f t="shared" si="8"/>
        <v>0</v>
      </c>
      <c r="T111" t="str">
        <f t="shared" si="9"/>
        <v>Buy</v>
      </c>
      <c r="U111" s="254">
        <f t="shared" si="10"/>
        <v>0</v>
      </c>
      <c r="V111" t="str">
        <f t="shared" si="11"/>
        <v>EULNGFI</v>
      </c>
      <c r="W111" s="361" t="str">
        <f t="shared" si="12"/>
        <v>05/29/2024</v>
      </c>
      <c r="X111" t="s">
        <v>1035</v>
      </c>
      <c r="Y111" t="s">
        <v>1024</v>
      </c>
      <c r="Z111" t="s">
        <v>1025</v>
      </c>
    </row>
    <row r="112" spans="1:26" x14ac:dyDescent="0.35">
      <c r="B112" s="261"/>
      <c r="C112" s="254"/>
      <c r="D112" s="254"/>
      <c r="E112" s="91"/>
      <c r="F112" s="254"/>
      <c r="G112" s="286"/>
      <c r="J112" s="254"/>
      <c r="K112" s="254"/>
      <c r="L112" s="254"/>
      <c r="R112" s="249">
        <f t="shared" si="7"/>
        <v>0</v>
      </c>
      <c r="S112">
        <f t="shared" si="8"/>
        <v>0</v>
      </c>
      <c r="T112" t="str">
        <f t="shared" si="9"/>
        <v>Buy</v>
      </c>
      <c r="U112" s="254">
        <f t="shared" si="10"/>
        <v>0</v>
      </c>
      <c r="V112" t="str">
        <f t="shared" si="11"/>
        <v>EULNGFI</v>
      </c>
      <c r="W112" s="361" t="str">
        <f t="shared" si="12"/>
        <v>05/29/2024</v>
      </c>
      <c r="X112" t="s">
        <v>1035</v>
      </c>
      <c r="Y112" t="s">
        <v>1024</v>
      </c>
      <c r="Z112" t="s">
        <v>1025</v>
      </c>
    </row>
    <row r="113" spans="2:26" x14ac:dyDescent="0.35">
      <c r="B113" s="261"/>
      <c r="C113" s="254"/>
      <c r="D113" s="254"/>
      <c r="E113" s="91"/>
      <c r="F113" s="254"/>
      <c r="G113" s="286"/>
      <c r="J113" s="254"/>
      <c r="K113" s="254"/>
      <c r="L113" s="254"/>
      <c r="R113" s="249">
        <f t="shared" si="7"/>
        <v>0</v>
      </c>
      <c r="S113">
        <f t="shared" si="8"/>
        <v>0</v>
      </c>
      <c r="T113" t="str">
        <f t="shared" si="9"/>
        <v>Buy</v>
      </c>
      <c r="U113" s="254">
        <f t="shared" si="10"/>
        <v>0</v>
      </c>
      <c r="V113" t="str">
        <f t="shared" si="11"/>
        <v>EULNGFI</v>
      </c>
      <c r="W113" s="361" t="str">
        <f t="shared" si="12"/>
        <v>05/29/2024</v>
      </c>
      <c r="X113" t="s">
        <v>1035</v>
      </c>
      <c r="Y113" t="s">
        <v>1024</v>
      </c>
      <c r="Z113" t="s">
        <v>1025</v>
      </c>
    </row>
    <row r="114" spans="2:26" x14ac:dyDescent="0.35">
      <c r="B114" s="175"/>
      <c r="C114" s="254"/>
      <c r="D114" s="254"/>
      <c r="E114" s="91"/>
      <c r="F114" s="254"/>
      <c r="G114" s="213"/>
      <c r="I114" s="254"/>
      <c r="J114" s="254"/>
      <c r="K114" s="254"/>
      <c r="L114" s="254"/>
      <c r="R114" s="249">
        <f t="shared" si="7"/>
        <v>0</v>
      </c>
      <c r="S114">
        <f t="shared" si="8"/>
        <v>0</v>
      </c>
      <c r="T114" t="str">
        <f t="shared" si="9"/>
        <v>Buy</v>
      </c>
      <c r="U114" s="254">
        <f t="shared" si="10"/>
        <v>0</v>
      </c>
      <c r="V114" t="str">
        <f t="shared" si="11"/>
        <v>EULNGFI</v>
      </c>
      <c r="W114" s="361" t="str">
        <f t="shared" si="12"/>
        <v>05/29/2024</v>
      </c>
      <c r="X114" t="s">
        <v>1035</v>
      </c>
      <c r="Y114" t="s">
        <v>1024</v>
      </c>
      <c r="Z114" t="s">
        <v>1025</v>
      </c>
    </row>
    <row r="115" spans="2:26" x14ac:dyDescent="0.35">
      <c r="B115" s="175"/>
      <c r="C115" s="254"/>
      <c r="D115" s="254"/>
      <c r="E115" s="91"/>
      <c r="F115" s="254"/>
      <c r="G115" s="213"/>
      <c r="I115" s="254"/>
      <c r="J115" s="254"/>
      <c r="K115" s="254"/>
      <c r="L115" s="254"/>
      <c r="R115" s="249">
        <f t="shared" si="7"/>
        <v>0</v>
      </c>
      <c r="S115">
        <f t="shared" si="8"/>
        <v>0</v>
      </c>
      <c r="T115" t="str">
        <f t="shared" si="9"/>
        <v>Buy</v>
      </c>
      <c r="U115" s="254">
        <f t="shared" si="10"/>
        <v>0</v>
      </c>
      <c r="V115" t="str">
        <f t="shared" si="11"/>
        <v>EULNGFI</v>
      </c>
      <c r="W115" s="361" t="str">
        <f t="shared" si="12"/>
        <v>05/29/2024</v>
      </c>
      <c r="X115" t="s">
        <v>1035</v>
      </c>
      <c r="Y115" t="s">
        <v>1024</v>
      </c>
      <c r="Z115" t="s">
        <v>1025</v>
      </c>
    </row>
    <row r="116" spans="2:26" x14ac:dyDescent="0.35">
      <c r="B116" s="175"/>
      <c r="C116" s="254"/>
      <c r="D116" s="254"/>
      <c r="E116" s="91"/>
      <c r="F116" s="254"/>
      <c r="G116" s="213"/>
      <c r="J116" s="254"/>
      <c r="K116" s="254"/>
      <c r="L116" s="254"/>
      <c r="R116" s="249">
        <f t="shared" si="7"/>
        <v>0</v>
      </c>
      <c r="S116">
        <f t="shared" si="8"/>
        <v>0</v>
      </c>
      <c r="T116" t="str">
        <f t="shared" si="9"/>
        <v>Buy</v>
      </c>
      <c r="U116" s="254">
        <f t="shared" si="10"/>
        <v>0</v>
      </c>
      <c r="V116" t="str">
        <f t="shared" si="11"/>
        <v>EULNGFI</v>
      </c>
      <c r="W116" s="361" t="str">
        <f t="shared" si="12"/>
        <v>05/29/2024</v>
      </c>
      <c r="X116" t="s">
        <v>1035</v>
      </c>
      <c r="Y116" t="s">
        <v>1024</v>
      </c>
      <c r="Z116" t="s">
        <v>1025</v>
      </c>
    </row>
    <row r="117" spans="2:26" x14ac:dyDescent="0.35">
      <c r="B117" s="261"/>
      <c r="C117" s="254"/>
      <c r="D117" s="254"/>
      <c r="E117" s="91"/>
      <c r="F117" s="254"/>
      <c r="G117" s="286"/>
      <c r="J117" s="254"/>
      <c r="K117" s="254"/>
      <c r="L117" s="254"/>
      <c r="R117" s="249">
        <f t="shared" si="7"/>
        <v>0</v>
      </c>
      <c r="S117">
        <f t="shared" si="8"/>
        <v>0</v>
      </c>
      <c r="T117" t="str">
        <f t="shared" si="9"/>
        <v>Buy</v>
      </c>
      <c r="U117" s="254">
        <f t="shared" si="10"/>
        <v>0</v>
      </c>
      <c r="V117" t="str">
        <f t="shared" si="11"/>
        <v>EULNGFI</v>
      </c>
      <c r="W117" s="361" t="str">
        <f t="shared" si="12"/>
        <v>05/29/2024</v>
      </c>
      <c r="X117" t="s">
        <v>1035</v>
      </c>
      <c r="Y117" t="s">
        <v>1024</v>
      </c>
      <c r="Z117" t="s">
        <v>1025</v>
      </c>
    </row>
    <row r="118" spans="2:26" x14ac:dyDescent="0.35">
      <c r="B118" s="175"/>
      <c r="C118" s="254"/>
      <c r="D118" s="254"/>
      <c r="E118" s="91"/>
      <c r="F118" s="254"/>
      <c r="G118" s="213"/>
      <c r="I118" s="254"/>
      <c r="J118" s="254"/>
      <c r="K118" s="254"/>
      <c r="L118" s="254"/>
      <c r="R118" s="249">
        <f t="shared" si="7"/>
        <v>0</v>
      </c>
      <c r="S118">
        <f t="shared" si="8"/>
        <v>0</v>
      </c>
      <c r="T118" t="str">
        <f t="shared" si="9"/>
        <v>Buy</v>
      </c>
      <c r="U118" s="254">
        <f t="shared" si="10"/>
        <v>0</v>
      </c>
      <c r="V118" t="str">
        <f t="shared" si="11"/>
        <v>EULNGFI</v>
      </c>
      <c r="W118" s="361" t="str">
        <f t="shared" si="12"/>
        <v>05/29/2024</v>
      </c>
      <c r="X118" t="s">
        <v>1035</v>
      </c>
      <c r="Y118" t="s">
        <v>1024</v>
      </c>
      <c r="Z118" t="s">
        <v>1025</v>
      </c>
    </row>
    <row r="119" spans="2:26" x14ac:dyDescent="0.35">
      <c r="B119" s="261"/>
      <c r="C119" s="254"/>
      <c r="D119" s="254"/>
      <c r="E119" s="91"/>
      <c r="F119" s="254"/>
      <c r="G119" s="286"/>
      <c r="J119" s="254"/>
      <c r="K119" s="254"/>
      <c r="L119" s="254"/>
      <c r="R119" s="249">
        <f t="shared" si="7"/>
        <v>0</v>
      </c>
      <c r="S119">
        <f t="shared" si="8"/>
        <v>0</v>
      </c>
      <c r="T119" t="str">
        <f t="shared" si="9"/>
        <v>Buy</v>
      </c>
      <c r="U119" s="254">
        <f t="shared" si="10"/>
        <v>0</v>
      </c>
      <c r="V119" t="str">
        <f t="shared" si="11"/>
        <v>EULNGFI</v>
      </c>
      <c r="W119" s="361" t="str">
        <f t="shared" si="12"/>
        <v>05/29/2024</v>
      </c>
      <c r="X119" t="s">
        <v>1035</v>
      </c>
      <c r="Y119" t="s">
        <v>1024</v>
      </c>
      <c r="Z119" t="s">
        <v>1025</v>
      </c>
    </row>
    <row r="120" spans="2:26" x14ac:dyDescent="0.35">
      <c r="B120" s="261"/>
      <c r="C120" s="254"/>
      <c r="D120" s="254"/>
      <c r="E120" s="91"/>
      <c r="F120" s="254"/>
      <c r="G120" s="286"/>
      <c r="J120" s="254"/>
      <c r="K120" s="254"/>
      <c r="L120" s="254"/>
      <c r="R120" s="249">
        <f t="shared" si="7"/>
        <v>0</v>
      </c>
      <c r="S120">
        <f t="shared" si="8"/>
        <v>0</v>
      </c>
      <c r="T120" t="str">
        <f t="shared" si="9"/>
        <v>Buy</v>
      </c>
      <c r="U120" s="254">
        <f t="shared" si="10"/>
        <v>0</v>
      </c>
      <c r="V120" t="str">
        <f t="shared" si="11"/>
        <v>EULNGFI</v>
      </c>
      <c r="W120" s="361" t="str">
        <f t="shared" si="12"/>
        <v>05/29/2024</v>
      </c>
      <c r="X120" t="s">
        <v>1035</v>
      </c>
      <c r="Y120" t="s">
        <v>1024</v>
      </c>
      <c r="Z120" t="s">
        <v>1025</v>
      </c>
    </row>
    <row r="121" spans="2:26" x14ac:dyDescent="0.35">
      <c r="B121" s="175"/>
      <c r="C121" s="254"/>
      <c r="D121" s="254"/>
      <c r="E121" s="91"/>
      <c r="F121" s="254"/>
      <c r="G121" s="213"/>
      <c r="I121" s="254"/>
      <c r="J121" s="254"/>
      <c r="K121" s="254"/>
      <c r="L121" s="254"/>
      <c r="R121" s="249">
        <f t="shared" si="7"/>
        <v>0</v>
      </c>
      <c r="S121">
        <f t="shared" si="8"/>
        <v>0</v>
      </c>
      <c r="T121" t="str">
        <f t="shared" si="9"/>
        <v>Buy</v>
      </c>
      <c r="U121" s="254">
        <f t="shared" si="10"/>
        <v>0</v>
      </c>
      <c r="V121" t="str">
        <f t="shared" si="11"/>
        <v>EULNGFI</v>
      </c>
      <c r="W121" s="361" t="str">
        <f t="shared" si="12"/>
        <v>05/29/2024</v>
      </c>
      <c r="X121" t="s">
        <v>1035</v>
      </c>
      <c r="Y121" t="s">
        <v>1024</v>
      </c>
      <c r="Z121" t="s">
        <v>1025</v>
      </c>
    </row>
    <row r="122" spans="2:26" x14ac:dyDescent="0.35">
      <c r="B122" s="261"/>
      <c r="C122" s="254"/>
      <c r="D122" s="254"/>
      <c r="E122" s="91"/>
      <c r="F122" s="254"/>
      <c r="G122" s="286"/>
      <c r="J122" s="254"/>
      <c r="K122" s="254"/>
      <c r="L122" s="254"/>
      <c r="R122" s="249">
        <f t="shared" si="7"/>
        <v>0</v>
      </c>
      <c r="S122">
        <f t="shared" si="8"/>
        <v>0</v>
      </c>
      <c r="T122" t="str">
        <f t="shared" si="9"/>
        <v>Buy</v>
      </c>
      <c r="U122" s="254">
        <f t="shared" si="10"/>
        <v>0</v>
      </c>
      <c r="V122" t="str">
        <f t="shared" si="11"/>
        <v>EULNGFI</v>
      </c>
      <c r="W122" s="361" t="str">
        <f t="shared" si="12"/>
        <v>05/29/2024</v>
      </c>
      <c r="X122" t="s">
        <v>1035</v>
      </c>
      <c r="Y122" t="s">
        <v>1024</v>
      </c>
      <c r="Z122" t="s">
        <v>1025</v>
      </c>
    </row>
    <row r="123" spans="2:26" x14ac:dyDescent="0.35">
      <c r="B123" s="261"/>
      <c r="C123" s="254"/>
      <c r="D123" s="254"/>
      <c r="E123" s="91"/>
      <c r="F123" s="254"/>
      <c r="G123" s="286"/>
      <c r="J123" s="254"/>
      <c r="K123" s="254"/>
      <c r="L123" s="254"/>
      <c r="R123" s="249">
        <f t="shared" si="7"/>
        <v>0</v>
      </c>
      <c r="S123">
        <f t="shared" si="8"/>
        <v>0</v>
      </c>
      <c r="T123" t="str">
        <f t="shared" si="9"/>
        <v>Buy</v>
      </c>
      <c r="U123" s="254">
        <f t="shared" si="10"/>
        <v>0</v>
      </c>
      <c r="V123" t="str">
        <f t="shared" si="11"/>
        <v>EULNGFI</v>
      </c>
      <c r="W123" s="361" t="str">
        <f t="shared" si="12"/>
        <v>05/29/2024</v>
      </c>
      <c r="X123" t="s">
        <v>1035</v>
      </c>
      <c r="Y123" t="s">
        <v>1024</v>
      </c>
      <c r="Z123" t="s">
        <v>1025</v>
      </c>
    </row>
    <row r="124" spans="2:26" x14ac:dyDescent="0.35">
      <c r="B124" s="175"/>
      <c r="C124" s="254"/>
      <c r="D124" s="254"/>
      <c r="E124" s="91"/>
      <c r="F124" s="254"/>
      <c r="G124" s="213"/>
      <c r="I124" s="254"/>
      <c r="J124" s="254"/>
      <c r="K124" s="254"/>
      <c r="L124" s="254"/>
      <c r="R124" s="249">
        <f t="shared" si="7"/>
        <v>0</v>
      </c>
      <c r="S124">
        <f t="shared" si="8"/>
        <v>0</v>
      </c>
      <c r="T124" t="str">
        <f t="shared" si="9"/>
        <v>Buy</v>
      </c>
      <c r="U124" s="254">
        <f t="shared" si="10"/>
        <v>0</v>
      </c>
      <c r="V124" t="str">
        <f t="shared" si="11"/>
        <v>EULNGFI</v>
      </c>
      <c r="W124" s="361" t="str">
        <f t="shared" si="12"/>
        <v>05/29/2024</v>
      </c>
      <c r="X124" t="s">
        <v>1035</v>
      </c>
      <c r="Y124" t="s">
        <v>1024</v>
      </c>
      <c r="Z124" t="s">
        <v>1025</v>
      </c>
    </row>
    <row r="125" spans="2:26" x14ac:dyDescent="0.35">
      <c r="B125" s="175"/>
      <c r="C125" s="254"/>
      <c r="D125" s="254"/>
      <c r="E125" s="91"/>
      <c r="F125" s="254"/>
      <c r="G125" s="213"/>
      <c r="I125" s="254"/>
      <c r="J125" s="254"/>
      <c r="K125" s="254"/>
      <c r="L125" s="254"/>
      <c r="R125" s="249">
        <f t="shared" si="7"/>
        <v>0</v>
      </c>
      <c r="S125">
        <f t="shared" si="8"/>
        <v>0</v>
      </c>
      <c r="T125" t="str">
        <f t="shared" si="9"/>
        <v>Buy</v>
      </c>
      <c r="U125" s="254">
        <f t="shared" si="10"/>
        <v>0</v>
      </c>
      <c r="V125" t="str">
        <f t="shared" si="11"/>
        <v>EULNGFI</v>
      </c>
      <c r="W125" s="361" t="str">
        <f t="shared" si="12"/>
        <v>05/29/2024</v>
      </c>
      <c r="X125" t="s">
        <v>1035</v>
      </c>
      <c r="Y125" t="s">
        <v>1024</v>
      </c>
      <c r="Z125" t="s">
        <v>1025</v>
      </c>
    </row>
    <row r="126" spans="2:26" x14ac:dyDescent="0.35">
      <c r="B126" s="175"/>
      <c r="C126" s="254"/>
      <c r="D126" s="254"/>
      <c r="E126" s="91"/>
      <c r="F126" s="254"/>
      <c r="G126" s="213"/>
      <c r="I126" s="254"/>
      <c r="J126" s="254"/>
      <c r="K126" s="254"/>
      <c r="L126" s="254"/>
      <c r="R126" s="249">
        <f t="shared" si="7"/>
        <v>0</v>
      </c>
      <c r="S126">
        <f t="shared" si="8"/>
        <v>0</v>
      </c>
      <c r="T126" t="str">
        <f t="shared" si="9"/>
        <v>Buy</v>
      </c>
      <c r="U126" s="254">
        <f t="shared" si="10"/>
        <v>0</v>
      </c>
      <c r="V126" t="str">
        <f t="shared" si="11"/>
        <v>EULNGFI</v>
      </c>
      <c r="W126" s="361" t="str">
        <f t="shared" si="12"/>
        <v>05/29/2024</v>
      </c>
      <c r="X126" t="s">
        <v>1035</v>
      </c>
      <c r="Y126" t="s">
        <v>1024</v>
      </c>
      <c r="Z126" t="s">
        <v>1025</v>
      </c>
    </row>
    <row r="127" spans="2:26" x14ac:dyDescent="0.35">
      <c r="B127" s="261"/>
      <c r="C127" s="254"/>
      <c r="D127" s="254"/>
      <c r="E127" s="91"/>
      <c r="F127" s="254"/>
      <c r="G127" s="286"/>
      <c r="J127" s="254"/>
      <c r="K127" s="254"/>
      <c r="L127" s="254"/>
      <c r="R127" s="249">
        <f t="shared" si="7"/>
        <v>0</v>
      </c>
      <c r="S127">
        <f t="shared" si="8"/>
        <v>0</v>
      </c>
      <c r="T127" t="str">
        <f t="shared" si="9"/>
        <v>Buy</v>
      </c>
      <c r="U127" s="254">
        <f t="shared" si="10"/>
        <v>0</v>
      </c>
      <c r="V127" t="str">
        <f t="shared" si="11"/>
        <v>EULNGFI</v>
      </c>
      <c r="W127" s="361" t="str">
        <f t="shared" si="12"/>
        <v>05/29/2024</v>
      </c>
      <c r="X127" t="s">
        <v>1035</v>
      </c>
      <c r="Y127" t="s">
        <v>1024</v>
      </c>
      <c r="Z127" t="s">
        <v>1025</v>
      </c>
    </row>
    <row r="128" spans="2:26" x14ac:dyDescent="0.35">
      <c r="B128" s="261"/>
      <c r="C128" s="254"/>
      <c r="D128" s="254"/>
      <c r="E128" s="91"/>
      <c r="F128" s="254"/>
      <c r="G128" s="286"/>
      <c r="J128" s="254"/>
      <c r="K128" s="254"/>
      <c r="L128" s="254"/>
      <c r="R128" s="249">
        <f t="shared" si="7"/>
        <v>0</v>
      </c>
      <c r="S128">
        <f t="shared" si="8"/>
        <v>0</v>
      </c>
      <c r="T128" t="str">
        <f t="shared" si="9"/>
        <v>Buy</v>
      </c>
      <c r="U128" s="254">
        <f t="shared" si="10"/>
        <v>0</v>
      </c>
      <c r="V128" t="str">
        <f t="shared" si="11"/>
        <v>EULNGFI</v>
      </c>
      <c r="W128" s="361" t="str">
        <f t="shared" si="12"/>
        <v>05/29/2024</v>
      </c>
      <c r="X128" t="s">
        <v>1035</v>
      </c>
      <c r="Y128" t="s">
        <v>1024</v>
      </c>
      <c r="Z128" t="s">
        <v>1025</v>
      </c>
    </row>
    <row r="129" spans="2:26" x14ac:dyDescent="0.35">
      <c r="B129" s="175"/>
      <c r="C129" s="254"/>
      <c r="D129" s="254"/>
      <c r="E129" s="91"/>
      <c r="F129" s="254"/>
      <c r="G129" s="213"/>
      <c r="I129" s="254"/>
      <c r="J129" s="254"/>
      <c r="K129" s="254"/>
      <c r="L129" s="254"/>
      <c r="R129" s="249">
        <f t="shared" si="7"/>
        <v>0</v>
      </c>
      <c r="S129">
        <f t="shared" si="8"/>
        <v>0</v>
      </c>
      <c r="T129" t="str">
        <f t="shared" si="9"/>
        <v>Buy</v>
      </c>
      <c r="U129" s="254">
        <f t="shared" si="10"/>
        <v>0</v>
      </c>
      <c r="V129" t="str">
        <f t="shared" si="11"/>
        <v>EULNGFI</v>
      </c>
      <c r="W129" s="361" t="str">
        <f t="shared" si="12"/>
        <v>05/29/2024</v>
      </c>
      <c r="X129" t="s">
        <v>1035</v>
      </c>
      <c r="Y129" t="s">
        <v>1024</v>
      </c>
      <c r="Z129" t="s">
        <v>1025</v>
      </c>
    </row>
    <row r="130" spans="2:26" x14ac:dyDescent="0.35">
      <c r="B130" s="261"/>
      <c r="C130" s="254"/>
      <c r="D130" s="254"/>
      <c r="E130" s="91"/>
      <c r="F130" s="254"/>
      <c r="G130" s="286"/>
      <c r="J130" s="254"/>
      <c r="K130" s="254"/>
      <c r="L130" s="254"/>
      <c r="R130" s="249">
        <f t="shared" si="7"/>
        <v>0</v>
      </c>
      <c r="S130">
        <f t="shared" si="8"/>
        <v>0</v>
      </c>
      <c r="T130" t="str">
        <f t="shared" si="9"/>
        <v>Buy</v>
      </c>
      <c r="U130" s="254">
        <f t="shared" si="10"/>
        <v>0</v>
      </c>
      <c r="V130" t="str">
        <f t="shared" si="11"/>
        <v>EULNGFI</v>
      </c>
      <c r="W130" s="361" t="str">
        <f t="shared" si="12"/>
        <v>05/29/2024</v>
      </c>
      <c r="X130" t="s">
        <v>1035</v>
      </c>
      <c r="Y130" t="s">
        <v>1024</v>
      </c>
      <c r="Z130" t="s">
        <v>1025</v>
      </c>
    </row>
    <row r="131" spans="2:26" x14ac:dyDescent="0.35">
      <c r="B131" s="175"/>
      <c r="C131" s="254"/>
      <c r="D131" s="254"/>
      <c r="E131" s="91"/>
      <c r="F131" s="254"/>
      <c r="G131" s="213"/>
      <c r="I131" s="254"/>
      <c r="J131" s="254"/>
      <c r="K131" s="254"/>
      <c r="L131" s="254"/>
      <c r="R131" s="249">
        <f t="shared" si="7"/>
        <v>0</v>
      </c>
      <c r="S131">
        <f t="shared" si="8"/>
        <v>0</v>
      </c>
      <c r="T131" t="str">
        <f t="shared" si="9"/>
        <v>Buy</v>
      </c>
      <c r="U131" s="254">
        <f t="shared" si="10"/>
        <v>0</v>
      </c>
      <c r="V131" t="str">
        <f t="shared" si="11"/>
        <v>EULNGFI</v>
      </c>
      <c r="W131" s="361" t="str">
        <f t="shared" si="12"/>
        <v>05/29/2024</v>
      </c>
      <c r="X131" t="s">
        <v>1035</v>
      </c>
      <c r="Y131" t="s">
        <v>1024</v>
      </c>
      <c r="Z131" t="s">
        <v>1025</v>
      </c>
    </row>
    <row r="132" spans="2:26" x14ac:dyDescent="0.35">
      <c r="B132" s="261"/>
      <c r="C132" s="254"/>
      <c r="D132" s="254"/>
      <c r="E132" s="91"/>
      <c r="F132" s="254"/>
      <c r="G132" s="286"/>
      <c r="J132" s="254"/>
      <c r="K132" s="254"/>
      <c r="L132" s="254"/>
      <c r="R132" s="249">
        <f t="shared" si="7"/>
        <v>0</v>
      </c>
      <c r="S132">
        <f t="shared" si="8"/>
        <v>0</v>
      </c>
      <c r="T132" t="str">
        <f t="shared" si="9"/>
        <v>Buy</v>
      </c>
      <c r="U132" s="254">
        <f t="shared" si="10"/>
        <v>0</v>
      </c>
      <c r="V132" t="str">
        <f t="shared" si="11"/>
        <v>EULNGFI</v>
      </c>
      <c r="W132" s="361" t="str">
        <f t="shared" si="12"/>
        <v>05/29/2024</v>
      </c>
      <c r="X132" t="s">
        <v>1035</v>
      </c>
      <c r="Y132" t="s">
        <v>1024</v>
      </c>
      <c r="Z132" t="s">
        <v>1025</v>
      </c>
    </row>
    <row r="133" spans="2:26" x14ac:dyDescent="0.35">
      <c r="B133" s="261"/>
      <c r="C133" s="254"/>
      <c r="D133" s="254"/>
      <c r="E133" s="91"/>
      <c r="F133" s="254"/>
      <c r="G133" s="286"/>
      <c r="J133" s="254"/>
      <c r="K133" s="254"/>
      <c r="L133" s="254"/>
      <c r="R133" s="249">
        <f t="shared" si="7"/>
        <v>0</v>
      </c>
      <c r="S133">
        <f t="shared" si="8"/>
        <v>0</v>
      </c>
      <c r="T133" t="str">
        <f t="shared" si="9"/>
        <v>Buy</v>
      </c>
      <c r="U133" s="254">
        <f t="shared" si="10"/>
        <v>0</v>
      </c>
      <c r="V133" t="str">
        <f t="shared" si="11"/>
        <v>EULNGFI</v>
      </c>
      <c r="W133" s="361" t="str">
        <f t="shared" si="12"/>
        <v>05/29/2024</v>
      </c>
      <c r="X133" t="s">
        <v>1035</v>
      </c>
      <c r="Y133" t="s">
        <v>1024</v>
      </c>
      <c r="Z133" t="s">
        <v>1025</v>
      </c>
    </row>
    <row r="134" spans="2:26" x14ac:dyDescent="0.35">
      <c r="B134" s="175"/>
      <c r="C134" s="254"/>
      <c r="D134" s="254"/>
      <c r="E134" s="91"/>
      <c r="F134" s="254"/>
      <c r="G134" s="213"/>
      <c r="I134" s="254"/>
      <c r="J134" s="254"/>
      <c r="K134" s="254"/>
      <c r="L134" s="254"/>
      <c r="R134" s="249">
        <f t="shared" ref="R134:R197" si="13">N134</f>
        <v>0</v>
      </c>
      <c r="S134">
        <f t="shared" ref="S134:S197" si="14">A134</f>
        <v>0</v>
      </c>
      <c r="T134" t="str">
        <f t="shared" ref="T134:T197" si="15">IF(J134&lt;0,"Sell","Buy")</f>
        <v>Buy</v>
      </c>
      <c r="U134" s="254">
        <f t="shared" ref="U134:U197" si="16">ABS(J134)</f>
        <v>0</v>
      </c>
      <c r="V134" t="str">
        <f t="shared" ref="V134:V197" si="17">IF(O134="OIS Swap","EUFFSW",IF(O134="SPOT","EUFFFX",IF(O134="FORWARD","EUFFFX",IF(O134="US GOVERNMENT","USFIDRV",IF(O134="Financial commodity future.","USEQ",IF(O134="Credit Default Swap","EUFFSW",IF(O134="CDS Index","EUFFSW","EULNGFI")))))))</f>
        <v>EULNGFI</v>
      </c>
      <c r="W134" s="361" t="str">
        <f t="shared" ref="W134:W197" si="18">IF(R134="Y-C59", IF(O134="Financial commodity future.",$S$1,$S$3),IF(O134="Financial commodity future.",$S$1,$S$2))</f>
        <v>05/29/2024</v>
      </c>
      <c r="X134" t="s">
        <v>1035</v>
      </c>
      <c r="Y134" t="s">
        <v>1024</v>
      </c>
      <c r="Z134" t="s">
        <v>1025</v>
      </c>
    </row>
    <row r="135" spans="2:26" x14ac:dyDescent="0.35">
      <c r="B135" s="175"/>
      <c r="C135" s="254"/>
      <c r="D135" s="254"/>
      <c r="E135" s="91"/>
      <c r="F135" s="254"/>
      <c r="G135" s="213"/>
      <c r="I135" s="254"/>
      <c r="J135" s="254"/>
      <c r="K135" s="254"/>
      <c r="L135" s="254"/>
      <c r="R135" s="249">
        <f t="shared" si="13"/>
        <v>0</v>
      </c>
      <c r="S135">
        <f t="shared" si="14"/>
        <v>0</v>
      </c>
      <c r="T135" t="str">
        <f t="shared" si="15"/>
        <v>Buy</v>
      </c>
      <c r="U135" s="254">
        <f t="shared" si="16"/>
        <v>0</v>
      </c>
      <c r="V135" t="str">
        <f t="shared" si="17"/>
        <v>EULNGFI</v>
      </c>
      <c r="W135" s="361" t="str">
        <f t="shared" si="18"/>
        <v>05/29/2024</v>
      </c>
      <c r="X135" t="s">
        <v>1035</v>
      </c>
      <c r="Y135" t="s">
        <v>1024</v>
      </c>
      <c r="Z135" t="s">
        <v>1025</v>
      </c>
    </row>
    <row r="136" spans="2:26" x14ac:dyDescent="0.35">
      <c r="B136" s="175"/>
      <c r="C136" s="254"/>
      <c r="D136" s="254"/>
      <c r="E136" s="91"/>
      <c r="F136" s="254"/>
      <c r="G136" s="213"/>
      <c r="I136" s="254"/>
      <c r="J136" s="254"/>
      <c r="K136" s="254"/>
      <c r="L136" s="254"/>
      <c r="R136" s="249">
        <f t="shared" si="13"/>
        <v>0</v>
      </c>
      <c r="S136">
        <f t="shared" si="14"/>
        <v>0</v>
      </c>
      <c r="T136" t="str">
        <f t="shared" si="15"/>
        <v>Buy</v>
      </c>
      <c r="U136" s="254">
        <f t="shared" si="16"/>
        <v>0</v>
      </c>
      <c r="V136" t="str">
        <f t="shared" si="17"/>
        <v>EULNGFI</v>
      </c>
      <c r="W136" s="361" t="str">
        <f t="shared" si="18"/>
        <v>05/29/2024</v>
      </c>
      <c r="X136" t="s">
        <v>1035</v>
      </c>
      <c r="Y136" t="s">
        <v>1024</v>
      </c>
      <c r="Z136" t="s">
        <v>1025</v>
      </c>
    </row>
    <row r="137" spans="2:26" x14ac:dyDescent="0.35">
      <c r="B137" s="261"/>
      <c r="C137" s="254"/>
      <c r="D137" s="254"/>
      <c r="E137" s="91"/>
      <c r="F137" s="254"/>
      <c r="G137" s="286"/>
      <c r="J137" s="254"/>
      <c r="K137" s="254"/>
      <c r="L137" s="254"/>
      <c r="R137" s="249">
        <f t="shared" si="13"/>
        <v>0</v>
      </c>
      <c r="S137">
        <f t="shared" si="14"/>
        <v>0</v>
      </c>
      <c r="T137" t="str">
        <f t="shared" si="15"/>
        <v>Buy</v>
      </c>
      <c r="U137" s="254">
        <f t="shared" si="16"/>
        <v>0</v>
      </c>
      <c r="V137" t="str">
        <f t="shared" si="17"/>
        <v>EULNGFI</v>
      </c>
      <c r="W137" s="361" t="str">
        <f t="shared" si="18"/>
        <v>05/29/2024</v>
      </c>
      <c r="X137" t="s">
        <v>1035</v>
      </c>
      <c r="Y137" t="s">
        <v>1024</v>
      </c>
      <c r="Z137" t="s">
        <v>1025</v>
      </c>
    </row>
    <row r="138" spans="2:26" x14ac:dyDescent="0.35">
      <c r="B138" s="261"/>
      <c r="C138" s="254"/>
      <c r="D138" s="254"/>
      <c r="E138" s="91"/>
      <c r="F138" s="254"/>
      <c r="G138" s="286"/>
      <c r="J138" s="254"/>
      <c r="K138" s="254"/>
      <c r="L138" s="254"/>
      <c r="R138" s="249">
        <f t="shared" si="13"/>
        <v>0</v>
      </c>
      <c r="S138">
        <f t="shared" si="14"/>
        <v>0</v>
      </c>
      <c r="T138" t="str">
        <f t="shared" si="15"/>
        <v>Buy</v>
      </c>
      <c r="U138" s="254">
        <f t="shared" si="16"/>
        <v>0</v>
      </c>
      <c r="V138" t="str">
        <f t="shared" si="17"/>
        <v>EULNGFI</v>
      </c>
      <c r="W138" s="361" t="str">
        <f t="shared" si="18"/>
        <v>05/29/2024</v>
      </c>
      <c r="X138" t="s">
        <v>1035</v>
      </c>
      <c r="Y138" t="s">
        <v>1024</v>
      </c>
      <c r="Z138" t="s">
        <v>1025</v>
      </c>
    </row>
    <row r="139" spans="2:26" x14ac:dyDescent="0.35">
      <c r="B139" s="261"/>
      <c r="C139" s="254"/>
      <c r="D139" s="254"/>
      <c r="E139" s="91"/>
      <c r="F139" s="254"/>
      <c r="G139" s="286"/>
      <c r="J139" s="254"/>
      <c r="K139" s="254"/>
      <c r="L139" s="254"/>
      <c r="R139" s="249">
        <f t="shared" si="13"/>
        <v>0</v>
      </c>
      <c r="S139">
        <f t="shared" si="14"/>
        <v>0</v>
      </c>
      <c r="T139" t="str">
        <f t="shared" si="15"/>
        <v>Buy</v>
      </c>
      <c r="U139" s="254">
        <f t="shared" si="16"/>
        <v>0</v>
      </c>
      <c r="V139" t="str">
        <f t="shared" si="17"/>
        <v>EULNGFI</v>
      </c>
      <c r="W139" s="361" t="str">
        <f t="shared" si="18"/>
        <v>05/29/2024</v>
      </c>
      <c r="X139" t="s">
        <v>1035</v>
      </c>
      <c r="Y139" t="s">
        <v>1024</v>
      </c>
      <c r="Z139" t="s">
        <v>1025</v>
      </c>
    </row>
    <row r="140" spans="2:26" x14ac:dyDescent="0.35">
      <c r="B140" s="261"/>
      <c r="C140" s="254"/>
      <c r="D140" s="254"/>
      <c r="E140" s="91"/>
      <c r="F140" s="254"/>
      <c r="G140" s="286"/>
      <c r="J140" s="254"/>
      <c r="K140" s="254"/>
      <c r="L140" s="254"/>
      <c r="R140" s="249">
        <f t="shared" si="13"/>
        <v>0</v>
      </c>
      <c r="S140">
        <f t="shared" si="14"/>
        <v>0</v>
      </c>
      <c r="T140" t="str">
        <f t="shared" si="15"/>
        <v>Buy</v>
      </c>
      <c r="U140" s="254">
        <f t="shared" si="16"/>
        <v>0</v>
      </c>
      <c r="V140" t="str">
        <f t="shared" si="17"/>
        <v>EULNGFI</v>
      </c>
      <c r="W140" s="361" t="str">
        <f t="shared" si="18"/>
        <v>05/29/2024</v>
      </c>
      <c r="X140" t="s">
        <v>1035</v>
      </c>
      <c r="Y140" t="s">
        <v>1024</v>
      </c>
      <c r="Z140" t="s">
        <v>1025</v>
      </c>
    </row>
    <row r="141" spans="2:26" x14ac:dyDescent="0.35">
      <c r="B141" s="175"/>
      <c r="C141" s="254"/>
      <c r="D141" s="254"/>
      <c r="E141" s="91"/>
      <c r="F141" s="254"/>
      <c r="G141" s="213"/>
      <c r="I141" s="254"/>
      <c r="J141" s="254"/>
      <c r="K141" s="254"/>
      <c r="L141" s="254"/>
      <c r="R141" s="249">
        <f t="shared" si="13"/>
        <v>0</v>
      </c>
      <c r="S141">
        <f t="shared" si="14"/>
        <v>0</v>
      </c>
      <c r="T141" t="str">
        <f t="shared" si="15"/>
        <v>Buy</v>
      </c>
      <c r="U141" s="254">
        <f t="shared" si="16"/>
        <v>0</v>
      </c>
      <c r="V141" t="str">
        <f t="shared" si="17"/>
        <v>EULNGFI</v>
      </c>
      <c r="W141" s="361" t="str">
        <f t="shared" si="18"/>
        <v>05/29/2024</v>
      </c>
      <c r="X141" t="s">
        <v>1035</v>
      </c>
      <c r="Y141" t="s">
        <v>1024</v>
      </c>
      <c r="Z141" t="s">
        <v>1025</v>
      </c>
    </row>
    <row r="142" spans="2:26" x14ac:dyDescent="0.35">
      <c r="B142" s="261"/>
      <c r="C142" s="254"/>
      <c r="D142" s="254"/>
      <c r="E142" s="91"/>
      <c r="F142" s="254"/>
      <c r="G142" s="286"/>
      <c r="J142" s="254"/>
      <c r="K142" s="254"/>
      <c r="L142" s="254"/>
      <c r="R142" s="249">
        <f t="shared" si="13"/>
        <v>0</v>
      </c>
      <c r="S142">
        <f t="shared" si="14"/>
        <v>0</v>
      </c>
      <c r="T142" t="str">
        <f t="shared" si="15"/>
        <v>Buy</v>
      </c>
      <c r="U142" s="254">
        <f t="shared" si="16"/>
        <v>0</v>
      </c>
      <c r="V142" t="str">
        <f t="shared" si="17"/>
        <v>EULNGFI</v>
      </c>
      <c r="W142" s="361" t="str">
        <f t="shared" si="18"/>
        <v>05/29/2024</v>
      </c>
      <c r="X142" t="s">
        <v>1035</v>
      </c>
      <c r="Y142" t="s">
        <v>1024</v>
      </c>
      <c r="Z142" t="s">
        <v>1025</v>
      </c>
    </row>
    <row r="143" spans="2:26" x14ac:dyDescent="0.35">
      <c r="B143" s="261"/>
      <c r="C143" s="254"/>
      <c r="D143" s="254"/>
      <c r="E143" s="91"/>
      <c r="F143" s="254"/>
      <c r="G143" s="286"/>
      <c r="J143" s="254"/>
      <c r="K143" s="254"/>
      <c r="L143" s="254"/>
      <c r="R143" s="249">
        <f t="shared" si="13"/>
        <v>0</v>
      </c>
      <c r="S143">
        <f t="shared" si="14"/>
        <v>0</v>
      </c>
      <c r="T143" t="str">
        <f t="shared" si="15"/>
        <v>Buy</v>
      </c>
      <c r="U143" s="254">
        <f t="shared" si="16"/>
        <v>0</v>
      </c>
      <c r="V143" t="str">
        <f t="shared" si="17"/>
        <v>EULNGFI</v>
      </c>
      <c r="W143" s="361" t="str">
        <f t="shared" si="18"/>
        <v>05/29/2024</v>
      </c>
      <c r="X143" t="s">
        <v>1035</v>
      </c>
      <c r="Y143" t="s">
        <v>1024</v>
      </c>
      <c r="Z143" t="s">
        <v>1025</v>
      </c>
    </row>
    <row r="144" spans="2:26" x14ac:dyDescent="0.35">
      <c r="B144" s="175"/>
      <c r="C144" s="254"/>
      <c r="D144" s="254"/>
      <c r="E144" s="91"/>
      <c r="F144" s="254"/>
      <c r="G144" s="213"/>
      <c r="I144" s="254"/>
      <c r="J144" s="254"/>
      <c r="K144" s="254"/>
      <c r="L144" s="254"/>
      <c r="R144" s="249">
        <f t="shared" si="13"/>
        <v>0</v>
      </c>
      <c r="S144">
        <f t="shared" si="14"/>
        <v>0</v>
      </c>
      <c r="T144" t="str">
        <f t="shared" si="15"/>
        <v>Buy</v>
      </c>
      <c r="U144" s="254">
        <f t="shared" si="16"/>
        <v>0</v>
      </c>
      <c r="V144" t="str">
        <f t="shared" si="17"/>
        <v>EULNGFI</v>
      </c>
      <c r="W144" s="361" t="str">
        <f t="shared" si="18"/>
        <v>05/29/2024</v>
      </c>
      <c r="X144" t="s">
        <v>1035</v>
      </c>
      <c r="Y144" t="s">
        <v>1024</v>
      </c>
      <c r="Z144" t="s">
        <v>1025</v>
      </c>
    </row>
    <row r="145" spans="2:26" x14ac:dyDescent="0.35">
      <c r="B145" s="261"/>
      <c r="C145" s="254"/>
      <c r="D145" s="254"/>
      <c r="E145" s="91"/>
      <c r="F145" s="254"/>
      <c r="G145" s="286"/>
      <c r="J145" s="254"/>
      <c r="K145" s="254"/>
      <c r="L145" s="254"/>
      <c r="R145" s="249">
        <f t="shared" si="13"/>
        <v>0</v>
      </c>
      <c r="S145">
        <f t="shared" si="14"/>
        <v>0</v>
      </c>
      <c r="T145" t="str">
        <f t="shared" si="15"/>
        <v>Buy</v>
      </c>
      <c r="U145" s="254">
        <f t="shared" si="16"/>
        <v>0</v>
      </c>
      <c r="V145" t="str">
        <f t="shared" si="17"/>
        <v>EULNGFI</v>
      </c>
      <c r="W145" s="361" t="str">
        <f t="shared" si="18"/>
        <v>05/29/2024</v>
      </c>
      <c r="X145" t="s">
        <v>1035</v>
      </c>
      <c r="Y145" t="s">
        <v>1024</v>
      </c>
      <c r="Z145" t="s">
        <v>1025</v>
      </c>
    </row>
    <row r="146" spans="2:26" x14ac:dyDescent="0.35">
      <c r="B146" s="261"/>
      <c r="C146" s="254"/>
      <c r="D146" s="254"/>
      <c r="E146" s="91"/>
      <c r="F146" s="254"/>
      <c r="G146" s="286"/>
      <c r="J146" s="254"/>
      <c r="K146" s="254"/>
      <c r="L146" s="254"/>
      <c r="R146" s="249">
        <f t="shared" si="13"/>
        <v>0</v>
      </c>
      <c r="S146">
        <f t="shared" si="14"/>
        <v>0</v>
      </c>
      <c r="T146" t="str">
        <f t="shared" si="15"/>
        <v>Buy</v>
      </c>
      <c r="U146" s="254">
        <f t="shared" si="16"/>
        <v>0</v>
      </c>
      <c r="V146" t="str">
        <f t="shared" si="17"/>
        <v>EULNGFI</v>
      </c>
      <c r="W146" s="361" t="str">
        <f t="shared" si="18"/>
        <v>05/29/2024</v>
      </c>
      <c r="X146" t="s">
        <v>1035</v>
      </c>
      <c r="Y146" t="s">
        <v>1024</v>
      </c>
      <c r="Z146" t="s">
        <v>1025</v>
      </c>
    </row>
    <row r="147" spans="2:26" x14ac:dyDescent="0.35">
      <c r="B147" s="175"/>
      <c r="C147" s="254"/>
      <c r="D147" s="254"/>
      <c r="E147" s="91"/>
      <c r="F147" s="254"/>
      <c r="G147" s="213"/>
      <c r="I147" s="254"/>
      <c r="J147" s="254"/>
      <c r="K147" s="254"/>
      <c r="L147" s="254"/>
      <c r="R147" s="249">
        <f t="shared" si="13"/>
        <v>0</v>
      </c>
      <c r="S147">
        <f t="shared" si="14"/>
        <v>0</v>
      </c>
      <c r="T147" t="str">
        <f t="shared" si="15"/>
        <v>Buy</v>
      </c>
      <c r="U147" s="254">
        <f t="shared" si="16"/>
        <v>0</v>
      </c>
      <c r="V147" t="str">
        <f t="shared" si="17"/>
        <v>EULNGFI</v>
      </c>
      <c r="W147" s="361" t="str">
        <f t="shared" si="18"/>
        <v>05/29/2024</v>
      </c>
      <c r="X147" t="s">
        <v>1035</v>
      </c>
      <c r="Y147" t="s">
        <v>1024</v>
      </c>
      <c r="Z147" t="s">
        <v>1025</v>
      </c>
    </row>
    <row r="148" spans="2:26" x14ac:dyDescent="0.35">
      <c r="B148" s="175"/>
      <c r="C148" s="254"/>
      <c r="D148" s="254"/>
      <c r="E148" s="91"/>
      <c r="F148" s="254"/>
      <c r="G148" s="213"/>
      <c r="I148" s="254"/>
      <c r="J148" s="254"/>
      <c r="K148" s="254"/>
      <c r="L148" s="254"/>
      <c r="R148" s="249">
        <f t="shared" si="13"/>
        <v>0</v>
      </c>
      <c r="S148">
        <f t="shared" si="14"/>
        <v>0</v>
      </c>
      <c r="T148" t="str">
        <f t="shared" si="15"/>
        <v>Buy</v>
      </c>
      <c r="U148" s="254">
        <f t="shared" si="16"/>
        <v>0</v>
      </c>
      <c r="V148" t="str">
        <f t="shared" si="17"/>
        <v>EULNGFI</v>
      </c>
      <c r="W148" s="361" t="str">
        <f t="shared" si="18"/>
        <v>05/29/2024</v>
      </c>
      <c r="X148" t="s">
        <v>1035</v>
      </c>
      <c r="Y148" t="s">
        <v>1024</v>
      </c>
      <c r="Z148" t="s">
        <v>1025</v>
      </c>
    </row>
    <row r="149" spans="2:26" x14ac:dyDescent="0.35">
      <c r="B149" s="261"/>
      <c r="C149" s="254"/>
      <c r="D149" s="254"/>
      <c r="E149" s="91"/>
      <c r="F149" s="254"/>
      <c r="G149" s="286"/>
      <c r="J149" s="254"/>
      <c r="K149" s="254"/>
      <c r="L149" s="254"/>
      <c r="R149" s="249">
        <f t="shared" si="13"/>
        <v>0</v>
      </c>
      <c r="S149">
        <f t="shared" si="14"/>
        <v>0</v>
      </c>
      <c r="T149" t="str">
        <f t="shared" si="15"/>
        <v>Buy</v>
      </c>
      <c r="U149" s="254">
        <f t="shared" si="16"/>
        <v>0</v>
      </c>
      <c r="V149" t="str">
        <f t="shared" si="17"/>
        <v>EULNGFI</v>
      </c>
      <c r="W149" s="361" t="str">
        <f t="shared" si="18"/>
        <v>05/29/2024</v>
      </c>
      <c r="X149" t="s">
        <v>1035</v>
      </c>
      <c r="Y149" t="s">
        <v>1024</v>
      </c>
      <c r="Z149" t="s">
        <v>1025</v>
      </c>
    </row>
    <row r="150" spans="2:26" x14ac:dyDescent="0.35">
      <c r="B150" s="175"/>
      <c r="C150" s="254"/>
      <c r="D150" s="254"/>
      <c r="E150" s="91"/>
      <c r="F150" s="254"/>
      <c r="G150" s="213"/>
      <c r="I150" s="254"/>
      <c r="J150" s="254"/>
      <c r="K150" s="254"/>
      <c r="L150" s="254"/>
      <c r="R150" s="249">
        <f t="shared" si="13"/>
        <v>0</v>
      </c>
      <c r="S150">
        <f t="shared" si="14"/>
        <v>0</v>
      </c>
      <c r="T150" t="str">
        <f t="shared" si="15"/>
        <v>Buy</v>
      </c>
      <c r="U150" s="254">
        <f t="shared" si="16"/>
        <v>0</v>
      </c>
      <c r="V150" t="str">
        <f t="shared" si="17"/>
        <v>EULNGFI</v>
      </c>
      <c r="W150" s="361" t="str">
        <f t="shared" si="18"/>
        <v>05/29/2024</v>
      </c>
      <c r="X150" t="s">
        <v>1035</v>
      </c>
      <c r="Y150" t="s">
        <v>1024</v>
      </c>
      <c r="Z150" t="s">
        <v>1025</v>
      </c>
    </row>
    <row r="151" spans="2:26" x14ac:dyDescent="0.35">
      <c r="B151" s="261"/>
      <c r="C151" s="254"/>
      <c r="D151" s="254"/>
      <c r="E151" s="91"/>
      <c r="F151" s="254"/>
      <c r="G151" s="286"/>
      <c r="J151" s="254"/>
      <c r="K151" s="254"/>
      <c r="L151" s="254"/>
      <c r="R151" s="249">
        <f t="shared" si="13"/>
        <v>0</v>
      </c>
      <c r="S151">
        <f t="shared" si="14"/>
        <v>0</v>
      </c>
      <c r="T151" t="str">
        <f t="shared" si="15"/>
        <v>Buy</v>
      </c>
      <c r="U151" s="254">
        <f t="shared" si="16"/>
        <v>0</v>
      </c>
      <c r="V151" t="str">
        <f t="shared" si="17"/>
        <v>EULNGFI</v>
      </c>
      <c r="W151" s="361" t="str">
        <f t="shared" si="18"/>
        <v>05/29/2024</v>
      </c>
      <c r="X151" t="s">
        <v>1035</v>
      </c>
      <c r="Y151" t="s">
        <v>1024</v>
      </c>
      <c r="Z151" t="s">
        <v>1025</v>
      </c>
    </row>
    <row r="152" spans="2:26" x14ac:dyDescent="0.35">
      <c r="B152" s="175"/>
      <c r="C152" s="254"/>
      <c r="D152" s="254"/>
      <c r="E152" s="91"/>
      <c r="F152" s="254"/>
      <c r="G152" s="213"/>
      <c r="I152" s="254"/>
      <c r="J152" s="254"/>
      <c r="K152" s="254"/>
      <c r="L152" s="254"/>
      <c r="R152" s="249">
        <f t="shared" si="13"/>
        <v>0</v>
      </c>
      <c r="S152">
        <f t="shared" si="14"/>
        <v>0</v>
      </c>
      <c r="T152" t="str">
        <f t="shared" si="15"/>
        <v>Buy</v>
      </c>
      <c r="U152" s="254">
        <f t="shared" si="16"/>
        <v>0</v>
      </c>
      <c r="V152" t="str">
        <f t="shared" si="17"/>
        <v>EULNGFI</v>
      </c>
      <c r="W152" s="361" t="str">
        <f t="shared" si="18"/>
        <v>05/29/2024</v>
      </c>
      <c r="X152" t="s">
        <v>1035</v>
      </c>
      <c r="Y152" t="s">
        <v>1024</v>
      </c>
      <c r="Z152" t="s">
        <v>1025</v>
      </c>
    </row>
    <row r="153" spans="2:26" x14ac:dyDescent="0.35">
      <c r="B153" s="175"/>
      <c r="C153" s="254"/>
      <c r="D153" s="254"/>
      <c r="E153" s="91"/>
      <c r="F153" s="254"/>
      <c r="G153" s="213"/>
      <c r="I153" s="254"/>
      <c r="J153" s="254"/>
      <c r="K153" s="254"/>
      <c r="L153" s="254"/>
      <c r="R153" s="249">
        <f t="shared" si="13"/>
        <v>0</v>
      </c>
      <c r="S153">
        <f t="shared" si="14"/>
        <v>0</v>
      </c>
      <c r="T153" t="str">
        <f t="shared" si="15"/>
        <v>Buy</v>
      </c>
      <c r="U153" s="254">
        <f t="shared" si="16"/>
        <v>0</v>
      </c>
      <c r="V153" t="str">
        <f t="shared" si="17"/>
        <v>EULNGFI</v>
      </c>
      <c r="W153" s="361" t="str">
        <f t="shared" si="18"/>
        <v>05/29/2024</v>
      </c>
      <c r="X153" t="s">
        <v>1035</v>
      </c>
      <c r="Y153" t="s">
        <v>1024</v>
      </c>
      <c r="Z153" t="s">
        <v>1025</v>
      </c>
    </row>
    <row r="154" spans="2:26" x14ac:dyDescent="0.35">
      <c r="B154" s="175"/>
      <c r="C154" s="254"/>
      <c r="D154" s="254"/>
      <c r="E154" s="91"/>
      <c r="F154" s="254"/>
      <c r="G154" s="213"/>
      <c r="I154" s="254"/>
      <c r="J154" s="254"/>
      <c r="K154" s="254"/>
      <c r="L154" s="254"/>
      <c r="R154" s="249">
        <f t="shared" si="13"/>
        <v>0</v>
      </c>
      <c r="S154">
        <f t="shared" si="14"/>
        <v>0</v>
      </c>
      <c r="T154" t="str">
        <f t="shared" si="15"/>
        <v>Buy</v>
      </c>
      <c r="U154" s="254">
        <f t="shared" si="16"/>
        <v>0</v>
      </c>
      <c r="V154" t="str">
        <f t="shared" si="17"/>
        <v>EULNGFI</v>
      </c>
      <c r="W154" s="361" t="str">
        <f t="shared" si="18"/>
        <v>05/29/2024</v>
      </c>
      <c r="X154" t="s">
        <v>1035</v>
      </c>
      <c r="Y154" t="s">
        <v>1024</v>
      </c>
      <c r="Z154" t="s">
        <v>1025</v>
      </c>
    </row>
    <row r="155" spans="2:26" x14ac:dyDescent="0.35">
      <c r="B155" s="175"/>
      <c r="C155" s="254"/>
      <c r="D155" s="254"/>
      <c r="E155" s="91"/>
      <c r="F155" s="254"/>
      <c r="G155" s="213"/>
      <c r="I155" s="254"/>
      <c r="J155" s="254"/>
      <c r="K155" s="254"/>
      <c r="L155" s="254"/>
      <c r="R155" s="249">
        <f t="shared" si="13"/>
        <v>0</v>
      </c>
      <c r="S155">
        <f t="shared" si="14"/>
        <v>0</v>
      </c>
      <c r="T155" t="str">
        <f t="shared" si="15"/>
        <v>Buy</v>
      </c>
      <c r="U155" s="254">
        <f t="shared" si="16"/>
        <v>0</v>
      </c>
      <c r="V155" t="str">
        <f t="shared" si="17"/>
        <v>EULNGFI</v>
      </c>
      <c r="W155" s="361" t="str">
        <f t="shared" si="18"/>
        <v>05/29/2024</v>
      </c>
      <c r="X155" t="s">
        <v>1035</v>
      </c>
      <c r="Y155" t="s">
        <v>1024</v>
      </c>
      <c r="Z155" t="s">
        <v>1025</v>
      </c>
    </row>
    <row r="156" spans="2:26" x14ac:dyDescent="0.35">
      <c r="B156" s="175"/>
      <c r="C156" s="254"/>
      <c r="D156" s="254"/>
      <c r="E156" s="91"/>
      <c r="F156" s="254"/>
      <c r="G156" s="213"/>
      <c r="I156" s="254"/>
      <c r="J156" s="254"/>
      <c r="K156" s="254"/>
      <c r="L156" s="254"/>
      <c r="R156" s="249">
        <f t="shared" si="13"/>
        <v>0</v>
      </c>
      <c r="S156">
        <f t="shared" si="14"/>
        <v>0</v>
      </c>
      <c r="T156" t="str">
        <f t="shared" si="15"/>
        <v>Buy</v>
      </c>
      <c r="U156" s="254">
        <f t="shared" si="16"/>
        <v>0</v>
      </c>
      <c r="V156" t="str">
        <f t="shared" si="17"/>
        <v>EULNGFI</v>
      </c>
      <c r="W156" s="361" t="str">
        <f t="shared" si="18"/>
        <v>05/29/2024</v>
      </c>
      <c r="X156" t="s">
        <v>1035</v>
      </c>
      <c r="Y156" t="s">
        <v>1024</v>
      </c>
      <c r="Z156" t="s">
        <v>1025</v>
      </c>
    </row>
    <row r="157" spans="2:26" x14ac:dyDescent="0.35">
      <c r="B157" s="261"/>
      <c r="C157" s="254"/>
      <c r="D157" s="254"/>
      <c r="E157" s="91"/>
      <c r="F157" s="254"/>
      <c r="G157" s="286"/>
      <c r="J157" s="254"/>
      <c r="K157" s="254"/>
      <c r="L157" s="254"/>
      <c r="R157" s="249">
        <f t="shared" si="13"/>
        <v>0</v>
      </c>
      <c r="S157">
        <f t="shared" si="14"/>
        <v>0</v>
      </c>
      <c r="T157" t="str">
        <f t="shared" si="15"/>
        <v>Buy</v>
      </c>
      <c r="U157" s="254">
        <f t="shared" si="16"/>
        <v>0</v>
      </c>
      <c r="V157" t="str">
        <f t="shared" si="17"/>
        <v>EULNGFI</v>
      </c>
      <c r="W157" s="361" t="str">
        <f t="shared" si="18"/>
        <v>05/29/2024</v>
      </c>
      <c r="X157" t="s">
        <v>1035</v>
      </c>
      <c r="Y157" t="s">
        <v>1024</v>
      </c>
      <c r="Z157" t="s">
        <v>1025</v>
      </c>
    </row>
    <row r="158" spans="2:26" x14ac:dyDescent="0.35">
      <c r="B158" s="261"/>
      <c r="C158" s="254"/>
      <c r="D158" s="254"/>
      <c r="E158" s="91"/>
      <c r="F158" s="254"/>
      <c r="G158" s="286"/>
      <c r="J158" s="254"/>
      <c r="K158" s="254"/>
      <c r="L158" s="254"/>
      <c r="R158" s="249">
        <f t="shared" si="13"/>
        <v>0</v>
      </c>
      <c r="S158">
        <f t="shared" si="14"/>
        <v>0</v>
      </c>
      <c r="T158" t="str">
        <f t="shared" si="15"/>
        <v>Buy</v>
      </c>
      <c r="U158" s="254">
        <f t="shared" si="16"/>
        <v>0</v>
      </c>
      <c r="V158" t="str">
        <f t="shared" si="17"/>
        <v>EULNGFI</v>
      </c>
      <c r="W158" s="361" t="str">
        <f t="shared" si="18"/>
        <v>05/29/2024</v>
      </c>
      <c r="X158" t="s">
        <v>1035</v>
      </c>
      <c r="Y158" t="s">
        <v>1024</v>
      </c>
      <c r="Z158" t="s">
        <v>1025</v>
      </c>
    </row>
    <row r="159" spans="2:26" x14ac:dyDescent="0.35">
      <c r="B159" s="261"/>
      <c r="C159" s="254"/>
      <c r="D159" s="254"/>
      <c r="E159" s="91"/>
      <c r="F159" s="254"/>
      <c r="G159" s="286"/>
      <c r="J159" s="254"/>
      <c r="K159" s="254"/>
      <c r="L159" s="254"/>
      <c r="R159" s="249">
        <f t="shared" si="13"/>
        <v>0</v>
      </c>
      <c r="S159">
        <f t="shared" si="14"/>
        <v>0</v>
      </c>
      <c r="T159" t="str">
        <f t="shared" si="15"/>
        <v>Buy</v>
      </c>
      <c r="U159" s="254">
        <f t="shared" si="16"/>
        <v>0</v>
      </c>
      <c r="V159" t="str">
        <f t="shared" si="17"/>
        <v>EULNGFI</v>
      </c>
      <c r="W159" s="361" t="str">
        <f t="shared" si="18"/>
        <v>05/29/2024</v>
      </c>
      <c r="X159" t="s">
        <v>1035</v>
      </c>
      <c r="Y159" t="s">
        <v>1024</v>
      </c>
      <c r="Z159" t="s">
        <v>1025</v>
      </c>
    </row>
    <row r="160" spans="2:26" x14ac:dyDescent="0.35">
      <c r="B160" s="175"/>
      <c r="C160" s="254"/>
      <c r="D160" s="254"/>
      <c r="E160" s="91"/>
      <c r="F160" s="254"/>
      <c r="G160" s="213"/>
      <c r="I160" s="254"/>
      <c r="J160" s="254"/>
      <c r="K160" s="254"/>
      <c r="L160" s="254"/>
      <c r="R160" s="249">
        <f t="shared" si="13"/>
        <v>0</v>
      </c>
      <c r="S160">
        <f t="shared" si="14"/>
        <v>0</v>
      </c>
      <c r="T160" t="str">
        <f t="shared" si="15"/>
        <v>Buy</v>
      </c>
      <c r="U160" s="254">
        <f t="shared" si="16"/>
        <v>0</v>
      </c>
      <c r="V160" t="str">
        <f t="shared" si="17"/>
        <v>EULNGFI</v>
      </c>
      <c r="W160" s="361" t="str">
        <f t="shared" si="18"/>
        <v>05/29/2024</v>
      </c>
      <c r="X160" t="s">
        <v>1035</v>
      </c>
      <c r="Y160" t="s">
        <v>1024</v>
      </c>
      <c r="Z160" t="s">
        <v>1025</v>
      </c>
    </row>
    <row r="161" spans="2:26" x14ac:dyDescent="0.35">
      <c r="B161" s="261"/>
      <c r="C161" s="254"/>
      <c r="D161" s="254"/>
      <c r="E161" s="91"/>
      <c r="F161" s="254"/>
      <c r="G161" s="286"/>
      <c r="J161" s="254"/>
      <c r="K161" s="254"/>
      <c r="L161" s="254"/>
      <c r="R161" s="249">
        <f t="shared" si="13"/>
        <v>0</v>
      </c>
      <c r="S161">
        <f t="shared" si="14"/>
        <v>0</v>
      </c>
      <c r="T161" t="str">
        <f t="shared" si="15"/>
        <v>Buy</v>
      </c>
      <c r="U161" s="254">
        <f t="shared" si="16"/>
        <v>0</v>
      </c>
      <c r="V161" t="str">
        <f t="shared" si="17"/>
        <v>EULNGFI</v>
      </c>
      <c r="W161" s="361" t="str">
        <f t="shared" si="18"/>
        <v>05/29/2024</v>
      </c>
      <c r="X161" t="s">
        <v>1035</v>
      </c>
      <c r="Y161" t="s">
        <v>1024</v>
      </c>
      <c r="Z161" t="s">
        <v>1025</v>
      </c>
    </row>
    <row r="162" spans="2:26" x14ac:dyDescent="0.35">
      <c r="B162" s="175"/>
      <c r="C162" s="254"/>
      <c r="D162" s="254"/>
      <c r="E162" s="91"/>
      <c r="F162" s="254"/>
      <c r="G162" s="213"/>
      <c r="I162" s="254"/>
      <c r="J162" s="254"/>
      <c r="K162" s="254"/>
      <c r="L162" s="254"/>
      <c r="R162" s="249">
        <f t="shared" si="13"/>
        <v>0</v>
      </c>
      <c r="S162">
        <f t="shared" si="14"/>
        <v>0</v>
      </c>
      <c r="T162" t="str">
        <f t="shared" si="15"/>
        <v>Buy</v>
      </c>
      <c r="U162" s="254">
        <f t="shared" si="16"/>
        <v>0</v>
      </c>
      <c r="V162" t="str">
        <f t="shared" si="17"/>
        <v>EULNGFI</v>
      </c>
      <c r="W162" s="361" t="str">
        <f t="shared" si="18"/>
        <v>05/29/2024</v>
      </c>
      <c r="X162" t="s">
        <v>1035</v>
      </c>
      <c r="Y162" t="s">
        <v>1024</v>
      </c>
      <c r="Z162" t="s">
        <v>1025</v>
      </c>
    </row>
    <row r="163" spans="2:26" x14ac:dyDescent="0.35">
      <c r="B163" s="261"/>
      <c r="C163" s="254"/>
      <c r="D163" s="254"/>
      <c r="E163" s="91"/>
      <c r="F163" s="254"/>
      <c r="G163" s="286"/>
      <c r="J163" s="254"/>
      <c r="K163" s="254"/>
      <c r="L163" s="254"/>
      <c r="R163" s="249">
        <f t="shared" si="13"/>
        <v>0</v>
      </c>
      <c r="S163">
        <f t="shared" si="14"/>
        <v>0</v>
      </c>
      <c r="T163" t="str">
        <f t="shared" si="15"/>
        <v>Buy</v>
      </c>
      <c r="U163" s="254">
        <f t="shared" si="16"/>
        <v>0</v>
      </c>
      <c r="V163" t="str">
        <f t="shared" si="17"/>
        <v>EULNGFI</v>
      </c>
      <c r="W163" s="361" t="str">
        <f t="shared" si="18"/>
        <v>05/29/2024</v>
      </c>
      <c r="X163" t="s">
        <v>1035</v>
      </c>
      <c r="Y163" t="s">
        <v>1024</v>
      </c>
      <c r="Z163" t="s">
        <v>1025</v>
      </c>
    </row>
    <row r="164" spans="2:26" x14ac:dyDescent="0.35">
      <c r="B164" s="261"/>
      <c r="C164" s="254"/>
      <c r="D164" s="254"/>
      <c r="E164" s="91"/>
      <c r="F164" s="254"/>
      <c r="G164" s="286"/>
      <c r="J164" s="254"/>
      <c r="K164" s="254"/>
      <c r="L164" s="254"/>
      <c r="R164" s="249">
        <f t="shared" si="13"/>
        <v>0</v>
      </c>
      <c r="S164">
        <f t="shared" si="14"/>
        <v>0</v>
      </c>
      <c r="T164" t="str">
        <f t="shared" si="15"/>
        <v>Buy</v>
      </c>
      <c r="U164" s="254">
        <f t="shared" si="16"/>
        <v>0</v>
      </c>
      <c r="V164" t="str">
        <f t="shared" si="17"/>
        <v>EULNGFI</v>
      </c>
      <c r="W164" s="361" t="str">
        <f t="shared" si="18"/>
        <v>05/29/2024</v>
      </c>
      <c r="X164" t="s">
        <v>1035</v>
      </c>
      <c r="Y164" t="s">
        <v>1024</v>
      </c>
      <c r="Z164" t="s">
        <v>1025</v>
      </c>
    </row>
    <row r="165" spans="2:26" x14ac:dyDescent="0.35">
      <c r="B165" s="175"/>
      <c r="C165" s="254"/>
      <c r="D165" s="254"/>
      <c r="E165" s="91"/>
      <c r="F165" s="254"/>
      <c r="G165" s="213"/>
      <c r="I165" s="254"/>
      <c r="J165" s="254"/>
      <c r="K165" s="254"/>
      <c r="L165" s="254"/>
      <c r="R165" s="249">
        <f t="shared" si="13"/>
        <v>0</v>
      </c>
      <c r="S165">
        <f t="shared" si="14"/>
        <v>0</v>
      </c>
      <c r="T165" t="str">
        <f t="shared" si="15"/>
        <v>Buy</v>
      </c>
      <c r="U165" s="254">
        <f t="shared" si="16"/>
        <v>0</v>
      </c>
      <c r="V165" t="str">
        <f t="shared" si="17"/>
        <v>EULNGFI</v>
      </c>
      <c r="W165" s="361" t="str">
        <f t="shared" si="18"/>
        <v>05/29/2024</v>
      </c>
      <c r="X165" t="s">
        <v>1035</v>
      </c>
      <c r="Y165" t="s">
        <v>1024</v>
      </c>
      <c r="Z165" t="s">
        <v>1025</v>
      </c>
    </row>
    <row r="166" spans="2:26" x14ac:dyDescent="0.35">
      <c r="B166" s="261"/>
      <c r="C166" s="254"/>
      <c r="D166" s="254"/>
      <c r="E166" s="91"/>
      <c r="F166" s="254"/>
      <c r="G166" s="286"/>
      <c r="J166" s="254"/>
      <c r="K166" s="254"/>
      <c r="L166" s="254"/>
      <c r="R166" s="249">
        <f t="shared" si="13"/>
        <v>0</v>
      </c>
      <c r="S166">
        <f t="shared" si="14"/>
        <v>0</v>
      </c>
      <c r="T166" t="str">
        <f t="shared" si="15"/>
        <v>Buy</v>
      </c>
      <c r="U166" s="254">
        <f t="shared" si="16"/>
        <v>0</v>
      </c>
      <c r="V166" t="str">
        <f t="shared" si="17"/>
        <v>EULNGFI</v>
      </c>
      <c r="W166" s="361" t="str">
        <f t="shared" si="18"/>
        <v>05/29/2024</v>
      </c>
      <c r="X166" t="s">
        <v>1035</v>
      </c>
      <c r="Y166" t="s">
        <v>1024</v>
      </c>
      <c r="Z166" t="s">
        <v>1025</v>
      </c>
    </row>
    <row r="167" spans="2:26" x14ac:dyDescent="0.35">
      <c r="B167" s="261"/>
      <c r="C167" s="254"/>
      <c r="D167" s="254"/>
      <c r="E167" s="91"/>
      <c r="F167" s="254"/>
      <c r="G167" s="286"/>
      <c r="J167" s="254"/>
      <c r="K167" s="254"/>
      <c r="L167" s="254"/>
      <c r="R167" s="249">
        <f t="shared" si="13"/>
        <v>0</v>
      </c>
      <c r="S167">
        <f t="shared" si="14"/>
        <v>0</v>
      </c>
      <c r="T167" t="str">
        <f t="shared" si="15"/>
        <v>Buy</v>
      </c>
      <c r="U167" s="254">
        <f t="shared" si="16"/>
        <v>0</v>
      </c>
      <c r="V167" t="str">
        <f t="shared" si="17"/>
        <v>EULNGFI</v>
      </c>
      <c r="W167" s="361" t="str">
        <f t="shared" si="18"/>
        <v>05/29/2024</v>
      </c>
      <c r="X167" t="s">
        <v>1035</v>
      </c>
      <c r="Y167" t="s">
        <v>1024</v>
      </c>
      <c r="Z167" t="s">
        <v>1025</v>
      </c>
    </row>
    <row r="168" spans="2:26" x14ac:dyDescent="0.35">
      <c r="B168" s="261"/>
      <c r="C168" s="254"/>
      <c r="D168" s="254"/>
      <c r="E168" s="91"/>
      <c r="F168" s="254"/>
      <c r="G168" s="286"/>
      <c r="J168" s="254"/>
      <c r="K168" s="254"/>
      <c r="L168" s="254"/>
      <c r="R168" s="249">
        <f t="shared" si="13"/>
        <v>0</v>
      </c>
      <c r="S168">
        <f t="shared" si="14"/>
        <v>0</v>
      </c>
      <c r="T168" t="str">
        <f t="shared" si="15"/>
        <v>Buy</v>
      </c>
      <c r="U168" s="254">
        <f t="shared" si="16"/>
        <v>0</v>
      </c>
      <c r="V168" t="str">
        <f t="shared" si="17"/>
        <v>EULNGFI</v>
      </c>
      <c r="W168" s="361" t="str">
        <f t="shared" si="18"/>
        <v>05/29/2024</v>
      </c>
      <c r="X168" t="s">
        <v>1035</v>
      </c>
      <c r="Y168" t="s">
        <v>1024</v>
      </c>
      <c r="Z168" t="s">
        <v>1025</v>
      </c>
    </row>
    <row r="169" spans="2:26" x14ac:dyDescent="0.35">
      <c r="B169" s="175"/>
      <c r="C169" s="254"/>
      <c r="D169" s="254"/>
      <c r="E169" s="91"/>
      <c r="F169" s="254"/>
      <c r="G169" s="213"/>
      <c r="I169" s="254"/>
      <c r="J169" s="254"/>
      <c r="K169" s="254"/>
      <c r="L169" s="254"/>
      <c r="R169" s="249">
        <f t="shared" si="13"/>
        <v>0</v>
      </c>
      <c r="S169">
        <f t="shared" si="14"/>
        <v>0</v>
      </c>
      <c r="T169" t="str">
        <f t="shared" si="15"/>
        <v>Buy</v>
      </c>
      <c r="U169" s="254">
        <f t="shared" si="16"/>
        <v>0</v>
      </c>
      <c r="V169" t="str">
        <f t="shared" si="17"/>
        <v>EULNGFI</v>
      </c>
      <c r="W169" s="361" t="str">
        <f t="shared" si="18"/>
        <v>05/29/2024</v>
      </c>
      <c r="X169" t="s">
        <v>1035</v>
      </c>
      <c r="Y169" t="s">
        <v>1024</v>
      </c>
      <c r="Z169" t="s">
        <v>1025</v>
      </c>
    </row>
    <row r="170" spans="2:26" x14ac:dyDescent="0.35">
      <c r="B170" s="261"/>
      <c r="C170" s="254"/>
      <c r="D170" s="254"/>
      <c r="E170" s="91"/>
      <c r="F170" s="254"/>
      <c r="G170" s="286"/>
      <c r="J170" s="254"/>
      <c r="K170" s="254"/>
      <c r="L170" s="254"/>
      <c r="R170" s="249">
        <f t="shared" si="13"/>
        <v>0</v>
      </c>
      <c r="S170">
        <f t="shared" si="14"/>
        <v>0</v>
      </c>
      <c r="T170" t="str">
        <f t="shared" si="15"/>
        <v>Buy</v>
      </c>
      <c r="U170" s="254">
        <f t="shared" si="16"/>
        <v>0</v>
      </c>
      <c r="V170" t="str">
        <f t="shared" si="17"/>
        <v>EULNGFI</v>
      </c>
      <c r="W170" s="361" t="str">
        <f t="shared" si="18"/>
        <v>05/29/2024</v>
      </c>
      <c r="X170" t="s">
        <v>1035</v>
      </c>
      <c r="Y170" t="s">
        <v>1024</v>
      </c>
      <c r="Z170" t="s">
        <v>1025</v>
      </c>
    </row>
    <row r="171" spans="2:26" x14ac:dyDescent="0.35">
      <c r="B171" s="175"/>
      <c r="C171" s="254"/>
      <c r="D171" s="254"/>
      <c r="E171" s="91"/>
      <c r="F171" s="254"/>
      <c r="G171" s="213"/>
      <c r="J171" s="254"/>
      <c r="K171" s="254"/>
      <c r="L171" s="254"/>
      <c r="R171" s="249">
        <f t="shared" si="13"/>
        <v>0</v>
      </c>
      <c r="S171">
        <f t="shared" si="14"/>
        <v>0</v>
      </c>
      <c r="T171" t="str">
        <f t="shared" si="15"/>
        <v>Buy</v>
      </c>
      <c r="U171" s="254">
        <f t="shared" si="16"/>
        <v>0</v>
      </c>
      <c r="V171" t="str">
        <f t="shared" si="17"/>
        <v>EULNGFI</v>
      </c>
      <c r="W171" s="361" t="str">
        <f t="shared" si="18"/>
        <v>05/29/2024</v>
      </c>
      <c r="X171" t="s">
        <v>1035</v>
      </c>
      <c r="Y171" t="s">
        <v>1024</v>
      </c>
      <c r="Z171" t="s">
        <v>1025</v>
      </c>
    </row>
    <row r="172" spans="2:26" x14ac:dyDescent="0.35">
      <c r="B172" s="175"/>
      <c r="C172" s="254"/>
      <c r="D172" s="254"/>
      <c r="E172" s="91"/>
      <c r="F172" s="254"/>
      <c r="G172" s="213"/>
      <c r="I172" s="254"/>
      <c r="J172" s="254"/>
      <c r="K172" s="254"/>
      <c r="L172" s="254"/>
      <c r="R172" s="249">
        <f t="shared" si="13"/>
        <v>0</v>
      </c>
      <c r="S172">
        <f t="shared" si="14"/>
        <v>0</v>
      </c>
      <c r="T172" t="str">
        <f t="shared" si="15"/>
        <v>Buy</v>
      </c>
      <c r="U172" s="254">
        <f t="shared" si="16"/>
        <v>0</v>
      </c>
      <c r="V172" t="str">
        <f t="shared" si="17"/>
        <v>EULNGFI</v>
      </c>
      <c r="W172" s="361" t="str">
        <f t="shared" si="18"/>
        <v>05/29/2024</v>
      </c>
      <c r="X172" t="s">
        <v>1035</v>
      </c>
      <c r="Y172" t="s">
        <v>1024</v>
      </c>
      <c r="Z172" t="s">
        <v>1025</v>
      </c>
    </row>
    <row r="173" spans="2:26" x14ac:dyDescent="0.35">
      <c r="B173" s="261"/>
      <c r="C173" s="254"/>
      <c r="D173" s="254"/>
      <c r="E173" s="91"/>
      <c r="F173" s="254"/>
      <c r="G173" s="286"/>
      <c r="J173" s="254"/>
      <c r="K173" s="254"/>
      <c r="L173" s="254"/>
      <c r="R173" s="249">
        <f t="shared" si="13"/>
        <v>0</v>
      </c>
      <c r="S173">
        <f t="shared" si="14"/>
        <v>0</v>
      </c>
      <c r="T173" t="str">
        <f t="shared" si="15"/>
        <v>Buy</v>
      </c>
      <c r="U173" s="254">
        <f t="shared" si="16"/>
        <v>0</v>
      </c>
      <c r="V173" t="str">
        <f t="shared" si="17"/>
        <v>EULNGFI</v>
      </c>
      <c r="W173" s="361" t="str">
        <f t="shared" si="18"/>
        <v>05/29/2024</v>
      </c>
      <c r="X173" t="s">
        <v>1035</v>
      </c>
      <c r="Y173" t="s">
        <v>1024</v>
      </c>
      <c r="Z173" t="s">
        <v>1025</v>
      </c>
    </row>
    <row r="174" spans="2:26" x14ac:dyDescent="0.35">
      <c r="B174" s="175"/>
      <c r="C174" s="254"/>
      <c r="D174" s="254"/>
      <c r="E174" s="91"/>
      <c r="F174" s="254"/>
      <c r="G174" s="213"/>
      <c r="I174" s="254"/>
      <c r="J174" s="254"/>
      <c r="K174" s="254"/>
      <c r="L174" s="254"/>
      <c r="R174" s="249">
        <f t="shared" si="13"/>
        <v>0</v>
      </c>
      <c r="S174">
        <f t="shared" si="14"/>
        <v>0</v>
      </c>
      <c r="T174" t="str">
        <f t="shared" si="15"/>
        <v>Buy</v>
      </c>
      <c r="U174" s="254">
        <f t="shared" si="16"/>
        <v>0</v>
      </c>
      <c r="V174" t="str">
        <f t="shared" si="17"/>
        <v>EULNGFI</v>
      </c>
      <c r="W174" s="361" t="str">
        <f t="shared" si="18"/>
        <v>05/29/2024</v>
      </c>
      <c r="X174" t="s">
        <v>1035</v>
      </c>
      <c r="Y174" t="s">
        <v>1024</v>
      </c>
      <c r="Z174" t="s">
        <v>1025</v>
      </c>
    </row>
    <row r="175" spans="2:26" x14ac:dyDescent="0.35">
      <c r="B175" s="261"/>
      <c r="C175" s="254"/>
      <c r="D175" s="254"/>
      <c r="E175" s="91"/>
      <c r="F175" s="254"/>
      <c r="G175" s="286"/>
      <c r="J175" s="254"/>
      <c r="K175" s="254"/>
      <c r="L175" s="254"/>
      <c r="R175" s="249">
        <f t="shared" si="13"/>
        <v>0</v>
      </c>
      <c r="S175">
        <f t="shared" si="14"/>
        <v>0</v>
      </c>
      <c r="T175" t="str">
        <f t="shared" si="15"/>
        <v>Buy</v>
      </c>
      <c r="U175" s="254">
        <f t="shared" si="16"/>
        <v>0</v>
      </c>
      <c r="V175" t="str">
        <f t="shared" si="17"/>
        <v>EULNGFI</v>
      </c>
      <c r="W175" s="361" t="str">
        <f t="shared" si="18"/>
        <v>05/29/2024</v>
      </c>
      <c r="X175" t="s">
        <v>1035</v>
      </c>
      <c r="Y175" t="s">
        <v>1024</v>
      </c>
      <c r="Z175" t="s">
        <v>1025</v>
      </c>
    </row>
    <row r="176" spans="2:26" x14ac:dyDescent="0.35">
      <c r="B176" s="261"/>
      <c r="C176" s="254"/>
      <c r="D176" s="254"/>
      <c r="E176" s="91"/>
      <c r="F176" s="254"/>
      <c r="G176" s="286"/>
      <c r="J176" s="254"/>
      <c r="K176" s="254"/>
      <c r="L176" s="254"/>
      <c r="R176" s="249">
        <f t="shared" si="13"/>
        <v>0</v>
      </c>
      <c r="S176">
        <f t="shared" si="14"/>
        <v>0</v>
      </c>
      <c r="T176" t="str">
        <f t="shared" si="15"/>
        <v>Buy</v>
      </c>
      <c r="U176" s="254">
        <f t="shared" si="16"/>
        <v>0</v>
      </c>
      <c r="V176" t="str">
        <f t="shared" si="17"/>
        <v>EULNGFI</v>
      </c>
      <c r="W176" s="361" t="str">
        <f t="shared" si="18"/>
        <v>05/29/2024</v>
      </c>
      <c r="X176" t="s">
        <v>1035</v>
      </c>
      <c r="Y176" t="s">
        <v>1024</v>
      </c>
      <c r="Z176" t="s">
        <v>1025</v>
      </c>
    </row>
    <row r="177" spans="2:26" x14ac:dyDescent="0.35">
      <c r="B177" s="175"/>
      <c r="C177" s="254"/>
      <c r="D177" s="254"/>
      <c r="E177" s="91"/>
      <c r="F177" s="254"/>
      <c r="G177" s="213"/>
      <c r="I177" s="254"/>
      <c r="J177" s="254"/>
      <c r="K177" s="254"/>
      <c r="L177" s="254"/>
      <c r="R177" s="249">
        <f t="shared" si="13"/>
        <v>0</v>
      </c>
      <c r="S177">
        <f t="shared" si="14"/>
        <v>0</v>
      </c>
      <c r="T177" t="str">
        <f t="shared" si="15"/>
        <v>Buy</v>
      </c>
      <c r="U177" s="254">
        <f t="shared" si="16"/>
        <v>0</v>
      </c>
      <c r="V177" t="str">
        <f t="shared" si="17"/>
        <v>EULNGFI</v>
      </c>
      <c r="W177" s="361" t="str">
        <f t="shared" si="18"/>
        <v>05/29/2024</v>
      </c>
      <c r="X177" t="s">
        <v>1035</v>
      </c>
      <c r="Y177" t="s">
        <v>1024</v>
      </c>
      <c r="Z177" t="s">
        <v>1025</v>
      </c>
    </row>
    <row r="178" spans="2:26" x14ac:dyDescent="0.35">
      <c r="B178" s="261"/>
      <c r="C178" s="254"/>
      <c r="D178" s="254"/>
      <c r="E178" s="91"/>
      <c r="F178" s="254"/>
      <c r="G178" s="286"/>
      <c r="J178" s="254"/>
      <c r="K178" s="254"/>
      <c r="L178" s="254"/>
      <c r="R178" s="249">
        <f t="shared" si="13"/>
        <v>0</v>
      </c>
      <c r="S178">
        <f t="shared" si="14"/>
        <v>0</v>
      </c>
      <c r="T178" t="str">
        <f t="shared" si="15"/>
        <v>Buy</v>
      </c>
      <c r="U178" s="254">
        <f t="shared" si="16"/>
        <v>0</v>
      </c>
      <c r="V178" t="str">
        <f t="shared" si="17"/>
        <v>EULNGFI</v>
      </c>
      <c r="W178" s="361" t="str">
        <f t="shared" si="18"/>
        <v>05/29/2024</v>
      </c>
      <c r="X178" t="s">
        <v>1035</v>
      </c>
      <c r="Y178" t="s">
        <v>1024</v>
      </c>
      <c r="Z178" t="s">
        <v>1025</v>
      </c>
    </row>
    <row r="179" spans="2:26" x14ac:dyDescent="0.35">
      <c r="B179" s="261"/>
      <c r="C179" s="254"/>
      <c r="D179" s="254"/>
      <c r="E179" s="91"/>
      <c r="F179" s="254"/>
      <c r="G179" s="286"/>
      <c r="J179" s="254"/>
      <c r="K179" s="254"/>
      <c r="L179" s="254"/>
      <c r="R179" s="249">
        <f t="shared" si="13"/>
        <v>0</v>
      </c>
      <c r="S179">
        <f t="shared" si="14"/>
        <v>0</v>
      </c>
      <c r="T179" t="str">
        <f t="shared" si="15"/>
        <v>Buy</v>
      </c>
      <c r="U179" s="254">
        <f t="shared" si="16"/>
        <v>0</v>
      </c>
      <c r="V179" t="str">
        <f t="shared" si="17"/>
        <v>EULNGFI</v>
      </c>
      <c r="W179" s="361" t="str">
        <f t="shared" si="18"/>
        <v>05/29/2024</v>
      </c>
      <c r="X179" t="s">
        <v>1035</v>
      </c>
      <c r="Y179" t="s">
        <v>1024</v>
      </c>
      <c r="Z179" t="s">
        <v>1025</v>
      </c>
    </row>
    <row r="180" spans="2:26" x14ac:dyDescent="0.35">
      <c r="B180" s="175"/>
      <c r="C180" s="254"/>
      <c r="D180" s="254"/>
      <c r="E180" s="91"/>
      <c r="F180" s="254"/>
      <c r="G180" s="213"/>
      <c r="I180" s="254"/>
      <c r="J180" s="254"/>
      <c r="K180" s="254"/>
      <c r="L180" s="254"/>
      <c r="R180" s="249">
        <f t="shared" si="13"/>
        <v>0</v>
      </c>
      <c r="S180">
        <f t="shared" si="14"/>
        <v>0</v>
      </c>
      <c r="T180" t="str">
        <f t="shared" si="15"/>
        <v>Buy</v>
      </c>
      <c r="U180" s="254">
        <f t="shared" si="16"/>
        <v>0</v>
      </c>
      <c r="V180" t="str">
        <f t="shared" si="17"/>
        <v>EULNGFI</v>
      </c>
      <c r="W180" s="361" t="str">
        <f t="shared" si="18"/>
        <v>05/29/2024</v>
      </c>
      <c r="X180" t="s">
        <v>1035</v>
      </c>
      <c r="Y180" t="s">
        <v>1024</v>
      </c>
      <c r="Z180" t="s">
        <v>1025</v>
      </c>
    </row>
    <row r="181" spans="2:26" x14ac:dyDescent="0.35">
      <c r="B181" s="261"/>
      <c r="C181" s="254"/>
      <c r="D181" s="254"/>
      <c r="E181" s="91"/>
      <c r="F181" s="254"/>
      <c r="G181" s="286"/>
      <c r="J181" s="254"/>
      <c r="K181" s="254"/>
      <c r="L181" s="254"/>
      <c r="R181" s="249">
        <f t="shared" si="13"/>
        <v>0</v>
      </c>
      <c r="S181">
        <f t="shared" si="14"/>
        <v>0</v>
      </c>
      <c r="T181" t="str">
        <f t="shared" si="15"/>
        <v>Buy</v>
      </c>
      <c r="U181" s="254">
        <f t="shared" si="16"/>
        <v>0</v>
      </c>
      <c r="V181" t="str">
        <f t="shared" si="17"/>
        <v>EULNGFI</v>
      </c>
      <c r="W181" s="361" t="str">
        <f t="shared" si="18"/>
        <v>05/29/2024</v>
      </c>
      <c r="X181" t="s">
        <v>1035</v>
      </c>
      <c r="Y181" t="s">
        <v>1024</v>
      </c>
      <c r="Z181" t="s">
        <v>1025</v>
      </c>
    </row>
    <row r="182" spans="2:26" x14ac:dyDescent="0.35">
      <c r="B182" s="175"/>
      <c r="C182" s="254"/>
      <c r="D182" s="254"/>
      <c r="E182" s="91"/>
      <c r="F182" s="254"/>
      <c r="G182" s="213"/>
      <c r="I182" s="254"/>
      <c r="J182" s="254"/>
      <c r="K182" s="254"/>
      <c r="L182" s="254"/>
      <c r="R182" s="249">
        <f t="shared" si="13"/>
        <v>0</v>
      </c>
      <c r="S182">
        <f t="shared" si="14"/>
        <v>0</v>
      </c>
      <c r="T182" t="str">
        <f t="shared" si="15"/>
        <v>Buy</v>
      </c>
      <c r="U182" s="254">
        <f t="shared" si="16"/>
        <v>0</v>
      </c>
      <c r="V182" t="str">
        <f t="shared" si="17"/>
        <v>EULNGFI</v>
      </c>
      <c r="W182" s="361" t="str">
        <f t="shared" si="18"/>
        <v>05/29/2024</v>
      </c>
      <c r="X182" t="s">
        <v>1035</v>
      </c>
      <c r="Y182" t="s">
        <v>1024</v>
      </c>
      <c r="Z182" t="s">
        <v>1025</v>
      </c>
    </row>
    <row r="183" spans="2:26" x14ac:dyDescent="0.35">
      <c r="B183" s="261"/>
      <c r="C183" s="254"/>
      <c r="D183" s="254"/>
      <c r="E183" s="91"/>
      <c r="F183" s="254"/>
      <c r="G183" s="286"/>
      <c r="J183" s="254"/>
      <c r="K183" s="254"/>
      <c r="L183" s="254"/>
      <c r="R183" s="249">
        <f t="shared" si="13"/>
        <v>0</v>
      </c>
      <c r="S183">
        <f t="shared" si="14"/>
        <v>0</v>
      </c>
      <c r="T183" t="str">
        <f t="shared" si="15"/>
        <v>Buy</v>
      </c>
      <c r="U183" s="254">
        <f t="shared" si="16"/>
        <v>0</v>
      </c>
      <c r="V183" t="str">
        <f t="shared" si="17"/>
        <v>EULNGFI</v>
      </c>
      <c r="W183" s="361" t="str">
        <f t="shared" si="18"/>
        <v>05/29/2024</v>
      </c>
      <c r="X183" t="s">
        <v>1035</v>
      </c>
      <c r="Y183" t="s">
        <v>1024</v>
      </c>
      <c r="Z183" t="s">
        <v>1025</v>
      </c>
    </row>
    <row r="184" spans="2:26" x14ac:dyDescent="0.35">
      <c r="B184" s="261"/>
      <c r="C184" s="254"/>
      <c r="D184" s="254"/>
      <c r="E184" s="91"/>
      <c r="F184" s="254"/>
      <c r="G184" s="286"/>
      <c r="J184" s="254"/>
      <c r="K184" s="254"/>
      <c r="L184" s="254"/>
      <c r="R184" s="249">
        <f t="shared" si="13"/>
        <v>0</v>
      </c>
      <c r="S184">
        <f t="shared" si="14"/>
        <v>0</v>
      </c>
      <c r="T184" t="str">
        <f t="shared" si="15"/>
        <v>Buy</v>
      </c>
      <c r="U184" s="254">
        <f t="shared" si="16"/>
        <v>0</v>
      </c>
      <c r="V184" t="str">
        <f t="shared" si="17"/>
        <v>EULNGFI</v>
      </c>
      <c r="W184" s="361" t="str">
        <f t="shared" si="18"/>
        <v>05/29/2024</v>
      </c>
      <c r="X184" t="s">
        <v>1035</v>
      </c>
      <c r="Y184" t="s">
        <v>1024</v>
      </c>
      <c r="Z184" t="s">
        <v>1025</v>
      </c>
    </row>
    <row r="185" spans="2:26" x14ac:dyDescent="0.35">
      <c r="B185" s="175"/>
      <c r="C185" s="254"/>
      <c r="D185" s="254"/>
      <c r="E185" s="91"/>
      <c r="F185" s="254"/>
      <c r="G185" s="213"/>
      <c r="I185" s="254"/>
      <c r="J185" s="254"/>
      <c r="K185" s="254"/>
      <c r="L185" s="254"/>
      <c r="R185" s="249">
        <f t="shared" si="13"/>
        <v>0</v>
      </c>
      <c r="S185">
        <f t="shared" si="14"/>
        <v>0</v>
      </c>
      <c r="T185" t="str">
        <f t="shared" si="15"/>
        <v>Buy</v>
      </c>
      <c r="U185" s="254">
        <f t="shared" si="16"/>
        <v>0</v>
      </c>
      <c r="V185" t="str">
        <f t="shared" si="17"/>
        <v>EULNGFI</v>
      </c>
      <c r="W185" s="361" t="str">
        <f t="shared" si="18"/>
        <v>05/29/2024</v>
      </c>
      <c r="X185" t="s">
        <v>1035</v>
      </c>
      <c r="Y185" t="s">
        <v>1024</v>
      </c>
      <c r="Z185" t="s">
        <v>1025</v>
      </c>
    </row>
    <row r="186" spans="2:26" x14ac:dyDescent="0.35">
      <c r="B186" s="175"/>
      <c r="C186" s="254"/>
      <c r="D186" s="254"/>
      <c r="E186" s="91"/>
      <c r="F186" s="254"/>
      <c r="G186" s="213"/>
      <c r="I186" s="254"/>
      <c r="J186" s="254"/>
      <c r="K186" s="254"/>
      <c r="L186" s="254"/>
      <c r="R186" s="249">
        <f t="shared" si="13"/>
        <v>0</v>
      </c>
      <c r="S186">
        <f t="shared" si="14"/>
        <v>0</v>
      </c>
      <c r="T186" t="str">
        <f t="shared" si="15"/>
        <v>Buy</v>
      </c>
      <c r="U186" s="254">
        <f t="shared" si="16"/>
        <v>0</v>
      </c>
      <c r="V186" t="str">
        <f t="shared" si="17"/>
        <v>EULNGFI</v>
      </c>
      <c r="W186" s="361" t="str">
        <f t="shared" si="18"/>
        <v>05/29/2024</v>
      </c>
      <c r="X186" t="s">
        <v>1035</v>
      </c>
      <c r="Y186" t="s">
        <v>1024</v>
      </c>
      <c r="Z186" t="s">
        <v>1025</v>
      </c>
    </row>
    <row r="187" spans="2:26" x14ac:dyDescent="0.35">
      <c r="B187" s="261"/>
      <c r="C187" s="254"/>
      <c r="D187" s="254"/>
      <c r="E187" s="91"/>
      <c r="F187" s="254"/>
      <c r="G187" s="286"/>
      <c r="J187" s="254"/>
      <c r="K187" s="254"/>
      <c r="L187" s="254"/>
      <c r="R187" s="249">
        <f t="shared" si="13"/>
        <v>0</v>
      </c>
      <c r="S187">
        <f t="shared" si="14"/>
        <v>0</v>
      </c>
      <c r="T187" t="str">
        <f t="shared" si="15"/>
        <v>Buy</v>
      </c>
      <c r="U187" s="254">
        <f t="shared" si="16"/>
        <v>0</v>
      </c>
      <c r="V187" t="str">
        <f t="shared" si="17"/>
        <v>EULNGFI</v>
      </c>
      <c r="W187" s="361" t="str">
        <f t="shared" si="18"/>
        <v>05/29/2024</v>
      </c>
      <c r="X187" t="s">
        <v>1035</v>
      </c>
      <c r="Y187" t="s">
        <v>1024</v>
      </c>
      <c r="Z187" t="s">
        <v>1025</v>
      </c>
    </row>
    <row r="188" spans="2:26" x14ac:dyDescent="0.35">
      <c r="B188" s="175"/>
      <c r="C188" s="254"/>
      <c r="D188" s="254"/>
      <c r="E188" s="91"/>
      <c r="F188" s="254"/>
      <c r="G188" s="213"/>
      <c r="I188" s="254"/>
      <c r="J188" s="254"/>
      <c r="K188" s="254"/>
      <c r="L188" s="254"/>
      <c r="R188" s="249">
        <f t="shared" si="13"/>
        <v>0</v>
      </c>
      <c r="S188">
        <f t="shared" si="14"/>
        <v>0</v>
      </c>
      <c r="T188" t="str">
        <f t="shared" si="15"/>
        <v>Buy</v>
      </c>
      <c r="U188" s="254">
        <f t="shared" si="16"/>
        <v>0</v>
      </c>
      <c r="V188" t="str">
        <f t="shared" si="17"/>
        <v>EULNGFI</v>
      </c>
      <c r="W188" s="361" t="str">
        <f t="shared" si="18"/>
        <v>05/29/2024</v>
      </c>
      <c r="X188" t="s">
        <v>1035</v>
      </c>
      <c r="Y188" t="s">
        <v>1024</v>
      </c>
      <c r="Z188" t="s">
        <v>1025</v>
      </c>
    </row>
    <row r="189" spans="2:26" x14ac:dyDescent="0.35">
      <c r="B189" s="261"/>
      <c r="C189" s="254"/>
      <c r="D189" s="254"/>
      <c r="E189" s="91"/>
      <c r="F189" s="254"/>
      <c r="G189" s="286"/>
      <c r="J189" s="254"/>
      <c r="K189" s="254"/>
      <c r="L189" s="254"/>
      <c r="R189" s="249">
        <f t="shared" si="13"/>
        <v>0</v>
      </c>
      <c r="S189">
        <f t="shared" si="14"/>
        <v>0</v>
      </c>
      <c r="T189" t="str">
        <f t="shared" si="15"/>
        <v>Buy</v>
      </c>
      <c r="U189" s="254">
        <f t="shared" si="16"/>
        <v>0</v>
      </c>
      <c r="V189" t="str">
        <f t="shared" si="17"/>
        <v>EULNGFI</v>
      </c>
      <c r="W189" s="361" t="str">
        <f t="shared" si="18"/>
        <v>05/29/2024</v>
      </c>
      <c r="X189" t="s">
        <v>1035</v>
      </c>
      <c r="Y189" t="s">
        <v>1024</v>
      </c>
      <c r="Z189" t="s">
        <v>1025</v>
      </c>
    </row>
    <row r="190" spans="2:26" x14ac:dyDescent="0.35">
      <c r="B190" s="175"/>
      <c r="C190" s="254"/>
      <c r="D190" s="254"/>
      <c r="E190" s="91"/>
      <c r="F190" s="254"/>
      <c r="G190" s="213"/>
      <c r="I190" s="254"/>
      <c r="J190" s="254"/>
      <c r="K190" s="254"/>
      <c r="L190" s="254"/>
      <c r="R190" s="249">
        <f t="shared" si="13"/>
        <v>0</v>
      </c>
      <c r="S190">
        <f t="shared" si="14"/>
        <v>0</v>
      </c>
      <c r="T190" t="str">
        <f t="shared" si="15"/>
        <v>Buy</v>
      </c>
      <c r="U190" s="254">
        <f t="shared" si="16"/>
        <v>0</v>
      </c>
      <c r="V190" t="str">
        <f t="shared" si="17"/>
        <v>EULNGFI</v>
      </c>
      <c r="W190" s="361" t="str">
        <f t="shared" si="18"/>
        <v>05/29/2024</v>
      </c>
      <c r="X190" t="s">
        <v>1035</v>
      </c>
      <c r="Y190" t="s">
        <v>1024</v>
      </c>
      <c r="Z190" t="s">
        <v>1025</v>
      </c>
    </row>
    <row r="191" spans="2:26" x14ac:dyDescent="0.35">
      <c r="B191" s="261"/>
      <c r="C191" s="254"/>
      <c r="D191" s="254"/>
      <c r="E191" s="91"/>
      <c r="F191" s="254"/>
      <c r="G191" s="286"/>
      <c r="J191" s="254"/>
      <c r="K191" s="254"/>
      <c r="L191" s="254"/>
      <c r="R191" s="249">
        <f t="shared" si="13"/>
        <v>0</v>
      </c>
      <c r="S191">
        <f t="shared" si="14"/>
        <v>0</v>
      </c>
      <c r="T191" t="str">
        <f t="shared" si="15"/>
        <v>Buy</v>
      </c>
      <c r="U191" s="254">
        <f t="shared" si="16"/>
        <v>0</v>
      </c>
      <c r="V191" t="str">
        <f t="shared" si="17"/>
        <v>EULNGFI</v>
      </c>
      <c r="W191" s="361" t="str">
        <f t="shared" si="18"/>
        <v>05/29/2024</v>
      </c>
      <c r="X191" t="s">
        <v>1035</v>
      </c>
      <c r="Y191" t="s">
        <v>1024</v>
      </c>
      <c r="Z191" t="s">
        <v>1025</v>
      </c>
    </row>
    <row r="192" spans="2:26" x14ac:dyDescent="0.35">
      <c r="B192" s="175"/>
      <c r="C192" s="254"/>
      <c r="D192" s="254"/>
      <c r="E192" s="91"/>
      <c r="F192" s="254"/>
      <c r="G192" s="213"/>
      <c r="I192" s="254"/>
      <c r="J192" s="254"/>
      <c r="K192" s="254"/>
      <c r="L192" s="254"/>
      <c r="R192" s="249">
        <f t="shared" si="13"/>
        <v>0</v>
      </c>
      <c r="S192">
        <f t="shared" si="14"/>
        <v>0</v>
      </c>
      <c r="T192" t="str">
        <f t="shared" si="15"/>
        <v>Buy</v>
      </c>
      <c r="U192" s="254">
        <f t="shared" si="16"/>
        <v>0</v>
      </c>
      <c r="V192" t="str">
        <f t="shared" si="17"/>
        <v>EULNGFI</v>
      </c>
      <c r="W192" s="361" t="str">
        <f t="shared" si="18"/>
        <v>05/29/2024</v>
      </c>
      <c r="X192" t="s">
        <v>1035</v>
      </c>
      <c r="Y192" t="s">
        <v>1024</v>
      </c>
      <c r="Z192" t="s">
        <v>1025</v>
      </c>
    </row>
    <row r="193" spans="2:26" x14ac:dyDescent="0.35">
      <c r="B193" s="261"/>
      <c r="C193" s="254"/>
      <c r="D193" s="254"/>
      <c r="E193" s="91"/>
      <c r="F193" s="254"/>
      <c r="G193" s="286"/>
      <c r="J193" s="254"/>
      <c r="K193" s="254"/>
      <c r="L193" s="254"/>
      <c r="R193" s="249">
        <f t="shared" si="13"/>
        <v>0</v>
      </c>
      <c r="S193">
        <f t="shared" si="14"/>
        <v>0</v>
      </c>
      <c r="T193" t="str">
        <f t="shared" si="15"/>
        <v>Buy</v>
      </c>
      <c r="U193" s="254">
        <f t="shared" si="16"/>
        <v>0</v>
      </c>
      <c r="V193" t="str">
        <f t="shared" si="17"/>
        <v>EULNGFI</v>
      </c>
      <c r="W193" s="361" t="str">
        <f t="shared" si="18"/>
        <v>05/29/2024</v>
      </c>
      <c r="X193" t="s">
        <v>1035</v>
      </c>
      <c r="Y193" t="s">
        <v>1024</v>
      </c>
      <c r="Z193" t="s">
        <v>1025</v>
      </c>
    </row>
    <row r="194" spans="2:26" x14ac:dyDescent="0.35">
      <c r="B194" s="175"/>
      <c r="C194" s="254"/>
      <c r="D194" s="254"/>
      <c r="E194" s="91"/>
      <c r="F194" s="254"/>
      <c r="G194" s="213"/>
      <c r="I194" s="254"/>
      <c r="J194" s="254"/>
      <c r="K194" s="254"/>
      <c r="L194" s="254"/>
      <c r="R194" s="249">
        <f t="shared" si="13"/>
        <v>0</v>
      </c>
      <c r="S194">
        <f t="shared" si="14"/>
        <v>0</v>
      </c>
      <c r="T194" t="str">
        <f t="shared" si="15"/>
        <v>Buy</v>
      </c>
      <c r="U194" s="254">
        <f t="shared" si="16"/>
        <v>0</v>
      </c>
      <c r="V194" t="str">
        <f t="shared" si="17"/>
        <v>EULNGFI</v>
      </c>
      <c r="W194" s="361" t="str">
        <f t="shared" si="18"/>
        <v>05/29/2024</v>
      </c>
      <c r="X194" t="s">
        <v>1035</v>
      </c>
      <c r="Y194" t="s">
        <v>1024</v>
      </c>
      <c r="Z194" t="s">
        <v>1025</v>
      </c>
    </row>
    <row r="195" spans="2:26" x14ac:dyDescent="0.35">
      <c r="B195" s="261"/>
      <c r="C195" s="254"/>
      <c r="D195" s="254"/>
      <c r="E195" s="91"/>
      <c r="F195" s="254"/>
      <c r="G195" s="286"/>
      <c r="J195" s="254"/>
      <c r="K195" s="254"/>
      <c r="L195" s="254"/>
      <c r="R195" s="249">
        <f t="shared" si="13"/>
        <v>0</v>
      </c>
      <c r="S195">
        <f t="shared" si="14"/>
        <v>0</v>
      </c>
      <c r="T195" t="str">
        <f t="shared" si="15"/>
        <v>Buy</v>
      </c>
      <c r="U195" s="254">
        <f t="shared" si="16"/>
        <v>0</v>
      </c>
      <c r="V195" t="str">
        <f t="shared" si="17"/>
        <v>EULNGFI</v>
      </c>
      <c r="W195" s="361" t="str">
        <f t="shared" si="18"/>
        <v>05/29/2024</v>
      </c>
      <c r="X195" t="s">
        <v>1035</v>
      </c>
      <c r="Y195" t="s">
        <v>1024</v>
      </c>
      <c r="Z195" t="s">
        <v>1025</v>
      </c>
    </row>
    <row r="196" spans="2:26" x14ac:dyDescent="0.35">
      <c r="B196" s="175"/>
      <c r="C196" s="254"/>
      <c r="D196" s="254"/>
      <c r="E196" s="91"/>
      <c r="F196" s="254"/>
      <c r="G196" s="213"/>
      <c r="I196" s="254"/>
      <c r="J196" s="254"/>
      <c r="K196" s="254"/>
      <c r="L196" s="254"/>
      <c r="R196" s="249">
        <f t="shared" si="13"/>
        <v>0</v>
      </c>
      <c r="S196">
        <f t="shared" si="14"/>
        <v>0</v>
      </c>
      <c r="T196" t="str">
        <f t="shared" si="15"/>
        <v>Buy</v>
      </c>
      <c r="U196" s="254">
        <f t="shared" si="16"/>
        <v>0</v>
      </c>
      <c r="V196" t="str">
        <f t="shared" si="17"/>
        <v>EULNGFI</v>
      </c>
      <c r="W196" s="361" t="str">
        <f t="shared" si="18"/>
        <v>05/29/2024</v>
      </c>
      <c r="X196" t="s">
        <v>1035</v>
      </c>
      <c r="Y196" t="s">
        <v>1024</v>
      </c>
      <c r="Z196" t="s">
        <v>1025</v>
      </c>
    </row>
    <row r="197" spans="2:26" x14ac:dyDescent="0.35">
      <c r="B197" s="261"/>
      <c r="C197" s="254"/>
      <c r="D197" s="254"/>
      <c r="E197" s="91"/>
      <c r="F197" s="254"/>
      <c r="G197" s="286"/>
      <c r="J197" s="254"/>
      <c r="K197" s="254"/>
      <c r="L197" s="254"/>
      <c r="R197" s="249">
        <f t="shared" si="13"/>
        <v>0</v>
      </c>
      <c r="S197">
        <f t="shared" si="14"/>
        <v>0</v>
      </c>
      <c r="T197" t="str">
        <f t="shared" si="15"/>
        <v>Buy</v>
      </c>
      <c r="U197" s="254">
        <f t="shared" si="16"/>
        <v>0</v>
      </c>
      <c r="V197" t="str">
        <f t="shared" si="17"/>
        <v>EULNGFI</v>
      </c>
      <c r="W197" s="361" t="str">
        <f t="shared" si="18"/>
        <v>05/29/2024</v>
      </c>
      <c r="X197" t="s">
        <v>1035</v>
      </c>
      <c r="Y197" t="s">
        <v>1024</v>
      </c>
      <c r="Z197" t="s">
        <v>1025</v>
      </c>
    </row>
    <row r="198" spans="2:26" x14ac:dyDescent="0.35">
      <c r="B198" s="175"/>
      <c r="C198" s="254"/>
      <c r="D198" s="254"/>
      <c r="E198" s="91"/>
      <c r="F198" s="254"/>
      <c r="G198" s="213"/>
      <c r="I198" s="254"/>
      <c r="J198" s="254"/>
      <c r="K198" s="254"/>
      <c r="L198" s="254"/>
      <c r="R198" s="249">
        <f t="shared" ref="R198:R213" si="19">N198</f>
        <v>0</v>
      </c>
      <c r="S198">
        <f t="shared" ref="S198:S213" si="20">A198</f>
        <v>0</v>
      </c>
      <c r="T198" t="str">
        <f t="shared" ref="T198:T213" si="21">IF(J198&lt;0,"Sell","Buy")</f>
        <v>Buy</v>
      </c>
      <c r="U198" s="254">
        <f t="shared" ref="U198:U213" si="22">ABS(J198)</f>
        <v>0</v>
      </c>
      <c r="V198" t="str">
        <f t="shared" ref="V198:V213" si="23">IF(O198="OIS Swap","EUFFSW",IF(O198="SPOT","EUFFFX",IF(O198="FORWARD","EUFFFX",IF(O198="US GOVERNMENT","USFIDRV",IF(O198="Financial commodity future.","USEQ",IF(O198="Credit Default Swap","EUFFSW",IF(O198="CDS Index","EUFFSW","EULNGFI")))))))</f>
        <v>EULNGFI</v>
      </c>
      <c r="W198" s="361" t="str">
        <f t="shared" ref="W198:W213" si="24">IF(R198="Y-C59", IF(O198="Financial commodity future.",$S$1,$S$3),IF(O198="Financial commodity future.",$S$1,$S$2))</f>
        <v>05/29/2024</v>
      </c>
      <c r="X198" t="s">
        <v>1035</v>
      </c>
      <c r="Y198" t="s">
        <v>1024</v>
      </c>
      <c r="Z198" t="s">
        <v>1025</v>
      </c>
    </row>
    <row r="199" spans="2:26" x14ac:dyDescent="0.35">
      <c r="R199" s="249">
        <f t="shared" si="19"/>
        <v>0</v>
      </c>
      <c r="S199">
        <f t="shared" si="20"/>
        <v>0</v>
      </c>
      <c r="T199" t="str">
        <f t="shared" si="21"/>
        <v>Buy</v>
      </c>
      <c r="U199" s="254">
        <f t="shared" si="22"/>
        <v>0</v>
      </c>
      <c r="V199" t="str">
        <f t="shared" si="23"/>
        <v>EULNGFI</v>
      </c>
      <c r="W199" s="361" t="str">
        <f t="shared" si="24"/>
        <v>05/29/2024</v>
      </c>
      <c r="X199" t="s">
        <v>1035</v>
      </c>
      <c r="Y199" t="s">
        <v>1024</v>
      </c>
      <c r="Z199" t="s">
        <v>1025</v>
      </c>
    </row>
    <row r="200" spans="2:26" x14ac:dyDescent="0.35">
      <c r="R200" s="249">
        <f t="shared" si="19"/>
        <v>0</v>
      </c>
      <c r="S200">
        <f t="shared" si="20"/>
        <v>0</v>
      </c>
      <c r="T200" t="str">
        <f t="shared" si="21"/>
        <v>Buy</v>
      </c>
      <c r="U200" s="254">
        <f t="shared" si="22"/>
        <v>0</v>
      </c>
      <c r="V200" t="str">
        <f t="shared" si="23"/>
        <v>EULNGFI</v>
      </c>
      <c r="W200" s="361" t="str">
        <f t="shared" si="24"/>
        <v>05/29/2024</v>
      </c>
      <c r="X200" t="s">
        <v>1035</v>
      </c>
      <c r="Y200" t="s">
        <v>1024</v>
      </c>
      <c r="Z200" t="s">
        <v>1025</v>
      </c>
    </row>
    <row r="201" spans="2:26" x14ac:dyDescent="0.35">
      <c r="R201" s="249">
        <f t="shared" si="19"/>
        <v>0</v>
      </c>
      <c r="S201">
        <f t="shared" si="20"/>
        <v>0</v>
      </c>
      <c r="T201" t="str">
        <f t="shared" si="21"/>
        <v>Buy</v>
      </c>
      <c r="U201" s="254">
        <f t="shared" si="22"/>
        <v>0</v>
      </c>
      <c r="V201" t="str">
        <f t="shared" si="23"/>
        <v>EULNGFI</v>
      </c>
      <c r="W201" s="361" t="str">
        <f t="shared" si="24"/>
        <v>05/29/2024</v>
      </c>
      <c r="X201" t="s">
        <v>1035</v>
      </c>
      <c r="Y201" t="s">
        <v>1024</v>
      </c>
      <c r="Z201" t="s">
        <v>1025</v>
      </c>
    </row>
    <row r="202" spans="2:26" x14ac:dyDescent="0.35">
      <c r="R202" s="249">
        <f t="shared" si="19"/>
        <v>0</v>
      </c>
      <c r="S202">
        <f t="shared" si="20"/>
        <v>0</v>
      </c>
      <c r="T202" t="str">
        <f t="shared" si="21"/>
        <v>Buy</v>
      </c>
      <c r="U202" s="254">
        <f t="shared" si="22"/>
        <v>0</v>
      </c>
      <c r="V202" t="str">
        <f t="shared" si="23"/>
        <v>EULNGFI</v>
      </c>
      <c r="W202" s="361" t="str">
        <f t="shared" si="24"/>
        <v>05/29/2024</v>
      </c>
      <c r="X202" t="s">
        <v>1035</v>
      </c>
      <c r="Y202" t="s">
        <v>1024</v>
      </c>
      <c r="Z202" t="s">
        <v>1025</v>
      </c>
    </row>
    <row r="203" spans="2:26" x14ac:dyDescent="0.35">
      <c r="R203" s="249">
        <f t="shared" si="19"/>
        <v>0</v>
      </c>
      <c r="S203">
        <f t="shared" si="20"/>
        <v>0</v>
      </c>
      <c r="T203" t="str">
        <f t="shared" si="21"/>
        <v>Buy</v>
      </c>
      <c r="U203" s="254">
        <f t="shared" si="22"/>
        <v>0</v>
      </c>
      <c r="V203" t="str">
        <f t="shared" si="23"/>
        <v>EULNGFI</v>
      </c>
      <c r="W203" s="361" t="str">
        <f t="shared" si="24"/>
        <v>05/29/2024</v>
      </c>
      <c r="X203" t="s">
        <v>1035</v>
      </c>
      <c r="Y203" t="s">
        <v>1024</v>
      </c>
      <c r="Z203" t="s">
        <v>1025</v>
      </c>
    </row>
    <row r="204" spans="2:26" x14ac:dyDescent="0.35">
      <c r="R204" s="249">
        <f t="shared" si="19"/>
        <v>0</v>
      </c>
      <c r="S204">
        <f t="shared" si="20"/>
        <v>0</v>
      </c>
      <c r="T204" t="str">
        <f t="shared" si="21"/>
        <v>Buy</v>
      </c>
      <c r="U204" s="254">
        <f t="shared" si="22"/>
        <v>0</v>
      </c>
      <c r="V204" t="str">
        <f t="shared" si="23"/>
        <v>EULNGFI</v>
      </c>
      <c r="W204" s="361" t="str">
        <f t="shared" si="24"/>
        <v>05/29/2024</v>
      </c>
      <c r="X204" t="s">
        <v>1035</v>
      </c>
      <c r="Y204" t="s">
        <v>1024</v>
      </c>
      <c r="Z204" t="s">
        <v>1025</v>
      </c>
    </row>
    <row r="205" spans="2:26" x14ac:dyDescent="0.35">
      <c r="R205" s="249">
        <f t="shared" si="19"/>
        <v>0</v>
      </c>
      <c r="S205">
        <f t="shared" si="20"/>
        <v>0</v>
      </c>
      <c r="T205" t="str">
        <f t="shared" si="21"/>
        <v>Buy</v>
      </c>
      <c r="U205" s="254">
        <f t="shared" si="22"/>
        <v>0</v>
      </c>
      <c r="V205" t="str">
        <f t="shared" si="23"/>
        <v>EULNGFI</v>
      </c>
      <c r="W205" s="361" t="str">
        <f t="shared" si="24"/>
        <v>05/29/2024</v>
      </c>
      <c r="X205" t="s">
        <v>1035</v>
      </c>
      <c r="Y205" t="s">
        <v>1024</v>
      </c>
      <c r="Z205" t="s">
        <v>1025</v>
      </c>
    </row>
    <row r="206" spans="2:26" x14ac:dyDescent="0.35">
      <c r="R206" s="249">
        <f t="shared" si="19"/>
        <v>0</v>
      </c>
      <c r="S206">
        <f t="shared" si="20"/>
        <v>0</v>
      </c>
      <c r="T206" t="str">
        <f t="shared" si="21"/>
        <v>Buy</v>
      </c>
      <c r="U206" s="254">
        <f t="shared" si="22"/>
        <v>0</v>
      </c>
      <c r="V206" t="str">
        <f t="shared" si="23"/>
        <v>EULNGFI</v>
      </c>
      <c r="W206" s="361" t="str">
        <f t="shared" si="24"/>
        <v>05/29/2024</v>
      </c>
      <c r="X206" t="s">
        <v>1035</v>
      </c>
      <c r="Y206" t="s">
        <v>1024</v>
      </c>
      <c r="Z206" t="s">
        <v>1025</v>
      </c>
    </row>
    <row r="207" spans="2:26" x14ac:dyDescent="0.35">
      <c r="R207" s="249">
        <f t="shared" si="19"/>
        <v>0</v>
      </c>
      <c r="S207">
        <f t="shared" si="20"/>
        <v>0</v>
      </c>
      <c r="T207" t="str">
        <f t="shared" si="21"/>
        <v>Buy</v>
      </c>
      <c r="U207" s="254">
        <f t="shared" si="22"/>
        <v>0</v>
      </c>
      <c r="V207" t="str">
        <f t="shared" si="23"/>
        <v>EULNGFI</v>
      </c>
      <c r="W207" s="361" t="str">
        <f t="shared" si="24"/>
        <v>05/29/2024</v>
      </c>
      <c r="X207" t="s">
        <v>1035</v>
      </c>
      <c r="Y207" t="s">
        <v>1024</v>
      </c>
      <c r="Z207" t="s">
        <v>1025</v>
      </c>
    </row>
    <row r="208" spans="2:26" x14ac:dyDescent="0.35">
      <c r="R208" s="249">
        <f t="shared" si="19"/>
        <v>0</v>
      </c>
      <c r="S208">
        <f t="shared" si="20"/>
        <v>0</v>
      </c>
      <c r="T208" t="str">
        <f t="shared" si="21"/>
        <v>Buy</v>
      </c>
      <c r="U208" s="254">
        <f t="shared" si="22"/>
        <v>0</v>
      </c>
      <c r="V208" t="str">
        <f t="shared" si="23"/>
        <v>EULNGFI</v>
      </c>
      <c r="W208" s="361" t="str">
        <f t="shared" si="24"/>
        <v>05/29/2024</v>
      </c>
      <c r="X208" t="s">
        <v>1035</v>
      </c>
      <c r="Y208" t="s">
        <v>1024</v>
      </c>
      <c r="Z208" t="s">
        <v>1025</v>
      </c>
    </row>
    <row r="209" spans="18:26" x14ac:dyDescent="0.35">
      <c r="R209" s="249">
        <f t="shared" si="19"/>
        <v>0</v>
      </c>
      <c r="S209">
        <f t="shared" si="20"/>
        <v>0</v>
      </c>
      <c r="T209" t="str">
        <f t="shared" si="21"/>
        <v>Buy</v>
      </c>
      <c r="U209" s="254">
        <f t="shared" si="22"/>
        <v>0</v>
      </c>
      <c r="V209" t="str">
        <f t="shared" si="23"/>
        <v>EULNGFI</v>
      </c>
      <c r="W209" s="361" t="str">
        <f t="shared" si="24"/>
        <v>05/29/2024</v>
      </c>
      <c r="X209" t="s">
        <v>1035</v>
      </c>
      <c r="Y209" t="s">
        <v>1024</v>
      </c>
      <c r="Z209" t="s">
        <v>1025</v>
      </c>
    </row>
    <row r="210" spans="18:26" x14ac:dyDescent="0.35">
      <c r="R210" s="249">
        <f t="shared" si="19"/>
        <v>0</v>
      </c>
      <c r="S210">
        <f t="shared" si="20"/>
        <v>0</v>
      </c>
      <c r="T210" t="str">
        <f t="shared" si="21"/>
        <v>Buy</v>
      </c>
      <c r="U210" s="254">
        <f t="shared" si="22"/>
        <v>0</v>
      </c>
      <c r="V210" t="str">
        <f t="shared" si="23"/>
        <v>EULNGFI</v>
      </c>
      <c r="W210" s="361" t="str">
        <f t="shared" si="24"/>
        <v>05/29/2024</v>
      </c>
      <c r="X210" t="s">
        <v>1035</v>
      </c>
      <c r="Y210" t="s">
        <v>1024</v>
      </c>
      <c r="Z210" t="s">
        <v>1025</v>
      </c>
    </row>
    <row r="211" spans="18:26" x14ac:dyDescent="0.35">
      <c r="R211" s="249">
        <f t="shared" si="19"/>
        <v>0</v>
      </c>
      <c r="S211">
        <f t="shared" si="20"/>
        <v>0</v>
      </c>
      <c r="T211" t="str">
        <f t="shared" si="21"/>
        <v>Buy</v>
      </c>
      <c r="U211" s="254">
        <f t="shared" si="22"/>
        <v>0</v>
      </c>
      <c r="V211" t="str">
        <f t="shared" si="23"/>
        <v>EULNGFI</v>
      </c>
      <c r="W211" s="361" t="str">
        <f t="shared" si="24"/>
        <v>05/29/2024</v>
      </c>
      <c r="X211" t="s">
        <v>1035</v>
      </c>
      <c r="Y211" t="s">
        <v>1024</v>
      </c>
      <c r="Z211" t="s">
        <v>1025</v>
      </c>
    </row>
    <row r="212" spans="18:26" x14ac:dyDescent="0.35">
      <c r="R212" s="249">
        <f t="shared" si="19"/>
        <v>0</v>
      </c>
      <c r="S212">
        <f t="shared" si="20"/>
        <v>0</v>
      </c>
      <c r="T212" t="str">
        <f t="shared" si="21"/>
        <v>Buy</v>
      </c>
      <c r="U212" s="254">
        <f t="shared" si="22"/>
        <v>0</v>
      </c>
      <c r="V212" t="str">
        <f t="shared" si="23"/>
        <v>EULNGFI</v>
      </c>
      <c r="W212" s="361" t="str">
        <f t="shared" si="24"/>
        <v>05/29/2024</v>
      </c>
      <c r="X212" t="s">
        <v>1035</v>
      </c>
      <c r="Y212" t="s">
        <v>1024</v>
      </c>
      <c r="Z212" t="s">
        <v>1025</v>
      </c>
    </row>
    <row r="213" spans="18:26" x14ac:dyDescent="0.35">
      <c r="R213" s="249">
        <f t="shared" si="19"/>
        <v>0</v>
      </c>
      <c r="S213">
        <f t="shared" si="20"/>
        <v>0</v>
      </c>
      <c r="T213" t="str">
        <f t="shared" si="21"/>
        <v>Buy</v>
      </c>
      <c r="U213" s="254">
        <f t="shared" si="22"/>
        <v>0</v>
      </c>
      <c r="V213" t="str">
        <f t="shared" si="23"/>
        <v>EULNGFI</v>
      </c>
      <c r="W213" s="361" t="str">
        <f t="shared" si="24"/>
        <v>05/29/2024</v>
      </c>
      <c r="X213" t="s">
        <v>1035</v>
      </c>
      <c r="Y213" t="s">
        <v>1024</v>
      </c>
      <c r="Z213" t="s">
        <v>1025</v>
      </c>
    </row>
  </sheetData>
  <autoFilter ref="A5:AB186" xr:uid="{6B731F7C-3D08-40FE-8BC9-6B8BC11487A4}">
    <sortState xmlns:xlrd2="http://schemas.microsoft.com/office/spreadsheetml/2017/richdata2" ref="A6:AB96">
      <sortCondition ref="H5:H186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03AF-4155-4DAE-8855-DA66182CD578}">
  <dimension ref="A1:AH277"/>
  <sheetViews>
    <sheetView zoomScale="80" zoomScaleNormal="80" workbookViewId="0">
      <selection activeCell="AF38" sqref="AF38:AF42"/>
    </sheetView>
  </sheetViews>
  <sheetFormatPr defaultRowHeight="14.5" x14ac:dyDescent="0.35"/>
  <cols>
    <col min="1" max="1" width="11.54296875" bestFit="1" customWidth="1"/>
    <col min="5" max="5" width="15.54296875" bestFit="1" customWidth="1"/>
    <col min="7" max="7" width="18.7265625" bestFit="1" customWidth="1"/>
    <col min="9" max="9" width="16.36328125" bestFit="1" customWidth="1"/>
    <col min="11" max="11" width="18.7265625" bestFit="1" customWidth="1"/>
    <col min="15" max="15" width="17.90625" bestFit="1" customWidth="1"/>
    <col min="16" max="16" width="16.26953125" bestFit="1" customWidth="1"/>
    <col min="19" max="21" width="11.26953125" bestFit="1" customWidth="1"/>
    <col min="26" max="26" width="12.08984375" bestFit="1" customWidth="1"/>
    <col min="27" max="30" width="9.08984375" customWidth="1"/>
    <col min="31" max="31" width="11.54296875" bestFit="1" customWidth="1"/>
    <col min="32" max="32" width="9.54296875" bestFit="1" customWidth="1"/>
  </cols>
  <sheetData>
    <row r="1" spans="1:30" x14ac:dyDescent="0.35">
      <c r="A1" s="46">
        <v>44440</v>
      </c>
      <c r="F1" s="91">
        <f>F2</f>
        <v>2620.2281027667955</v>
      </c>
      <c r="H1">
        <f>H2/1.25</f>
        <v>868.41448221343876</v>
      </c>
      <c r="J1" s="91">
        <f>J2</f>
        <v>314.73988142292495</v>
      </c>
      <c r="L1" s="91">
        <f>L2</f>
        <v>30.823478260869596</v>
      </c>
      <c r="P1" t="s">
        <v>256</v>
      </c>
      <c r="Q1" t="s">
        <v>260</v>
      </c>
      <c r="T1" t="s">
        <v>263</v>
      </c>
      <c r="U1" t="s">
        <v>256</v>
      </c>
      <c r="V1" t="s">
        <v>260</v>
      </c>
    </row>
    <row r="2" spans="1:30" ht="15" thickBot="1" x14ac:dyDescent="0.4">
      <c r="A2" s="46">
        <v>44834</v>
      </c>
      <c r="F2" s="91">
        <f>AVERAGE(F5:F257)</f>
        <v>2620.2281027667955</v>
      </c>
      <c r="H2" s="91">
        <f>AVERAGE(H5:H257)</f>
        <v>1085.5181027667984</v>
      </c>
      <c r="J2" s="91">
        <f>AVERAGE(J5:J257)</f>
        <v>314.73988142292495</v>
      </c>
      <c r="L2" s="91">
        <f>AVERAGE(L5:L257)</f>
        <v>30.823478260869596</v>
      </c>
      <c r="O2" t="s">
        <v>255</v>
      </c>
      <c r="P2" s="106">
        <f>F1</f>
        <v>2620.2281027667955</v>
      </c>
      <c r="Q2">
        <v>0.05</v>
      </c>
      <c r="S2" t="s">
        <v>262</v>
      </c>
      <c r="T2">
        <v>750</v>
      </c>
      <c r="U2" s="106">
        <f>T2/1.27</f>
        <v>590.55118110236219</v>
      </c>
      <c r="V2">
        <v>0.1</v>
      </c>
    </row>
    <row r="3" spans="1:30" x14ac:dyDescent="0.35">
      <c r="E3" t="s">
        <v>251</v>
      </c>
      <c r="G3" t="s">
        <v>252</v>
      </c>
      <c r="I3" t="s">
        <v>254</v>
      </c>
      <c r="K3" t="s">
        <v>253</v>
      </c>
      <c r="O3" t="s">
        <v>257</v>
      </c>
      <c r="P3" s="106">
        <f>H1</f>
        <v>868.41448221343876</v>
      </c>
      <c r="Q3">
        <v>0.05</v>
      </c>
      <c r="S3" t="s">
        <v>264</v>
      </c>
      <c r="U3">
        <v>125</v>
      </c>
      <c r="V3">
        <v>0.05</v>
      </c>
      <c r="Z3" s="112" t="s">
        <v>569</v>
      </c>
      <c r="AA3" s="113" t="s">
        <v>285</v>
      </c>
      <c r="AB3" s="113" t="s">
        <v>286</v>
      </c>
      <c r="AC3" s="113" t="s">
        <v>287</v>
      </c>
      <c r="AD3" s="114" t="s">
        <v>288</v>
      </c>
    </row>
    <row r="4" spans="1:30" x14ac:dyDescent="0.35">
      <c r="O4" t="s">
        <v>258</v>
      </c>
      <c r="P4" s="106">
        <v>315</v>
      </c>
      <c r="Q4">
        <v>0.1</v>
      </c>
      <c r="S4" t="s">
        <v>255</v>
      </c>
      <c r="U4" s="106">
        <v>397</v>
      </c>
      <c r="V4">
        <v>0.05</v>
      </c>
      <c r="Z4" s="110" t="s">
        <v>279</v>
      </c>
      <c r="AA4" s="200"/>
      <c r="AB4" s="201">
        <v>2.2999999999999998</v>
      </c>
      <c r="AC4" s="202">
        <v>2.4300000000000002</v>
      </c>
      <c r="AD4" s="203">
        <v>2.39</v>
      </c>
    </row>
    <row r="5" spans="1:30" x14ac:dyDescent="0.35">
      <c r="B5">
        <v>2022</v>
      </c>
      <c r="E5" s="46">
        <f>_xll.BDH($E$3, "FUND_TOTAL_ASSETS", $A$1, $A$2,"cols=2;rows=273")</f>
        <v>44440</v>
      </c>
      <c r="F5">
        <v>3008.56</v>
      </c>
      <c r="G5" s="46">
        <f>_xll.BDH($G$3, "FUND_TOTAL_ASSETS", $A$1, $A$2,"cols=2;rows=266")</f>
        <v>44440</v>
      </c>
      <c r="H5">
        <v>1495.89</v>
      </c>
      <c r="I5" s="46">
        <f>_xll.BDH($I$3, "FUND_TOTAL_ASSETS", $A$1, $A$2,"cols=2;rows=273")</f>
        <v>44440</v>
      </c>
      <c r="J5">
        <v>451.22</v>
      </c>
      <c r="K5" s="46">
        <f>_xll.BDH($K$3, "FUND_TOTAL_ASSETS", $A$1, $A$2,"cols=2;rows=266")</f>
        <v>44440</v>
      </c>
      <c r="L5">
        <v>32.65</v>
      </c>
      <c r="O5" t="s">
        <v>259</v>
      </c>
      <c r="P5" s="106">
        <f>L1</f>
        <v>30.823478260869596</v>
      </c>
      <c r="Q5">
        <v>0.1</v>
      </c>
      <c r="S5" t="s">
        <v>265</v>
      </c>
      <c r="T5">
        <v>477</v>
      </c>
      <c r="U5" s="106">
        <f>T5/1.27</f>
        <v>375.59055118110234</v>
      </c>
      <c r="V5">
        <v>0.05</v>
      </c>
      <c r="Z5" s="111" t="s">
        <v>280</v>
      </c>
      <c r="AA5" s="204"/>
      <c r="AB5" s="205">
        <v>2.6</v>
      </c>
      <c r="AC5" s="206">
        <v>2.63</v>
      </c>
      <c r="AD5" s="212">
        <v>2.59</v>
      </c>
    </row>
    <row r="6" spans="1:30" x14ac:dyDescent="0.35">
      <c r="E6" s="46">
        <v>44441</v>
      </c>
      <c r="F6">
        <v>3004.35</v>
      </c>
      <c r="G6" s="46">
        <v>44441</v>
      </c>
      <c r="H6">
        <v>1497.34</v>
      </c>
      <c r="I6" s="46">
        <v>44441</v>
      </c>
      <c r="J6">
        <v>450.32</v>
      </c>
      <c r="K6" s="46">
        <v>44441</v>
      </c>
      <c r="L6">
        <v>32.58</v>
      </c>
      <c r="S6" t="s">
        <v>266</v>
      </c>
      <c r="U6">
        <v>300</v>
      </c>
      <c r="V6">
        <v>0.01</v>
      </c>
      <c r="Z6" s="108" t="s">
        <v>281</v>
      </c>
      <c r="AA6" s="204"/>
      <c r="AB6" s="176"/>
      <c r="AC6" s="187">
        <v>2.39</v>
      </c>
      <c r="AD6" s="188">
        <v>2.4</v>
      </c>
    </row>
    <row r="7" spans="1:30" x14ac:dyDescent="0.35">
      <c r="E7" s="46">
        <v>44442</v>
      </c>
      <c r="F7">
        <v>3001.36</v>
      </c>
      <c r="G7" s="46">
        <v>44442</v>
      </c>
      <c r="H7">
        <v>1499.8</v>
      </c>
      <c r="I7" s="46">
        <v>44442</v>
      </c>
      <c r="J7">
        <v>450.29</v>
      </c>
      <c r="K7" s="46">
        <v>44442</v>
      </c>
      <c r="L7">
        <v>32.49</v>
      </c>
      <c r="O7" t="s">
        <v>261</v>
      </c>
      <c r="P7" s="91">
        <f>SUMPRODUCT(P2:P5,Q2:Q5)</f>
        <v>209.01447707509868</v>
      </c>
      <c r="Z7" s="108" t="s">
        <v>282</v>
      </c>
      <c r="AA7" s="204"/>
      <c r="AB7" s="176"/>
      <c r="AC7" s="187">
        <v>2.34</v>
      </c>
      <c r="AD7" s="188">
        <v>2.2999999999999998</v>
      </c>
    </row>
    <row r="8" spans="1:30" x14ac:dyDescent="0.35">
      <c r="E8" s="46">
        <v>44445</v>
      </c>
      <c r="F8">
        <v>2995.58</v>
      </c>
      <c r="G8" s="46">
        <v>44445</v>
      </c>
      <c r="H8">
        <v>1492.61</v>
      </c>
      <c r="I8" s="46">
        <v>44445</v>
      </c>
      <c r="J8">
        <v>450.9</v>
      </c>
      <c r="K8" s="46">
        <v>44445</v>
      </c>
      <c r="L8">
        <v>32.5</v>
      </c>
      <c r="Z8" s="108" t="s">
        <v>283</v>
      </c>
      <c r="AA8" s="207"/>
      <c r="AB8" s="176"/>
      <c r="AC8" s="187">
        <v>1.0900000000000001</v>
      </c>
      <c r="AD8" s="211">
        <v>1.1000000000000001</v>
      </c>
    </row>
    <row r="9" spans="1:30" ht="15" thickBot="1" x14ac:dyDescent="0.4">
      <c r="E9" s="46">
        <v>44446</v>
      </c>
      <c r="F9">
        <v>2985.34</v>
      </c>
      <c r="G9" s="46">
        <v>44446</v>
      </c>
      <c r="H9">
        <v>1489.79</v>
      </c>
      <c r="I9" s="46">
        <v>44446</v>
      </c>
      <c r="J9">
        <v>450.66</v>
      </c>
      <c r="K9" s="46">
        <v>44446</v>
      </c>
      <c r="L9">
        <v>33.409999999999997</v>
      </c>
      <c r="S9" t="s">
        <v>261</v>
      </c>
      <c r="T9" s="91">
        <f>SUMPRODUCT(U2:U6,V2:V6)</f>
        <v>106.93464566929134</v>
      </c>
      <c r="Z9" s="109" t="s">
        <v>284</v>
      </c>
      <c r="AA9" s="208"/>
      <c r="AB9" s="177"/>
      <c r="AC9" s="209">
        <v>3.63</v>
      </c>
      <c r="AD9" s="210">
        <v>3.4</v>
      </c>
    </row>
    <row r="10" spans="1:30" x14ac:dyDescent="0.35">
      <c r="E10" s="46">
        <v>44447</v>
      </c>
      <c r="F10">
        <v>2982.22</v>
      </c>
      <c r="G10" s="46">
        <v>44447</v>
      </c>
      <c r="H10">
        <v>1480.31</v>
      </c>
      <c r="I10" s="46">
        <v>44447</v>
      </c>
      <c r="J10">
        <v>451.03</v>
      </c>
      <c r="K10" s="46">
        <v>44447</v>
      </c>
      <c r="L10">
        <v>33.450000000000003</v>
      </c>
    </row>
    <row r="11" spans="1:30" x14ac:dyDescent="0.35">
      <c r="E11" s="46">
        <v>44448</v>
      </c>
      <c r="F11">
        <v>2976.03</v>
      </c>
      <c r="G11" s="46">
        <v>44448</v>
      </c>
      <c r="H11">
        <v>1479.67</v>
      </c>
      <c r="I11" s="46">
        <v>44448</v>
      </c>
      <c r="J11">
        <v>449.77</v>
      </c>
      <c r="K11" s="46">
        <v>44448</v>
      </c>
      <c r="L11">
        <v>33.299999999999997</v>
      </c>
    </row>
    <row r="12" spans="1:30" x14ac:dyDescent="0.35">
      <c r="E12" s="46">
        <v>44449</v>
      </c>
      <c r="F12">
        <v>2967</v>
      </c>
      <c r="G12" s="46">
        <v>44449</v>
      </c>
      <c r="H12">
        <v>1477.91</v>
      </c>
      <c r="I12" s="46">
        <v>44449</v>
      </c>
      <c r="J12">
        <v>448.86</v>
      </c>
      <c r="K12" s="46">
        <v>44449</v>
      </c>
      <c r="L12">
        <v>33.1</v>
      </c>
      <c r="Q12" t="s">
        <v>268</v>
      </c>
      <c r="R12" t="s">
        <v>269</v>
      </c>
      <c r="S12" t="s">
        <v>270</v>
      </c>
    </row>
    <row r="13" spans="1:30" x14ac:dyDescent="0.35">
      <c r="E13" s="46">
        <v>44452</v>
      </c>
      <c r="F13">
        <v>2966.88</v>
      </c>
      <c r="G13" s="46">
        <v>44452</v>
      </c>
      <c r="H13">
        <v>1472.93</v>
      </c>
      <c r="I13" s="46">
        <v>44452</v>
      </c>
      <c r="J13">
        <v>449.13</v>
      </c>
      <c r="K13" s="46">
        <v>44452</v>
      </c>
      <c r="L13">
        <v>33.17</v>
      </c>
      <c r="O13" t="s">
        <v>104</v>
      </c>
      <c r="P13">
        <v>175</v>
      </c>
    </row>
    <row r="14" spans="1:30" x14ac:dyDescent="0.35">
      <c r="E14" s="46">
        <v>44453</v>
      </c>
      <c r="F14">
        <v>2951.02</v>
      </c>
      <c r="G14" s="46">
        <v>44453</v>
      </c>
      <c r="H14">
        <v>1470.57</v>
      </c>
      <c r="I14" s="46">
        <v>44453</v>
      </c>
      <c r="J14">
        <v>448.57</v>
      </c>
      <c r="K14" s="46">
        <v>44453</v>
      </c>
      <c r="L14">
        <v>33.06</v>
      </c>
      <c r="O14" t="s">
        <v>267</v>
      </c>
      <c r="P14">
        <v>175</v>
      </c>
      <c r="Q14">
        <f>P14*2</f>
        <v>350</v>
      </c>
      <c r="R14">
        <v>200</v>
      </c>
      <c r="S14">
        <v>1500</v>
      </c>
    </row>
    <row r="15" spans="1:30" x14ac:dyDescent="0.35">
      <c r="E15" s="46">
        <v>44454</v>
      </c>
      <c r="F15">
        <v>2949.91</v>
      </c>
      <c r="G15" s="46">
        <v>44454</v>
      </c>
      <c r="H15">
        <v>1468.27</v>
      </c>
      <c r="I15" s="46">
        <v>44454</v>
      </c>
      <c r="J15">
        <v>389.3</v>
      </c>
      <c r="K15" s="46">
        <v>44454</v>
      </c>
      <c r="L15">
        <v>33.03</v>
      </c>
    </row>
    <row r="16" spans="1:30" x14ac:dyDescent="0.35">
      <c r="E16" s="46">
        <v>44455</v>
      </c>
      <c r="F16">
        <v>2938.23</v>
      </c>
      <c r="G16" s="46">
        <v>44455</v>
      </c>
      <c r="H16">
        <v>1452.86</v>
      </c>
      <c r="I16" s="46">
        <v>44455</v>
      </c>
      <c r="J16">
        <v>389.39</v>
      </c>
      <c r="K16" s="46">
        <v>44455</v>
      </c>
      <c r="L16">
        <v>32.979999999999997</v>
      </c>
    </row>
    <row r="17" spans="5:32" x14ac:dyDescent="0.35">
      <c r="E17" s="46">
        <v>44456</v>
      </c>
      <c r="F17">
        <v>2943.47</v>
      </c>
      <c r="G17" s="46">
        <v>44456</v>
      </c>
      <c r="H17">
        <v>1449.59</v>
      </c>
      <c r="I17" s="46">
        <v>44456</v>
      </c>
      <c r="J17">
        <v>390.64</v>
      </c>
      <c r="K17" s="46">
        <v>44456</v>
      </c>
      <c r="L17">
        <v>33.11</v>
      </c>
    </row>
    <row r="18" spans="5:32" x14ac:dyDescent="0.35">
      <c r="E18" s="46">
        <v>44459</v>
      </c>
      <c r="F18">
        <v>2957.88</v>
      </c>
      <c r="G18" s="46">
        <v>44459</v>
      </c>
      <c r="H18">
        <v>1466.92</v>
      </c>
      <c r="I18" s="46">
        <v>44459</v>
      </c>
      <c r="J18">
        <v>390.69</v>
      </c>
      <c r="K18" s="46">
        <v>44459</v>
      </c>
      <c r="L18">
        <v>33.31</v>
      </c>
    </row>
    <row r="19" spans="5:32" x14ac:dyDescent="0.35">
      <c r="E19" s="46">
        <v>44460</v>
      </c>
      <c r="F19">
        <v>2958.28</v>
      </c>
      <c r="G19" s="46">
        <v>44460</v>
      </c>
      <c r="H19">
        <v>1466.16</v>
      </c>
      <c r="I19" s="46">
        <v>44460</v>
      </c>
      <c r="J19">
        <v>389.47</v>
      </c>
      <c r="K19" s="46">
        <v>44460</v>
      </c>
      <c r="L19">
        <v>32.92</v>
      </c>
      <c r="O19" s="89">
        <v>8000000000</v>
      </c>
      <c r="P19" s="89">
        <v>23000000000</v>
      </c>
      <c r="T19">
        <v>8.35</v>
      </c>
      <c r="U19">
        <v>500</v>
      </c>
    </row>
    <row r="20" spans="5:32" x14ac:dyDescent="0.35">
      <c r="E20" s="46">
        <v>44461</v>
      </c>
      <c r="F20">
        <v>2960.72</v>
      </c>
      <c r="G20" s="46">
        <v>44461</v>
      </c>
      <c r="H20">
        <v>1466.7</v>
      </c>
      <c r="I20" s="46">
        <v>44461</v>
      </c>
      <c r="J20">
        <v>389.69</v>
      </c>
      <c r="K20" s="46">
        <v>44461</v>
      </c>
      <c r="L20">
        <v>33.020000000000003</v>
      </c>
      <c r="O20" s="107">
        <f>O19/1335</f>
        <v>5992509.3632958801</v>
      </c>
      <c r="P20" s="107">
        <f>P19/1335</f>
        <v>17228464.419475656</v>
      </c>
      <c r="R20">
        <v>1</v>
      </c>
      <c r="S20" s="115">
        <v>70000</v>
      </c>
      <c r="T20" s="89">
        <f>(1+($T$19/100))*S20</f>
        <v>75845</v>
      </c>
      <c r="U20" s="89">
        <f>T20-(12*$U$19)</f>
        <v>69845</v>
      </c>
      <c r="AA20">
        <f>_xlfn.STDEV.P(AA23:AA26)</f>
        <v>0.55226805085936193</v>
      </c>
      <c r="AB20">
        <f>_xlfn.STDEV.P(AB23:AB26)</f>
        <v>9.60143218483576</v>
      </c>
    </row>
    <row r="21" spans="5:32" x14ac:dyDescent="0.35">
      <c r="E21" s="46">
        <v>44462</v>
      </c>
      <c r="F21">
        <v>2954.67</v>
      </c>
      <c r="G21" s="46">
        <v>44462</v>
      </c>
      <c r="H21">
        <v>1461.05</v>
      </c>
      <c r="I21" s="46">
        <v>44462</v>
      </c>
      <c r="J21">
        <v>390.13</v>
      </c>
      <c r="K21" s="46">
        <v>44462</v>
      </c>
      <c r="L21">
        <v>32.979999999999997</v>
      </c>
      <c r="O21" s="107">
        <f>O20/1.27</f>
        <v>4718511.3096817955</v>
      </c>
      <c r="P21" s="107">
        <f>P20/1.27</f>
        <v>13565720.015335161</v>
      </c>
      <c r="R21">
        <v>2</v>
      </c>
      <c r="S21" s="89">
        <f>U20</f>
        <v>69845</v>
      </c>
      <c r="T21" s="89">
        <f>(1+($T$19/100))*S21</f>
        <v>75677.057499999995</v>
      </c>
      <c r="U21" s="89">
        <f t="shared" ref="U21:U42" si="0">T21-(12*$U$19)</f>
        <v>69677.057499999995</v>
      </c>
      <c r="Z21" t="s">
        <v>295</v>
      </c>
      <c r="AA21">
        <f>MIN(AA23:AA26)</f>
        <v>2</v>
      </c>
      <c r="AC21" t="s">
        <v>295</v>
      </c>
      <c r="AD21">
        <f>MIN(AB23:AB26)</f>
        <v>20</v>
      </c>
    </row>
    <row r="22" spans="5:32" x14ac:dyDescent="0.35">
      <c r="E22" s="46">
        <v>44463</v>
      </c>
      <c r="F22">
        <v>2956.64</v>
      </c>
      <c r="G22" s="46">
        <v>44463</v>
      </c>
      <c r="H22">
        <v>1461.8</v>
      </c>
      <c r="I22" s="46">
        <v>44463</v>
      </c>
      <c r="J22">
        <v>391.05</v>
      </c>
      <c r="K22" s="46">
        <v>44463</v>
      </c>
      <c r="L22">
        <v>32.950000000000003</v>
      </c>
      <c r="R22">
        <v>3</v>
      </c>
      <c r="S22" s="89">
        <f t="shared" ref="S22:S42" si="1">U21</f>
        <v>69677.057499999995</v>
      </c>
      <c r="T22" s="89">
        <f t="shared" ref="T22:T42" si="2">(1+($T$19/100))*S22</f>
        <v>75495.09180124999</v>
      </c>
      <c r="U22" s="89">
        <f t="shared" si="0"/>
        <v>69495.09180124999</v>
      </c>
      <c r="Z22" t="s">
        <v>296</v>
      </c>
      <c r="AA22">
        <f>MAX(AA23:AA26)</f>
        <v>3.5</v>
      </c>
      <c r="AC22" t="s">
        <v>296</v>
      </c>
      <c r="AD22">
        <f>MAX(AB23:AB26)</f>
        <v>45</v>
      </c>
    </row>
    <row r="23" spans="5:32" x14ac:dyDescent="0.35">
      <c r="E23" s="46">
        <v>44466</v>
      </c>
      <c r="F23">
        <v>2927.44</v>
      </c>
      <c r="G23" s="46">
        <v>44466</v>
      </c>
      <c r="H23">
        <v>1450.98</v>
      </c>
      <c r="I23" s="46">
        <v>44466</v>
      </c>
      <c r="J23">
        <v>390.38</v>
      </c>
      <c r="K23" s="46">
        <v>44466</v>
      </c>
      <c r="L23">
        <v>32.9</v>
      </c>
      <c r="R23">
        <v>4</v>
      </c>
      <c r="S23" s="89">
        <f t="shared" si="1"/>
        <v>69495.09180124999</v>
      </c>
      <c r="T23" s="89">
        <f t="shared" si="2"/>
        <v>75297.93196665436</v>
      </c>
      <c r="U23" s="89">
        <f t="shared" si="0"/>
        <v>69297.93196665436</v>
      </c>
      <c r="AA23">
        <v>3.5</v>
      </c>
      <c r="AB23">
        <v>20</v>
      </c>
      <c r="AC23">
        <f>(AB23*$AC$28)</f>
        <v>1.2</v>
      </c>
      <c r="AD23">
        <f>(AB23-$AD$21)/($AD$22-$AD$21)</f>
        <v>0</v>
      </c>
      <c r="AE23">
        <f>AD23*($AA$22-$AA$21)</f>
        <v>0</v>
      </c>
      <c r="AF23">
        <f>AE23+$AA$21</f>
        <v>2</v>
      </c>
    </row>
    <row r="24" spans="5:32" x14ac:dyDescent="0.35">
      <c r="E24" s="46">
        <v>44467</v>
      </c>
      <c r="F24">
        <v>2919.4</v>
      </c>
      <c r="G24" s="46">
        <v>44467</v>
      </c>
      <c r="H24">
        <v>1429.67</v>
      </c>
      <c r="I24" s="46">
        <v>44467</v>
      </c>
      <c r="J24">
        <v>390.13</v>
      </c>
      <c r="K24" s="46">
        <v>44467</v>
      </c>
      <c r="L24">
        <v>32.82</v>
      </c>
      <c r="O24">
        <v>0.84</v>
      </c>
      <c r="P24">
        <v>0.84</v>
      </c>
      <c r="R24">
        <v>5</v>
      </c>
      <c r="S24" s="89">
        <f t="shared" si="1"/>
        <v>69297.93196665436</v>
      </c>
      <c r="T24" s="89">
        <f t="shared" si="2"/>
        <v>75084.309285869997</v>
      </c>
      <c r="U24" s="89">
        <f t="shared" si="0"/>
        <v>69084.309285869997</v>
      </c>
      <c r="AA24">
        <v>2.5</v>
      </c>
      <c r="AB24">
        <v>30</v>
      </c>
      <c r="AC24">
        <f>(AB24*$AC$28)</f>
        <v>1.7999999999999998</v>
      </c>
      <c r="AD24">
        <f>(AB24-$AD$21)/($AD$22-$AD$21)</f>
        <v>0.4</v>
      </c>
      <c r="AE24">
        <f>AD24*($AA$22-$AA$21)</f>
        <v>0.60000000000000009</v>
      </c>
      <c r="AF24">
        <f>AE24+$AA$21</f>
        <v>2.6</v>
      </c>
    </row>
    <row r="25" spans="5:32" x14ac:dyDescent="0.35">
      <c r="E25" s="46">
        <v>44468</v>
      </c>
      <c r="F25">
        <v>2935.58</v>
      </c>
      <c r="G25" s="46">
        <v>44468</v>
      </c>
      <c r="H25">
        <v>1428.85</v>
      </c>
      <c r="I25" s="46">
        <v>44468</v>
      </c>
      <c r="J25">
        <v>391.13</v>
      </c>
      <c r="K25" s="46">
        <v>44468</v>
      </c>
      <c r="L25">
        <v>33.25</v>
      </c>
      <c r="O25">
        <f>140000</f>
        <v>140000</v>
      </c>
      <c r="P25">
        <f>140000</f>
        <v>140000</v>
      </c>
      <c r="R25">
        <v>6</v>
      </c>
      <c r="S25" s="89">
        <f t="shared" si="1"/>
        <v>69084.309285869997</v>
      </c>
      <c r="T25" s="89">
        <f t="shared" si="2"/>
        <v>74852.849111240139</v>
      </c>
      <c r="U25" s="89">
        <f t="shared" si="0"/>
        <v>68852.849111240139</v>
      </c>
      <c r="AA25">
        <v>2.4</v>
      </c>
      <c r="AB25">
        <v>40</v>
      </c>
      <c r="AC25">
        <f>(AB25*$AC$28)</f>
        <v>2.4</v>
      </c>
      <c r="AD25">
        <f>(AB25-$AD$21)/($AD$22-$AD$21)</f>
        <v>0.8</v>
      </c>
      <c r="AE25">
        <f>AD25*($AA$22-$AA$21)</f>
        <v>1.2000000000000002</v>
      </c>
      <c r="AF25">
        <f>AE25+$AA$21</f>
        <v>3.2</v>
      </c>
    </row>
    <row r="26" spans="5:32" x14ac:dyDescent="0.35">
      <c r="E26" s="46">
        <v>44469</v>
      </c>
      <c r="F26">
        <v>2939.14</v>
      </c>
      <c r="G26" s="46">
        <v>44469</v>
      </c>
      <c r="H26">
        <v>1426.35</v>
      </c>
      <c r="I26" s="46">
        <v>44469</v>
      </c>
      <c r="J26">
        <v>391.33</v>
      </c>
      <c r="K26" s="46">
        <v>44469</v>
      </c>
      <c r="L26">
        <v>33.299999999999997</v>
      </c>
      <c r="O26">
        <f>O24*O25</f>
        <v>117600</v>
      </c>
      <c r="P26">
        <f>P24*P25</f>
        <v>117600</v>
      </c>
      <c r="R26">
        <v>7</v>
      </c>
      <c r="S26" s="89">
        <f t="shared" si="1"/>
        <v>68852.849111240139</v>
      </c>
      <c r="T26" s="89">
        <f t="shared" si="2"/>
        <v>74602.062012028691</v>
      </c>
      <c r="U26" s="89">
        <f t="shared" si="0"/>
        <v>68602.062012028691</v>
      </c>
      <c r="AA26">
        <v>2</v>
      </c>
      <c r="AB26">
        <v>45</v>
      </c>
      <c r="AC26">
        <f>(AB26*$AC$28)</f>
        <v>2.6999999999999997</v>
      </c>
      <c r="AD26">
        <f>(AB26-$AD$21)/($AD$22-$AD$21)</f>
        <v>1</v>
      </c>
      <c r="AE26">
        <f>AD26*($AA$22-$AA$21)</f>
        <v>1.5</v>
      </c>
      <c r="AF26">
        <f>AE26+$AA$21</f>
        <v>3.5</v>
      </c>
    </row>
    <row r="27" spans="5:32" x14ac:dyDescent="0.35">
      <c r="E27" s="46">
        <v>44470</v>
      </c>
      <c r="F27">
        <v>2942.66</v>
      </c>
      <c r="G27" s="46">
        <v>44470</v>
      </c>
      <c r="H27">
        <v>1424.42</v>
      </c>
      <c r="I27" s="46">
        <v>44470</v>
      </c>
      <c r="J27">
        <v>391.76</v>
      </c>
      <c r="K27" s="46">
        <v>44470</v>
      </c>
      <c r="L27">
        <v>33.229999999999997</v>
      </c>
      <c r="R27">
        <v>8</v>
      </c>
      <c r="S27" s="89">
        <f t="shared" si="1"/>
        <v>68602.062012028691</v>
      </c>
      <c r="T27" s="89">
        <f t="shared" si="2"/>
        <v>74330.334190033085</v>
      </c>
      <c r="U27" s="89">
        <f t="shared" si="0"/>
        <v>68330.334190033085</v>
      </c>
    </row>
    <row r="28" spans="5:32" x14ac:dyDescent="0.35">
      <c r="E28" s="46">
        <v>44473</v>
      </c>
      <c r="F28">
        <v>2933.12</v>
      </c>
      <c r="G28" s="46">
        <v>44473</v>
      </c>
      <c r="H28">
        <v>1416.72</v>
      </c>
      <c r="I28" s="46">
        <v>44473</v>
      </c>
      <c r="J28">
        <v>391.28</v>
      </c>
      <c r="K28" s="46">
        <v>44473</v>
      </c>
      <c r="L28">
        <v>33.47</v>
      </c>
      <c r="O28" s="107">
        <f>O21/O26</f>
        <v>40.123395490491461</v>
      </c>
      <c r="P28" s="107">
        <f>P21/P26</f>
        <v>115.35476203516293</v>
      </c>
      <c r="R28">
        <v>9</v>
      </c>
      <c r="S28" s="89">
        <f t="shared" si="1"/>
        <v>68330.334190033085</v>
      </c>
      <c r="T28" s="89">
        <f t="shared" si="2"/>
        <v>74035.91709490084</v>
      </c>
      <c r="U28" s="89">
        <f t="shared" si="0"/>
        <v>68035.91709490084</v>
      </c>
      <c r="AA28">
        <f>AA23-AA26</f>
        <v>1.5</v>
      </c>
      <c r="AB28">
        <f>AB26-AB23</f>
        <v>25</v>
      </c>
      <c r="AC28">
        <f>AA28/AB28</f>
        <v>0.06</v>
      </c>
    </row>
    <row r="29" spans="5:32" x14ac:dyDescent="0.35">
      <c r="E29" s="46">
        <v>44474</v>
      </c>
      <c r="F29">
        <v>2918.88</v>
      </c>
      <c r="G29" s="46">
        <v>44474</v>
      </c>
      <c r="H29">
        <v>1397.5</v>
      </c>
      <c r="I29" s="46">
        <v>44474</v>
      </c>
      <c r="J29">
        <v>393.76</v>
      </c>
      <c r="K29" s="46">
        <v>44474</v>
      </c>
      <c r="L29">
        <v>33.24</v>
      </c>
      <c r="R29">
        <v>10</v>
      </c>
      <c r="S29" s="89">
        <f t="shared" si="1"/>
        <v>68035.91709490084</v>
      </c>
      <c r="T29" s="89">
        <f t="shared" si="2"/>
        <v>73716.916172325058</v>
      </c>
      <c r="U29" s="89">
        <f t="shared" si="0"/>
        <v>67716.916172325058</v>
      </c>
    </row>
    <row r="30" spans="5:32" x14ac:dyDescent="0.35">
      <c r="E30" s="46">
        <v>44475</v>
      </c>
      <c r="F30">
        <v>2907.7</v>
      </c>
      <c r="G30" s="46">
        <v>44475</v>
      </c>
      <c r="H30">
        <v>1380.83</v>
      </c>
      <c r="I30" s="46">
        <v>44475</v>
      </c>
      <c r="J30">
        <v>395.04</v>
      </c>
      <c r="K30" s="46">
        <v>44475</v>
      </c>
      <c r="L30">
        <v>33.32</v>
      </c>
      <c r="R30">
        <v>11</v>
      </c>
      <c r="S30" s="89">
        <f t="shared" si="1"/>
        <v>67716.916172325058</v>
      </c>
      <c r="T30" s="89">
        <f t="shared" si="2"/>
        <v>73371.278672714194</v>
      </c>
      <c r="U30" s="89">
        <f t="shared" si="0"/>
        <v>67371.278672714194</v>
      </c>
    </row>
    <row r="31" spans="5:32" x14ac:dyDescent="0.35">
      <c r="E31" s="46">
        <v>44476</v>
      </c>
      <c r="F31">
        <v>2922.04</v>
      </c>
      <c r="G31" s="46">
        <v>44476</v>
      </c>
      <c r="H31">
        <v>1392.08</v>
      </c>
      <c r="I31" s="46">
        <v>44476</v>
      </c>
      <c r="J31">
        <v>394.76</v>
      </c>
      <c r="K31" s="46">
        <v>44476</v>
      </c>
      <c r="L31">
        <v>33.5</v>
      </c>
      <c r="R31">
        <v>12</v>
      </c>
      <c r="S31" s="89">
        <f t="shared" si="1"/>
        <v>67371.278672714194</v>
      </c>
      <c r="T31" s="89">
        <f t="shared" si="2"/>
        <v>72996.780441885829</v>
      </c>
      <c r="U31" s="89">
        <f t="shared" si="0"/>
        <v>66996.780441885829</v>
      </c>
    </row>
    <row r="32" spans="5:32" x14ac:dyDescent="0.35">
      <c r="E32" s="46">
        <v>44477</v>
      </c>
      <c r="F32">
        <v>2922.94</v>
      </c>
      <c r="G32" s="46">
        <v>44477</v>
      </c>
      <c r="H32">
        <v>1381.41</v>
      </c>
      <c r="I32" s="46">
        <v>44477</v>
      </c>
      <c r="J32">
        <v>395.71</v>
      </c>
      <c r="K32" s="46">
        <v>44477</v>
      </c>
      <c r="L32">
        <v>33.549999999999997</v>
      </c>
      <c r="R32">
        <v>13</v>
      </c>
      <c r="S32" s="89">
        <f t="shared" si="1"/>
        <v>66996.780441885829</v>
      </c>
      <c r="T32" s="89">
        <f t="shared" si="2"/>
        <v>72591.011608783287</v>
      </c>
      <c r="U32" s="89">
        <f t="shared" si="0"/>
        <v>66591.011608783287</v>
      </c>
    </row>
    <row r="33" spans="5:34" x14ac:dyDescent="0.35">
      <c r="E33" s="46">
        <v>44480</v>
      </c>
      <c r="F33">
        <v>2927.39</v>
      </c>
      <c r="G33" s="46">
        <v>44480</v>
      </c>
      <c r="H33">
        <v>1383.8</v>
      </c>
      <c r="I33" s="46">
        <v>44480</v>
      </c>
      <c r="J33">
        <v>396.37</v>
      </c>
      <c r="K33" s="46">
        <v>44480</v>
      </c>
      <c r="L33">
        <v>33.119999999999997</v>
      </c>
      <c r="O33">
        <f>30/178</f>
        <v>0.16853932584269662</v>
      </c>
      <c r="R33">
        <v>14</v>
      </c>
      <c r="S33" s="89">
        <f t="shared" si="1"/>
        <v>66591.011608783287</v>
      </c>
      <c r="T33" s="89">
        <f t="shared" si="2"/>
        <v>72151.361078116679</v>
      </c>
      <c r="U33" s="89">
        <f t="shared" si="0"/>
        <v>66151.361078116679</v>
      </c>
    </row>
    <row r="34" spans="5:34" x14ac:dyDescent="0.35">
      <c r="E34" s="46">
        <v>44481</v>
      </c>
      <c r="F34">
        <v>2910.75</v>
      </c>
      <c r="G34" s="46">
        <v>44481</v>
      </c>
      <c r="H34">
        <v>1380.25</v>
      </c>
      <c r="I34" s="46">
        <v>44481</v>
      </c>
      <c r="J34">
        <v>395.95</v>
      </c>
      <c r="K34" s="46">
        <v>44481</v>
      </c>
      <c r="L34">
        <v>33.17</v>
      </c>
      <c r="R34">
        <v>15</v>
      </c>
      <c r="S34" s="89">
        <f t="shared" si="1"/>
        <v>66151.361078116679</v>
      </c>
      <c r="T34" s="89">
        <f t="shared" si="2"/>
        <v>71674.999728139417</v>
      </c>
      <c r="U34" s="89">
        <f t="shared" si="0"/>
        <v>65674.999728139417</v>
      </c>
    </row>
    <row r="35" spans="5:34" x14ac:dyDescent="0.35">
      <c r="E35" s="46">
        <v>44482</v>
      </c>
      <c r="F35">
        <v>2907.07</v>
      </c>
      <c r="G35" s="46">
        <v>44482</v>
      </c>
      <c r="H35">
        <v>1377.32</v>
      </c>
      <c r="I35" s="46">
        <v>44482</v>
      </c>
      <c r="J35">
        <v>393.77</v>
      </c>
      <c r="K35" s="46">
        <v>44482</v>
      </c>
      <c r="L35">
        <v>32.96</v>
      </c>
      <c r="O35">
        <v>-41.5</v>
      </c>
      <c r="P35">
        <v>0.98</v>
      </c>
      <c r="R35">
        <v>16</v>
      </c>
      <c r="S35" s="89">
        <f t="shared" si="1"/>
        <v>65674.999728139417</v>
      </c>
      <c r="T35" s="89">
        <f t="shared" si="2"/>
        <v>71158.862205439058</v>
      </c>
      <c r="U35" s="89">
        <f t="shared" si="0"/>
        <v>65158.862205439058</v>
      </c>
    </row>
    <row r="36" spans="5:34" x14ac:dyDescent="0.35">
      <c r="E36" s="46">
        <v>44483</v>
      </c>
      <c r="F36">
        <v>2902.64</v>
      </c>
      <c r="G36" s="46">
        <v>44483</v>
      </c>
      <c r="H36">
        <v>1384.04</v>
      </c>
      <c r="I36" s="46">
        <v>44483</v>
      </c>
      <c r="J36">
        <v>393.71</v>
      </c>
      <c r="K36" s="46">
        <v>44483</v>
      </c>
      <c r="L36">
        <v>32.86</v>
      </c>
      <c r="O36">
        <v>-10.9</v>
      </c>
      <c r="P36">
        <v>4.55</v>
      </c>
      <c r="R36">
        <v>17</v>
      </c>
      <c r="S36" s="89">
        <f t="shared" si="1"/>
        <v>65158.862205439058</v>
      </c>
      <c r="T36" s="89">
        <f t="shared" si="2"/>
        <v>70599.627199593218</v>
      </c>
      <c r="U36" s="89">
        <f t="shared" si="0"/>
        <v>64599.627199593218</v>
      </c>
      <c r="AE36" t="s">
        <v>328</v>
      </c>
      <c r="AF36" t="s">
        <v>1352</v>
      </c>
      <c r="AG36" t="s">
        <v>499</v>
      </c>
    </row>
    <row r="37" spans="5:34" x14ac:dyDescent="0.35">
      <c r="E37" s="46">
        <v>44484</v>
      </c>
      <c r="F37">
        <v>2889.36</v>
      </c>
      <c r="G37" s="46">
        <v>44484</v>
      </c>
      <c r="H37">
        <v>1376.69</v>
      </c>
      <c r="I37" s="46">
        <v>44484</v>
      </c>
      <c r="J37">
        <v>394.31</v>
      </c>
      <c r="K37" s="46">
        <v>44484</v>
      </c>
      <c r="L37">
        <v>32.909999999999997</v>
      </c>
      <c r="R37">
        <v>18</v>
      </c>
      <c r="S37" s="89">
        <f t="shared" si="1"/>
        <v>64599.627199593218</v>
      </c>
      <c r="T37" s="89">
        <f t="shared" si="2"/>
        <v>69993.696070759252</v>
      </c>
      <c r="U37" s="89">
        <f t="shared" si="0"/>
        <v>63993.696070759252</v>
      </c>
      <c r="AC37" s="89">
        <v>519500</v>
      </c>
      <c r="AD37">
        <v>1.2704299999999999</v>
      </c>
      <c r="AE37" s="107">
        <f t="shared" ref="AE37:AE42" si="3">AD37*AC37</f>
        <v>659988.38500000001</v>
      </c>
    </row>
    <row r="38" spans="5:34" x14ac:dyDescent="0.35">
      <c r="E38" s="46">
        <v>44487</v>
      </c>
      <c r="F38">
        <v>2892.98</v>
      </c>
      <c r="G38" s="46">
        <v>44487</v>
      </c>
      <c r="H38">
        <v>1382.74</v>
      </c>
      <c r="I38" s="46">
        <v>44487</v>
      </c>
      <c r="J38">
        <v>395.31</v>
      </c>
      <c r="K38" s="46">
        <v>44487</v>
      </c>
      <c r="L38">
        <v>33</v>
      </c>
      <c r="O38">
        <f>O36-O35</f>
        <v>30.6</v>
      </c>
      <c r="P38">
        <f>P36-P35</f>
        <v>3.57</v>
      </c>
      <c r="R38">
        <v>19</v>
      </c>
      <c r="S38" s="89">
        <f t="shared" si="1"/>
        <v>63993.696070759252</v>
      </c>
      <c r="T38" s="89">
        <f t="shared" si="2"/>
        <v>69337.169692667638</v>
      </c>
      <c r="U38" s="89">
        <f t="shared" si="0"/>
        <v>63337.169692667638</v>
      </c>
      <c r="AC38" s="89">
        <v>519500</v>
      </c>
      <c r="AD38">
        <v>1.2732000000000001</v>
      </c>
      <c r="AE38" s="107">
        <f t="shared" si="3"/>
        <v>661427.4</v>
      </c>
      <c r="AF38" s="175">
        <f>(AE38-AE37)/AD38</f>
        <v>1130.2348413446543</v>
      </c>
      <c r="AG38">
        <v>8500000</v>
      </c>
      <c r="AH38" s="311">
        <f>AF38/AG38</f>
        <v>1.3296880486407699E-4</v>
      </c>
    </row>
    <row r="39" spans="5:34" x14ac:dyDescent="0.35">
      <c r="E39" s="46">
        <v>44488</v>
      </c>
      <c r="F39">
        <v>2883.48</v>
      </c>
      <c r="G39" s="46">
        <v>44488</v>
      </c>
      <c r="H39">
        <v>1358.07</v>
      </c>
      <c r="I39" s="46">
        <v>44488</v>
      </c>
      <c r="J39">
        <v>390.97</v>
      </c>
      <c r="K39" s="46">
        <v>44488</v>
      </c>
      <c r="L39">
        <v>32.6</v>
      </c>
      <c r="R39">
        <v>20</v>
      </c>
      <c r="S39" s="89">
        <f t="shared" si="1"/>
        <v>63337.169692667638</v>
      </c>
      <c r="T39" s="89">
        <f t="shared" si="2"/>
        <v>68625.82336200538</v>
      </c>
      <c r="U39" s="89">
        <f t="shared" si="0"/>
        <v>62625.82336200538</v>
      </c>
      <c r="AC39" s="89">
        <v>519500</v>
      </c>
      <c r="AD39">
        <v>1.2742</v>
      </c>
      <c r="AE39" s="107">
        <f t="shared" si="3"/>
        <v>661946.9</v>
      </c>
      <c r="AF39" s="175">
        <f>(AE39-AE38)/AD39</f>
        <v>407.70679642128397</v>
      </c>
      <c r="AG39">
        <v>8500000</v>
      </c>
      <c r="AH39" s="311">
        <f>AF39/AG39</f>
        <v>4.7965505461327523E-5</v>
      </c>
    </row>
    <row r="40" spans="5:34" x14ac:dyDescent="0.35">
      <c r="E40" s="46">
        <v>44489</v>
      </c>
      <c r="F40">
        <v>2871.27</v>
      </c>
      <c r="G40" s="46">
        <v>44489</v>
      </c>
      <c r="H40">
        <v>1347.24</v>
      </c>
      <c r="I40" s="46">
        <v>44489</v>
      </c>
      <c r="J40">
        <v>391.28</v>
      </c>
      <c r="K40" s="46">
        <v>44489</v>
      </c>
      <c r="L40">
        <v>32.54</v>
      </c>
      <c r="O40">
        <f>P38/O38</f>
        <v>0.11666666666666665</v>
      </c>
      <c r="R40">
        <v>21</v>
      </c>
      <c r="S40" s="89">
        <f t="shared" si="1"/>
        <v>62625.82336200538</v>
      </c>
      <c r="T40" s="89">
        <f t="shared" si="2"/>
        <v>67855.079612732821</v>
      </c>
      <c r="U40" s="89">
        <f t="shared" si="0"/>
        <v>61855.079612732821</v>
      </c>
      <c r="AC40" s="89">
        <v>519500</v>
      </c>
      <c r="AD40">
        <v>1.2807999999999999</v>
      </c>
      <c r="AE40" s="107">
        <f t="shared" si="3"/>
        <v>665375.6</v>
      </c>
      <c r="AF40" s="175">
        <f>(AE40-AE39)/AD40</f>
        <v>2676.9987507807259</v>
      </c>
      <c r="AG40">
        <v>8500000</v>
      </c>
      <c r="AH40" s="311">
        <f>AF40/AG40</f>
        <v>3.1494102950361483E-4</v>
      </c>
    </row>
    <row r="41" spans="5:34" x14ac:dyDescent="0.35">
      <c r="E41" s="46">
        <v>44490</v>
      </c>
      <c r="F41">
        <v>2859.35</v>
      </c>
      <c r="G41" s="46">
        <v>44490</v>
      </c>
      <c r="H41">
        <v>1345.36</v>
      </c>
      <c r="I41" s="46">
        <v>44490</v>
      </c>
      <c r="J41">
        <v>392.82</v>
      </c>
      <c r="K41" s="46">
        <v>44490</v>
      </c>
      <c r="L41">
        <v>32.630000000000003</v>
      </c>
      <c r="O41">
        <f>O40*(O35-O35)</f>
        <v>0</v>
      </c>
      <c r="R41">
        <v>22</v>
      </c>
      <c r="S41" s="89">
        <f t="shared" si="1"/>
        <v>61855.079612732821</v>
      </c>
      <c r="T41" s="89">
        <f t="shared" si="2"/>
        <v>67019.978760395999</v>
      </c>
      <c r="U41" s="89">
        <f t="shared" si="0"/>
        <v>61019.978760395999</v>
      </c>
      <c r="AC41" s="89">
        <v>519500</v>
      </c>
      <c r="AD41">
        <v>1.2765</v>
      </c>
      <c r="AE41" s="107">
        <f t="shared" si="3"/>
        <v>663141.75</v>
      </c>
      <c r="AF41" s="175">
        <f>(AE41-AE40)/AD41</f>
        <v>-1749.9804151977883</v>
      </c>
      <c r="AG41">
        <v>8500000</v>
      </c>
      <c r="AH41" s="311">
        <f>AF41/AG41</f>
        <v>-2.0588004884679862E-4</v>
      </c>
    </row>
    <row r="42" spans="5:34" x14ac:dyDescent="0.35">
      <c r="E42" s="46">
        <v>44491</v>
      </c>
      <c r="F42">
        <v>2839.21</v>
      </c>
      <c r="G42" s="46">
        <v>44491</v>
      </c>
      <c r="H42">
        <v>1334.34</v>
      </c>
      <c r="I42" s="46">
        <v>44491</v>
      </c>
      <c r="J42">
        <v>390.45</v>
      </c>
      <c r="K42" s="46">
        <v>44491</v>
      </c>
      <c r="L42">
        <v>32.409999999999997</v>
      </c>
      <c r="O42">
        <f>O41+P35</f>
        <v>0.98</v>
      </c>
      <c r="R42">
        <v>23</v>
      </c>
      <c r="S42" s="89">
        <f t="shared" si="1"/>
        <v>61019.978760395999</v>
      </c>
      <c r="T42" s="89">
        <f t="shared" si="2"/>
        <v>66115.146986889056</v>
      </c>
      <c r="U42" s="115">
        <f t="shared" si="0"/>
        <v>60115.146986889056</v>
      </c>
      <c r="AC42" s="89">
        <v>519500</v>
      </c>
      <c r="AD42">
        <v>1.2789999999999999</v>
      </c>
      <c r="AE42" s="107">
        <f t="shared" si="3"/>
        <v>664440.5</v>
      </c>
      <c r="AF42" s="175">
        <f>(AE42-AE41)/AD42</f>
        <v>1015.4417513682565</v>
      </c>
      <c r="AG42">
        <v>1250000</v>
      </c>
      <c r="AH42" s="311">
        <f>AF42/AG42</f>
        <v>8.1235340109460526E-4</v>
      </c>
    </row>
    <row r="43" spans="5:34" x14ac:dyDescent="0.35">
      <c r="E43" s="46">
        <v>44494</v>
      </c>
      <c r="F43">
        <v>2836.89</v>
      </c>
      <c r="G43" s="46">
        <v>44494</v>
      </c>
      <c r="H43">
        <v>1331.45</v>
      </c>
      <c r="I43" s="46">
        <v>44494</v>
      </c>
      <c r="J43">
        <v>389.51</v>
      </c>
      <c r="K43" s="46">
        <v>44494</v>
      </c>
      <c r="L43">
        <v>32.4</v>
      </c>
      <c r="AH43" s="389">
        <f>SUM(AH38:AH42)</f>
        <v>1.1023486920768259E-3</v>
      </c>
    </row>
    <row r="44" spans="5:34" x14ac:dyDescent="0.35">
      <c r="E44" s="46">
        <v>44495</v>
      </c>
      <c r="F44">
        <v>2848.17</v>
      </c>
      <c r="G44" s="46">
        <v>44495</v>
      </c>
      <c r="H44">
        <v>1320.96</v>
      </c>
      <c r="I44" s="46">
        <v>44495</v>
      </c>
      <c r="J44">
        <v>391.17</v>
      </c>
      <c r="K44" s="46">
        <v>44495</v>
      </c>
      <c r="L44">
        <v>32.39</v>
      </c>
    </row>
    <row r="45" spans="5:34" x14ac:dyDescent="0.35">
      <c r="E45" s="46">
        <v>44496</v>
      </c>
      <c r="F45">
        <v>2854.92</v>
      </c>
      <c r="G45" s="46">
        <v>44496</v>
      </c>
      <c r="H45">
        <v>1328.9</v>
      </c>
      <c r="I45" s="46">
        <v>44496</v>
      </c>
      <c r="J45">
        <v>391.31</v>
      </c>
      <c r="K45" s="46">
        <v>44496</v>
      </c>
      <c r="L45">
        <v>32.51</v>
      </c>
      <c r="O45">
        <v>-48</v>
      </c>
      <c r="P45" s="117">
        <v>0.98</v>
      </c>
    </row>
    <row r="46" spans="5:34" x14ac:dyDescent="0.35">
      <c r="E46" s="46">
        <v>44497</v>
      </c>
      <c r="F46">
        <v>2869.53</v>
      </c>
      <c r="G46" s="46">
        <v>44497</v>
      </c>
      <c r="H46">
        <v>1332.99</v>
      </c>
      <c r="I46" s="46">
        <v>44497</v>
      </c>
      <c r="J46">
        <v>387.08</v>
      </c>
      <c r="K46" s="46">
        <v>44497</v>
      </c>
      <c r="L46">
        <v>32.200000000000003</v>
      </c>
      <c r="O46">
        <v>136</v>
      </c>
      <c r="P46" s="117">
        <v>4.55</v>
      </c>
    </row>
    <row r="47" spans="5:34" x14ac:dyDescent="0.35">
      <c r="E47" s="46">
        <v>44498</v>
      </c>
      <c r="F47">
        <v>2860.86</v>
      </c>
      <c r="G47" s="46">
        <v>44498</v>
      </c>
      <c r="H47">
        <v>1357.6</v>
      </c>
      <c r="I47" s="46">
        <v>44498</v>
      </c>
      <c r="J47">
        <v>384.71</v>
      </c>
      <c r="K47" s="46">
        <v>44498</v>
      </c>
      <c r="L47">
        <v>32.1</v>
      </c>
    </row>
    <row r="48" spans="5:34" x14ac:dyDescent="0.35">
      <c r="E48" s="46">
        <v>44501</v>
      </c>
      <c r="F48">
        <v>2862.25</v>
      </c>
      <c r="G48" s="46">
        <v>44502</v>
      </c>
      <c r="H48">
        <v>1353.09</v>
      </c>
      <c r="I48" s="46">
        <v>44501</v>
      </c>
      <c r="J48">
        <v>382.43</v>
      </c>
      <c r="K48" s="46">
        <v>44502</v>
      </c>
      <c r="L48">
        <v>32.19</v>
      </c>
      <c r="O48">
        <f>O46-O45</f>
        <v>184</v>
      </c>
      <c r="P48">
        <f>P46-P45</f>
        <v>3.57</v>
      </c>
    </row>
    <row r="49" spans="5:26" x14ac:dyDescent="0.35">
      <c r="E49" s="46">
        <v>44502</v>
      </c>
      <c r="F49">
        <v>2853.83</v>
      </c>
      <c r="G49" s="46">
        <v>44503</v>
      </c>
      <c r="H49">
        <v>1352.43</v>
      </c>
      <c r="I49" s="46">
        <v>44502</v>
      </c>
      <c r="J49">
        <v>385.65</v>
      </c>
      <c r="K49" s="46">
        <v>44503</v>
      </c>
      <c r="L49">
        <v>32.44</v>
      </c>
    </row>
    <row r="50" spans="5:26" x14ac:dyDescent="0.35">
      <c r="E50" s="46">
        <v>44503</v>
      </c>
      <c r="F50">
        <v>2846.79</v>
      </c>
      <c r="G50" s="46">
        <v>44504</v>
      </c>
      <c r="H50">
        <v>1334.2</v>
      </c>
      <c r="I50" s="46">
        <v>44503</v>
      </c>
      <c r="J50">
        <v>390.06</v>
      </c>
      <c r="K50" s="46">
        <v>44504</v>
      </c>
      <c r="L50">
        <v>32.49</v>
      </c>
      <c r="O50">
        <f>P48/O48</f>
        <v>1.9402173913043476E-2</v>
      </c>
    </row>
    <row r="51" spans="5:26" x14ac:dyDescent="0.35">
      <c r="E51" s="46">
        <v>44504</v>
      </c>
      <c r="F51">
        <v>2856.07</v>
      </c>
      <c r="G51" s="46">
        <v>44505</v>
      </c>
      <c r="H51">
        <v>1334.92</v>
      </c>
      <c r="I51" s="46">
        <v>44504</v>
      </c>
      <c r="J51">
        <v>391.55</v>
      </c>
      <c r="K51" s="46">
        <v>44505</v>
      </c>
      <c r="L51">
        <v>33.21</v>
      </c>
      <c r="O51">
        <f>O50*(O45-O45)</f>
        <v>0</v>
      </c>
      <c r="P51">
        <f>O50*(O46-O45)</f>
        <v>3.5699999999999994</v>
      </c>
    </row>
    <row r="52" spans="5:26" x14ac:dyDescent="0.35">
      <c r="E52" s="46">
        <v>44505</v>
      </c>
      <c r="F52">
        <v>2848.33</v>
      </c>
      <c r="G52" s="46">
        <v>44508</v>
      </c>
      <c r="H52">
        <v>1335.28</v>
      </c>
      <c r="I52" s="46">
        <v>44505</v>
      </c>
      <c r="J52">
        <v>395.45</v>
      </c>
      <c r="K52" s="46">
        <v>44508</v>
      </c>
      <c r="L52">
        <v>33</v>
      </c>
      <c r="O52" s="117">
        <f>O51+P45</f>
        <v>0.98</v>
      </c>
      <c r="P52" s="117">
        <f>P51+P45</f>
        <v>4.5499999999999989</v>
      </c>
    </row>
    <row r="53" spans="5:26" x14ac:dyDescent="0.35">
      <c r="E53" s="46">
        <v>44508</v>
      </c>
      <c r="F53">
        <v>2842.59</v>
      </c>
      <c r="G53" s="46">
        <v>44509</v>
      </c>
      <c r="H53">
        <v>1338.09</v>
      </c>
      <c r="I53" s="46">
        <v>44508</v>
      </c>
      <c r="J53">
        <v>392.99</v>
      </c>
      <c r="K53" s="46">
        <v>44509</v>
      </c>
      <c r="L53">
        <v>32.72</v>
      </c>
    </row>
    <row r="54" spans="5:26" x14ac:dyDescent="0.35">
      <c r="E54" s="46">
        <v>44509</v>
      </c>
      <c r="F54">
        <v>2835.24</v>
      </c>
      <c r="G54" s="46">
        <v>44510</v>
      </c>
      <c r="H54">
        <v>1338.99</v>
      </c>
      <c r="I54" s="46">
        <v>44509</v>
      </c>
      <c r="J54">
        <v>392.49</v>
      </c>
      <c r="K54" s="46">
        <v>44510</v>
      </c>
      <c r="L54">
        <v>32.51</v>
      </c>
    </row>
    <row r="55" spans="5:26" x14ac:dyDescent="0.35">
      <c r="E55" s="46">
        <v>44510</v>
      </c>
      <c r="F55">
        <v>2838.74</v>
      </c>
      <c r="G55" s="46">
        <v>44511</v>
      </c>
      <c r="H55">
        <v>1333.47</v>
      </c>
      <c r="I55" s="46">
        <v>44510</v>
      </c>
      <c r="J55">
        <v>389.35</v>
      </c>
      <c r="K55" s="46">
        <v>44511</v>
      </c>
      <c r="L55">
        <v>32.799999999999997</v>
      </c>
      <c r="Q55" s="117">
        <v>10</v>
      </c>
      <c r="R55" s="117">
        <f>Q55+R56</f>
        <v>11</v>
      </c>
      <c r="S55" s="117">
        <f t="shared" ref="S55:Z55" si="4">R55+S56</f>
        <v>14</v>
      </c>
      <c r="T55" s="117">
        <f t="shared" si="4"/>
        <v>14</v>
      </c>
      <c r="U55" s="117">
        <f t="shared" si="4"/>
        <v>18</v>
      </c>
      <c r="V55" s="117">
        <f t="shared" si="4"/>
        <v>17</v>
      </c>
      <c r="W55">
        <f t="shared" si="4"/>
        <v>22</v>
      </c>
      <c r="X55">
        <f t="shared" si="4"/>
        <v>20</v>
      </c>
      <c r="Y55">
        <f t="shared" si="4"/>
        <v>26</v>
      </c>
      <c r="Z55">
        <f t="shared" si="4"/>
        <v>23</v>
      </c>
    </row>
    <row r="56" spans="5:26" x14ac:dyDescent="0.35">
      <c r="E56" s="46">
        <v>44511</v>
      </c>
      <c r="F56">
        <v>2845.38</v>
      </c>
      <c r="G56" s="46">
        <v>44512</v>
      </c>
      <c r="H56">
        <v>1334.92</v>
      </c>
      <c r="I56" s="46">
        <v>44511</v>
      </c>
      <c r="J56">
        <v>391.63</v>
      </c>
      <c r="K56" s="46">
        <v>44512</v>
      </c>
      <c r="L56">
        <v>32.83</v>
      </c>
      <c r="R56">
        <v>1</v>
      </c>
      <c r="S56">
        <f>R56+S57</f>
        <v>3</v>
      </c>
      <c r="T56">
        <f t="shared" ref="T56:Z56" si="5">S56+T57</f>
        <v>0</v>
      </c>
      <c r="U56">
        <f t="shared" si="5"/>
        <v>4</v>
      </c>
      <c r="V56">
        <f t="shared" si="5"/>
        <v>-1</v>
      </c>
      <c r="W56">
        <f t="shared" si="5"/>
        <v>5</v>
      </c>
      <c r="X56">
        <f t="shared" si="5"/>
        <v>-2</v>
      </c>
      <c r="Y56">
        <f t="shared" si="5"/>
        <v>6</v>
      </c>
      <c r="Z56">
        <f t="shared" si="5"/>
        <v>-3</v>
      </c>
    </row>
    <row r="57" spans="5:26" x14ac:dyDescent="0.35">
      <c r="E57" s="46">
        <v>44512</v>
      </c>
      <c r="F57">
        <v>2839.61</v>
      </c>
      <c r="G57" s="46">
        <v>44515</v>
      </c>
      <c r="H57">
        <v>1331.12</v>
      </c>
      <c r="I57" s="46">
        <v>44512</v>
      </c>
      <c r="J57">
        <v>392.59</v>
      </c>
      <c r="K57" s="46">
        <v>44515</v>
      </c>
      <c r="L57">
        <v>32.97</v>
      </c>
      <c r="S57">
        <v>2</v>
      </c>
      <c r="T57">
        <v>-3</v>
      </c>
      <c r="U57">
        <v>4</v>
      </c>
      <c r="V57">
        <v>-5</v>
      </c>
      <c r="W57">
        <v>6</v>
      </c>
      <c r="X57">
        <v>-7</v>
      </c>
      <c r="Y57">
        <v>8</v>
      </c>
      <c r="Z57">
        <v>-9</v>
      </c>
    </row>
    <row r="58" spans="5:26" x14ac:dyDescent="0.35">
      <c r="E58" s="46">
        <v>44515</v>
      </c>
      <c r="F58">
        <v>2830.42</v>
      </c>
      <c r="G58" s="46">
        <v>44516</v>
      </c>
      <c r="H58">
        <v>1324.16</v>
      </c>
      <c r="I58" s="46">
        <v>44515</v>
      </c>
      <c r="J58">
        <v>394.13</v>
      </c>
      <c r="K58" s="46">
        <v>44516</v>
      </c>
      <c r="L58">
        <v>32.9</v>
      </c>
    </row>
    <row r="59" spans="5:26" x14ac:dyDescent="0.35">
      <c r="E59" s="46">
        <v>44516</v>
      </c>
      <c r="F59">
        <v>2827</v>
      </c>
      <c r="G59" s="46">
        <v>44517</v>
      </c>
      <c r="H59">
        <v>1314.27</v>
      </c>
      <c r="I59" s="46">
        <v>44516</v>
      </c>
      <c r="J59">
        <v>394.54</v>
      </c>
      <c r="K59" s="46">
        <v>44517</v>
      </c>
      <c r="L59">
        <v>32.81</v>
      </c>
    </row>
    <row r="60" spans="5:26" x14ac:dyDescent="0.35">
      <c r="E60" s="46">
        <v>44517</v>
      </c>
      <c r="F60">
        <v>2814.03</v>
      </c>
      <c r="G60" s="46">
        <v>44518</v>
      </c>
      <c r="H60">
        <v>1319.81</v>
      </c>
      <c r="I60" s="46">
        <v>44517</v>
      </c>
      <c r="J60">
        <v>393.7</v>
      </c>
      <c r="K60" s="46">
        <v>44518</v>
      </c>
      <c r="L60">
        <v>32.75</v>
      </c>
      <c r="S60">
        <f>SUM(S61:S66)</f>
        <v>38</v>
      </c>
    </row>
    <row r="61" spans="5:26" x14ac:dyDescent="0.35">
      <c r="E61" s="46">
        <v>44518</v>
      </c>
      <c r="F61">
        <v>2805.04</v>
      </c>
      <c r="G61" s="46">
        <v>44519</v>
      </c>
      <c r="H61">
        <v>1315.01</v>
      </c>
      <c r="I61" s="46">
        <v>44518</v>
      </c>
      <c r="J61">
        <v>394</v>
      </c>
      <c r="K61" s="46">
        <v>44519</v>
      </c>
      <c r="L61">
        <v>32.72</v>
      </c>
      <c r="R61" t="s">
        <v>289</v>
      </c>
      <c r="S61">
        <v>16</v>
      </c>
    </row>
    <row r="62" spans="5:26" x14ac:dyDescent="0.35">
      <c r="E62" s="46">
        <v>44519</v>
      </c>
      <c r="F62">
        <v>2798.38</v>
      </c>
      <c r="G62" s="46">
        <v>44522</v>
      </c>
      <c r="H62">
        <v>1315.3</v>
      </c>
      <c r="I62" s="46">
        <v>44519</v>
      </c>
      <c r="J62">
        <v>393.2</v>
      </c>
      <c r="K62" s="46">
        <v>44522</v>
      </c>
      <c r="L62">
        <v>32.32</v>
      </c>
      <c r="R62" t="s">
        <v>290</v>
      </c>
      <c r="S62">
        <v>9</v>
      </c>
    </row>
    <row r="63" spans="5:26" x14ac:dyDescent="0.35">
      <c r="E63" s="46">
        <v>44522</v>
      </c>
      <c r="F63">
        <v>2804.85</v>
      </c>
      <c r="G63" s="46">
        <v>44523</v>
      </c>
      <c r="H63">
        <v>1311.97</v>
      </c>
      <c r="I63" s="46">
        <v>44522</v>
      </c>
      <c r="J63">
        <v>392.96</v>
      </c>
      <c r="K63" s="46">
        <v>44523</v>
      </c>
      <c r="L63">
        <v>32.450000000000003</v>
      </c>
      <c r="R63" t="s">
        <v>291</v>
      </c>
      <c r="S63">
        <v>7</v>
      </c>
    </row>
    <row r="64" spans="5:26" x14ac:dyDescent="0.35">
      <c r="E64" s="46">
        <v>44523</v>
      </c>
      <c r="F64">
        <v>2803.11</v>
      </c>
      <c r="G64" s="46">
        <v>44524</v>
      </c>
      <c r="H64">
        <v>1297.31</v>
      </c>
      <c r="I64" s="46">
        <v>44523</v>
      </c>
      <c r="J64">
        <v>393.82</v>
      </c>
      <c r="K64" s="46">
        <v>44524</v>
      </c>
      <c r="L64">
        <v>32.31</v>
      </c>
      <c r="R64" t="s">
        <v>292</v>
      </c>
      <c r="S64">
        <v>6</v>
      </c>
    </row>
    <row r="65" spans="5:21" x14ac:dyDescent="0.35">
      <c r="E65" s="46">
        <v>44524</v>
      </c>
      <c r="F65">
        <v>2798.78</v>
      </c>
      <c r="G65" s="46">
        <v>44525</v>
      </c>
      <c r="H65">
        <v>1298.05</v>
      </c>
      <c r="I65" s="46">
        <v>44524</v>
      </c>
      <c r="J65">
        <v>392.64</v>
      </c>
      <c r="K65" s="46">
        <v>44525</v>
      </c>
      <c r="L65">
        <v>32.33</v>
      </c>
      <c r="R65" t="s">
        <v>293</v>
      </c>
    </row>
    <row r="66" spans="5:21" x14ac:dyDescent="0.35">
      <c r="E66" s="46">
        <v>44525</v>
      </c>
      <c r="F66">
        <v>2798.49</v>
      </c>
      <c r="G66" s="46">
        <v>44526</v>
      </c>
      <c r="H66">
        <v>1303.1300000000001</v>
      </c>
      <c r="I66" s="46">
        <v>44525</v>
      </c>
      <c r="J66">
        <v>392.42</v>
      </c>
      <c r="K66" s="46">
        <v>44526</v>
      </c>
      <c r="L66">
        <v>32.36</v>
      </c>
      <c r="R66" t="s">
        <v>294</v>
      </c>
    </row>
    <row r="67" spans="5:21" x14ac:dyDescent="0.35">
      <c r="E67" s="46">
        <v>44526</v>
      </c>
      <c r="F67">
        <v>2798.71</v>
      </c>
      <c r="G67" s="46">
        <v>44529</v>
      </c>
      <c r="H67">
        <v>1292.74</v>
      </c>
      <c r="I67" s="46">
        <v>44526</v>
      </c>
      <c r="J67">
        <v>392.28</v>
      </c>
      <c r="K67" s="46">
        <v>44529</v>
      </c>
      <c r="L67">
        <v>32.21</v>
      </c>
    </row>
    <row r="68" spans="5:21" x14ac:dyDescent="0.35">
      <c r="E68" s="46">
        <v>44529</v>
      </c>
      <c r="F68">
        <v>2794.31</v>
      </c>
      <c r="G68" s="46">
        <v>44530</v>
      </c>
      <c r="H68">
        <v>1298.1600000000001</v>
      </c>
      <c r="I68" s="46">
        <v>44529</v>
      </c>
      <c r="J68">
        <v>390.91</v>
      </c>
      <c r="K68" s="46">
        <v>44530</v>
      </c>
      <c r="L68">
        <v>32.32</v>
      </c>
    </row>
    <row r="69" spans="5:21" x14ac:dyDescent="0.35">
      <c r="E69" s="46">
        <v>44530</v>
      </c>
      <c r="F69">
        <v>2791.62</v>
      </c>
      <c r="G69" s="46">
        <v>44531</v>
      </c>
      <c r="H69">
        <v>1292.78</v>
      </c>
      <c r="I69" s="46">
        <v>44530</v>
      </c>
      <c r="J69">
        <v>392.17</v>
      </c>
      <c r="K69" s="46">
        <v>44531</v>
      </c>
      <c r="L69">
        <v>32.18</v>
      </c>
    </row>
    <row r="70" spans="5:21" x14ac:dyDescent="0.35">
      <c r="E70" s="46">
        <v>44531</v>
      </c>
      <c r="F70">
        <v>2786.48</v>
      </c>
      <c r="G70" s="46">
        <v>44532</v>
      </c>
      <c r="H70">
        <v>1287.6600000000001</v>
      </c>
      <c r="I70" s="46">
        <v>44531</v>
      </c>
      <c r="J70">
        <v>389.4</v>
      </c>
      <c r="K70" s="46">
        <v>44532</v>
      </c>
      <c r="L70">
        <v>32.19</v>
      </c>
    </row>
    <row r="71" spans="5:21" x14ac:dyDescent="0.35">
      <c r="E71" s="46">
        <v>44532</v>
      </c>
      <c r="F71">
        <v>2779.59</v>
      </c>
      <c r="G71" s="46">
        <v>44533</v>
      </c>
      <c r="H71">
        <v>1285.83</v>
      </c>
      <c r="I71" s="46">
        <v>44532</v>
      </c>
      <c r="J71">
        <v>388.93</v>
      </c>
      <c r="K71" s="46">
        <v>44533</v>
      </c>
      <c r="L71">
        <v>32.19</v>
      </c>
    </row>
    <row r="72" spans="5:21" x14ac:dyDescent="0.35">
      <c r="E72" s="46">
        <v>44533</v>
      </c>
      <c r="F72">
        <v>2782.01</v>
      </c>
      <c r="G72" s="46">
        <v>44536</v>
      </c>
      <c r="H72">
        <v>1291.92</v>
      </c>
      <c r="I72" s="46">
        <v>44533</v>
      </c>
      <c r="J72">
        <v>388.91</v>
      </c>
      <c r="K72" s="46">
        <v>44536</v>
      </c>
      <c r="L72">
        <v>32.08</v>
      </c>
    </row>
    <row r="73" spans="5:21" x14ac:dyDescent="0.35">
      <c r="E73" s="46">
        <v>44536</v>
      </c>
      <c r="F73">
        <v>2782.24</v>
      </c>
      <c r="G73" s="46">
        <v>44537</v>
      </c>
      <c r="H73">
        <v>1285.0899999999999</v>
      </c>
      <c r="I73" s="46">
        <v>44536</v>
      </c>
      <c r="J73">
        <v>388.51</v>
      </c>
      <c r="K73" s="46">
        <v>44537</v>
      </c>
      <c r="L73">
        <v>32.25</v>
      </c>
    </row>
    <row r="74" spans="5:21" x14ac:dyDescent="0.35">
      <c r="E74" s="46">
        <v>44537</v>
      </c>
      <c r="F74">
        <v>2776.05</v>
      </c>
      <c r="G74" s="46">
        <v>44538</v>
      </c>
      <c r="H74">
        <v>1274.6400000000001</v>
      </c>
      <c r="I74" s="46">
        <v>44537</v>
      </c>
      <c r="J74">
        <v>388.67</v>
      </c>
      <c r="K74" s="46">
        <v>44538</v>
      </c>
      <c r="L74">
        <v>32.33</v>
      </c>
    </row>
    <row r="75" spans="5:21" x14ac:dyDescent="0.35">
      <c r="E75" s="46">
        <v>44538</v>
      </c>
      <c r="F75">
        <v>2768.21</v>
      </c>
      <c r="G75" s="46">
        <v>44539</v>
      </c>
      <c r="H75">
        <v>1275.33</v>
      </c>
      <c r="I75" s="46">
        <v>44538</v>
      </c>
      <c r="J75">
        <v>317.43</v>
      </c>
      <c r="K75" s="46">
        <v>44539</v>
      </c>
      <c r="L75">
        <v>32.44</v>
      </c>
    </row>
    <row r="76" spans="5:21" x14ac:dyDescent="0.35">
      <c r="E76" s="46">
        <v>44539</v>
      </c>
      <c r="F76">
        <v>2772.68</v>
      </c>
      <c r="G76" s="46">
        <v>44540</v>
      </c>
      <c r="H76">
        <v>1271.5</v>
      </c>
      <c r="I76" s="46">
        <v>44539</v>
      </c>
      <c r="J76">
        <v>315.64999999999998</v>
      </c>
      <c r="K76" s="46">
        <v>44540</v>
      </c>
      <c r="L76">
        <v>32.43</v>
      </c>
    </row>
    <row r="77" spans="5:21" x14ac:dyDescent="0.35">
      <c r="E77" s="46">
        <v>44540</v>
      </c>
      <c r="F77">
        <v>2762.41</v>
      </c>
      <c r="G77" s="46">
        <v>44543</v>
      </c>
      <c r="H77">
        <v>1272.05</v>
      </c>
      <c r="I77" s="46">
        <v>44540</v>
      </c>
      <c r="J77">
        <v>315.62</v>
      </c>
      <c r="K77" s="46">
        <v>44543</v>
      </c>
      <c r="L77">
        <v>32.340000000000003</v>
      </c>
    </row>
    <row r="78" spans="5:21" x14ac:dyDescent="0.35">
      <c r="E78" s="46">
        <v>44543</v>
      </c>
      <c r="F78">
        <v>2762.2</v>
      </c>
      <c r="G78" s="46">
        <v>44544</v>
      </c>
      <c r="H78">
        <v>1285.1400000000001</v>
      </c>
      <c r="I78" s="46">
        <v>44543</v>
      </c>
      <c r="J78">
        <v>315.86</v>
      </c>
      <c r="K78" s="46">
        <v>44544</v>
      </c>
      <c r="L78">
        <v>32.520000000000003</v>
      </c>
      <c r="T78" t="s">
        <v>448</v>
      </c>
      <c r="U78">
        <v>20.62</v>
      </c>
    </row>
    <row r="79" spans="5:21" x14ac:dyDescent="0.35">
      <c r="E79" s="46">
        <v>44544</v>
      </c>
      <c r="F79">
        <v>2769.32</v>
      </c>
      <c r="G79" s="46">
        <v>44545</v>
      </c>
      <c r="H79">
        <v>1283.8800000000001</v>
      </c>
      <c r="I79" s="46">
        <v>44544</v>
      </c>
      <c r="J79">
        <v>313.61</v>
      </c>
      <c r="K79" s="46">
        <v>44545</v>
      </c>
      <c r="L79">
        <v>32.46</v>
      </c>
      <c r="T79" t="s">
        <v>449</v>
      </c>
      <c r="U79">
        <v>0.82850000000000001</v>
      </c>
    </row>
    <row r="80" spans="5:21" x14ac:dyDescent="0.35">
      <c r="E80" s="46">
        <v>44545</v>
      </c>
      <c r="F80">
        <v>2779.47</v>
      </c>
      <c r="G80" s="46">
        <v>44546</v>
      </c>
      <c r="H80">
        <v>1286.22</v>
      </c>
      <c r="I80" s="46">
        <v>44545</v>
      </c>
      <c r="J80">
        <v>313.8</v>
      </c>
      <c r="K80" s="46">
        <v>44546</v>
      </c>
      <c r="L80">
        <v>32.380000000000003</v>
      </c>
    </row>
    <row r="81" spans="5:27" x14ac:dyDescent="0.35">
      <c r="E81" s="46">
        <v>44546</v>
      </c>
      <c r="F81">
        <v>2772.91</v>
      </c>
      <c r="G81" s="46">
        <v>44547</v>
      </c>
      <c r="H81">
        <v>1297.29</v>
      </c>
      <c r="I81" s="46">
        <v>44546</v>
      </c>
      <c r="J81">
        <v>312.56</v>
      </c>
      <c r="K81" s="46">
        <v>44547</v>
      </c>
      <c r="L81">
        <v>32.47</v>
      </c>
    </row>
    <row r="82" spans="5:27" x14ac:dyDescent="0.35">
      <c r="E82" s="46">
        <v>44547</v>
      </c>
      <c r="F82">
        <v>2798.29</v>
      </c>
      <c r="G82" s="46">
        <v>44550</v>
      </c>
      <c r="H82">
        <v>1291.24</v>
      </c>
      <c r="I82" s="46">
        <v>44547</v>
      </c>
      <c r="J82">
        <v>313.89999999999998</v>
      </c>
      <c r="K82" s="46">
        <v>44550</v>
      </c>
      <c r="L82">
        <v>32.630000000000003</v>
      </c>
      <c r="T82">
        <v>106</v>
      </c>
      <c r="U82">
        <f>2.75/32</f>
        <v>8.59375E-2</v>
      </c>
    </row>
    <row r="83" spans="5:27" x14ac:dyDescent="0.35">
      <c r="E83" s="46">
        <v>44550</v>
      </c>
      <c r="F83">
        <v>2807.91</v>
      </c>
      <c r="G83" s="46">
        <v>44551</v>
      </c>
      <c r="H83">
        <v>1289.2</v>
      </c>
      <c r="I83" s="46">
        <v>44550</v>
      </c>
      <c r="J83">
        <v>314.13</v>
      </c>
      <c r="K83" s="46">
        <v>44551</v>
      </c>
      <c r="L83">
        <v>32.549999999999997</v>
      </c>
      <c r="T83">
        <f>T82+U82</f>
        <v>106.0859375</v>
      </c>
    </row>
    <row r="84" spans="5:27" x14ac:dyDescent="0.35">
      <c r="E84" s="46">
        <v>44551</v>
      </c>
      <c r="F84">
        <v>2799.61</v>
      </c>
      <c r="G84" s="46">
        <v>44552</v>
      </c>
      <c r="H84">
        <v>1287.1099999999999</v>
      </c>
      <c r="I84" s="46">
        <v>44551</v>
      </c>
      <c r="J84">
        <v>313.88</v>
      </c>
      <c r="K84" s="46">
        <v>44552</v>
      </c>
      <c r="L84">
        <v>32.42</v>
      </c>
      <c r="T84">
        <f>T83/U79</f>
        <v>128.04579058539528</v>
      </c>
      <c r="V84">
        <v>22.308</v>
      </c>
      <c r="W84">
        <v>17.25</v>
      </c>
      <c r="X84">
        <f>W84/U79</f>
        <v>20.820760410380206</v>
      </c>
    </row>
    <row r="85" spans="5:27" x14ac:dyDescent="0.35">
      <c r="E85" s="46">
        <v>44552</v>
      </c>
      <c r="F85">
        <v>2801.76</v>
      </c>
      <c r="G85" s="46">
        <v>44553</v>
      </c>
      <c r="H85">
        <v>1292.8499999999999</v>
      </c>
      <c r="I85" s="46">
        <v>44552</v>
      </c>
      <c r="J85">
        <v>314.12</v>
      </c>
      <c r="K85" s="46">
        <v>44553</v>
      </c>
      <c r="L85">
        <v>32.26</v>
      </c>
      <c r="W85">
        <v>19.899999999999999</v>
      </c>
      <c r="Y85">
        <v>0.53159999999999996</v>
      </c>
      <c r="Z85">
        <v>67.75</v>
      </c>
      <c r="AA85">
        <f>Z85/Y85</f>
        <v>127.44544770504139</v>
      </c>
    </row>
    <row r="86" spans="5:27" x14ac:dyDescent="0.35">
      <c r="E86" s="46">
        <v>44553</v>
      </c>
      <c r="F86">
        <v>2810.25</v>
      </c>
      <c r="G86" s="46">
        <v>44559</v>
      </c>
      <c r="H86">
        <v>1281.94</v>
      </c>
      <c r="I86" s="46">
        <v>44553</v>
      </c>
      <c r="J86">
        <v>314.35000000000002</v>
      </c>
      <c r="K86" s="46">
        <v>44559</v>
      </c>
      <c r="L86">
        <v>32.21</v>
      </c>
    </row>
    <row r="87" spans="5:27" x14ac:dyDescent="0.35">
      <c r="E87" s="46">
        <v>44554</v>
      </c>
      <c r="F87">
        <v>2816.54</v>
      </c>
      <c r="G87" s="46">
        <v>44560</v>
      </c>
      <c r="H87">
        <v>1259.21</v>
      </c>
      <c r="I87" s="46">
        <v>44554</v>
      </c>
      <c r="J87">
        <v>314.61</v>
      </c>
      <c r="K87" s="46">
        <v>44560</v>
      </c>
      <c r="L87">
        <v>32.159999999999997</v>
      </c>
      <c r="R87" t="s">
        <v>449</v>
      </c>
      <c r="S87">
        <f>127+(23/32)</f>
        <v>127.71875</v>
      </c>
    </row>
    <row r="88" spans="5:27" x14ac:dyDescent="0.35">
      <c r="E88" s="46">
        <v>44559</v>
      </c>
      <c r="F88">
        <v>2823.3</v>
      </c>
      <c r="G88" s="46">
        <v>44561</v>
      </c>
      <c r="H88">
        <v>1263.5</v>
      </c>
      <c r="I88" s="46">
        <v>44559</v>
      </c>
      <c r="J88">
        <v>314.72000000000003</v>
      </c>
      <c r="K88" s="46">
        <v>44561</v>
      </c>
      <c r="L88">
        <v>32.14</v>
      </c>
      <c r="Q88">
        <v>2053</v>
      </c>
      <c r="R88">
        <v>0.82530000000000003</v>
      </c>
      <c r="S88">
        <f>$S$87*R88</f>
        <v>105.406284375</v>
      </c>
      <c r="T88">
        <v>17</v>
      </c>
      <c r="U88" s="91">
        <f>T88/R88</f>
        <v>20.598570216890828</v>
      </c>
    </row>
    <row r="89" spans="5:27" x14ac:dyDescent="0.35">
      <c r="E89" s="46">
        <v>44560</v>
      </c>
      <c r="F89">
        <v>2829.65</v>
      </c>
      <c r="G89" s="46">
        <v>44565</v>
      </c>
      <c r="H89">
        <v>1261.3</v>
      </c>
      <c r="I89" s="46">
        <v>44560</v>
      </c>
      <c r="J89">
        <v>314.94</v>
      </c>
      <c r="K89" s="46">
        <v>44565</v>
      </c>
      <c r="L89">
        <v>32.11</v>
      </c>
      <c r="Q89">
        <v>2049</v>
      </c>
      <c r="R89">
        <v>0.53159999999999996</v>
      </c>
      <c r="S89">
        <f>$S$87*R89</f>
        <v>67.895287499999995</v>
      </c>
      <c r="T89">
        <v>11.7</v>
      </c>
      <c r="U89" s="91">
        <f>T89/R89</f>
        <v>22.009029345372461</v>
      </c>
    </row>
    <row r="90" spans="5:27" x14ac:dyDescent="0.35">
      <c r="E90" s="46">
        <v>44561</v>
      </c>
      <c r="F90">
        <v>2839.82</v>
      </c>
      <c r="G90" s="46">
        <v>44566</v>
      </c>
      <c r="H90">
        <v>1257.92</v>
      </c>
      <c r="I90" s="46">
        <v>44561</v>
      </c>
      <c r="J90">
        <v>315.45</v>
      </c>
      <c r="K90" s="46">
        <v>44566</v>
      </c>
      <c r="L90">
        <v>32.049999999999997</v>
      </c>
    </row>
    <row r="91" spans="5:27" x14ac:dyDescent="0.35">
      <c r="E91" s="46">
        <v>44565</v>
      </c>
      <c r="F91">
        <v>2831.47</v>
      </c>
      <c r="G91" s="46">
        <v>44567</v>
      </c>
      <c r="H91">
        <v>1259.45</v>
      </c>
      <c r="I91" s="46">
        <v>44565</v>
      </c>
      <c r="J91">
        <v>315.04000000000002</v>
      </c>
      <c r="K91" s="46">
        <v>44567</v>
      </c>
      <c r="L91">
        <v>32.049999999999997</v>
      </c>
      <c r="U91" s="91">
        <f>U89-U88</f>
        <v>1.4104591284816337</v>
      </c>
    </row>
    <row r="92" spans="5:27" x14ac:dyDescent="0.35">
      <c r="E92" s="46">
        <v>44566</v>
      </c>
      <c r="F92">
        <v>2827.66</v>
      </c>
      <c r="G92" s="46">
        <v>44568</v>
      </c>
      <c r="H92">
        <v>1258.6600000000001</v>
      </c>
      <c r="I92" s="46">
        <v>44566</v>
      </c>
      <c r="J92">
        <v>315.02999999999997</v>
      </c>
      <c r="K92" s="46">
        <v>44568</v>
      </c>
      <c r="L92">
        <v>32.049999999999997</v>
      </c>
      <c r="U92" s="190">
        <f>U91/U88</f>
        <v>6.8473642278581895E-2</v>
      </c>
    </row>
    <row r="93" spans="5:27" x14ac:dyDescent="0.35">
      <c r="E93" s="46">
        <v>44567</v>
      </c>
      <c r="F93">
        <v>2824.2</v>
      </c>
      <c r="G93" s="46">
        <v>44571</v>
      </c>
      <c r="H93">
        <v>1252.56</v>
      </c>
      <c r="I93" s="46">
        <v>44567</v>
      </c>
      <c r="J93">
        <v>314.62</v>
      </c>
      <c r="K93" s="46">
        <v>44571</v>
      </c>
      <c r="L93">
        <v>31.99</v>
      </c>
    </row>
    <row r="94" spans="5:27" x14ac:dyDescent="0.35">
      <c r="E94" s="46">
        <v>44568</v>
      </c>
      <c r="F94">
        <v>2825.87</v>
      </c>
      <c r="G94" s="46">
        <v>44572</v>
      </c>
      <c r="H94">
        <v>1253.6099999999999</v>
      </c>
      <c r="I94" s="46">
        <v>44568</v>
      </c>
      <c r="J94">
        <v>315.19</v>
      </c>
      <c r="K94" s="46">
        <v>44572</v>
      </c>
      <c r="L94">
        <v>31.95</v>
      </c>
    </row>
    <row r="95" spans="5:27" x14ac:dyDescent="0.35">
      <c r="E95" s="46">
        <v>44571</v>
      </c>
      <c r="F95">
        <v>2813.94</v>
      </c>
      <c r="G95" s="46">
        <v>44573</v>
      </c>
      <c r="H95">
        <v>1250.71</v>
      </c>
      <c r="I95" s="46">
        <v>44571</v>
      </c>
      <c r="J95">
        <v>314.56</v>
      </c>
      <c r="K95" s="46">
        <v>44573</v>
      </c>
      <c r="L95">
        <v>31.9</v>
      </c>
    </row>
    <row r="96" spans="5:27" x14ac:dyDescent="0.35">
      <c r="E96" s="46">
        <v>44572</v>
      </c>
      <c r="F96">
        <v>2817.81</v>
      </c>
      <c r="G96" s="46">
        <v>44574</v>
      </c>
      <c r="H96">
        <v>1260</v>
      </c>
      <c r="I96" s="46">
        <v>44572</v>
      </c>
      <c r="J96">
        <v>315.13</v>
      </c>
      <c r="K96" s="46">
        <v>44574</v>
      </c>
      <c r="L96">
        <v>31.84</v>
      </c>
      <c r="Q96" t="s">
        <v>498</v>
      </c>
      <c r="R96" t="s">
        <v>499</v>
      </c>
      <c r="S96" t="s">
        <v>500</v>
      </c>
    </row>
    <row r="97" spans="5:19" x14ac:dyDescent="0.35">
      <c r="E97" s="46">
        <v>44573</v>
      </c>
      <c r="F97">
        <v>2813.82</v>
      </c>
      <c r="G97" s="46">
        <v>44575</v>
      </c>
      <c r="H97">
        <v>1237.6300000000001</v>
      </c>
      <c r="I97" s="46">
        <v>44573</v>
      </c>
      <c r="J97">
        <v>314.62</v>
      </c>
      <c r="K97" s="46">
        <v>44575</v>
      </c>
      <c r="L97">
        <v>31.86</v>
      </c>
      <c r="P97" t="s">
        <v>501</v>
      </c>
      <c r="Q97" s="54">
        <v>0.3</v>
      </c>
      <c r="R97" s="54">
        <v>300</v>
      </c>
      <c r="S97" s="54">
        <f>R97*Q97/100</f>
        <v>0.9</v>
      </c>
    </row>
    <row r="98" spans="5:19" x14ac:dyDescent="0.35">
      <c r="E98" s="46">
        <v>44574</v>
      </c>
      <c r="F98">
        <v>2817.75</v>
      </c>
      <c r="G98" s="46">
        <v>44578</v>
      </c>
      <c r="H98">
        <v>1233.1099999999999</v>
      </c>
      <c r="I98" s="46">
        <v>44574</v>
      </c>
      <c r="J98">
        <v>314.10000000000002</v>
      </c>
      <c r="K98" s="46">
        <v>44578</v>
      </c>
      <c r="L98">
        <v>31.91</v>
      </c>
      <c r="P98" t="s">
        <v>255</v>
      </c>
      <c r="Q98" s="5">
        <v>0.4</v>
      </c>
      <c r="R98" s="5">
        <v>150</v>
      </c>
      <c r="S98" s="54">
        <f>R98*Q98/100</f>
        <v>0.6</v>
      </c>
    </row>
    <row r="99" spans="5:19" x14ac:dyDescent="0.35">
      <c r="E99" s="46">
        <v>44575</v>
      </c>
      <c r="F99">
        <v>2817.11</v>
      </c>
      <c r="G99" s="46">
        <v>44579</v>
      </c>
      <c r="H99">
        <v>1231.1400000000001</v>
      </c>
      <c r="I99" s="46">
        <v>44575</v>
      </c>
      <c r="J99">
        <v>314.52</v>
      </c>
      <c r="K99" s="46">
        <v>44579</v>
      </c>
      <c r="L99">
        <v>31.99</v>
      </c>
      <c r="Q99" s="24"/>
      <c r="R99" s="5"/>
      <c r="S99" s="19">
        <f>SUM(S97:S98)</f>
        <v>1.5</v>
      </c>
    </row>
    <row r="100" spans="5:19" x14ac:dyDescent="0.35">
      <c r="E100" s="46">
        <v>44578</v>
      </c>
      <c r="F100">
        <v>2820.05</v>
      </c>
      <c r="G100" s="46">
        <v>44580</v>
      </c>
      <c r="H100">
        <v>1224.46</v>
      </c>
      <c r="I100" s="46">
        <v>44578</v>
      </c>
      <c r="J100">
        <v>313.86</v>
      </c>
      <c r="K100" s="46">
        <v>44580</v>
      </c>
      <c r="L100">
        <v>32.04</v>
      </c>
    </row>
    <row r="101" spans="5:19" x14ac:dyDescent="0.35">
      <c r="E101" s="46">
        <v>44579</v>
      </c>
      <c r="F101">
        <v>2822.16</v>
      </c>
      <c r="G101" s="46">
        <v>44581</v>
      </c>
      <c r="H101">
        <v>1227.5899999999999</v>
      </c>
      <c r="I101" s="46">
        <v>44579</v>
      </c>
      <c r="J101">
        <v>314.12</v>
      </c>
      <c r="K101" s="46">
        <v>44581</v>
      </c>
      <c r="L101">
        <v>31.96</v>
      </c>
    </row>
    <row r="102" spans="5:19" x14ac:dyDescent="0.35">
      <c r="E102" s="46">
        <v>44580</v>
      </c>
      <c r="F102">
        <v>2823</v>
      </c>
      <c r="G102" s="46">
        <v>44582</v>
      </c>
      <c r="H102">
        <v>1232.21</v>
      </c>
      <c r="I102" s="46">
        <v>44580</v>
      </c>
      <c r="J102">
        <v>315.10000000000002</v>
      </c>
      <c r="K102" s="46">
        <v>44582</v>
      </c>
      <c r="L102">
        <v>32.11</v>
      </c>
    </row>
    <row r="103" spans="5:19" x14ac:dyDescent="0.35">
      <c r="E103" s="46">
        <v>44581</v>
      </c>
      <c r="F103">
        <v>2829.51</v>
      </c>
      <c r="G103" s="46">
        <v>44585</v>
      </c>
      <c r="H103">
        <v>1213.6400000000001</v>
      </c>
      <c r="I103" s="46">
        <v>44581</v>
      </c>
      <c r="J103">
        <v>314.66000000000003</v>
      </c>
      <c r="K103" s="46">
        <v>44585</v>
      </c>
      <c r="L103">
        <v>32.08</v>
      </c>
    </row>
    <row r="104" spans="5:19" x14ac:dyDescent="0.35">
      <c r="E104" s="46">
        <v>44582</v>
      </c>
      <c r="F104">
        <v>2839.83</v>
      </c>
      <c r="G104" s="46">
        <v>44586</v>
      </c>
      <c r="H104">
        <v>1201.07</v>
      </c>
      <c r="I104" s="46">
        <v>44582</v>
      </c>
      <c r="J104">
        <v>314.77999999999997</v>
      </c>
      <c r="K104" s="46">
        <v>44586</v>
      </c>
      <c r="L104">
        <v>32.090000000000003</v>
      </c>
      <c r="P104" t="s">
        <v>562</v>
      </c>
      <c r="Q104" t="s">
        <v>563</v>
      </c>
      <c r="R104" t="s">
        <v>564</v>
      </c>
      <c r="S104" t="s">
        <v>565</v>
      </c>
    </row>
    <row r="105" spans="5:19" x14ac:dyDescent="0.35">
      <c r="E105" s="46">
        <v>44585</v>
      </c>
      <c r="F105">
        <v>2825.39</v>
      </c>
      <c r="G105" s="46">
        <v>44587</v>
      </c>
      <c r="H105">
        <v>1153.1400000000001</v>
      </c>
      <c r="I105" s="46">
        <v>44585</v>
      </c>
      <c r="J105">
        <v>313.85000000000002</v>
      </c>
      <c r="K105" s="46">
        <v>44587</v>
      </c>
      <c r="L105">
        <v>32.04</v>
      </c>
      <c r="P105">
        <v>2022</v>
      </c>
      <c r="Q105">
        <v>150</v>
      </c>
      <c r="R105">
        <v>327</v>
      </c>
      <c r="S105">
        <f>Q105+R105</f>
        <v>477</v>
      </c>
    </row>
    <row r="106" spans="5:19" x14ac:dyDescent="0.35">
      <c r="E106" s="46">
        <v>44586</v>
      </c>
      <c r="F106">
        <v>2813.44</v>
      </c>
      <c r="G106" s="46">
        <v>44588</v>
      </c>
      <c r="H106">
        <v>1147.18</v>
      </c>
      <c r="I106" s="46">
        <v>44586</v>
      </c>
      <c r="J106">
        <v>313.20999999999998</v>
      </c>
      <c r="K106" s="46">
        <v>44588</v>
      </c>
      <c r="L106">
        <v>32.18</v>
      </c>
      <c r="P106">
        <v>2023</v>
      </c>
      <c r="Q106">
        <v>165</v>
      </c>
      <c r="R106">
        <v>175</v>
      </c>
      <c r="S106">
        <f>Q106+R106</f>
        <v>340</v>
      </c>
    </row>
    <row r="107" spans="5:19" x14ac:dyDescent="0.35">
      <c r="E107" s="46">
        <v>44587</v>
      </c>
      <c r="F107">
        <v>2812.31</v>
      </c>
      <c r="G107" s="46">
        <v>44589</v>
      </c>
      <c r="H107">
        <v>1141</v>
      </c>
      <c r="I107" s="46">
        <v>44587</v>
      </c>
      <c r="J107">
        <v>315.61</v>
      </c>
      <c r="K107" s="46">
        <v>44589</v>
      </c>
      <c r="L107">
        <v>32.01</v>
      </c>
      <c r="P107">
        <v>2024</v>
      </c>
      <c r="Q107">
        <v>170</v>
      </c>
      <c r="R107">
        <v>120</v>
      </c>
      <c r="S107">
        <f>Q107+R107</f>
        <v>290</v>
      </c>
    </row>
    <row r="108" spans="5:19" x14ac:dyDescent="0.35">
      <c r="E108" s="46">
        <v>44588</v>
      </c>
      <c r="F108">
        <v>2803.02</v>
      </c>
      <c r="G108" s="46">
        <v>44592</v>
      </c>
      <c r="H108">
        <v>1141.96</v>
      </c>
      <c r="I108" s="46">
        <v>44588</v>
      </c>
      <c r="J108">
        <v>315.64999999999998</v>
      </c>
      <c r="K108" s="46">
        <v>44592</v>
      </c>
      <c r="L108">
        <v>31.78</v>
      </c>
    </row>
    <row r="109" spans="5:19" x14ac:dyDescent="0.35">
      <c r="E109" s="46">
        <v>44589</v>
      </c>
      <c r="F109">
        <v>2797.32</v>
      </c>
      <c r="G109" s="46">
        <v>44593</v>
      </c>
      <c r="H109">
        <v>1148.56</v>
      </c>
      <c r="I109" s="46">
        <v>44589</v>
      </c>
      <c r="J109">
        <v>313.94</v>
      </c>
      <c r="K109" s="46">
        <v>44593</v>
      </c>
      <c r="L109">
        <v>31.75</v>
      </c>
      <c r="P109" t="s">
        <v>289</v>
      </c>
      <c r="Q109">
        <v>170</v>
      </c>
      <c r="R109">
        <v>200</v>
      </c>
      <c r="S109">
        <f>Q109+R109</f>
        <v>370</v>
      </c>
    </row>
    <row r="110" spans="5:19" x14ac:dyDescent="0.35">
      <c r="E110" s="46">
        <v>44592</v>
      </c>
      <c r="F110">
        <v>2796.01</v>
      </c>
      <c r="G110" s="46">
        <v>44594</v>
      </c>
      <c r="H110">
        <v>1153.1199999999999</v>
      </c>
      <c r="I110" s="46">
        <v>44592</v>
      </c>
      <c r="J110">
        <v>312.89</v>
      </c>
      <c r="K110" s="46">
        <v>44594</v>
      </c>
      <c r="L110">
        <v>31.75</v>
      </c>
      <c r="P110" t="s">
        <v>566</v>
      </c>
      <c r="Q110">
        <v>200</v>
      </c>
      <c r="R110">
        <f>275+150</f>
        <v>425</v>
      </c>
      <c r="S110">
        <f>R110+Q110</f>
        <v>625</v>
      </c>
    </row>
    <row r="111" spans="5:19" x14ac:dyDescent="0.35">
      <c r="E111" s="46">
        <v>44593</v>
      </c>
      <c r="F111">
        <v>2798.95</v>
      </c>
      <c r="G111" s="46">
        <v>44595</v>
      </c>
      <c r="H111">
        <v>1152.9100000000001</v>
      </c>
      <c r="I111" s="46">
        <v>44593</v>
      </c>
      <c r="J111">
        <v>310.33999999999997</v>
      </c>
      <c r="K111" s="46">
        <v>44595</v>
      </c>
      <c r="L111">
        <v>31.69</v>
      </c>
      <c r="P111" t="s">
        <v>567</v>
      </c>
      <c r="Q111">
        <v>200</v>
      </c>
      <c r="R111">
        <f>275</f>
        <v>275</v>
      </c>
      <c r="S111">
        <f>R111+Q111</f>
        <v>475</v>
      </c>
    </row>
    <row r="112" spans="5:19" x14ac:dyDescent="0.35">
      <c r="E112" s="46">
        <v>44594</v>
      </c>
      <c r="F112">
        <v>2803.31</v>
      </c>
      <c r="G112" s="46">
        <v>44596</v>
      </c>
      <c r="H112">
        <v>1170.32</v>
      </c>
      <c r="I112" s="46">
        <v>44594</v>
      </c>
      <c r="J112">
        <v>310.68</v>
      </c>
      <c r="K112" s="46">
        <v>44596</v>
      </c>
      <c r="L112">
        <v>32</v>
      </c>
      <c r="P112" t="s">
        <v>289</v>
      </c>
      <c r="Q112">
        <v>170</v>
      </c>
      <c r="R112">
        <v>260</v>
      </c>
      <c r="S112" s="117">
        <f>Q112+R112</f>
        <v>430</v>
      </c>
    </row>
    <row r="113" spans="5:12" x14ac:dyDescent="0.35">
      <c r="E113" s="46">
        <v>44595</v>
      </c>
      <c r="F113">
        <v>2793.55</v>
      </c>
      <c r="G113" s="46">
        <v>44599</v>
      </c>
      <c r="H113">
        <v>1168.99</v>
      </c>
      <c r="I113" s="46">
        <v>44595</v>
      </c>
      <c r="J113">
        <v>310.69</v>
      </c>
      <c r="K113" s="46">
        <v>44599</v>
      </c>
      <c r="L113">
        <v>32.159999999999997</v>
      </c>
    </row>
    <row r="114" spans="5:12" x14ac:dyDescent="0.35">
      <c r="E114" s="46">
        <v>44596</v>
      </c>
      <c r="F114">
        <v>2804.38</v>
      </c>
      <c r="G114" s="46">
        <v>44600</v>
      </c>
      <c r="H114">
        <v>1164.9100000000001</v>
      </c>
      <c r="I114" s="46">
        <v>44596</v>
      </c>
      <c r="J114">
        <v>310.35000000000002</v>
      </c>
      <c r="K114" s="46">
        <v>44600</v>
      </c>
      <c r="L114">
        <v>32.03</v>
      </c>
    </row>
    <row r="115" spans="5:12" x14ac:dyDescent="0.35">
      <c r="E115" s="46">
        <v>44599</v>
      </c>
      <c r="F115">
        <v>2796.45</v>
      </c>
      <c r="G115" s="46">
        <v>44601</v>
      </c>
      <c r="H115">
        <v>1163.02</v>
      </c>
      <c r="I115" s="46">
        <v>44599</v>
      </c>
      <c r="J115">
        <v>310.07</v>
      </c>
      <c r="K115" s="46">
        <v>44601</v>
      </c>
      <c r="L115">
        <v>31.87</v>
      </c>
    </row>
    <row r="116" spans="5:12" x14ac:dyDescent="0.35">
      <c r="E116" s="46">
        <v>44600</v>
      </c>
      <c r="F116">
        <v>2788.52</v>
      </c>
      <c r="G116" s="46">
        <v>44602</v>
      </c>
      <c r="H116">
        <v>1164.74</v>
      </c>
      <c r="I116" s="46">
        <v>44600</v>
      </c>
      <c r="J116">
        <v>309.17</v>
      </c>
      <c r="K116" s="46">
        <v>44602</v>
      </c>
      <c r="L116">
        <v>32.07</v>
      </c>
    </row>
    <row r="117" spans="5:12" x14ac:dyDescent="0.35">
      <c r="E117" s="46">
        <v>44601</v>
      </c>
      <c r="F117">
        <v>2777.93</v>
      </c>
      <c r="G117" s="46">
        <v>44603</v>
      </c>
      <c r="H117">
        <v>1160.6500000000001</v>
      </c>
      <c r="I117" s="46">
        <v>44601</v>
      </c>
      <c r="J117">
        <v>306.87</v>
      </c>
      <c r="K117" s="46">
        <v>44603</v>
      </c>
      <c r="L117">
        <v>31.73</v>
      </c>
    </row>
    <row r="118" spans="5:12" x14ac:dyDescent="0.35">
      <c r="E118" s="46">
        <v>44602</v>
      </c>
      <c r="F118">
        <v>2773.82</v>
      </c>
      <c r="G118" s="46">
        <v>44606</v>
      </c>
      <c r="H118">
        <v>1148.53</v>
      </c>
      <c r="I118" s="46">
        <v>44602</v>
      </c>
      <c r="J118">
        <v>309.27</v>
      </c>
      <c r="K118" s="46">
        <v>44606</v>
      </c>
      <c r="L118">
        <v>31.62</v>
      </c>
    </row>
    <row r="119" spans="5:12" x14ac:dyDescent="0.35">
      <c r="E119" s="46">
        <v>44603</v>
      </c>
      <c r="F119">
        <v>2765.32</v>
      </c>
      <c r="G119" s="46">
        <v>44607</v>
      </c>
      <c r="H119">
        <v>1154.67</v>
      </c>
      <c r="I119" s="46">
        <v>44603</v>
      </c>
      <c r="J119">
        <v>305.88</v>
      </c>
      <c r="K119" s="46">
        <v>44607</v>
      </c>
      <c r="L119">
        <v>31.61</v>
      </c>
    </row>
    <row r="120" spans="5:12" x14ac:dyDescent="0.35">
      <c r="E120" s="46">
        <v>44606</v>
      </c>
      <c r="F120">
        <v>2760.93</v>
      </c>
      <c r="G120" s="46">
        <v>44608</v>
      </c>
      <c r="H120">
        <v>1171.1300000000001</v>
      </c>
      <c r="I120" s="46">
        <v>44606</v>
      </c>
      <c r="J120">
        <v>312.25</v>
      </c>
      <c r="K120" s="46">
        <v>44608</v>
      </c>
      <c r="L120">
        <v>31.75</v>
      </c>
    </row>
    <row r="121" spans="5:12" x14ac:dyDescent="0.35">
      <c r="E121" s="46">
        <v>44607</v>
      </c>
      <c r="F121">
        <v>2753.38</v>
      </c>
      <c r="G121" s="46">
        <v>44609</v>
      </c>
      <c r="H121">
        <v>1175.03</v>
      </c>
      <c r="I121" s="46">
        <v>44607</v>
      </c>
      <c r="J121">
        <v>310.95</v>
      </c>
      <c r="K121" s="46">
        <v>44609</v>
      </c>
      <c r="L121">
        <v>31.74</v>
      </c>
    </row>
    <row r="122" spans="5:12" x14ac:dyDescent="0.35">
      <c r="E122" s="46">
        <v>44608</v>
      </c>
      <c r="F122">
        <v>2762.61</v>
      </c>
      <c r="G122" s="46">
        <v>44610</v>
      </c>
      <c r="H122">
        <v>1176.97</v>
      </c>
      <c r="I122" s="46">
        <v>44608</v>
      </c>
      <c r="J122">
        <v>311.89999999999998</v>
      </c>
      <c r="K122" s="46">
        <v>44610</v>
      </c>
      <c r="L122">
        <v>31.82</v>
      </c>
    </row>
    <row r="123" spans="5:12" x14ac:dyDescent="0.35">
      <c r="E123" s="46">
        <v>44609</v>
      </c>
      <c r="F123">
        <v>2753.84</v>
      </c>
      <c r="G123" s="46">
        <v>44613</v>
      </c>
      <c r="H123">
        <v>1174.0899999999999</v>
      </c>
      <c r="I123" s="46">
        <v>44609</v>
      </c>
      <c r="J123">
        <v>313.39999999999998</v>
      </c>
      <c r="K123" s="46">
        <v>44613</v>
      </c>
      <c r="L123">
        <v>31.79</v>
      </c>
    </row>
    <row r="124" spans="5:12" x14ac:dyDescent="0.35">
      <c r="E124" s="46">
        <v>44610</v>
      </c>
      <c r="F124">
        <v>2751.82</v>
      </c>
      <c r="G124" s="46">
        <v>44614</v>
      </c>
      <c r="H124">
        <v>1165.57</v>
      </c>
      <c r="I124" s="46">
        <v>44610</v>
      </c>
      <c r="J124">
        <v>315.32</v>
      </c>
      <c r="K124" s="46">
        <v>44614</v>
      </c>
      <c r="L124">
        <v>31.81</v>
      </c>
    </row>
    <row r="125" spans="5:12" x14ac:dyDescent="0.35">
      <c r="E125" s="46">
        <v>44613</v>
      </c>
      <c r="F125">
        <v>2750.28</v>
      </c>
      <c r="G125" s="46">
        <v>44615</v>
      </c>
      <c r="H125">
        <v>1169.6500000000001</v>
      </c>
      <c r="I125" s="46">
        <v>44613</v>
      </c>
      <c r="J125">
        <v>314.37</v>
      </c>
      <c r="K125" s="46">
        <v>44615</v>
      </c>
      <c r="L125">
        <v>31.87</v>
      </c>
    </row>
    <row r="126" spans="5:12" x14ac:dyDescent="0.35">
      <c r="E126" s="46">
        <v>44614</v>
      </c>
      <c r="F126">
        <v>2742.35</v>
      </c>
      <c r="G126" s="46">
        <v>44616</v>
      </c>
      <c r="H126">
        <v>1121.22</v>
      </c>
      <c r="I126" s="46">
        <v>44614</v>
      </c>
      <c r="J126">
        <v>315.07</v>
      </c>
      <c r="K126" s="46">
        <v>44616</v>
      </c>
      <c r="L126">
        <v>31.85</v>
      </c>
    </row>
    <row r="127" spans="5:12" x14ac:dyDescent="0.35">
      <c r="E127" s="46">
        <v>44615</v>
      </c>
      <c r="F127">
        <v>2744.13</v>
      </c>
      <c r="G127" s="46">
        <v>44617</v>
      </c>
      <c r="H127">
        <v>1108.04</v>
      </c>
      <c r="I127" s="46">
        <v>44615</v>
      </c>
      <c r="J127">
        <v>312.51</v>
      </c>
      <c r="K127" s="46">
        <v>44617</v>
      </c>
      <c r="L127">
        <v>32.07</v>
      </c>
    </row>
    <row r="128" spans="5:12" x14ac:dyDescent="0.35">
      <c r="E128" s="46">
        <v>44616</v>
      </c>
      <c r="F128">
        <v>2707.48</v>
      </c>
      <c r="G128" s="46">
        <v>44620</v>
      </c>
      <c r="H128">
        <v>1106.46</v>
      </c>
      <c r="I128" s="46">
        <v>44616</v>
      </c>
      <c r="J128">
        <v>311.25</v>
      </c>
      <c r="K128" s="46">
        <v>44620</v>
      </c>
      <c r="L128">
        <v>31.98</v>
      </c>
    </row>
    <row r="129" spans="5:12" x14ac:dyDescent="0.35">
      <c r="E129" s="46">
        <v>44617</v>
      </c>
      <c r="F129">
        <v>2705.21</v>
      </c>
      <c r="G129" s="46">
        <v>44621</v>
      </c>
      <c r="H129">
        <v>1098.0899999999999</v>
      </c>
      <c r="I129" s="46">
        <v>44617</v>
      </c>
      <c r="J129">
        <v>313.39</v>
      </c>
      <c r="K129" s="46">
        <v>44621</v>
      </c>
      <c r="L129">
        <v>31.59</v>
      </c>
    </row>
    <row r="130" spans="5:12" x14ac:dyDescent="0.35">
      <c r="E130" s="46">
        <v>44620</v>
      </c>
      <c r="F130">
        <v>2688.76</v>
      </c>
      <c r="G130" s="46">
        <v>44622</v>
      </c>
      <c r="H130">
        <v>1091.1300000000001</v>
      </c>
      <c r="I130" s="46">
        <v>44620</v>
      </c>
      <c r="J130">
        <v>312.45999999999998</v>
      </c>
      <c r="K130" s="46">
        <v>44622</v>
      </c>
      <c r="L130">
        <v>31.51</v>
      </c>
    </row>
    <row r="131" spans="5:12" x14ac:dyDescent="0.35">
      <c r="E131" s="46">
        <v>44621</v>
      </c>
      <c r="F131">
        <v>2672.55</v>
      </c>
      <c r="G131" s="46">
        <v>44623</v>
      </c>
      <c r="H131">
        <v>1082.1400000000001</v>
      </c>
      <c r="I131" s="46">
        <v>44621</v>
      </c>
      <c r="J131">
        <v>309.2</v>
      </c>
      <c r="K131" s="46">
        <v>44623</v>
      </c>
      <c r="L131">
        <v>31.69</v>
      </c>
    </row>
    <row r="132" spans="5:12" x14ac:dyDescent="0.35">
      <c r="E132" s="46">
        <v>44622</v>
      </c>
      <c r="F132">
        <v>2633.5</v>
      </c>
      <c r="G132" s="46">
        <v>44624</v>
      </c>
      <c r="H132">
        <v>1060.8699999999999</v>
      </c>
      <c r="I132" s="46">
        <v>44622</v>
      </c>
      <c r="J132">
        <v>307.52</v>
      </c>
      <c r="K132" s="46">
        <v>44624</v>
      </c>
      <c r="L132">
        <v>31.55</v>
      </c>
    </row>
    <row r="133" spans="5:12" x14ac:dyDescent="0.35">
      <c r="E133" s="46">
        <v>44623</v>
      </c>
      <c r="F133">
        <v>2613.66</v>
      </c>
      <c r="G133" s="46">
        <v>44627</v>
      </c>
      <c r="H133">
        <v>1049.3</v>
      </c>
      <c r="I133" s="46">
        <v>44623</v>
      </c>
      <c r="J133">
        <v>311.22000000000003</v>
      </c>
      <c r="K133" s="46">
        <v>44627</v>
      </c>
      <c r="L133">
        <v>31.4</v>
      </c>
    </row>
    <row r="134" spans="5:12" x14ac:dyDescent="0.35">
      <c r="E134" s="46">
        <v>44624</v>
      </c>
      <c r="F134">
        <v>2628.3</v>
      </c>
      <c r="G134" s="46">
        <v>44628</v>
      </c>
      <c r="H134">
        <v>1031.1600000000001</v>
      </c>
      <c r="I134" s="46">
        <v>44624</v>
      </c>
      <c r="J134">
        <v>309.02999999999997</v>
      </c>
      <c r="K134" s="46">
        <v>44628</v>
      </c>
      <c r="L134">
        <v>31.47</v>
      </c>
    </row>
    <row r="135" spans="5:12" x14ac:dyDescent="0.35">
      <c r="E135" s="46">
        <v>44627</v>
      </c>
      <c r="F135">
        <v>2599.38</v>
      </c>
      <c r="G135" s="46">
        <v>44629</v>
      </c>
      <c r="H135">
        <v>1026.5899999999999</v>
      </c>
      <c r="I135" s="46">
        <v>44627</v>
      </c>
      <c r="J135">
        <v>310.26</v>
      </c>
      <c r="K135" s="46">
        <v>44629</v>
      </c>
      <c r="L135">
        <v>31.52</v>
      </c>
    </row>
    <row r="136" spans="5:12" x14ac:dyDescent="0.35">
      <c r="E136" s="46">
        <v>44628</v>
      </c>
      <c r="F136">
        <v>2574.65</v>
      </c>
      <c r="G136" s="46">
        <v>44630</v>
      </c>
      <c r="H136">
        <v>1030.55</v>
      </c>
      <c r="I136" s="46">
        <v>44628</v>
      </c>
      <c r="J136">
        <v>308.83</v>
      </c>
      <c r="K136" s="46">
        <v>44630</v>
      </c>
      <c r="L136">
        <v>31.36</v>
      </c>
    </row>
    <row r="137" spans="5:12" x14ac:dyDescent="0.35">
      <c r="E137" s="46">
        <v>44629</v>
      </c>
      <c r="F137">
        <v>2550.29</v>
      </c>
      <c r="G137" s="46">
        <v>44631</v>
      </c>
      <c r="H137">
        <v>1022.22</v>
      </c>
      <c r="I137" s="46">
        <v>44629</v>
      </c>
      <c r="J137">
        <v>308.36</v>
      </c>
      <c r="K137" s="46">
        <v>44631</v>
      </c>
      <c r="L137">
        <v>31.62</v>
      </c>
    </row>
    <row r="138" spans="5:12" x14ac:dyDescent="0.35">
      <c r="E138" s="46">
        <v>44630</v>
      </c>
      <c r="F138">
        <v>2552.3000000000002</v>
      </c>
      <c r="G138" s="46">
        <v>44634</v>
      </c>
      <c r="H138">
        <v>1024.44</v>
      </c>
      <c r="I138" s="46">
        <v>44630</v>
      </c>
      <c r="J138">
        <v>309.25</v>
      </c>
      <c r="K138" s="46">
        <v>44634</v>
      </c>
      <c r="L138">
        <v>31.74</v>
      </c>
    </row>
    <row r="139" spans="5:12" x14ac:dyDescent="0.35">
      <c r="E139" s="46">
        <v>44631</v>
      </c>
      <c r="F139">
        <v>2550.63</v>
      </c>
      <c r="G139" s="46">
        <v>44635</v>
      </c>
      <c r="H139">
        <v>1016.71</v>
      </c>
      <c r="I139" s="46">
        <v>44631</v>
      </c>
      <c r="J139">
        <v>309.37</v>
      </c>
      <c r="K139" s="46">
        <v>44635</v>
      </c>
      <c r="L139">
        <v>31.71</v>
      </c>
    </row>
    <row r="140" spans="5:12" x14ac:dyDescent="0.35">
      <c r="E140" s="46">
        <v>44634</v>
      </c>
      <c r="F140">
        <v>2550.39</v>
      </c>
      <c r="G140" s="46">
        <v>44636</v>
      </c>
      <c r="H140">
        <v>993.2</v>
      </c>
      <c r="I140" s="46">
        <v>44634</v>
      </c>
      <c r="J140">
        <v>316.92</v>
      </c>
      <c r="K140" s="46">
        <v>44636</v>
      </c>
      <c r="L140">
        <v>31.6</v>
      </c>
    </row>
    <row r="141" spans="5:12" x14ac:dyDescent="0.35">
      <c r="E141" s="46">
        <v>44635</v>
      </c>
      <c r="F141">
        <v>2527.75</v>
      </c>
      <c r="G141" s="46">
        <v>44637</v>
      </c>
      <c r="H141">
        <v>994.46</v>
      </c>
      <c r="I141" s="46">
        <v>44635</v>
      </c>
      <c r="J141">
        <v>317.52</v>
      </c>
      <c r="K141" s="46">
        <v>44637</v>
      </c>
      <c r="L141">
        <v>31.34</v>
      </c>
    </row>
    <row r="142" spans="5:12" x14ac:dyDescent="0.35">
      <c r="E142" s="46">
        <v>44636</v>
      </c>
      <c r="F142">
        <v>2512.7199999999998</v>
      </c>
      <c r="G142" s="46">
        <v>44638</v>
      </c>
      <c r="H142">
        <v>996.13</v>
      </c>
      <c r="I142" s="46">
        <v>44636</v>
      </c>
      <c r="J142">
        <v>317.72000000000003</v>
      </c>
      <c r="K142" s="46">
        <v>44638</v>
      </c>
      <c r="L142">
        <v>31.61</v>
      </c>
    </row>
    <row r="143" spans="5:12" x14ac:dyDescent="0.35">
      <c r="E143" s="46">
        <v>44637</v>
      </c>
      <c r="F143">
        <v>2517.15</v>
      </c>
      <c r="G143" s="46">
        <v>44641</v>
      </c>
      <c r="H143">
        <v>997.14</v>
      </c>
      <c r="I143" s="46">
        <v>44637</v>
      </c>
      <c r="J143">
        <v>317.06</v>
      </c>
      <c r="K143" s="46">
        <v>44641</v>
      </c>
      <c r="L143">
        <v>31.75</v>
      </c>
    </row>
    <row r="144" spans="5:12" x14ac:dyDescent="0.35">
      <c r="E144" s="46">
        <v>44638</v>
      </c>
      <c r="F144">
        <v>2510.9899999999998</v>
      </c>
      <c r="G144" s="46">
        <v>44642</v>
      </c>
      <c r="H144">
        <v>1006.32</v>
      </c>
      <c r="I144" s="46">
        <v>44638</v>
      </c>
      <c r="J144">
        <v>318.77999999999997</v>
      </c>
      <c r="K144" s="46">
        <v>44642</v>
      </c>
      <c r="L144">
        <v>31.31</v>
      </c>
    </row>
    <row r="145" spans="5:12" x14ac:dyDescent="0.35">
      <c r="E145" s="46">
        <v>44641</v>
      </c>
      <c r="F145">
        <v>2508.44</v>
      </c>
      <c r="G145" s="46">
        <v>44643</v>
      </c>
      <c r="H145">
        <v>1002.96</v>
      </c>
      <c r="I145" s="46">
        <v>44641</v>
      </c>
      <c r="J145">
        <v>321.07</v>
      </c>
      <c r="K145" s="46">
        <v>44643</v>
      </c>
      <c r="L145">
        <v>31.03</v>
      </c>
    </row>
    <row r="146" spans="5:12" x14ac:dyDescent="0.35">
      <c r="E146" s="46">
        <v>44642</v>
      </c>
      <c r="F146">
        <v>2495.0500000000002</v>
      </c>
      <c r="G146" s="46">
        <v>44644</v>
      </c>
      <c r="H146">
        <v>999.55</v>
      </c>
      <c r="I146" s="46">
        <v>44642</v>
      </c>
      <c r="J146">
        <v>319.81</v>
      </c>
      <c r="K146" s="46">
        <v>44644</v>
      </c>
      <c r="L146">
        <v>30.4</v>
      </c>
    </row>
    <row r="147" spans="5:12" x14ac:dyDescent="0.35">
      <c r="E147" s="46">
        <v>44643</v>
      </c>
      <c r="F147">
        <v>2490.42</v>
      </c>
      <c r="G147" s="46">
        <v>44645</v>
      </c>
      <c r="H147">
        <v>994.62</v>
      </c>
      <c r="I147" s="46">
        <v>44643</v>
      </c>
      <c r="J147">
        <v>318.33999999999997</v>
      </c>
      <c r="K147" s="46">
        <v>44645</v>
      </c>
      <c r="L147">
        <v>30.3</v>
      </c>
    </row>
    <row r="148" spans="5:12" x14ac:dyDescent="0.35">
      <c r="E148" s="46">
        <v>44644</v>
      </c>
      <c r="F148">
        <v>2480.8000000000002</v>
      </c>
      <c r="G148" s="46">
        <v>44648</v>
      </c>
      <c r="H148">
        <v>985.81</v>
      </c>
      <c r="I148" s="46">
        <v>44644</v>
      </c>
      <c r="J148">
        <v>319.06</v>
      </c>
      <c r="K148" s="46">
        <v>44648</v>
      </c>
      <c r="L148">
        <v>30.09</v>
      </c>
    </row>
    <row r="149" spans="5:12" x14ac:dyDescent="0.35">
      <c r="E149" s="46">
        <v>44645</v>
      </c>
      <c r="F149">
        <v>2472.91</v>
      </c>
      <c r="G149" s="46">
        <v>44649</v>
      </c>
      <c r="H149">
        <v>986.71</v>
      </c>
      <c r="I149" s="46">
        <v>44645</v>
      </c>
      <c r="J149">
        <v>318.23</v>
      </c>
      <c r="K149" s="46">
        <v>44649</v>
      </c>
      <c r="L149">
        <v>30.24</v>
      </c>
    </row>
    <row r="150" spans="5:12" x14ac:dyDescent="0.35">
      <c r="E150" s="46">
        <v>44648</v>
      </c>
      <c r="F150">
        <v>2457.73</v>
      </c>
      <c r="G150" s="46">
        <v>44650</v>
      </c>
      <c r="H150">
        <v>992.58</v>
      </c>
      <c r="I150" s="46">
        <v>44648</v>
      </c>
      <c r="J150">
        <v>316.19</v>
      </c>
      <c r="K150" s="46">
        <v>44650</v>
      </c>
      <c r="L150">
        <v>30.2</v>
      </c>
    </row>
    <row r="151" spans="5:12" x14ac:dyDescent="0.35">
      <c r="E151" s="46">
        <v>44649</v>
      </c>
      <c r="F151">
        <v>2466.5100000000002</v>
      </c>
      <c r="G151" s="46">
        <v>44651</v>
      </c>
      <c r="H151">
        <v>993.76</v>
      </c>
      <c r="I151" s="46">
        <v>44649</v>
      </c>
      <c r="J151">
        <v>315.64</v>
      </c>
      <c r="K151" s="46">
        <v>44651</v>
      </c>
      <c r="L151">
        <v>30.23</v>
      </c>
    </row>
    <row r="152" spans="5:12" x14ac:dyDescent="0.35">
      <c r="E152" s="46">
        <v>44650</v>
      </c>
      <c r="F152">
        <v>2458.19</v>
      </c>
      <c r="G152" s="46">
        <v>44652</v>
      </c>
      <c r="H152">
        <v>979.96</v>
      </c>
      <c r="I152" s="46">
        <v>44650</v>
      </c>
      <c r="J152">
        <v>314.3</v>
      </c>
      <c r="K152" s="46">
        <v>44652</v>
      </c>
      <c r="L152">
        <v>30.17</v>
      </c>
    </row>
    <row r="153" spans="5:12" x14ac:dyDescent="0.35">
      <c r="E153" s="46">
        <v>44651</v>
      </c>
      <c r="F153">
        <v>2464.63</v>
      </c>
      <c r="G153" s="46">
        <v>44655</v>
      </c>
      <c r="H153">
        <v>978.91</v>
      </c>
      <c r="I153" s="46">
        <v>44651</v>
      </c>
      <c r="J153">
        <v>314.22000000000003</v>
      </c>
      <c r="K153" s="46">
        <v>44655</v>
      </c>
      <c r="L153">
        <v>30</v>
      </c>
    </row>
    <row r="154" spans="5:12" x14ac:dyDescent="0.35">
      <c r="E154" s="46">
        <v>44652</v>
      </c>
      <c r="F154">
        <v>2452.38</v>
      </c>
      <c r="G154" s="46">
        <v>44656</v>
      </c>
      <c r="H154">
        <v>974.4</v>
      </c>
      <c r="I154" s="46">
        <v>44652</v>
      </c>
      <c r="J154">
        <v>314.94</v>
      </c>
      <c r="K154" s="46">
        <v>44656</v>
      </c>
      <c r="L154">
        <v>29.97</v>
      </c>
    </row>
    <row r="155" spans="5:12" x14ac:dyDescent="0.35">
      <c r="E155" s="46">
        <v>44655</v>
      </c>
      <c r="F155">
        <v>2462.37</v>
      </c>
      <c r="G155" s="46">
        <v>44657</v>
      </c>
      <c r="H155">
        <v>963.52</v>
      </c>
      <c r="I155" s="46">
        <v>44655</v>
      </c>
      <c r="J155">
        <v>313.31</v>
      </c>
      <c r="K155" s="46">
        <v>44657</v>
      </c>
      <c r="L155">
        <v>29.89</v>
      </c>
    </row>
    <row r="156" spans="5:12" x14ac:dyDescent="0.35">
      <c r="E156" s="46">
        <v>44656</v>
      </c>
      <c r="F156">
        <v>2448.08</v>
      </c>
      <c r="G156" s="46">
        <v>44658</v>
      </c>
      <c r="H156">
        <v>942.14</v>
      </c>
      <c r="I156" s="46">
        <v>44656</v>
      </c>
      <c r="J156">
        <v>314.55</v>
      </c>
      <c r="K156" s="46">
        <v>44658</v>
      </c>
      <c r="L156">
        <v>28.59</v>
      </c>
    </row>
    <row r="157" spans="5:12" x14ac:dyDescent="0.35">
      <c r="E157" s="46">
        <v>44657</v>
      </c>
      <c r="F157">
        <v>2415.9899999999998</v>
      </c>
      <c r="G157" s="46">
        <v>44659</v>
      </c>
      <c r="H157">
        <v>940.7</v>
      </c>
      <c r="I157" s="46">
        <v>44657</v>
      </c>
      <c r="J157">
        <v>314.32</v>
      </c>
      <c r="K157" s="46">
        <v>44659</v>
      </c>
      <c r="L157">
        <v>28.6</v>
      </c>
    </row>
    <row r="158" spans="5:12" x14ac:dyDescent="0.35">
      <c r="E158" s="46">
        <v>44658</v>
      </c>
      <c r="F158">
        <v>2415.29</v>
      </c>
      <c r="G158" s="46">
        <v>44662</v>
      </c>
      <c r="H158">
        <v>937</v>
      </c>
      <c r="I158" s="46">
        <v>44658</v>
      </c>
      <c r="J158">
        <v>315.32</v>
      </c>
      <c r="K158" s="46">
        <v>44662</v>
      </c>
      <c r="L158">
        <v>28.58</v>
      </c>
    </row>
    <row r="159" spans="5:12" x14ac:dyDescent="0.35">
      <c r="E159" s="46">
        <v>44659</v>
      </c>
      <c r="F159">
        <v>2415.0300000000002</v>
      </c>
      <c r="G159" s="46">
        <v>44663</v>
      </c>
      <c r="H159">
        <v>901.3</v>
      </c>
      <c r="I159" s="46">
        <v>44659</v>
      </c>
      <c r="J159">
        <v>315.01</v>
      </c>
      <c r="K159" s="46">
        <v>44663</v>
      </c>
      <c r="L159">
        <v>28.54</v>
      </c>
    </row>
    <row r="160" spans="5:12" x14ac:dyDescent="0.35">
      <c r="E160" s="46">
        <v>44662</v>
      </c>
      <c r="F160">
        <v>2402.4699999999998</v>
      </c>
      <c r="G160" s="46">
        <v>44664</v>
      </c>
      <c r="H160">
        <v>891.74</v>
      </c>
      <c r="I160" s="46">
        <v>44662</v>
      </c>
      <c r="J160">
        <v>313.92</v>
      </c>
      <c r="K160" s="46">
        <v>44664</v>
      </c>
      <c r="L160">
        <v>28.5</v>
      </c>
    </row>
    <row r="161" spans="5:12" x14ac:dyDescent="0.35">
      <c r="E161" s="46">
        <v>44663</v>
      </c>
      <c r="F161">
        <v>2400.5</v>
      </c>
      <c r="G161" s="46">
        <v>44665</v>
      </c>
      <c r="H161">
        <v>900.54</v>
      </c>
      <c r="I161" s="46">
        <v>44663</v>
      </c>
      <c r="J161">
        <v>312.27999999999997</v>
      </c>
      <c r="K161" s="46">
        <v>44665</v>
      </c>
      <c r="L161">
        <v>28.47</v>
      </c>
    </row>
    <row r="162" spans="5:12" x14ac:dyDescent="0.35">
      <c r="E162" s="46">
        <v>44664</v>
      </c>
      <c r="F162">
        <v>2400.25</v>
      </c>
      <c r="G162" s="46">
        <v>44670</v>
      </c>
      <c r="H162">
        <v>882.45</v>
      </c>
      <c r="I162" s="46">
        <v>44664</v>
      </c>
      <c r="J162">
        <v>312.47000000000003</v>
      </c>
      <c r="K162" s="46">
        <v>44670</v>
      </c>
      <c r="L162">
        <v>28.33</v>
      </c>
    </row>
    <row r="163" spans="5:12" x14ac:dyDescent="0.35">
      <c r="E163" s="46">
        <v>44665</v>
      </c>
      <c r="F163">
        <v>2412.4499999999998</v>
      </c>
      <c r="G163" s="46">
        <v>44671</v>
      </c>
      <c r="H163">
        <v>880.01</v>
      </c>
      <c r="I163" s="46">
        <v>44665</v>
      </c>
      <c r="J163">
        <v>314.10000000000002</v>
      </c>
      <c r="K163" s="46">
        <v>44671</v>
      </c>
      <c r="L163">
        <v>27.88</v>
      </c>
    </row>
    <row r="164" spans="5:12" x14ac:dyDescent="0.35">
      <c r="E164" s="46">
        <v>44670</v>
      </c>
      <c r="F164">
        <v>2384.63</v>
      </c>
      <c r="G164" s="46">
        <v>44672</v>
      </c>
      <c r="H164">
        <v>881.27</v>
      </c>
      <c r="I164" s="46">
        <v>44670</v>
      </c>
      <c r="J164">
        <v>311.73</v>
      </c>
      <c r="K164" s="46">
        <v>44672</v>
      </c>
      <c r="L164">
        <v>28.07</v>
      </c>
    </row>
    <row r="165" spans="5:12" x14ac:dyDescent="0.35">
      <c r="E165" s="46">
        <v>44671</v>
      </c>
      <c r="F165">
        <v>2368.0700000000002</v>
      </c>
      <c r="G165" s="46">
        <v>44673</v>
      </c>
      <c r="H165">
        <v>873.44</v>
      </c>
      <c r="I165" s="46">
        <v>44671</v>
      </c>
      <c r="J165">
        <v>298.49</v>
      </c>
      <c r="K165" s="46">
        <v>44673</v>
      </c>
      <c r="L165">
        <v>28.03</v>
      </c>
    </row>
    <row r="166" spans="5:12" x14ac:dyDescent="0.35">
      <c r="E166" s="46">
        <v>44672</v>
      </c>
      <c r="F166">
        <v>2422.83</v>
      </c>
      <c r="G166" s="46">
        <v>44676</v>
      </c>
      <c r="H166">
        <v>864.78</v>
      </c>
      <c r="I166" s="46">
        <v>44672</v>
      </c>
      <c r="J166">
        <v>300.31</v>
      </c>
      <c r="K166" s="46">
        <v>44676</v>
      </c>
      <c r="L166">
        <v>28.17</v>
      </c>
    </row>
    <row r="167" spans="5:12" x14ac:dyDescent="0.35">
      <c r="E167" s="46">
        <v>44673</v>
      </c>
      <c r="F167">
        <v>2404.94</v>
      </c>
      <c r="G167" s="46">
        <v>44677</v>
      </c>
      <c r="H167">
        <v>863.19</v>
      </c>
      <c r="I167" s="46">
        <v>44673</v>
      </c>
      <c r="J167">
        <v>299.32</v>
      </c>
      <c r="K167" s="46">
        <v>44677</v>
      </c>
      <c r="L167">
        <v>28.16</v>
      </c>
    </row>
    <row r="168" spans="5:12" x14ac:dyDescent="0.35">
      <c r="E168" s="46">
        <v>44676</v>
      </c>
      <c r="F168">
        <v>2401.0700000000002</v>
      </c>
      <c r="G168" s="46">
        <v>44678</v>
      </c>
      <c r="H168">
        <v>858.53</v>
      </c>
      <c r="I168" s="46">
        <v>44676</v>
      </c>
      <c r="J168">
        <v>278.33999999999997</v>
      </c>
      <c r="K168" s="46">
        <v>44678</v>
      </c>
      <c r="L168">
        <v>28.35</v>
      </c>
    </row>
    <row r="169" spans="5:12" x14ac:dyDescent="0.35">
      <c r="E169" s="46">
        <v>44677</v>
      </c>
      <c r="F169">
        <v>2410.6</v>
      </c>
      <c r="G169" s="46">
        <v>44679</v>
      </c>
      <c r="H169">
        <v>854.92</v>
      </c>
      <c r="I169" s="46">
        <v>44677</v>
      </c>
      <c r="J169">
        <v>278.66000000000003</v>
      </c>
      <c r="K169" s="46">
        <v>44679</v>
      </c>
      <c r="L169">
        <v>28.23</v>
      </c>
    </row>
    <row r="170" spans="5:12" x14ac:dyDescent="0.35">
      <c r="E170" s="46">
        <v>44678</v>
      </c>
      <c r="F170">
        <v>2417.19</v>
      </c>
      <c r="G170" s="46">
        <v>44680</v>
      </c>
      <c r="H170">
        <v>858.33</v>
      </c>
      <c r="I170" s="46">
        <v>44678</v>
      </c>
      <c r="J170">
        <v>279.22000000000003</v>
      </c>
      <c r="K170" s="46">
        <v>44680</v>
      </c>
      <c r="L170">
        <v>29.02</v>
      </c>
    </row>
    <row r="171" spans="5:12" x14ac:dyDescent="0.35">
      <c r="E171" s="46">
        <v>44679</v>
      </c>
      <c r="F171">
        <v>2423.91</v>
      </c>
      <c r="G171" s="46">
        <v>44684</v>
      </c>
      <c r="H171">
        <v>845.38</v>
      </c>
      <c r="I171" s="46">
        <v>44679</v>
      </c>
      <c r="J171">
        <v>279.31</v>
      </c>
      <c r="K171" s="46">
        <v>44684</v>
      </c>
      <c r="L171">
        <v>28.87</v>
      </c>
    </row>
    <row r="172" spans="5:12" x14ac:dyDescent="0.35">
      <c r="E172" s="46">
        <v>44680</v>
      </c>
      <c r="F172">
        <v>2423.89</v>
      </c>
      <c r="G172" s="46">
        <v>44685</v>
      </c>
      <c r="H172">
        <v>842.6</v>
      </c>
      <c r="I172" s="46">
        <v>44680</v>
      </c>
      <c r="J172">
        <v>279.64999999999998</v>
      </c>
      <c r="K172" s="46">
        <v>44685</v>
      </c>
      <c r="L172">
        <v>28.89</v>
      </c>
    </row>
    <row r="173" spans="5:12" x14ac:dyDescent="0.35">
      <c r="E173" s="46">
        <v>44684</v>
      </c>
      <c r="F173">
        <v>2403.4699999999998</v>
      </c>
      <c r="G173" s="46">
        <v>44686</v>
      </c>
      <c r="H173">
        <v>844.92</v>
      </c>
      <c r="I173" s="46">
        <v>44684</v>
      </c>
      <c r="J173">
        <v>278.52</v>
      </c>
      <c r="K173" s="46">
        <v>44686</v>
      </c>
      <c r="L173">
        <v>29.12</v>
      </c>
    </row>
    <row r="174" spans="5:12" x14ac:dyDescent="0.35">
      <c r="E174" s="46">
        <v>44685</v>
      </c>
      <c r="F174">
        <v>2398.19</v>
      </c>
      <c r="G174" s="46">
        <v>44687</v>
      </c>
      <c r="H174">
        <v>838.97</v>
      </c>
      <c r="I174" s="46">
        <v>44685</v>
      </c>
      <c r="J174">
        <v>278.51</v>
      </c>
      <c r="K174" s="46">
        <v>44687</v>
      </c>
      <c r="L174">
        <v>29.56</v>
      </c>
    </row>
    <row r="175" spans="5:12" x14ac:dyDescent="0.35">
      <c r="E175" s="46">
        <v>44686</v>
      </c>
      <c r="F175">
        <v>2406.6999999999998</v>
      </c>
      <c r="G175" s="46">
        <v>44691</v>
      </c>
      <c r="H175">
        <v>836.16</v>
      </c>
      <c r="I175" s="46">
        <v>44686</v>
      </c>
      <c r="J175">
        <v>280.08999999999997</v>
      </c>
      <c r="K175" s="46">
        <v>44691</v>
      </c>
      <c r="L175">
        <v>29.62</v>
      </c>
    </row>
    <row r="176" spans="5:12" x14ac:dyDescent="0.35">
      <c r="E176" s="46">
        <v>44687</v>
      </c>
      <c r="F176">
        <v>2396.83</v>
      </c>
      <c r="G176" s="46">
        <v>44692</v>
      </c>
      <c r="H176">
        <v>834.65</v>
      </c>
      <c r="I176" s="46">
        <v>44687</v>
      </c>
      <c r="J176">
        <v>281.17</v>
      </c>
      <c r="K176" s="46">
        <v>44692</v>
      </c>
      <c r="L176">
        <v>29.69</v>
      </c>
    </row>
    <row r="177" spans="5:12" x14ac:dyDescent="0.35">
      <c r="E177" s="46">
        <v>44690</v>
      </c>
      <c r="F177">
        <v>2380.69</v>
      </c>
      <c r="G177" s="46">
        <v>44693</v>
      </c>
      <c r="H177">
        <v>827.63</v>
      </c>
      <c r="I177" s="46">
        <v>44690</v>
      </c>
      <c r="J177">
        <v>281.37</v>
      </c>
      <c r="K177" s="46">
        <v>44693</v>
      </c>
      <c r="L177">
        <v>29.82</v>
      </c>
    </row>
    <row r="178" spans="5:12" x14ac:dyDescent="0.35">
      <c r="E178" s="46">
        <v>44691</v>
      </c>
      <c r="F178">
        <v>2393.69</v>
      </c>
      <c r="G178" s="46">
        <v>44694</v>
      </c>
      <c r="H178">
        <v>822.68</v>
      </c>
      <c r="I178" s="46">
        <v>44691</v>
      </c>
      <c r="J178">
        <v>281.85000000000002</v>
      </c>
      <c r="K178" s="46">
        <v>44694</v>
      </c>
      <c r="L178">
        <v>29.81</v>
      </c>
    </row>
    <row r="179" spans="5:12" x14ac:dyDescent="0.35">
      <c r="E179" s="46">
        <v>44692</v>
      </c>
      <c r="F179">
        <v>2393.4299999999998</v>
      </c>
      <c r="G179" s="46">
        <v>44697</v>
      </c>
      <c r="H179">
        <v>822.63</v>
      </c>
      <c r="I179" s="46">
        <v>44692</v>
      </c>
      <c r="J179">
        <v>280.10000000000002</v>
      </c>
      <c r="K179" s="46">
        <v>44697</v>
      </c>
      <c r="L179">
        <v>29.77</v>
      </c>
    </row>
    <row r="180" spans="5:12" x14ac:dyDescent="0.35">
      <c r="E180" s="46">
        <v>44693</v>
      </c>
      <c r="F180">
        <v>2338.41</v>
      </c>
      <c r="G180" s="46">
        <v>44698</v>
      </c>
      <c r="H180">
        <v>828.52</v>
      </c>
      <c r="I180" s="46">
        <v>44693</v>
      </c>
      <c r="J180">
        <v>279.68</v>
      </c>
      <c r="K180" s="46">
        <v>44698</v>
      </c>
      <c r="L180">
        <v>29.37</v>
      </c>
    </row>
    <row r="181" spans="5:12" x14ac:dyDescent="0.35">
      <c r="E181" s="46">
        <v>44694</v>
      </c>
      <c r="F181">
        <v>2358.39</v>
      </c>
      <c r="G181" s="46">
        <v>44699</v>
      </c>
      <c r="H181">
        <v>824.09</v>
      </c>
      <c r="I181" s="46">
        <v>44694</v>
      </c>
      <c r="J181">
        <v>281.76</v>
      </c>
      <c r="K181" s="46">
        <v>44699</v>
      </c>
      <c r="L181">
        <v>29.51</v>
      </c>
    </row>
    <row r="182" spans="5:12" x14ac:dyDescent="0.35">
      <c r="E182" s="46">
        <v>44697</v>
      </c>
      <c r="F182">
        <v>2360.1799999999998</v>
      </c>
      <c r="G182" s="46">
        <v>44700</v>
      </c>
      <c r="H182">
        <v>841.82</v>
      </c>
      <c r="I182" s="46">
        <v>44697</v>
      </c>
      <c r="J182">
        <v>282.32</v>
      </c>
      <c r="K182" s="46">
        <v>44700</v>
      </c>
      <c r="L182">
        <v>29.59</v>
      </c>
    </row>
    <row r="183" spans="5:12" x14ac:dyDescent="0.35">
      <c r="E183" s="46">
        <v>44698</v>
      </c>
      <c r="F183">
        <v>2346.69</v>
      </c>
      <c r="G183" s="46">
        <v>44701</v>
      </c>
      <c r="H183">
        <v>848.05</v>
      </c>
      <c r="I183" s="46">
        <v>44698</v>
      </c>
      <c r="J183">
        <v>282.83</v>
      </c>
      <c r="K183" s="46">
        <v>44701</v>
      </c>
      <c r="L183">
        <v>29.56</v>
      </c>
    </row>
    <row r="184" spans="5:12" x14ac:dyDescent="0.35">
      <c r="E184" s="46">
        <v>44699</v>
      </c>
      <c r="F184">
        <v>2341</v>
      </c>
      <c r="G184" s="46">
        <v>44704</v>
      </c>
      <c r="H184">
        <v>856.48</v>
      </c>
      <c r="I184" s="46">
        <v>44699</v>
      </c>
      <c r="J184">
        <v>282.45</v>
      </c>
      <c r="K184" s="46">
        <v>44704</v>
      </c>
      <c r="L184">
        <v>29.6</v>
      </c>
    </row>
    <row r="185" spans="5:12" x14ac:dyDescent="0.35">
      <c r="E185" s="46">
        <v>44700</v>
      </c>
      <c r="F185">
        <v>2376.62</v>
      </c>
      <c r="G185" s="46">
        <v>44705</v>
      </c>
      <c r="H185">
        <v>861.61</v>
      </c>
      <c r="I185" s="46">
        <v>44700</v>
      </c>
      <c r="J185">
        <v>284.17</v>
      </c>
      <c r="K185" s="46">
        <v>44705</v>
      </c>
      <c r="L185">
        <v>29.82</v>
      </c>
    </row>
    <row r="186" spans="5:12" x14ac:dyDescent="0.35">
      <c r="E186" s="46">
        <v>44701</v>
      </c>
      <c r="F186">
        <v>2379.4299999999998</v>
      </c>
      <c r="G186" s="46">
        <v>44706</v>
      </c>
      <c r="H186">
        <v>865.06</v>
      </c>
      <c r="I186" s="46">
        <v>44701</v>
      </c>
      <c r="J186">
        <v>285.97000000000003</v>
      </c>
      <c r="K186" s="46">
        <v>44706</v>
      </c>
      <c r="L186">
        <v>29.76</v>
      </c>
    </row>
    <row r="187" spans="5:12" x14ac:dyDescent="0.35">
      <c r="E187" s="46">
        <v>44704</v>
      </c>
      <c r="F187">
        <v>2391.3000000000002</v>
      </c>
      <c r="G187" s="46">
        <v>44708</v>
      </c>
      <c r="H187">
        <v>864.12</v>
      </c>
      <c r="I187" s="46">
        <v>44704</v>
      </c>
      <c r="J187">
        <v>286.87</v>
      </c>
      <c r="K187" s="46">
        <v>44708</v>
      </c>
      <c r="L187">
        <v>29.65</v>
      </c>
    </row>
    <row r="188" spans="5:12" x14ac:dyDescent="0.35">
      <c r="E188" s="46">
        <v>44705</v>
      </c>
      <c r="F188">
        <v>2395.87</v>
      </c>
      <c r="G188" s="46">
        <v>44711</v>
      </c>
      <c r="H188">
        <v>869.39</v>
      </c>
      <c r="I188" s="46">
        <v>44705</v>
      </c>
      <c r="J188">
        <v>286.66000000000003</v>
      </c>
      <c r="K188" s="46">
        <v>44711</v>
      </c>
      <c r="L188">
        <v>29.67</v>
      </c>
    </row>
    <row r="189" spans="5:12" x14ac:dyDescent="0.35">
      <c r="E189" s="46">
        <v>44706</v>
      </c>
      <c r="F189">
        <v>2408.0700000000002</v>
      </c>
      <c r="G189" s="46">
        <v>44712</v>
      </c>
      <c r="H189">
        <v>862.64</v>
      </c>
      <c r="I189" s="46">
        <v>44706</v>
      </c>
      <c r="J189">
        <v>287.76</v>
      </c>
      <c r="K189" s="46">
        <v>44712</v>
      </c>
      <c r="L189">
        <v>29.53</v>
      </c>
    </row>
    <row r="190" spans="5:12" x14ac:dyDescent="0.35">
      <c r="E190" s="46">
        <v>44707</v>
      </c>
      <c r="F190">
        <v>2394.3000000000002</v>
      </c>
      <c r="G190" s="46">
        <v>44713</v>
      </c>
      <c r="H190">
        <v>863.75</v>
      </c>
      <c r="I190" s="46">
        <v>44707</v>
      </c>
      <c r="J190">
        <v>288.07</v>
      </c>
      <c r="K190" s="46">
        <v>44713</v>
      </c>
      <c r="L190">
        <v>29.63</v>
      </c>
    </row>
    <row r="191" spans="5:12" x14ac:dyDescent="0.35">
      <c r="E191" s="46">
        <v>44708</v>
      </c>
      <c r="F191">
        <v>2382.9299999999998</v>
      </c>
      <c r="G191" s="46">
        <v>44719</v>
      </c>
      <c r="H191">
        <v>847.63</v>
      </c>
      <c r="I191" s="46">
        <v>44708</v>
      </c>
      <c r="J191">
        <v>287.43</v>
      </c>
      <c r="K191" s="46">
        <v>44719</v>
      </c>
      <c r="L191">
        <v>29.36</v>
      </c>
    </row>
    <row r="192" spans="5:12" x14ac:dyDescent="0.35">
      <c r="E192" s="46">
        <v>44711</v>
      </c>
      <c r="F192">
        <v>2373.5500000000002</v>
      </c>
      <c r="G192" s="46">
        <v>44720</v>
      </c>
      <c r="H192">
        <v>848.18</v>
      </c>
      <c r="I192" s="46">
        <v>44711</v>
      </c>
      <c r="J192">
        <v>287.63</v>
      </c>
      <c r="K192" s="46">
        <v>44720</v>
      </c>
      <c r="L192">
        <v>29.31</v>
      </c>
    </row>
    <row r="193" spans="5:12" x14ac:dyDescent="0.35">
      <c r="E193" s="46">
        <v>44712</v>
      </c>
      <c r="F193">
        <v>2363.61</v>
      </c>
      <c r="G193" s="46">
        <v>44721</v>
      </c>
      <c r="H193">
        <v>845.74</v>
      </c>
      <c r="I193" s="46">
        <v>44712</v>
      </c>
      <c r="J193">
        <v>286.43</v>
      </c>
      <c r="K193" s="46">
        <v>44721</v>
      </c>
      <c r="L193">
        <v>29.29</v>
      </c>
    </row>
    <row r="194" spans="5:12" x14ac:dyDescent="0.35">
      <c r="E194" s="46">
        <v>44713</v>
      </c>
      <c r="F194">
        <v>2361.5</v>
      </c>
      <c r="G194" s="46">
        <v>44722</v>
      </c>
      <c r="H194">
        <v>845.99</v>
      </c>
      <c r="I194" s="46">
        <v>44713</v>
      </c>
      <c r="J194">
        <v>286.58</v>
      </c>
      <c r="K194" s="46">
        <v>44722</v>
      </c>
      <c r="L194">
        <v>29.3</v>
      </c>
    </row>
    <row r="195" spans="5:12" x14ac:dyDescent="0.35">
      <c r="E195" s="46">
        <v>44718</v>
      </c>
      <c r="F195">
        <v>2338.89</v>
      </c>
      <c r="G195" s="46">
        <v>44725</v>
      </c>
      <c r="H195">
        <v>833.81</v>
      </c>
      <c r="I195" s="46">
        <v>44718</v>
      </c>
      <c r="J195">
        <v>284.89</v>
      </c>
      <c r="K195" s="46">
        <v>44725</v>
      </c>
      <c r="L195">
        <v>29.59</v>
      </c>
    </row>
    <row r="196" spans="5:12" x14ac:dyDescent="0.35">
      <c r="E196" s="46">
        <v>44719</v>
      </c>
      <c r="F196">
        <v>2328.9299999999998</v>
      </c>
      <c r="G196" s="46">
        <v>44726</v>
      </c>
      <c r="H196">
        <v>821.29</v>
      </c>
      <c r="I196" s="46">
        <v>44719</v>
      </c>
      <c r="J196">
        <v>283.24</v>
      </c>
      <c r="K196" s="46">
        <v>44726</v>
      </c>
      <c r="L196">
        <v>29.46</v>
      </c>
    </row>
    <row r="197" spans="5:12" x14ac:dyDescent="0.35">
      <c r="E197" s="46">
        <v>44720</v>
      </c>
      <c r="F197">
        <v>2322.3000000000002</v>
      </c>
      <c r="G197" s="46">
        <v>44727</v>
      </c>
      <c r="H197">
        <v>806.09</v>
      </c>
      <c r="I197" s="46">
        <v>44720</v>
      </c>
      <c r="J197">
        <v>283.77</v>
      </c>
      <c r="K197" s="46">
        <v>44727</v>
      </c>
      <c r="L197">
        <v>29.56</v>
      </c>
    </row>
    <row r="198" spans="5:12" x14ac:dyDescent="0.35">
      <c r="E198" s="46">
        <v>44721</v>
      </c>
      <c r="F198">
        <v>2318.77</v>
      </c>
      <c r="G198" s="46">
        <v>44728</v>
      </c>
      <c r="H198">
        <v>808.74</v>
      </c>
      <c r="I198" s="46">
        <v>44721</v>
      </c>
      <c r="J198">
        <v>282.74</v>
      </c>
      <c r="K198" s="46">
        <v>44728</v>
      </c>
      <c r="L198">
        <v>29.39</v>
      </c>
    </row>
    <row r="199" spans="5:12" x14ac:dyDescent="0.35">
      <c r="E199" s="46">
        <v>44722</v>
      </c>
      <c r="F199">
        <v>2329.8000000000002</v>
      </c>
      <c r="G199" s="46">
        <v>44729</v>
      </c>
      <c r="H199">
        <v>813.47</v>
      </c>
      <c r="I199" s="46">
        <v>44722</v>
      </c>
      <c r="J199">
        <v>283.79000000000002</v>
      </c>
      <c r="K199" s="46">
        <v>44729</v>
      </c>
      <c r="L199">
        <v>29.01</v>
      </c>
    </row>
    <row r="200" spans="5:12" x14ac:dyDescent="0.35">
      <c r="E200" s="46">
        <v>44725</v>
      </c>
      <c r="F200">
        <v>2318.5300000000002</v>
      </c>
      <c r="G200" s="46">
        <v>44732</v>
      </c>
      <c r="H200">
        <v>816.85</v>
      </c>
      <c r="I200" s="46">
        <v>44725</v>
      </c>
      <c r="J200">
        <v>283.82</v>
      </c>
      <c r="K200" s="46">
        <v>44732</v>
      </c>
      <c r="L200">
        <v>29.16</v>
      </c>
    </row>
    <row r="201" spans="5:12" x14ac:dyDescent="0.35">
      <c r="E201" s="46">
        <v>44726</v>
      </c>
      <c r="F201">
        <v>2292.33</v>
      </c>
      <c r="G201" s="46">
        <v>44733</v>
      </c>
      <c r="H201">
        <v>817.36</v>
      </c>
      <c r="I201" s="46">
        <v>44726</v>
      </c>
      <c r="J201">
        <v>281.91000000000003</v>
      </c>
      <c r="K201" s="46">
        <v>44733</v>
      </c>
      <c r="L201">
        <v>29.12</v>
      </c>
    </row>
    <row r="202" spans="5:12" x14ac:dyDescent="0.35">
      <c r="E202" s="46">
        <v>44727</v>
      </c>
      <c r="F202">
        <v>2255.4699999999998</v>
      </c>
      <c r="G202" s="46">
        <v>44734</v>
      </c>
      <c r="H202">
        <v>810.04</v>
      </c>
      <c r="I202" s="46">
        <v>44727</v>
      </c>
      <c r="J202">
        <v>234.7</v>
      </c>
      <c r="K202" s="46">
        <v>44734</v>
      </c>
      <c r="L202">
        <v>29.16</v>
      </c>
    </row>
    <row r="203" spans="5:12" x14ac:dyDescent="0.35">
      <c r="E203" s="46">
        <v>44728</v>
      </c>
      <c r="F203">
        <v>2270.5300000000002</v>
      </c>
      <c r="G203" s="46">
        <v>44736</v>
      </c>
      <c r="H203">
        <v>826.94</v>
      </c>
      <c r="I203" s="46">
        <v>44728</v>
      </c>
      <c r="J203">
        <v>234.99</v>
      </c>
      <c r="K203" s="46">
        <v>44736</v>
      </c>
      <c r="L203">
        <v>29.24</v>
      </c>
    </row>
    <row r="204" spans="5:12" x14ac:dyDescent="0.35">
      <c r="E204" s="46">
        <v>44729</v>
      </c>
      <c r="F204">
        <v>2283.8200000000002</v>
      </c>
      <c r="G204" s="46">
        <v>44739</v>
      </c>
      <c r="H204">
        <v>820.54</v>
      </c>
      <c r="I204" s="46">
        <v>44729</v>
      </c>
      <c r="J204">
        <v>234.62</v>
      </c>
      <c r="K204" s="46">
        <v>44739</v>
      </c>
      <c r="L204">
        <v>29.29</v>
      </c>
    </row>
    <row r="205" spans="5:12" x14ac:dyDescent="0.35">
      <c r="E205" s="46">
        <v>44732</v>
      </c>
      <c r="F205">
        <v>2289.2600000000002</v>
      </c>
      <c r="G205" s="46">
        <v>44740</v>
      </c>
      <c r="H205">
        <v>817.88</v>
      </c>
      <c r="I205" s="46">
        <v>44732</v>
      </c>
      <c r="J205">
        <v>234.02</v>
      </c>
      <c r="K205" s="46">
        <v>44740</v>
      </c>
      <c r="L205">
        <v>29.23</v>
      </c>
    </row>
    <row r="206" spans="5:12" x14ac:dyDescent="0.35">
      <c r="E206" s="46">
        <v>44733</v>
      </c>
      <c r="F206">
        <v>2281.4</v>
      </c>
      <c r="G206" s="46">
        <v>44741</v>
      </c>
      <c r="H206">
        <v>815.92</v>
      </c>
      <c r="I206" s="46">
        <v>44733</v>
      </c>
      <c r="J206">
        <v>233.75</v>
      </c>
      <c r="K206" s="46">
        <v>44741</v>
      </c>
      <c r="L206">
        <v>29.1</v>
      </c>
    </row>
    <row r="207" spans="5:12" x14ac:dyDescent="0.35">
      <c r="E207" s="46">
        <v>44734</v>
      </c>
      <c r="F207">
        <v>2273.48</v>
      </c>
      <c r="G207" s="46">
        <v>44742</v>
      </c>
      <c r="H207">
        <v>814.96</v>
      </c>
      <c r="I207" s="46">
        <v>44734</v>
      </c>
      <c r="J207">
        <v>233.18</v>
      </c>
      <c r="K207" s="46">
        <v>44742</v>
      </c>
      <c r="L207">
        <v>29.12</v>
      </c>
    </row>
    <row r="208" spans="5:12" x14ac:dyDescent="0.35">
      <c r="E208" s="46">
        <v>44735</v>
      </c>
      <c r="F208">
        <v>2291.75</v>
      </c>
      <c r="G208" s="46">
        <v>44743</v>
      </c>
      <c r="H208">
        <v>819.85</v>
      </c>
      <c r="I208" s="46">
        <v>44735</v>
      </c>
      <c r="J208">
        <v>232.99</v>
      </c>
      <c r="K208" s="46">
        <v>44743</v>
      </c>
      <c r="L208">
        <v>29.34</v>
      </c>
    </row>
    <row r="209" spans="5:12" x14ac:dyDescent="0.35">
      <c r="E209" s="46">
        <v>44736</v>
      </c>
      <c r="F209">
        <v>2307.85</v>
      </c>
      <c r="G209" s="46">
        <v>44746</v>
      </c>
      <c r="H209">
        <v>823.25</v>
      </c>
      <c r="I209" s="46">
        <v>44736</v>
      </c>
      <c r="J209">
        <v>234.15</v>
      </c>
      <c r="K209" s="46">
        <v>44746</v>
      </c>
      <c r="L209">
        <v>29.43</v>
      </c>
    </row>
    <row r="210" spans="5:12" x14ac:dyDescent="0.35">
      <c r="E210" s="46">
        <v>44739</v>
      </c>
      <c r="F210">
        <v>2284.5500000000002</v>
      </c>
      <c r="G210" s="46">
        <v>44747</v>
      </c>
      <c r="H210">
        <v>826.99</v>
      </c>
      <c r="I210" s="46">
        <v>44739</v>
      </c>
      <c r="J210">
        <v>235.17</v>
      </c>
      <c r="K210" s="46">
        <v>44747</v>
      </c>
      <c r="L210">
        <v>29.25</v>
      </c>
    </row>
    <row r="211" spans="5:12" x14ac:dyDescent="0.35">
      <c r="E211" s="46">
        <v>44740</v>
      </c>
      <c r="F211">
        <v>2265.1799999999998</v>
      </c>
      <c r="G211" s="46">
        <v>44748</v>
      </c>
      <c r="H211">
        <v>833.16</v>
      </c>
      <c r="I211" s="46">
        <v>44740</v>
      </c>
      <c r="J211">
        <v>234.69</v>
      </c>
      <c r="K211" s="46">
        <v>44748</v>
      </c>
      <c r="L211">
        <v>29.43</v>
      </c>
    </row>
    <row r="212" spans="5:12" x14ac:dyDescent="0.35">
      <c r="E212" s="46">
        <v>44741</v>
      </c>
      <c r="F212">
        <v>2265.58</v>
      </c>
      <c r="G212" s="46">
        <v>44749</v>
      </c>
      <c r="H212">
        <v>822.14</v>
      </c>
      <c r="I212" s="46">
        <v>44741</v>
      </c>
      <c r="J212">
        <v>232.18</v>
      </c>
      <c r="K212" s="46">
        <v>44749</v>
      </c>
      <c r="L212">
        <v>29.44</v>
      </c>
    </row>
    <row r="213" spans="5:12" x14ac:dyDescent="0.35">
      <c r="E213" s="46">
        <v>44742</v>
      </c>
      <c r="F213">
        <v>2282.7199999999998</v>
      </c>
      <c r="G213" s="46">
        <v>44750</v>
      </c>
      <c r="H213">
        <v>808.76</v>
      </c>
      <c r="I213" s="46">
        <v>44742</v>
      </c>
      <c r="J213">
        <v>232.88</v>
      </c>
      <c r="K213" s="46">
        <v>44750</v>
      </c>
      <c r="L213">
        <v>29.28</v>
      </c>
    </row>
    <row r="214" spans="5:12" x14ac:dyDescent="0.35">
      <c r="E214" s="46">
        <v>44743</v>
      </c>
      <c r="F214">
        <v>2286.4499999999998</v>
      </c>
      <c r="G214" s="46">
        <v>44753</v>
      </c>
      <c r="H214">
        <v>805.77</v>
      </c>
      <c r="I214" s="46">
        <v>44743</v>
      </c>
      <c r="J214">
        <v>233.74</v>
      </c>
      <c r="K214" s="46">
        <v>44753</v>
      </c>
      <c r="L214">
        <v>29.17</v>
      </c>
    </row>
    <row r="215" spans="5:12" x14ac:dyDescent="0.35">
      <c r="E215" s="46">
        <v>44746</v>
      </c>
      <c r="F215">
        <v>2295.9299999999998</v>
      </c>
      <c r="G215" s="46">
        <v>44754</v>
      </c>
      <c r="H215">
        <v>803.46</v>
      </c>
      <c r="I215" s="46">
        <v>44746</v>
      </c>
      <c r="J215">
        <v>236.03</v>
      </c>
      <c r="K215" s="46">
        <v>44754</v>
      </c>
      <c r="L215">
        <v>29.33</v>
      </c>
    </row>
    <row r="216" spans="5:12" x14ac:dyDescent="0.35">
      <c r="E216" s="46">
        <v>44747</v>
      </c>
      <c r="F216">
        <v>2300.83</v>
      </c>
      <c r="G216" s="46">
        <v>44755</v>
      </c>
      <c r="H216">
        <v>804.23</v>
      </c>
      <c r="I216" s="46">
        <v>44747</v>
      </c>
      <c r="J216">
        <v>235.21</v>
      </c>
      <c r="K216" s="46">
        <v>44755</v>
      </c>
      <c r="L216">
        <v>29.38</v>
      </c>
    </row>
    <row r="217" spans="5:12" x14ac:dyDescent="0.35">
      <c r="E217" s="46">
        <v>44748</v>
      </c>
      <c r="F217">
        <v>2326.5700000000002</v>
      </c>
      <c r="G217" s="46">
        <v>44756</v>
      </c>
      <c r="H217">
        <v>806.12</v>
      </c>
      <c r="I217" s="46">
        <v>44748</v>
      </c>
      <c r="J217">
        <v>235.78</v>
      </c>
      <c r="K217" s="46">
        <v>44756</v>
      </c>
      <c r="L217">
        <v>29.5</v>
      </c>
    </row>
    <row r="218" spans="5:12" x14ac:dyDescent="0.35">
      <c r="E218" s="46">
        <v>44749</v>
      </c>
      <c r="F218">
        <v>2305.0700000000002</v>
      </c>
      <c r="G218" s="46">
        <v>44757</v>
      </c>
      <c r="H218">
        <v>803.35</v>
      </c>
      <c r="I218" s="46">
        <v>44749</v>
      </c>
      <c r="J218">
        <v>236.99</v>
      </c>
      <c r="K218" s="46">
        <v>44757</v>
      </c>
      <c r="L218">
        <v>28.1</v>
      </c>
    </row>
    <row r="219" spans="5:12" x14ac:dyDescent="0.35">
      <c r="E219" s="46">
        <v>44750</v>
      </c>
      <c r="F219">
        <v>2289.37</v>
      </c>
      <c r="G219" s="46">
        <v>44760</v>
      </c>
      <c r="H219">
        <v>809.55</v>
      </c>
      <c r="I219" s="46">
        <v>44750</v>
      </c>
      <c r="J219">
        <v>236.24</v>
      </c>
      <c r="K219" s="46">
        <v>44760</v>
      </c>
      <c r="L219">
        <v>28.1</v>
      </c>
    </row>
    <row r="220" spans="5:12" x14ac:dyDescent="0.35">
      <c r="E220" s="46">
        <v>44753</v>
      </c>
      <c r="F220">
        <v>2273.13</v>
      </c>
      <c r="G220" s="46">
        <v>44761</v>
      </c>
      <c r="H220">
        <v>814.28</v>
      </c>
      <c r="I220" s="46">
        <v>44753</v>
      </c>
      <c r="J220">
        <v>235.74</v>
      </c>
      <c r="K220" s="46">
        <v>44761</v>
      </c>
      <c r="L220">
        <v>28.06</v>
      </c>
    </row>
    <row r="221" spans="5:12" x14ac:dyDescent="0.35">
      <c r="E221" s="46">
        <v>44754</v>
      </c>
      <c r="F221">
        <v>2290.94</v>
      </c>
      <c r="G221" s="46">
        <v>44762</v>
      </c>
      <c r="H221">
        <v>807.7</v>
      </c>
      <c r="I221" s="46">
        <v>44754</v>
      </c>
      <c r="J221">
        <v>236.15</v>
      </c>
      <c r="K221" s="46">
        <v>44762</v>
      </c>
      <c r="L221">
        <v>27.94</v>
      </c>
    </row>
    <row r="222" spans="5:12" x14ac:dyDescent="0.35">
      <c r="E222" s="46">
        <v>44755</v>
      </c>
      <c r="F222">
        <v>2283.0100000000002</v>
      </c>
      <c r="G222" s="46">
        <v>44763</v>
      </c>
      <c r="H222">
        <v>805.12</v>
      </c>
      <c r="I222" s="46">
        <v>44755</v>
      </c>
      <c r="J222">
        <v>237.14</v>
      </c>
      <c r="K222" s="46">
        <v>44763</v>
      </c>
      <c r="L222">
        <v>28.17</v>
      </c>
    </row>
    <row r="223" spans="5:12" x14ac:dyDescent="0.35">
      <c r="E223" s="46">
        <v>44756</v>
      </c>
      <c r="F223">
        <v>2294.06</v>
      </c>
      <c r="G223" s="46">
        <v>44764</v>
      </c>
      <c r="H223">
        <v>817.76</v>
      </c>
      <c r="I223" s="46">
        <v>44756</v>
      </c>
      <c r="J223">
        <v>237.81</v>
      </c>
      <c r="K223" s="46">
        <v>44764</v>
      </c>
      <c r="L223">
        <v>28.1</v>
      </c>
    </row>
    <row r="224" spans="5:12" x14ac:dyDescent="0.35">
      <c r="E224" s="46">
        <v>44757</v>
      </c>
      <c r="F224">
        <v>2300.21</v>
      </c>
      <c r="G224" s="46">
        <v>44767</v>
      </c>
      <c r="H224">
        <v>829.92</v>
      </c>
      <c r="I224" s="46">
        <v>44757</v>
      </c>
      <c r="J224">
        <v>236.85</v>
      </c>
      <c r="K224" s="46">
        <v>44767</v>
      </c>
      <c r="L224">
        <v>28.27</v>
      </c>
    </row>
    <row r="225" spans="5:12" x14ac:dyDescent="0.35">
      <c r="E225" s="46">
        <v>44760</v>
      </c>
      <c r="F225">
        <v>2307.6</v>
      </c>
      <c r="G225" s="46">
        <v>44768</v>
      </c>
      <c r="H225">
        <v>830.29</v>
      </c>
      <c r="I225" s="46">
        <v>44760</v>
      </c>
      <c r="J225">
        <v>237.46</v>
      </c>
      <c r="K225" s="46">
        <v>44768</v>
      </c>
      <c r="L225">
        <v>28.26</v>
      </c>
    </row>
    <row r="226" spans="5:12" x14ac:dyDescent="0.35">
      <c r="E226" s="46">
        <v>44761</v>
      </c>
      <c r="F226">
        <v>2303.8200000000002</v>
      </c>
      <c r="G226" s="46">
        <v>44769</v>
      </c>
      <c r="H226">
        <v>822.76</v>
      </c>
      <c r="I226" s="46">
        <v>44761</v>
      </c>
      <c r="J226">
        <v>236.85</v>
      </c>
      <c r="K226" s="46">
        <v>44769</v>
      </c>
      <c r="L226">
        <v>28.24</v>
      </c>
    </row>
    <row r="227" spans="5:12" x14ac:dyDescent="0.35">
      <c r="E227" s="46">
        <v>44762</v>
      </c>
      <c r="F227">
        <v>2289.34</v>
      </c>
      <c r="G227" s="46">
        <v>44770</v>
      </c>
      <c r="H227">
        <v>829.48</v>
      </c>
      <c r="I227" s="46">
        <v>44762</v>
      </c>
      <c r="J227">
        <v>236.58</v>
      </c>
      <c r="K227" s="46">
        <v>44770</v>
      </c>
      <c r="L227">
        <v>28.16</v>
      </c>
    </row>
    <row r="228" spans="5:12" x14ac:dyDescent="0.35">
      <c r="E228" s="46">
        <v>44763</v>
      </c>
      <c r="F228">
        <v>2294.96</v>
      </c>
      <c r="G228" s="46">
        <v>44771</v>
      </c>
      <c r="H228">
        <v>857.45</v>
      </c>
      <c r="I228" s="46">
        <v>44763</v>
      </c>
      <c r="J228">
        <v>238.15</v>
      </c>
      <c r="K228" s="46">
        <v>44771</v>
      </c>
      <c r="L228">
        <v>28.35</v>
      </c>
    </row>
    <row r="229" spans="5:12" x14ac:dyDescent="0.35">
      <c r="E229" s="46">
        <v>44764</v>
      </c>
      <c r="F229">
        <v>2315.73</v>
      </c>
      <c r="G229" s="46">
        <v>44774</v>
      </c>
      <c r="H229">
        <v>859.64</v>
      </c>
      <c r="I229" s="46">
        <v>44764</v>
      </c>
      <c r="J229">
        <v>237.89</v>
      </c>
      <c r="K229" s="46">
        <v>44774</v>
      </c>
      <c r="L229">
        <v>28.19</v>
      </c>
    </row>
    <row r="230" spans="5:12" x14ac:dyDescent="0.35">
      <c r="E230" s="46">
        <v>44767</v>
      </c>
      <c r="F230">
        <v>2342.54</v>
      </c>
      <c r="G230" s="46">
        <v>44775</v>
      </c>
      <c r="H230">
        <v>863.19</v>
      </c>
      <c r="I230" s="46">
        <v>44767</v>
      </c>
      <c r="J230">
        <v>225.72</v>
      </c>
      <c r="K230" s="46">
        <v>44775</v>
      </c>
      <c r="L230">
        <v>28.21</v>
      </c>
    </row>
    <row r="231" spans="5:12" x14ac:dyDescent="0.35">
      <c r="E231" s="46">
        <v>44768</v>
      </c>
      <c r="F231">
        <v>2339.23</v>
      </c>
      <c r="G231" s="46">
        <v>44776</v>
      </c>
      <c r="H231">
        <v>853.19</v>
      </c>
      <c r="I231" s="46">
        <v>44768</v>
      </c>
      <c r="J231">
        <v>226.08</v>
      </c>
      <c r="K231" s="46">
        <v>44776</v>
      </c>
      <c r="L231">
        <v>28.14</v>
      </c>
    </row>
    <row r="232" spans="5:12" x14ac:dyDescent="0.35">
      <c r="E232" s="46">
        <v>44769</v>
      </c>
      <c r="F232">
        <v>2364.73</v>
      </c>
      <c r="G232" s="46">
        <v>44777</v>
      </c>
      <c r="H232">
        <v>849.89</v>
      </c>
      <c r="I232" s="46">
        <v>44769</v>
      </c>
      <c r="J232">
        <v>225.03</v>
      </c>
      <c r="K232" s="46">
        <v>44777</v>
      </c>
      <c r="L232">
        <v>28.13</v>
      </c>
    </row>
    <row r="233" spans="5:12" x14ac:dyDescent="0.35">
      <c r="E233" s="46">
        <v>44770</v>
      </c>
      <c r="F233">
        <v>2374.89</v>
      </c>
      <c r="G233" s="46">
        <v>44778</v>
      </c>
      <c r="H233">
        <v>855.52</v>
      </c>
      <c r="I233" s="46">
        <v>44770</v>
      </c>
      <c r="J233">
        <v>225.44</v>
      </c>
      <c r="K233" s="46">
        <v>44778</v>
      </c>
      <c r="L233">
        <v>28.19</v>
      </c>
    </row>
    <row r="234" spans="5:12" x14ac:dyDescent="0.35">
      <c r="E234" s="46">
        <v>44771</v>
      </c>
      <c r="F234">
        <v>2390.23</v>
      </c>
      <c r="G234" s="46">
        <v>44781</v>
      </c>
      <c r="H234">
        <v>843.52</v>
      </c>
      <c r="I234" s="46">
        <v>44771</v>
      </c>
      <c r="J234">
        <v>226.37</v>
      </c>
      <c r="K234" s="46">
        <v>44781</v>
      </c>
      <c r="L234">
        <v>28.14</v>
      </c>
    </row>
    <row r="235" spans="5:12" x14ac:dyDescent="0.35">
      <c r="E235" s="46">
        <v>44774</v>
      </c>
      <c r="F235">
        <v>2393.98</v>
      </c>
      <c r="G235" s="46">
        <v>44782</v>
      </c>
      <c r="H235">
        <v>850.15</v>
      </c>
      <c r="I235" s="46">
        <v>44774</v>
      </c>
      <c r="J235">
        <v>225.94</v>
      </c>
      <c r="K235" s="46">
        <v>44782</v>
      </c>
      <c r="L235">
        <v>28.19</v>
      </c>
    </row>
    <row r="236" spans="5:12" x14ac:dyDescent="0.35">
      <c r="E236" s="46">
        <v>44775</v>
      </c>
      <c r="F236">
        <v>2410.63</v>
      </c>
      <c r="G236" s="46">
        <v>44783</v>
      </c>
      <c r="H236">
        <v>847.98</v>
      </c>
      <c r="I236" s="46">
        <v>44775</v>
      </c>
      <c r="J236">
        <v>225.7</v>
      </c>
      <c r="K236" s="46">
        <v>44783</v>
      </c>
      <c r="L236">
        <v>28.13</v>
      </c>
    </row>
    <row r="237" spans="5:12" x14ac:dyDescent="0.35">
      <c r="E237" s="46">
        <v>44776</v>
      </c>
      <c r="F237">
        <v>2383.9899999999998</v>
      </c>
      <c r="G237" s="46">
        <v>44784</v>
      </c>
      <c r="H237">
        <v>853.36</v>
      </c>
      <c r="I237" s="46">
        <v>44776</v>
      </c>
      <c r="J237">
        <v>224.86</v>
      </c>
      <c r="K237" s="46">
        <v>44784</v>
      </c>
      <c r="L237">
        <v>28.14</v>
      </c>
    </row>
    <row r="238" spans="5:12" x14ac:dyDescent="0.35">
      <c r="E238" s="46">
        <v>44777</v>
      </c>
      <c r="F238">
        <v>2381.08</v>
      </c>
      <c r="G238" s="46">
        <v>44785</v>
      </c>
      <c r="H238">
        <v>844.65</v>
      </c>
      <c r="I238" s="46">
        <v>44777</v>
      </c>
      <c r="J238">
        <v>224.52</v>
      </c>
      <c r="K238" s="46">
        <v>44785</v>
      </c>
      <c r="L238">
        <v>28.18</v>
      </c>
    </row>
    <row r="239" spans="5:12" x14ac:dyDescent="0.35">
      <c r="E239" s="46">
        <v>44778</v>
      </c>
      <c r="F239">
        <v>2386.36</v>
      </c>
      <c r="G239" s="46">
        <v>44789</v>
      </c>
      <c r="H239">
        <v>839.48</v>
      </c>
      <c r="I239" s="46">
        <v>44778</v>
      </c>
      <c r="J239">
        <v>224.56</v>
      </c>
      <c r="K239" s="46">
        <v>44789</v>
      </c>
      <c r="L239">
        <v>28.29</v>
      </c>
    </row>
    <row r="240" spans="5:12" x14ac:dyDescent="0.35">
      <c r="E240" s="46">
        <v>44781</v>
      </c>
      <c r="F240">
        <v>2366.33</v>
      </c>
      <c r="G240" s="46">
        <v>44790</v>
      </c>
      <c r="H240">
        <v>833.63</v>
      </c>
      <c r="I240" s="46">
        <v>44781</v>
      </c>
      <c r="J240">
        <v>223.64</v>
      </c>
      <c r="K240" s="46">
        <v>44790</v>
      </c>
      <c r="L240">
        <v>28.17</v>
      </c>
    </row>
    <row r="241" spans="5:12" x14ac:dyDescent="0.35">
      <c r="E241" s="46">
        <v>44782</v>
      </c>
      <c r="F241">
        <v>2377.73</v>
      </c>
      <c r="G241" s="46">
        <v>44791</v>
      </c>
      <c r="H241">
        <v>827.72</v>
      </c>
      <c r="I241" s="46">
        <v>44782</v>
      </c>
      <c r="J241">
        <v>224.06</v>
      </c>
      <c r="K241" s="46">
        <v>44791</v>
      </c>
      <c r="L241">
        <v>28.12</v>
      </c>
    </row>
    <row r="242" spans="5:12" x14ac:dyDescent="0.35">
      <c r="E242" s="46">
        <v>44783</v>
      </c>
      <c r="F242">
        <v>2388.87</v>
      </c>
      <c r="G242" s="46">
        <v>44792</v>
      </c>
      <c r="H242">
        <v>820.96</v>
      </c>
      <c r="I242" s="46">
        <v>44783</v>
      </c>
      <c r="J242">
        <v>223.38</v>
      </c>
      <c r="K242" s="46">
        <v>44792</v>
      </c>
      <c r="L242">
        <v>28.33</v>
      </c>
    </row>
    <row r="243" spans="5:12" x14ac:dyDescent="0.35">
      <c r="E243" s="46">
        <v>44784</v>
      </c>
      <c r="F243">
        <v>2393.92</v>
      </c>
      <c r="G243" s="46">
        <v>44795</v>
      </c>
      <c r="H243">
        <v>809.38</v>
      </c>
      <c r="I243" s="46">
        <v>44784</v>
      </c>
      <c r="J243">
        <v>224.4</v>
      </c>
      <c r="K243" s="46">
        <v>44795</v>
      </c>
      <c r="L243">
        <v>28.34</v>
      </c>
    </row>
    <row r="244" spans="5:12" x14ac:dyDescent="0.35">
      <c r="E244" s="46">
        <v>44785</v>
      </c>
      <c r="F244">
        <v>2383.8200000000002</v>
      </c>
      <c r="G244" s="46">
        <v>44796</v>
      </c>
      <c r="H244">
        <v>801.45</v>
      </c>
      <c r="I244" s="46">
        <v>44785</v>
      </c>
      <c r="J244">
        <v>224.25</v>
      </c>
      <c r="K244" s="46">
        <v>44796</v>
      </c>
      <c r="L244">
        <v>28.25</v>
      </c>
    </row>
    <row r="245" spans="5:12" x14ac:dyDescent="0.35">
      <c r="E245" s="46">
        <v>44788</v>
      </c>
      <c r="F245">
        <v>2391.34</v>
      </c>
      <c r="G245" s="46">
        <v>44797</v>
      </c>
      <c r="H245">
        <v>806.37</v>
      </c>
      <c r="I245" s="46">
        <v>44788</v>
      </c>
      <c r="J245">
        <v>225.37</v>
      </c>
      <c r="K245" s="46">
        <v>44797</v>
      </c>
      <c r="L245">
        <v>28.17</v>
      </c>
    </row>
    <row r="246" spans="5:12" x14ac:dyDescent="0.35">
      <c r="E246" s="46">
        <v>44789</v>
      </c>
      <c r="F246">
        <v>2391.7199999999998</v>
      </c>
      <c r="G246" s="46">
        <v>44798</v>
      </c>
      <c r="H246">
        <v>805.89</v>
      </c>
      <c r="I246" s="46">
        <v>44789</v>
      </c>
      <c r="J246">
        <v>226.25</v>
      </c>
      <c r="K246" s="46">
        <v>44798</v>
      </c>
      <c r="L246">
        <v>28.04</v>
      </c>
    </row>
    <row r="247" spans="5:12" x14ac:dyDescent="0.35">
      <c r="E247" s="46">
        <v>44790</v>
      </c>
      <c r="F247">
        <v>2356.59</v>
      </c>
      <c r="G247" s="46">
        <v>44799</v>
      </c>
      <c r="H247">
        <v>802.41</v>
      </c>
      <c r="I247" s="46">
        <v>44790</v>
      </c>
      <c r="J247">
        <v>226.2</v>
      </c>
      <c r="K247" s="46">
        <v>44799</v>
      </c>
      <c r="L247">
        <v>28.12</v>
      </c>
    </row>
    <row r="248" spans="5:12" x14ac:dyDescent="0.35">
      <c r="E248" s="46">
        <v>44791</v>
      </c>
      <c r="F248">
        <v>2379.44</v>
      </c>
      <c r="G248" s="46">
        <v>44803</v>
      </c>
      <c r="H248">
        <v>799.24</v>
      </c>
      <c r="I248" s="46">
        <v>44791</v>
      </c>
      <c r="J248">
        <v>226.1</v>
      </c>
      <c r="K248" s="46">
        <v>44803</v>
      </c>
      <c r="L248">
        <v>28.22</v>
      </c>
    </row>
    <row r="249" spans="5:12" x14ac:dyDescent="0.35">
      <c r="E249" s="46">
        <v>44792</v>
      </c>
      <c r="F249">
        <v>2484.08</v>
      </c>
      <c r="G249" s="46">
        <v>44804</v>
      </c>
      <c r="H249">
        <v>800.76</v>
      </c>
      <c r="I249" s="46">
        <v>44792</v>
      </c>
      <c r="J249">
        <v>226.43</v>
      </c>
      <c r="K249" s="46">
        <v>44804</v>
      </c>
      <c r="L249">
        <v>28.27</v>
      </c>
    </row>
    <row r="250" spans="5:12" x14ac:dyDescent="0.35">
      <c r="E250" s="46">
        <v>44795</v>
      </c>
      <c r="F250">
        <v>2521.0500000000002</v>
      </c>
      <c r="G250" s="46">
        <v>44805</v>
      </c>
      <c r="H250">
        <v>799.36</v>
      </c>
      <c r="I250" s="46">
        <v>44795</v>
      </c>
      <c r="J250">
        <v>226.02</v>
      </c>
      <c r="K250" s="46">
        <v>44805</v>
      </c>
      <c r="L250">
        <v>28.39</v>
      </c>
    </row>
    <row r="251" spans="5:12" x14ac:dyDescent="0.35">
      <c r="E251" s="46">
        <v>44796</v>
      </c>
      <c r="F251">
        <v>2522.2800000000002</v>
      </c>
      <c r="G251" s="46">
        <v>44806</v>
      </c>
      <c r="H251">
        <v>786.62</v>
      </c>
      <c r="I251" s="46">
        <v>44796</v>
      </c>
      <c r="J251">
        <v>225.4</v>
      </c>
      <c r="K251" s="46">
        <v>44806</v>
      </c>
      <c r="L251">
        <v>28.42</v>
      </c>
    </row>
    <row r="252" spans="5:12" x14ac:dyDescent="0.35">
      <c r="E252" s="46">
        <v>44797</v>
      </c>
      <c r="F252">
        <v>2531.1</v>
      </c>
      <c r="G252" s="46">
        <v>44809</v>
      </c>
      <c r="H252">
        <v>789.81</v>
      </c>
      <c r="I252" s="46">
        <v>44797</v>
      </c>
      <c r="J252">
        <v>225.68</v>
      </c>
      <c r="K252" s="46">
        <v>44809</v>
      </c>
      <c r="L252">
        <v>28.44</v>
      </c>
    </row>
    <row r="253" spans="5:12" x14ac:dyDescent="0.35">
      <c r="E253" s="46">
        <v>44798</v>
      </c>
      <c r="F253">
        <v>2520.36</v>
      </c>
      <c r="G253" s="46">
        <v>44810</v>
      </c>
      <c r="H253">
        <v>793.18</v>
      </c>
      <c r="I253" s="46">
        <v>44798</v>
      </c>
      <c r="J253">
        <v>224.3</v>
      </c>
      <c r="K253" s="46">
        <v>44810</v>
      </c>
      <c r="L253">
        <v>28.28</v>
      </c>
    </row>
    <row r="254" spans="5:12" x14ac:dyDescent="0.35">
      <c r="E254" s="46">
        <v>44799</v>
      </c>
      <c r="F254">
        <v>2521.89</v>
      </c>
      <c r="G254" s="46">
        <v>44811</v>
      </c>
      <c r="H254">
        <v>787.1</v>
      </c>
      <c r="I254" s="46">
        <v>44799</v>
      </c>
      <c r="J254">
        <v>224.52</v>
      </c>
      <c r="K254" s="46">
        <v>44811</v>
      </c>
      <c r="L254">
        <v>28.31</v>
      </c>
    </row>
    <row r="255" spans="5:12" x14ac:dyDescent="0.35">
      <c r="E255" s="46">
        <v>44803</v>
      </c>
      <c r="F255">
        <v>2511.7199999999998</v>
      </c>
      <c r="G255" s="46">
        <v>44812</v>
      </c>
      <c r="H255">
        <v>793.05</v>
      </c>
      <c r="I255" s="46">
        <v>44803</v>
      </c>
      <c r="J255">
        <v>223.73</v>
      </c>
      <c r="K255" s="46">
        <v>44812</v>
      </c>
      <c r="L255">
        <v>28.47</v>
      </c>
    </row>
    <row r="256" spans="5:12" x14ac:dyDescent="0.35">
      <c r="E256" s="46">
        <v>44804</v>
      </c>
      <c r="F256">
        <v>2526.14</v>
      </c>
      <c r="G256" s="46">
        <v>44813</v>
      </c>
      <c r="H256">
        <v>803.62</v>
      </c>
      <c r="I256" s="46">
        <v>44804</v>
      </c>
      <c r="J256">
        <v>223.05</v>
      </c>
      <c r="K256" s="46">
        <v>44813</v>
      </c>
      <c r="L256">
        <v>28.39</v>
      </c>
    </row>
    <row r="257" spans="5:12" x14ac:dyDescent="0.35">
      <c r="E257" s="46">
        <v>44805</v>
      </c>
      <c r="F257">
        <v>2477.91</v>
      </c>
      <c r="G257" s="46">
        <v>44816</v>
      </c>
      <c r="H257">
        <v>808.97</v>
      </c>
      <c r="I257" s="46">
        <v>44805</v>
      </c>
      <c r="J257">
        <v>222.94</v>
      </c>
      <c r="K257" s="46">
        <v>44816</v>
      </c>
      <c r="L257">
        <v>28.43</v>
      </c>
    </row>
    <row r="258" spans="5:12" x14ac:dyDescent="0.35">
      <c r="E258" s="46">
        <v>44806</v>
      </c>
      <c r="F258">
        <v>2458.67</v>
      </c>
      <c r="G258" s="46">
        <v>44817</v>
      </c>
      <c r="H258">
        <v>807.33</v>
      </c>
      <c r="I258" s="46">
        <v>44806</v>
      </c>
      <c r="J258">
        <v>223.54</v>
      </c>
      <c r="K258" s="46">
        <v>44817</v>
      </c>
      <c r="L258">
        <v>28.41</v>
      </c>
    </row>
    <row r="259" spans="5:12" x14ac:dyDescent="0.35">
      <c r="E259" s="46">
        <v>44809</v>
      </c>
      <c r="F259">
        <v>2467.41</v>
      </c>
      <c r="G259" s="46">
        <v>44818</v>
      </c>
      <c r="H259">
        <v>797.38</v>
      </c>
      <c r="I259" s="46">
        <v>44809</v>
      </c>
      <c r="J259">
        <v>223.17</v>
      </c>
      <c r="K259" s="46">
        <v>44818</v>
      </c>
      <c r="L259">
        <v>28.42</v>
      </c>
    </row>
    <row r="260" spans="5:12" x14ac:dyDescent="0.35">
      <c r="E260" s="46">
        <v>44810</v>
      </c>
      <c r="F260">
        <v>2499.0500000000002</v>
      </c>
      <c r="G260" s="46">
        <v>44819</v>
      </c>
      <c r="H260">
        <v>797.05</v>
      </c>
      <c r="I260" s="46">
        <v>44810</v>
      </c>
      <c r="J260">
        <v>222.59</v>
      </c>
      <c r="K260" s="46">
        <v>44819</v>
      </c>
      <c r="L260">
        <v>28.41</v>
      </c>
    </row>
    <row r="261" spans="5:12" x14ac:dyDescent="0.35">
      <c r="E261" s="46">
        <v>44811</v>
      </c>
      <c r="F261">
        <v>2456.65</v>
      </c>
      <c r="G261" s="46">
        <v>44820</v>
      </c>
      <c r="H261">
        <v>792.63</v>
      </c>
      <c r="I261" s="46">
        <v>44811</v>
      </c>
      <c r="J261">
        <v>222.36</v>
      </c>
      <c r="K261" s="46">
        <v>44820</v>
      </c>
      <c r="L261">
        <v>28.64</v>
      </c>
    </row>
    <row r="262" spans="5:12" x14ac:dyDescent="0.35">
      <c r="E262" s="46">
        <v>44812</v>
      </c>
      <c r="F262">
        <v>2468.9899999999998</v>
      </c>
      <c r="G262" s="46">
        <v>44824</v>
      </c>
      <c r="H262">
        <v>792.61</v>
      </c>
      <c r="I262" s="46">
        <v>44812</v>
      </c>
      <c r="J262">
        <v>222.67</v>
      </c>
      <c r="K262" s="46">
        <v>44824</v>
      </c>
      <c r="L262">
        <v>28.64</v>
      </c>
    </row>
    <row r="263" spans="5:12" x14ac:dyDescent="0.35">
      <c r="E263" s="46">
        <v>44813</v>
      </c>
      <c r="F263">
        <v>2503.77</v>
      </c>
      <c r="G263" s="46">
        <v>44825</v>
      </c>
      <c r="H263">
        <v>772.76</v>
      </c>
      <c r="I263" s="46">
        <v>44813</v>
      </c>
      <c r="J263">
        <v>170.09</v>
      </c>
      <c r="K263" s="46">
        <v>44825</v>
      </c>
      <c r="L263">
        <v>28.66</v>
      </c>
    </row>
    <row r="264" spans="5:12" x14ac:dyDescent="0.35">
      <c r="E264" s="46">
        <v>44816</v>
      </c>
      <c r="F264">
        <v>2500.19</v>
      </c>
      <c r="G264" s="46">
        <v>44826</v>
      </c>
      <c r="H264">
        <v>773.96</v>
      </c>
      <c r="I264" s="46">
        <v>44816</v>
      </c>
      <c r="J264">
        <v>169.55</v>
      </c>
      <c r="K264" s="46">
        <v>44826</v>
      </c>
      <c r="L264">
        <v>28.49</v>
      </c>
    </row>
    <row r="265" spans="5:12" x14ac:dyDescent="0.35">
      <c r="E265" s="46">
        <v>44817</v>
      </c>
      <c r="F265">
        <v>2497.48</v>
      </c>
      <c r="G265" s="46">
        <v>44827</v>
      </c>
      <c r="H265">
        <v>759.16</v>
      </c>
      <c r="I265" s="46">
        <v>44817</v>
      </c>
      <c r="J265">
        <v>170.23</v>
      </c>
      <c r="K265" s="46">
        <v>44827</v>
      </c>
      <c r="L265">
        <v>28.21</v>
      </c>
    </row>
    <row r="266" spans="5:12" x14ac:dyDescent="0.35">
      <c r="E266" s="46">
        <v>44818</v>
      </c>
      <c r="F266">
        <v>2495.91</v>
      </c>
      <c r="G266" s="46">
        <v>44830</v>
      </c>
      <c r="H266">
        <v>753.91</v>
      </c>
      <c r="I266" s="46">
        <v>44818</v>
      </c>
      <c r="J266">
        <v>169.6</v>
      </c>
      <c r="K266" s="46">
        <v>44830</v>
      </c>
      <c r="L266">
        <v>28.54</v>
      </c>
    </row>
    <row r="267" spans="5:12" x14ac:dyDescent="0.35">
      <c r="E267" s="46">
        <v>44819</v>
      </c>
      <c r="F267">
        <v>2491.61</v>
      </c>
      <c r="G267" s="46">
        <v>44831</v>
      </c>
      <c r="H267">
        <v>735.99</v>
      </c>
      <c r="I267" s="46">
        <v>44819</v>
      </c>
      <c r="J267">
        <v>169.55</v>
      </c>
      <c r="K267" s="46">
        <v>44831</v>
      </c>
      <c r="L267">
        <v>28.17</v>
      </c>
    </row>
    <row r="268" spans="5:12" x14ac:dyDescent="0.35">
      <c r="E268" s="46">
        <v>44820</v>
      </c>
      <c r="F268">
        <v>2475.65</v>
      </c>
      <c r="G268" s="46">
        <v>44832</v>
      </c>
      <c r="H268">
        <v>725.04</v>
      </c>
      <c r="I268" s="46">
        <v>44820</v>
      </c>
      <c r="J268">
        <v>169.27</v>
      </c>
      <c r="K268" s="46">
        <v>44832</v>
      </c>
      <c r="L268">
        <v>28.14</v>
      </c>
    </row>
    <row r="269" spans="5:12" x14ac:dyDescent="0.35">
      <c r="E269" s="46">
        <v>44824</v>
      </c>
      <c r="F269">
        <v>2468.6799999999998</v>
      </c>
      <c r="G269" s="46">
        <v>44833</v>
      </c>
      <c r="H269">
        <v>728.48</v>
      </c>
      <c r="I269" s="46">
        <v>44824</v>
      </c>
      <c r="J269">
        <v>169.42</v>
      </c>
      <c r="K269" s="46">
        <v>44833</v>
      </c>
      <c r="L269">
        <v>28.01</v>
      </c>
    </row>
    <row r="270" spans="5:12" x14ac:dyDescent="0.35">
      <c r="E270" s="46">
        <v>44825</v>
      </c>
      <c r="F270">
        <v>2463.34</v>
      </c>
      <c r="G270" s="46">
        <v>44834</v>
      </c>
      <c r="H270">
        <v>723.32</v>
      </c>
      <c r="I270" s="46">
        <v>44825</v>
      </c>
      <c r="J270">
        <v>167.76</v>
      </c>
      <c r="K270" s="46">
        <v>44834</v>
      </c>
      <c r="L270">
        <v>27.49</v>
      </c>
    </row>
    <row r="271" spans="5:12" x14ac:dyDescent="0.35">
      <c r="E271" s="46">
        <v>44826</v>
      </c>
      <c r="F271">
        <v>2475.87</v>
      </c>
      <c r="I271" s="46">
        <v>44826</v>
      </c>
      <c r="J271">
        <v>167.45</v>
      </c>
    </row>
    <row r="272" spans="5:12" x14ac:dyDescent="0.35">
      <c r="E272" s="46">
        <v>44827</v>
      </c>
      <c r="F272">
        <v>2443.37</v>
      </c>
      <c r="I272" s="46">
        <v>44827</v>
      </c>
      <c r="J272">
        <v>167.32</v>
      </c>
    </row>
    <row r="273" spans="5:10" x14ac:dyDescent="0.35">
      <c r="E273" s="46">
        <v>44830</v>
      </c>
      <c r="F273">
        <v>2437.7399999999998</v>
      </c>
      <c r="I273" s="46">
        <v>44830</v>
      </c>
      <c r="J273">
        <v>164.4</v>
      </c>
    </row>
    <row r="274" spans="5:10" x14ac:dyDescent="0.35">
      <c r="E274" s="46">
        <v>44831</v>
      </c>
      <c r="F274">
        <v>2420.41</v>
      </c>
      <c r="I274" s="46">
        <v>44831</v>
      </c>
      <c r="J274">
        <v>163.78</v>
      </c>
    </row>
    <row r="275" spans="5:10" x14ac:dyDescent="0.35">
      <c r="E275" s="46">
        <v>44832</v>
      </c>
      <c r="F275">
        <v>2411.0300000000002</v>
      </c>
      <c r="I275" s="46">
        <v>44832</v>
      </c>
      <c r="J275">
        <v>162.91999999999999</v>
      </c>
    </row>
    <row r="276" spans="5:10" x14ac:dyDescent="0.35">
      <c r="E276" s="46">
        <v>44833</v>
      </c>
      <c r="F276">
        <v>2412.85</v>
      </c>
      <c r="I276" s="46">
        <v>44833</v>
      </c>
      <c r="J276">
        <v>162.6</v>
      </c>
    </row>
    <row r="277" spans="5:10" x14ac:dyDescent="0.35">
      <c r="E277" s="46">
        <v>44834</v>
      </c>
      <c r="F277">
        <v>2397.6799999999998</v>
      </c>
      <c r="I277" s="46">
        <v>44834</v>
      </c>
      <c r="J277">
        <v>162.68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4FB4-CE13-48F6-A691-7E9183C1A6BE}">
  <dimension ref="A1:O189"/>
  <sheetViews>
    <sheetView topLeftCell="A35" zoomScaleNormal="100" workbookViewId="0">
      <selection activeCell="L47" sqref="L40:L47"/>
    </sheetView>
  </sheetViews>
  <sheetFormatPr defaultRowHeight="14.5" x14ac:dyDescent="0.35"/>
  <cols>
    <col min="1" max="1" width="21.90625" customWidth="1"/>
    <col min="2" max="2" width="20.36328125" customWidth="1"/>
    <col min="3" max="3" width="63.26953125" bestFit="1" customWidth="1"/>
    <col min="11" max="11" width="14.26953125" bestFit="1" customWidth="1"/>
  </cols>
  <sheetData>
    <row r="1" spans="1:15" x14ac:dyDescent="0.35">
      <c r="E1" t="s">
        <v>447</v>
      </c>
    </row>
    <row r="2" spans="1:15" x14ac:dyDescent="0.35">
      <c r="E2">
        <v>2</v>
      </c>
      <c r="F2">
        <v>3</v>
      </c>
      <c r="G2">
        <v>4</v>
      </c>
      <c r="H2">
        <v>5</v>
      </c>
      <c r="I2">
        <v>6</v>
      </c>
    </row>
    <row r="3" spans="1:15" x14ac:dyDescent="0.35">
      <c r="A3" t="s">
        <v>412</v>
      </c>
      <c r="B3" t="s">
        <v>413</v>
      </c>
      <c r="C3" s="189" t="s">
        <v>414</v>
      </c>
      <c r="E3">
        <v>1</v>
      </c>
      <c r="F3">
        <v>3</v>
      </c>
      <c r="G3">
        <v>3</v>
      </c>
      <c r="H3">
        <v>3</v>
      </c>
      <c r="I3">
        <v>1</v>
      </c>
    </row>
    <row r="4" spans="1:15" x14ac:dyDescent="0.35">
      <c r="A4" t="s">
        <v>415</v>
      </c>
      <c r="B4" t="s">
        <v>417</v>
      </c>
      <c r="C4" t="s">
        <v>416</v>
      </c>
      <c r="M4">
        <v>2</v>
      </c>
    </row>
    <row r="5" spans="1:15" x14ac:dyDescent="0.35">
      <c r="A5" t="s">
        <v>419</v>
      </c>
      <c r="B5" t="s">
        <v>420</v>
      </c>
      <c r="C5" t="s">
        <v>418</v>
      </c>
      <c r="M5">
        <v>52</v>
      </c>
    </row>
    <row r="6" spans="1:15" x14ac:dyDescent="0.35">
      <c r="A6" t="s">
        <v>423</v>
      </c>
      <c r="B6" t="s">
        <v>421</v>
      </c>
      <c r="C6" t="s">
        <v>422</v>
      </c>
      <c r="M6">
        <v>1883</v>
      </c>
    </row>
    <row r="7" spans="1:15" x14ac:dyDescent="0.35">
      <c r="A7" t="s">
        <v>424</v>
      </c>
      <c r="B7" t="s">
        <v>425</v>
      </c>
      <c r="C7" s="189" t="s">
        <v>426</v>
      </c>
      <c r="M7">
        <v>3</v>
      </c>
    </row>
    <row r="8" spans="1:15" x14ac:dyDescent="0.35">
      <c r="A8" t="s">
        <v>429</v>
      </c>
      <c r="B8" t="s">
        <v>428</v>
      </c>
      <c r="C8" t="s">
        <v>427</v>
      </c>
      <c r="M8">
        <v>136</v>
      </c>
    </row>
    <row r="9" spans="1:15" x14ac:dyDescent="0.35">
      <c r="A9" t="s">
        <v>430</v>
      </c>
      <c r="B9" t="s">
        <v>431</v>
      </c>
      <c r="C9" t="s">
        <v>432</v>
      </c>
      <c r="M9">
        <v>70</v>
      </c>
    </row>
    <row r="10" spans="1:15" x14ac:dyDescent="0.35">
      <c r="A10" t="s">
        <v>433</v>
      </c>
      <c r="B10" t="s">
        <v>435</v>
      </c>
      <c r="C10" t="s">
        <v>434</v>
      </c>
      <c r="M10">
        <v>2</v>
      </c>
    </row>
    <row r="11" spans="1:15" x14ac:dyDescent="0.35">
      <c r="A11" t="s">
        <v>436</v>
      </c>
      <c r="B11" t="s">
        <v>437</v>
      </c>
      <c r="C11" t="s">
        <v>438</v>
      </c>
      <c r="M11">
        <v>86</v>
      </c>
    </row>
    <row r="12" spans="1:15" x14ac:dyDescent="0.35">
      <c r="A12" t="s">
        <v>439</v>
      </c>
      <c r="B12" t="s">
        <v>440</v>
      </c>
      <c r="C12" t="s">
        <v>441</v>
      </c>
      <c r="M12">
        <v>2</v>
      </c>
    </row>
    <row r="13" spans="1:15" x14ac:dyDescent="0.35">
      <c r="A13" t="s">
        <v>443</v>
      </c>
      <c r="B13" t="s">
        <v>428</v>
      </c>
      <c r="C13" t="s">
        <v>442</v>
      </c>
      <c r="K13" s="117"/>
      <c r="L13" s="117"/>
      <c r="M13" s="117">
        <v>57</v>
      </c>
      <c r="O13" s="117"/>
    </row>
    <row r="14" spans="1:15" x14ac:dyDescent="0.35">
      <c r="A14" t="s">
        <v>445</v>
      </c>
      <c r="B14" t="s">
        <v>446</v>
      </c>
      <c r="C14" t="s">
        <v>444</v>
      </c>
      <c r="M14">
        <v>40</v>
      </c>
    </row>
    <row r="15" spans="1:15" x14ac:dyDescent="0.35">
      <c r="M15">
        <v>15</v>
      </c>
    </row>
    <row r="16" spans="1:15" x14ac:dyDescent="0.35">
      <c r="M16">
        <v>15</v>
      </c>
    </row>
    <row r="17" spans="1:14" x14ac:dyDescent="0.35">
      <c r="A17" t="s">
        <v>465</v>
      </c>
      <c r="K17" s="117"/>
      <c r="L17" s="117"/>
      <c r="M17">
        <v>32</v>
      </c>
    </row>
    <row r="18" spans="1:14" x14ac:dyDescent="0.35">
      <c r="A18" t="s">
        <v>467</v>
      </c>
      <c r="B18" t="s">
        <v>468</v>
      </c>
      <c r="C18" t="s">
        <v>466</v>
      </c>
      <c r="D18" t="s">
        <v>469</v>
      </c>
      <c r="M18">
        <v>11</v>
      </c>
    </row>
    <row r="19" spans="1:14" x14ac:dyDescent="0.35">
      <c r="A19" t="s">
        <v>470</v>
      </c>
      <c r="C19" s="189" t="s">
        <v>471</v>
      </c>
      <c r="M19">
        <v>5</v>
      </c>
    </row>
    <row r="20" spans="1:14" x14ac:dyDescent="0.35">
      <c r="M20">
        <v>10</v>
      </c>
      <c r="N20" s="118"/>
    </row>
    <row r="21" spans="1:14" x14ac:dyDescent="0.35">
      <c r="M21">
        <v>37</v>
      </c>
    </row>
    <row r="22" spans="1:14" x14ac:dyDescent="0.35">
      <c r="M22">
        <v>10</v>
      </c>
    </row>
    <row r="23" spans="1:14" x14ac:dyDescent="0.35">
      <c r="M23">
        <f>SUM(M4:M22)</f>
        <v>2468</v>
      </c>
    </row>
    <row r="25" spans="1:14" x14ac:dyDescent="0.35">
      <c r="K25" s="89">
        <v>12500000</v>
      </c>
    </row>
    <row r="26" spans="1:14" x14ac:dyDescent="0.35">
      <c r="J26" s="213">
        <v>0.01</v>
      </c>
      <c r="K26" s="175">
        <f>K25/100</f>
        <v>125000</v>
      </c>
    </row>
    <row r="27" spans="1:14" x14ac:dyDescent="0.35">
      <c r="J27" t="s">
        <v>489</v>
      </c>
      <c r="K27" s="175">
        <f>K26*L27</f>
        <v>12500</v>
      </c>
      <c r="L27">
        <v>0.1</v>
      </c>
    </row>
    <row r="28" spans="1:14" x14ac:dyDescent="0.35">
      <c r="J28" t="s">
        <v>490</v>
      </c>
      <c r="K28" s="175">
        <f>K27*1.26</f>
        <v>15750</v>
      </c>
    </row>
    <row r="29" spans="1:14" x14ac:dyDescent="0.35">
      <c r="J29" t="s">
        <v>491</v>
      </c>
      <c r="K29">
        <v>40</v>
      </c>
    </row>
    <row r="30" spans="1:14" x14ac:dyDescent="0.35">
      <c r="J30" t="s">
        <v>238</v>
      </c>
      <c r="K30" s="107">
        <f>K28/K29</f>
        <v>393.75</v>
      </c>
    </row>
    <row r="40" spans="12:12" x14ac:dyDescent="0.35">
      <c r="L40">
        <v>2</v>
      </c>
    </row>
    <row r="41" spans="12:12" x14ac:dyDescent="0.35">
      <c r="L41">
        <v>79</v>
      </c>
    </row>
    <row r="42" spans="12:12" x14ac:dyDescent="0.35">
      <c r="L42">
        <v>6</v>
      </c>
    </row>
    <row r="43" spans="12:12" x14ac:dyDescent="0.35">
      <c r="L43">
        <v>40</v>
      </c>
    </row>
    <row r="44" spans="12:12" x14ac:dyDescent="0.35">
      <c r="L44">
        <v>6</v>
      </c>
    </row>
    <row r="45" spans="12:12" x14ac:dyDescent="0.35">
      <c r="L45">
        <v>100</v>
      </c>
    </row>
    <row r="46" spans="12:12" x14ac:dyDescent="0.35">
      <c r="L46">
        <v>70</v>
      </c>
    </row>
    <row r="47" spans="12:12" x14ac:dyDescent="0.35">
      <c r="L47">
        <v>2</v>
      </c>
    </row>
    <row r="64" spans="5:9" x14ac:dyDescent="0.35">
      <c r="E64" t="s">
        <v>474</v>
      </c>
      <c r="F64" t="s">
        <v>475</v>
      </c>
      <c r="H64" t="s">
        <v>383</v>
      </c>
      <c r="I64" t="s">
        <v>476</v>
      </c>
    </row>
    <row r="65" spans="4:9" x14ac:dyDescent="0.35">
      <c r="D65">
        <v>5.7050000000000001</v>
      </c>
      <c r="E65">
        <v>-0.55000000000000004</v>
      </c>
      <c r="F65">
        <v>0.13500000000000001</v>
      </c>
      <c r="H65">
        <f>D65+F65</f>
        <v>5.84</v>
      </c>
      <c r="I65">
        <f>D65+F65</f>
        <v>5.84</v>
      </c>
    </row>
    <row r="66" spans="4:9" x14ac:dyDescent="0.35">
      <c r="H66">
        <f>H65-0.5*E65</f>
        <v>6.1150000000000002</v>
      </c>
      <c r="I66">
        <f>I65+0.5*E65</f>
        <v>5.5649999999999995</v>
      </c>
    </row>
    <row r="69" spans="4:9" x14ac:dyDescent="0.35">
      <c r="E69" t="s">
        <v>474</v>
      </c>
      <c r="F69" t="s">
        <v>475</v>
      </c>
      <c r="H69" t="s">
        <v>383</v>
      </c>
      <c r="I69" t="s">
        <v>476</v>
      </c>
    </row>
    <row r="70" spans="4:9" x14ac:dyDescent="0.35">
      <c r="D70">
        <f>D65</f>
        <v>5.7050000000000001</v>
      </c>
      <c r="E70">
        <v>-1.06</v>
      </c>
      <c r="F70">
        <v>0.46</v>
      </c>
      <c r="H70">
        <f>D70+F70</f>
        <v>6.165</v>
      </c>
      <c r="I70">
        <f>D70+F70</f>
        <v>6.165</v>
      </c>
    </row>
    <row r="71" spans="4:9" x14ac:dyDescent="0.35">
      <c r="H71">
        <f>H70-0.5*E70</f>
        <v>6.6950000000000003</v>
      </c>
      <c r="I71">
        <f>I70+0.5*E70</f>
        <v>5.6349999999999998</v>
      </c>
    </row>
    <row r="74" spans="4:9" x14ac:dyDescent="0.35">
      <c r="D74">
        <v>0.53749999999999998</v>
      </c>
      <c r="E74">
        <v>0.29499999999999998</v>
      </c>
      <c r="F74">
        <v>0.29499999999999998</v>
      </c>
      <c r="G74">
        <v>0.53749999999999998</v>
      </c>
    </row>
    <row r="75" spans="4:9" x14ac:dyDescent="0.35">
      <c r="D75">
        <f>D74/2</f>
        <v>0.26874999999999999</v>
      </c>
      <c r="E75">
        <f>E74/2</f>
        <v>0.14749999999999999</v>
      </c>
      <c r="F75">
        <f>F74/2</f>
        <v>0.14749999999999999</v>
      </c>
      <c r="G75">
        <f>G74/2</f>
        <v>0.26874999999999999</v>
      </c>
    </row>
    <row r="76" spans="4:9" x14ac:dyDescent="0.35">
      <c r="D76">
        <v>6.3775000000000004</v>
      </c>
      <c r="E76">
        <v>6.2125000000000004</v>
      </c>
      <c r="F76">
        <f>E76</f>
        <v>6.2125000000000004</v>
      </c>
      <c r="G76">
        <v>6.3775000000000004</v>
      </c>
    </row>
    <row r="77" spans="4:9" x14ac:dyDescent="0.35">
      <c r="D77">
        <f>D76+D75</f>
        <v>6.6462500000000002</v>
      </c>
      <c r="E77">
        <f>E76+E75</f>
        <v>6.36</v>
      </c>
      <c r="F77">
        <f>F76-F75</f>
        <v>6.0650000000000004</v>
      </c>
      <c r="G77">
        <f>G76-G75</f>
        <v>6.1087500000000006</v>
      </c>
    </row>
    <row r="80" spans="4:9" x14ac:dyDescent="0.35">
      <c r="D80">
        <v>0.52500000000000002</v>
      </c>
      <c r="E80">
        <v>0.26500000000000001</v>
      </c>
      <c r="F80">
        <f>E80</f>
        <v>0.26500000000000001</v>
      </c>
      <c r="G80">
        <f>D80</f>
        <v>0.52500000000000002</v>
      </c>
    </row>
    <row r="81" spans="4:7" x14ac:dyDescent="0.35">
      <c r="D81">
        <f>D80/2</f>
        <v>0.26250000000000001</v>
      </c>
      <c r="E81">
        <f>E80/2</f>
        <v>0.13250000000000001</v>
      </c>
      <c r="F81">
        <f>F80/2</f>
        <v>0.13250000000000001</v>
      </c>
      <c r="G81">
        <f>G80/2</f>
        <v>0.26250000000000001</v>
      </c>
    </row>
    <row r="82" spans="4:7" x14ac:dyDescent="0.35">
      <c r="D82">
        <v>5.6050000000000004</v>
      </c>
      <c r="E82">
        <v>5.45</v>
      </c>
      <c r="F82">
        <f>E82</f>
        <v>5.45</v>
      </c>
      <c r="G82">
        <f>D82</f>
        <v>5.6050000000000004</v>
      </c>
    </row>
    <row r="83" spans="4:7" x14ac:dyDescent="0.35">
      <c r="D83">
        <f>D82+D81</f>
        <v>5.8675000000000006</v>
      </c>
      <c r="E83">
        <f>E82+E81</f>
        <v>5.5825000000000005</v>
      </c>
      <c r="F83">
        <f>F82-F81</f>
        <v>5.3174999999999999</v>
      </c>
      <c r="G83">
        <f>G82-G81</f>
        <v>5.3425000000000002</v>
      </c>
    </row>
    <row r="120" spans="1:3" x14ac:dyDescent="0.35">
      <c r="A120" t="s">
        <v>493</v>
      </c>
      <c r="B120">
        <f t="shared" ref="B120:B131" si="0">B121-0.25</f>
        <v>89.75</v>
      </c>
      <c r="C120">
        <f>_xll.BDP(A120&amp;" "&amp;B120&amp;" Comdty", "PX_LAST")</f>
        <v>2.5000000000000001E-3</v>
      </c>
    </row>
    <row r="121" spans="1:3" x14ac:dyDescent="0.35">
      <c r="A121" t="s">
        <v>493</v>
      </c>
      <c r="B121">
        <f t="shared" si="0"/>
        <v>90</v>
      </c>
      <c r="C121">
        <f>_xll.BDP(A121&amp;" "&amp;B121&amp;" Comdty", "PX_LAST")</f>
        <v>2.5000000000000001E-3</v>
      </c>
    </row>
    <row r="122" spans="1:3" x14ac:dyDescent="0.35">
      <c r="A122" t="s">
        <v>493</v>
      </c>
      <c r="B122">
        <f t="shared" si="0"/>
        <v>90.25</v>
      </c>
      <c r="C122">
        <f>_xll.BDP(A122&amp;" "&amp;B122&amp;" Comdty", "PX_LAST")</f>
        <v>2.5000000000000001E-3</v>
      </c>
    </row>
    <row r="123" spans="1:3" x14ac:dyDescent="0.35">
      <c r="A123" t="s">
        <v>493</v>
      </c>
      <c r="B123">
        <f t="shared" si="0"/>
        <v>90.5</v>
      </c>
      <c r="C123">
        <f>_xll.BDP(A123&amp;" "&amp;B123&amp;" Comdty", "PX_LAST")</f>
        <v>2.5000000000000001E-3</v>
      </c>
    </row>
    <row r="124" spans="1:3" x14ac:dyDescent="0.35">
      <c r="A124" t="s">
        <v>493</v>
      </c>
      <c r="B124">
        <f t="shared" si="0"/>
        <v>90.75</v>
      </c>
      <c r="C124">
        <f>_xll.BDP(A124&amp;" "&amp;B124&amp;" Comdty", "PX_LAST")</f>
        <v>2.5000000000000001E-3</v>
      </c>
    </row>
    <row r="125" spans="1:3" x14ac:dyDescent="0.35">
      <c r="A125" t="s">
        <v>493</v>
      </c>
      <c r="B125">
        <f t="shared" si="0"/>
        <v>91</v>
      </c>
      <c r="C125">
        <f>_xll.BDP(A125&amp;" "&amp;B125&amp;" Comdty", "PX_LAST")</f>
        <v>2.5000000000000001E-3</v>
      </c>
    </row>
    <row r="126" spans="1:3" x14ac:dyDescent="0.35">
      <c r="A126" t="s">
        <v>493</v>
      </c>
      <c r="B126">
        <f t="shared" si="0"/>
        <v>91.25</v>
      </c>
      <c r="C126">
        <f>_xll.BDP(A126&amp;" "&amp;B126&amp;" Comdty", "PX_LAST")</f>
        <v>2.5000000000000001E-3</v>
      </c>
    </row>
    <row r="127" spans="1:3" x14ac:dyDescent="0.35">
      <c r="A127" t="s">
        <v>493</v>
      </c>
      <c r="B127">
        <f t="shared" si="0"/>
        <v>91.5</v>
      </c>
      <c r="C127">
        <f>_xll.BDP(A127&amp;" "&amp;B127&amp;" Comdty", "PX_LAST")</f>
        <v>2.5000000000000001E-3</v>
      </c>
    </row>
    <row r="128" spans="1:3" x14ac:dyDescent="0.35">
      <c r="A128" t="s">
        <v>493</v>
      </c>
      <c r="B128">
        <f t="shared" si="0"/>
        <v>91.75</v>
      </c>
      <c r="C128">
        <f>_xll.BDP(A128&amp;" "&amp;B128&amp;" Comdty", "PX_LAST")</f>
        <v>2.5000000000000001E-3</v>
      </c>
    </row>
    <row r="129" spans="1:11" x14ac:dyDescent="0.35">
      <c r="A129" t="s">
        <v>493</v>
      </c>
      <c r="B129">
        <f t="shared" si="0"/>
        <v>92</v>
      </c>
      <c r="C129">
        <f>_xll.BDP(A129&amp;" "&amp;B129&amp;" Comdty", "PX_LAST")</f>
        <v>2.5000000000000001E-3</v>
      </c>
    </row>
    <row r="130" spans="1:11" x14ac:dyDescent="0.35">
      <c r="A130" t="s">
        <v>493</v>
      </c>
      <c r="B130">
        <f t="shared" si="0"/>
        <v>92.25</v>
      </c>
      <c r="C130">
        <f>_xll.BDP(A130&amp;" "&amp;B130&amp;" Comdty", "PX_LAST")</f>
        <v>2.5000000000000001E-3</v>
      </c>
    </row>
    <row r="131" spans="1:11" x14ac:dyDescent="0.35">
      <c r="A131" t="s">
        <v>493</v>
      </c>
      <c r="B131">
        <f t="shared" si="0"/>
        <v>92.5</v>
      </c>
      <c r="C131">
        <f>_xll.BDP(A131&amp;" "&amp;B131&amp;" Comdty", "PX_LAST")</f>
        <v>2.5000000000000001E-3</v>
      </c>
    </row>
    <row r="132" spans="1:11" x14ac:dyDescent="0.35">
      <c r="A132" t="s">
        <v>493</v>
      </c>
      <c r="B132">
        <f>B133-0.25</f>
        <v>92.75</v>
      </c>
      <c r="C132">
        <f>_xll.BDP(A132&amp;" "&amp;B132&amp;" Comdty", "PX_LAST")</f>
        <v>2.5000000000000001E-3</v>
      </c>
    </row>
    <row r="133" spans="1:11" x14ac:dyDescent="0.35">
      <c r="A133" t="s">
        <v>493</v>
      </c>
      <c r="B133">
        <v>93</v>
      </c>
      <c r="C133">
        <f>_xll.BDP(A133&amp;" "&amp;B133&amp;" Comdty", "PX_LAST")</f>
        <v>2.5000000000000001E-3</v>
      </c>
    </row>
    <row r="134" spans="1:11" x14ac:dyDescent="0.35">
      <c r="A134" t="s">
        <v>493</v>
      </c>
      <c r="B134">
        <f>B133+0.25</f>
        <v>93.25</v>
      </c>
      <c r="C134">
        <f>_xll.BDP(A134&amp;" "&amp;B134&amp;" Comdty", "PX_LAST")</f>
        <v>2.5000000000000001E-3</v>
      </c>
    </row>
    <row r="135" spans="1:11" x14ac:dyDescent="0.35">
      <c r="A135" t="s">
        <v>493</v>
      </c>
      <c r="B135">
        <f>B134+0.25</f>
        <v>93.5</v>
      </c>
      <c r="C135">
        <f>_xll.BDP(A135&amp;" "&amp;B135&amp;" Comdty", "PX_LAST")</f>
        <v>2.5000000000000001E-3</v>
      </c>
    </row>
    <row r="136" spans="1:11" x14ac:dyDescent="0.35">
      <c r="A136" t="s">
        <v>493</v>
      </c>
      <c r="B136">
        <f t="shared" ref="B136:B189" si="1">B135+0.125</f>
        <v>93.625</v>
      </c>
      <c r="C136">
        <f>_xll.BDP(A136&amp;" "&amp;B136&amp;" Comdty", "PX_LAST")</f>
        <v>2.5000000000000001E-3</v>
      </c>
    </row>
    <row r="137" spans="1:11" x14ac:dyDescent="0.35">
      <c r="A137" t="s">
        <v>493</v>
      </c>
      <c r="B137">
        <f t="shared" si="1"/>
        <v>93.75</v>
      </c>
      <c r="C137">
        <f>_xll.BDP(A137&amp;" "&amp;B137&amp;" Comdty", "PX_LAST")</f>
        <v>2.5000000000000001E-3</v>
      </c>
    </row>
    <row r="138" spans="1:11" x14ac:dyDescent="0.35">
      <c r="A138" t="s">
        <v>493</v>
      </c>
      <c r="B138">
        <f t="shared" si="1"/>
        <v>93.875</v>
      </c>
      <c r="C138">
        <f>_xll.BDP(A138&amp;" "&amp;B138&amp;" Comdty", "PX_LAST")</f>
        <v>2.5000000000000001E-3</v>
      </c>
    </row>
    <row r="139" spans="1:11" x14ac:dyDescent="0.35">
      <c r="A139" t="s">
        <v>493</v>
      </c>
      <c r="B139">
        <f t="shared" si="1"/>
        <v>94</v>
      </c>
      <c r="C139">
        <f>_xll.BDP(A139&amp;" "&amp;B139&amp;" Comdty", "PX_LAST")</f>
        <v>2.5000000000000001E-3</v>
      </c>
    </row>
    <row r="140" spans="1:11" x14ac:dyDescent="0.35">
      <c r="A140" t="s">
        <v>493</v>
      </c>
      <c r="B140">
        <f t="shared" si="1"/>
        <v>94.125</v>
      </c>
      <c r="C140">
        <f>_xll.BDP(A140&amp;" "&amp;B140&amp;" Comdty", "PX_LAST")</f>
        <v>2.5000000000000001E-3</v>
      </c>
    </row>
    <row r="141" spans="1:11" x14ac:dyDescent="0.35">
      <c r="A141" t="s">
        <v>493</v>
      </c>
      <c r="B141">
        <f t="shared" si="1"/>
        <v>94.25</v>
      </c>
      <c r="C141">
        <f>_xll.BDP(A141&amp;" "&amp;B141&amp;" Comdty", "PX_LAST")</f>
        <v>2.5000000000000001E-3</v>
      </c>
      <c r="H141" t="s">
        <v>495</v>
      </c>
      <c r="I141" t="s">
        <v>440</v>
      </c>
      <c r="J141" t="s">
        <v>286</v>
      </c>
      <c r="K141" t="s">
        <v>287</v>
      </c>
    </row>
    <row r="142" spans="1:11" x14ac:dyDescent="0.35">
      <c r="A142" t="s">
        <v>493</v>
      </c>
      <c r="B142">
        <f t="shared" si="1"/>
        <v>94.375</v>
      </c>
      <c r="C142">
        <f>_xll.BDP(A142&amp;" "&amp;B142&amp;" Comdty", "PX_LAST")</f>
        <v>5.0000000000000001E-3</v>
      </c>
      <c r="H142" s="120">
        <v>45352</v>
      </c>
      <c r="I142">
        <v>4.3099999999999996</v>
      </c>
      <c r="J142">
        <v>4.4000000000000004</v>
      </c>
      <c r="K142">
        <v>4.4000000000000004</v>
      </c>
    </row>
    <row r="143" spans="1:11" x14ac:dyDescent="0.35">
      <c r="A143" t="s">
        <v>493</v>
      </c>
      <c r="B143">
        <f t="shared" si="1"/>
        <v>94.5</v>
      </c>
      <c r="C143">
        <f>_xll.BDP(A143&amp;" "&amp;B143&amp;" Comdty", "PX_LAST")</f>
        <v>5.0000000000000001E-3</v>
      </c>
      <c r="H143" s="120">
        <v>45383</v>
      </c>
      <c r="I143">
        <v>3.33</v>
      </c>
      <c r="J143">
        <v>2.7</v>
      </c>
      <c r="K143">
        <v>3.4</v>
      </c>
    </row>
    <row r="144" spans="1:11" x14ac:dyDescent="0.35">
      <c r="A144" t="s">
        <v>493</v>
      </c>
      <c r="B144">
        <f t="shared" si="1"/>
        <v>94.625</v>
      </c>
      <c r="C144">
        <f>_xll.BDP(A144&amp;" "&amp;B144&amp;" Comdty", "PX_LAST")</f>
        <v>7.4999999999999997E-3</v>
      </c>
      <c r="H144" s="120">
        <v>45413</v>
      </c>
      <c r="I144">
        <v>3.16</v>
      </c>
      <c r="J144">
        <v>2.6</v>
      </c>
      <c r="K144">
        <v>3.1</v>
      </c>
    </row>
    <row r="145" spans="1:13" x14ac:dyDescent="0.35">
      <c r="A145" t="s">
        <v>493</v>
      </c>
      <c r="B145">
        <f t="shared" si="1"/>
        <v>94.75</v>
      </c>
      <c r="C145">
        <f>_xll.BDP(A145&amp;" "&amp;B145&amp;" Comdty", "PX_LAST")</f>
        <v>1.4999999999999999E-2</v>
      </c>
      <c r="H145" s="120">
        <v>45444</v>
      </c>
      <c r="I145">
        <v>3.25</v>
      </c>
      <c r="J145">
        <v>2.7</v>
      </c>
      <c r="K145">
        <v>3.1</v>
      </c>
    </row>
    <row r="146" spans="1:13" x14ac:dyDescent="0.35">
      <c r="A146" t="s">
        <v>493</v>
      </c>
      <c r="B146">
        <f t="shared" si="1"/>
        <v>94.875</v>
      </c>
      <c r="C146">
        <f>_xll.BDP(A146&amp;" "&amp;B146&amp;" Comdty", "PX_LAST")</f>
        <v>2.75E-2</v>
      </c>
      <c r="H146" s="120">
        <v>45474</v>
      </c>
      <c r="I146">
        <v>3.86</v>
      </c>
      <c r="J146">
        <v>2.7</v>
      </c>
      <c r="K146">
        <v>3.7</v>
      </c>
    </row>
    <row r="147" spans="1:13" x14ac:dyDescent="0.35">
      <c r="A147" t="s">
        <v>493</v>
      </c>
      <c r="B147">
        <f t="shared" si="1"/>
        <v>95</v>
      </c>
      <c r="C147">
        <f>_xll.BDP(A147&amp;" "&amp;B147&amp;" Comdty", "PX_LAST")</f>
        <v>0.05</v>
      </c>
      <c r="H147" s="120">
        <v>45505</v>
      </c>
      <c r="I147">
        <v>3.87</v>
      </c>
      <c r="J147">
        <v>2.7</v>
      </c>
      <c r="K147">
        <v>3.5</v>
      </c>
    </row>
    <row r="148" spans="1:13" x14ac:dyDescent="0.35">
      <c r="A148" t="s">
        <v>493</v>
      </c>
      <c r="B148">
        <f t="shared" si="1"/>
        <v>95.125</v>
      </c>
      <c r="C148">
        <f>_xll.BDP(A148&amp;" "&amp;B148&amp;" Comdty", "PX_LAST")</f>
        <v>8.2500000000000004E-2</v>
      </c>
      <c r="H148" s="120">
        <v>45536</v>
      </c>
      <c r="I148">
        <v>3.48</v>
      </c>
      <c r="J148">
        <v>2.7</v>
      </c>
      <c r="K148">
        <v>3.1</v>
      </c>
      <c r="M148">
        <v>1.8</v>
      </c>
    </row>
    <row r="149" spans="1:13" x14ac:dyDescent="0.35">
      <c r="A149" t="s">
        <v>493</v>
      </c>
      <c r="B149">
        <f t="shared" si="1"/>
        <v>95.25</v>
      </c>
      <c r="C149">
        <f>_xll.BDP(A149&amp;" "&amp;B149&amp;" Comdty", "PX_LAST")</f>
        <v>0.13750000000000001</v>
      </c>
      <c r="H149" s="120">
        <v>45566</v>
      </c>
      <c r="I149">
        <v>3.95</v>
      </c>
      <c r="J149">
        <v>2.9</v>
      </c>
      <c r="K149">
        <v>3.6</v>
      </c>
      <c r="M149">
        <v>1.4</v>
      </c>
    </row>
    <row r="150" spans="1:13" x14ac:dyDescent="0.35">
      <c r="A150" t="s">
        <v>493</v>
      </c>
      <c r="B150">
        <f t="shared" si="1"/>
        <v>95.375</v>
      </c>
      <c r="C150">
        <f>_xll.BDP(A150&amp;" "&amp;B150&amp;" Comdty", "PX_LAST")</f>
        <v>0.21249999999999999</v>
      </c>
      <c r="H150" s="120">
        <v>45597</v>
      </c>
      <c r="I150">
        <v>4.1500000000000004</v>
      </c>
      <c r="J150">
        <v>3.5</v>
      </c>
      <c r="K150">
        <v>3.9</v>
      </c>
      <c r="M150">
        <v>1.5</v>
      </c>
    </row>
    <row r="151" spans="1:13" x14ac:dyDescent="0.35">
      <c r="A151" t="s">
        <v>494</v>
      </c>
      <c r="B151">
        <f t="shared" si="1"/>
        <v>95.5</v>
      </c>
      <c r="C151">
        <f>_xll.BDP(A151&amp;" "&amp;B151&amp;" Comdty", "PX_LAST")</f>
        <v>0.11</v>
      </c>
      <c r="H151" s="120">
        <v>45627</v>
      </c>
      <c r="I151">
        <v>4.28</v>
      </c>
      <c r="J151">
        <v>3.2</v>
      </c>
      <c r="K151">
        <v>4.0999999999999996</v>
      </c>
      <c r="M151">
        <v>1.2</v>
      </c>
    </row>
    <row r="152" spans="1:13" x14ac:dyDescent="0.35">
      <c r="A152" t="s">
        <v>494</v>
      </c>
      <c r="B152">
        <f t="shared" si="1"/>
        <v>95.625</v>
      </c>
      <c r="C152">
        <f>_xll.BDP(A152&amp;" "&amp;B152&amp;" Comdty", "PX_LAST")</f>
        <v>8.7499999999999994E-2</v>
      </c>
      <c r="H152" s="120">
        <v>45658</v>
      </c>
      <c r="I152">
        <v>4.17</v>
      </c>
      <c r="J152">
        <v>3.9</v>
      </c>
      <c r="K152">
        <v>3.9</v>
      </c>
      <c r="M152">
        <v>1.2</v>
      </c>
    </row>
    <row r="153" spans="1:13" x14ac:dyDescent="0.35">
      <c r="A153" t="s">
        <v>494</v>
      </c>
      <c r="B153">
        <f t="shared" si="1"/>
        <v>95.75</v>
      </c>
      <c r="C153">
        <f>_xll.BDP(A153&amp;" "&amp;B153&amp;" Comdty", "PX_LAST")</f>
        <v>7.0000000000000007E-2</v>
      </c>
      <c r="H153" s="120">
        <v>45689</v>
      </c>
      <c r="I153">
        <v>4.01</v>
      </c>
      <c r="J153">
        <v>3.2</v>
      </c>
      <c r="K153">
        <v>3.8</v>
      </c>
      <c r="M153">
        <v>1.2</v>
      </c>
    </row>
    <row r="154" spans="1:13" x14ac:dyDescent="0.35">
      <c r="A154" t="s">
        <v>494</v>
      </c>
      <c r="B154">
        <f t="shared" si="1"/>
        <v>95.875</v>
      </c>
      <c r="C154">
        <f>_xll.BDP(A154&amp;" "&amp;B154&amp;" Comdty", "PX_LAST")</f>
        <v>5.7500000000000002E-2</v>
      </c>
      <c r="H154" s="120"/>
      <c r="M154">
        <v>1.2</v>
      </c>
    </row>
    <row r="155" spans="1:13" x14ac:dyDescent="0.35">
      <c r="A155" t="s">
        <v>494</v>
      </c>
      <c r="B155">
        <f t="shared" si="1"/>
        <v>96</v>
      </c>
      <c r="C155">
        <f>_xll.BDP(A155&amp;" "&amp;B155&amp;" Comdty", "PX_LAST")</f>
        <v>4.7500000000000001E-2</v>
      </c>
      <c r="H155" s="120"/>
      <c r="M155">
        <v>1.6</v>
      </c>
    </row>
    <row r="156" spans="1:13" x14ac:dyDescent="0.35">
      <c r="A156" t="s">
        <v>494</v>
      </c>
      <c r="B156">
        <f t="shared" si="1"/>
        <v>96.125</v>
      </c>
      <c r="C156">
        <f>_xll.BDP(A156&amp;" "&amp;B156&amp;" Comdty", "PX_LAST")</f>
        <v>0.04</v>
      </c>
      <c r="H156" s="120"/>
      <c r="M156">
        <v>1.1000000000000001</v>
      </c>
    </row>
    <row r="157" spans="1:13" x14ac:dyDescent="0.35">
      <c r="A157" t="s">
        <v>494</v>
      </c>
      <c r="B157">
        <f t="shared" si="1"/>
        <v>96.25</v>
      </c>
      <c r="C157">
        <f>_xll.BDP(A157&amp;" "&amp;B157&amp;" Comdty", "PX_LAST")</f>
        <v>3.5000000000000003E-2</v>
      </c>
      <c r="H157" s="120"/>
      <c r="M157">
        <f>AVERAGE(M148:M156)</f>
        <v>1.3555555555555554</v>
      </c>
    </row>
    <row r="158" spans="1:13" x14ac:dyDescent="0.35">
      <c r="A158" t="s">
        <v>494</v>
      </c>
      <c r="B158">
        <f t="shared" si="1"/>
        <v>96.375</v>
      </c>
      <c r="C158">
        <f>_xll.BDP(A158&amp;" "&amp;B158&amp;" Comdty", "PX_LAST")</f>
        <v>3.2500000000000001E-2</v>
      </c>
      <c r="H158" s="120"/>
    </row>
    <row r="159" spans="1:13" x14ac:dyDescent="0.35">
      <c r="A159" t="s">
        <v>494</v>
      </c>
      <c r="B159">
        <f t="shared" si="1"/>
        <v>96.5</v>
      </c>
      <c r="C159">
        <f>_xll.BDP(A159&amp;" "&amp;B159&amp;" Comdty", "PX_LAST")</f>
        <v>2.75E-2</v>
      </c>
      <c r="H159" s="120"/>
    </row>
    <row r="160" spans="1:13" x14ac:dyDescent="0.35">
      <c r="A160" t="s">
        <v>494</v>
      </c>
      <c r="B160">
        <f t="shared" si="1"/>
        <v>96.625</v>
      </c>
      <c r="C160">
        <f>_xll.BDP(A160&amp;" "&amp;B160&amp;" Comdty", "PX_LAST")</f>
        <v>2.5000000000000001E-2</v>
      </c>
    </row>
    <row r="161" spans="1:3" x14ac:dyDescent="0.35">
      <c r="A161" t="s">
        <v>494</v>
      </c>
      <c r="B161">
        <f t="shared" si="1"/>
        <v>96.75</v>
      </c>
      <c r="C161">
        <f>_xll.BDP(A161&amp;" "&amp;B161&amp;" Comdty", "PX_LAST")</f>
        <v>2.2499999999999999E-2</v>
      </c>
    </row>
    <row r="162" spans="1:3" x14ac:dyDescent="0.35">
      <c r="A162" t="s">
        <v>494</v>
      </c>
      <c r="B162">
        <f t="shared" si="1"/>
        <v>96.875</v>
      </c>
      <c r="C162">
        <f>_xll.BDP(A162&amp;" "&amp;B162&amp;" Comdty", "PX_LAST")</f>
        <v>0.02</v>
      </c>
    </row>
    <row r="163" spans="1:3" x14ac:dyDescent="0.35">
      <c r="A163" t="s">
        <v>494</v>
      </c>
      <c r="B163">
        <f t="shared" si="1"/>
        <v>97</v>
      </c>
      <c r="C163">
        <f>_xll.BDP(A163&amp;" "&amp;B163&amp;" Comdty", "PX_LAST")</f>
        <v>0.02</v>
      </c>
    </row>
    <row r="164" spans="1:3" x14ac:dyDescent="0.35">
      <c r="A164" t="s">
        <v>494</v>
      </c>
      <c r="B164">
        <f t="shared" si="1"/>
        <v>97.125</v>
      </c>
      <c r="C164">
        <f>_xll.BDP(A164&amp;" "&amp;B164&amp;" Comdty", "PX_LAST")</f>
        <v>1.7500000000000002E-2</v>
      </c>
    </row>
    <row r="165" spans="1:3" x14ac:dyDescent="0.35">
      <c r="A165" t="s">
        <v>494</v>
      </c>
      <c r="B165">
        <f t="shared" si="1"/>
        <v>97.25</v>
      </c>
      <c r="C165">
        <f>_xll.BDP(A165&amp;" "&amp;B165&amp;" Comdty", "PX_LAST")</f>
        <v>1.4999999999999999E-2</v>
      </c>
    </row>
    <row r="166" spans="1:3" x14ac:dyDescent="0.35">
      <c r="A166" t="s">
        <v>494</v>
      </c>
      <c r="B166">
        <f t="shared" si="1"/>
        <v>97.375</v>
      </c>
      <c r="C166">
        <f>_xll.BDP(A166&amp;" "&amp;B166&amp;" Comdty", "PX_LAST")</f>
        <v>1.4999999999999999E-2</v>
      </c>
    </row>
    <row r="167" spans="1:3" x14ac:dyDescent="0.35">
      <c r="A167" t="s">
        <v>494</v>
      </c>
      <c r="B167">
        <f t="shared" si="1"/>
        <v>97.5</v>
      </c>
      <c r="C167">
        <f>_xll.BDP(A167&amp;" "&amp;B167&amp;" Comdty", "PX_LAST")</f>
        <v>1.2500000000000001E-2</v>
      </c>
    </row>
    <row r="168" spans="1:3" x14ac:dyDescent="0.35">
      <c r="A168" t="s">
        <v>494</v>
      </c>
      <c r="B168">
        <f t="shared" si="1"/>
        <v>97.625</v>
      </c>
      <c r="C168">
        <f>_xll.BDP(A168&amp;" "&amp;B168&amp;" Comdty", "PX_LAST")</f>
        <v>0.01</v>
      </c>
    </row>
    <row r="169" spans="1:3" x14ac:dyDescent="0.35">
      <c r="A169" t="s">
        <v>494</v>
      </c>
      <c r="B169">
        <f t="shared" si="1"/>
        <v>97.75</v>
      </c>
      <c r="C169">
        <f>_xll.BDP(A169&amp;" "&amp;B169&amp;" Comdty", "PX_LAST")</f>
        <v>0.01</v>
      </c>
    </row>
    <row r="170" spans="1:3" x14ac:dyDescent="0.35">
      <c r="A170" t="s">
        <v>494</v>
      </c>
      <c r="B170">
        <f t="shared" si="1"/>
        <v>97.875</v>
      </c>
      <c r="C170">
        <f>_xll.BDP(A170&amp;" "&amp;B170&amp;" Comdty", "PX_LAST")</f>
        <v>7.4999999999999997E-3</v>
      </c>
    </row>
    <row r="171" spans="1:3" x14ac:dyDescent="0.35">
      <c r="A171" t="s">
        <v>494</v>
      </c>
      <c r="B171">
        <f t="shared" si="1"/>
        <v>98</v>
      </c>
      <c r="C171">
        <f>_xll.BDP(A171&amp;" "&amp;B171&amp;" Comdty", "PX_LAST")</f>
        <v>7.4999999999999997E-3</v>
      </c>
    </row>
    <row r="172" spans="1:3" x14ac:dyDescent="0.35">
      <c r="A172" t="s">
        <v>494</v>
      </c>
      <c r="B172">
        <f t="shared" si="1"/>
        <v>98.125</v>
      </c>
      <c r="C172">
        <f>_xll.BDP(A172&amp;" "&amp;B172&amp;" Comdty", "PX_LAST")</f>
        <v>7.4999999999999997E-3</v>
      </c>
    </row>
    <row r="173" spans="1:3" x14ac:dyDescent="0.35">
      <c r="A173" t="s">
        <v>494</v>
      </c>
      <c r="B173">
        <f t="shared" si="1"/>
        <v>98.25</v>
      </c>
      <c r="C173">
        <f>_xll.BDP(A173&amp;" "&amp;B173&amp;" Comdty", "PX_LAST")</f>
        <v>7.4999999999999997E-3</v>
      </c>
    </row>
    <row r="174" spans="1:3" x14ac:dyDescent="0.35">
      <c r="A174" t="s">
        <v>494</v>
      </c>
      <c r="B174">
        <f t="shared" si="1"/>
        <v>98.375</v>
      </c>
      <c r="C174">
        <f>_xll.BDP(A174&amp;" "&amp;B174&amp;" Comdty", "PX_LAST")</f>
        <v>5.0000000000000001E-3</v>
      </c>
    </row>
    <row r="175" spans="1:3" x14ac:dyDescent="0.35">
      <c r="A175" t="s">
        <v>494</v>
      </c>
      <c r="B175">
        <f t="shared" si="1"/>
        <v>98.5</v>
      </c>
      <c r="C175">
        <f>_xll.BDP(A175&amp;" "&amp;B175&amp;" Comdty", "PX_LAST")</f>
        <v>5.0000000000000001E-3</v>
      </c>
    </row>
    <row r="176" spans="1:3" x14ac:dyDescent="0.35">
      <c r="A176" t="s">
        <v>494</v>
      </c>
      <c r="B176">
        <f t="shared" si="1"/>
        <v>98.625</v>
      </c>
      <c r="C176">
        <f>_xll.BDP(A176&amp;" "&amp;B176&amp;" Comdty", "PX_LAST")</f>
        <v>5.0000000000000001E-3</v>
      </c>
    </row>
    <row r="177" spans="1:3" x14ac:dyDescent="0.35">
      <c r="A177" t="s">
        <v>494</v>
      </c>
      <c r="B177">
        <f t="shared" si="1"/>
        <v>98.75</v>
      </c>
      <c r="C177">
        <f>_xll.BDP(A177&amp;" "&amp;B177&amp;" Comdty", "PX_LAST")</f>
        <v>2.5000000000000001E-3</v>
      </c>
    </row>
    <row r="178" spans="1:3" x14ac:dyDescent="0.35">
      <c r="A178" t="s">
        <v>494</v>
      </c>
      <c r="B178">
        <f t="shared" si="1"/>
        <v>98.875</v>
      </c>
      <c r="C178">
        <f>_xll.BDP(A178&amp;" "&amp;B178&amp;" Comdty", "PX_LAST")</f>
        <v>2.5000000000000001E-3</v>
      </c>
    </row>
    <row r="179" spans="1:3" x14ac:dyDescent="0.35">
      <c r="A179" t="s">
        <v>494</v>
      </c>
      <c r="B179">
        <f t="shared" si="1"/>
        <v>99</v>
      </c>
      <c r="C179">
        <f>_xll.BDP(A179&amp;" "&amp;B179&amp;" Comdty", "PX_LAST")</f>
        <v>2.5000000000000001E-3</v>
      </c>
    </row>
    <row r="180" spans="1:3" x14ac:dyDescent="0.35">
      <c r="A180" t="s">
        <v>494</v>
      </c>
      <c r="B180">
        <f t="shared" si="1"/>
        <v>99.125</v>
      </c>
      <c r="C180">
        <f>_xll.BDP(A180&amp;" "&amp;B180&amp;" Comdty", "PX_LAST")</f>
        <v>2.5000000000000001E-3</v>
      </c>
    </row>
    <row r="181" spans="1:3" x14ac:dyDescent="0.35">
      <c r="A181" t="s">
        <v>494</v>
      </c>
      <c r="B181">
        <f t="shared" si="1"/>
        <v>99.25</v>
      </c>
      <c r="C181">
        <f>_xll.BDP(A181&amp;" "&amp;B181&amp;" Comdty", "PX_LAST")</f>
        <v>2.5000000000000001E-3</v>
      </c>
    </row>
    <row r="182" spans="1:3" x14ac:dyDescent="0.35">
      <c r="A182" t="s">
        <v>494</v>
      </c>
      <c r="B182">
        <f t="shared" si="1"/>
        <v>99.375</v>
      </c>
      <c r="C182">
        <f>_xll.BDP(A182&amp;" "&amp;B182&amp;" Comdty", "PX_LAST")</f>
        <v>2.5000000000000001E-3</v>
      </c>
    </row>
    <row r="183" spans="1:3" x14ac:dyDescent="0.35">
      <c r="A183" t="s">
        <v>494</v>
      </c>
      <c r="B183">
        <f t="shared" si="1"/>
        <v>99.5</v>
      </c>
      <c r="C183">
        <f>_xll.BDP(A183&amp;" "&amp;B183&amp;" Comdty", "PX_LAST")</f>
        <v>2.5000000000000001E-3</v>
      </c>
    </row>
    <row r="184" spans="1:3" x14ac:dyDescent="0.35">
      <c r="A184" t="s">
        <v>494</v>
      </c>
      <c r="B184">
        <f t="shared" si="1"/>
        <v>99.625</v>
      </c>
      <c r="C184">
        <f>_xll.BDP(A184&amp;" "&amp;B184&amp;" Comdty", "PX_LAST")</f>
        <v>2.5000000000000001E-3</v>
      </c>
    </row>
    <row r="185" spans="1:3" x14ac:dyDescent="0.35">
      <c r="A185" t="s">
        <v>494</v>
      </c>
      <c r="B185">
        <f t="shared" si="1"/>
        <v>99.75</v>
      </c>
      <c r="C185">
        <f>_xll.BDP(A185&amp;" "&amp;B185&amp;" Comdty", "PX_LAST")</f>
        <v>2.5000000000000001E-3</v>
      </c>
    </row>
    <row r="186" spans="1:3" x14ac:dyDescent="0.35">
      <c r="A186" t="s">
        <v>494</v>
      </c>
      <c r="B186">
        <f t="shared" si="1"/>
        <v>99.875</v>
      </c>
      <c r="C186">
        <f>_xll.BDP(A186&amp;" "&amp;B186&amp;" Comdty", "PX_LAST")</f>
        <v>2.5000000000000001E-3</v>
      </c>
    </row>
    <row r="187" spans="1:3" x14ac:dyDescent="0.35">
      <c r="A187" t="s">
        <v>494</v>
      </c>
      <c r="B187">
        <f t="shared" si="1"/>
        <v>100</v>
      </c>
      <c r="C187">
        <f>_xll.BDP(A187&amp;" "&amp;B187&amp;" Comdty", "PX_LAST")</f>
        <v>2.5000000000000001E-3</v>
      </c>
    </row>
    <row r="188" spans="1:3" x14ac:dyDescent="0.35">
      <c r="A188" t="s">
        <v>494</v>
      </c>
      <c r="B188">
        <f t="shared" si="1"/>
        <v>100.125</v>
      </c>
      <c r="C188">
        <f>_xll.BDP(A188&amp;" "&amp;B188&amp;" Comdty", "PX_LAST")</f>
        <v>2.5000000000000001E-3</v>
      </c>
    </row>
    <row r="189" spans="1:3" x14ac:dyDescent="0.35">
      <c r="A189" t="s">
        <v>494</v>
      </c>
      <c r="B189">
        <f t="shared" si="1"/>
        <v>100.25</v>
      </c>
      <c r="C189">
        <f>_xll.BDP(A189&amp;" "&amp;B189&amp;" Comdty", "PX_LAST")</f>
        <v>2.5000000000000001E-3</v>
      </c>
    </row>
  </sheetData>
  <hyperlinks>
    <hyperlink ref="C3" r:id="rId1" xr:uid="{ECEEB3A6-FDF1-42BF-A8C5-BD3C66B6F442}"/>
    <hyperlink ref="C7" r:id="rId2" xr:uid="{523F885E-CCD7-475A-BADB-F19CC70B239A}"/>
    <hyperlink ref="C19" r:id="rId3" xr:uid="{5E74D47E-A98D-4478-9B2C-01DFDFE9137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91565-E069-45FD-99C4-C6AB9352D4E3}">
  <dimension ref="A13:AV137"/>
  <sheetViews>
    <sheetView workbookViewId="0"/>
  </sheetViews>
  <sheetFormatPr defaultRowHeight="14.5" x14ac:dyDescent="0.35"/>
  <cols>
    <col min="5" max="5" width="11.08984375" bestFit="1" customWidth="1"/>
    <col min="12" max="13" width="25.90625" customWidth="1"/>
    <col min="14" max="14" width="9.36328125" customWidth="1"/>
    <col min="16" max="16" width="11.36328125" bestFit="1" customWidth="1"/>
    <col min="17" max="17" width="2.90625" bestFit="1" customWidth="1"/>
    <col min="23" max="23" width="9.54296875" bestFit="1" customWidth="1"/>
    <col min="25" max="31" width="20.54296875" customWidth="1"/>
  </cols>
  <sheetData>
    <row r="13" spans="25:26" x14ac:dyDescent="0.35">
      <c r="Y13">
        <v>8.36</v>
      </c>
      <c r="Z13">
        <v>14.7</v>
      </c>
    </row>
    <row r="14" spans="25:26" x14ac:dyDescent="0.35">
      <c r="Y14">
        <f>Y13*0.2</f>
        <v>1.6719999999999999</v>
      </c>
      <c r="Z14">
        <f>Z13*0.2</f>
        <v>2.94</v>
      </c>
    </row>
    <row r="16" spans="25:26" x14ac:dyDescent="0.35">
      <c r="Y16">
        <v>1.4</v>
      </c>
      <c r="Z16">
        <v>1.925</v>
      </c>
    </row>
    <row r="17" spans="25:26" x14ac:dyDescent="0.35">
      <c r="Y17">
        <f>Y16/Y13</f>
        <v>0.1674641148325359</v>
      </c>
      <c r="Z17">
        <f>Z16/Z13</f>
        <v>0.13095238095238096</v>
      </c>
    </row>
    <row r="63" spans="2:11" x14ac:dyDescent="0.35">
      <c r="C63" t="s">
        <v>326</v>
      </c>
      <c r="F63" s="91">
        <f>SUM(F64:F65)</f>
        <v>44.972946384653227</v>
      </c>
      <c r="G63" s="91">
        <f>SUM(G64:G65)</f>
        <v>44.9</v>
      </c>
    </row>
    <row r="64" spans="2:11" x14ac:dyDescent="0.35">
      <c r="B64" t="s">
        <v>327</v>
      </c>
      <c r="C64" t="s">
        <v>255</v>
      </c>
      <c r="D64">
        <v>1050</v>
      </c>
      <c r="E64" s="106">
        <f>D64/0.855</f>
        <v>1228.0701754385966</v>
      </c>
      <c r="F64" s="91">
        <f>E64*0.03</f>
        <v>36.842105263157897</v>
      </c>
      <c r="G64" s="91">
        <v>36.799999999999997</v>
      </c>
      <c r="I64">
        <v>191.8</v>
      </c>
      <c r="J64">
        <f>I64/E64</f>
        <v>0.15617999999999999</v>
      </c>
      <c r="K64">
        <f>G64/I64</f>
        <v>0.19186652763295095</v>
      </c>
    </row>
    <row r="65" spans="1:48" x14ac:dyDescent="0.35">
      <c r="B65" t="s">
        <v>328</v>
      </c>
      <c r="C65" t="s">
        <v>257</v>
      </c>
      <c r="D65">
        <v>290</v>
      </c>
      <c r="E65" s="106">
        <f>D65/1.07</f>
        <v>271.02803738317755</v>
      </c>
      <c r="F65" s="91">
        <f>E65*0.03</f>
        <v>8.130841121495326</v>
      </c>
      <c r="G65" s="91">
        <v>8.1</v>
      </c>
      <c r="I65">
        <v>57.8</v>
      </c>
      <c r="J65">
        <f>I65/E65</f>
        <v>0.21326206896551725</v>
      </c>
      <c r="K65">
        <f>G65/I65</f>
        <v>0.14013840830449828</v>
      </c>
    </row>
    <row r="67" spans="1:48" x14ac:dyDescent="0.35">
      <c r="E67" s="89">
        <v>110359.375</v>
      </c>
    </row>
    <row r="68" spans="1:48" x14ac:dyDescent="0.35">
      <c r="E68" s="89">
        <v>110375</v>
      </c>
    </row>
    <row r="69" spans="1:48" x14ac:dyDescent="0.35">
      <c r="E69" s="175">
        <f>E67-E68</f>
        <v>-15.625</v>
      </c>
      <c r="K69">
        <v>13.99</v>
      </c>
      <c r="L69">
        <v>0.14000000000000001</v>
      </c>
      <c r="M69" t="s">
        <v>348</v>
      </c>
      <c r="N69" s="118">
        <f>L69/1.4</f>
        <v>0.10000000000000002</v>
      </c>
    </row>
    <row r="70" spans="1:48" x14ac:dyDescent="0.35">
      <c r="B70">
        <v>6337</v>
      </c>
      <c r="K70">
        <f>K69/1.4</f>
        <v>9.9928571428571438</v>
      </c>
      <c r="L70">
        <v>0.115</v>
      </c>
      <c r="M70" t="s">
        <v>328</v>
      </c>
      <c r="N70" s="118">
        <f t="shared" ref="N70:N72" si="0">L70/1.4</f>
        <v>8.2142857142857156E-2</v>
      </c>
      <c r="V70" t="s">
        <v>349</v>
      </c>
      <c r="W70" t="s">
        <v>350</v>
      </c>
      <c r="X70" t="s">
        <v>351</v>
      </c>
      <c r="Y70" t="s">
        <v>352</v>
      </c>
      <c r="Z70" t="s">
        <v>353</v>
      </c>
      <c r="AA70" t="s">
        <v>354</v>
      </c>
      <c r="AB70" t="s">
        <v>355</v>
      </c>
      <c r="AC70" t="s">
        <v>356</v>
      </c>
      <c r="AD70" t="s">
        <v>357</v>
      </c>
      <c r="AE70" t="s">
        <v>137</v>
      </c>
      <c r="AF70" t="s">
        <v>358</v>
      </c>
      <c r="AG70" t="s">
        <v>359</v>
      </c>
      <c r="AH70" t="s">
        <v>360</v>
      </c>
      <c r="AI70" t="s">
        <v>361</v>
      </c>
      <c r="AJ70" t="s">
        <v>362</v>
      </c>
      <c r="AK70" t="s">
        <v>363</v>
      </c>
      <c r="AL70" t="s">
        <v>364</v>
      </c>
      <c r="AM70" t="s">
        <v>365</v>
      </c>
      <c r="AN70" t="s">
        <v>366</v>
      </c>
      <c r="AO70" t="s">
        <v>367</v>
      </c>
      <c r="AP70" t="s">
        <v>368</v>
      </c>
      <c r="AQ70" t="s">
        <v>369</v>
      </c>
      <c r="AR70" t="s">
        <v>370</v>
      </c>
      <c r="AS70" t="s">
        <v>371</v>
      </c>
      <c r="AT70" t="s">
        <v>372</v>
      </c>
      <c r="AU70" t="s">
        <v>373</v>
      </c>
      <c r="AV70" t="s">
        <v>374</v>
      </c>
    </row>
    <row r="71" spans="1:48" x14ac:dyDescent="0.35">
      <c r="B71">
        <v>2522</v>
      </c>
      <c r="K71">
        <f>0.23</f>
        <v>0.23</v>
      </c>
      <c r="L71">
        <v>0.34</v>
      </c>
      <c r="M71" t="s">
        <v>297</v>
      </c>
      <c r="N71" s="118">
        <f t="shared" si="0"/>
        <v>0.24285714285714288</v>
      </c>
      <c r="V71" s="46">
        <v>33476</v>
      </c>
      <c r="W71">
        <v>5.681</v>
      </c>
      <c r="X71">
        <v>6.6310000000000002</v>
      </c>
      <c r="Y71">
        <v>6.1230000000000002</v>
      </c>
      <c r="Z71">
        <v>5.8659999999999997</v>
      </c>
      <c r="AA71">
        <v>5.7830000000000004</v>
      </c>
      <c r="AB71">
        <v>5.8140000000000001</v>
      </c>
      <c r="AC71">
        <v>5.8220000000000001</v>
      </c>
      <c r="AD71">
        <v>5.8849999999999998</v>
      </c>
      <c r="AE71">
        <v>5.94</v>
      </c>
      <c r="AF71">
        <v>5.9329999999999998</v>
      </c>
      <c r="AG71">
        <v>6.0049999999999999</v>
      </c>
      <c r="AH71">
        <v>6.4009999999999998</v>
      </c>
      <c r="AI71">
        <v>6.7549999999999999</v>
      </c>
      <c r="AJ71">
        <v>7.2249999999999996</v>
      </c>
      <c r="AK71">
        <v>7.5609999999999999</v>
      </c>
      <c r="AL71">
        <v>7.8250000000000002</v>
      </c>
      <c r="AM71">
        <v>8.0269999999999992</v>
      </c>
      <c r="AN71">
        <v>8.17</v>
      </c>
      <c r="AO71">
        <v>8.2560000000000002</v>
      </c>
      <c r="AP71">
        <v>8.3130000000000006</v>
      </c>
      <c r="AQ71">
        <v>8.3529999999999998</v>
      </c>
      <c r="AR71">
        <v>8.3729999999999993</v>
      </c>
      <c r="AS71">
        <v>8.3919999999999995</v>
      </c>
      <c r="AT71">
        <v>8.4090000000000007</v>
      </c>
      <c r="AU71">
        <v>8.42</v>
      </c>
      <c r="AV71">
        <v>8.4250000000000007</v>
      </c>
    </row>
    <row r="72" spans="1:48" x14ac:dyDescent="0.35">
      <c r="B72">
        <f>B71/B70</f>
        <v>0.39798011677449896</v>
      </c>
      <c r="K72">
        <f>K70-(0.5*K71)</f>
        <v>9.8778571428571436</v>
      </c>
      <c r="L72">
        <v>0.11</v>
      </c>
      <c r="M72" t="s">
        <v>300</v>
      </c>
      <c r="N72" s="118">
        <f t="shared" si="0"/>
        <v>7.8571428571428584E-2</v>
      </c>
    </row>
    <row r="73" spans="1:48" x14ac:dyDescent="0.35">
      <c r="L73">
        <f>SUM(L69:L72)</f>
        <v>0.70499999999999996</v>
      </c>
    </row>
    <row r="74" spans="1:48" x14ac:dyDescent="0.35">
      <c r="A74">
        <v>0.4</v>
      </c>
      <c r="B74" t="s">
        <v>329</v>
      </c>
    </row>
    <row r="75" spans="1:48" x14ac:dyDescent="0.35">
      <c r="Y75" t="s">
        <v>384</v>
      </c>
      <c r="Z75" t="s">
        <v>385</v>
      </c>
      <c r="AA75" t="s">
        <v>386</v>
      </c>
      <c r="AB75" t="s">
        <v>387</v>
      </c>
      <c r="AC75" t="s">
        <v>388</v>
      </c>
      <c r="AD75" t="s">
        <v>389</v>
      </c>
      <c r="AE75" t="s">
        <v>390</v>
      </c>
      <c r="AF75" t="s">
        <v>391</v>
      </c>
      <c r="AG75" t="s">
        <v>392</v>
      </c>
      <c r="AH75" t="s">
        <v>393</v>
      </c>
    </row>
    <row r="76" spans="1:48" x14ac:dyDescent="0.35">
      <c r="P76" t="s">
        <v>320</v>
      </c>
      <c r="Y76" t="s">
        <v>375</v>
      </c>
      <c r="Z76" t="s">
        <v>376</v>
      </c>
      <c r="AA76" t="s">
        <v>377</v>
      </c>
      <c r="AB76" t="s">
        <v>378</v>
      </c>
      <c r="AC76" t="s">
        <v>379</v>
      </c>
      <c r="AD76" t="s">
        <v>380</v>
      </c>
      <c r="AE76" t="s">
        <v>381</v>
      </c>
      <c r="AF76" t="s">
        <v>382</v>
      </c>
      <c r="AG76" t="s">
        <v>383</v>
      </c>
      <c r="AH76" t="s">
        <v>394</v>
      </c>
    </row>
    <row r="77" spans="1:48" x14ac:dyDescent="0.35">
      <c r="B77" s="168"/>
      <c r="C77" s="168"/>
      <c r="D77" s="172" t="s">
        <v>256</v>
      </c>
      <c r="E77" s="172">
        <v>0.28870000000000001</v>
      </c>
      <c r="F77" s="172">
        <v>1</v>
      </c>
      <c r="G77" s="172">
        <v>1</v>
      </c>
      <c r="H77" s="172">
        <v>-2.7</v>
      </c>
      <c r="I77" s="172">
        <v>-3</v>
      </c>
      <c r="J77" s="172">
        <v>-1</v>
      </c>
      <c r="K77" s="172"/>
      <c r="L77" s="172" t="s">
        <v>272</v>
      </c>
      <c r="M77" s="174">
        <f>N77+P77</f>
        <v>161</v>
      </c>
      <c r="N77" s="172">
        <v>115</v>
      </c>
      <c r="O77" s="172">
        <v>95.969899999999996</v>
      </c>
      <c r="P77" s="173">
        <f>$A$74*N77</f>
        <v>46</v>
      </c>
      <c r="Q77" s="168"/>
      <c r="R77" s="106">
        <f>P77+N77</f>
        <v>161</v>
      </c>
      <c r="Y77" s="148" t="s">
        <v>395</v>
      </c>
      <c r="Z77" s="148" t="s">
        <v>395</v>
      </c>
    </row>
    <row r="78" spans="1:48" x14ac:dyDescent="0.35">
      <c r="B78" s="168">
        <v>1</v>
      </c>
      <c r="C78" s="168">
        <f>B78*0.4</f>
        <v>0.4</v>
      </c>
      <c r="D78" s="168" t="s">
        <v>256</v>
      </c>
      <c r="E78" s="168">
        <v>0.68910000000000005</v>
      </c>
      <c r="F78" s="168">
        <v>1</v>
      </c>
      <c r="G78" s="168">
        <v>1</v>
      </c>
      <c r="H78" s="168">
        <v>-6.6</v>
      </c>
      <c r="I78" s="168">
        <v>-7</v>
      </c>
      <c r="J78" s="168">
        <v>-34</v>
      </c>
      <c r="K78" s="168"/>
      <c r="L78" s="172" t="s">
        <v>330</v>
      </c>
      <c r="M78" s="174">
        <f t="shared" ref="M78:M98" si="1">N78+P78</f>
        <v>610.4</v>
      </c>
      <c r="N78" s="172">
        <v>436</v>
      </c>
      <c r="O78" s="172">
        <v>48.707000000000001</v>
      </c>
      <c r="P78" s="173">
        <f t="shared" ref="P78:P98" si="2">$A$74*N78</f>
        <v>174.4</v>
      </c>
      <c r="Q78" s="168"/>
      <c r="Y78" s="148" t="s">
        <v>397</v>
      </c>
      <c r="Z78" s="148" t="s">
        <v>397</v>
      </c>
      <c r="AA78" s="148" t="s">
        <v>397</v>
      </c>
      <c r="AB78" s="148" t="s">
        <v>397</v>
      </c>
      <c r="AC78" s="148" t="s">
        <v>397</v>
      </c>
    </row>
    <row r="79" spans="1:48" x14ac:dyDescent="0.35">
      <c r="B79" s="168">
        <v>2</v>
      </c>
      <c r="C79" s="168">
        <f>B79*0.4</f>
        <v>0.8</v>
      </c>
      <c r="D79" s="168" t="s">
        <v>256</v>
      </c>
      <c r="E79" s="168">
        <v>8.0399999999999999E-2</v>
      </c>
      <c r="F79" s="168">
        <v>0</v>
      </c>
      <c r="G79" s="168">
        <v>0</v>
      </c>
      <c r="H79" s="168">
        <v>-1.9</v>
      </c>
      <c r="I79" s="168">
        <v>-2</v>
      </c>
      <c r="J79" s="168">
        <v>-1</v>
      </c>
      <c r="K79" s="168"/>
      <c r="L79" s="172" t="s">
        <v>331</v>
      </c>
      <c r="M79" s="174">
        <f t="shared" si="1"/>
        <v>180.6</v>
      </c>
      <c r="N79" s="172">
        <v>129</v>
      </c>
      <c r="O79" s="172">
        <v>101.749</v>
      </c>
      <c r="P79" s="173">
        <f t="shared" si="2"/>
        <v>51.6</v>
      </c>
      <c r="Q79" s="168"/>
      <c r="Y79" s="178" t="s">
        <v>396</v>
      </c>
      <c r="Z79" s="178" t="s">
        <v>396</v>
      </c>
      <c r="AA79" s="178" t="s">
        <v>396</v>
      </c>
      <c r="AB79" s="178" t="s">
        <v>396</v>
      </c>
      <c r="AC79" s="178" t="s">
        <v>396</v>
      </c>
      <c r="AD79" s="178" t="s">
        <v>396</v>
      </c>
      <c r="AE79" s="178" t="s">
        <v>396</v>
      </c>
      <c r="AF79" s="178" t="s">
        <v>396</v>
      </c>
      <c r="AG79" s="178" t="s">
        <v>396</v>
      </c>
      <c r="AH79" s="178" t="s">
        <v>396</v>
      </c>
    </row>
    <row r="80" spans="1:48" x14ac:dyDescent="0.35">
      <c r="B80" s="168"/>
      <c r="C80" s="168"/>
      <c r="D80" s="168" t="s">
        <v>256</v>
      </c>
      <c r="E80" s="168">
        <v>0.16900000000000001</v>
      </c>
      <c r="F80" s="168">
        <v>0</v>
      </c>
      <c r="G80" s="168">
        <v>0</v>
      </c>
      <c r="H80" s="168">
        <v>-1.6</v>
      </c>
      <c r="I80" s="168">
        <v>-2</v>
      </c>
      <c r="J80" s="168">
        <v>-61</v>
      </c>
      <c r="K80" s="168"/>
      <c r="L80" s="172" t="s">
        <v>332</v>
      </c>
      <c r="M80" s="174">
        <f t="shared" si="1"/>
        <v>170.8</v>
      </c>
      <c r="N80" s="172">
        <v>122</v>
      </c>
      <c r="O80" s="172">
        <v>29.591000000000001</v>
      </c>
      <c r="P80" s="173">
        <f t="shared" si="2"/>
        <v>48.800000000000004</v>
      </c>
      <c r="Q80" s="168"/>
    </row>
    <row r="81" spans="2:34" x14ac:dyDescent="0.35">
      <c r="B81" s="168"/>
      <c r="C81" s="168"/>
      <c r="D81" s="168" t="s">
        <v>256</v>
      </c>
      <c r="E81" s="168">
        <v>9.6000000000000002E-2</v>
      </c>
      <c r="F81" s="168">
        <v>0</v>
      </c>
      <c r="G81" s="168">
        <v>0</v>
      </c>
      <c r="H81" s="168">
        <v>-2.2999999999999998</v>
      </c>
      <c r="I81" s="168">
        <v>-2</v>
      </c>
      <c r="J81" s="168">
        <v>-28</v>
      </c>
      <c r="K81" s="168"/>
      <c r="L81" s="172" t="s">
        <v>333</v>
      </c>
      <c r="M81" s="174">
        <f t="shared" si="1"/>
        <v>210</v>
      </c>
      <c r="N81" s="172">
        <v>150</v>
      </c>
      <c r="O81" s="172">
        <v>84.543000000000006</v>
      </c>
      <c r="P81" s="173">
        <f t="shared" si="2"/>
        <v>60</v>
      </c>
      <c r="Q81" s="168"/>
      <c r="Y81">
        <v>-5</v>
      </c>
      <c r="Z81">
        <v>-5</v>
      </c>
      <c r="AA81" s="148"/>
      <c r="AB81" s="148"/>
      <c r="AC81" s="148"/>
      <c r="AD81" s="178"/>
      <c r="AE81" s="178"/>
      <c r="AF81" s="178"/>
      <c r="AG81" s="178"/>
      <c r="AH81" s="178"/>
    </row>
    <row r="82" spans="2:34" x14ac:dyDescent="0.35">
      <c r="B82" s="168"/>
      <c r="C82" s="168"/>
      <c r="D82" s="168" t="s">
        <v>256</v>
      </c>
      <c r="E82" s="168">
        <v>8.0199999999999994E-2</v>
      </c>
      <c r="F82" s="168">
        <v>0</v>
      </c>
      <c r="G82" s="168">
        <v>0</v>
      </c>
      <c r="H82" s="168">
        <v>-1.6</v>
      </c>
      <c r="I82" s="168">
        <v>-2</v>
      </c>
      <c r="J82" s="168">
        <v>-35</v>
      </c>
      <c r="K82" s="168"/>
      <c r="L82" s="172" t="s">
        <v>334</v>
      </c>
      <c r="M82" s="174">
        <f t="shared" si="1"/>
        <v>119</v>
      </c>
      <c r="N82" s="172">
        <v>85</v>
      </c>
      <c r="O82" s="172">
        <v>79.730999999999995</v>
      </c>
      <c r="P82" s="173">
        <f t="shared" si="2"/>
        <v>34</v>
      </c>
      <c r="Q82" s="168"/>
      <c r="Y82">
        <v>4</v>
      </c>
      <c r="Z82">
        <v>4</v>
      </c>
      <c r="AA82">
        <v>4</v>
      </c>
      <c r="AB82">
        <v>4</v>
      </c>
      <c r="AC82">
        <v>4</v>
      </c>
    </row>
    <row r="83" spans="2:34" x14ac:dyDescent="0.35">
      <c r="B83" s="168"/>
      <c r="C83" s="168"/>
      <c r="D83" s="168" t="s">
        <v>256</v>
      </c>
      <c r="E83" s="168">
        <v>0.33529999999999999</v>
      </c>
      <c r="F83" s="168">
        <v>1</v>
      </c>
      <c r="G83" s="168">
        <v>1</v>
      </c>
      <c r="H83" s="168">
        <v>-3.4</v>
      </c>
      <c r="I83" s="168">
        <v>-3</v>
      </c>
      <c r="J83" s="168">
        <v>-115</v>
      </c>
      <c r="K83" s="168"/>
      <c r="L83" s="172" t="s">
        <v>335</v>
      </c>
      <c r="M83" s="174">
        <f t="shared" si="1"/>
        <v>274.39999999999998</v>
      </c>
      <c r="N83" s="172">
        <v>196</v>
      </c>
      <c r="O83" s="172">
        <v>52.177</v>
      </c>
      <c r="P83" s="173">
        <f t="shared" si="2"/>
        <v>78.400000000000006</v>
      </c>
      <c r="Q83" s="168"/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</row>
    <row r="84" spans="2:34" x14ac:dyDescent="0.35">
      <c r="B84" s="168"/>
      <c r="C84" s="168"/>
      <c r="D84" s="168" t="s">
        <v>256</v>
      </c>
      <c r="E84" s="168">
        <v>0.57979999999999998</v>
      </c>
      <c r="F84" s="168">
        <v>1</v>
      </c>
      <c r="G84" s="168">
        <v>1</v>
      </c>
      <c r="H84" s="168">
        <v>-6.2</v>
      </c>
      <c r="I84" s="168">
        <v>-6</v>
      </c>
      <c r="J84" s="168">
        <v>-6</v>
      </c>
      <c r="K84" s="168"/>
      <c r="L84" s="172" t="s">
        <v>336</v>
      </c>
      <c r="M84" s="174">
        <f t="shared" si="1"/>
        <v>443.8</v>
      </c>
      <c r="N84" s="172">
        <v>317</v>
      </c>
      <c r="O84" s="172">
        <v>83.02</v>
      </c>
      <c r="P84" s="173">
        <f t="shared" si="2"/>
        <v>126.80000000000001</v>
      </c>
      <c r="Q84" s="168"/>
    </row>
    <row r="85" spans="2:34" x14ac:dyDescent="0.35">
      <c r="B85" s="168"/>
      <c r="C85" s="168"/>
      <c r="D85" s="168" t="s">
        <v>256</v>
      </c>
      <c r="E85" s="168">
        <v>1.0373000000000001</v>
      </c>
      <c r="F85" s="168">
        <v>4</v>
      </c>
      <c r="G85" s="168">
        <v>4</v>
      </c>
      <c r="H85" s="168">
        <v>-18.7</v>
      </c>
      <c r="I85" s="168">
        <v>-19</v>
      </c>
      <c r="J85" s="168">
        <v>-9</v>
      </c>
      <c r="K85" s="168"/>
      <c r="L85" s="172" t="s">
        <v>337</v>
      </c>
      <c r="M85" s="174">
        <f t="shared" si="1"/>
        <v>1062.5999999999999</v>
      </c>
      <c r="N85" s="172">
        <v>759</v>
      </c>
      <c r="O85" s="172">
        <v>103.03100000000001</v>
      </c>
      <c r="P85" s="173">
        <f t="shared" si="2"/>
        <v>303.60000000000002</v>
      </c>
      <c r="Q85" s="168"/>
      <c r="Y85">
        <f>SUM(Y81:Y83)</f>
        <v>-2</v>
      </c>
      <c r="Z85">
        <f t="shared" ref="Z85:AH85" si="3">SUM(Z81:Z83)</f>
        <v>-2</v>
      </c>
      <c r="AA85" s="117">
        <f t="shared" si="3"/>
        <v>3</v>
      </c>
      <c r="AB85" s="117">
        <f t="shared" si="3"/>
        <v>3</v>
      </c>
      <c r="AC85" s="117">
        <f t="shared" si="3"/>
        <v>3</v>
      </c>
      <c r="AD85">
        <f t="shared" si="3"/>
        <v>-1</v>
      </c>
      <c r="AE85">
        <f t="shared" si="3"/>
        <v>-1</v>
      </c>
      <c r="AF85">
        <f t="shared" si="3"/>
        <v>-1</v>
      </c>
      <c r="AG85">
        <f t="shared" si="3"/>
        <v>-1</v>
      </c>
      <c r="AH85">
        <f t="shared" si="3"/>
        <v>-1</v>
      </c>
    </row>
    <row r="86" spans="2:34" x14ac:dyDescent="0.35">
      <c r="B86" s="168"/>
      <c r="C86" s="168"/>
      <c r="D86" s="168" t="s">
        <v>256</v>
      </c>
      <c r="E86" s="168">
        <v>0.14799999999999999</v>
      </c>
      <c r="F86" s="168">
        <v>1</v>
      </c>
      <c r="G86" s="168">
        <v>1</v>
      </c>
      <c r="H86" s="168">
        <v>-2.7</v>
      </c>
      <c r="I86" s="168">
        <v>-3</v>
      </c>
      <c r="J86" s="168">
        <v>34</v>
      </c>
      <c r="K86" s="168"/>
      <c r="L86" s="172" t="s">
        <v>338</v>
      </c>
      <c r="M86" s="174">
        <f t="shared" si="1"/>
        <v>828.8</v>
      </c>
      <c r="N86" s="172">
        <v>592</v>
      </c>
      <c r="O86" s="172">
        <v>98.308000000000007</v>
      </c>
      <c r="P86" s="173">
        <f t="shared" si="2"/>
        <v>236.8</v>
      </c>
      <c r="Q86" s="168"/>
      <c r="Y86" s="179" t="s">
        <v>375</v>
      </c>
      <c r="Z86" s="179" t="s">
        <v>376</v>
      </c>
      <c r="AA86" s="180" t="s">
        <v>377</v>
      </c>
      <c r="AB86" s="180" t="s">
        <v>378</v>
      </c>
      <c r="AC86" s="180" t="s">
        <v>379</v>
      </c>
      <c r="AD86" s="179" t="s">
        <v>380</v>
      </c>
      <c r="AE86" s="179" t="s">
        <v>381</v>
      </c>
      <c r="AF86" s="179" t="s">
        <v>382</v>
      </c>
      <c r="AG86" s="179" t="s">
        <v>383</v>
      </c>
      <c r="AH86" s="179" t="s">
        <v>394</v>
      </c>
    </row>
    <row r="87" spans="2:34" x14ac:dyDescent="0.35">
      <c r="B87" s="168"/>
      <c r="C87" s="168"/>
      <c r="D87" s="168" t="s">
        <v>256</v>
      </c>
      <c r="E87" s="168">
        <v>0.35610000000000003</v>
      </c>
      <c r="F87" s="168">
        <v>1</v>
      </c>
      <c r="G87" s="168">
        <v>1</v>
      </c>
      <c r="H87" s="168">
        <v>-8.1</v>
      </c>
      <c r="I87" s="168">
        <v>-8</v>
      </c>
      <c r="J87" s="168">
        <v>37</v>
      </c>
      <c r="K87" s="168"/>
      <c r="L87" s="172" t="s">
        <v>339</v>
      </c>
      <c r="M87" s="174">
        <f t="shared" si="1"/>
        <v>1149.4000000000001</v>
      </c>
      <c r="N87" s="172">
        <v>821</v>
      </c>
      <c r="O87" s="172">
        <v>99.807000000000002</v>
      </c>
      <c r="P87" s="173">
        <f t="shared" si="2"/>
        <v>328.40000000000003</v>
      </c>
      <c r="Q87" s="168"/>
    </row>
    <row r="88" spans="2:34" x14ac:dyDescent="0.35">
      <c r="B88" s="168"/>
      <c r="C88" s="168"/>
      <c r="D88" s="168" t="s">
        <v>256</v>
      </c>
      <c r="E88" s="168">
        <v>0.37890000000000001</v>
      </c>
      <c r="F88" s="168">
        <v>1</v>
      </c>
      <c r="G88" s="168">
        <v>1</v>
      </c>
      <c r="H88" s="168">
        <v>-3.7</v>
      </c>
      <c r="I88" s="168">
        <v>-4</v>
      </c>
      <c r="J88" s="168">
        <v>-46</v>
      </c>
      <c r="K88" s="168"/>
      <c r="L88" s="172" t="s">
        <v>340</v>
      </c>
      <c r="M88" s="174">
        <f t="shared" si="1"/>
        <v>296.8</v>
      </c>
      <c r="N88" s="172">
        <v>212</v>
      </c>
      <c r="O88" s="172">
        <v>53.006999999999998</v>
      </c>
      <c r="P88" s="173">
        <f t="shared" si="2"/>
        <v>84.800000000000011</v>
      </c>
      <c r="Q88" s="168"/>
    </row>
    <row r="89" spans="2:34" x14ac:dyDescent="0.35">
      <c r="B89" s="168"/>
      <c r="C89" s="168"/>
      <c r="D89" s="168" t="s">
        <v>256</v>
      </c>
      <c r="E89" s="168">
        <v>1.1803999999999999</v>
      </c>
      <c r="F89" s="168">
        <v>4</v>
      </c>
      <c r="G89" s="168">
        <v>4</v>
      </c>
      <c r="H89" s="168">
        <v>-17</v>
      </c>
      <c r="I89" s="168">
        <v>-17</v>
      </c>
      <c r="J89" s="168">
        <v>70</v>
      </c>
      <c r="K89" s="168"/>
      <c r="L89" s="172" t="s">
        <v>181</v>
      </c>
      <c r="M89" s="174">
        <f t="shared" si="1"/>
        <v>1047.2</v>
      </c>
      <c r="N89" s="172">
        <v>748</v>
      </c>
      <c r="O89" s="172">
        <v>93.680999999999997</v>
      </c>
      <c r="P89" s="173">
        <f t="shared" si="2"/>
        <v>299.2</v>
      </c>
      <c r="Q89" s="168"/>
    </row>
    <row r="90" spans="2:34" x14ac:dyDescent="0.35">
      <c r="B90" s="168"/>
      <c r="C90" s="168"/>
      <c r="D90" s="168" t="s">
        <v>256</v>
      </c>
      <c r="E90" s="168">
        <v>0.79669999999999996</v>
      </c>
      <c r="F90" s="168">
        <v>1</v>
      </c>
      <c r="G90" s="168">
        <v>1</v>
      </c>
      <c r="H90" s="168">
        <v>-7.5</v>
      </c>
      <c r="I90" s="168">
        <v>-7</v>
      </c>
      <c r="J90" s="168">
        <v>13</v>
      </c>
      <c r="K90" s="168"/>
      <c r="L90" s="172" t="s">
        <v>341</v>
      </c>
      <c r="M90" s="174">
        <f t="shared" si="1"/>
        <v>411.6</v>
      </c>
      <c r="N90" s="172">
        <v>294</v>
      </c>
      <c r="O90" s="172">
        <v>90.835999999999999</v>
      </c>
      <c r="P90" s="173">
        <f t="shared" si="2"/>
        <v>117.60000000000001</v>
      </c>
      <c r="Q90" s="168"/>
    </row>
    <row r="91" spans="2:34" x14ac:dyDescent="0.35">
      <c r="B91" s="168"/>
      <c r="C91" s="168"/>
      <c r="D91" s="168" t="s">
        <v>256</v>
      </c>
      <c r="E91" s="168">
        <v>0.25850000000000001</v>
      </c>
      <c r="F91" s="168">
        <v>0</v>
      </c>
      <c r="G91" s="168">
        <v>0</v>
      </c>
      <c r="H91" s="168">
        <v>-2.5</v>
      </c>
      <c r="I91" s="168">
        <v>-2</v>
      </c>
      <c r="J91" s="168">
        <v>3</v>
      </c>
      <c r="K91" s="168"/>
      <c r="L91" s="172" t="s">
        <v>342</v>
      </c>
      <c r="M91" s="174">
        <f t="shared" si="1"/>
        <v>159.6</v>
      </c>
      <c r="N91" s="172">
        <v>114</v>
      </c>
      <c r="O91" s="172">
        <v>87.126999999999995</v>
      </c>
      <c r="P91" s="173">
        <f t="shared" si="2"/>
        <v>45.6</v>
      </c>
      <c r="Q91" s="168"/>
    </row>
    <row r="92" spans="2:34" x14ac:dyDescent="0.35">
      <c r="B92" s="168"/>
      <c r="C92" s="168"/>
      <c r="D92" s="168" t="s">
        <v>256</v>
      </c>
      <c r="E92" s="168">
        <v>0.41660000000000003</v>
      </c>
      <c r="F92" s="168">
        <v>1</v>
      </c>
      <c r="G92" s="168">
        <v>1</v>
      </c>
      <c r="H92" s="168">
        <v>-4</v>
      </c>
      <c r="I92" s="168">
        <v>-4</v>
      </c>
      <c r="J92" s="168">
        <v>-67</v>
      </c>
      <c r="K92" s="168"/>
      <c r="L92" s="172" t="s">
        <v>343</v>
      </c>
      <c r="M92" s="174">
        <f t="shared" si="1"/>
        <v>271.60000000000002</v>
      </c>
      <c r="N92" s="172">
        <v>194</v>
      </c>
      <c r="O92" s="172">
        <v>63.530999999999999</v>
      </c>
      <c r="P92" s="173">
        <f t="shared" si="2"/>
        <v>77.600000000000009</v>
      </c>
      <c r="Q92" s="168"/>
      <c r="Y92" t="s">
        <v>398</v>
      </c>
    </row>
    <row r="93" spans="2:34" x14ac:dyDescent="0.35">
      <c r="B93" s="168"/>
      <c r="C93" s="168"/>
      <c r="D93" s="168" t="s">
        <v>256</v>
      </c>
      <c r="E93" s="168">
        <v>0.50039999999999996</v>
      </c>
      <c r="F93" s="168">
        <v>1</v>
      </c>
      <c r="G93" s="168">
        <v>1</v>
      </c>
      <c r="H93" s="168">
        <v>-5.4</v>
      </c>
      <c r="I93" s="168">
        <v>-5</v>
      </c>
      <c r="J93" s="168">
        <v>-38</v>
      </c>
      <c r="K93" s="168"/>
      <c r="L93" s="172" t="s">
        <v>344</v>
      </c>
      <c r="M93" s="174">
        <f t="shared" si="1"/>
        <v>365.4</v>
      </c>
      <c r="N93" s="172">
        <v>261</v>
      </c>
      <c r="O93" s="172">
        <v>85.734999999999999</v>
      </c>
      <c r="P93" s="173">
        <f t="shared" si="2"/>
        <v>104.4</v>
      </c>
      <c r="Q93" s="168"/>
    </row>
    <row r="94" spans="2:34" x14ac:dyDescent="0.35">
      <c r="B94" s="168"/>
      <c r="C94" s="168"/>
      <c r="D94" s="168" t="s">
        <v>256</v>
      </c>
      <c r="E94" s="168">
        <v>0.67569999999999997</v>
      </c>
      <c r="F94" s="168">
        <v>1</v>
      </c>
      <c r="G94" s="168">
        <v>1</v>
      </c>
      <c r="H94" s="168">
        <v>-6.9</v>
      </c>
      <c r="I94" s="168">
        <v>-7</v>
      </c>
      <c r="J94" s="168">
        <v>-38</v>
      </c>
      <c r="K94" s="168"/>
      <c r="L94" s="172" t="s">
        <v>345</v>
      </c>
      <c r="M94" s="174">
        <f t="shared" si="1"/>
        <v>438.2</v>
      </c>
      <c r="N94" s="172">
        <v>313</v>
      </c>
      <c r="O94" s="172">
        <v>95.471999999999994</v>
      </c>
      <c r="P94" s="173">
        <f t="shared" si="2"/>
        <v>125.2</v>
      </c>
      <c r="Q94" s="168"/>
      <c r="Y94" t="s">
        <v>384</v>
      </c>
      <c r="Z94" t="s">
        <v>385</v>
      </c>
      <c r="AA94" t="s">
        <v>386</v>
      </c>
      <c r="AB94" t="s">
        <v>387</v>
      </c>
      <c r="AC94" t="s">
        <v>388</v>
      </c>
      <c r="AD94" t="s">
        <v>389</v>
      </c>
      <c r="AE94" t="s">
        <v>390</v>
      </c>
    </row>
    <row r="95" spans="2:34" x14ac:dyDescent="0.35">
      <c r="B95" s="168"/>
      <c r="C95" s="168"/>
      <c r="D95" s="168" t="s">
        <v>256</v>
      </c>
      <c r="E95" s="168">
        <v>0.17219999999999999</v>
      </c>
      <c r="F95" s="168">
        <v>0</v>
      </c>
      <c r="G95" s="168">
        <v>0</v>
      </c>
      <c r="H95" s="168">
        <v>-2</v>
      </c>
      <c r="I95" s="168">
        <v>-2</v>
      </c>
      <c r="J95" s="168">
        <v>-34</v>
      </c>
      <c r="K95" s="168"/>
      <c r="L95" s="168" t="s">
        <v>346</v>
      </c>
      <c r="M95" s="174">
        <f t="shared" si="1"/>
        <v>121.80000000000001</v>
      </c>
      <c r="N95" s="168">
        <v>87</v>
      </c>
      <c r="O95" s="168">
        <v>99.876999999999995</v>
      </c>
      <c r="P95" s="171">
        <f t="shared" si="2"/>
        <v>34.800000000000004</v>
      </c>
      <c r="Q95" s="168"/>
      <c r="Y95" t="s">
        <v>375</v>
      </c>
      <c r="Z95" t="s">
        <v>376</v>
      </c>
      <c r="AA95" t="s">
        <v>377</v>
      </c>
      <c r="AB95" t="s">
        <v>378</v>
      </c>
      <c r="AC95" t="s">
        <v>379</v>
      </c>
      <c r="AD95" t="s">
        <v>380</v>
      </c>
      <c r="AE95" t="s">
        <v>381</v>
      </c>
    </row>
    <row r="96" spans="2:34" x14ac:dyDescent="0.35">
      <c r="B96" s="168"/>
      <c r="C96" s="168"/>
      <c r="D96" s="168" t="s">
        <v>256</v>
      </c>
      <c r="E96" s="168">
        <v>0.3261</v>
      </c>
      <c r="F96" s="168">
        <v>1</v>
      </c>
      <c r="G96" s="168">
        <v>1</v>
      </c>
      <c r="H96" s="168">
        <v>-3.2</v>
      </c>
      <c r="I96" s="168">
        <v>-3</v>
      </c>
      <c r="J96" s="168">
        <v>3</v>
      </c>
      <c r="K96" s="168"/>
      <c r="L96" s="168" t="s">
        <v>347</v>
      </c>
      <c r="M96" s="174">
        <f t="shared" si="1"/>
        <v>197.4</v>
      </c>
      <c r="N96" s="168">
        <v>141</v>
      </c>
      <c r="O96" s="168">
        <v>86.635000000000005</v>
      </c>
      <c r="P96" s="171">
        <f t="shared" si="2"/>
        <v>56.400000000000006</v>
      </c>
      <c r="Q96" s="168"/>
      <c r="Y96" s="148">
        <v>0.5</v>
      </c>
      <c r="Z96" s="148">
        <f>Y96</f>
        <v>0.5</v>
      </c>
    </row>
    <row r="97" spans="2:31" x14ac:dyDescent="0.35">
      <c r="B97" s="168"/>
      <c r="C97" s="168"/>
      <c r="D97" s="168" t="s">
        <v>256</v>
      </c>
      <c r="E97" s="168">
        <v>6.6600000000000006E-2</v>
      </c>
      <c r="F97" s="168">
        <v>0</v>
      </c>
      <c r="G97" s="168">
        <v>0</v>
      </c>
      <c r="H97" s="168">
        <v>-0.5</v>
      </c>
      <c r="I97" s="168">
        <v>0</v>
      </c>
      <c r="J97" s="168">
        <v>-6</v>
      </c>
      <c r="K97" s="168"/>
      <c r="L97" s="168" t="s">
        <v>183</v>
      </c>
      <c r="M97" s="174">
        <f t="shared" si="1"/>
        <v>33.6</v>
      </c>
      <c r="N97" s="168">
        <v>24</v>
      </c>
      <c r="O97" s="168">
        <v>88.001999999999995</v>
      </c>
      <c r="P97" s="171">
        <f t="shared" si="2"/>
        <v>9.6000000000000014</v>
      </c>
      <c r="Q97" s="169"/>
      <c r="R97" s="170"/>
      <c r="S97" s="168"/>
      <c r="T97" s="168"/>
      <c r="U97" s="168"/>
      <c r="V97" s="168"/>
      <c r="W97" s="168"/>
      <c r="X97" s="168"/>
      <c r="Y97" s="148">
        <v>-0.4</v>
      </c>
      <c r="Z97" s="148">
        <f>Y97</f>
        <v>-0.4</v>
      </c>
      <c r="AA97" s="148">
        <f>Y97</f>
        <v>-0.4</v>
      </c>
      <c r="AB97" s="148">
        <f>Y97</f>
        <v>-0.4</v>
      </c>
      <c r="AC97" s="148">
        <f>Y97</f>
        <v>-0.4</v>
      </c>
    </row>
    <row r="98" spans="2:31" x14ac:dyDescent="0.35">
      <c r="B98" s="168"/>
      <c r="C98" s="168"/>
      <c r="D98" s="168" t="s">
        <v>256</v>
      </c>
      <c r="E98" s="168">
        <v>0.10199999999999999</v>
      </c>
      <c r="F98" s="168">
        <v>0</v>
      </c>
      <c r="G98" s="168">
        <v>0</v>
      </c>
      <c r="H98" s="168">
        <v>-0.4</v>
      </c>
      <c r="I98" s="168">
        <v>0</v>
      </c>
      <c r="J98" s="168">
        <v>-17</v>
      </c>
      <c r="K98" s="168"/>
      <c r="L98" s="168" t="s">
        <v>219</v>
      </c>
      <c r="M98" s="174">
        <f t="shared" si="1"/>
        <v>23.8</v>
      </c>
      <c r="N98" s="168">
        <v>17</v>
      </c>
      <c r="O98" s="168">
        <v>65.965000000000003</v>
      </c>
      <c r="P98" s="171">
        <f t="shared" si="2"/>
        <v>6.8000000000000007</v>
      </c>
      <c r="Q98" s="169"/>
      <c r="R98" s="170"/>
      <c r="S98" s="168"/>
      <c r="T98" s="168"/>
      <c r="U98" s="168"/>
      <c r="V98" s="168"/>
      <c r="W98" s="168"/>
      <c r="X98" s="168"/>
      <c r="Y98" s="181">
        <f>1/7</f>
        <v>0.14285714285714285</v>
      </c>
      <c r="Z98" s="181">
        <f>Y98</f>
        <v>0.14285714285714285</v>
      </c>
      <c r="AA98" s="181">
        <f>Y98</f>
        <v>0.14285714285714285</v>
      </c>
      <c r="AB98" s="181">
        <f>Y98</f>
        <v>0.14285714285714285</v>
      </c>
      <c r="AC98" s="181">
        <f>Y98</f>
        <v>0.14285714285714285</v>
      </c>
      <c r="AD98" s="181">
        <f>Y98</f>
        <v>0.14285714285714285</v>
      </c>
      <c r="AE98" s="181">
        <f>Y98</f>
        <v>0.14285714285714285</v>
      </c>
    </row>
    <row r="100" spans="2:31" x14ac:dyDescent="0.35">
      <c r="Y100">
        <v>-5</v>
      </c>
      <c r="Z100">
        <v>-5</v>
      </c>
      <c r="AA100" s="148"/>
      <c r="AB100" s="148"/>
      <c r="AC100" s="148"/>
      <c r="AD100" s="178"/>
      <c r="AE100" s="178"/>
    </row>
    <row r="101" spans="2:31" x14ac:dyDescent="0.35">
      <c r="Y101">
        <v>4</v>
      </c>
      <c r="Z101">
        <v>4</v>
      </c>
      <c r="AA101">
        <v>4</v>
      </c>
      <c r="AB101">
        <v>4</v>
      </c>
      <c r="AC101">
        <v>4</v>
      </c>
    </row>
    <row r="102" spans="2:31" x14ac:dyDescent="0.35"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</row>
    <row r="103" spans="2:31" x14ac:dyDescent="0.35">
      <c r="L103" s="89">
        <v>1000000000</v>
      </c>
    </row>
    <row r="104" spans="2:31" x14ac:dyDescent="0.35">
      <c r="L104" s="175">
        <f>L103/80</f>
        <v>12500000</v>
      </c>
      <c r="M104" s="175">
        <f>L103/1000</f>
        <v>1000000</v>
      </c>
      <c r="N104">
        <f>L104/M104</f>
        <v>12.5</v>
      </c>
      <c r="Y104" s="118">
        <f>SUM(Y96:Y98)</f>
        <v>0.24285714285714283</v>
      </c>
      <c r="Z104" s="118">
        <f t="shared" ref="Z104:AE104" si="4">SUM(Z96:Z98)</f>
        <v>0.24285714285714283</v>
      </c>
      <c r="AA104" s="118">
        <f t="shared" si="4"/>
        <v>-0.25714285714285717</v>
      </c>
      <c r="AB104" s="118">
        <f t="shared" si="4"/>
        <v>-0.25714285714285717</v>
      </c>
      <c r="AC104" s="118">
        <f t="shared" si="4"/>
        <v>-0.25714285714285717</v>
      </c>
      <c r="AD104" s="118">
        <f t="shared" si="4"/>
        <v>0.14285714285714285</v>
      </c>
      <c r="AE104" s="118">
        <f t="shared" si="4"/>
        <v>0.14285714285714285</v>
      </c>
    </row>
    <row r="105" spans="2:31" x14ac:dyDescent="0.35">
      <c r="Y105" s="179" t="s">
        <v>375</v>
      </c>
      <c r="Z105" s="179" t="s">
        <v>376</v>
      </c>
      <c r="AA105" s="180" t="s">
        <v>377</v>
      </c>
      <c r="AB105" s="180" t="s">
        <v>378</v>
      </c>
      <c r="AC105" s="180" t="s">
        <v>379</v>
      </c>
      <c r="AD105" s="179" t="s">
        <v>380</v>
      </c>
      <c r="AE105" s="179" t="s">
        <v>381</v>
      </c>
    </row>
    <row r="106" spans="2:31" ht="15" thickBot="1" x14ac:dyDescent="0.4"/>
    <row r="107" spans="2:31" ht="15" thickBot="1" x14ac:dyDescent="0.4">
      <c r="W107" t="s">
        <v>402</v>
      </c>
      <c r="Y107" s="185" t="s">
        <v>400</v>
      </c>
      <c r="Z107" s="186" t="s">
        <v>400</v>
      </c>
      <c r="AA107" s="182" t="s">
        <v>401</v>
      </c>
      <c r="AB107" s="184" t="s">
        <v>401</v>
      </c>
      <c r="AC107" s="183" t="s">
        <v>401</v>
      </c>
      <c r="AD107" s="185" t="s">
        <v>399</v>
      </c>
      <c r="AE107" s="186" t="s">
        <v>399</v>
      </c>
    </row>
    <row r="108" spans="2:31" x14ac:dyDescent="0.35">
      <c r="W108" t="s">
        <v>403</v>
      </c>
      <c r="X108" t="s">
        <v>406</v>
      </c>
      <c r="Y108" t="s">
        <v>404</v>
      </c>
      <c r="AA108" t="s">
        <v>405</v>
      </c>
      <c r="AD108" t="s">
        <v>404</v>
      </c>
    </row>
    <row r="112" spans="2:31" x14ac:dyDescent="0.35">
      <c r="X112" t="s">
        <v>407</v>
      </c>
    </row>
    <row r="113" spans="4:25" x14ac:dyDescent="0.35">
      <c r="X113" t="s">
        <v>408</v>
      </c>
      <c r="Y113" s="148" t="s">
        <v>409</v>
      </c>
    </row>
    <row r="114" spans="4:25" x14ac:dyDescent="0.35">
      <c r="Y114">
        <v>1</v>
      </c>
    </row>
    <row r="115" spans="4:25" x14ac:dyDescent="0.35">
      <c r="Y115">
        <v>2</v>
      </c>
    </row>
    <row r="117" spans="4:25" x14ac:dyDescent="0.35">
      <c r="N117" s="196" t="s">
        <v>263</v>
      </c>
      <c r="Y117">
        <v>3</v>
      </c>
    </row>
    <row r="118" spans="4:25" x14ac:dyDescent="0.35">
      <c r="N118" s="196" t="s">
        <v>481</v>
      </c>
      <c r="Y118">
        <v>4</v>
      </c>
    </row>
    <row r="119" spans="4:25" x14ac:dyDescent="0.35">
      <c r="N119" s="196" t="s">
        <v>256</v>
      </c>
      <c r="Y119">
        <v>5</v>
      </c>
    </row>
    <row r="121" spans="4:25" x14ac:dyDescent="0.35">
      <c r="N121" s="196" t="s">
        <v>482</v>
      </c>
      <c r="Y121">
        <v>6</v>
      </c>
    </row>
    <row r="122" spans="4:25" x14ac:dyDescent="0.35">
      <c r="N122" s="196" t="s">
        <v>483</v>
      </c>
      <c r="Y122">
        <v>7</v>
      </c>
    </row>
    <row r="123" spans="4:25" x14ac:dyDescent="0.35">
      <c r="N123" s="199" t="s">
        <v>486</v>
      </c>
      <c r="Y123">
        <v>8</v>
      </c>
    </row>
    <row r="124" spans="4:25" x14ac:dyDescent="0.35">
      <c r="Y124">
        <v>9</v>
      </c>
    </row>
    <row r="125" spans="4:25" x14ac:dyDescent="0.35">
      <c r="N125" s="196" t="s">
        <v>484</v>
      </c>
      <c r="Y125">
        <v>10</v>
      </c>
    </row>
    <row r="126" spans="4:25" x14ac:dyDescent="0.35">
      <c r="D126" t="s">
        <v>295</v>
      </c>
      <c r="E126" t="s">
        <v>452</v>
      </c>
      <c r="F126" t="s">
        <v>453</v>
      </c>
      <c r="G126" t="s">
        <v>454</v>
      </c>
      <c r="I126" t="s">
        <v>455</v>
      </c>
      <c r="N126" s="199" t="s">
        <v>487</v>
      </c>
    </row>
    <row r="127" spans="4:25" x14ac:dyDescent="0.35">
      <c r="N127" s="199" t="s">
        <v>488</v>
      </c>
    </row>
    <row r="128" spans="4:25" x14ac:dyDescent="0.35">
      <c r="D128">
        <v>10</v>
      </c>
      <c r="E128">
        <f>SIGN(D128)</f>
        <v>1</v>
      </c>
      <c r="F128">
        <f>ABS(D128)</f>
        <v>10</v>
      </c>
      <c r="G128">
        <f>(1-(E128*0.2))</f>
        <v>0.8</v>
      </c>
      <c r="H128">
        <f>G128*D128</f>
        <v>8</v>
      </c>
      <c r="I128">
        <f>H128-2</f>
        <v>6</v>
      </c>
    </row>
    <row r="129" spans="4:14" x14ac:dyDescent="0.35">
      <c r="D129">
        <v>-10</v>
      </c>
      <c r="E129">
        <f t="shared" ref="E129:E130" si="5">SIGN(D129)</f>
        <v>-1</v>
      </c>
      <c r="F129">
        <f t="shared" ref="F129:F137" si="6">ABS(D129)</f>
        <v>10</v>
      </c>
      <c r="G129">
        <f>(1-(E129*0.2))</f>
        <v>1.2</v>
      </c>
      <c r="H129">
        <f>G129*D129</f>
        <v>-12</v>
      </c>
      <c r="I129">
        <f>H129-2</f>
        <v>-14</v>
      </c>
      <c r="N129" s="199" t="s">
        <v>485</v>
      </c>
    </row>
    <row r="130" spans="4:14" x14ac:dyDescent="0.35">
      <c r="D130">
        <v>-30</v>
      </c>
      <c r="E130">
        <f t="shared" si="5"/>
        <v>-1</v>
      </c>
      <c r="F130">
        <f t="shared" si="6"/>
        <v>30</v>
      </c>
      <c r="G130">
        <f>(1-(E130*0.2))</f>
        <v>1.2</v>
      </c>
      <c r="H130">
        <f>G130*D130</f>
        <v>-36</v>
      </c>
      <c r="I130">
        <f>H130-2</f>
        <v>-38</v>
      </c>
    </row>
    <row r="133" spans="4:14" x14ac:dyDescent="0.35">
      <c r="D133" t="s">
        <v>296</v>
      </c>
    </row>
    <row r="135" spans="4:14" x14ac:dyDescent="0.35">
      <c r="D135">
        <v>30</v>
      </c>
      <c r="E135">
        <f t="shared" ref="E135:E137" si="7">SIGN(D135)</f>
        <v>1</v>
      </c>
      <c r="F135">
        <f t="shared" si="6"/>
        <v>30</v>
      </c>
      <c r="G135">
        <f>(1+(E135*0.2))</f>
        <v>1.2</v>
      </c>
      <c r="H135">
        <f>G135*D135</f>
        <v>36</v>
      </c>
      <c r="I135">
        <f>H135+2</f>
        <v>38</v>
      </c>
    </row>
    <row r="136" spans="4:14" x14ac:dyDescent="0.35">
      <c r="D136">
        <v>20</v>
      </c>
      <c r="E136">
        <f t="shared" si="7"/>
        <v>1</v>
      </c>
      <c r="F136">
        <f t="shared" si="6"/>
        <v>20</v>
      </c>
      <c r="G136">
        <f>(1+(E136*0.2))</f>
        <v>1.2</v>
      </c>
      <c r="H136">
        <f>G136*D136</f>
        <v>24</v>
      </c>
      <c r="I136">
        <f>H136+2</f>
        <v>26</v>
      </c>
    </row>
    <row r="137" spans="4:14" x14ac:dyDescent="0.35">
      <c r="D137">
        <v>-10</v>
      </c>
      <c r="E137">
        <f t="shared" si="7"/>
        <v>-1</v>
      </c>
      <c r="F137">
        <f t="shared" si="6"/>
        <v>10</v>
      </c>
      <c r="G137">
        <f>(1+(E137*0.2))</f>
        <v>0.8</v>
      </c>
      <c r="H137">
        <f>G137*D137</f>
        <v>-8</v>
      </c>
      <c r="I137">
        <f>H137+2</f>
        <v>-6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A3019-6167-4B77-B6E4-CD4A8B47E4E8}">
  <dimension ref="E1:S48"/>
  <sheetViews>
    <sheetView workbookViewId="0">
      <selection activeCell="U11" sqref="U11"/>
    </sheetView>
  </sheetViews>
  <sheetFormatPr defaultRowHeight="14.5" x14ac:dyDescent="0.35"/>
  <sheetData>
    <row r="1" spans="5:19" x14ac:dyDescent="0.35">
      <c r="G1" t="s">
        <v>348</v>
      </c>
      <c r="O1" t="s">
        <v>1041</v>
      </c>
    </row>
    <row r="2" spans="5:19" x14ac:dyDescent="0.35">
      <c r="E2" s="247"/>
      <c r="F2" s="125">
        <f>SUM(F4:F10)</f>
        <v>-0.19999999999999885</v>
      </c>
      <c r="G2" s="125">
        <f>SUM(G4:G10)</f>
        <v>2.1999999999999997</v>
      </c>
      <c r="H2" s="125"/>
      <c r="I2" s="125">
        <f>SUM(I4:I10)</f>
        <v>-0.19999999999999929</v>
      </c>
      <c r="J2" s="125">
        <f>SUM(J4:J10)</f>
        <v>-0.19999999999999929</v>
      </c>
      <c r="K2" s="125">
        <f>SUM(K4:K10)</f>
        <v>-0.19999999999999929</v>
      </c>
      <c r="L2" s="125">
        <f>SUM(L4:L10)</f>
        <v>-0.19999999999999929</v>
      </c>
      <c r="M2" s="248">
        <f>SUM(M4:M10)</f>
        <v>-0.19999999999999929</v>
      </c>
      <c r="O2" s="247">
        <f>SUM(O4:O10)</f>
        <v>0</v>
      </c>
      <c r="P2" s="125">
        <f t="shared" ref="P2:S2" si="0">SUM(P4:P10)</f>
        <v>0</v>
      </c>
      <c r="Q2" s="125">
        <f t="shared" si="0"/>
        <v>0</v>
      </c>
      <c r="R2" s="125">
        <f t="shared" si="0"/>
        <v>0</v>
      </c>
      <c r="S2" s="248">
        <f t="shared" si="0"/>
        <v>0</v>
      </c>
    </row>
    <row r="3" spans="5:19" x14ac:dyDescent="0.35">
      <c r="E3" s="288"/>
      <c r="F3" s="130" t="s">
        <v>255</v>
      </c>
      <c r="G3" s="289" t="s">
        <v>257</v>
      </c>
      <c r="H3" s="130"/>
      <c r="I3" s="290" t="s">
        <v>1042</v>
      </c>
      <c r="J3" s="290" t="s">
        <v>1043</v>
      </c>
      <c r="K3" s="290" t="s">
        <v>1044</v>
      </c>
      <c r="L3" s="290" t="s">
        <v>1045</v>
      </c>
      <c r="M3" s="291" t="s">
        <v>1046</v>
      </c>
      <c r="O3" s="292" t="s">
        <v>1042</v>
      </c>
      <c r="P3" s="290" t="s">
        <v>1043</v>
      </c>
      <c r="Q3" s="293" t="s">
        <v>1044</v>
      </c>
      <c r="R3" s="293" t="s">
        <v>1045</v>
      </c>
      <c r="S3" s="294" t="s">
        <v>1046</v>
      </c>
    </row>
    <row r="4" spans="5:19" x14ac:dyDescent="0.35">
      <c r="E4" s="249" t="s">
        <v>1047</v>
      </c>
      <c r="F4">
        <v>8.4</v>
      </c>
      <c r="G4" s="295">
        <v>10.199999999999999</v>
      </c>
      <c r="I4">
        <f>F4</f>
        <v>8.4</v>
      </c>
      <c r="J4">
        <f>F4</f>
        <v>8.4</v>
      </c>
      <c r="K4">
        <f>J4</f>
        <v>8.4</v>
      </c>
      <c r="L4">
        <f>K4</f>
        <v>8.4</v>
      </c>
      <c r="M4" s="251">
        <f>L4-3.5</f>
        <v>4.9000000000000004</v>
      </c>
      <c r="O4" s="283"/>
      <c r="Q4" s="196"/>
      <c r="R4" s="196"/>
      <c r="S4" s="296">
        <f>-3.5</f>
        <v>-3.5</v>
      </c>
    </row>
    <row r="5" spans="5:19" x14ac:dyDescent="0.35">
      <c r="E5" s="249" t="s">
        <v>1048</v>
      </c>
      <c r="F5">
        <v>-4.9000000000000004</v>
      </c>
      <c r="G5" s="295">
        <v>-4.9000000000000004</v>
      </c>
      <c r="I5">
        <f>F5</f>
        <v>-4.9000000000000004</v>
      </c>
      <c r="J5">
        <f>F5</f>
        <v>-4.9000000000000004</v>
      </c>
      <c r="K5">
        <f>J5+4.9</f>
        <v>0</v>
      </c>
      <c r="L5">
        <f>K5</f>
        <v>0</v>
      </c>
      <c r="M5" s="251">
        <f>L5</f>
        <v>0</v>
      </c>
      <c r="O5" s="283"/>
      <c r="Q5" s="196">
        <f>4.9</f>
        <v>4.9000000000000004</v>
      </c>
      <c r="R5" s="196"/>
      <c r="S5" s="296"/>
    </row>
    <row r="6" spans="5:19" x14ac:dyDescent="0.35">
      <c r="E6" s="249" t="s">
        <v>328</v>
      </c>
      <c r="F6">
        <v>7.3</v>
      </c>
      <c r="G6" s="295">
        <v>8.1</v>
      </c>
      <c r="I6" s="117">
        <f>F6-3.9</f>
        <v>3.4</v>
      </c>
      <c r="J6" s="117">
        <f>I6-7.9</f>
        <v>-4.5</v>
      </c>
      <c r="K6" s="117">
        <f>J6-4.9</f>
        <v>-9.4</v>
      </c>
      <c r="L6" s="117">
        <f>K6+5.9</f>
        <v>-3.5</v>
      </c>
      <c r="M6" s="260">
        <f>L6+3.5</f>
        <v>0</v>
      </c>
      <c r="O6" s="268">
        <f>-3.9</f>
        <v>-3.9</v>
      </c>
      <c r="P6" s="117">
        <f>-7.9</f>
        <v>-7.9</v>
      </c>
      <c r="Q6" s="297">
        <f>-4.9</f>
        <v>-4.9000000000000004</v>
      </c>
      <c r="R6" s="297">
        <f>5.9</f>
        <v>5.9</v>
      </c>
      <c r="S6" s="298">
        <f>3.5</f>
        <v>3.5</v>
      </c>
    </row>
    <row r="7" spans="5:19" x14ac:dyDescent="0.35">
      <c r="E7" s="249" t="s">
        <v>1049</v>
      </c>
      <c r="F7">
        <v>-7.9</v>
      </c>
      <c r="G7" s="295">
        <v>-8.1</v>
      </c>
      <c r="I7">
        <f>F7</f>
        <v>-7.9</v>
      </c>
      <c r="J7">
        <f>I7+7.9</f>
        <v>0</v>
      </c>
      <c r="K7">
        <f>J7</f>
        <v>0</v>
      </c>
      <c r="L7">
        <f>K7</f>
        <v>0</v>
      </c>
      <c r="M7" s="251">
        <f>L7</f>
        <v>0</v>
      </c>
      <c r="O7" s="283"/>
      <c r="P7">
        <f>7.9</f>
        <v>7.9</v>
      </c>
      <c r="Q7" s="196"/>
      <c r="R7" s="196"/>
      <c r="S7" s="296"/>
    </row>
    <row r="8" spans="5:19" x14ac:dyDescent="0.35">
      <c r="E8" s="249" t="s">
        <v>1050</v>
      </c>
      <c r="F8">
        <v>5.9</v>
      </c>
      <c r="G8" s="295">
        <v>5.9</v>
      </c>
      <c r="I8">
        <f>F8</f>
        <v>5.9</v>
      </c>
      <c r="J8">
        <f>F8</f>
        <v>5.9</v>
      </c>
      <c r="K8">
        <f>J8</f>
        <v>5.9</v>
      </c>
      <c r="L8">
        <f>K8-5.9</f>
        <v>0</v>
      </c>
      <c r="M8" s="251">
        <f>L8</f>
        <v>0</v>
      </c>
      <c r="O8" s="283"/>
      <c r="Q8" s="196"/>
      <c r="R8" s="196">
        <f>-5.9</f>
        <v>-5.9</v>
      </c>
      <c r="S8" s="296"/>
    </row>
    <row r="9" spans="5:19" x14ac:dyDescent="0.35">
      <c r="E9" s="249" t="s">
        <v>1051</v>
      </c>
      <c r="F9">
        <v>-5.0999999999999996</v>
      </c>
      <c r="G9" s="295">
        <v>-5.0999999999999996</v>
      </c>
      <c r="I9">
        <f>F9</f>
        <v>-5.0999999999999996</v>
      </c>
      <c r="J9">
        <f>F9</f>
        <v>-5.0999999999999996</v>
      </c>
      <c r="K9">
        <f>J9</f>
        <v>-5.0999999999999996</v>
      </c>
      <c r="L9">
        <f>K9</f>
        <v>-5.0999999999999996</v>
      </c>
      <c r="M9" s="251">
        <f>L9</f>
        <v>-5.0999999999999996</v>
      </c>
      <c r="O9" s="283"/>
      <c r="Q9" s="196"/>
      <c r="R9" s="196"/>
      <c r="S9" s="296"/>
    </row>
    <row r="10" spans="5:19" x14ac:dyDescent="0.35">
      <c r="E10" s="252" t="s">
        <v>1052</v>
      </c>
      <c r="F10" s="121">
        <v>-3.9</v>
      </c>
      <c r="G10" s="299">
        <v>-3.9</v>
      </c>
      <c r="H10" s="121"/>
      <c r="I10" s="121">
        <f>F10+3.9</f>
        <v>0</v>
      </c>
      <c r="J10" s="121">
        <v>0</v>
      </c>
      <c r="K10" s="121">
        <f>J10</f>
        <v>0</v>
      </c>
      <c r="L10" s="121">
        <f>K10</f>
        <v>0</v>
      </c>
      <c r="M10" s="253">
        <f>L10</f>
        <v>0</v>
      </c>
      <c r="O10" s="300">
        <f>3.9</f>
        <v>3.9</v>
      </c>
      <c r="P10" s="121"/>
      <c r="Q10" s="301"/>
      <c r="R10" s="301"/>
      <c r="S10" s="302"/>
    </row>
    <row r="15" spans="5:19" x14ac:dyDescent="0.35">
      <c r="H15">
        <v>155</v>
      </c>
      <c r="I15">
        <f>H15</f>
        <v>155</v>
      </c>
    </row>
    <row r="16" spans="5:19" x14ac:dyDescent="0.35">
      <c r="H16">
        <f>H15*1.253</f>
        <v>194.21499999999997</v>
      </c>
    </row>
    <row r="17" spans="6:13" x14ac:dyDescent="0.35">
      <c r="H17">
        <f>H16*0.0325</f>
        <v>6.311987499999999</v>
      </c>
      <c r="I17">
        <f>H17*1175</f>
        <v>7416.5853124999985</v>
      </c>
      <c r="J17">
        <f>(I17/5)*7.8</f>
        <v>11569.873087499998</v>
      </c>
    </row>
    <row r="20" spans="6:13" x14ac:dyDescent="0.35">
      <c r="H20">
        <v>125082</v>
      </c>
    </row>
    <row r="21" spans="6:13" x14ac:dyDescent="0.35">
      <c r="G21" t="s">
        <v>328</v>
      </c>
      <c r="H21">
        <f>H20/1375</f>
        <v>90.968727272727278</v>
      </c>
      <c r="I21">
        <v>58</v>
      </c>
    </row>
    <row r="22" spans="6:13" x14ac:dyDescent="0.35">
      <c r="G22" t="s">
        <v>327</v>
      </c>
      <c r="H22">
        <f>H21/1.253</f>
        <v>72.60074004208083</v>
      </c>
      <c r="I22">
        <f>I21/1.253</f>
        <v>46.288906624102161</v>
      </c>
    </row>
    <row r="23" spans="6:13" x14ac:dyDescent="0.35">
      <c r="G23" t="s">
        <v>260</v>
      </c>
      <c r="H23">
        <f>H22/H15</f>
        <v>0.46839187123923115</v>
      </c>
      <c r="I23">
        <f>I22/I15</f>
        <v>0.29863810725227202</v>
      </c>
    </row>
    <row r="26" spans="6:13" x14ac:dyDescent="0.35">
      <c r="F26">
        <v>930</v>
      </c>
    </row>
    <row r="27" spans="6:13" x14ac:dyDescent="0.35">
      <c r="F27">
        <v>155</v>
      </c>
      <c r="G27">
        <f>F27/F26</f>
        <v>0.16666666666666666</v>
      </c>
      <c r="I27">
        <v>1712</v>
      </c>
      <c r="J27" s="106">
        <v>290</v>
      </c>
      <c r="L27" s="106">
        <f>I27+J27</f>
        <v>2002</v>
      </c>
    </row>
    <row r="29" spans="6:13" x14ac:dyDescent="0.35">
      <c r="F29" s="247">
        <f>SUM(G29:H30)</f>
        <v>468.4</v>
      </c>
      <c r="G29" s="125">
        <v>200</v>
      </c>
      <c r="H29" s="125">
        <v>36.700000000000003</v>
      </c>
      <c r="I29" s="125"/>
      <c r="J29" s="125"/>
      <c r="K29" s="125"/>
      <c r="L29" s="248"/>
    </row>
    <row r="30" spans="6:13" x14ac:dyDescent="0.35">
      <c r="F30" s="252"/>
      <c r="G30" s="121">
        <v>195</v>
      </c>
      <c r="H30" s="121">
        <v>36.700000000000003</v>
      </c>
      <c r="I30" s="123">
        <f>SUM(G29:G30)</f>
        <v>395</v>
      </c>
      <c r="J30" s="123">
        <f>SUM(H29:H30)</f>
        <v>73.400000000000006</v>
      </c>
      <c r="K30" s="303">
        <f>J30/I30</f>
        <v>0.1858227848101266</v>
      </c>
      <c r="L30" s="253">
        <f>I30+J30</f>
        <v>468.4</v>
      </c>
      <c r="M30" s="147">
        <f>L30/$L$27</f>
        <v>0.23396603396603396</v>
      </c>
    </row>
    <row r="31" spans="6:13" x14ac:dyDescent="0.35">
      <c r="F31" s="247">
        <f>SUM(G31:H33)</f>
        <v>530.6</v>
      </c>
      <c r="G31" s="125">
        <v>154.80000000000001</v>
      </c>
      <c r="H31" s="125">
        <v>21</v>
      </c>
      <c r="I31" s="127"/>
      <c r="J31" s="127"/>
      <c r="K31" s="304"/>
      <c r="L31" s="248"/>
    </row>
    <row r="32" spans="6:13" x14ac:dyDescent="0.35">
      <c r="F32" s="249"/>
      <c r="G32">
        <v>154.80000000000001</v>
      </c>
      <c r="H32">
        <v>44</v>
      </c>
      <c r="I32" s="106"/>
      <c r="J32" s="106"/>
      <c r="K32" s="245"/>
      <c r="L32" s="251"/>
    </row>
    <row r="33" spans="5:13" x14ac:dyDescent="0.35">
      <c r="F33" s="252"/>
      <c r="G33" s="121">
        <v>156</v>
      </c>
      <c r="H33" s="121">
        <v>0</v>
      </c>
      <c r="I33" s="123">
        <f>SUM(G29:G33)</f>
        <v>860.59999999999991</v>
      </c>
      <c r="J33" s="123">
        <f>SUM(H29:H33)</f>
        <v>138.4</v>
      </c>
      <c r="K33" s="303">
        <f>J33/I33</f>
        <v>0.16081803392981642</v>
      </c>
      <c r="L33" s="253">
        <f>I33+J33</f>
        <v>998.99999999999989</v>
      </c>
      <c r="M33" s="147">
        <f>L33/$L$27</f>
        <v>0.49900099900099892</v>
      </c>
    </row>
    <row r="34" spans="5:13" x14ac:dyDescent="0.35">
      <c r="E34" s="91">
        <f>SUM(G34:G36)*G27</f>
        <v>62.333333333333329</v>
      </c>
      <c r="F34" s="247">
        <f>SUM(G34:H36)</f>
        <v>439.6</v>
      </c>
      <c r="G34" s="125">
        <v>132</v>
      </c>
      <c r="H34" s="125">
        <v>21</v>
      </c>
      <c r="I34" s="127"/>
      <c r="J34" s="127"/>
      <c r="K34" s="304"/>
      <c r="L34" s="248"/>
    </row>
    <row r="35" spans="5:13" x14ac:dyDescent="0.35">
      <c r="E35" s="91"/>
      <c r="F35" s="249"/>
      <c r="G35">
        <v>163</v>
      </c>
      <c r="H35">
        <v>22</v>
      </c>
      <c r="I35" s="106"/>
      <c r="J35" s="106"/>
      <c r="K35" s="245"/>
      <c r="L35" s="251"/>
    </row>
    <row r="36" spans="5:13" x14ac:dyDescent="0.35">
      <c r="E36" s="91"/>
      <c r="F36" s="252"/>
      <c r="G36" s="121">
        <v>79</v>
      </c>
      <c r="H36" s="121">
        <v>22.6</v>
      </c>
      <c r="I36" s="123">
        <f>SUM(G29:G36)</f>
        <v>1234.5999999999999</v>
      </c>
      <c r="J36" s="123">
        <f>SUM(H29:H36)</f>
        <v>204</v>
      </c>
      <c r="K36" s="303">
        <f>J36/I36</f>
        <v>0.16523570387169934</v>
      </c>
      <c r="L36" s="253">
        <f>I36+J36</f>
        <v>1438.6</v>
      </c>
      <c r="M36" s="147">
        <f>L36/$L$27</f>
        <v>0.71858141858141855</v>
      </c>
    </row>
    <row r="37" spans="5:13" x14ac:dyDescent="0.35">
      <c r="E37" s="91">
        <f>SUM(G37:G44)*G27</f>
        <v>79.566666666666663</v>
      </c>
      <c r="F37" s="247">
        <f>SUM(G37:H44)</f>
        <v>564.1</v>
      </c>
      <c r="G37" s="125">
        <v>39</v>
      </c>
      <c r="H37" s="125">
        <v>10</v>
      </c>
      <c r="I37" s="125"/>
      <c r="J37" s="125"/>
      <c r="K37" s="304"/>
      <c r="L37" s="248"/>
    </row>
    <row r="38" spans="5:13" x14ac:dyDescent="0.35">
      <c r="F38" s="249"/>
      <c r="G38">
        <v>46</v>
      </c>
      <c r="H38">
        <v>9</v>
      </c>
      <c r="K38" s="245"/>
      <c r="L38" s="251"/>
    </row>
    <row r="39" spans="5:13" x14ac:dyDescent="0.35">
      <c r="F39" s="249"/>
      <c r="G39">
        <v>79</v>
      </c>
      <c r="H39">
        <v>10</v>
      </c>
      <c r="K39" s="245"/>
      <c r="L39" s="251"/>
    </row>
    <row r="40" spans="5:13" x14ac:dyDescent="0.35">
      <c r="F40" s="249"/>
      <c r="G40">
        <v>41</v>
      </c>
      <c r="H40">
        <v>21</v>
      </c>
      <c r="K40" s="245"/>
      <c r="L40" s="251"/>
    </row>
    <row r="41" spans="5:13" x14ac:dyDescent="0.35">
      <c r="F41" s="249"/>
      <c r="G41">
        <v>40</v>
      </c>
      <c r="H41">
        <v>36.700000000000003</v>
      </c>
      <c r="K41" s="245"/>
      <c r="L41" s="251"/>
    </row>
    <row r="42" spans="5:13" x14ac:dyDescent="0.35">
      <c r="F42" s="249"/>
      <c r="G42">
        <v>79</v>
      </c>
      <c r="K42" s="245"/>
      <c r="L42" s="251"/>
    </row>
    <row r="43" spans="5:13" x14ac:dyDescent="0.35">
      <c r="F43" s="249"/>
      <c r="G43">
        <v>76</v>
      </c>
      <c r="K43" s="245"/>
      <c r="L43" s="251"/>
    </row>
    <row r="44" spans="5:13" x14ac:dyDescent="0.35">
      <c r="F44" s="252"/>
      <c r="G44" s="121">
        <v>77.400000000000006</v>
      </c>
      <c r="H44" s="121"/>
      <c r="I44" s="123">
        <f>SUM(G29:G44)</f>
        <v>1712</v>
      </c>
      <c r="J44" s="123">
        <f>SUM(H29:H44)</f>
        <v>290.7</v>
      </c>
      <c r="K44" s="303">
        <f>J44/I44</f>
        <v>0.16980140186915887</v>
      </c>
      <c r="L44" s="305">
        <f>I44+J44</f>
        <v>2002.7</v>
      </c>
    </row>
    <row r="47" spans="5:13" x14ac:dyDescent="0.35">
      <c r="G47">
        <f>SUM(G37:G44)</f>
        <v>477.4</v>
      </c>
      <c r="H47">
        <f>SUM(H37:H44)</f>
        <v>86.7</v>
      </c>
    </row>
    <row r="48" spans="5:13" x14ac:dyDescent="0.35">
      <c r="G48">
        <f>SUM(G29:G44)</f>
        <v>1712</v>
      </c>
      <c r="H48">
        <f>SUM(H29:H44)</f>
        <v>290.7</v>
      </c>
    </row>
  </sheetData>
  <pageMargins left="0.7" right="0.7" top="0.75" bottom="0.75" header="0.3" footer="0.3"/>
  <headerFooter>
    <oddFooter>&amp;C_x000D_&amp;1#&amp;"Arial"&amp;10&amp;K000000 Internal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A6D6-9FE9-4B29-9D28-0BC68FC19258}">
  <dimension ref="C2:E9"/>
  <sheetViews>
    <sheetView workbookViewId="0">
      <selection activeCell="K15" sqref="K15"/>
    </sheetView>
  </sheetViews>
  <sheetFormatPr defaultRowHeight="14.5" x14ac:dyDescent="0.35"/>
  <cols>
    <col min="3" max="3" width="18.08984375" bestFit="1" customWidth="1"/>
    <col min="4" max="5" width="12.36328125" customWidth="1"/>
  </cols>
  <sheetData>
    <row r="2" spans="3:5" ht="15" thickBot="1" x14ac:dyDescent="0.4"/>
    <row r="3" spans="3:5" x14ac:dyDescent="0.35">
      <c r="C3" s="370" t="s">
        <v>1277</v>
      </c>
      <c r="D3" s="365" t="s">
        <v>1012</v>
      </c>
      <c r="E3" s="366" t="s">
        <v>1269</v>
      </c>
    </row>
    <row r="4" spans="3:5" ht="15" thickBot="1" x14ac:dyDescent="0.4">
      <c r="C4" s="371"/>
      <c r="D4" s="374" t="s">
        <v>1270</v>
      </c>
      <c r="E4" s="369" t="s">
        <v>1271</v>
      </c>
    </row>
    <row r="5" spans="3:5" x14ac:dyDescent="0.35">
      <c r="C5" s="372" t="s">
        <v>1272</v>
      </c>
      <c r="D5">
        <v>10.41</v>
      </c>
      <c r="E5" s="367">
        <v>10.35</v>
      </c>
    </row>
    <row r="6" spans="3:5" x14ac:dyDescent="0.35">
      <c r="C6" s="372" t="s">
        <v>1273</v>
      </c>
      <c r="D6">
        <v>3.91</v>
      </c>
      <c r="E6" s="367">
        <v>3.93</v>
      </c>
    </row>
    <row r="7" spans="3:5" x14ac:dyDescent="0.35">
      <c r="C7" s="372" t="s">
        <v>1276</v>
      </c>
      <c r="D7">
        <v>0.23</v>
      </c>
      <c r="E7" s="367">
        <v>1.34</v>
      </c>
    </row>
    <row r="8" spans="3:5" x14ac:dyDescent="0.35">
      <c r="C8" s="372" t="s">
        <v>1274</v>
      </c>
      <c r="D8">
        <v>-4.66</v>
      </c>
      <c r="E8" s="367">
        <v>-6.37</v>
      </c>
    </row>
    <row r="9" spans="3:5" ht="15" thickBot="1" x14ac:dyDescent="0.4">
      <c r="C9" s="373" t="s">
        <v>1275</v>
      </c>
      <c r="D9" s="368">
        <v>-4.2300000000000004</v>
      </c>
      <c r="E9" s="369">
        <v>-8.14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AC2A-9DB3-4248-9342-E7ECFBE093D9}">
  <dimension ref="A1:N77"/>
  <sheetViews>
    <sheetView topLeftCell="A47" workbookViewId="0">
      <selection activeCell="M83" sqref="M83"/>
    </sheetView>
  </sheetViews>
  <sheetFormatPr defaultRowHeight="14.5" x14ac:dyDescent="0.35"/>
  <cols>
    <col min="5" max="6" width="9.08984375" style="117"/>
    <col min="10" max="10" width="18.90625" bestFit="1" customWidth="1"/>
  </cols>
  <sheetData>
    <row r="1" spans="1:11" x14ac:dyDescent="0.35">
      <c r="C1" t="s">
        <v>255</v>
      </c>
      <c r="D1" t="s">
        <v>257</v>
      </c>
    </row>
    <row r="2" spans="1:11" x14ac:dyDescent="0.35">
      <c r="B2" t="s">
        <v>325</v>
      </c>
      <c r="C2">
        <v>1373</v>
      </c>
      <c r="D2" s="106">
        <v>376</v>
      </c>
      <c r="F2" s="149">
        <f>(D2/1.26)/C2</f>
        <v>0.21734355310466019</v>
      </c>
    </row>
    <row r="3" spans="1:11" x14ac:dyDescent="0.35">
      <c r="B3" t="s">
        <v>324</v>
      </c>
      <c r="C3">
        <v>306</v>
      </c>
      <c r="D3">
        <v>20</v>
      </c>
      <c r="F3" s="149">
        <f>((D2-D3)/1.26)/(C2-C3)</f>
        <v>0.26479820294253281</v>
      </c>
    </row>
    <row r="4" spans="1:11" x14ac:dyDescent="0.35">
      <c r="B4" s="148" t="s">
        <v>260</v>
      </c>
      <c r="C4" s="147">
        <f>-C3/C2</f>
        <v>-0.22286962855061909</v>
      </c>
      <c r="D4" s="147">
        <f>-D3/D2</f>
        <v>-5.3191489361702128E-2</v>
      </c>
    </row>
    <row r="6" spans="1:11" ht="20" x14ac:dyDescent="0.85">
      <c r="A6" s="150" t="s">
        <v>323</v>
      </c>
      <c r="B6" s="151" t="s">
        <v>322</v>
      </c>
      <c r="C6" s="151" t="s">
        <v>321</v>
      </c>
      <c r="D6" s="151"/>
      <c r="E6" s="150" t="s">
        <v>320</v>
      </c>
      <c r="F6" s="150"/>
      <c r="G6" s="151" t="s">
        <v>319</v>
      </c>
      <c r="H6" s="151"/>
    </row>
    <row r="7" spans="1:11" s="145" customFormat="1" ht="20" x14ac:dyDescent="0.85">
      <c r="A7" s="152"/>
      <c r="B7" s="152" t="s">
        <v>318</v>
      </c>
      <c r="C7" s="152">
        <v>1483</v>
      </c>
      <c r="D7" s="152">
        <v>327</v>
      </c>
      <c r="E7" s="153">
        <f t="shared" ref="E7:E41" si="0">$C$4*C7</f>
        <v>-330.51565914056812</v>
      </c>
      <c r="F7" s="153">
        <f t="shared" ref="F7:F41" si="1">$D$4*D7</f>
        <v>-17.393617021276597</v>
      </c>
      <c r="G7" s="154">
        <f t="shared" ref="G7:G41" si="2">C7+E7</f>
        <v>1152.484340859432</v>
      </c>
      <c r="H7" s="154">
        <f t="shared" ref="H7:H41" si="3">D7+F7</f>
        <v>309.60638297872339</v>
      </c>
      <c r="J7" s="146">
        <f t="shared" ref="J7:J41" si="4">(D7/1)/(C7)</f>
        <v>0.22049898853674982</v>
      </c>
      <c r="K7" s="146">
        <f t="shared" ref="K7:K41" si="5">(H7/1)/(G7)</f>
        <v>0.26864259409185842</v>
      </c>
    </row>
    <row r="8" spans="1:11" s="145" customFormat="1" ht="20" x14ac:dyDescent="0.85">
      <c r="A8" s="152"/>
      <c r="B8" s="152" t="s">
        <v>317</v>
      </c>
      <c r="C8" s="152">
        <v>1394</v>
      </c>
      <c r="D8" s="152">
        <v>333</v>
      </c>
      <c r="E8" s="153">
        <f t="shared" si="0"/>
        <v>-310.680262199563</v>
      </c>
      <c r="F8" s="153">
        <f t="shared" si="1"/>
        <v>-17.712765957446809</v>
      </c>
      <c r="G8" s="154">
        <f t="shared" si="2"/>
        <v>1083.319737800437</v>
      </c>
      <c r="H8" s="154">
        <f t="shared" si="3"/>
        <v>315.28723404255317</v>
      </c>
      <c r="J8" s="146">
        <f t="shared" si="4"/>
        <v>0.23888091822094693</v>
      </c>
      <c r="K8" s="146">
        <f t="shared" si="5"/>
        <v>0.2910380223319014</v>
      </c>
    </row>
    <row r="9" spans="1:11" s="143" customFormat="1" ht="20" x14ac:dyDescent="0.85">
      <c r="A9" s="155"/>
      <c r="B9" s="155" t="s">
        <v>316</v>
      </c>
      <c r="C9" s="155">
        <v>1259</v>
      </c>
      <c r="D9" s="155">
        <v>312</v>
      </c>
      <c r="E9" s="156">
        <f t="shared" si="0"/>
        <v>-280.59286234522943</v>
      </c>
      <c r="F9" s="156">
        <f t="shared" si="1"/>
        <v>-16.595744680851062</v>
      </c>
      <c r="G9" s="157">
        <f t="shared" si="2"/>
        <v>978.40713765477062</v>
      </c>
      <c r="H9" s="157">
        <f t="shared" si="3"/>
        <v>295.40425531914894</v>
      </c>
      <c r="J9" s="144">
        <f t="shared" si="4"/>
        <v>0.24781572676727562</v>
      </c>
      <c r="K9" s="144">
        <f t="shared" si="5"/>
        <v>0.30192365115735886</v>
      </c>
    </row>
    <row r="10" spans="1:11" s="143" customFormat="1" ht="20" x14ac:dyDescent="0.85">
      <c r="A10" s="155"/>
      <c r="B10" s="155" t="s">
        <v>315</v>
      </c>
      <c r="C10" s="155">
        <v>175</v>
      </c>
      <c r="D10" s="155">
        <v>46</v>
      </c>
      <c r="E10" s="156">
        <f t="shared" si="0"/>
        <v>-39.002184996358338</v>
      </c>
      <c r="F10" s="156">
        <f t="shared" si="1"/>
        <v>-2.4468085106382977</v>
      </c>
      <c r="G10" s="157">
        <f t="shared" si="2"/>
        <v>135.99781500364168</v>
      </c>
      <c r="H10" s="157">
        <f t="shared" si="3"/>
        <v>43.553191489361701</v>
      </c>
      <c r="J10" s="144">
        <f t="shared" si="4"/>
        <v>0.26285714285714284</v>
      </c>
      <c r="K10" s="144">
        <f t="shared" si="5"/>
        <v>0.32024920024042636</v>
      </c>
    </row>
    <row r="11" spans="1:11" s="143" customFormat="1" ht="20" x14ac:dyDescent="0.85">
      <c r="A11" s="155"/>
      <c r="B11" s="155" t="s">
        <v>314</v>
      </c>
      <c r="C11" s="155">
        <v>-2486</v>
      </c>
      <c r="D11" s="155">
        <v>-547</v>
      </c>
      <c r="E11" s="156">
        <f t="shared" si="0"/>
        <v>554.05389657683907</v>
      </c>
      <c r="F11" s="156">
        <f t="shared" si="1"/>
        <v>29.095744680851062</v>
      </c>
      <c r="G11" s="157">
        <f t="shared" si="2"/>
        <v>-1931.9461034231608</v>
      </c>
      <c r="H11" s="157">
        <f t="shared" si="3"/>
        <v>-517.90425531914889</v>
      </c>
      <c r="J11" s="144">
        <f t="shared" si="4"/>
        <v>0.22003218020917137</v>
      </c>
      <c r="K11" s="144">
        <f t="shared" si="5"/>
        <v>0.26807386313804971</v>
      </c>
    </row>
    <row r="12" spans="1:11" s="143" customFormat="1" ht="20" x14ac:dyDescent="0.85">
      <c r="A12" s="155"/>
      <c r="B12" s="155" t="s">
        <v>313</v>
      </c>
      <c r="C12" s="155">
        <v>-402</v>
      </c>
      <c r="D12" s="155">
        <v>-83</v>
      </c>
      <c r="E12" s="156">
        <f t="shared" si="0"/>
        <v>89.593590677348871</v>
      </c>
      <c r="F12" s="156">
        <f t="shared" si="1"/>
        <v>4.4148936170212769</v>
      </c>
      <c r="G12" s="157">
        <f t="shared" si="2"/>
        <v>-312.40640932265114</v>
      </c>
      <c r="H12" s="157">
        <f t="shared" si="3"/>
        <v>-78.585106382978722</v>
      </c>
      <c r="J12" s="144">
        <f t="shared" si="4"/>
        <v>0.20646766169154229</v>
      </c>
      <c r="K12" s="144">
        <f t="shared" si="5"/>
        <v>0.25154767648129966</v>
      </c>
    </row>
    <row r="13" spans="1:11" s="141" customFormat="1" ht="20" x14ac:dyDescent="0.85">
      <c r="A13" s="158"/>
      <c r="B13" s="158" t="s">
        <v>312</v>
      </c>
      <c r="C13" s="158">
        <v>817</v>
      </c>
      <c r="D13" s="158">
        <v>175</v>
      </c>
      <c r="E13" s="159">
        <f t="shared" si="0"/>
        <v>-182.08448652585579</v>
      </c>
      <c r="F13" s="159">
        <f t="shared" si="1"/>
        <v>-9.3085106382978733</v>
      </c>
      <c r="G13" s="160">
        <f t="shared" si="2"/>
        <v>634.91551347414418</v>
      </c>
      <c r="H13" s="160">
        <f t="shared" si="3"/>
        <v>165.69148936170214</v>
      </c>
      <c r="J13" s="142">
        <f t="shared" si="4"/>
        <v>0.21419828641370869</v>
      </c>
      <c r="K13" s="142">
        <f t="shared" si="5"/>
        <v>0.26096620077066307</v>
      </c>
    </row>
    <row r="14" spans="1:11" s="139" customFormat="1" ht="20" x14ac:dyDescent="0.85">
      <c r="A14" s="161"/>
      <c r="B14" s="161" t="s">
        <v>311</v>
      </c>
      <c r="C14" s="161">
        <v>446</v>
      </c>
      <c r="D14" s="161">
        <v>99</v>
      </c>
      <c r="E14" s="162">
        <f t="shared" si="0"/>
        <v>-99.399854333576116</v>
      </c>
      <c r="F14" s="162">
        <f t="shared" si="1"/>
        <v>-5.2659574468085104</v>
      </c>
      <c r="G14" s="163">
        <f t="shared" si="2"/>
        <v>346.60014566642388</v>
      </c>
      <c r="H14" s="163">
        <f t="shared" si="3"/>
        <v>93.734042553191486</v>
      </c>
      <c r="J14" s="140">
        <f t="shared" si="4"/>
        <v>0.22197309417040359</v>
      </c>
      <c r="K14" s="140">
        <f t="shared" si="5"/>
        <v>0.27043855498953923</v>
      </c>
    </row>
    <row r="15" spans="1:11" s="137" customFormat="1" ht="20" x14ac:dyDescent="0.85">
      <c r="A15" s="164"/>
      <c r="B15" s="165" t="s">
        <v>310</v>
      </c>
      <c r="C15" s="165">
        <v>1110</v>
      </c>
      <c r="D15" s="165">
        <v>259</v>
      </c>
      <c r="E15" s="166">
        <f t="shared" si="0"/>
        <v>-247.38528769118719</v>
      </c>
      <c r="F15" s="166">
        <f t="shared" si="1"/>
        <v>-13.776595744680851</v>
      </c>
      <c r="G15" s="167">
        <f t="shared" si="2"/>
        <v>862.61471230881284</v>
      </c>
      <c r="H15" s="167">
        <f t="shared" si="3"/>
        <v>245.22340425531914</v>
      </c>
      <c r="J15" s="138">
        <f t="shared" si="4"/>
        <v>0.23333333333333334</v>
      </c>
      <c r="K15" s="138">
        <f t="shared" si="5"/>
        <v>0.28427918137284225</v>
      </c>
    </row>
    <row r="16" spans="1:11" s="137" customFormat="1" ht="20" x14ac:dyDescent="0.85">
      <c r="A16" s="164"/>
      <c r="B16" s="165" t="s">
        <v>309</v>
      </c>
      <c r="C16" s="165">
        <v>3468</v>
      </c>
      <c r="D16" s="165">
        <v>821</v>
      </c>
      <c r="E16" s="166">
        <f t="shared" si="0"/>
        <v>-772.91187181354701</v>
      </c>
      <c r="F16" s="166">
        <f t="shared" si="1"/>
        <v>-43.670212765957444</v>
      </c>
      <c r="G16" s="167">
        <f t="shared" si="2"/>
        <v>2695.0881281864531</v>
      </c>
      <c r="H16" s="167">
        <f t="shared" si="3"/>
        <v>777.32978723404256</v>
      </c>
      <c r="J16" s="138">
        <f t="shared" si="4"/>
        <v>0.23673587081891581</v>
      </c>
      <c r="K16" s="138">
        <f t="shared" si="5"/>
        <v>0.28842462667709279</v>
      </c>
    </row>
    <row r="17" spans="1:11" s="125" customFormat="1" x14ac:dyDescent="0.35">
      <c r="A17" s="125" t="s">
        <v>308</v>
      </c>
      <c r="B17" s="125" t="s">
        <v>307</v>
      </c>
      <c r="C17" s="125">
        <v>3325</v>
      </c>
      <c r="D17" s="125">
        <v>740</v>
      </c>
      <c r="E17" s="136">
        <f t="shared" si="0"/>
        <v>-741.04151493080849</v>
      </c>
      <c r="F17" s="136">
        <f t="shared" si="1"/>
        <v>-39.361702127659576</v>
      </c>
      <c r="G17" s="127">
        <f t="shared" si="2"/>
        <v>2583.9584850691917</v>
      </c>
      <c r="H17" s="127">
        <f t="shared" si="3"/>
        <v>700.63829787234044</v>
      </c>
      <c r="J17" s="126">
        <f t="shared" si="4"/>
        <v>0.22255639097744362</v>
      </c>
      <c r="K17" s="126">
        <f t="shared" si="5"/>
        <v>0.27114920844155094</v>
      </c>
    </row>
    <row r="18" spans="1:11" s="121" customFormat="1" x14ac:dyDescent="0.35">
      <c r="B18" s="121" t="s">
        <v>306</v>
      </c>
      <c r="C18" s="121">
        <v>-606</v>
      </c>
      <c r="D18" s="121">
        <v>-137</v>
      </c>
      <c r="E18" s="134">
        <f t="shared" si="0"/>
        <v>135.05899490167516</v>
      </c>
      <c r="F18" s="134">
        <f t="shared" si="1"/>
        <v>7.2872340425531918</v>
      </c>
      <c r="G18" s="123">
        <f t="shared" si="2"/>
        <v>-470.94100509832481</v>
      </c>
      <c r="H18" s="123">
        <f t="shared" si="3"/>
        <v>-129.71276595744681</v>
      </c>
      <c r="J18" s="122">
        <f t="shared" si="4"/>
        <v>0.22607260726072606</v>
      </c>
      <c r="K18" s="122">
        <f t="shared" si="5"/>
        <v>0.27543315309815697</v>
      </c>
    </row>
    <row r="19" spans="1:11" s="125" customFormat="1" x14ac:dyDescent="0.35">
      <c r="A19" s="125" t="s">
        <v>305</v>
      </c>
      <c r="B19" s="125" t="s">
        <v>304</v>
      </c>
      <c r="C19" s="125">
        <v>1337</v>
      </c>
      <c r="D19" s="125">
        <v>233</v>
      </c>
      <c r="E19" s="136">
        <f t="shared" si="0"/>
        <v>-297.97669337217775</v>
      </c>
      <c r="F19" s="136">
        <f t="shared" si="1"/>
        <v>-12.393617021276595</v>
      </c>
      <c r="G19" s="127">
        <f t="shared" si="2"/>
        <v>1039.0233066278222</v>
      </c>
      <c r="H19" s="127">
        <f t="shared" si="3"/>
        <v>220.60638297872342</v>
      </c>
      <c r="J19" s="126">
        <f t="shared" si="4"/>
        <v>0.17427075542258788</v>
      </c>
      <c r="K19" s="126">
        <f t="shared" si="5"/>
        <v>0.21232091866611472</v>
      </c>
    </row>
    <row r="20" spans="1:11" x14ac:dyDescent="0.35">
      <c r="B20" t="s">
        <v>303</v>
      </c>
      <c r="C20">
        <v>-1422</v>
      </c>
      <c r="D20">
        <v>-301</v>
      </c>
      <c r="E20" s="135">
        <f t="shared" si="0"/>
        <v>316.92061179898036</v>
      </c>
      <c r="F20" s="135">
        <f t="shared" si="1"/>
        <v>16.01063829787234</v>
      </c>
      <c r="G20" s="106">
        <f t="shared" si="2"/>
        <v>-1105.0793882010196</v>
      </c>
      <c r="H20" s="106">
        <f t="shared" si="3"/>
        <v>-284.98936170212767</v>
      </c>
      <c r="J20" s="118">
        <f t="shared" si="4"/>
        <v>0.21167369901547117</v>
      </c>
      <c r="K20" s="118">
        <f t="shared" si="5"/>
        <v>0.25789039660405522</v>
      </c>
    </row>
    <row r="21" spans="1:11" s="121" customFormat="1" x14ac:dyDescent="0.35">
      <c r="B21" s="121" t="s">
        <v>302</v>
      </c>
      <c r="C21" s="121">
        <v>600</v>
      </c>
      <c r="D21" s="121">
        <v>131</v>
      </c>
      <c r="E21" s="134">
        <f t="shared" si="0"/>
        <v>-133.72177713037146</v>
      </c>
      <c r="F21" s="134">
        <f t="shared" si="1"/>
        <v>-6.9680851063829792</v>
      </c>
      <c r="G21" s="123">
        <f t="shared" si="2"/>
        <v>466.27822286962851</v>
      </c>
      <c r="H21" s="123">
        <f t="shared" si="3"/>
        <v>124.03191489361703</v>
      </c>
      <c r="J21" s="122">
        <f t="shared" si="4"/>
        <v>0.21833333333333332</v>
      </c>
      <c r="K21" s="122">
        <f t="shared" si="5"/>
        <v>0.26600409114173101</v>
      </c>
    </row>
    <row r="22" spans="1:11" s="130" customFormat="1" x14ac:dyDescent="0.35">
      <c r="A22" s="130" t="s">
        <v>301</v>
      </c>
      <c r="C22" s="130">
        <v>1812</v>
      </c>
      <c r="D22" s="130">
        <v>451</v>
      </c>
      <c r="E22" s="133">
        <f t="shared" si="0"/>
        <v>-403.83976693372182</v>
      </c>
      <c r="F22" s="133">
        <f t="shared" si="1"/>
        <v>-23.98936170212766</v>
      </c>
      <c r="G22" s="132">
        <f t="shared" si="2"/>
        <v>1408.1602330662781</v>
      </c>
      <c r="H22" s="132">
        <f t="shared" si="3"/>
        <v>427.01063829787233</v>
      </c>
      <c r="J22" s="131">
        <f t="shared" si="4"/>
        <v>0.2488962472406181</v>
      </c>
      <c r="K22" s="131">
        <f t="shared" si="5"/>
        <v>0.303240091767152</v>
      </c>
    </row>
    <row r="23" spans="1:11" s="125" customFormat="1" x14ac:dyDescent="0.35">
      <c r="A23" s="125" t="s">
        <v>300</v>
      </c>
      <c r="B23" s="125">
        <v>2029</v>
      </c>
      <c r="C23" s="125">
        <v>191770</v>
      </c>
      <c r="D23" s="125">
        <v>38030</v>
      </c>
      <c r="E23" s="128">
        <f t="shared" si="0"/>
        <v>-42739.708667152227</v>
      </c>
      <c r="F23" s="128">
        <f t="shared" si="1"/>
        <v>-2022.872340425532</v>
      </c>
      <c r="G23" s="127">
        <f t="shared" si="2"/>
        <v>149030.29133284779</v>
      </c>
      <c r="H23" s="127">
        <f t="shared" si="3"/>
        <v>36007.127659574471</v>
      </c>
      <c r="J23" s="126">
        <f t="shared" si="4"/>
        <v>0.19831047609115085</v>
      </c>
      <c r="K23" s="126">
        <f t="shared" si="5"/>
        <v>0.24160945628936131</v>
      </c>
    </row>
    <row r="24" spans="1:11" x14ac:dyDescent="0.35">
      <c r="B24">
        <v>2030</v>
      </c>
      <c r="C24">
        <v>270970</v>
      </c>
      <c r="D24">
        <v>56090</v>
      </c>
      <c r="E24" s="119">
        <f t="shared" si="0"/>
        <v>-60390.983248361255</v>
      </c>
      <c r="F24" s="119">
        <f t="shared" si="1"/>
        <v>-2983.5106382978724</v>
      </c>
      <c r="G24" s="106">
        <f t="shared" si="2"/>
        <v>210579.01675163873</v>
      </c>
      <c r="H24" s="106">
        <f t="shared" si="3"/>
        <v>53106.48936170213</v>
      </c>
      <c r="J24" s="118">
        <f t="shared" si="4"/>
        <v>0.20699708454810495</v>
      </c>
      <c r="K24" s="118">
        <f t="shared" si="5"/>
        <v>0.25219269317957271</v>
      </c>
    </row>
    <row r="25" spans="1:11" x14ac:dyDescent="0.35">
      <c r="B25">
        <v>2032</v>
      </c>
      <c r="C25">
        <v>214550</v>
      </c>
      <c r="D25">
        <v>41050</v>
      </c>
      <c r="E25" s="119">
        <f t="shared" si="0"/>
        <v>-47816.678805535324</v>
      </c>
      <c r="F25" s="119">
        <f t="shared" si="1"/>
        <v>-2183.5106382978724</v>
      </c>
      <c r="G25" s="106">
        <f t="shared" si="2"/>
        <v>166733.32119446469</v>
      </c>
      <c r="H25" s="106">
        <f t="shared" si="3"/>
        <v>38866.48936170213</v>
      </c>
      <c r="J25" s="118">
        <f t="shared" si="4"/>
        <v>0.19133069214635284</v>
      </c>
      <c r="K25" s="118">
        <f t="shared" si="5"/>
        <v>0.23310571086370493</v>
      </c>
    </row>
    <row r="26" spans="1:11" s="121" customFormat="1" x14ac:dyDescent="0.35">
      <c r="B26" s="121">
        <v>2034</v>
      </c>
      <c r="C26" s="121">
        <v>85250</v>
      </c>
      <c r="D26" s="121">
        <v>17050</v>
      </c>
      <c r="E26" s="129">
        <f t="shared" si="0"/>
        <v>-18999.635833940276</v>
      </c>
      <c r="F26" s="129">
        <f t="shared" si="1"/>
        <v>-906.91489361702133</v>
      </c>
      <c r="G26" s="123">
        <f t="shared" si="2"/>
        <v>66250.36416605972</v>
      </c>
      <c r="H26" s="123">
        <f t="shared" si="3"/>
        <v>16143.08510638298</v>
      </c>
      <c r="J26" s="122">
        <f t="shared" si="4"/>
        <v>0.2</v>
      </c>
      <c r="K26" s="122">
        <f t="shared" si="5"/>
        <v>0.24366786974815052</v>
      </c>
    </row>
    <row r="27" spans="1:11" s="125" customFormat="1" x14ac:dyDescent="0.35">
      <c r="A27" s="125" t="s">
        <v>299</v>
      </c>
      <c r="B27" s="125">
        <v>2028</v>
      </c>
      <c r="C27" s="125">
        <v>326000</v>
      </c>
      <c r="D27" s="125">
        <v>69000</v>
      </c>
      <c r="E27" s="128">
        <f t="shared" si="0"/>
        <v>-72655.498907501824</v>
      </c>
      <c r="F27" s="128">
        <f t="shared" si="1"/>
        <v>-3670.2127659574467</v>
      </c>
      <c r="G27" s="127">
        <f t="shared" si="2"/>
        <v>253344.50109249819</v>
      </c>
      <c r="H27" s="127">
        <f t="shared" si="3"/>
        <v>65329.787234042553</v>
      </c>
      <c r="J27" s="126">
        <f t="shared" si="4"/>
        <v>0.21165644171779141</v>
      </c>
      <c r="K27" s="126">
        <f t="shared" si="5"/>
        <v>0.25786937135923904</v>
      </c>
    </row>
    <row r="28" spans="1:11" x14ac:dyDescent="0.35">
      <c r="B28">
        <v>2029</v>
      </c>
      <c r="C28">
        <v>400830</v>
      </c>
      <c r="D28">
        <v>80955</v>
      </c>
      <c r="E28" s="119">
        <f t="shared" si="0"/>
        <v>-89332.833211944657</v>
      </c>
      <c r="F28" s="119">
        <f t="shared" si="1"/>
        <v>-4306.1170212765956</v>
      </c>
      <c r="G28" s="106">
        <f t="shared" si="2"/>
        <v>311497.16678805533</v>
      </c>
      <c r="H28" s="106">
        <f t="shared" si="3"/>
        <v>76648.882978723399</v>
      </c>
      <c r="J28" s="118">
        <f t="shared" si="4"/>
        <v>0.20196841553775916</v>
      </c>
      <c r="K28" s="118">
        <f t="shared" si="5"/>
        <v>0.24606606785247517</v>
      </c>
    </row>
    <row r="29" spans="1:11" x14ac:dyDescent="0.35">
      <c r="B29">
        <v>2032</v>
      </c>
      <c r="C29">
        <v>293730</v>
      </c>
      <c r="D29">
        <v>61230</v>
      </c>
      <c r="E29" s="119">
        <f t="shared" si="0"/>
        <v>-65463.495994173347</v>
      </c>
      <c r="F29" s="119">
        <f t="shared" si="1"/>
        <v>-3256.9148936170213</v>
      </c>
      <c r="G29">
        <f t="shared" si="2"/>
        <v>228266.50400582666</v>
      </c>
      <c r="H29">
        <f t="shared" si="3"/>
        <v>57973.085106382976</v>
      </c>
      <c r="J29" s="118">
        <f t="shared" si="4"/>
        <v>0.20845674599121641</v>
      </c>
      <c r="K29" s="118">
        <f t="shared" si="5"/>
        <v>0.25397105615155507</v>
      </c>
    </row>
    <row r="30" spans="1:11" x14ac:dyDescent="0.35">
      <c r="B30">
        <v>2033</v>
      </c>
      <c r="C30">
        <v>507000</v>
      </c>
      <c r="D30">
        <v>105500</v>
      </c>
      <c r="E30" s="119">
        <f t="shared" si="0"/>
        <v>-112994.90167516388</v>
      </c>
      <c r="F30" s="119">
        <f t="shared" si="1"/>
        <v>-5611.7021276595742</v>
      </c>
      <c r="G30">
        <f t="shared" si="2"/>
        <v>394005.09832483612</v>
      </c>
      <c r="H30">
        <f t="shared" si="3"/>
        <v>99888.297872340423</v>
      </c>
      <c r="J30" s="118">
        <f t="shared" si="4"/>
        <v>0.20808678500986194</v>
      </c>
      <c r="K30" s="118">
        <f t="shared" si="5"/>
        <v>0.25352031813047216</v>
      </c>
    </row>
    <row r="31" spans="1:11" s="121" customFormat="1" x14ac:dyDescent="0.35">
      <c r="B31" s="121">
        <v>2039</v>
      </c>
      <c r="C31" s="121">
        <v>136020</v>
      </c>
      <c r="D31" s="121">
        <v>27395</v>
      </c>
      <c r="E31" s="124">
        <f t="shared" si="0"/>
        <v>-30314.72687545521</v>
      </c>
      <c r="F31" s="124">
        <f t="shared" si="1"/>
        <v>-1457.1808510638298</v>
      </c>
      <c r="G31" s="121">
        <f t="shared" si="2"/>
        <v>105705.27312454479</v>
      </c>
      <c r="H31" s="121">
        <f t="shared" si="3"/>
        <v>25937.819148936171</v>
      </c>
      <c r="J31" s="122">
        <f t="shared" si="4"/>
        <v>0.20140420526393177</v>
      </c>
      <c r="K31" s="122">
        <f t="shared" si="5"/>
        <v>0.24537866827490748</v>
      </c>
    </row>
    <row r="32" spans="1:11" s="125" customFormat="1" x14ac:dyDescent="0.35">
      <c r="A32" s="125" t="s">
        <v>298</v>
      </c>
      <c r="B32" s="125">
        <v>2030</v>
      </c>
      <c r="C32" s="125">
        <v>20600</v>
      </c>
      <c r="D32" s="125">
        <v>4400</v>
      </c>
      <c r="E32" s="128">
        <f t="shared" si="0"/>
        <v>-4591.1143481427534</v>
      </c>
      <c r="F32" s="128">
        <f t="shared" si="1"/>
        <v>-234.04255319148936</v>
      </c>
      <c r="G32" s="127">
        <f t="shared" si="2"/>
        <v>16008.885651857247</v>
      </c>
      <c r="H32" s="127">
        <f t="shared" si="3"/>
        <v>4165.9574468085102</v>
      </c>
      <c r="J32" s="126">
        <f t="shared" si="4"/>
        <v>0.21359223300970873</v>
      </c>
      <c r="K32" s="126">
        <f t="shared" si="5"/>
        <v>0.2602278220611316</v>
      </c>
    </row>
    <row r="33" spans="1:11" s="121" customFormat="1" x14ac:dyDescent="0.35">
      <c r="B33" s="121">
        <v>2033</v>
      </c>
      <c r="C33" s="121">
        <v>23000</v>
      </c>
      <c r="D33" s="121">
        <v>4650</v>
      </c>
      <c r="E33" s="124">
        <f t="shared" si="0"/>
        <v>-5126.0014566642394</v>
      </c>
      <c r="F33" s="124">
        <f t="shared" si="1"/>
        <v>-247.34042553191489</v>
      </c>
      <c r="G33" s="123">
        <f t="shared" si="2"/>
        <v>17873.998543335761</v>
      </c>
      <c r="H33" s="123">
        <f t="shared" si="3"/>
        <v>4402.6595744680853</v>
      </c>
      <c r="J33" s="122">
        <f t="shared" si="4"/>
        <v>0.20217391304347826</v>
      </c>
      <c r="K33" s="122">
        <f t="shared" si="5"/>
        <v>0.24631643354976085</v>
      </c>
    </row>
    <row r="34" spans="1:11" x14ac:dyDescent="0.35">
      <c r="A34" t="s">
        <v>297</v>
      </c>
      <c r="B34" s="120">
        <v>11475</v>
      </c>
      <c r="C34">
        <v>41500</v>
      </c>
      <c r="D34">
        <v>8500</v>
      </c>
      <c r="E34" s="119">
        <f t="shared" si="0"/>
        <v>-9249.0895848506916</v>
      </c>
      <c r="F34" s="119">
        <f t="shared" si="1"/>
        <v>-452.12765957446811</v>
      </c>
      <c r="G34" s="106">
        <f t="shared" si="2"/>
        <v>32250.910415149308</v>
      </c>
      <c r="H34" s="106">
        <f t="shared" si="3"/>
        <v>8047.8723404255315</v>
      </c>
      <c r="J34" s="118">
        <f t="shared" si="4"/>
        <v>0.20481927710843373</v>
      </c>
      <c r="K34" s="118">
        <f t="shared" si="5"/>
        <v>0.24953938468184086</v>
      </c>
    </row>
    <row r="35" spans="1:11" x14ac:dyDescent="0.35">
      <c r="B35" s="120">
        <v>11628</v>
      </c>
      <c r="C35">
        <v>46000</v>
      </c>
      <c r="D35">
        <v>9450</v>
      </c>
      <c r="E35" s="119">
        <f t="shared" si="0"/>
        <v>-10252.002913328479</v>
      </c>
      <c r="F35" s="119">
        <f t="shared" si="1"/>
        <v>-502.65957446808511</v>
      </c>
      <c r="G35" s="106">
        <f t="shared" si="2"/>
        <v>35747.997086671523</v>
      </c>
      <c r="H35" s="106">
        <f t="shared" si="3"/>
        <v>8947.3404255319147</v>
      </c>
      <c r="J35" s="118">
        <f t="shared" si="4"/>
        <v>0.20543478260869566</v>
      </c>
      <c r="K35" s="118">
        <f t="shared" si="5"/>
        <v>0.25028927925217631</v>
      </c>
    </row>
    <row r="36" spans="1:11" x14ac:dyDescent="0.35">
      <c r="B36" s="120">
        <v>48335</v>
      </c>
      <c r="C36">
        <v>100000</v>
      </c>
      <c r="D36">
        <v>20850</v>
      </c>
      <c r="E36" s="119">
        <f t="shared" si="0"/>
        <v>-22286.962855061909</v>
      </c>
      <c r="F36" s="119">
        <f t="shared" si="1"/>
        <v>-1109.0425531914893</v>
      </c>
      <c r="G36" s="106">
        <f t="shared" si="2"/>
        <v>77713.037144938091</v>
      </c>
      <c r="H36" s="106">
        <f t="shared" si="3"/>
        <v>19740.957446808512</v>
      </c>
      <c r="J36" s="118">
        <f t="shared" si="4"/>
        <v>0.20849999999999999</v>
      </c>
      <c r="K36" s="118">
        <f t="shared" si="5"/>
        <v>0.25402375421244694</v>
      </c>
    </row>
    <row r="37" spans="1:11" x14ac:dyDescent="0.35">
      <c r="B37" s="120">
        <v>48519</v>
      </c>
      <c r="C37">
        <v>109000</v>
      </c>
      <c r="D37">
        <v>22770</v>
      </c>
      <c r="E37" s="119">
        <f t="shared" si="0"/>
        <v>-24292.78951201748</v>
      </c>
      <c r="F37" s="119">
        <f t="shared" si="1"/>
        <v>-1211.1702127659576</v>
      </c>
      <c r="G37" s="106">
        <f t="shared" si="2"/>
        <v>84707.21048798252</v>
      </c>
      <c r="H37" s="106">
        <f t="shared" si="3"/>
        <v>21558.829787234041</v>
      </c>
      <c r="J37" s="118">
        <f t="shared" si="4"/>
        <v>0.20889908256880735</v>
      </c>
      <c r="K37" s="118">
        <f t="shared" si="5"/>
        <v>0.2545099722094214</v>
      </c>
    </row>
    <row r="38" spans="1:11" x14ac:dyDescent="0.35">
      <c r="B38">
        <v>2033</v>
      </c>
      <c r="C38">
        <v>44500</v>
      </c>
      <c r="D38">
        <v>8850</v>
      </c>
      <c r="E38" s="119">
        <f t="shared" si="0"/>
        <v>-9917.6984705025498</v>
      </c>
      <c r="F38" s="119">
        <f t="shared" si="1"/>
        <v>-470.74468085106383</v>
      </c>
      <c r="G38" s="106">
        <f t="shared" si="2"/>
        <v>34582.301529497447</v>
      </c>
      <c r="H38" s="106">
        <f t="shared" si="3"/>
        <v>8379.2553191489369</v>
      </c>
      <c r="J38" s="118">
        <f t="shared" si="4"/>
        <v>0.19887640449438201</v>
      </c>
      <c r="K38" s="118">
        <f t="shared" si="5"/>
        <v>0.24229894913158792</v>
      </c>
    </row>
    <row r="39" spans="1:11" x14ac:dyDescent="0.35">
      <c r="B39">
        <v>2039</v>
      </c>
      <c r="C39">
        <v>46840</v>
      </c>
      <c r="D39">
        <v>9333</v>
      </c>
      <c r="E39" s="119">
        <f t="shared" si="0"/>
        <v>-10439.213401310999</v>
      </c>
      <c r="F39" s="119">
        <f t="shared" si="1"/>
        <v>-496.43617021276594</v>
      </c>
      <c r="G39" s="106">
        <f t="shared" si="2"/>
        <v>36400.786598689003</v>
      </c>
      <c r="H39" s="106">
        <f t="shared" si="3"/>
        <v>8836.5638297872338</v>
      </c>
      <c r="J39" s="118">
        <f t="shared" si="4"/>
        <v>0.19925277540563621</v>
      </c>
      <c r="K39" s="118">
        <f t="shared" si="5"/>
        <v>0.24275749662249024</v>
      </c>
    </row>
    <row r="40" spans="1:11" x14ac:dyDescent="0.35">
      <c r="B40">
        <v>2041</v>
      </c>
      <c r="C40">
        <v>42920</v>
      </c>
      <c r="D40">
        <v>8620</v>
      </c>
      <c r="E40" s="119">
        <f t="shared" si="0"/>
        <v>-9565.5644573925711</v>
      </c>
      <c r="F40" s="119">
        <f t="shared" si="1"/>
        <v>-458.51063829787233</v>
      </c>
      <c r="G40" s="106">
        <f t="shared" si="2"/>
        <v>33354.435542607433</v>
      </c>
      <c r="H40" s="106">
        <f t="shared" si="3"/>
        <v>8161.489361702128</v>
      </c>
      <c r="J40" s="118">
        <f t="shared" si="4"/>
        <v>0.20083876980428705</v>
      </c>
      <c r="K40" s="118">
        <f t="shared" si="5"/>
        <v>0.24468977600524899</v>
      </c>
    </row>
    <row r="41" spans="1:11" x14ac:dyDescent="0.35">
      <c r="B41">
        <v>2047</v>
      </c>
      <c r="C41">
        <v>30540</v>
      </c>
      <c r="D41">
        <v>6068</v>
      </c>
      <c r="E41" s="119">
        <f t="shared" si="0"/>
        <v>-6806.4384559359069</v>
      </c>
      <c r="F41" s="119">
        <f t="shared" si="1"/>
        <v>-322.7659574468085</v>
      </c>
      <c r="G41" s="106">
        <f t="shared" si="2"/>
        <v>23733.561544064094</v>
      </c>
      <c r="H41" s="106">
        <f t="shared" si="3"/>
        <v>5745.2340425531911</v>
      </c>
      <c r="J41" s="118">
        <f t="shared" si="4"/>
        <v>0.19869024230517354</v>
      </c>
      <c r="K41" s="118">
        <f t="shared" si="5"/>
        <v>0.24207214041122743</v>
      </c>
    </row>
    <row r="48" spans="1:11" x14ac:dyDescent="0.35">
      <c r="D48">
        <v>0.14729999999999999</v>
      </c>
    </row>
    <row r="49" spans="1:14" x14ac:dyDescent="0.35">
      <c r="A49" t="s">
        <v>568</v>
      </c>
      <c r="B49">
        <v>2031</v>
      </c>
      <c r="C49">
        <v>6142</v>
      </c>
      <c r="D49" s="91">
        <f>C49*$D$48</f>
        <v>904.71659999999997</v>
      </c>
    </row>
    <row r="50" spans="1:14" x14ac:dyDescent="0.35">
      <c r="B50">
        <v>2033</v>
      </c>
      <c r="C50">
        <v>6591</v>
      </c>
      <c r="D50" s="91">
        <f t="shared" ref="D50:D56" si="6">C50*$D$48</f>
        <v>970.85429999999997</v>
      </c>
    </row>
    <row r="51" spans="1:14" x14ac:dyDescent="0.35">
      <c r="B51">
        <v>2032</v>
      </c>
      <c r="C51">
        <v>15571</v>
      </c>
      <c r="D51" s="91">
        <f t="shared" si="6"/>
        <v>2293.6082999999999</v>
      </c>
    </row>
    <row r="52" spans="1:14" x14ac:dyDescent="0.35">
      <c r="B52">
        <v>2032</v>
      </c>
      <c r="C52">
        <v>16039</v>
      </c>
      <c r="D52" s="91">
        <f t="shared" si="6"/>
        <v>2362.5446999999999</v>
      </c>
    </row>
    <row r="53" spans="1:14" x14ac:dyDescent="0.35">
      <c r="B53">
        <v>2047</v>
      </c>
      <c r="C53">
        <v>4722</v>
      </c>
      <c r="D53" s="91">
        <f t="shared" si="6"/>
        <v>695.55059999999992</v>
      </c>
    </row>
    <row r="54" spans="1:14" x14ac:dyDescent="0.35">
      <c r="B54">
        <v>2031</v>
      </c>
      <c r="C54">
        <v>6772</v>
      </c>
      <c r="D54" s="91">
        <f t="shared" si="6"/>
        <v>997.51559999999995</v>
      </c>
    </row>
    <row r="55" spans="1:14" x14ac:dyDescent="0.35">
      <c r="B55">
        <v>2039</v>
      </c>
      <c r="C55">
        <v>7362</v>
      </c>
      <c r="D55" s="91">
        <f t="shared" si="6"/>
        <v>1084.4225999999999</v>
      </c>
    </row>
    <row r="56" spans="1:14" x14ac:dyDescent="0.35">
      <c r="B56">
        <v>2041</v>
      </c>
      <c r="C56">
        <v>6684</v>
      </c>
      <c r="D56" s="91">
        <f t="shared" si="6"/>
        <v>984.55319999999995</v>
      </c>
    </row>
    <row r="57" spans="1:14" x14ac:dyDescent="0.35">
      <c r="F57" s="242">
        <v>0.104</v>
      </c>
    </row>
    <row r="58" spans="1:14" x14ac:dyDescent="0.35">
      <c r="F58" s="117">
        <v>196</v>
      </c>
      <c r="G58">
        <v>583</v>
      </c>
      <c r="H58">
        <f>G58*D48</f>
        <v>85.875899999999987</v>
      </c>
      <c r="I58">
        <f>H58/57.5</f>
        <v>1.4934939130434781</v>
      </c>
    </row>
    <row r="59" spans="1:14" x14ac:dyDescent="0.35">
      <c r="C59">
        <v>2345</v>
      </c>
      <c r="D59" s="91">
        <f t="shared" ref="D59:D72" si="7">C59*$D$48</f>
        <v>345.41849999999999</v>
      </c>
      <c r="F59" s="117">
        <v>35</v>
      </c>
    </row>
    <row r="60" spans="1:14" x14ac:dyDescent="0.35">
      <c r="C60">
        <v>2092</v>
      </c>
      <c r="D60" s="91">
        <f t="shared" si="7"/>
        <v>308.15159999999997</v>
      </c>
    </row>
    <row r="61" spans="1:14" x14ac:dyDescent="0.35">
      <c r="C61">
        <v>6535</v>
      </c>
      <c r="D61" s="91">
        <f t="shared" si="7"/>
        <v>962.60549999999989</v>
      </c>
    </row>
    <row r="62" spans="1:14" x14ac:dyDescent="0.35">
      <c r="F62" s="117">
        <v>2000</v>
      </c>
    </row>
    <row r="63" spans="1:14" x14ac:dyDescent="0.35">
      <c r="B63">
        <v>29</v>
      </c>
      <c r="C63">
        <v>176</v>
      </c>
      <c r="D63" s="91">
        <f t="shared" si="7"/>
        <v>25.924799999999998</v>
      </c>
      <c r="F63" s="117">
        <f>F62/154.75</f>
        <v>12.924071082390952</v>
      </c>
      <c r="G63">
        <f>F63/0.054</f>
        <v>239.33464967390654</v>
      </c>
    </row>
    <row r="64" spans="1:14" x14ac:dyDescent="0.35">
      <c r="B64" s="117">
        <v>30</v>
      </c>
      <c r="C64" s="117">
        <v>554</v>
      </c>
      <c r="D64" s="241">
        <f t="shared" si="7"/>
        <v>81.604199999999992</v>
      </c>
      <c r="F64" s="117">
        <f>F63*2</f>
        <v>25.848142164781905</v>
      </c>
      <c r="G64">
        <f>G63*0.1</f>
        <v>23.933464967390655</v>
      </c>
      <c r="M64">
        <v>2.2799999999999998</v>
      </c>
      <c r="N64">
        <v>124</v>
      </c>
    </row>
    <row r="65" spans="2:14" x14ac:dyDescent="0.35">
      <c r="B65">
        <v>30</v>
      </c>
      <c r="C65">
        <v>5900</v>
      </c>
      <c r="D65" s="91">
        <f t="shared" si="7"/>
        <v>869.06999999999994</v>
      </c>
      <c r="F65" s="117">
        <f>F64*D48</f>
        <v>3.8074313408723741</v>
      </c>
      <c r="G65" s="117">
        <f>G64*D48</f>
        <v>3.5253993896966431</v>
      </c>
      <c r="M65">
        <f>M64*0.15</f>
        <v>0.34199999999999997</v>
      </c>
      <c r="N65">
        <f>N64*0.15</f>
        <v>18.599999999999998</v>
      </c>
    </row>
    <row r="66" spans="2:14" x14ac:dyDescent="0.35">
      <c r="B66">
        <v>40</v>
      </c>
      <c r="C66">
        <v>2578</v>
      </c>
      <c r="D66" s="91">
        <f t="shared" si="7"/>
        <v>379.73939999999999</v>
      </c>
      <c r="J66" s="89">
        <v>191360400</v>
      </c>
    </row>
    <row r="67" spans="2:14" x14ac:dyDescent="0.35">
      <c r="B67">
        <v>25</v>
      </c>
      <c r="D67" s="91">
        <f t="shared" si="7"/>
        <v>0</v>
      </c>
      <c r="J67" s="89">
        <f>J66/94.5</f>
        <v>2024977.7777777778</v>
      </c>
    </row>
    <row r="68" spans="2:14" x14ac:dyDescent="0.35">
      <c r="B68">
        <v>56</v>
      </c>
      <c r="C68">
        <f>436-90.4</f>
        <v>345.6</v>
      </c>
      <c r="D68" s="91">
        <f t="shared" si="7"/>
        <v>50.906880000000001</v>
      </c>
    </row>
    <row r="69" spans="2:14" x14ac:dyDescent="0.35">
      <c r="B69">
        <v>40</v>
      </c>
      <c r="D69" s="91">
        <f t="shared" si="7"/>
        <v>0</v>
      </c>
    </row>
    <row r="70" spans="2:14" x14ac:dyDescent="0.35">
      <c r="B70" s="117"/>
      <c r="C70" s="117"/>
      <c r="D70" s="241"/>
    </row>
    <row r="71" spans="2:14" x14ac:dyDescent="0.35">
      <c r="D71" s="91"/>
    </row>
    <row r="72" spans="2:14" x14ac:dyDescent="0.35">
      <c r="B72">
        <v>45</v>
      </c>
      <c r="C72">
        <v>1594</v>
      </c>
      <c r="D72" s="91">
        <f t="shared" si="7"/>
        <v>234.79619999999997</v>
      </c>
    </row>
    <row r="75" spans="2:14" x14ac:dyDescent="0.35">
      <c r="D75">
        <v>2029</v>
      </c>
      <c r="E75" s="117">
        <v>2842</v>
      </c>
      <c r="G75">
        <v>-31</v>
      </c>
      <c r="H75">
        <v>3.95</v>
      </c>
      <c r="I75">
        <f>H75*G75*10</f>
        <v>-1224.5</v>
      </c>
      <c r="J75">
        <v>1216</v>
      </c>
    </row>
    <row r="76" spans="2:14" x14ac:dyDescent="0.35">
      <c r="D76">
        <v>2031</v>
      </c>
      <c r="E76" s="117">
        <v>3094</v>
      </c>
    </row>
    <row r="77" spans="2:14" x14ac:dyDescent="0.35">
      <c r="D77">
        <v>2031</v>
      </c>
      <c r="E77" s="117">
        <v>3189</v>
      </c>
      <c r="G77">
        <v>-55</v>
      </c>
      <c r="H77">
        <v>6.19</v>
      </c>
      <c r="I77">
        <f>H77*G77*10</f>
        <v>-3404.5000000000005</v>
      </c>
      <c r="J77">
        <f>1717+1829</f>
        <v>3546</v>
      </c>
    </row>
  </sheetData>
  <pageMargins left="0.7" right="0.7" top="0.75" bottom="0.75" header="0.3" footer="0.3"/>
  <headerFooter>
    <oddFooter>&amp;C_x000D_&amp;1#&amp;"Arial"&amp;10&amp;K000000 Internal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FE55-A5B1-4E14-8DC8-8A4EF20BD6FA}">
  <dimension ref="D1:F160"/>
  <sheetViews>
    <sheetView topLeftCell="A6" zoomScale="80" zoomScaleNormal="80" workbookViewId="0">
      <selection activeCell="M10" sqref="M10:V20"/>
    </sheetView>
  </sheetViews>
  <sheetFormatPr defaultRowHeight="14.5" x14ac:dyDescent="0.35"/>
  <cols>
    <col min="4" max="4" width="10.7265625" bestFit="1" customWidth="1"/>
    <col min="6" max="6" width="9.7265625" bestFit="1" customWidth="1"/>
  </cols>
  <sheetData>
    <row r="1" spans="4:6" x14ac:dyDescent="0.35">
      <c r="D1" t="s">
        <v>480</v>
      </c>
      <c r="E1" t="s">
        <v>477</v>
      </c>
      <c r="F1" s="198">
        <v>98.302059999999997</v>
      </c>
    </row>
    <row r="3" spans="4:6" x14ac:dyDescent="0.35">
      <c r="D3" s="197"/>
      <c r="F3" s="196" t="s">
        <v>478</v>
      </c>
    </row>
    <row r="4" spans="4:6" x14ac:dyDescent="0.35">
      <c r="D4" s="197"/>
      <c r="F4" s="198">
        <f>100-F5</f>
        <v>98.302055492446158</v>
      </c>
    </row>
    <row r="5" spans="4:6" x14ac:dyDescent="0.35">
      <c r="D5" s="197"/>
      <c r="E5" t="s">
        <v>479</v>
      </c>
      <c r="F5">
        <f>100*F6*(360/D6)</f>
        <v>1.6979445075538397</v>
      </c>
    </row>
    <row r="6" spans="4:6" x14ac:dyDescent="0.35">
      <c r="D6">
        <f>COUNT(D7:D97)</f>
        <v>91</v>
      </c>
      <c r="F6">
        <f>PRODUCT(F7:F97)-1</f>
        <v>4.2920263940944281E-3</v>
      </c>
    </row>
    <row r="7" spans="4:6" x14ac:dyDescent="0.35">
      <c r="D7" s="197">
        <v>45280</v>
      </c>
      <c r="E7">
        <v>1.701433</v>
      </c>
      <c r="F7">
        <f>1+(E7*1/36000)</f>
        <v>1.0000472620277778</v>
      </c>
    </row>
    <row r="8" spans="4:6" x14ac:dyDescent="0.35">
      <c r="D8" s="197">
        <f t="shared" ref="D8:D64" si="0">D7+1</f>
        <v>45281</v>
      </c>
      <c r="E8">
        <v>1.7025079999999999</v>
      </c>
      <c r="F8">
        <f>1+(E8*1/36000)</f>
        <v>1.000047291888889</v>
      </c>
    </row>
    <row r="9" spans="4:6" x14ac:dyDescent="0.35">
      <c r="D9" s="197">
        <f t="shared" si="0"/>
        <v>45282</v>
      </c>
      <c r="E9">
        <v>1.704054</v>
      </c>
      <c r="F9">
        <f>1+(E9*5/36000)</f>
        <v>1.0002366741666666</v>
      </c>
    </row>
    <row r="10" spans="4:6" x14ac:dyDescent="0.35">
      <c r="D10" s="197">
        <f t="shared" si="0"/>
        <v>45283</v>
      </c>
      <c r="F10">
        <f t="shared" ref="F10:F15" si="1">1+(E10*1/36000)</f>
        <v>1</v>
      </c>
    </row>
    <row r="11" spans="4:6" x14ac:dyDescent="0.35">
      <c r="D11" s="197">
        <f t="shared" si="0"/>
        <v>45284</v>
      </c>
      <c r="F11">
        <f t="shared" si="1"/>
        <v>1</v>
      </c>
    </row>
    <row r="12" spans="4:6" x14ac:dyDescent="0.35">
      <c r="D12" s="197">
        <f t="shared" si="0"/>
        <v>45285</v>
      </c>
      <c r="F12">
        <f t="shared" si="1"/>
        <v>1</v>
      </c>
    </row>
    <row r="13" spans="4:6" x14ac:dyDescent="0.35">
      <c r="D13" s="197">
        <f t="shared" si="0"/>
        <v>45286</v>
      </c>
      <c r="F13">
        <f t="shared" si="1"/>
        <v>1</v>
      </c>
    </row>
    <row r="14" spans="4:6" x14ac:dyDescent="0.35">
      <c r="D14" s="197">
        <f t="shared" si="0"/>
        <v>45287</v>
      </c>
      <c r="E14">
        <v>1.701535</v>
      </c>
      <c r="F14">
        <f t="shared" si="1"/>
        <v>1.0000472648611112</v>
      </c>
    </row>
    <row r="15" spans="4:6" x14ac:dyDescent="0.35">
      <c r="D15" s="197">
        <f t="shared" si="0"/>
        <v>45288</v>
      </c>
      <c r="E15">
        <v>1.7018800000000001</v>
      </c>
      <c r="F15">
        <f t="shared" si="1"/>
        <v>1.0000472744444444</v>
      </c>
    </row>
    <row r="16" spans="4:6" x14ac:dyDescent="0.35">
      <c r="D16" s="197">
        <f t="shared" si="0"/>
        <v>45289</v>
      </c>
      <c r="E16">
        <v>1.6952370000000001</v>
      </c>
      <c r="F16">
        <f>1+(E16*5/36000)</f>
        <v>1.0002354495833334</v>
      </c>
    </row>
    <row r="17" spans="4:6" x14ac:dyDescent="0.35">
      <c r="D17" s="197">
        <f t="shared" si="0"/>
        <v>45290</v>
      </c>
      <c r="F17">
        <f t="shared" ref="F17:F22" si="2">1+(E17*1/36000)</f>
        <v>1</v>
      </c>
    </row>
    <row r="18" spans="4:6" x14ac:dyDescent="0.35">
      <c r="D18" s="197">
        <f t="shared" si="0"/>
        <v>45291</v>
      </c>
      <c r="F18">
        <f t="shared" si="2"/>
        <v>1</v>
      </c>
    </row>
    <row r="19" spans="4:6" x14ac:dyDescent="0.35">
      <c r="D19" s="197">
        <f t="shared" si="0"/>
        <v>45292</v>
      </c>
      <c r="F19">
        <f t="shared" si="2"/>
        <v>1</v>
      </c>
    </row>
    <row r="20" spans="4:6" x14ac:dyDescent="0.35">
      <c r="D20" s="197">
        <f t="shared" si="0"/>
        <v>45293</v>
      </c>
      <c r="F20">
        <f t="shared" si="2"/>
        <v>1</v>
      </c>
    </row>
    <row r="21" spans="4:6" x14ac:dyDescent="0.35">
      <c r="D21" s="197">
        <f t="shared" si="0"/>
        <v>45294</v>
      </c>
      <c r="E21">
        <v>1.694779</v>
      </c>
      <c r="F21">
        <f t="shared" si="2"/>
        <v>1.0000470771944445</v>
      </c>
    </row>
    <row r="22" spans="4:6" x14ac:dyDescent="0.35">
      <c r="D22" s="197">
        <f t="shared" si="0"/>
        <v>45295</v>
      </c>
      <c r="E22">
        <v>1.6903379999999999</v>
      </c>
      <c r="F22">
        <f t="shared" si="2"/>
        <v>1.0000469538333334</v>
      </c>
    </row>
    <row r="23" spans="4:6" x14ac:dyDescent="0.35">
      <c r="D23" s="197">
        <f t="shared" si="0"/>
        <v>45296</v>
      </c>
      <c r="E23">
        <v>1.6867259999999999</v>
      </c>
      <c r="F23">
        <f>1+(E23*3/36000)</f>
        <v>1.0001405605</v>
      </c>
    </row>
    <row r="24" spans="4:6" x14ac:dyDescent="0.35">
      <c r="D24" s="197">
        <f t="shared" si="0"/>
        <v>45297</v>
      </c>
      <c r="F24">
        <f t="shared" ref="F24:F29" si="3">1+(E24*1/36000)</f>
        <v>1</v>
      </c>
    </row>
    <row r="25" spans="4:6" x14ac:dyDescent="0.35">
      <c r="D25" s="197">
        <f t="shared" si="0"/>
        <v>45298</v>
      </c>
      <c r="F25">
        <f t="shared" si="3"/>
        <v>1</v>
      </c>
    </row>
    <row r="26" spans="4:6" x14ac:dyDescent="0.35">
      <c r="D26" s="197">
        <f t="shared" si="0"/>
        <v>45299</v>
      </c>
      <c r="E26">
        <v>1.690512</v>
      </c>
      <c r="F26">
        <f t="shared" si="3"/>
        <v>1.0000469586666667</v>
      </c>
    </row>
    <row r="27" spans="4:6" x14ac:dyDescent="0.35">
      <c r="D27" s="197">
        <f t="shared" si="0"/>
        <v>45300</v>
      </c>
      <c r="E27">
        <v>1.688941</v>
      </c>
      <c r="F27">
        <f t="shared" si="3"/>
        <v>1.0000469150277778</v>
      </c>
    </row>
    <row r="28" spans="4:6" x14ac:dyDescent="0.35">
      <c r="D28" s="197">
        <f t="shared" si="0"/>
        <v>45301</v>
      </c>
      <c r="E28">
        <v>1.6893530000000001</v>
      </c>
      <c r="F28">
        <f t="shared" si="3"/>
        <v>1.0000469264722223</v>
      </c>
    </row>
    <row r="29" spans="4:6" x14ac:dyDescent="0.35">
      <c r="D29" s="197">
        <f t="shared" si="0"/>
        <v>45302</v>
      </c>
      <c r="E29">
        <v>1.6914290000000001</v>
      </c>
      <c r="F29">
        <f t="shared" si="3"/>
        <v>1.0000469841388888</v>
      </c>
    </row>
    <row r="30" spans="4:6" x14ac:dyDescent="0.35">
      <c r="D30" s="197">
        <f t="shared" si="0"/>
        <v>45303</v>
      </c>
      <c r="E30">
        <v>1.6902440000000001</v>
      </c>
      <c r="F30">
        <f>1+(E30*3/36000)</f>
        <v>1.0001408536666667</v>
      </c>
    </row>
    <row r="31" spans="4:6" x14ac:dyDescent="0.35">
      <c r="D31" s="197">
        <f t="shared" si="0"/>
        <v>45304</v>
      </c>
      <c r="F31">
        <f t="shared" ref="F31:F36" si="4">1+(E31*1/36000)</f>
        <v>1</v>
      </c>
    </row>
    <row r="32" spans="4:6" x14ac:dyDescent="0.35">
      <c r="D32" s="197">
        <f t="shared" si="0"/>
        <v>45305</v>
      </c>
      <c r="F32">
        <f t="shared" si="4"/>
        <v>1</v>
      </c>
    </row>
    <row r="33" spans="4:6" x14ac:dyDescent="0.35">
      <c r="D33" s="197">
        <f t="shared" si="0"/>
        <v>45306</v>
      </c>
      <c r="E33">
        <v>1.6888799999999999</v>
      </c>
      <c r="F33">
        <f t="shared" si="4"/>
        <v>1.0000469133333334</v>
      </c>
    </row>
    <row r="34" spans="4:6" x14ac:dyDescent="0.35">
      <c r="D34" s="197">
        <f t="shared" si="0"/>
        <v>45307</v>
      </c>
      <c r="E34">
        <v>1.686876</v>
      </c>
      <c r="F34">
        <f t="shared" si="4"/>
        <v>1.0000468576666666</v>
      </c>
    </row>
    <row r="35" spans="4:6" x14ac:dyDescent="0.35">
      <c r="D35" s="197">
        <f t="shared" si="0"/>
        <v>45308</v>
      </c>
      <c r="E35">
        <v>1.6866209999999999</v>
      </c>
      <c r="F35">
        <f t="shared" si="4"/>
        <v>1.0000468505833333</v>
      </c>
    </row>
    <row r="36" spans="4:6" x14ac:dyDescent="0.35">
      <c r="D36" s="197">
        <f t="shared" si="0"/>
        <v>45309</v>
      </c>
      <c r="E36">
        <v>1.688876</v>
      </c>
      <c r="F36">
        <f t="shared" si="4"/>
        <v>1.0000469132222223</v>
      </c>
    </row>
    <row r="37" spans="4:6" x14ac:dyDescent="0.35">
      <c r="D37" s="197">
        <f t="shared" si="0"/>
        <v>45310</v>
      </c>
      <c r="E37">
        <v>1.692545</v>
      </c>
      <c r="F37">
        <f>1+(E37*3/36000)</f>
        <v>1.0001410454166666</v>
      </c>
    </row>
    <row r="38" spans="4:6" x14ac:dyDescent="0.35">
      <c r="D38" s="197">
        <f t="shared" si="0"/>
        <v>45311</v>
      </c>
      <c r="F38">
        <f t="shared" ref="F38:F43" si="5">1+(E38*1/36000)</f>
        <v>1</v>
      </c>
    </row>
    <row r="39" spans="4:6" x14ac:dyDescent="0.35">
      <c r="D39" s="197">
        <f t="shared" si="0"/>
        <v>45312</v>
      </c>
      <c r="F39">
        <f t="shared" si="5"/>
        <v>1</v>
      </c>
    </row>
    <row r="40" spans="4:6" x14ac:dyDescent="0.35">
      <c r="D40" s="197">
        <f t="shared" si="0"/>
        <v>45313</v>
      </c>
      <c r="E40">
        <v>1.6927350000000001</v>
      </c>
      <c r="F40">
        <f t="shared" si="5"/>
        <v>1.0000470204166667</v>
      </c>
    </row>
    <row r="41" spans="4:6" x14ac:dyDescent="0.35">
      <c r="D41" s="197">
        <f t="shared" si="0"/>
        <v>45314</v>
      </c>
      <c r="E41">
        <v>1.693011</v>
      </c>
      <c r="F41">
        <f t="shared" si="5"/>
        <v>1.0000470280833333</v>
      </c>
    </row>
    <row r="42" spans="4:6" x14ac:dyDescent="0.35">
      <c r="D42" s="197">
        <f t="shared" si="0"/>
        <v>45315</v>
      </c>
      <c r="E42">
        <v>1.69567</v>
      </c>
      <c r="F42">
        <f t="shared" si="5"/>
        <v>1.0000471019444443</v>
      </c>
    </row>
    <row r="43" spans="4:6" x14ac:dyDescent="0.35">
      <c r="D43" s="197">
        <f t="shared" si="0"/>
        <v>45316</v>
      </c>
      <c r="E43">
        <v>1.6965220000000001</v>
      </c>
      <c r="F43">
        <f t="shared" si="5"/>
        <v>1.0000471256111112</v>
      </c>
    </row>
    <row r="44" spans="4:6" x14ac:dyDescent="0.35">
      <c r="D44" s="197">
        <f t="shared" si="0"/>
        <v>45317</v>
      </c>
      <c r="E44">
        <v>1.6971229999999999</v>
      </c>
      <c r="F44">
        <f>1+(E44*3/36000)</f>
        <v>1.0001414269166666</v>
      </c>
    </row>
    <row r="45" spans="4:6" x14ac:dyDescent="0.35">
      <c r="D45" s="197">
        <f t="shared" si="0"/>
        <v>45318</v>
      </c>
      <c r="F45">
        <f t="shared" ref="F45:F50" si="6">1+(E45*1/36000)</f>
        <v>1</v>
      </c>
    </row>
    <row r="46" spans="4:6" x14ac:dyDescent="0.35">
      <c r="D46" s="197">
        <f t="shared" si="0"/>
        <v>45319</v>
      </c>
      <c r="F46">
        <f t="shared" si="6"/>
        <v>1</v>
      </c>
    </row>
    <row r="47" spans="4:6" x14ac:dyDescent="0.35">
      <c r="D47" s="197">
        <f t="shared" si="0"/>
        <v>45320</v>
      </c>
      <c r="E47">
        <v>1.6991849999999999</v>
      </c>
      <c r="F47">
        <f t="shared" si="6"/>
        <v>1.0000471995833333</v>
      </c>
    </row>
    <row r="48" spans="4:6" x14ac:dyDescent="0.35">
      <c r="D48" s="197">
        <f t="shared" si="0"/>
        <v>45321</v>
      </c>
      <c r="E48">
        <v>1.698356</v>
      </c>
      <c r="F48">
        <f t="shared" si="6"/>
        <v>1.0000471765555556</v>
      </c>
    </row>
    <row r="49" spans="4:6" x14ac:dyDescent="0.35">
      <c r="D49" s="197">
        <f t="shared" si="0"/>
        <v>45322</v>
      </c>
      <c r="E49">
        <v>1.6982360000000001</v>
      </c>
      <c r="F49">
        <f t="shared" si="6"/>
        <v>1.0000471732222223</v>
      </c>
    </row>
    <row r="50" spans="4:6" x14ac:dyDescent="0.35">
      <c r="D50" s="197">
        <f t="shared" si="0"/>
        <v>45323</v>
      </c>
      <c r="E50">
        <v>1.694949</v>
      </c>
      <c r="F50">
        <f t="shared" si="6"/>
        <v>1.0000470819166667</v>
      </c>
    </row>
    <row r="51" spans="4:6" x14ac:dyDescent="0.35">
      <c r="D51" s="197">
        <f t="shared" si="0"/>
        <v>45324</v>
      </c>
      <c r="E51">
        <v>1.6882919999999999</v>
      </c>
      <c r="F51">
        <f>1+(E51*3/36000)</f>
        <v>1.0001406909999999</v>
      </c>
    </row>
    <row r="52" spans="4:6" x14ac:dyDescent="0.35">
      <c r="D52" s="197">
        <f t="shared" si="0"/>
        <v>45325</v>
      </c>
      <c r="F52">
        <f t="shared" ref="F52:F57" si="7">1+(E52*1/36000)</f>
        <v>1</v>
      </c>
    </row>
    <row r="53" spans="4:6" x14ac:dyDescent="0.35">
      <c r="D53" s="197">
        <f t="shared" si="0"/>
        <v>45326</v>
      </c>
      <c r="F53">
        <f t="shared" si="7"/>
        <v>1</v>
      </c>
    </row>
    <row r="54" spans="4:6" x14ac:dyDescent="0.35">
      <c r="D54" s="197">
        <f t="shared" si="0"/>
        <v>45327</v>
      </c>
      <c r="E54">
        <v>1.6879310000000001</v>
      </c>
      <c r="F54">
        <f t="shared" si="7"/>
        <v>1.0000468869722223</v>
      </c>
    </row>
    <row r="55" spans="4:6" x14ac:dyDescent="0.35">
      <c r="D55" s="197">
        <f t="shared" si="0"/>
        <v>45328</v>
      </c>
      <c r="E55">
        <v>1.6883870000000001</v>
      </c>
      <c r="F55">
        <f t="shared" si="7"/>
        <v>1.0000468996388889</v>
      </c>
    </row>
    <row r="56" spans="4:6" x14ac:dyDescent="0.35">
      <c r="D56" s="197">
        <f t="shared" si="0"/>
        <v>45329</v>
      </c>
      <c r="E56">
        <v>1.6899219999999999</v>
      </c>
      <c r="F56">
        <f t="shared" si="7"/>
        <v>1.0000469422777778</v>
      </c>
    </row>
    <row r="57" spans="4:6" x14ac:dyDescent="0.35">
      <c r="D57" s="197">
        <f t="shared" si="0"/>
        <v>45330</v>
      </c>
      <c r="E57">
        <v>1.6884980000000001</v>
      </c>
      <c r="F57">
        <f t="shared" si="7"/>
        <v>1.0000469027222223</v>
      </c>
    </row>
    <row r="58" spans="4:6" x14ac:dyDescent="0.35">
      <c r="D58" s="197">
        <f t="shared" si="0"/>
        <v>45331</v>
      </c>
      <c r="E58">
        <v>1.6918299999999999</v>
      </c>
      <c r="F58">
        <f>1+(E58*3/36000)</f>
        <v>1.0001409858333334</v>
      </c>
    </row>
    <row r="59" spans="4:6" x14ac:dyDescent="0.35">
      <c r="D59" s="197">
        <f t="shared" si="0"/>
        <v>45332</v>
      </c>
      <c r="F59">
        <f t="shared" ref="F59:F64" si="8">1+(E59*1/36000)</f>
        <v>1</v>
      </c>
    </row>
    <row r="60" spans="4:6" x14ac:dyDescent="0.35">
      <c r="D60" s="197">
        <f t="shared" si="0"/>
        <v>45333</v>
      </c>
      <c r="F60">
        <f t="shared" si="8"/>
        <v>1</v>
      </c>
    </row>
    <row r="61" spans="4:6" x14ac:dyDescent="0.35">
      <c r="D61" s="197">
        <f t="shared" si="0"/>
        <v>45334</v>
      </c>
      <c r="E61">
        <v>1.692736</v>
      </c>
      <c r="F61">
        <f t="shared" si="8"/>
        <v>1.0000470204444445</v>
      </c>
    </row>
    <row r="62" spans="4:6" x14ac:dyDescent="0.35">
      <c r="D62" s="197">
        <f t="shared" si="0"/>
        <v>45335</v>
      </c>
      <c r="E62">
        <v>1.690615</v>
      </c>
      <c r="F62">
        <f t="shared" si="8"/>
        <v>1.0000469615277778</v>
      </c>
    </row>
    <row r="63" spans="4:6" x14ac:dyDescent="0.35">
      <c r="D63" s="197">
        <f t="shared" si="0"/>
        <v>45336</v>
      </c>
      <c r="E63">
        <v>1.691751</v>
      </c>
      <c r="F63">
        <f t="shared" si="8"/>
        <v>1.0000469930833333</v>
      </c>
    </row>
    <row r="64" spans="4:6" x14ac:dyDescent="0.35">
      <c r="D64" s="197">
        <f t="shared" si="0"/>
        <v>45337</v>
      </c>
      <c r="E64">
        <v>1.6927179999999999</v>
      </c>
      <c r="F64">
        <f t="shared" si="8"/>
        <v>1.0000470199444444</v>
      </c>
    </row>
    <row r="65" spans="4:6" x14ac:dyDescent="0.35">
      <c r="D65" s="197">
        <f t="shared" ref="D65:D98" si="9">D64+1</f>
        <v>45338</v>
      </c>
      <c r="E65">
        <v>1.6938070000000001</v>
      </c>
      <c r="F65">
        <f>1+(E65*3/36000)</f>
        <v>1.0001411505833333</v>
      </c>
    </row>
    <row r="66" spans="4:6" x14ac:dyDescent="0.35">
      <c r="D66" s="197">
        <f t="shared" si="9"/>
        <v>45339</v>
      </c>
      <c r="F66">
        <f t="shared" ref="F66:F71" si="10">1+(E66*1/36000)</f>
        <v>1</v>
      </c>
    </row>
    <row r="67" spans="4:6" x14ac:dyDescent="0.35">
      <c r="D67" s="197">
        <f t="shared" si="9"/>
        <v>45340</v>
      </c>
      <c r="F67">
        <f t="shared" si="10"/>
        <v>1</v>
      </c>
    </row>
    <row r="68" spans="4:6" x14ac:dyDescent="0.35">
      <c r="D68" s="197">
        <f t="shared" si="9"/>
        <v>45341</v>
      </c>
      <c r="E68">
        <v>1.6938029999999999</v>
      </c>
      <c r="F68">
        <f t="shared" si="10"/>
        <v>1.0000470500833334</v>
      </c>
    </row>
    <row r="69" spans="4:6" x14ac:dyDescent="0.35">
      <c r="D69" s="197">
        <f t="shared" si="9"/>
        <v>45342</v>
      </c>
      <c r="E69">
        <v>1.691227</v>
      </c>
      <c r="F69">
        <f t="shared" si="10"/>
        <v>1.0000469785277777</v>
      </c>
    </row>
    <row r="70" spans="4:6" x14ac:dyDescent="0.35">
      <c r="D70" s="197">
        <f t="shared" si="9"/>
        <v>45343</v>
      </c>
      <c r="E70">
        <v>1.693673</v>
      </c>
      <c r="F70">
        <f t="shared" si="10"/>
        <v>1.0000470464722222</v>
      </c>
    </row>
    <row r="71" spans="4:6" x14ac:dyDescent="0.35">
      <c r="D71" s="197">
        <f t="shared" si="9"/>
        <v>45344</v>
      </c>
      <c r="E71">
        <v>1.692129</v>
      </c>
      <c r="F71">
        <f t="shared" si="10"/>
        <v>1.0000470035833333</v>
      </c>
    </row>
    <row r="72" spans="4:6" x14ac:dyDescent="0.35">
      <c r="D72" s="197">
        <f t="shared" si="9"/>
        <v>45345</v>
      </c>
      <c r="E72">
        <v>1.6921839999999999</v>
      </c>
      <c r="F72">
        <f>1+(E72*3/36000)</f>
        <v>1.0001410153333334</v>
      </c>
    </row>
    <row r="73" spans="4:6" x14ac:dyDescent="0.35">
      <c r="D73" s="197">
        <f t="shared" si="9"/>
        <v>45346</v>
      </c>
      <c r="F73">
        <f t="shared" ref="F73:F78" si="11">1+(E73*1/36000)</f>
        <v>1</v>
      </c>
    </row>
    <row r="74" spans="4:6" x14ac:dyDescent="0.35">
      <c r="D74" s="197">
        <f t="shared" si="9"/>
        <v>45347</v>
      </c>
      <c r="F74">
        <f t="shared" si="11"/>
        <v>1</v>
      </c>
    </row>
    <row r="75" spans="4:6" x14ac:dyDescent="0.35">
      <c r="D75" s="197">
        <f t="shared" si="9"/>
        <v>45348</v>
      </c>
      <c r="E75">
        <v>1.696172</v>
      </c>
      <c r="F75">
        <f t="shared" si="11"/>
        <v>1.0000471158888888</v>
      </c>
    </row>
    <row r="76" spans="4:6" x14ac:dyDescent="0.35">
      <c r="D76" s="197">
        <f t="shared" si="9"/>
        <v>45349</v>
      </c>
      <c r="E76">
        <v>1.6949749999999999</v>
      </c>
      <c r="F76">
        <f t="shared" si="11"/>
        <v>1.000047082638889</v>
      </c>
    </row>
    <row r="77" spans="4:6" x14ac:dyDescent="0.35">
      <c r="D77" s="197">
        <f t="shared" si="9"/>
        <v>45350</v>
      </c>
      <c r="E77">
        <v>1.6945250000000001</v>
      </c>
      <c r="F77">
        <f t="shared" si="11"/>
        <v>1.0000470701388888</v>
      </c>
    </row>
    <row r="78" spans="4:6" x14ac:dyDescent="0.35">
      <c r="D78" s="197">
        <f t="shared" si="9"/>
        <v>45351</v>
      </c>
      <c r="E78">
        <v>1.697838</v>
      </c>
      <c r="F78">
        <f t="shared" si="11"/>
        <v>1.0000471621666667</v>
      </c>
    </row>
    <row r="79" spans="4:6" x14ac:dyDescent="0.35">
      <c r="D79" s="197">
        <f t="shared" si="9"/>
        <v>45352</v>
      </c>
      <c r="E79">
        <v>1.6940550000000001</v>
      </c>
      <c r="F79">
        <f>1+(E79*3/36000)</f>
        <v>1.0001411712499999</v>
      </c>
    </row>
    <row r="80" spans="4:6" x14ac:dyDescent="0.35">
      <c r="D80" s="197">
        <f t="shared" si="9"/>
        <v>45353</v>
      </c>
      <c r="F80">
        <f t="shared" ref="F80:F85" si="12">1+(E80*1/36000)</f>
        <v>1</v>
      </c>
    </row>
    <row r="81" spans="4:6" x14ac:dyDescent="0.35">
      <c r="D81" s="197">
        <f t="shared" si="9"/>
        <v>45354</v>
      </c>
      <c r="F81">
        <f t="shared" si="12"/>
        <v>1</v>
      </c>
    </row>
    <row r="82" spans="4:6" x14ac:dyDescent="0.35">
      <c r="D82" s="197">
        <f t="shared" si="9"/>
        <v>45355</v>
      </c>
      <c r="E82">
        <v>1.695789</v>
      </c>
      <c r="F82">
        <f t="shared" si="12"/>
        <v>1.00004710525</v>
      </c>
    </row>
    <row r="83" spans="4:6" x14ac:dyDescent="0.35">
      <c r="D83" s="197">
        <f t="shared" si="9"/>
        <v>45356</v>
      </c>
      <c r="E83">
        <v>1.6953469999999999</v>
      </c>
      <c r="F83">
        <f t="shared" si="12"/>
        <v>1.0000470929722223</v>
      </c>
    </row>
    <row r="84" spans="4:6" x14ac:dyDescent="0.35">
      <c r="D84" s="197">
        <f t="shared" si="9"/>
        <v>45357</v>
      </c>
      <c r="E84">
        <v>1.694277</v>
      </c>
      <c r="F84">
        <f t="shared" si="12"/>
        <v>1.00004706325</v>
      </c>
    </row>
    <row r="85" spans="4:6" x14ac:dyDescent="0.35">
      <c r="D85" s="197">
        <f t="shared" si="9"/>
        <v>45358</v>
      </c>
      <c r="E85">
        <v>1.6959919999999999</v>
      </c>
      <c r="F85">
        <f t="shared" si="12"/>
        <v>1.0000471108888889</v>
      </c>
    </row>
    <row r="86" spans="4:6" x14ac:dyDescent="0.35">
      <c r="D86" s="197">
        <f t="shared" si="9"/>
        <v>45359</v>
      </c>
      <c r="E86">
        <v>1.701244</v>
      </c>
      <c r="F86">
        <f>1+(E86*3/36000)</f>
        <v>1.0001417703333333</v>
      </c>
    </row>
    <row r="87" spans="4:6" x14ac:dyDescent="0.35">
      <c r="D87" s="197">
        <f t="shared" si="9"/>
        <v>45360</v>
      </c>
      <c r="F87">
        <f t="shared" ref="F87:F92" si="13">1+(E87*1/36000)</f>
        <v>1</v>
      </c>
    </row>
    <row r="88" spans="4:6" x14ac:dyDescent="0.35">
      <c r="D88" s="197">
        <f t="shared" si="9"/>
        <v>45361</v>
      </c>
      <c r="F88">
        <f t="shared" si="13"/>
        <v>1</v>
      </c>
    </row>
    <row r="89" spans="4:6" x14ac:dyDescent="0.35">
      <c r="D89" s="197">
        <f t="shared" si="9"/>
        <v>45362</v>
      </c>
      <c r="E89">
        <v>1.699708</v>
      </c>
      <c r="F89">
        <f t="shared" si="13"/>
        <v>1.0000472141111112</v>
      </c>
    </row>
    <row r="90" spans="4:6" x14ac:dyDescent="0.35">
      <c r="D90" s="197">
        <f t="shared" si="9"/>
        <v>45363</v>
      </c>
      <c r="E90">
        <v>1.6982280000000001</v>
      </c>
      <c r="F90">
        <f t="shared" si="13"/>
        <v>1.000047173</v>
      </c>
    </row>
    <row r="91" spans="4:6" x14ac:dyDescent="0.35">
      <c r="D91" s="197">
        <f t="shared" si="9"/>
        <v>45364</v>
      </c>
      <c r="E91">
        <v>1.69956</v>
      </c>
      <c r="F91">
        <f t="shared" si="13"/>
        <v>1.00004721</v>
      </c>
    </row>
    <row r="92" spans="4:6" x14ac:dyDescent="0.35">
      <c r="D92" s="197">
        <f t="shared" si="9"/>
        <v>45365</v>
      </c>
      <c r="E92">
        <v>1.6962950000000001</v>
      </c>
      <c r="F92">
        <f t="shared" si="13"/>
        <v>1.0000471193055556</v>
      </c>
    </row>
    <row r="93" spans="4:6" x14ac:dyDescent="0.35">
      <c r="D93" s="197">
        <f t="shared" si="9"/>
        <v>45366</v>
      </c>
      <c r="E93">
        <v>1.6974689999999999</v>
      </c>
      <c r="F93">
        <f>1+(E93*3/36000)</f>
        <v>1.0001414557499999</v>
      </c>
    </row>
    <row r="94" spans="4:6" x14ac:dyDescent="0.35">
      <c r="D94" s="197">
        <f t="shared" si="9"/>
        <v>45367</v>
      </c>
      <c r="F94">
        <f>1+(E94*1/36000)</f>
        <v>1</v>
      </c>
    </row>
    <row r="95" spans="4:6" x14ac:dyDescent="0.35">
      <c r="D95" s="197">
        <f t="shared" si="9"/>
        <v>45368</v>
      </c>
      <c r="F95">
        <f>1+(E95*1/36000)</f>
        <v>1</v>
      </c>
    </row>
    <row r="96" spans="4:6" x14ac:dyDescent="0.35">
      <c r="D96" s="197">
        <f t="shared" si="9"/>
        <v>45369</v>
      </c>
      <c r="E96">
        <v>1.6965030000000001</v>
      </c>
      <c r="F96">
        <f>1+(E96*1/36000)</f>
        <v>1.0000471250833334</v>
      </c>
    </row>
    <row r="97" spans="4:6" x14ac:dyDescent="0.35">
      <c r="D97" s="197">
        <f t="shared" si="9"/>
        <v>45370</v>
      </c>
      <c r="E97">
        <v>1.6959340000000001</v>
      </c>
      <c r="F97">
        <f>1+(E97*1/36000)</f>
        <v>1.0000471092777778</v>
      </c>
    </row>
    <row r="98" spans="4:6" x14ac:dyDescent="0.35">
      <c r="D98" s="197">
        <f t="shared" si="9"/>
        <v>45371</v>
      </c>
      <c r="E98">
        <v>1.693594</v>
      </c>
      <c r="F98">
        <f>1+(E98*1/36000)</f>
        <v>1.0000470442777778</v>
      </c>
    </row>
    <row r="99" spans="4:6" x14ac:dyDescent="0.35">
      <c r="D99" s="197"/>
    </row>
    <row r="100" spans="4:6" x14ac:dyDescent="0.35">
      <c r="D100" s="197"/>
    </row>
    <row r="101" spans="4:6" x14ac:dyDescent="0.35">
      <c r="D101" s="197"/>
    </row>
    <row r="102" spans="4:6" x14ac:dyDescent="0.35">
      <c r="D102" s="197"/>
    </row>
    <row r="103" spans="4:6" x14ac:dyDescent="0.35">
      <c r="D103" s="197"/>
    </row>
    <row r="104" spans="4:6" x14ac:dyDescent="0.35">
      <c r="D104" s="197"/>
    </row>
    <row r="105" spans="4:6" x14ac:dyDescent="0.35">
      <c r="D105" s="197"/>
    </row>
    <row r="106" spans="4:6" x14ac:dyDescent="0.35">
      <c r="D106" s="197"/>
    </row>
    <row r="107" spans="4:6" x14ac:dyDescent="0.35">
      <c r="D107" s="197"/>
    </row>
    <row r="108" spans="4:6" x14ac:dyDescent="0.35">
      <c r="D108" s="197"/>
    </row>
    <row r="109" spans="4:6" x14ac:dyDescent="0.35">
      <c r="D109" s="197"/>
    </row>
    <row r="110" spans="4:6" x14ac:dyDescent="0.35">
      <c r="D110" s="197"/>
    </row>
    <row r="111" spans="4:6" x14ac:dyDescent="0.35">
      <c r="D111" s="197"/>
    </row>
    <row r="112" spans="4:6" x14ac:dyDescent="0.35">
      <c r="D112" s="197"/>
    </row>
    <row r="113" spans="4:4" x14ac:dyDescent="0.35">
      <c r="D113" s="197"/>
    </row>
    <row r="114" spans="4:4" x14ac:dyDescent="0.35">
      <c r="D114" s="197"/>
    </row>
    <row r="115" spans="4:4" x14ac:dyDescent="0.35">
      <c r="D115" s="197"/>
    </row>
    <row r="116" spans="4:4" x14ac:dyDescent="0.35">
      <c r="D116" s="197"/>
    </row>
    <row r="117" spans="4:4" x14ac:dyDescent="0.35">
      <c r="D117" s="197"/>
    </row>
    <row r="118" spans="4:4" x14ac:dyDescent="0.35">
      <c r="D118" s="197"/>
    </row>
    <row r="119" spans="4:4" x14ac:dyDescent="0.35">
      <c r="D119" s="197"/>
    </row>
    <row r="120" spans="4:4" x14ac:dyDescent="0.35">
      <c r="D120" s="197"/>
    </row>
    <row r="121" spans="4:4" x14ac:dyDescent="0.35">
      <c r="D121" s="197"/>
    </row>
    <row r="122" spans="4:4" x14ac:dyDescent="0.35">
      <c r="D122" s="197"/>
    </row>
    <row r="123" spans="4:4" x14ac:dyDescent="0.35">
      <c r="D123" s="197"/>
    </row>
    <row r="124" spans="4:4" x14ac:dyDescent="0.35">
      <c r="D124" s="197"/>
    </row>
    <row r="125" spans="4:4" x14ac:dyDescent="0.35">
      <c r="D125" s="197"/>
    </row>
    <row r="126" spans="4:4" x14ac:dyDescent="0.35">
      <c r="D126" s="197"/>
    </row>
    <row r="127" spans="4:4" x14ac:dyDescent="0.35">
      <c r="D127" s="197"/>
    </row>
    <row r="128" spans="4:4" x14ac:dyDescent="0.35">
      <c r="D128" s="197"/>
    </row>
    <row r="129" spans="4:4" x14ac:dyDescent="0.35">
      <c r="D129" s="197"/>
    </row>
    <row r="130" spans="4:4" x14ac:dyDescent="0.35">
      <c r="D130" s="197"/>
    </row>
    <row r="131" spans="4:4" x14ac:dyDescent="0.35">
      <c r="D131" s="197"/>
    </row>
    <row r="132" spans="4:4" x14ac:dyDescent="0.35">
      <c r="D132" s="197"/>
    </row>
    <row r="133" spans="4:4" x14ac:dyDescent="0.35">
      <c r="D133" s="197"/>
    </row>
    <row r="134" spans="4:4" x14ac:dyDescent="0.35">
      <c r="D134" s="197"/>
    </row>
    <row r="135" spans="4:4" x14ac:dyDescent="0.35">
      <c r="D135" s="197"/>
    </row>
    <row r="136" spans="4:4" x14ac:dyDescent="0.35">
      <c r="D136" s="197"/>
    </row>
    <row r="137" spans="4:4" x14ac:dyDescent="0.35">
      <c r="D137" s="197"/>
    </row>
    <row r="138" spans="4:4" x14ac:dyDescent="0.35">
      <c r="D138" s="197"/>
    </row>
    <row r="139" spans="4:4" x14ac:dyDescent="0.35">
      <c r="D139" s="197"/>
    </row>
    <row r="140" spans="4:4" x14ac:dyDescent="0.35">
      <c r="D140" s="197"/>
    </row>
    <row r="141" spans="4:4" x14ac:dyDescent="0.35">
      <c r="D141" s="197"/>
    </row>
    <row r="142" spans="4:4" x14ac:dyDescent="0.35">
      <c r="D142" s="197"/>
    </row>
    <row r="143" spans="4:4" x14ac:dyDescent="0.35">
      <c r="D143" s="197"/>
    </row>
    <row r="144" spans="4:4" x14ac:dyDescent="0.35">
      <c r="D144" s="197"/>
    </row>
    <row r="145" spans="4:4" x14ac:dyDescent="0.35">
      <c r="D145" s="197"/>
    </row>
    <row r="146" spans="4:4" x14ac:dyDescent="0.35">
      <c r="D146" s="197"/>
    </row>
    <row r="147" spans="4:4" x14ac:dyDescent="0.35">
      <c r="D147" s="197"/>
    </row>
    <row r="148" spans="4:4" x14ac:dyDescent="0.35">
      <c r="D148" s="197"/>
    </row>
    <row r="149" spans="4:4" x14ac:dyDescent="0.35">
      <c r="D149" s="197"/>
    </row>
    <row r="150" spans="4:4" x14ac:dyDescent="0.35">
      <c r="D150" s="197"/>
    </row>
    <row r="151" spans="4:4" x14ac:dyDescent="0.35">
      <c r="D151" s="197"/>
    </row>
    <row r="152" spans="4:4" x14ac:dyDescent="0.35">
      <c r="D152" s="197"/>
    </row>
    <row r="153" spans="4:4" x14ac:dyDescent="0.35">
      <c r="D153" s="197"/>
    </row>
    <row r="154" spans="4:4" x14ac:dyDescent="0.35">
      <c r="D154" s="197"/>
    </row>
    <row r="155" spans="4:4" x14ac:dyDescent="0.35">
      <c r="D155" s="197"/>
    </row>
    <row r="156" spans="4:4" x14ac:dyDescent="0.35">
      <c r="D156" s="197"/>
    </row>
    <row r="157" spans="4:4" x14ac:dyDescent="0.35">
      <c r="D157" s="197"/>
    </row>
    <row r="158" spans="4:4" x14ac:dyDescent="0.35">
      <c r="D158" s="197"/>
    </row>
    <row r="159" spans="4:4" x14ac:dyDescent="0.35">
      <c r="D159" s="197"/>
    </row>
    <row r="160" spans="4:4" x14ac:dyDescent="0.35">
      <c r="D160" s="19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A52D9-42AD-4C67-A7F1-1A7E33788D84}">
  <sheetPr filterMode="1"/>
  <dimension ref="C1:S285"/>
  <sheetViews>
    <sheetView topLeftCell="A188" workbookViewId="0">
      <selection activeCell="N220" sqref="N220"/>
    </sheetView>
  </sheetViews>
  <sheetFormatPr defaultRowHeight="14.5" x14ac:dyDescent="0.35"/>
  <cols>
    <col min="3" max="3" width="13.36328125" bestFit="1" customWidth="1"/>
    <col min="5" max="6" width="13.54296875" bestFit="1" customWidth="1"/>
    <col min="8" max="8" width="13.54296875" bestFit="1" customWidth="1"/>
    <col min="12" max="12" width="32.6328125" bestFit="1" customWidth="1"/>
    <col min="15" max="15" width="12.54296875" bestFit="1" customWidth="1"/>
    <col min="17" max="17" width="11.08984375" bestFit="1" customWidth="1"/>
  </cols>
  <sheetData>
    <row r="1" spans="3:12" ht="15" thickBot="1" x14ac:dyDescent="0.4"/>
    <row r="2" spans="3:12" ht="52.5" thickBot="1" x14ac:dyDescent="0.4">
      <c r="C2" s="399" t="s">
        <v>1474</v>
      </c>
      <c r="D2" s="400" t="s">
        <v>1475</v>
      </c>
      <c r="E2" s="400" t="s">
        <v>1476</v>
      </c>
      <c r="F2" s="400" t="s">
        <v>1477</v>
      </c>
      <c r="G2" s="400" t="s">
        <v>1478</v>
      </c>
      <c r="H2" s="400" t="s">
        <v>1479</v>
      </c>
      <c r="I2" s="400" t="s">
        <v>1480</v>
      </c>
      <c r="J2" s="400" t="s">
        <v>1481</v>
      </c>
      <c r="K2" s="400" t="s">
        <v>1482</v>
      </c>
      <c r="L2" s="400" t="s">
        <v>1483</v>
      </c>
    </row>
    <row r="3" spans="3:12" ht="15" hidden="1" thickBot="1" x14ac:dyDescent="0.4">
      <c r="C3" s="401" t="s">
        <v>1484</v>
      </c>
      <c r="D3" s="402" t="s">
        <v>482</v>
      </c>
      <c r="E3" s="403">
        <v>25593</v>
      </c>
      <c r="F3" s="403">
        <v>25593</v>
      </c>
      <c r="G3" s="404">
        <v>0</v>
      </c>
      <c r="H3" s="403">
        <v>25593</v>
      </c>
      <c r="I3" s="402" t="s">
        <v>1485</v>
      </c>
      <c r="J3" s="402" t="s">
        <v>1342</v>
      </c>
      <c r="K3" s="402" t="s">
        <v>1486</v>
      </c>
      <c r="L3" s="402" t="s">
        <v>1487</v>
      </c>
    </row>
    <row r="4" spans="3:12" ht="15" hidden="1" thickBot="1" x14ac:dyDescent="0.4">
      <c r="C4" s="401" t="s">
        <v>1484</v>
      </c>
      <c r="D4" s="402" t="s">
        <v>1488</v>
      </c>
      <c r="E4" s="403">
        <v>1813.31</v>
      </c>
      <c r="F4" s="403">
        <v>1813.31</v>
      </c>
      <c r="G4" s="404">
        <v>0</v>
      </c>
      <c r="H4" s="403">
        <v>1813.31</v>
      </c>
      <c r="I4" s="402" t="s">
        <v>1485</v>
      </c>
      <c r="J4" s="402" t="s">
        <v>1342</v>
      </c>
      <c r="K4" s="402" t="s">
        <v>1486</v>
      </c>
      <c r="L4" s="402" t="s">
        <v>1487</v>
      </c>
    </row>
    <row r="5" spans="3:12" ht="15" hidden="1" thickBot="1" x14ac:dyDescent="0.4">
      <c r="C5" s="401" t="s">
        <v>1484</v>
      </c>
      <c r="D5" s="402" t="s">
        <v>483</v>
      </c>
      <c r="E5" s="403">
        <v>98805.09</v>
      </c>
      <c r="F5" s="403">
        <v>98805.09</v>
      </c>
      <c r="G5" s="404">
        <v>0</v>
      </c>
      <c r="H5" s="403">
        <v>98805.09</v>
      </c>
      <c r="I5" s="402" t="s">
        <v>1485</v>
      </c>
      <c r="J5" s="402" t="s">
        <v>1342</v>
      </c>
      <c r="K5" s="402" t="s">
        <v>1486</v>
      </c>
      <c r="L5" s="402" t="s">
        <v>1487</v>
      </c>
    </row>
    <row r="6" spans="3:12" ht="15" hidden="1" thickBot="1" x14ac:dyDescent="0.4">
      <c r="C6" s="401" t="s">
        <v>1484</v>
      </c>
      <c r="D6" s="402" t="s">
        <v>484</v>
      </c>
      <c r="E6" s="403">
        <v>2267.65</v>
      </c>
      <c r="F6" s="403">
        <v>2267.65</v>
      </c>
      <c r="G6" s="404">
        <v>0</v>
      </c>
      <c r="H6" s="403">
        <v>2267.65</v>
      </c>
      <c r="I6" s="402" t="s">
        <v>1485</v>
      </c>
      <c r="J6" s="402" t="s">
        <v>1342</v>
      </c>
      <c r="K6" s="402" t="s">
        <v>1486</v>
      </c>
      <c r="L6" s="402" t="s">
        <v>1487</v>
      </c>
    </row>
    <row r="7" spans="3:12" ht="15" hidden="1" thickBot="1" x14ac:dyDescent="0.4">
      <c r="C7" s="401" t="s">
        <v>1484</v>
      </c>
      <c r="D7" s="402" t="s">
        <v>1489</v>
      </c>
      <c r="E7" s="403">
        <v>3343.19</v>
      </c>
      <c r="F7" s="403">
        <v>3343.19</v>
      </c>
      <c r="G7" s="404">
        <v>0</v>
      </c>
      <c r="H7" s="403">
        <v>3343.19</v>
      </c>
      <c r="I7" s="402" t="s">
        <v>1485</v>
      </c>
      <c r="J7" s="402" t="s">
        <v>1342</v>
      </c>
      <c r="K7" s="402" t="s">
        <v>1486</v>
      </c>
      <c r="L7" s="402" t="s">
        <v>1487</v>
      </c>
    </row>
    <row r="8" spans="3:12" ht="15" hidden="1" thickBot="1" x14ac:dyDescent="0.4">
      <c r="C8" s="401" t="s">
        <v>1484</v>
      </c>
      <c r="D8" s="402" t="s">
        <v>1490</v>
      </c>
      <c r="E8" s="403">
        <v>3267.27</v>
      </c>
      <c r="F8" s="403">
        <v>3267.27</v>
      </c>
      <c r="G8" s="404">
        <v>0</v>
      </c>
      <c r="H8" s="403">
        <v>3267.27</v>
      </c>
      <c r="I8" s="402" t="s">
        <v>1485</v>
      </c>
      <c r="J8" s="402" t="s">
        <v>1342</v>
      </c>
      <c r="K8" s="402" t="s">
        <v>1486</v>
      </c>
      <c r="L8" s="402" t="s">
        <v>1487</v>
      </c>
    </row>
    <row r="9" spans="3:12" ht="15" hidden="1" thickBot="1" x14ac:dyDescent="0.4">
      <c r="C9" s="401" t="s">
        <v>1484</v>
      </c>
      <c r="D9" s="402" t="s">
        <v>481</v>
      </c>
      <c r="E9" s="403">
        <v>11997.87</v>
      </c>
      <c r="F9" s="403">
        <v>11997.87</v>
      </c>
      <c r="G9" s="404">
        <v>0</v>
      </c>
      <c r="H9" s="403">
        <v>11997.87</v>
      </c>
      <c r="I9" s="402" t="s">
        <v>1485</v>
      </c>
      <c r="J9" s="402" t="s">
        <v>1342</v>
      </c>
      <c r="K9" s="402" t="s">
        <v>1486</v>
      </c>
      <c r="L9" s="402" t="s">
        <v>1487</v>
      </c>
    </row>
    <row r="10" spans="3:12" ht="15" hidden="1" thickBot="1" x14ac:dyDescent="0.4">
      <c r="C10" s="401" t="s">
        <v>1484</v>
      </c>
      <c r="D10" s="402" t="s">
        <v>256</v>
      </c>
      <c r="E10" s="403">
        <v>114964.31</v>
      </c>
      <c r="F10" s="403">
        <v>114964.31</v>
      </c>
      <c r="G10" s="404">
        <v>0</v>
      </c>
      <c r="H10" s="403">
        <v>114964.31</v>
      </c>
      <c r="I10" s="402" t="s">
        <v>1485</v>
      </c>
      <c r="J10" s="402" t="s">
        <v>1342</v>
      </c>
      <c r="K10" s="402" t="s">
        <v>1486</v>
      </c>
      <c r="L10" s="402" t="s">
        <v>1487</v>
      </c>
    </row>
    <row r="11" spans="3:12" ht="15" hidden="1" thickBot="1" x14ac:dyDescent="0.4">
      <c r="C11" s="401" t="s">
        <v>1484</v>
      </c>
      <c r="D11" s="402" t="s">
        <v>1491</v>
      </c>
      <c r="E11" s="404">
        <v>0.13</v>
      </c>
      <c r="F11" s="404">
        <v>0.13</v>
      </c>
      <c r="G11" s="404">
        <v>0</v>
      </c>
      <c r="H11" s="404">
        <v>0.13</v>
      </c>
      <c r="I11" s="402" t="s">
        <v>1485</v>
      </c>
      <c r="J11" s="402" t="s">
        <v>1342</v>
      </c>
      <c r="K11" s="402" t="s">
        <v>1486</v>
      </c>
      <c r="L11" s="402" t="s">
        <v>1487</v>
      </c>
    </row>
    <row r="12" spans="3:12" ht="15" hidden="1" thickBot="1" x14ac:dyDescent="0.4">
      <c r="C12" s="401" t="s">
        <v>1484</v>
      </c>
      <c r="D12" s="402" t="s">
        <v>1492</v>
      </c>
      <c r="E12" s="403">
        <v>160006</v>
      </c>
      <c r="F12" s="403">
        <v>160006</v>
      </c>
      <c r="G12" s="404">
        <v>0</v>
      </c>
      <c r="H12" s="403">
        <v>160006</v>
      </c>
      <c r="I12" s="402" t="s">
        <v>1485</v>
      </c>
      <c r="J12" s="402" t="s">
        <v>1342</v>
      </c>
      <c r="K12" s="402" t="s">
        <v>1486</v>
      </c>
      <c r="L12" s="402" t="s">
        <v>1487</v>
      </c>
    </row>
    <row r="13" spans="3:12" ht="15" hidden="1" thickBot="1" x14ac:dyDescent="0.4">
      <c r="C13" s="401" t="s">
        <v>1484</v>
      </c>
      <c r="D13" s="402" t="s">
        <v>1493</v>
      </c>
      <c r="E13" s="404">
        <v>751.63</v>
      </c>
      <c r="F13" s="404">
        <v>751.63</v>
      </c>
      <c r="G13" s="404">
        <v>0</v>
      </c>
      <c r="H13" s="404">
        <v>751.63</v>
      </c>
      <c r="I13" s="402" t="s">
        <v>1485</v>
      </c>
      <c r="J13" s="402" t="s">
        <v>1342</v>
      </c>
      <c r="K13" s="402" t="s">
        <v>1486</v>
      </c>
      <c r="L13" s="402" t="s">
        <v>1487</v>
      </c>
    </row>
    <row r="14" spans="3:12" ht="15" hidden="1" thickBot="1" x14ac:dyDescent="0.4">
      <c r="C14" s="401" t="s">
        <v>1484</v>
      </c>
      <c r="D14" s="402" t="s">
        <v>485</v>
      </c>
      <c r="E14" s="403">
        <v>2192607</v>
      </c>
      <c r="F14" s="403">
        <v>2192607</v>
      </c>
      <c r="G14" s="404">
        <v>0</v>
      </c>
      <c r="H14" s="403">
        <v>2192607</v>
      </c>
      <c r="I14" s="402" t="s">
        <v>1485</v>
      </c>
      <c r="J14" s="402" t="s">
        <v>1342</v>
      </c>
      <c r="K14" s="402" t="s">
        <v>1486</v>
      </c>
      <c r="L14" s="402" t="s">
        <v>1487</v>
      </c>
    </row>
    <row r="15" spans="3:12" ht="15" hidden="1" thickBot="1" x14ac:dyDescent="0.4">
      <c r="C15" s="401" t="s">
        <v>1484</v>
      </c>
      <c r="D15" s="402" t="s">
        <v>1494</v>
      </c>
      <c r="E15" s="403">
        <v>2828001</v>
      </c>
      <c r="F15" s="403">
        <v>2828001</v>
      </c>
      <c r="G15" s="404">
        <v>0</v>
      </c>
      <c r="H15" s="403">
        <v>2828001</v>
      </c>
      <c r="I15" s="402" t="s">
        <v>1485</v>
      </c>
      <c r="J15" s="402" t="s">
        <v>1342</v>
      </c>
      <c r="K15" s="402" t="s">
        <v>1486</v>
      </c>
      <c r="L15" s="402" t="s">
        <v>1487</v>
      </c>
    </row>
    <row r="16" spans="3:12" ht="15" hidden="1" thickBot="1" x14ac:dyDescent="0.4">
      <c r="C16" s="401" t="s">
        <v>1484</v>
      </c>
      <c r="D16" s="402" t="s">
        <v>1495</v>
      </c>
      <c r="E16" s="404">
        <v>18.989999999999998</v>
      </c>
      <c r="F16" s="404">
        <v>18.989999999999998</v>
      </c>
      <c r="G16" s="404">
        <v>0</v>
      </c>
      <c r="H16" s="404">
        <v>18.989999999999998</v>
      </c>
      <c r="I16" s="402" t="s">
        <v>1485</v>
      </c>
      <c r="J16" s="402" t="s">
        <v>1342</v>
      </c>
      <c r="K16" s="402" t="s">
        <v>1486</v>
      </c>
      <c r="L16" s="402" t="s">
        <v>1487</v>
      </c>
    </row>
    <row r="17" spans="3:12" ht="15" hidden="1" thickBot="1" x14ac:dyDescent="0.4">
      <c r="C17" s="401" t="s">
        <v>1484</v>
      </c>
      <c r="D17" s="402" t="s">
        <v>488</v>
      </c>
      <c r="E17" s="404">
        <v>183.47</v>
      </c>
      <c r="F17" s="404">
        <v>183.47</v>
      </c>
      <c r="G17" s="404">
        <v>0</v>
      </c>
      <c r="H17" s="404">
        <v>183.47</v>
      </c>
      <c r="I17" s="402" t="s">
        <v>1485</v>
      </c>
      <c r="J17" s="402" t="s">
        <v>1342</v>
      </c>
      <c r="K17" s="402" t="s">
        <v>1486</v>
      </c>
      <c r="L17" s="402" t="s">
        <v>1487</v>
      </c>
    </row>
    <row r="18" spans="3:12" ht="15" hidden="1" thickBot="1" x14ac:dyDescent="0.4">
      <c r="C18" s="401" t="s">
        <v>1484</v>
      </c>
      <c r="D18" s="402" t="s">
        <v>486</v>
      </c>
      <c r="E18" s="403">
        <v>2150.4499999999998</v>
      </c>
      <c r="F18" s="403">
        <v>2150.4499999999998</v>
      </c>
      <c r="G18" s="404">
        <v>0</v>
      </c>
      <c r="H18" s="403">
        <v>2150.4499999999998</v>
      </c>
      <c r="I18" s="402" t="s">
        <v>1485</v>
      </c>
      <c r="J18" s="402" t="s">
        <v>1342</v>
      </c>
      <c r="K18" s="402" t="s">
        <v>1486</v>
      </c>
      <c r="L18" s="402" t="s">
        <v>1487</v>
      </c>
    </row>
    <row r="19" spans="3:12" ht="15" hidden="1" thickBot="1" x14ac:dyDescent="0.4">
      <c r="C19" s="401" t="s">
        <v>1484</v>
      </c>
      <c r="D19" s="402" t="s">
        <v>1496</v>
      </c>
      <c r="E19" s="403">
        <v>1435.85</v>
      </c>
      <c r="F19" s="403">
        <v>1435.85</v>
      </c>
      <c r="G19" s="404">
        <v>0</v>
      </c>
      <c r="H19" s="403">
        <v>1435.85</v>
      </c>
      <c r="I19" s="402" t="s">
        <v>1485</v>
      </c>
      <c r="J19" s="402" t="s">
        <v>1342</v>
      </c>
      <c r="K19" s="402" t="s">
        <v>1486</v>
      </c>
      <c r="L19" s="402" t="s">
        <v>1487</v>
      </c>
    </row>
    <row r="20" spans="3:12" ht="15" hidden="1" thickBot="1" x14ac:dyDescent="0.4">
      <c r="C20" s="401" t="s">
        <v>1484</v>
      </c>
      <c r="D20" s="402" t="s">
        <v>1497</v>
      </c>
      <c r="E20" s="403">
        <v>3613.73</v>
      </c>
      <c r="F20" s="403">
        <v>3613.73</v>
      </c>
      <c r="G20" s="404">
        <v>0</v>
      </c>
      <c r="H20" s="403">
        <v>3613.73</v>
      </c>
      <c r="I20" s="402" t="s">
        <v>1485</v>
      </c>
      <c r="J20" s="402" t="s">
        <v>1342</v>
      </c>
      <c r="K20" s="402" t="s">
        <v>1486</v>
      </c>
      <c r="L20" s="402" t="s">
        <v>1487</v>
      </c>
    </row>
    <row r="21" spans="3:12" ht="15" hidden="1" thickBot="1" x14ac:dyDescent="0.4">
      <c r="C21" s="401" t="s">
        <v>1484</v>
      </c>
      <c r="D21" s="402" t="s">
        <v>1498</v>
      </c>
      <c r="E21" s="404">
        <v>0.51</v>
      </c>
      <c r="F21" s="404">
        <v>0.51</v>
      </c>
      <c r="G21" s="404">
        <v>0</v>
      </c>
      <c r="H21" s="404">
        <v>0.51</v>
      </c>
      <c r="I21" s="402" t="s">
        <v>1485</v>
      </c>
      <c r="J21" s="402" t="s">
        <v>1342</v>
      </c>
      <c r="K21" s="402" t="s">
        <v>1486</v>
      </c>
      <c r="L21" s="402" t="s">
        <v>1487</v>
      </c>
    </row>
    <row r="22" spans="3:12" ht="15" hidden="1" thickBot="1" x14ac:dyDescent="0.4">
      <c r="C22" s="401" t="s">
        <v>1484</v>
      </c>
      <c r="D22" s="402" t="s">
        <v>487</v>
      </c>
      <c r="E22" s="403">
        <v>245008.34</v>
      </c>
      <c r="F22" s="403">
        <v>245008.34</v>
      </c>
      <c r="G22" s="404">
        <v>0</v>
      </c>
      <c r="H22" s="403">
        <v>245008.34</v>
      </c>
      <c r="I22" s="402" t="s">
        <v>1485</v>
      </c>
      <c r="J22" s="402" t="s">
        <v>1342</v>
      </c>
      <c r="K22" s="402" t="s">
        <v>1486</v>
      </c>
      <c r="L22" s="402" t="s">
        <v>1487</v>
      </c>
    </row>
    <row r="23" spans="3:12" ht="15" hidden="1" thickBot="1" x14ac:dyDescent="0.4">
      <c r="C23" s="401" t="s">
        <v>1484</v>
      </c>
      <c r="D23" s="402" t="s">
        <v>1499</v>
      </c>
      <c r="E23" s="404">
        <v>3.4</v>
      </c>
      <c r="F23" s="404">
        <v>3.4</v>
      </c>
      <c r="G23" s="404">
        <v>0</v>
      </c>
      <c r="H23" s="404">
        <v>3.4</v>
      </c>
      <c r="I23" s="402" t="s">
        <v>1485</v>
      </c>
      <c r="J23" s="402" t="s">
        <v>1342</v>
      </c>
      <c r="K23" s="402" t="s">
        <v>1486</v>
      </c>
      <c r="L23" s="402" t="s">
        <v>1487</v>
      </c>
    </row>
    <row r="24" spans="3:12" ht="15" hidden="1" thickBot="1" x14ac:dyDescent="0.4">
      <c r="C24" s="401" t="s">
        <v>1484</v>
      </c>
      <c r="D24" s="402" t="s">
        <v>263</v>
      </c>
      <c r="E24" s="403">
        <v>1268068.97</v>
      </c>
      <c r="F24" s="403">
        <v>1268068.97</v>
      </c>
      <c r="G24" s="404">
        <v>0</v>
      </c>
      <c r="H24" s="403">
        <v>1268068.97</v>
      </c>
      <c r="I24" s="402" t="s">
        <v>1485</v>
      </c>
      <c r="J24" s="402" t="s">
        <v>1342</v>
      </c>
      <c r="K24" s="402" t="s">
        <v>1486</v>
      </c>
      <c r="L24" s="402" t="s">
        <v>1487</v>
      </c>
    </row>
    <row r="25" spans="3:12" ht="15" hidden="1" thickBot="1" x14ac:dyDescent="0.4">
      <c r="C25" s="401" t="s">
        <v>1484</v>
      </c>
      <c r="D25" s="402" t="s">
        <v>1500</v>
      </c>
      <c r="E25" s="403">
        <v>43370.28</v>
      </c>
      <c r="F25" s="403">
        <v>43370.28</v>
      </c>
      <c r="G25" s="404">
        <v>0</v>
      </c>
      <c r="H25" s="403">
        <v>43370.28</v>
      </c>
      <c r="I25" s="402" t="s">
        <v>1485</v>
      </c>
      <c r="J25" s="402" t="s">
        <v>1342</v>
      </c>
      <c r="K25" s="402" t="s">
        <v>1486</v>
      </c>
      <c r="L25" s="402" t="s">
        <v>1487</v>
      </c>
    </row>
    <row r="26" spans="3:12" ht="15" hidden="1" thickBot="1" x14ac:dyDescent="0.4">
      <c r="C26" s="401" t="s">
        <v>1501</v>
      </c>
      <c r="D26" s="402" t="s">
        <v>482</v>
      </c>
      <c r="E26" s="403">
        <v>32154.03</v>
      </c>
      <c r="F26" s="403">
        <v>32154.03</v>
      </c>
      <c r="G26" s="404">
        <v>0</v>
      </c>
      <c r="H26" s="403">
        <v>32154.03</v>
      </c>
      <c r="I26" s="402" t="s">
        <v>1485</v>
      </c>
      <c r="J26" s="402" t="s">
        <v>1341</v>
      </c>
      <c r="K26" s="402" t="s">
        <v>1502</v>
      </c>
      <c r="L26" s="402" t="s">
        <v>1503</v>
      </c>
    </row>
    <row r="27" spans="3:12" ht="15" hidden="1" thickBot="1" x14ac:dyDescent="0.4">
      <c r="C27" s="401" t="s">
        <v>1501</v>
      </c>
      <c r="D27" s="402" t="s">
        <v>1488</v>
      </c>
      <c r="E27" s="403">
        <v>4190.3599999999997</v>
      </c>
      <c r="F27" s="403">
        <v>4190.3599999999997</v>
      </c>
      <c r="G27" s="404">
        <v>0</v>
      </c>
      <c r="H27" s="403">
        <v>4190.3599999999997</v>
      </c>
      <c r="I27" s="402" t="s">
        <v>1485</v>
      </c>
      <c r="J27" s="402" t="s">
        <v>1341</v>
      </c>
      <c r="K27" s="402" t="s">
        <v>1502</v>
      </c>
      <c r="L27" s="402" t="s">
        <v>1503</v>
      </c>
    </row>
    <row r="28" spans="3:12" ht="15" hidden="1" thickBot="1" x14ac:dyDescent="0.4">
      <c r="C28" s="401" t="s">
        <v>1501</v>
      </c>
      <c r="D28" s="402" t="s">
        <v>483</v>
      </c>
      <c r="E28" s="403">
        <v>213882.23</v>
      </c>
      <c r="F28" s="403">
        <v>213882.23</v>
      </c>
      <c r="G28" s="404">
        <v>0</v>
      </c>
      <c r="H28" s="403">
        <v>213882.23</v>
      </c>
      <c r="I28" s="402" t="s">
        <v>1485</v>
      </c>
      <c r="J28" s="402" t="s">
        <v>1341</v>
      </c>
      <c r="K28" s="402" t="s">
        <v>1502</v>
      </c>
      <c r="L28" s="402" t="s">
        <v>1503</v>
      </c>
    </row>
    <row r="29" spans="3:12" ht="15" hidden="1" thickBot="1" x14ac:dyDescent="0.4">
      <c r="C29" s="401" t="s">
        <v>1501</v>
      </c>
      <c r="D29" s="402" t="s">
        <v>484</v>
      </c>
      <c r="E29" s="403">
        <v>2146.58</v>
      </c>
      <c r="F29" s="403">
        <v>2146.58</v>
      </c>
      <c r="G29" s="404">
        <v>0</v>
      </c>
      <c r="H29" s="403">
        <v>2146.58</v>
      </c>
      <c r="I29" s="402" t="s">
        <v>1485</v>
      </c>
      <c r="J29" s="402" t="s">
        <v>1341</v>
      </c>
      <c r="K29" s="402" t="s">
        <v>1502</v>
      </c>
      <c r="L29" s="402" t="s">
        <v>1503</v>
      </c>
    </row>
    <row r="30" spans="3:12" ht="15" hidden="1" thickBot="1" x14ac:dyDescent="0.4">
      <c r="C30" s="401" t="s">
        <v>1501</v>
      </c>
      <c r="D30" s="402" t="s">
        <v>1504</v>
      </c>
      <c r="E30" s="403">
        <v>30897</v>
      </c>
      <c r="F30" s="403">
        <v>30897</v>
      </c>
      <c r="G30" s="404">
        <v>0</v>
      </c>
      <c r="H30" s="403">
        <v>30897</v>
      </c>
      <c r="I30" s="402" t="s">
        <v>1485</v>
      </c>
      <c r="J30" s="402" t="s">
        <v>1341</v>
      </c>
      <c r="K30" s="402" t="s">
        <v>1502</v>
      </c>
      <c r="L30" s="402" t="s">
        <v>1503</v>
      </c>
    </row>
    <row r="31" spans="3:12" ht="15" hidden="1" thickBot="1" x14ac:dyDescent="0.4">
      <c r="C31" s="401" t="s">
        <v>1501</v>
      </c>
      <c r="D31" s="402" t="s">
        <v>1489</v>
      </c>
      <c r="E31" s="403">
        <v>7273.9</v>
      </c>
      <c r="F31" s="403">
        <v>7273.9</v>
      </c>
      <c r="G31" s="404">
        <v>0</v>
      </c>
      <c r="H31" s="403">
        <v>7273.9</v>
      </c>
      <c r="I31" s="402" t="s">
        <v>1485</v>
      </c>
      <c r="J31" s="402" t="s">
        <v>1341</v>
      </c>
      <c r="K31" s="402" t="s">
        <v>1502</v>
      </c>
      <c r="L31" s="402" t="s">
        <v>1503</v>
      </c>
    </row>
    <row r="32" spans="3:12" ht="15" hidden="1" thickBot="1" x14ac:dyDescent="0.4">
      <c r="C32" s="401" t="s">
        <v>1501</v>
      </c>
      <c r="D32" s="402" t="s">
        <v>1505</v>
      </c>
      <c r="E32" s="403">
        <v>102518.03</v>
      </c>
      <c r="F32" s="403">
        <v>102518.03</v>
      </c>
      <c r="G32" s="404">
        <v>0</v>
      </c>
      <c r="H32" s="403">
        <v>102518.03</v>
      </c>
      <c r="I32" s="402" t="s">
        <v>1485</v>
      </c>
      <c r="J32" s="402" t="s">
        <v>1341</v>
      </c>
      <c r="K32" s="402" t="s">
        <v>1502</v>
      </c>
      <c r="L32" s="402" t="s">
        <v>1503</v>
      </c>
    </row>
    <row r="33" spans="3:12" ht="15" hidden="1" thickBot="1" x14ac:dyDescent="0.4">
      <c r="C33" s="401" t="s">
        <v>1501</v>
      </c>
      <c r="D33" s="402" t="s">
        <v>1490</v>
      </c>
      <c r="E33" s="403">
        <v>4789.88</v>
      </c>
      <c r="F33" s="403">
        <v>4789.88</v>
      </c>
      <c r="G33" s="404">
        <v>0</v>
      </c>
      <c r="H33" s="403">
        <v>4789.88</v>
      </c>
      <c r="I33" s="402" t="s">
        <v>1485</v>
      </c>
      <c r="J33" s="402" t="s">
        <v>1341</v>
      </c>
      <c r="K33" s="402" t="s">
        <v>1502</v>
      </c>
      <c r="L33" s="402" t="s">
        <v>1503</v>
      </c>
    </row>
    <row r="34" spans="3:12" ht="15" hidden="1" thickBot="1" x14ac:dyDescent="0.4">
      <c r="C34" s="401" t="s">
        <v>1501</v>
      </c>
      <c r="D34" s="402" t="s">
        <v>481</v>
      </c>
      <c r="E34" s="403">
        <v>28156.15</v>
      </c>
      <c r="F34" s="403">
        <v>28156.15</v>
      </c>
      <c r="G34" s="404">
        <v>0</v>
      </c>
      <c r="H34" s="403">
        <v>28156.15</v>
      </c>
      <c r="I34" s="402" t="s">
        <v>1485</v>
      </c>
      <c r="J34" s="402" t="s">
        <v>1341</v>
      </c>
      <c r="K34" s="402" t="s">
        <v>1502</v>
      </c>
      <c r="L34" s="402" t="s">
        <v>1503</v>
      </c>
    </row>
    <row r="35" spans="3:12" ht="15" hidden="1" thickBot="1" x14ac:dyDescent="0.4">
      <c r="C35" s="401" t="s">
        <v>1501</v>
      </c>
      <c r="D35" s="402" t="s">
        <v>256</v>
      </c>
      <c r="E35" s="403">
        <v>194573.69</v>
      </c>
      <c r="F35" s="403">
        <v>194573.69</v>
      </c>
      <c r="G35" s="404">
        <v>0</v>
      </c>
      <c r="H35" s="403">
        <v>194573.69</v>
      </c>
      <c r="I35" s="402" t="s">
        <v>1485</v>
      </c>
      <c r="J35" s="402" t="s">
        <v>1341</v>
      </c>
      <c r="K35" s="402" t="s">
        <v>1502</v>
      </c>
      <c r="L35" s="402" t="s">
        <v>1503</v>
      </c>
    </row>
    <row r="36" spans="3:12" ht="15" hidden="1" thickBot="1" x14ac:dyDescent="0.4">
      <c r="C36" s="401" t="s">
        <v>1501</v>
      </c>
      <c r="D36" s="402" t="s">
        <v>1492</v>
      </c>
      <c r="E36" s="403">
        <v>1550062</v>
      </c>
      <c r="F36" s="403">
        <v>1550062</v>
      </c>
      <c r="G36" s="404">
        <v>0</v>
      </c>
      <c r="H36" s="403">
        <v>1550062</v>
      </c>
      <c r="I36" s="402" t="s">
        <v>1485</v>
      </c>
      <c r="J36" s="402" t="s">
        <v>1341</v>
      </c>
      <c r="K36" s="402" t="s">
        <v>1502</v>
      </c>
      <c r="L36" s="402" t="s">
        <v>1503</v>
      </c>
    </row>
    <row r="37" spans="3:12" ht="15" hidden="1" thickBot="1" x14ac:dyDescent="0.4">
      <c r="C37" s="401" t="s">
        <v>1501</v>
      </c>
      <c r="D37" s="402" t="s">
        <v>1506</v>
      </c>
      <c r="E37" s="403">
        <v>306621</v>
      </c>
      <c r="F37" s="403">
        <v>306620.25</v>
      </c>
      <c r="G37" s="404">
        <v>0.75</v>
      </c>
      <c r="H37" s="403">
        <v>306620.25</v>
      </c>
      <c r="I37" s="402" t="s">
        <v>1485</v>
      </c>
      <c r="J37" s="402" t="s">
        <v>1341</v>
      </c>
      <c r="K37" s="402" t="s">
        <v>1502</v>
      </c>
      <c r="L37" s="402" t="s">
        <v>1503</v>
      </c>
    </row>
    <row r="38" spans="3:12" ht="15" hidden="1" thickBot="1" x14ac:dyDescent="0.4">
      <c r="C38" s="401" t="s">
        <v>1501</v>
      </c>
      <c r="D38" s="402" t="s">
        <v>1493</v>
      </c>
      <c r="E38" s="403">
        <v>1950.24</v>
      </c>
      <c r="F38" s="403">
        <v>1950.24</v>
      </c>
      <c r="G38" s="404">
        <v>0</v>
      </c>
      <c r="H38" s="403">
        <v>1950.24</v>
      </c>
      <c r="I38" s="402" t="s">
        <v>1485</v>
      </c>
      <c r="J38" s="402" t="s">
        <v>1341</v>
      </c>
      <c r="K38" s="402" t="s">
        <v>1502</v>
      </c>
      <c r="L38" s="402" t="s">
        <v>1503</v>
      </c>
    </row>
    <row r="39" spans="3:12" ht="15" hidden="1" thickBot="1" x14ac:dyDescent="0.4">
      <c r="C39" s="401" t="s">
        <v>1501</v>
      </c>
      <c r="D39" s="402" t="s">
        <v>485</v>
      </c>
      <c r="E39" s="403">
        <v>4485899</v>
      </c>
      <c r="F39" s="403">
        <v>4485899</v>
      </c>
      <c r="G39" s="404">
        <v>0</v>
      </c>
      <c r="H39" s="403">
        <v>4485899</v>
      </c>
      <c r="I39" s="402" t="s">
        <v>1485</v>
      </c>
      <c r="J39" s="402" t="s">
        <v>1341</v>
      </c>
      <c r="K39" s="402" t="s">
        <v>1502</v>
      </c>
      <c r="L39" s="402" t="s">
        <v>1503</v>
      </c>
    </row>
    <row r="40" spans="3:12" ht="15" hidden="1" thickBot="1" x14ac:dyDescent="0.4">
      <c r="C40" s="401" t="s">
        <v>1501</v>
      </c>
      <c r="D40" s="402" t="s">
        <v>1494</v>
      </c>
      <c r="E40" s="403">
        <v>6476212</v>
      </c>
      <c r="F40" s="403">
        <v>6476212</v>
      </c>
      <c r="G40" s="404">
        <v>0</v>
      </c>
      <c r="H40" s="403">
        <v>6476212</v>
      </c>
      <c r="I40" s="402" t="s">
        <v>1485</v>
      </c>
      <c r="J40" s="402" t="s">
        <v>1341</v>
      </c>
      <c r="K40" s="402" t="s">
        <v>1502</v>
      </c>
      <c r="L40" s="402" t="s">
        <v>1503</v>
      </c>
    </row>
    <row r="41" spans="3:12" ht="15" hidden="1" thickBot="1" x14ac:dyDescent="0.4">
      <c r="C41" s="401" t="s">
        <v>1501</v>
      </c>
      <c r="D41" s="402" t="s">
        <v>1495</v>
      </c>
      <c r="E41" s="404">
        <v>223.15</v>
      </c>
      <c r="F41" s="404">
        <v>223.15</v>
      </c>
      <c r="G41" s="404">
        <v>0</v>
      </c>
      <c r="H41" s="404">
        <v>223.15</v>
      </c>
      <c r="I41" s="402" t="s">
        <v>1485</v>
      </c>
      <c r="J41" s="402" t="s">
        <v>1341</v>
      </c>
      <c r="K41" s="402" t="s">
        <v>1502</v>
      </c>
      <c r="L41" s="402" t="s">
        <v>1503</v>
      </c>
    </row>
    <row r="42" spans="3:12" ht="15" hidden="1" thickBot="1" x14ac:dyDescent="0.4">
      <c r="C42" s="401" t="s">
        <v>1501</v>
      </c>
      <c r="D42" s="402" t="s">
        <v>488</v>
      </c>
      <c r="E42" s="404">
        <v>280.27</v>
      </c>
      <c r="F42" s="404">
        <v>280.27</v>
      </c>
      <c r="G42" s="404">
        <v>0</v>
      </c>
      <c r="H42" s="404">
        <v>280.27</v>
      </c>
      <c r="I42" s="402" t="s">
        <v>1485</v>
      </c>
      <c r="J42" s="402" t="s">
        <v>1341</v>
      </c>
      <c r="K42" s="402" t="s">
        <v>1502</v>
      </c>
      <c r="L42" s="402" t="s">
        <v>1503</v>
      </c>
    </row>
    <row r="43" spans="3:12" ht="15" hidden="1" thickBot="1" x14ac:dyDescent="0.4">
      <c r="C43" s="401" t="s">
        <v>1501</v>
      </c>
      <c r="D43" s="402" t="s">
        <v>486</v>
      </c>
      <c r="E43" s="403">
        <v>2147.2800000000002</v>
      </c>
      <c r="F43" s="403">
        <v>2147.2800000000002</v>
      </c>
      <c r="G43" s="404">
        <v>0</v>
      </c>
      <c r="H43" s="403">
        <v>2147.2800000000002</v>
      </c>
      <c r="I43" s="402" t="s">
        <v>1485</v>
      </c>
      <c r="J43" s="402" t="s">
        <v>1341</v>
      </c>
      <c r="K43" s="402" t="s">
        <v>1502</v>
      </c>
      <c r="L43" s="402" t="s">
        <v>1503</v>
      </c>
    </row>
    <row r="44" spans="3:12" ht="15" hidden="1" thickBot="1" x14ac:dyDescent="0.4">
      <c r="C44" s="401" t="s">
        <v>1501</v>
      </c>
      <c r="D44" s="402" t="s">
        <v>1496</v>
      </c>
      <c r="E44" s="403">
        <v>11796.74</v>
      </c>
      <c r="F44" s="403">
        <v>11796.74</v>
      </c>
      <c r="G44" s="404">
        <v>0</v>
      </c>
      <c r="H44" s="403">
        <v>11796.74</v>
      </c>
      <c r="I44" s="402" t="s">
        <v>1485</v>
      </c>
      <c r="J44" s="402" t="s">
        <v>1341</v>
      </c>
      <c r="K44" s="402" t="s">
        <v>1502</v>
      </c>
      <c r="L44" s="402" t="s">
        <v>1503</v>
      </c>
    </row>
    <row r="45" spans="3:12" ht="15" hidden="1" thickBot="1" x14ac:dyDescent="0.4">
      <c r="C45" s="401" t="s">
        <v>1501</v>
      </c>
      <c r="D45" s="402" t="s">
        <v>1497</v>
      </c>
      <c r="E45" s="403">
        <v>8121.25</v>
      </c>
      <c r="F45" s="403">
        <v>8121.25</v>
      </c>
      <c r="G45" s="404">
        <v>0</v>
      </c>
      <c r="H45" s="403">
        <v>8121.25</v>
      </c>
      <c r="I45" s="402" t="s">
        <v>1485</v>
      </c>
      <c r="J45" s="402" t="s">
        <v>1341</v>
      </c>
      <c r="K45" s="402" t="s">
        <v>1502</v>
      </c>
      <c r="L45" s="402" t="s">
        <v>1503</v>
      </c>
    </row>
    <row r="46" spans="3:12" ht="15" hidden="1" thickBot="1" x14ac:dyDescent="0.4">
      <c r="C46" s="401" t="s">
        <v>1501</v>
      </c>
      <c r="D46" s="402" t="s">
        <v>1498</v>
      </c>
      <c r="E46" s="404">
        <v>0.01</v>
      </c>
      <c r="F46" s="404">
        <v>0.01</v>
      </c>
      <c r="G46" s="404">
        <v>0</v>
      </c>
      <c r="H46" s="404">
        <v>0.01</v>
      </c>
      <c r="I46" s="402" t="s">
        <v>1485</v>
      </c>
      <c r="J46" s="402" t="s">
        <v>1341</v>
      </c>
      <c r="K46" s="402" t="s">
        <v>1502</v>
      </c>
      <c r="L46" s="402" t="s">
        <v>1503</v>
      </c>
    </row>
    <row r="47" spans="3:12" ht="15" hidden="1" thickBot="1" x14ac:dyDescent="0.4">
      <c r="C47" s="401" t="s">
        <v>1501</v>
      </c>
      <c r="D47" s="402" t="s">
        <v>487</v>
      </c>
      <c r="E47" s="403">
        <v>207833.49</v>
      </c>
      <c r="F47" s="403">
        <v>207833.49</v>
      </c>
      <c r="G47" s="404">
        <v>0</v>
      </c>
      <c r="H47" s="403">
        <v>207833.49</v>
      </c>
      <c r="I47" s="402" t="s">
        <v>1485</v>
      </c>
      <c r="J47" s="402" t="s">
        <v>1341</v>
      </c>
      <c r="K47" s="402" t="s">
        <v>1502</v>
      </c>
      <c r="L47" s="402" t="s">
        <v>1503</v>
      </c>
    </row>
    <row r="48" spans="3:12" ht="15" hidden="1" thickBot="1" x14ac:dyDescent="0.4">
      <c r="C48" s="401" t="s">
        <v>1501</v>
      </c>
      <c r="D48" s="402" t="s">
        <v>1499</v>
      </c>
      <c r="E48" s="404">
        <v>0.1</v>
      </c>
      <c r="F48" s="404">
        <v>0.1</v>
      </c>
      <c r="G48" s="404">
        <v>0</v>
      </c>
      <c r="H48" s="404">
        <v>0.1</v>
      </c>
      <c r="I48" s="402" t="s">
        <v>1485</v>
      </c>
      <c r="J48" s="402" t="s">
        <v>1341</v>
      </c>
      <c r="K48" s="402" t="s">
        <v>1502</v>
      </c>
      <c r="L48" s="402" t="s">
        <v>1503</v>
      </c>
    </row>
    <row r="49" spans="3:15" ht="15" hidden="1" thickBot="1" x14ac:dyDescent="0.4">
      <c r="C49" s="401" t="s">
        <v>1501</v>
      </c>
      <c r="D49" s="402" t="s">
        <v>263</v>
      </c>
      <c r="E49" s="403">
        <v>682411.97</v>
      </c>
      <c r="F49" s="403">
        <v>682411.97</v>
      </c>
      <c r="G49" s="404">
        <v>0</v>
      </c>
      <c r="H49" s="403">
        <v>682411.97</v>
      </c>
      <c r="I49" s="402" t="s">
        <v>1485</v>
      </c>
      <c r="J49" s="402" t="s">
        <v>1341</v>
      </c>
      <c r="K49" s="402" t="s">
        <v>1502</v>
      </c>
      <c r="L49" s="402" t="s">
        <v>1503</v>
      </c>
    </row>
    <row r="50" spans="3:15" ht="15" hidden="1" thickBot="1" x14ac:dyDescent="0.4">
      <c r="C50" s="401" t="s">
        <v>1501</v>
      </c>
      <c r="D50" s="402" t="s">
        <v>1500</v>
      </c>
      <c r="E50" s="403">
        <v>110144</v>
      </c>
      <c r="F50" s="403">
        <v>110144</v>
      </c>
      <c r="G50" s="404">
        <v>0</v>
      </c>
      <c r="H50" s="403">
        <v>110144</v>
      </c>
      <c r="I50" s="402" t="s">
        <v>1485</v>
      </c>
      <c r="J50" s="402" t="s">
        <v>1341</v>
      </c>
      <c r="K50" s="402" t="s">
        <v>1502</v>
      </c>
      <c r="L50" s="402" t="s">
        <v>1503</v>
      </c>
    </row>
    <row r="51" spans="3:15" ht="15" hidden="1" thickBot="1" x14ac:dyDescent="0.4">
      <c r="C51" s="401" t="s">
        <v>1507</v>
      </c>
      <c r="D51" s="402" t="s">
        <v>483</v>
      </c>
      <c r="E51" s="403">
        <v>80295.72</v>
      </c>
      <c r="F51" s="403">
        <v>80295.72</v>
      </c>
      <c r="G51" s="404">
        <v>0</v>
      </c>
      <c r="H51" s="403">
        <v>80295.72</v>
      </c>
      <c r="I51" s="402" t="s">
        <v>1485</v>
      </c>
      <c r="J51" s="402" t="s">
        <v>1037</v>
      </c>
      <c r="K51" s="402" t="s">
        <v>1508</v>
      </c>
      <c r="L51" s="402" t="s">
        <v>1509</v>
      </c>
    </row>
    <row r="52" spans="3:15" ht="15" hidden="1" thickBot="1" x14ac:dyDescent="0.4">
      <c r="C52" s="401" t="s">
        <v>1507</v>
      </c>
      <c r="D52" s="402" t="s">
        <v>481</v>
      </c>
      <c r="E52" s="403">
        <v>11409.7</v>
      </c>
      <c r="F52" s="403">
        <v>11409.7</v>
      </c>
      <c r="G52" s="404">
        <v>0</v>
      </c>
      <c r="H52" s="403">
        <v>11409.7</v>
      </c>
      <c r="I52" s="402" t="s">
        <v>1485</v>
      </c>
      <c r="J52" s="402" t="s">
        <v>1037</v>
      </c>
      <c r="K52" s="402" t="s">
        <v>1508</v>
      </c>
      <c r="L52" s="402" t="s">
        <v>1509</v>
      </c>
    </row>
    <row r="53" spans="3:15" ht="15" hidden="1" thickBot="1" x14ac:dyDescent="0.4">
      <c r="C53" s="401" t="s">
        <v>1507</v>
      </c>
      <c r="D53" s="402" t="s">
        <v>256</v>
      </c>
      <c r="E53" s="403">
        <v>580408.82999999996</v>
      </c>
      <c r="F53" s="403">
        <v>580408.82999999996</v>
      </c>
      <c r="G53" s="404">
        <v>0</v>
      </c>
      <c r="H53" s="403">
        <v>580408.82999999996</v>
      </c>
      <c r="I53" s="402" t="s">
        <v>1485</v>
      </c>
      <c r="J53" s="402" t="s">
        <v>1037</v>
      </c>
      <c r="K53" s="402" t="s">
        <v>1508</v>
      </c>
      <c r="L53" s="402" t="s">
        <v>1509</v>
      </c>
    </row>
    <row r="54" spans="3:15" ht="15" hidden="1" thickBot="1" x14ac:dyDescent="0.4">
      <c r="C54" s="401" t="s">
        <v>1507</v>
      </c>
      <c r="D54" s="402" t="s">
        <v>263</v>
      </c>
      <c r="E54" s="403">
        <v>174501.94</v>
      </c>
      <c r="F54" s="403">
        <v>174501.94</v>
      </c>
      <c r="G54" s="404">
        <v>0</v>
      </c>
      <c r="H54" s="403">
        <v>174501.94</v>
      </c>
      <c r="I54" s="402" t="s">
        <v>1485</v>
      </c>
      <c r="J54" s="402" t="s">
        <v>1037</v>
      </c>
      <c r="K54" s="402" t="s">
        <v>1508</v>
      </c>
      <c r="L54" s="402" t="s">
        <v>1509</v>
      </c>
    </row>
    <row r="55" spans="3:15" ht="15" thickBot="1" x14ac:dyDescent="0.4">
      <c r="C55" s="401" t="s">
        <v>1510</v>
      </c>
      <c r="D55" s="402" t="s">
        <v>482</v>
      </c>
      <c r="E55" s="405">
        <v>3125214.3</v>
      </c>
      <c r="F55" s="405">
        <v>3125214.3</v>
      </c>
      <c r="G55" s="405">
        <v>0</v>
      </c>
      <c r="H55" s="405">
        <v>3125214.3</v>
      </c>
      <c r="I55" s="402" t="s">
        <v>1485</v>
      </c>
      <c r="J55" s="402" t="s">
        <v>1011</v>
      </c>
      <c r="K55" s="402" t="s">
        <v>1511</v>
      </c>
      <c r="L55" s="402" t="s">
        <v>1512</v>
      </c>
      <c r="N55" s="91" cm="1">
        <f t="array" ref="N55">IF(D55="USD",1,_xll.BDH("USD"&amp;D55&amp;" CURNCY","PX_LAST",20240517))</f>
        <v>1.4941</v>
      </c>
      <c r="O55" s="89">
        <f>E55/N55</f>
        <v>2091703.5673649688</v>
      </c>
    </row>
    <row r="56" spans="3:15" ht="15" thickBot="1" x14ac:dyDescent="0.4">
      <c r="C56" s="401" t="s">
        <v>1510</v>
      </c>
      <c r="D56" s="402" t="s">
        <v>1488</v>
      </c>
      <c r="E56" s="405">
        <v>249039.42</v>
      </c>
      <c r="F56" s="405">
        <v>249039.42</v>
      </c>
      <c r="G56" s="405">
        <v>0</v>
      </c>
      <c r="H56" s="405">
        <v>249039.42</v>
      </c>
      <c r="I56" s="402" t="s">
        <v>1485</v>
      </c>
      <c r="J56" s="402" t="s">
        <v>1011</v>
      </c>
      <c r="K56" s="402" t="s">
        <v>1511</v>
      </c>
      <c r="L56" s="402" t="s">
        <v>1512</v>
      </c>
      <c r="N56" s="91" cm="1">
        <f t="array" ref="N56">IF(D56="USD",1,_xll.BDH("USD"&amp;D56&amp;" CURNCY","PX_LAST",20240517))</f>
        <v>5.1044999999999998</v>
      </c>
      <c r="O56" s="89">
        <f t="shared" ref="O56:O78" si="0">E56/N56</f>
        <v>48788.210402585959</v>
      </c>
    </row>
    <row r="57" spans="3:15" ht="15" thickBot="1" x14ac:dyDescent="0.4">
      <c r="C57" s="401" t="s">
        <v>1510</v>
      </c>
      <c r="D57" s="402" t="s">
        <v>483</v>
      </c>
      <c r="E57" s="405">
        <v>640294.43999999994</v>
      </c>
      <c r="F57" s="405">
        <v>640294.43999999994</v>
      </c>
      <c r="G57" s="405">
        <v>0</v>
      </c>
      <c r="H57" s="405">
        <v>640294.43999999994</v>
      </c>
      <c r="I57" s="402" t="s">
        <v>1485</v>
      </c>
      <c r="J57" s="402" t="s">
        <v>1011</v>
      </c>
      <c r="K57" s="402" t="s">
        <v>1511</v>
      </c>
      <c r="L57" s="402" t="s">
        <v>1512</v>
      </c>
      <c r="N57" s="91" cm="1">
        <f t="array" ref="N57">IF(D57="USD",1,_xll.BDH("USD"&amp;D57&amp;" CURNCY","PX_LAST",20240517))</f>
        <v>1.3612</v>
      </c>
      <c r="O57" s="89">
        <f t="shared" si="0"/>
        <v>470389.68557155447</v>
      </c>
    </row>
    <row r="58" spans="3:15" ht="15" thickBot="1" x14ac:dyDescent="0.4">
      <c r="C58" s="401" t="s">
        <v>1510</v>
      </c>
      <c r="D58" s="402" t="s">
        <v>484</v>
      </c>
      <c r="E58" s="405">
        <v>30269.25</v>
      </c>
      <c r="F58" s="405">
        <v>30269.25</v>
      </c>
      <c r="G58" s="405">
        <v>0</v>
      </c>
      <c r="H58" s="405">
        <v>30269.25</v>
      </c>
      <c r="I58" s="402" t="s">
        <v>1485</v>
      </c>
      <c r="J58" s="402" t="s">
        <v>1011</v>
      </c>
      <c r="K58" s="402" t="s">
        <v>1511</v>
      </c>
      <c r="L58" s="402" t="s">
        <v>1512</v>
      </c>
      <c r="N58" s="91" cm="1">
        <f t="array" ref="N58">IF(D58="USD",1,_xll.BDH("USD"&amp;D58&amp;" CURNCY","PX_LAST",20240517))</f>
        <v>0.90910000000000002</v>
      </c>
      <c r="O58" s="89">
        <f t="shared" si="0"/>
        <v>33295.842041579584</v>
      </c>
    </row>
    <row r="59" spans="3:15" ht="15" thickBot="1" x14ac:dyDescent="0.4">
      <c r="C59" s="401" t="s">
        <v>1510</v>
      </c>
      <c r="D59" s="402" t="s">
        <v>1489</v>
      </c>
      <c r="E59" s="405">
        <v>3994.56</v>
      </c>
      <c r="F59" s="405">
        <v>3994.56</v>
      </c>
      <c r="G59" s="405">
        <v>0</v>
      </c>
      <c r="H59" s="405">
        <v>3994.56</v>
      </c>
      <c r="I59" s="402" t="s">
        <v>1485</v>
      </c>
      <c r="J59" s="402" t="s">
        <v>1011</v>
      </c>
      <c r="K59" s="402" t="s">
        <v>1511</v>
      </c>
      <c r="L59" s="402" t="s">
        <v>1512</v>
      </c>
      <c r="N59" s="91" cm="1">
        <f t="array" ref="N59">IF(D59="USD",1,_xll.BDH("USD"&amp;D59&amp;" CURNCY","PX_LAST",20240517))</f>
        <v>7.2336999999999998</v>
      </c>
      <c r="O59" s="89">
        <f t="shared" si="0"/>
        <v>552.21532549041297</v>
      </c>
    </row>
    <row r="60" spans="3:15" ht="15" thickBot="1" x14ac:dyDescent="0.4">
      <c r="C60" s="401" t="s">
        <v>1510</v>
      </c>
      <c r="D60" s="402" t="s">
        <v>1490</v>
      </c>
      <c r="E60" s="405">
        <v>3727.55</v>
      </c>
      <c r="F60" s="405">
        <v>3727.55</v>
      </c>
      <c r="G60" s="405">
        <v>0</v>
      </c>
      <c r="H60" s="405">
        <v>3727.55</v>
      </c>
      <c r="I60" s="402" t="s">
        <v>1485</v>
      </c>
      <c r="J60" s="402" t="s">
        <v>1011</v>
      </c>
      <c r="K60" s="402" t="s">
        <v>1511</v>
      </c>
      <c r="L60" s="402" t="s">
        <v>1512</v>
      </c>
      <c r="N60" s="91" cm="1">
        <f t="array" ref="N60">IF(D60="USD",1,_xll.BDH("USD"&amp;D60&amp;" CURNCY","PX_LAST",20240517))</f>
        <v>22.7166</v>
      </c>
      <c r="O60" s="89">
        <f t="shared" si="0"/>
        <v>164.08925631476544</v>
      </c>
    </row>
    <row r="61" spans="3:15" ht="15" thickBot="1" x14ac:dyDescent="0.4">
      <c r="C61" s="401" t="s">
        <v>1510</v>
      </c>
      <c r="D61" s="402" t="s">
        <v>481</v>
      </c>
      <c r="E61" s="405">
        <v>5197861.4000000004</v>
      </c>
      <c r="F61" s="405">
        <v>5197861.4000000004</v>
      </c>
      <c r="G61" s="405">
        <v>0</v>
      </c>
      <c r="H61" s="405">
        <v>5197861.4000000004</v>
      </c>
      <c r="I61" s="402" t="s">
        <v>1485</v>
      </c>
      <c r="J61" s="402" t="s">
        <v>1011</v>
      </c>
      <c r="K61" s="402" t="s">
        <v>1511</v>
      </c>
      <c r="L61" s="402" t="s">
        <v>1512</v>
      </c>
      <c r="N61" s="91" cm="1">
        <f t="array" ref="N61">IF(D61="USD",1,_xll.BDH("USD"&amp;D61&amp;" CURNCY","PX_LAST",20240517))</f>
        <v>0.92</v>
      </c>
      <c r="O61" s="89">
        <f t="shared" si="0"/>
        <v>5649849.3478260869</v>
      </c>
    </row>
    <row r="62" spans="3:15" ht="15" thickBot="1" x14ac:dyDescent="0.4">
      <c r="C62" s="401" t="s">
        <v>1510</v>
      </c>
      <c r="D62" s="402" t="s">
        <v>256</v>
      </c>
      <c r="E62" s="405">
        <v>2935380.77</v>
      </c>
      <c r="F62" s="405">
        <v>2935380.77</v>
      </c>
      <c r="G62" s="405">
        <v>0</v>
      </c>
      <c r="H62" s="405">
        <v>2935380.77</v>
      </c>
      <c r="I62" s="402" t="s">
        <v>1485</v>
      </c>
      <c r="J62" s="402" t="s">
        <v>1011</v>
      </c>
      <c r="K62" s="402" t="s">
        <v>1511</v>
      </c>
      <c r="L62" s="402" t="s">
        <v>1512</v>
      </c>
      <c r="N62" s="91" cm="1">
        <f t="array" ref="N62">IF(D62="USD",1,_xll.BDH("USD"&amp;D62&amp;" CURNCY","PX_LAST",20240517))</f>
        <v>0.7873</v>
      </c>
      <c r="O62" s="89">
        <f t="shared" si="0"/>
        <v>3728414.5433760956</v>
      </c>
    </row>
    <row r="63" spans="3:15" ht="15" thickBot="1" x14ac:dyDescent="0.4">
      <c r="C63" s="401" t="s">
        <v>1510</v>
      </c>
      <c r="D63" s="402" t="s">
        <v>1492</v>
      </c>
      <c r="E63" s="405">
        <v>1081105</v>
      </c>
      <c r="F63" s="405">
        <v>1081105</v>
      </c>
      <c r="G63" s="405">
        <v>0</v>
      </c>
      <c r="H63" s="405">
        <v>1081105</v>
      </c>
      <c r="I63" s="402" t="s">
        <v>1485</v>
      </c>
      <c r="J63" s="402" t="s">
        <v>1011</v>
      </c>
      <c r="K63" s="402" t="s">
        <v>1511</v>
      </c>
      <c r="L63" s="402" t="s">
        <v>1512</v>
      </c>
      <c r="N63" s="91" cm="1">
        <f t="array" ref="N63">IF(D63="USD",1,_xll.BDH("USD"&amp;D63&amp;" CURNCY","PX_LAST",20240517))</f>
        <v>356.2</v>
      </c>
      <c r="O63" s="89">
        <f t="shared" si="0"/>
        <v>3035.1066816395282</v>
      </c>
    </row>
    <row r="64" spans="3:15" ht="15" thickBot="1" x14ac:dyDescent="0.4">
      <c r="C64" s="401" t="s">
        <v>1510</v>
      </c>
      <c r="D64" s="402" t="s">
        <v>1506</v>
      </c>
      <c r="E64" s="405">
        <v>157189809</v>
      </c>
      <c r="F64" s="405">
        <v>157189808.09999999</v>
      </c>
      <c r="G64" s="405">
        <v>0.91</v>
      </c>
      <c r="H64" s="405">
        <v>157189808.09999999</v>
      </c>
      <c r="I64" s="402" t="s">
        <v>1485</v>
      </c>
      <c r="J64" s="402" t="s">
        <v>1011</v>
      </c>
      <c r="K64" s="402" t="s">
        <v>1511</v>
      </c>
      <c r="L64" s="402" t="s">
        <v>1512</v>
      </c>
      <c r="N64" s="91" cm="1">
        <f t="array" ref="N64">IF(D64="USD",1,_xll.BDH("USD"&amp;D64&amp;" CURNCY","PX_LAST",20240517))</f>
        <v>15955</v>
      </c>
      <c r="O64" s="89">
        <f t="shared" si="0"/>
        <v>9852.0720150423058</v>
      </c>
    </row>
    <row r="65" spans="3:15" ht="15" thickBot="1" x14ac:dyDescent="0.4">
      <c r="C65" s="401" t="s">
        <v>1510</v>
      </c>
      <c r="D65" s="402" t="s">
        <v>1493</v>
      </c>
      <c r="E65" s="405">
        <v>1916.22</v>
      </c>
      <c r="F65" s="405">
        <v>1916.22</v>
      </c>
      <c r="G65" s="405">
        <v>0</v>
      </c>
      <c r="H65" s="405">
        <v>1916.22</v>
      </c>
      <c r="I65" s="402" t="s">
        <v>1485</v>
      </c>
      <c r="J65" s="402" t="s">
        <v>1011</v>
      </c>
      <c r="K65" s="402" t="s">
        <v>1511</v>
      </c>
      <c r="L65" s="402" t="s">
        <v>1512</v>
      </c>
      <c r="N65" s="91" cm="1">
        <f t="array" ref="N65">IF(D65="USD",1,_xll.BDH("USD"&amp;D65&amp;" CURNCY","PX_LAST",20240517))</f>
        <v>3.7121</v>
      </c>
      <c r="O65" s="89">
        <f t="shared" si="0"/>
        <v>516.20915384822604</v>
      </c>
    </row>
    <row r="66" spans="3:15" ht="15" thickBot="1" x14ac:dyDescent="0.4">
      <c r="C66" s="401" t="s">
        <v>1510</v>
      </c>
      <c r="D66" s="402" t="s">
        <v>485</v>
      </c>
      <c r="E66" s="405">
        <v>98687140</v>
      </c>
      <c r="F66" s="405">
        <v>98687140</v>
      </c>
      <c r="G66" s="405">
        <v>0</v>
      </c>
      <c r="H66" s="405">
        <v>98687140</v>
      </c>
      <c r="I66" s="402" t="s">
        <v>1485</v>
      </c>
      <c r="J66" s="402" t="s">
        <v>1011</v>
      </c>
      <c r="K66" s="402" t="s">
        <v>1511</v>
      </c>
      <c r="L66" s="402" t="s">
        <v>1512</v>
      </c>
      <c r="N66" s="91" cm="1">
        <f t="array" ref="N66">IF(D66="USD",1,_xll.BDH("USD"&amp;D66&amp;" CURNCY","PX_LAST",20240517))</f>
        <v>155.65</v>
      </c>
      <c r="O66" s="89">
        <f t="shared" si="0"/>
        <v>634032.38034050749</v>
      </c>
    </row>
    <row r="67" spans="3:15" ht="15" thickBot="1" x14ac:dyDescent="0.4">
      <c r="C67" s="401" t="s">
        <v>1510</v>
      </c>
      <c r="D67" s="402" t="s">
        <v>1494</v>
      </c>
      <c r="E67" s="405">
        <v>15625325</v>
      </c>
      <c r="F67" s="405">
        <v>15625325</v>
      </c>
      <c r="G67" s="405">
        <v>0</v>
      </c>
      <c r="H67" s="405">
        <v>15625325</v>
      </c>
      <c r="I67" s="402" t="s">
        <v>1485</v>
      </c>
      <c r="J67" s="402" t="s">
        <v>1011</v>
      </c>
      <c r="K67" s="402" t="s">
        <v>1511</v>
      </c>
      <c r="L67" s="402" t="s">
        <v>1512</v>
      </c>
      <c r="N67" s="91" cm="1">
        <f t="array" ref="N67">IF(D67="USD",1,_xll.BDH("USD"&amp;D67&amp;" CURNCY","PX_LAST",20240517))</f>
        <v>1355.15</v>
      </c>
      <c r="O67" s="89">
        <f t="shared" si="0"/>
        <v>11530.328745895287</v>
      </c>
    </row>
    <row r="68" spans="3:15" ht="15" thickBot="1" x14ac:dyDescent="0.4">
      <c r="C68" s="401" t="s">
        <v>1510</v>
      </c>
      <c r="D68" s="402" t="s">
        <v>1495</v>
      </c>
      <c r="E68" s="405">
        <v>16619601.82</v>
      </c>
      <c r="F68" s="405">
        <v>16619601.82</v>
      </c>
      <c r="G68" s="405">
        <v>0</v>
      </c>
      <c r="H68" s="405">
        <v>16619601.82</v>
      </c>
      <c r="I68" s="402" t="s">
        <v>1485</v>
      </c>
      <c r="J68" s="402" t="s">
        <v>1011</v>
      </c>
      <c r="K68" s="402" t="s">
        <v>1511</v>
      </c>
      <c r="L68" s="402" t="s">
        <v>1512</v>
      </c>
      <c r="N68" s="91" cm="1">
        <f t="array" ref="N68">IF(D68="USD",1,_xll.BDH("USD"&amp;D68&amp;" CURNCY","PX_LAST",20240517))</f>
        <v>16.610600000000002</v>
      </c>
      <c r="O68" s="89">
        <f t="shared" si="0"/>
        <v>1000541.932260123</v>
      </c>
    </row>
    <row r="69" spans="3:15" ht="15" thickBot="1" x14ac:dyDescent="0.4">
      <c r="C69" s="401" t="s">
        <v>1510</v>
      </c>
      <c r="D69" s="402" t="s">
        <v>488</v>
      </c>
      <c r="E69" s="405">
        <v>5583255.1699999999</v>
      </c>
      <c r="F69" s="405">
        <v>5583255.1699999999</v>
      </c>
      <c r="G69" s="405">
        <v>0</v>
      </c>
      <c r="H69" s="405">
        <v>5583255.1699999999</v>
      </c>
      <c r="I69" s="402" t="s">
        <v>1485</v>
      </c>
      <c r="J69" s="402" t="s">
        <v>1011</v>
      </c>
      <c r="K69" s="402" t="s">
        <v>1511</v>
      </c>
      <c r="L69" s="402" t="s">
        <v>1512</v>
      </c>
      <c r="N69" s="91" cm="1">
        <f t="array" ref="N69">IF(D69="USD",1,_xll.BDH("USD"&amp;D69&amp;" CURNCY","PX_LAST",20240517))</f>
        <v>10.6807</v>
      </c>
      <c r="O69" s="89">
        <f t="shared" si="0"/>
        <v>522742.43916597229</v>
      </c>
    </row>
    <row r="70" spans="3:15" ht="15" thickBot="1" x14ac:dyDescent="0.4">
      <c r="C70" s="401" t="s">
        <v>1510</v>
      </c>
      <c r="D70" s="402" t="s">
        <v>486</v>
      </c>
      <c r="E70" s="405">
        <v>453435.12</v>
      </c>
      <c r="F70" s="405">
        <v>453435.11</v>
      </c>
      <c r="G70" s="405">
        <v>0.01</v>
      </c>
      <c r="H70" s="405">
        <v>453435.11</v>
      </c>
      <c r="I70" s="402" t="s">
        <v>1485</v>
      </c>
      <c r="J70" s="402" t="s">
        <v>1011</v>
      </c>
      <c r="K70" s="402" t="s">
        <v>1511</v>
      </c>
      <c r="L70" s="402" t="s">
        <v>1512</v>
      </c>
      <c r="N70" s="91" cm="1">
        <f t="array" ref="N70">IF(D70="USD",1,_xll.BDH("USD"&amp;D70&amp;" CURNCY","PX_LAST",20240517))</f>
        <v>1.6304000000000001</v>
      </c>
      <c r="O70" s="89">
        <f t="shared" si="0"/>
        <v>278112.80667320901</v>
      </c>
    </row>
    <row r="71" spans="3:15" ht="15" thickBot="1" x14ac:dyDescent="0.4">
      <c r="C71" s="401" t="s">
        <v>1510</v>
      </c>
      <c r="D71" s="402" t="s">
        <v>1496</v>
      </c>
      <c r="E71" s="405">
        <v>94464.95</v>
      </c>
      <c r="F71" s="405">
        <v>94464.95</v>
      </c>
      <c r="G71" s="405">
        <v>0</v>
      </c>
      <c r="H71" s="405">
        <v>94464.95</v>
      </c>
      <c r="I71" s="402" t="s">
        <v>1485</v>
      </c>
      <c r="J71" s="402" t="s">
        <v>1011</v>
      </c>
      <c r="K71" s="402" t="s">
        <v>1511</v>
      </c>
      <c r="L71" s="402" t="s">
        <v>1512</v>
      </c>
      <c r="N71" s="91" cm="1">
        <f t="array" ref="N71">IF(D71="USD",1,_xll.BDH("USD"&amp;D71&amp;" CURNCY","PX_LAST",20240517))</f>
        <v>3.7385000000000002</v>
      </c>
      <c r="O71" s="89">
        <f t="shared" si="0"/>
        <v>25268.142303062723</v>
      </c>
    </row>
    <row r="72" spans="3:15" ht="15" thickBot="1" x14ac:dyDescent="0.4">
      <c r="C72" s="401" t="s">
        <v>1510</v>
      </c>
      <c r="D72" s="402" t="s">
        <v>1497</v>
      </c>
      <c r="E72" s="405">
        <v>107302.83</v>
      </c>
      <c r="F72" s="405">
        <v>107302.83</v>
      </c>
      <c r="G72" s="405">
        <v>0</v>
      </c>
      <c r="H72" s="405">
        <v>107302.83</v>
      </c>
      <c r="I72" s="402" t="s">
        <v>1485</v>
      </c>
      <c r="J72" s="402" t="s">
        <v>1011</v>
      </c>
      <c r="K72" s="402" t="s">
        <v>1511</v>
      </c>
      <c r="L72" s="402" t="s">
        <v>1512</v>
      </c>
      <c r="N72" s="91" cm="1">
        <f t="array" ref="N72">IF(D72="USD",1,_xll.BDH("USD"&amp;D72&amp;" CURNCY","PX_LAST",20240517))</f>
        <v>3.9198</v>
      </c>
      <c r="O72" s="89">
        <f t="shared" si="0"/>
        <v>27374.567579978571</v>
      </c>
    </row>
    <row r="73" spans="3:15" ht="15" thickBot="1" x14ac:dyDescent="0.4">
      <c r="C73" s="401" t="s">
        <v>1510</v>
      </c>
      <c r="D73" s="402" t="s">
        <v>1498</v>
      </c>
      <c r="E73" s="405">
        <v>191360400.59999999</v>
      </c>
      <c r="F73" s="405">
        <v>191360400.59999999</v>
      </c>
      <c r="G73" s="405">
        <v>0</v>
      </c>
      <c r="H73" s="405">
        <v>191360400.59999999</v>
      </c>
      <c r="I73" s="402" t="s">
        <v>1485</v>
      </c>
      <c r="J73" s="402" t="s">
        <v>1011</v>
      </c>
      <c r="K73" s="402" t="s">
        <v>1511</v>
      </c>
      <c r="L73" s="402" t="s">
        <v>1512</v>
      </c>
      <c r="N73" s="91">
        <v>90</v>
      </c>
      <c r="O73" s="89">
        <f t="shared" si="0"/>
        <v>2126226.6733333333</v>
      </c>
    </row>
    <row r="74" spans="3:15" ht="15" thickBot="1" x14ac:dyDescent="0.4">
      <c r="C74" s="401" t="s">
        <v>1510</v>
      </c>
      <c r="D74" s="402" t="s">
        <v>487</v>
      </c>
      <c r="E74" s="405">
        <v>11121994.050000001</v>
      </c>
      <c r="F74" s="405">
        <v>11121994.050000001</v>
      </c>
      <c r="G74" s="405">
        <v>0</v>
      </c>
      <c r="H74" s="405">
        <v>11121994.050000001</v>
      </c>
      <c r="I74" s="402" t="s">
        <v>1485</v>
      </c>
      <c r="J74" s="402" t="s">
        <v>1011</v>
      </c>
      <c r="K74" s="402" t="s">
        <v>1511</v>
      </c>
      <c r="L74" s="402" t="s">
        <v>1512</v>
      </c>
      <c r="N74" s="91" cm="1">
        <f t="array" ref="N74">IF(D74="USD",1,_xll.BDH("USD"&amp;D74&amp;" CURNCY","PX_LAST",20240517))</f>
        <v>10.7256</v>
      </c>
      <c r="O74" s="89">
        <f t="shared" si="0"/>
        <v>1036957.7506153502</v>
      </c>
    </row>
    <row r="75" spans="3:15" ht="15" thickBot="1" x14ac:dyDescent="0.4">
      <c r="C75" s="401" t="s">
        <v>1510</v>
      </c>
      <c r="D75" s="402" t="s">
        <v>1513</v>
      </c>
      <c r="E75" s="405">
        <v>926.45</v>
      </c>
      <c r="F75" s="405">
        <v>926.45</v>
      </c>
      <c r="G75" s="405">
        <v>0</v>
      </c>
      <c r="H75" s="405">
        <v>926.45</v>
      </c>
      <c r="I75" s="402" t="s">
        <v>1485</v>
      </c>
      <c r="J75" s="402" t="s">
        <v>1011</v>
      </c>
      <c r="K75" s="402" t="s">
        <v>1511</v>
      </c>
      <c r="L75" s="402" t="s">
        <v>1512</v>
      </c>
      <c r="N75" s="91" cm="1">
        <f t="array" ref="N75">IF(D75="USD",1,_xll.BDH("USD"&amp;D75&amp;" CURNCY","PX_LAST",20240517))</f>
        <v>1.345</v>
      </c>
      <c r="O75" s="89">
        <f t="shared" si="0"/>
        <v>688.81040892193312</v>
      </c>
    </row>
    <row r="76" spans="3:15" ht="15" thickBot="1" x14ac:dyDescent="0.4">
      <c r="C76" s="401" t="s">
        <v>1510</v>
      </c>
      <c r="D76" s="402" t="s">
        <v>1499</v>
      </c>
      <c r="E76" s="405">
        <v>5</v>
      </c>
      <c r="F76" s="405">
        <v>5</v>
      </c>
      <c r="G76" s="405">
        <v>0</v>
      </c>
      <c r="H76" s="405">
        <v>5</v>
      </c>
      <c r="I76" s="402" t="s">
        <v>1485</v>
      </c>
      <c r="J76" s="402" t="s">
        <v>1011</v>
      </c>
      <c r="K76" s="402" t="s">
        <v>1511</v>
      </c>
      <c r="L76" s="402" t="s">
        <v>1512</v>
      </c>
      <c r="N76" s="91" cm="1">
        <f t="array" ref="N76">IF(D76="USD",1,_xll.BDH("USD"&amp;D76&amp;" CURNCY","PX_LAST",20240517))</f>
        <v>36.204999999999998</v>
      </c>
      <c r="O76" s="89">
        <f t="shared" si="0"/>
        <v>0.13810247203424941</v>
      </c>
    </row>
    <row r="77" spans="3:15" ht="15" thickBot="1" x14ac:dyDescent="0.4">
      <c r="C77" s="401" t="s">
        <v>1510</v>
      </c>
      <c r="D77" s="402" t="s">
        <v>263</v>
      </c>
      <c r="E77" s="405">
        <v>7705789.9400000004</v>
      </c>
      <c r="F77" s="405">
        <v>7705789.9199999999</v>
      </c>
      <c r="G77" s="405">
        <v>0.02</v>
      </c>
      <c r="H77" s="405">
        <v>7705789.9199999999</v>
      </c>
      <c r="I77" s="402" t="s">
        <v>1485</v>
      </c>
      <c r="J77" s="402" t="s">
        <v>1011</v>
      </c>
      <c r="K77" s="402" t="s">
        <v>1511</v>
      </c>
      <c r="L77" s="402" t="s">
        <v>1512</v>
      </c>
      <c r="N77" s="91" cm="1">
        <f t="array" ref="N77">IF(D77="USD",1,_xll.BDH("USD"&amp;D77&amp;" CURNCY","PX_LAST",20240517))</f>
        <v>1</v>
      </c>
      <c r="O77" s="89">
        <f t="shared" si="0"/>
        <v>7705789.9400000004</v>
      </c>
    </row>
    <row r="78" spans="3:15" ht="15" thickBot="1" x14ac:dyDescent="0.4">
      <c r="C78" s="401" t="s">
        <v>1510</v>
      </c>
      <c r="D78" s="402" t="s">
        <v>1500</v>
      </c>
      <c r="E78" s="405">
        <v>394061.48</v>
      </c>
      <c r="F78" s="405">
        <v>394061.48</v>
      </c>
      <c r="G78" s="405">
        <v>0</v>
      </c>
      <c r="H78" s="405">
        <v>394061.48</v>
      </c>
      <c r="I78" s="402" t="s">
        <v>1485</v>
      </c>
      <c r="J78" s="402" t="s">
        <v>1011</v>
      </c>
      <c r="K78" s="402" t="s">
        <v>1511</v>
      </c>
      <c r="L78" s="402" t="s">
        <v>1512</v>
      </c>
      <c r="N78" s="91" cm="1">
        <f t="array" ref="N78">IF(D78="USD",1,_xll.BDH("USD"&amp;D78&amp;" CURNCY","PX_LAST",20240517))</f>
        <v>18.166499999999999</v>
      </c>
      <c r="O78" s="89">
        <f t="shared" si="0"/>
        <v>21691.656620702943</v>
      </c>
    </row>
    <row r="79" spans="3:15" ht="15" hidden="1" thickBot="1" x14ac:dyDescent="0.4">
      <c r="C79" s="401" t="s">
        <v>1514</v>
      </c>
      <c r="D79" s="402" t="s">
        <v>482</v>
      </c>
      <c r="E79" s="404">
        <v>16.72</v>
      </c>
      <c r="F79" s="404">
        <v>16.72</v>
      </c>
      <c r="G79" s="404">
        <v>0</v>
      </c>
      <c r="H79" s="404">
        <v>16.72</v>
      </c>
      <c r="I79" s="402" t="s">
        <v>1485</v>
      </c>
      <c r="J79" s="402" t="s">
        <v>1039</v>
      </c>
      <c r="K79" s="402" t="s">
        <v>1515</v>
      </c>
      <c r="L79" s="402" t="s">
        <v>1516</v>
      </c>
    </row>
    <row r="80" spans="3:15" ht="15" hidden="1" thickBot="1" x14ac:dyDescent="0.4">
      <c r="C80" s="401" t="s">
        <v>1514</v>
      </c>
      <c r="D80" s="402" t="s">
        <v>483</v>
      </c>
      <c r="E80" s="404">
        <v>58.6</v>
      </c>
      <c r="F80" s="404">
        <v>58.6</v>
      </c>
      <c r="G80" s="404">
        <v>0</v>
      </c>
      <c r="H80" s="404">
        <v>58.6</v>
      </c>
      <c r="I80" s="402" t="s">
        <v>1485</v>
      </c>
      <c r="J80" s="402" t="s">
        <v>1039</v>
      </c>
      <c r="K80" s="402" t="s">
        <v>1515</v>
      </c>
      <c r="L80" s="402" t="s">
        <v>1516</v>
      </c>
    </row>
    <row r="81" spans="3:17" ht="15" hidden="1" thickBot="1" x14ac:dyDescent="0.4">
      <c r="C81" s="401" t="s">
        <v>1514</v>
      </c>
      <c r="D81" s="402" t="s">
        <v>481</v>
      </c>
      <c r="E81" s="403">
        <v>9662.33</v>
      </c>
      <c r="F81" s="403">
        <v>9662.33</v>
      </c>
      <c r="G81" s="404">
        <v>0</v>
      </c>
      <c r="H81" s="403">
        <v>9662.33</v>
      </c>
      <c r="I81" s="402" t="s">
        <v>1485</v>
      </c>
      <c r="J81" s="402" t="s">
        <v>1039</v>
      </c>
      <c r="K81" s="402" t="s">
        <v>1515</v>
      </c>
      <c r="L81" s="402" t="s">
        <v>1516</v>
      </c>
    </row>
    <row r="82" spans="3:17" ht="15" hidden="1" thickBot="1" x14ac:dyDescent="0.4">
      <c r="C82" s="401" t="s">
        <v>1514</v>
      </c>
      <c r="D82" s="402" t="s">
        <v>256</v>
      </c>
      <c r="E82" s="403">
        <v>472422.82</v>
      </c>
      <c r="F82" s="403">
        <v>472422.82</v>
      </c>
      <c r="G82" s="404">
        <v>0</v>
      </c>
      <c r="H82" s="403">
        <v>472422.82</v>
      </c>
      <c r="I82" s="402" t="s">
        <v>1485</v>
      </c>
      <c r="J82" s="402" t="s">
        <v>1039</v>
      </c>
      <c r="K82" s="402" t="s">
        <v>1515</v>
      </c>
      <c r="L82" s="402" t="s">
        <v>1516</v>
      </c>
    </row>
    <row r="83" spans="3:17" ht="15" hidden="1" thickBot="1" x14ac:dyDescent="0.4">
      <c r="C83" s="401" t="s">
        <v>1514</v>
      </c>
      <c r="D83" s="402" t="s">
        <v>488</v>
      </c>
      <c r="E83" s="403">
        <v>14462.46</v>
      </c>
      <c r="F83" s="403">
        <v>14462.46</v>
      </c>
      <c r="G83" s="404">
        <v>0</v>
      </c>
      <c r="H83" s="403">
        <v>14462.46</v>
      </c>
      <c r="I83" s="402" t="s">
        <v>1485</v>
      </c>
      <c r="J83" s="402" t="s">
        <v>1039</v>
      </c>
      <c r="K83" s="402" t="s">
        <v>1515</v>
      </c>
      <c r="L83" s="402" t="s">
        <v>1516</v>
      </c>
    </row>
    <row r="84" spans="3:17" ht="15" hidden="1" thickBot="1" x14ac:dyDescent="0.4">
      <c r="C84" s="401" t="s">
        <v>1514</v>
      </c>
      <c r="D84" s="402" t="s">
        <v>487</v>
      </c>
      <c r="E84" s="404">
        <v>45.28</v>
      </c>
      <c r="F84" s="404">
        <v>45.28</v>
      </c>
      <c r="G84" s="404">
        <v>0</v>
      </c>
      <c r="H84" s="404">
        <v>45.28</v>
      </c>
      <c r="I84" s="402" t="s">
        <v>1485</v>
      </c>
      <c r="J84" s="402" t="s">
        <v>1039</v>
      </c>
      <c r="K84" s="402" t="s">
        <v>1515</v>
      </c>
      <c r="L84" s="402" t="s">
        <v>1516</v>
      </c>
    </row>
    <row r="85" spans="3:17" ht="15" hidden="1" thickBot="1" x14ac:dyDescent="0.4">
      <c r="C85" s="401" t="s">
        <v>1514</v>
      </c>
      <c r="D85" s="402" t="s">
        <v>263</v>
      </c>
      <c r="E85" s="403">
        <v>19794.330000000002</v>
      </c>
      <c r="F85" s="403">
        <v>19794.330000000002</v>
      </c>
      <c r="G85" s="404">
        <v>0</v>
      </c>
      <c r="H85" s="403">
        <v>19794.330000000002</v>
      </c>
      <c r="I85" s="402" t="s">
        <v>1485</v>
      </c>
      <c r="J85" s="402" t="s">
        <v>1039</v>
      </c>
      <c r="K85" s="402" t="s">
        <v>1515</v>
      </c>
      <c r="L85" s="402" t="s">
        <v>1516</v>
      </c>
    </row>
    <row r="86" spans="3:17" x14ac:dyDescent="0.35">
      <c r="O86" s="406">
        <f>SUM(O55:O78)</f>
        <v>25427518.455164738</v>
      </c>
      <c r="P86">
        <v>178.5</v>
      </c>
      <c r="Q86" s="107">
        <f>O86/(P86*10000)</f>
        <v>14.24510837824355</v>
      </c>
    </row>
    <row r="88" spans="3:17" ht="15" thickBot="1" x14ac:dyDescent="0.4"/>
    <row r="89" spans="3:17" ht="52.5" thickBot="1" x14ac:dyDescent="0.4">
      <c r="C89" s="399" t="s">
        <v>1474</v>
      </c>
      <c r="D89" s="400" t="s">
        <v>1475</v>
      </c>
      <c r="E89" s="400" t="s">
        <v>1476</v>
      </c>
      <c r="F89" s="400" t="s">
        <v>1477</v>
      </c>
      <c r="G89" s="400" t="s">
        <v>1478</v>
      </c>
      <c r="H89" s="400" t="s">
        <v>1479</v>
      </c>
      <c r="I89" s="400" t="s">
        <v>1480</v>
      </c>
      <c r="J89" s="400" t="s">
        <v>1481</v>
      </c>
      <c r="K89" s="400" t="s">
        <v>1482</v>
      </c>
      <c r="L89" s="400" t="s">
        <v>1483</v>
      </c>
    </row>
    <row r="90" spans="3:17" ht="15" thickBot="1" x14ac:dyDescent="0.4">
      <c r="C90" s="401" t="s">
        <v>1484</v>
      </c>
      <c r="D90" s="402" t="s">
        <v>482</v>
      </c>
      <c r="E90" s="403">
        <v>25593</v>
      </c>
      <c r="F90" s="403">
        <v>25593</v>
      </c>
      <c r="G90" s="404">
        <v>0</v>
      </c>
      <c r="H90" s="403">
        <v>25593</v>
      </c>
      <c r="I90" s="402" t="s">
        <v>1485</v>
      </c>
      <c r="J90" s="402" t="s">
        <v>1342</v>
      </c>
      <c r="K90" s="402" t="s">
        <v>1486</v>
      </c>
      <c r="L90" s="402" t="s">
        <v>1487</v>
      </c>
    </row>
    <row r="91" spans="3:17" ht="15" thickBot="1" x14ac:dyDescent="0.4">
      <c r="C91" s="401" t="s">
        <v>1484</v>
      </c>
      <c r="D91" s="402" t="s">
        <v>1488</v>
      </c>
      <c r="E91" s="403">
        <v>1813.31</v>
      </c>
      <c r="F91" s="403">
        <v>1813.31</v>
      </c>
      <c r="G91" s="404">
        <v>0</v>
      </c>
      <c r="H91" s="403">
        <v>1813.31</v>
      </c>
      <c r="I91" s="402" t="s">
        <v>1485</v>
      </c>
      <c r="J91" s="402" t="s">
        <v>1342</v>
      </c>
      <c r="K91" s="402" t="s">
        <v>1486</v>
      </c>
      <c r="L91" s="402" t="s">
        <v>1487</v>
      </c>
    </row>
    <row r="92" spans="3:17" ht="15" thickBot="1" x14ac:dyDescent="0.4">
      <c r="C92" s="401" t="s">
        <v>1484</v>
      </c>
      <c r="D92" s="402" t="s">
        <v>483</v>
      </c>
      <c r="E92" s="403">
        <v>98805.09</v>
      </c>
      <c r="F92" s="403">
        <v>98805.09</v>
      </c>
      <c r="G92" s="404">
        <v>0</v>
      </c>
      <c r="H92" s="403">
        <v>98805.09</v>
      </c>
      <c r="I92" s="402" t="s">
        <v>1485</v>
      </c>
      <c r="J92" s="402" t="s">
        <v>1342</v>
      </c>
      <c r="K92" s="402" t="s">
        <v>1486</v>
      </c>
      <c r="L92" s="402" t="s">
        <v>1487</v>
      </c>
    </row>
    <row r="93" spans="3:17" ht="15" thickBot="1" x14ac:dyDescent="0.4">
      <c r="C93" s="401" t="s">
        <v>1484</v>
      </c>
      <c r="D93" s="402" t="s">
        <v>484</v>
      </c>
      <c r="E93" s="403">
        <v>2267.65</v>
      </c>
      <c r="F93" s="403">
        <v>2267.65</v>
      </c>
      <c r="G93" s="404">
        <v>0</v>
      </c>
      <c r="H93" s="403">
        <v>2267.65</v>
      </c>
      <c r="I93" s="402" t="s">
        <v>1485</v>
      </c>
      <c r="J93" s="402" t="s">
        <v>1342</v>
      </c>
      <c r="K93" s="402" t="s">
        <v>1486</v>
      </c>
      <c r="L93" s="402" t="s">
        <v>1487</v>
      </c>
    </row>
    <row r="94" spans="3:17" ht="15" thickBot="1" x14ac:dyDescent="0.4">
      <c r="C94" s="401" t="s">
        <v>1484</v>
      </c>
      <c r="D94" s="402" t="s">
        <v>1489</v>
      </c>
      <c r="E94" s="403">
        <v>3343.19</v>
      </c>
      <c r="F94" s="403">
        <v>3343.19</v>
      </c>
      <c r="G94" s="404">
        <v>0</v>
      </c>
      <c r="H94" s="403">
        <v>3343.19</v>
      </c>
      <c r="I94" s="402" t="s">
        <v>1485</v>
      </c>
      <c r="J94" s="402" t="s">
        <v>1342</v>
      </c>
      <c r="K94" s="402" t="s">
        <v>1486</v>
      </c>
      <c r="L94" s="402" t="s">
        <v>1487</v>
      </c>
    </row>
    <row r="95" spans="3:17" ht="15" thickBot="1" x14ac:dyDescent="0.4">
      <c r="C95" s="401" t="s">
        <v>1484</v>
      </c>
      <c r="D95" s="402" t="s">
        <v>1490</v>
      </c>
      <c r="E95" s="403">
        <v>3267.27</v>
      </c>
      <c r="F95" s="403">
        <v>3267.27</v>
      </c>
      <c r="G95" s="404">
        <v>0</v>
      </c>
      <c r="H95" s="403">
        <v>3267.27</v>
      </c>
      <c r="I95" s="402" t="s">
        <v>1485</v>
      </c>
      <c r="J95" s="402" t="s">
        <v>1342</v>
      </c>
      <c r="K95" s="402" t="s">
        <v>1486</v>
      </c>
      <c r="L95" s="402" t="s">
        <v>1487</v>
      </c>
    </row>
    <row r="96" spans="3:17" ht="15" thickBot="1" x14ac:dyDescent="0.4">
      <c r="C96" s="401" t="s">
        <v>1484</v>
      </c>
      <c r="D96" s="402" t="s">
        <v>481</v>
      </c>
      <c r="E96" s="407">
        <v>-3234.2</v>
      </c>
      <c r="F96" s="407">
        <v>-3234.2</v>
      </c>
      <c r="G96" s="404">
        <v>0</v>
      </c>
      <c r="H96" s="408">
        <v>-3234.2</v>
      </c>
      <c r="I96" s="402" t="s">
        <v>1485</v>
      </c>
      <c r="J96" s="402" t="s">
        <v>1342</v>
      </c>
      <c r="K96" s="402" t="s">
        <v>1486</v>
      </c>
      <c r="L96" s="402" t="s">
        <v>1487</v>
      </c>
    </row>
    <row r="97" spans="3:12" ht="15" thickBot="1" x14ac:dyDescent="0.4">
      <c r="C97" s="401" t="s">
        <v>1484</v>
      </c>
      <c r="D97" s="402" t="s">
        <v>256</v>
      </c>
      <c r="E97" s="403">
        <v>285694.67</v>
      </c>
      <c r="F97" s="403">
        <v>285694.67</v>
      </c>
      <c r="G97" s="404">
        <v>0</v>
      </c>
      <c r="H97" s="403">
        <v>285694.67</v>
      </c>
      <c r="I97" s="402" t="s">
        <v>1485</v>
      </c>
      <c r="J97" s="402" t="s">
        <v>1342</v>
      </c>
      <c r="K97" s="402" t="s">
        <v>1486</v>
      </c>
      <c r="L97" s="402" t="s">
        <v>1487</v>
      </c>
    </row>
    <row r="98" spans="3:12" ht="15" thickBot="1" x14ac:dyDescent="0.4">
      <c r="C98" s="401" t="s">
        <v>1484</v>
      </c>
      <c r="D98" s="402" t="s">
        <v>1491</v>
      </c>
      <c r="E98" s="404">
        <v>0.13</v>
      </c>
      <c r="F98" s="404">
        <v>0.13</v>
      </c>
      <c r="G98" s="404">
        <v>0</v>
      </c>
      <c r="H98" s="404">
        <v>0.13</v>
      </c>
      <c r="I98" s="402" t="s">
        <v>1485</v>
      </c>
      <c r="J98" s="402" t="s">
        <v>1342</v>
      </c>
      <c r="K98" s="402" t="s">
        <v>1486</v>
      </c>
      <c r="L98" s="402" t="s">
        <v>1487</v>
      </c>
    </row>
    <row r="99" spans="3:12" ht="15" thickBot="1" x14ac:dyDescent="0.4">
      <c r="C99" s="401" t="s">
        <v>1484</v>
      </c>
      <c r="D99" s="402" t="s">
        <v>1492</v>
      </c>
      <c r="E99" s="403">
        <v>160006</v>
      </c>
      <c r="F99" s="403">
        <v>160006</v>
      </c>
      <c r="G99" s="404">
        <v>0</v>
      </c>
      <c r="H99" s="403">
        <v>160006</v>
      </c>
      <c r="I99" s="402" t="s">
        <v>1485</v>
      </c>
      <c r="J99" s="402" t="s">
        <v>1342</v>
      </c>
      <c r="K99" s="402" t="s">
        <v>1486</v>
      </c>
      <c r="L99" s="402" t="s">
        <v>1487</v>
      </c>
    </row>
    <row r="100" spans="3:12" ht="15" thickBot="1" x14ac:dyDescent="0.4">
      <c r="C100" s="401" t="s">
        <v>1484</v>
      </c>
      <c r="D100" s="402" t="s">
        <v>1493</v>
      </c>
      <c r="E100" s="404">
        <v>751.63</v>
      </c>
      <c r="F100" s="404">
        <v>751.63</v>
      </c>
      <c r="G100" s="404">
        <v>0</v>
      </c>
      <c r="H100" s="404">
        <v>751.63</v>
      </c>
      <c r="I100" s="402" t="s">
        <v>1485</v>
      </c>
      <c r="J100" s="402" t="s">
        <v>1342</v>
      </c>
      <c r="K100" s="402" t="s">
        <v>1486</v>
      </c>
      <c r="L100" s="402" t="s">
        <v>1487</v>
      </c>
    </row>
    <row r="101" spans="3:12" ht="15" thickBot="1" x14ac:dyDescent="0.4">
      <c r="C101" s="401" t="s">
        <v>1484</v>
      </c>
      <c r="D101" s="402" t="s">
        <v>485</v>
      </c>
      <c r="E101" s="403">
        <v>2192607</v>
      </c>
      <c r="F101" s="403">
        <v>2192607</v>
      </c>
      <c r="G101" s="404">
        <v>0</v>
      </c>
      <c r="H101" s="403">
        <v>2192607</v>
      </c>
      <c r="I101" s="402" t="s">
        <v>1485</v>
      </c>
      <c r="J101" s="402" t="s">
        <v>1342</v>
      </c>
      <c r="K101" s="402" t="s">
        <v>1486</v>
      </c>
      <c r="L101" s="402" t="s">
        <v>1487</v>
      </c>
    </row>
    <row r="102" spans="3:12" ht="15" thickBot="1" x14ac:dyDescent="0.4">
      <c r="C102" s="401" t="s">
        <v>1484</v>
      </c>
      <c r="D102" s="402" t="s">
        <v>1494</v>
      </c>
      <c r="E102" s="403">
        <v>2828001</v>
      </c>
      <c r="F102" s="403">
        <v>2828001</v>
      </c>
      <c r="G102" s="404">
        <v>0</v>
      </c>
      <c r="H102" s="403">
        <v>2828001</v>
      </c>
      <c r="I102" s="402" t="s">
        <v>1485</v>
      </c>
      <c r="J102" s="402" t="s">
        <v>1342</v>
      </c>
      <c r="K102" s="402" t="s">
        <v>1486</v>
      </c>
      <c r="L102" s="402" t="s">
        <v>1487</v>
      </c>
    </row>
    <row r="103" spans="3:12" ht="15" thickBot="1" x14ac:dyDescent="0.4">
      <c r="C103" s="401" t="s">
        <v>1484</v>
      </c>
      <c r="D103" s="402" t="s">
        <v>1495</v>
      </c>
      <c r="E103" s="404">
        <v>18.989999999999998</v>
      </c>
      <c r="F103" s="404">
        <v>18.989999999999998</v>
      </c>
      <c r="G103" s="404">
        <v>0</v>
      </c>
      <c r="H103" s="404">
        <v>18.989999999999998</v>
      </c>
      <c r="I103" s="402" t="s">
        <v>1485</v>
      </c>
      <c r="J103" s="402" t="s">
        <v>1342</v>
      </c>
      <c r="K103" s="402" t="s">
        <v>1486</v>
      </c>
      <c r="L103" s="402" t="s">
        <v>1487</v>
      </c>
    </row>
    <row r="104" spans="3:12" ht="15" thickBot="1" x14ac:dyDescent="0.4">
      <c r="C104" s="401" t="s">
        <v>1484</v>
      </c>
      <c r="D104" s="402" t="s">
        <v>488</v>
      </c>
      <c r="E104" s="404">
        <v>183.47</v>
      </c>
      <c r="F104" s="404">
        <v>183.47</v>
      </c>
      <c r="G104" s="404">
        <v>0</v>
      </c>
      <c r="H104" s="404">
        <v>183.47</v>
      </c>
      <c r="I104" s="402" t="s">
        <v>1485</v>
      </c>
      <c r="J104" s="402" t="s">
        <v>1342</v>
      </c>
      <c r="K104" s="402" t="s">
        <v>1486</v>
      </c>
      <c r="L104" s="402" t="s">
        <v>1487</v>
      </c>
    </row>
    <row r="105" spans="3:12" ht="15" thickBot="1" x14ac:dyDescent="0.4">
      <c r="C105" s="401" t="s">
        <v>1484</v>
      </c>
      <c r="D105" s="402" t="s">
        <v>486</v>
      </c>
      <c r="E105" s="403">
        <v>2150.4499999999998</v>
      </c>
      <c r="F105" s="403">
        <v>2150.4499999999998</v>
      </c>
      <c r="G105" s="404">
        <v>0</v>
      </c>
      <c r="H105" s="403">
        <v>2150.4499999999998</v>
      </c>
      <c r="I105" s="402" t="s">
        <v>1485</v>
      </c>
      <c r="J105" s="402" t="s">
        <v>1342</v>
      </c>
      <c r="K105" s="402" t="s">
        <v>1486</v>
      </c>
      <c r="L105" s="402" t="s">
        <v>1487</v>
      </c>
    </row>
    <row r="106" spans="3:12" ht="15" thickBot="1" x14ac:dyDescent="0.4">
      <c r="C106" s="401" t="s">
        <v>1484</v>
      </c>
      <c r="D106" s="402" t="s">
        <v>1496</v>
      </c>
      <c r="E106" s="403">
        <v>1435.85</v>
      </c>
      <c r="F106" s="403">
        <v>1435.85</v>
      </c>
      <c r="G106" s="404">
        <v>0</v>
      </c>
      <c r="H106" s="403">
        <v>1435.85</v>
      </c>
      <c r="I106" s="402" t="s">
        <v>1485</v>
      </c>
      <c r="J106" s="402" t="s">
        <v>1342</v>
      </c>
      <c r="K106" s="402" t="s">
        <v>1486</v>
      </c>
      <c r="L106" s="402" t="s">
        <v>1487</v>
      </c>
    </row>
    <row r="107" spans="3:12" ht="15" thickBot="1" x14ac:dyDescent="0.4">
      <c r="C107" s="401" t="s">
        <v>1484</v>
      </c>
      <c r="D107" s="402" t="s">
        <v>1497</v>
      </c>
      <c r="E107" s="403">
        <v>3613.73</v>
      </c>
      <c r="F107" s="403">
        <v>3613.73</v>
      </c>
      <c r="G107" s="404">
        <v>0</v>
      </c>
      <c r="H107" s="403">
        <v>3613.73</v>
      </c>
      <c r="I107" s="402" t="s">
        <v>1485</v>
      </c>
      <c r="J107" s="402" t="s">
        <v>1342</v>
      </c>
      <c r="K107" s="402" t="s">
        <v>1486</v>
      </c>
      <c r="L107" s="402" t="s">
        <v>1487</v>
      </c>
    </row>
    <row r="108" spans="3:12" ht="15" thickBot="1" x14ac:dyDescent="0.4">
      <c r="C108" s="401" t="s">
        <v>1484</v>
      </c>
      <c r="D108" s="402" t="s">
        <v>1498</v>
      </c>
      <c r="E108" s="404">
        <v>0.51</v>
      </c>
      <c r="F108" s="404">
        <v>0.51</v>
      </c>
      <c r="G108" s="404">
        <v>0</v>
      </c>
      <c r="H108" s="404">
        <v>0.51</v>
      </c>
      <c r="I108" s="402" t="s">
        <v>1485</v>
      </c>
      <c r="J108" s="402" t="s">
        <v>1342</v>
      </c>
      <c r="K108" s="402" t="s">
        <v>1486</v>
      </c>
      <c r="L108" s="402" t="s">
        <v>1487</v>
      </c>
    </row>
    <row r="109" spans="3:12" ht="15" thickBot="1" x14ac:dyDescent="0.4">
      <c r="C109" s="401" t="s">
        <v>1484</v>
      </c>
      <c r="D109" s="402" t="s">
        <v>487</v>
      </c>
      <c r="E109" s="403">
        <v>245008.34</v>
      </c>
      <c r="F109" s="403">
        <v>245008.34</v>
      </c>
      <c r="G109" s="404">
        <v>0</v>
      </c>
      <c r="H109" s="403">
        <v>245008.34</v>
      </c>
      <c r="I109" s="402" t="s">
        <v>1485</v>
      </c>
      <c r="J109" s="402" t="s">
        <v>1342</v>
      </c>
      <c r="K109" s="402" t="s">
        <v>1486</v>
      </c>
      <c r="L109" s="402" t="s">
        <v>1487</v>
      </c>
    </row>
    <row r="110" spans="3:12" ht="15" thickBot="1" x14ac:dyDescent="0.4">
      <c r="C110" s="401" t="s">
        <v>1484</v>
      </c>
      <c r="D110" s="402" t="s">
        <v>1499</v>
      </c>
      <c r="E110" s="404">
        <v>3.4</v>
      </c>
      <c r="F110" s="404">
        <v>3.4</v>
      </c>
      <c r="G110" s="404">
        <v>0</v>
      </c>
      <c r="H110" s="404">
        <v>3.4</v>
      </c>
      <c r="I110" s="402" t="s">
        <v>1485</v>
      </c>
      <c r="J110" s="402" t="s">
        <v>1342</v>
      </c>
      <c r="K110" s="402" t="s">
        <v>1486</v>
      </c>
      <c r="L110" s="402" t="s">
        <v>1487</v>
      </c>
    </row>
    <row r="111" spans="3:12" ht="15" thickBot="1" x14ac:dyDescent="0.4">
      <c r="C111" s="401" t="s">
        <v>1484</v>
      </c>
      <c r="D111" s="402" t="s">
        <v>263</v>
      </c>
      <c r="E111" s="403">
        <v>783356.47</v>
      </c>
      <c r="F111" s="403">
        <v>783356.47</v>
      </c>
      <c r="G111" s="404">
        <v>0</v>
      </c>
      <c r="H111" s="403">
        <v>783356.47</v>
      </c>
      <c r="I111" s="402" t="s">
        <v>1485</v>
      </c>
      <c r="J111" s="402" t="s">
        <v>1342</v>
      </c>
      <c r="K111" s="402" t="s">
        <v>1486</v>
      </c>
      <c r="L111" s="402" t="s">
        <v>1487</v>
      </c>
    </row>
    <row r="112" spans="3:12" ht="15" thickBot="1" x14ac:dyDescent="0.4">
      <c r="C112" s="401" t="s">
        <v>1484</v>
      </c>
      <c r="D112" s="402" t="s">
        <v>1500</v>
      </c>
      <c r="E112" s="403">
        <v>43370.28</v>
      </c>
      <c r="F112" s="403">
        <v>43370.28</v>
      </c>
      <c r="G112" s="404">
        <v>0</v>
      </c>
      <c r="H112" s="403">
        <v>43370.28</v>
      </c>
      <c r="I112" s="402" t="s">
        <v>1485</v>
      </c>
      <c r="J112" s="402" t="s">
        <v>1342</v>
      </c>
      <c r="K112" s="402" t="s">
        <v>1486</v>
      </c>
      <c r="L112" s="402" t="s">
        <v>1487</v>
      </c>
    </row>
    <row r="113" spans="3:12" ht="15" thickBot="1" x14ac:dyDescent="0.4">
      <c r="C113" s="401" t="s">
        <v>1501</v>
      </c>
      <c r="D113" s="402" t="s">
        <v>482</v>
      </c>
      <c r="E113" s="403">
        <v>32154.03</v>
      </c>
      <c r="F113" s="403">
        <v>32154.03</v>
      </c>
      <c r="G113" s="404">
        <v>0</v>
      </c>
      <c r="H113" s="403">
        <v>32154.03</v>
      </c>
      <c r="I113" s="402" t="s">
        <v>1485</v>
      </c>
      <c r="J113" s="402" t="s">
        <v>1341</v>
      </c>
      <c r="K113" s="402" t="s">
        <v>1502</v>
      </c>
      <c r="L113" s="402" t="s">
        <v>1503</v>
      </c>
    </row>
    <row r="114" spans="3:12" ht="15" thickBot="1" x14ac:dyDescent="0.4">
      <c r="C114" s="401" t="s">
        <v>1501</v>
      </c>
      <c r="D114" s="402" t="s">
        <v>1488</v>
      </c>
      <c r="E114" s="403">
        <v>4190.3599999999997</v>
      </c>
      <c r="F114" s="403">
        <v>4190.3599999999997</v>
      </c>
      <c r="G114" s="404">
        <v>0</v>
      </c>
      <c r="H114" s="403">
        <v>4190.3599999999997</v>
      </c>
      <c r="I114" s="402" t="s">
        <v>1485</v>
      </c>
      <c r="J114" s="402" t="s">
        <v>1341</v>
      </c>
      <c r="K114" s="402" t="s">
        <v>1502</v>
      </c>
      <c r="L114" s="402" t="s">
        <v>1503</v>
      </c>
    </row>
    <row r="115" spans="3:12" ht="15" thickBot="1" x14ac:dyDescent="0.4">
      <c r="C115" s="401" t="s">
        <v>1501</v>
      </c>
      <c r="D115" s="402" t="s">
        <v>483</v>
      </c>
      <c r="E115" s="403">
        <v>213882.23</v>
      </c>
      <c r="F115" s="403">
        <v>213882.23</v>
      </c>
      <c r="G115" s="404">
        <v>0</v>
      </c>
      <c r="H115" s="403">
        <v>213882.23</v>
      </c>
      <c r="I115" s="402" t="s">
        <v>1485</v>
      </c>
      <c r="J115" s="402" t="s">
        <v>1341</v>
      </c>
      <c r="K115" s="402" t="s">
        <v>1502</v>
      </c>
      <c r="L115" s="402" t="s">
        <v>1503</v>
      </c>
    </row>
    <row r="116" spans="3:12" ht="15" thickBot="1" x14ac:dyDescent="0.4">
      <c r="C116" s="401" t="s">
        <v>1501</v>
      </c>
      <c r="D116" s="402" t="s">
        <v>484</v>
      </c>
      <c r="E116" s="403">
        <v>2146.58</v>
      </c>
      <c r="F116" s="403">
        <v>2146.58</v>
      </c>
      <c r="G116" s="404">
        <v>0</v>
      </c>
      <c r="H116" s="403">
        <v>2146.58</v>
      </c>
      <c r="I116" s="402" t="s">
        <v>1485</v>
      </c>
      <c r="J116" s="402" t="s">
        <v>1341</v>
      </c>
      <c r="K116" s="402" t="s">
        <v>1502</v>
      </c>
      <c r="L116" s="402" t="s">
        <v>1503</v>
      </c>
    </row>
    <row r="117" spans="3:12" ht="15" thickBot="1" x14ac:dyDescent="0.4">
      <c r="C117" s="401" t="s">
        <v>1501</v>
      </c>
      <c r="D117" s="402" t="s">
        <v>1504</v>
      </c>
      <c r="E117" s="403">
        <v>30897</v>
      </c>
      <c r="F117" s="403">
        <v>30897</v>
      </c>
      <c r="G117" s="404">
        <v>0</v>
      </c>
      <c r="H117" s="403">
        <v>30897</v>
      </c>
      <c r="I117" s="402" t="s">
        <v>1485</v>
      </c>
      <c r="J117" s="402" t="s">
        <v>1341</v>
      </c>
      <c r="K117" s="402" t="s">
        <v>1502</v>
      </c>
      <c r="L117" s="402" t="s">
        <v>1503</v>
      </c>
    </row>
    <row r="118" spans="3:12" ht="15" thickBot="1" x14ac:dyDescent="0.4">
      <c r="C118" s="401" t="s">
        <v>1501</v>
      </c>
      <c r="D118" s="402" t="s">
        <v>1489</v>
      </c>
      <c r="E118" s="403">
        <v>7273.9</v>
      </c>
      <c r="F118" s="403">
        <v>7273.9</v>
      </c>
      <c r="G118" s="404">
        <v>0</v>
      </c>
      <c r="H118" s="403">
        <v>7273.9</v>
      </c>
      <c r="I118" s="402" t="s">
        <v>1485</v>
      </c>
      <c r="J118" s="402" t="s">
        <v>1341</v>
      </c>
      <c r="K118" s="402" t="s">
        <v>1502</v>
      </c>
      <c r="L118" s="402" t="s">
        <v>1503</v>
      </c>
    </row>
    <row r="119" spans="3:12" ht="15" thickBot="1" x14ac:dyDescent="0.4">
      <c r="C119" s="401" t="s">
        <v>1501</v>
      </c>
      <c r="D119" s="402" t="s">
        <v>1505</v>
      </c>
      <c r="E119" s="403">
        <v>102518.03</v>
      </c>
      <c r="F119" s="403">
        <v>102518.03</v>
      </c>
      <c r="G119" s="404">
        <v>0</v>
      </c>
      <c r="H119" s="403">
        <v>102518.03</v>
      </c>
      <c r="I119" s="402" t="s">
        <v>1485</v>
      </c>
      <c r="J119" s="402" t="s">
        <v>1341</v>
      </c>
      <c r="K119" s="402" t="s">
        <v>1502</v>
      </c>
      <c r="L119" s="402" t="s">
        <v>1503</v>
      </c>
    </row>
    <row r="120" spans="3:12" ht="15" thickBot="1" x14ac:dyDescent="0.4">
      <c r="C120" s="401" t="s">
        <v>1501</v>
      </c>
      <c r="D120" s="402" t="s">
        <v>1490</v>
      </c>
      <c r="E120" s="403">
        <v>4789.88</v>
      </c>
      <c r="F120" s="403">
        <v>4789.88</v>
      </c>
      <c r="G120" s="404">
        <v>0</v>
      </c>
      <c r="H120" s="403">
        <v>4789.88</v>
      </c>
      <c r="I120" s="402" t="s">
        <v>1485</v>
      </c>
      <c r="J120" s="402" t="s">
        <v>1341</v>
      </c>
      <c r="K120" s="402" t="s">
        <v>1502</v>
      </c>
      <c r="L120" s="402" t="s">
        <v>1503</v>
      </c>
    </row>
    <row r="121" spans="3:12" ht="15" thickBot="1" x14ac:dyDescent="0.4">
      <c r="C121" s="401" t="s">
        <v>1501</v>
      </c>
      <c r="D121" s="402" t="s">
        <v>481</v>
      </c>
      <c r="E121" s="403">
        <v>2392.92</v>
      </c>
      <c r="F121" s="403">
        <v>2392.92</v>
      </c>
      <c r="G121" s="404">
        <v>0</v>
      </c>
      <c r="H121" s="403">
        <v>2392.92</v>
      </c>
      <c r="I121" s="402" t="s">
        <v>1485</v>
      </c>
      <c r="J121" s="402" t="s">
        <v>1341</v>
      </c>
      <c r="K121" s="402" t="s">
        <v>1502</v>
      </c>
      <c r="L121" s="402" t="s">
        <v>1503</v>
      </c>
    </row>
    <row r="122" spans="3:12" ht="15" thickBot="1" x14ac:dyDescent="0.4">
      <c r="C122" s="401" t="s">
        <v>1501</v>
      </c>
      <c r="D122" s="402" t="s">
        <v>256</v>
      </c>
      <c r="E122" s="403">
        <v>194374.24</v>
      </c>
      <c r="F122" s="403">
        <v>194374.24</v>
      </c>
      <c r="G122" s="404">
        <v>0</v>
      </c>
      <c r="H122" s="403">
        <v>194374.24</v>
      </c>
      <c r="I122" s="402" t="s">
        <v>1485</v>
      </c>
      <c r="J122" s="402" t="s">
        <v>1341</v>
      </c>
      <c r="K122" s="402" t="s">
        <v>1502</v>
      </c>
      <c r="L122" s="402" t="s">
        <v>1503</v>
      </c>
    </row>
    <row r="123" spans="3:12" ht="15" thickBot="1" x14ac:dyDescent="0.4">
      <c r="C123" s="401" t="s">
        <v>1501</v>
      </c>
      <c r="D123" s="402" t="s">
        <v>1492</v>
      </c>
      <c r="E123" s="403">
        <v>1550062</v>
      </c>
      <c r="F123" s="403">
        <v>1550062</v>
      </c>
      <c r="G123" s="404">
        <v>0</v>
      </c>
      <c r="H123" s="403">
        <v>1550062</v>
      </c>
      <c r="I123" s="402" t="s">
        <v>1485</v>
      </c>
      <c r="J123" s="402" t="s">
        <v>1341</v>
      </c>
      <c r="K123" s="402" t="s">
        <v>1502</v>
      </c>
      <c r="L123" s="402" t="s">
        <v>1503</v>
      </c>
    </row>
    <row r="124" spans="3:12" ht="15" thickBot="1" x14ac:dyDescent="0.4">
      <c r="C124" s="401" t="s">
        <v>1501</v>
      </c>
      <c r="D124" s="402" t="s">
        <v>1506</v>
      </c>
      <c r="E124" s="403">
        <v>306621</v>
      </c>
      <c r="F124" s="403">
        <v>306620.25</v>
      </c>
      <c r="G124" s="404">
        <v>0.75</v>
      </c>
      <c r="H124" s="403">
        <v>306620.25</v>
      </c>
      <c r="I124" s="402" t="s">
        <v>1485</v>
      </c>
      <c r="J124" s="402" t="s">
        <v>1341</v>
      </c>
      <c r="K124" s="402" t="s">
        <v>1502</v>
      </c>
      <c r="L124" s="402" t="s">
        <v>1503</v>
      </c>
    </row>
    <row r="125" spans="3:12" ht="15" thickBot="1" x14ac:dyDescent="0.4">
      <c r="C125" s="401" t="s">
        <v>1501</v>
      </c>
      <c r="D125" s="402" t="s">
        <v>1493</v>
      </c>
      <c r="E125" s="403">
        <v>1950.24</v>
      </c>
      <c r="F125" s="403">
        <v>1950.24</v>
      </c>
      <c r="G125" s="404">
        <v>0</v>
      </c>
      <c r="H125" s="403">
        <v>1950.24</v>
      </c>
      <c r="I125" s="402" t="s">
        <v>1485</v>
      </c>
      <c r="J125" s="402" t="s">
        <v>1341</v>
      </c>
      <c r="K125" s="402" t="s">
        <v>1502</v>
      </c>
      <c r="L125" s="402" t="s">
        <v>1503</v>
      </c>
    </row>
    <row r="126" spans="3:12" ht="15" thickBot="1" x14ac:dyDescent="0.4">
      <c r="C126" s="401" t="s">
        <v>1501</v>
      </c>
      <c r="D126" s="402" t="s">
        <v>485</v>
      </c>
      <c r="E126" s="403">
        <v>4485899</v>
      </c>
      <c r="F126" s="403">
        <v>4485899</v>
      </c>
      <c r="G126" s="404">
        <v>0</v>
      </c>
      <c r="H126" s="403">
        <v>4485899</v>
      </c>
      <c r="I126" s="402" t="s">
        <v>1485</v>
      </c>
      <c r="J126" s="402" t="s">
        <v>1341</v>
      </c>
      <c r="K126" s="402" t="s">
        <v>1502</v>
      </c>
      <c r="L126" s="402" t="s">
        <v>1503</v>
      </c>
    </row>
    <row r="127" spans="3:12" ht="15" thickBot="1" x14ac:dyDescent="0.4">
      <c r="C127" s="401" t="s">
        <v>1501</v>
      </c>
      <c r="D127" s="402" t="s">
        <v>1494</v>
      </c>
      <c r="E127" s="403">
        <v>6476212</v>
      </c>
      <c r="F127" s="403">
        <v>6476212</v>
      </c>
      <c r="G127" s="404">
        <v>0</v>
      </c>
      <c r="H127" s="403">
        <v>6476212</v>
      </c>
      <c r="I127" s="402" t="s">
        <v>1485</v>
      </c>
      <c r="J127" s="402" t="s">
        <v>1341</v>
      </c>
      <c r="K127" s="402" t="s">
        <v>1502</v>
      </c>
      <c r="L127" s="402" t="s">
        <v>1503</v>
      </c>
    </row>
    <row r="128" spans="3:12" ht="15" thickBot="1" x14ac:dyDescent="0.4">
      <c r="C128" s="401" t="s">
        <v>1501</v>
      </c>
      <c r="D128" s="402" t="s">
        <v>1495</v>
      </c>
      <c r="E128" s="404">
        <v>223.15</v>
      </c>
      <c r="F128" s="404">
        <v>223.15</v>
      </c>
      <c r="G128" s="404">
        <v>0</v>
      </c>
      <c r="H128" s="404">
        <v>223.15</v>
      </c>
      <c r="I128" s="402" t="s">
        <v>1485</v>
      </c>
      <c r="J128" s="402" t="s">
        <v>1341</v>
      </c>
      <c r="K128" s="402" t="s">
        <v>1502</v>
      </c>
      <c r="L128" s="402" t="s">
        <v>1503</v>
      </c>
    </row>
    <row r="129" spans="3:15" ht="15" thickBot="1" x14ac:dyDescent="0.4">
      <c r="C129" s="401" t="s">
        <v>1501</v>
      </c>
      <c r="D129" s="402" t="s">
        <v>488</v>
      </c>
      <c r="E129" s="404">
        <v>280.27</v>
      </c>
      <c r="F129" s="404">
        <v>280.27</v>
      </c>
      <c r="G129" s="404">
        <v>0</v>
      </c>
      <c r="H129" s="404">
        <v>280.27</v>
      </c>
      <c r="I129" s="402" t="s">
        <v>1485</v>
      </c>
      <c r="J129" s="402" t="s">
        <v>1341</v>
      </c>
      <c r="K129" s="402" t="s">
        <v>1502</v>
      </c>
      <c r="L129" s="402" t="s">
        <v>1503</v>
      </c>
    </row>
    <row r="130" spans="3:15" ht="15" thickBot="1" x14ac:dyDescent="0.4">
      <c r="C130" s="401" t="s">
        <v>1501</v>
      </c>
      <c r="D130" s="402" t="s">
        <v>486</v>
      </c>
      <c r="E130" s="403">
        <v>2147.2800000000002</v>
      </c>
      <c r="F130" s="403">
        <v>2147.2800000000002</v>
      </c>
      <c r="G130" s="404">
        <v>0</v>
      </c>
      <c r="H130" s="403">
        <v>2147.2800000000002</v>
      </c>
      <c r="I130" s="402" t="s">
        <v>1485</v>
      </c>
      <c r="J130" s="402" t="s">
        <v>1341</v>
      </c>
      <c r="K130" s="402" t="s">
        <v>1502</v>
      </c>
      <c r="L130" s="402" t="s">
        <v>1503</v>
      </c>
    </row>
    <row r="131" spans="3:15" ht="15" thickBot="1" x14ac:dyDescent="0.4">
      <c r="C131" s="401" t="s">
        <v>1501</v>
      </c>
      <c r="D131" s="402" t="s">
        <v>1496</v>
      </c>
      <c r="E131" s="403">
        <v>11796.74</v>
      </c>
      <c r="F131" s="403">
        <v>11796.74</v>
      </c>
      <c r="G131" s="404">
        <v>0</v>
      </c>
      <c r="H131" s="403">
        <v>11796.74</v>
      </c>
      <c r="I131" s="402" t="s">
        <v>1485</v>
      </c>
      <c r="J131" s="402" t="s">
        <v>1341</v>
      </c>
      <c r="K131" s="402" t="s">
        <v>1502</v>
      </c>
      <c r="L131" s="402" t="s">
        <v>1503</v>
      </c>
    </row>
    <row r="132" spans="3:15" ht="15" thickBot="1" x14ac:dyDescent="0.4">
      <c r="C132" s="401" t="s">
        <v>1501</v>
      </c>
      <c r="D132" s="402" t="s">
        <v>1497</v>
      </c>
      <c r="E132" s="403">
        <v>8121.25</v>
      </c>
      <c r="F132" s="403">
        <v>8121.25</v>
      </c>
      <c r="G132" s="404">
        <v>0</v>
      </c>
      <c r="H132" s="403">
        <v>8121.25</v>
      </c>
      <c r="I132" s="402" t="s">
        <v>1485</v>
      </c>
      <c r="J132" s="402" t="s">
        <v>1341</v>
      </c>
      <c r="K132" s="402" t="s">
        <v>1502</v>
      </c>
      <c r="L132" s="402" t="s">
        <v>1503</v>
      </c>
    </row>
    <row r="133" spans="3:15" ht="15" thickBot="1" x14ac:dyDescent="0.4">
      <c r="C133" s="401" t="s">
        <v>1501</v>
      </c>
      <c r="D133" s="402" t="s">
        <v>1498</v>
      </c>
      <c r="E133" s="404">
        <v>0.01</v>
      </c>
      <c r="F133" s="404">
        <v>0.01</v>
      </c>
      <c r="G133" s="404">
        <v>0</v>
      </c>
      <c r="H133" s="404">
        <v>0.01</v>
      </c>
      <c r="I133" s="402" t="s">
        <v>1485</v>
      </c>
      <c r="J133" s="402" t="s">
        <v>1341</v>
      </c>
      <c r="K133" s="402" t="s">
        <v>1502</v>
      </c>
      <c r="L133" s="402" t="s">
        <v>1503</v>
      </c>
    </row>
    <row r="134" spans="3:15" ht="15" thickBot="1" x14ac:dyDescent="0.4">
      <c r="C134" s="401" t="s">
        <v>1501</v>
      </c>
      <c r="D134" s="402" t="s">
        <v>487</v>
      </c>
      <c r="E134" s="403">
        <v>207833.49</v>
      </c>
      <c r="F134" s="403">
        <v>207833.49</v>
      </c>
      <c r="G134" s="404">
        <v>0</v>
      </c>
      <c r="H134" s="403">
        <v>207833.49</v>
      </c>
      <c r="I134" s="402" t="s">
        <v>1485</v>
      </c>
      <c r="J134" s="402" t="s">
        <v>1341</v>
      </c>
      <c r="K134" s="402" t="s">
        <v>1502</v>
      </c>
      <c r="L134" s="402" t="s">
        <v>1503</v>
      </c>
    </row>
    <row r="135" spans="3:15" ht="15" thickBot="1" x14ac:dyDescent="0.4">
      <c r="C135" s="401" t="s">
        <v>1501</v>
      </c>
      <c r="D135" s="402" t="s">
        <v>1499</v>
      </c>
      <c r="E135" s="404">
        <v>0.1</v>
      </c>
      <c r="F135" s="404">
        <v>0.1</v>
      </c>
      <c r="G135" s="404">
        <v>0</v>
      </c>
      <c r="H135" s="404">
        <v>0.1</v>
      </c>
      <c r="I135" s="402" t="s">
        <v>1485</v>
      </c>
      <c r="J135" s="402" t="s">
        <v>1341</v>
      </c>
      <c r="K135" s="402" t="s">
        <v>1502</v>
      </c>
      <c r="L135" s="402" t="s">
        <v>1503</v>
      </c>
    </row>
    <row r="136" spans="3:15" ht="15" thickBot="1" x14ac:dyDescent="0.4">
      <c r="C136" s="401" t="s">
        <v>1501</v>
      </c>
      <c r="D136" s="402" t="s">
        <v>263</v>
      </c>
      <c r="E136" s="403">
        <v>572411.97</v>
      </c>
      <c r="F136" s="403">
        <v>572411.97</v>
      </c>
      <c r="G136" s="404">
        <v>0</v>
      </c>
      <c r="H136" s="403">
        <v>572411.97</v>
      </c>
      <c r="I136" s="402" t="s">
        <v>1485</v>
      </c>
      <c r="J136" s="402" t="s">
        <v>1341</v>
      </c>
      <c r="K136" s="402" t="s">
        <v>1502</v>
      </c>
      <c r="L136" s="402" t="s">
        <v>1503</v>
      </c>
    </row>
    <row r="137" spans="3:15" ht="15" thickBot="1" x14ac:dyDescent="0.4">
      <c r="C137" s="401" t="s">
        <v>1501</v>
      </c>
      <c r="D137" s="402" t="s">
        <v>1500</v>
      </c>
      <c r="E137" s="403">
        <v>110144</v>
      </c>
      <c r="F137" s="403">
        <v>110144</v>
      </c>
      <c r="G137" s="404">
        <v>0</v>
      </c>
      <c r="H137" s="403">
        <v>110144</v>
      </c>
      <c r="I137" s="402" t="s">
        <v>1485</v>
      </c>
      <c r="J137" s="402" t="s">
        <v>1341</v>
      </c>
      <c r="K137" s="402" t="s">
        <v>1502</v>
      </c>
      <c r="L137" s="402" t="s">
        <v>1503</v>
      </c>
    </row>
    <row r="138" spans="3:15" ht="15" thickBot="1" x14ac:dyDescent="0.4">
      <c r="C138" s="401" t="s">
        <v>1507</v>
      </c>
      <c r="D138" s="402" t="s">
        <v>483</v>
      </c>
      <c r="E138" s="403">
        <v>80295.72</v>
      </c>
      <c r="F138" s="403">
        <v>80295.72</v>
      </c>
      <c r="G138" s="404">
        <v>0</v>
      </c>
      <c r="H138" s="403">
        <v>80295.72</v>
      </c>
      <c r="I138" s="402" t="s">
        <v>1485</v>
      </c>
      <c r="J138" s="402" t="s">
        <v>1037</v>
      </c>
      <c r="K138" s="402" t="s">
        <v>1508</v>
      </c>
      <c r="L138" s="402" t="s">
        <v>1509</v>
      </c>
    </row>
    <row r="139" spans="3:15" ht="15" thickBot="1" x14ac:dyDescent="0.4">
      <c r="C139" s="401" t="s">
        <v>1507</v>
      </c>
      <c r="D139" s="402" t="s">
        <v>481</v>
      </c>
      <c r="E139" s="403">
        <v>11409.7</v>
      </c>
      <c r="F139" s="403">
        <v>11409.7</v>
      </c>
      <c r="G139" s="404">
        <v>0</v>
      </c>
      <c r="H139" s="403">
        <v>11409.7</v>
      </c>
      <c r="I139" s="402" t="s">
        <v>1485</v>
      </c>
      <c r="J139" s="402" t="s">
        <v>1037</v>
      </c>
      <c r="K139" s="402" t="s">
        <v>1508</v>
      </c>
      <c r="L139" s="402" t="s">
        <v>1509</v>
      </c>
    </row>
    <row r="140" spans="3:15" ht="15" thickBot="1" x14ac:dyDescent="0.4">
      <c r="C140" s="401" t="s">
        <v>1507</v>
      </c>
      <c r="D140" s="402" t="s">
        <v>256</v>
      </c>
      <c r="E140" s="403">
        <v>758581.93</v>
      </c>
      <c r="F140" s="403">
        <v>758581.93</v>
      </c>
      <c r="G140" s="404">
        <v>0</v>
      </c>
      <c r="H140" s="403">
        <v>758581.93</v>
      </c>
      <c r="I140" s="402" t="s">
        <v>1485</v>
      </c>
      <c r="J140" s="402" t="s">
        <v>1037</v>
      </c>
      <c r="K140" s="402" t="s">
        <v>1508</v>
      </c>
      <c r="L140" s="402" t="s">
        <v>1509</v>
      </c>
    </row>
    <row r="141" spans="3:15" ht="15" thickBot="1" x14ac:dyDescent="0.4">
      <c r="C141" s="401" t="s">
        <v>1507</v>
      </c>
      <c r="D141" s="402" t="s">
        <v>263</v>
      </c>
      <c r="E141" s="403">
        <v>403248.05</v>
      </c>
      <c r="F141" s="403">
        <v>403248.05</v>
      </c>
      <c r="G141" s="404">
        <v>0</v>
      </c>
      <c r="H141" s="403">
        <v>403248.05</v>
      </c>
      <c r="I141" s="402" t="s">
        <v>1485</v>
      </c>
      <c r="J141" s="402" t="s">
        <v>1037</v>
      </c>
      <c r="K141" s="402" t="s">
        <v>1508</v>
      </c>
      <c r="L141" s="402" t="s">
        <v>1509</v>
      </c>
    </row>
    <row r="142" spans="3:15" ht="15" thickBot="1" x14ac:dyDescent="0.4">
      <c r="C142" s="401" t="s">
        <v>1510</v>
      </c>
      <c r="D142" s="402" t="s">
        <v>482</v>
      </c>
      <c r="E142" s="403">
        <v>3490848.8</v>
      </c>
      <c r="F142" s="403">
        <v>3485239.6</v>
      </c>
      <c r="G142" s="403">
        <v>5609.2</v>
      </c>
      <c r="H142" s="403">
        <v>3485239.6</v>
      </c>
      <c r="I142" s="402" t="s">
        <v>1485</v>
      </c>
      <c r="J142" s="402" t="s">
        <v>1011</v>
      </c>
      <c r="K142" s="402" t="s">
        <v>1511</v>
      </c>
      <c r="L142" s="402" t="s">
        <v>1512</v>
      </c>
      <c r="N142" s="91" cm="1">
        <f t="array" ref="N142">IF(D142="USD",1,_xll.BDH("USD"&amp;D142&amp;" CURNCY","PX_LAST",20240521))</f>
        <v>1.5003</v>
      </c>
      <c r="O142" s="89">
        <f t="shared" ref="O142" si="1">E142/N142</f>
        <v>2326767.179897354</v>
      </c>
    </row>
    <row r="143" spans="3:15" ht="15" thickBot="1" x14ac:dyDescent="0.4">
      <c r="C143" s="401" t="s">
        <v>1510</v>
      </c>
      <c r="D143" s="402" t="s">
        <v>1488</v>
      </c>
      <c r="E143" s="403">
        <v>249039.42</v>
      </c>
      <c r="F143" s="403">
        <v>249039.42</v>
      </c>
      <c r="G143" s="404">
        <v>0</v>
      </c>
      <c r="H143" s="403">
        <v>249039.42</v>
      </c>
      <c r="I143" s="402" t="s">
        <v>1485</v>
      </c>
      <c r="J143" s="402" t="s">
        <v>1011</v>
      </c>
      <c r="K143" s="402" t="s">
        <v>1511</v>
      </c>
      <c r="L143" s="402" t="s">
        <v>1512</v>
      </c>
      <c r="N143" s="91" cm="1">
        <f t="array" ref="N143">IF(D143="USD",1,_xll.BDH("USD"&amp;D143&amp;" CURNCY","PX_LAST",20240521))</f>
        <v>5.1230000000000002</v>
      </c>
      <c r="O143" s="89">
        <f t="shared" ref="O143:O165" si="2">E143/N143</f>
        <v>48612.028108530161</v>
      </c>
    </row>
    <row r="144" spans="3:15" ht="15" thickBot="1" x14ac:dyDescent="0.4">
      <c r="C144" s="401" t="s">
        <v>1510</v>
      </c>
      <c r="D144" s="402" t="s">
        <v>483</v>
      </c>
      <c r="E144" s="403">
        <v>615399.43999999994</v>
      </c>
      <c r="F144" s="403">
        <v>615399.43999999994</v>
      </c>
      <c r="G144" s="404">
        <v>0</v>
      </c>
      <c r="H144" s="403">
        <v>615399.43999999994</v>
      </c>
      <c r="I144" s="402" t="s">
        <v>1485</v>
      </c>
      <c r="J144" s="402" t="s">
        <v>1011</v>
      </c>
      <c r="K144" s="402" t="s">
        <v>1511</v>
      </c>
      <c r="L144" s="402" t="s">
        <v>1512</v>
      </c>
      <c r="N144" s="91" cm="1">
        <f t="array" ref="N144">IF(D144="USD",1,_xll.BDH("USD"&amp;D144&amp;" CURNCY","PX_LAST",20240521))</f>
        <v>1.3653999999999999</v>
      </c>
      <c r="O144" s="89">
        <f t="shared" si="2"/>
        <v>450710.00439431664</v>
      </c>
    </row>
    <row r="145" spans="3:15" ht="15" thickBot="1" x14ac:dyDescent="0.4">
      <c r="C145" s="401" t="s">
        <v>1510</v>
      </c>
      <c r="D145" s="402" t="s">
        <v>484</v>
      </c>
      <c r="E145" s="403">
        <v>30269.25</v>
      </c>
      <c r="F145" s="403">
        <v>30269.25</v>
      </c>
      <c r="G145" s="404">
        <v>0</v>
      </c>
      <c r="H145" s="403">
        <v>30269.25</v>
      </c>
      <c r="I145" s="402" t="s">
        <v>1485</v>
      </c>
      <c r="J145" s="402" t="s">
        <v>1011</v>
      </c>
      <c r="K145" s="402" t="s">
        <v>1511</v>
      </c>
      <c r="L145" s="402" t="s">
        <v>1512</v>
      </c>
      <c r="N145" s="91" cm="1">
        <f t="array" ref="N145">IF(D145="USD",1,_xll.BDH("USD"&amp;D145&amp;" CURNCY","PX_LAST",20240521))</f>
        <v>0.91100000000000003</v>
      </c>
      <c r="O145" s="89">
        <f t="shared" si="2"/>
        <v>33226.399560922066</v>
      </c>
    </row>
    <row r="146" spans="3:15" ht="15" thickBot="1" x14ac:dyDescent="0.4">
      <c r="C146" s="401" t="s">
        <v>1510</v>
      </c>
      <c r="D146" s="402" t="s">
        <v>1489</v>
      </c>
      <c r="E146" s="403">
        <v>3994.56</v>
      </c>
      <c r="F146" s="403">
        <v>3994.56</v>
      </c>
      <c r="G146" s="404">
        <v>0</v>
      </c>
      <c r="H146" s="403">
        <v>3994.56</v>
      </c>
      <c r="I146" s="402" t="s">
        <v>1485</v>
      </c>
      <c r="J146" s="402" t="s">
        <v>1011</v>
      </c>
      <c r="K146" s="402" t="s">
        <v>1511</v>
      </c>
      <c r="L146" s="402" t="s">
        <v>1512</v>
      </c>
      <c r="N146" s="91" cm="1">
        <f t="array" ref="N146">IF(D146="USD",1,_xll.BDH("USD"&amp;D146&amp;" CURNCY","PX_LAST",20240521))</f>
        <v>7.2469000000000001</v>
      </c>
      <c r="O146" s="89">
        <f t="shared" si="2"/>
        <v>551.20948267535084</v>
      </c>
    </row>
    <row r="147" spans="3:15" ht="15" thickBot="1" x14ac:dyDescent="0.4">
      <c r="C147" s="401" t="s">
        <v>1510</v>
      </c>
      <c r="D147" s="402" t="s">
        <v>1490</v>
      </c>
      <c r="E147" s="403">
        <v>3727.55</v>
      </c>
      <c r="F147" s="403">
        <v>3727.55</v>
      </c>
      <c r="G147" s="404">
        <v>0</v>
      </c>
      <c r="H147" s="403">
        <v>3727.55</v>
      </c>
      <c r="I147" s="402" t="s">
        <v>1485</v>
      </c>
      <c r="J147" s="402" t="s">
        <v>1011</v>
      </c>
      <c r="K147" s="402" t="s">
        <v>1511</v>
      </c>
      <c r="L147" s="402" t="s">
        <v>1512</v>
      </c>
      <c r="N147" s="91" cm="1">
        <f t="array" ref="N147">IF(D147="USD",1,_xll.BDH("USD"&amp;D147&amp;" CURNCY","PX_LAST",20240521))</f>
        <v>22.787700000000001</v>
      </c>
      <c r="O147" s="89">
        <f t="shared" si="2"/>
        <v>163.57728072600571</v>
      </c>
    </row>
    <row r="148" spans="3:15" ht="15" thickBot="1" x14ac:dyDescent="0.4">
      <c r="C148" s="401" t="s">
        <v>1510</v>
      </c>
      <c r="D148" s="402" t="s">
        <v>481</v>
      </c>
      <c r="E148" s="403">
        <v>4907214.38</v>
      </c>
      <c r="F148" s="403">
        <v>4907214.38</v>
      </c>
      <c r="G148" s="404">
        <v>0</v>
      </c>
      <c r="H148" s="403">
        <v>4907214.38</v>
      </c>
      <c r="I148" s="402" t="s">
        <v>1485</v>
      </c>
      <c r="J148" s="402" t="s">
        <v>1011</v>
      </c>
      <c r="K148" s="402" t="s">
        <v>1511</v>
      </c>
      <c r="L148" s="402" t="s">
        <v>1512</v>
      </c>
      <c r="N148" s="91" cm="1">
        <f t="array" ref="N148">IF(D148="USD",1,_xll.BDH("USD"&amp;D148&amp;" CURNCY","PX_LAST",20240521))</f>
        <v>0.92130000000000001</v>
      </c>
      <c r="O148" s="89">
        <f t="shared" si="2"/>
        <v>5326402.2359709106</v>
      </c>
    </row>
    <row r="149" spans="3:15" ht="15" thickBot="1" x14ac:dyDescent="0.4">
      <c r="C149" s="401" t="s">
        <v>1510</v>
      </c>
      <c r="D149" s="402" t="s">
        <v>256</v>
      </c>
      <c r="E149" s="403">
        <v>2918380.77</v>
      </c>
      <c r="F149" s="403">
        <v>2918380.77</v>
      </c>
      <c r="G149" s="404">
        <v>0</v>
      </c>
      <c r="H149" s="403">
        <v>2918380.77</v>
      </c>
      <c r="I149" s="402" t="s">
        <v>1485</v>
      </c>
      <c r="J149" s="402" t="s">
        <v>1011</v>
      </c>
      <c r="K149" s="402" t="s">
        <v>1511</v>
      </c>
      <c r="L149" s="402" t="s">
        <v>1512</v>
      </c>
      <c r="N149" s="91" cm="1">
        <f t="array" ref="N149">IF(D149="USD",1,_xll.BDH("USD"&amp;D149&amp;" CURNCY","PX_LAST",20240521))</f>
        <v>0.78680000000000005</v>
      </c>
      <c r="O149" s="89">
        <f t="shared" si="2"/>
        <v>3709177.3894255208</v>
      </c>
    </row>
    <row r="150" spans="3:15" ht="15" thickBot="1" x14ac:dyDescent="0.4">
      <c r="C150" s="401" t="s">
        <v>1510</v>
      </c>
      <c r="D150" s="402" t="s">
        <v>1492</v>
      </c>
      <c r="E150" s="403">
        <v>1081105</v>
      </c>
      <c r="F150" s="403">
        <v>1081105</v>
      </c>
      <c r="G150" s="404">
        <v>0</v>
      </c>
      <c r="H150" s="403">
        <v>1081105</v>
      </c>
      <c r="I150" s="402" t="s">
        <v>1485</v>
      </c>
      <c r="J150" s="402" t="s">
        <v>1011</v>
      </c>
      <c r="K150" s="402" t="s">
        <v>1511</v>
      </c>
      <c r="L150" s="402" t="s">
        <v>1512</v>
      </c>
      <c r="N150" s="91" cm="1">
        <f t="array" ref="N150">IF(D150="USD",1,_xll.BDH("USD"&amp;D150&amp;" CURNCY","PX_LAST",20240521))</f>
        <v>355.15</v>
      </c>
      <c r="O150" s="89">
        <f t="shared" si="2"/>
        <v>3044.07996621146</v>
      </c>
    </row>
    <row r="151" spans="3:15" ht="15" thickBot="1" x14ac:dyDescent="0.4">
      <c r="C151" s="401" t="s">
        <v>1510</v>
      </c>
      <c r="D151" s="402" t="s">
        <v>1506</v>
      </c>
      <c r="E151" s="403">
        <v>157189809</v>
      </c>
      <c r="F151" s="403">
        <v>157189808.09999999</v>
      </c>
      <c r="G151" s="404">
        <v>0.91</v>
      </c>
      <c r="H151" s="403">
        <v>157189808.09999999</v>
      </c>
      <c r="I151" s="402" t="s">
        <v>1485</v>
      </c>
      <c r="J151" s="402" t="s">
        <v>1011</v>
      </c>
      <c r="K151" s="402" t="s">
        <v>1511</v>
      </c>
      <c r="L151" s="402" t="s">
        <v>1512</v>
      </c>
      <c r="N151" s="91" cm="1">
        <f t="array" ref="N151">IF(D151="USD",1,_xll.BDH("USD"&amp;D151&amp;" CURNCY","PX_LAST",20240521))</f>
        <v>15995</v>
      </c>
      <c r="O151" s="89">
        <f t="shared" si="2"/>
        <v>9827.4341356673958</v>
      </c>
    </row>
    <row r="152" spans="3:15" ht="15" thickBot="1" x14ac:dyDescent="0.4">
      <c r="C152" s="401" t="s">
        <v>1510</v>
      </c>
      <c r="D152" s="402" t="s">
        <v>1493</v>
      </c>
      <c r="E152" s="403">
        <v>1916.22</v>
      </c>
      <c r="F152" s="403">
        <v>1916.22</v>
      </c>
      <c r="G152" s="404">
        <v>0</v>
      </c>
      <c r="H152" s="403">
        <v>1916.22</v>
      </c>
      <c r="I152" s="402" t="s">
        <v>1485</v>
      </c>
      <c r="J152" s="402" t="s">
        <v>1011</v>
      </c>
      <c r="K152" s="402" t="s">
        <v>1511</v>
      </c>
      <c r="L152" s="402" t="s">
        <v>1512</v>
      </c>
      <c r="N152" s="91" cm="1">
        <f t="array" ref="N152">IF(D152="USD",1,_xll.BDH("USD"&amp;D152&amp;" CURNCY","PX_LAST",20240521))</f>
        <v>3.6684000000000001</v>
      </c>
      <c r="O152" s="89">
        <f t="shared" si="2"/>
        <v>522.35852142623492</v>
      </c>
    </row>
    <row r="153" spans="3:15" ht="15" thickBot="1" x14ac:dyDescent="0.4">
      <c r="C153" s="401" t="s">
        <v>1510</v>
      </c>
      <c r="D153" s="402" t="s">
        <v>485</v>
      </c>
      <c r="E153" s="403">
        <v>98687140</v>
      </c>
      <c r="F153" s="403">
        <v>98687140</v>
      </c>
      <c r="G153" s="404">
        <v>0</v>
      </c>
      <c r="H153" s="403">
        <v>98687140</v>
      </c>
      <c r="I153" s="402" t="s">
        <v>1485</v>
      </c>
      <c r="J153" s="402" t="s">
        <v>1011</v>
      </c>
      <c r="K153" s="402" t="s">
        <v>1511</v>
      </c>
      <c r="L153" s="402" t="s">
        <v>1512</v>
      </c>
      <c r="N153" s="91" cm="1">
        <f t="array" ref="N153">IF(D153="USD",1,_xll.BDH("USD"&amp;D153&amp;" CURNCY","PX_LAST",20240521))</f>
        <v>156.16999999999999</v>
      </c>
      <c r="O153" s="89">
        <f t="shared" si="2"/>
        <v>631921.23967471346</v>
      </c>
    </row>
    <row r="154" spans="3:15" ht="15" thickBot="1" x14ac:dyDescent="0.4">
      <c r="C154" s="401" t="s">
        <v>1510</v>
      </c>
      <c r="D154" s="402" t="s">
        <v>1494</v>
      </c>
      <c r="E154" s="403">
        <v>15625325</v>
      </c>
      <c r="F154" s="403">
        <v>15625325</v>
      </c>
      <c r="G154" s="404">
        <v>0</v>
      </c>
      <c r="H154" s="403">
        <v>15625325</v>
      </c>
      <c r="I154" s="402" t="s">
        <v>1485</v>
      </c>
      <c r="J154" s="402" t="s">
        <v>1011</v>
      </c>
      <c r="K154" s="402" t="s">
        <v>1511</v>
      </c>
      <c r="L154" s="402" t="s">
        <v>1512</v>
      </c>
      <c r="N154" s="91" cm="1">
        <f t="array" ref="N154">IF(D154="USD",1,_xll.BDH("USD"&amp;D154&amp;" CURNCY","PX_LAST",20240521))</f>
        <v>1363.3</v>
      </c>
      <c r="O154" s="89">
        <f t="shared" si="2"/>
        <v>11461.398811706887</v>
      </c>
    </row>
    <row r="155" spans="3:15" ht="15" thickBot="1" x14ac:dyDescent="0.4">
      <c r="C155" s="401" t="s">
        <v>1510</v>
      </c>
      <c r="D155" s="402" t="s">
        <v>1495</v>
      </c>
      <c r="E155" s="403">
        <v>16619601.82</v>
      </c>
      <c r="F155" s="403">
        <v>16619601.82</v>
      </c>
      <c r="G155" s="404">
        <v>0</v>
      </c>
      <c r="H155" s="403">
        <v>16619601.82</v>
      </c>
      <c r="I155" s="402" t="s">
        <v>1485</v>
      </c>
      <c r="J155" s="402" t="s">
        <v>1011</v>
      </c>
      <c r="K155" s="402" t="s">
        <v>1511</v>
      </c>
      <c r="L155" s="402" t="s">
        <v>1512</v>
      </c>
      <c r="N155" s="91" cm="1">
        <f t="array" ref="N155">IF(D155="USD",1,_xll.BDH("USD"&amp;D155&amp;" CURNCY","PX_LAST",20240521))</f>
        <v>16.6404</v>
      </c>
      <c r="O155" s="89">
        <f t="shared" si="2"/>
        <v>998750.13941972551</v>
      </c>
    </row>
    <row r="156" spans="3:15" ht="15" thickBot="1" x14ac:dyDescent="0.4">
      <c r="C156" s="401" t="s">
        <v>1510</v>
      </c>
      <c r="D156" s="402" t="s">
        <v>488</v>
      </c>
      <c r="E156" s="403">
        <v>6125045.1699999999</v>
      </c>
      <c r="F156" s="403">
        <v>6666835.1699999999</v>
      </c>
      <c r="G156" s="408">
        <v>-541790</v>
      </c>
      <c r="H156" s="403">
        <v>6666835.1699999999</v>
      </c>
      <c r="I156" s="402" t="s">
        <v>1485</v>
      </c>
      <c r="J156" s="402" t="s">
        <v>1011</v>
      </c>
      <c r="K156" s="402" t="s">
        <v>1511</v>
      </c>
      <c r="L156" s="402" t="s">
        <v>1512</v>
      </c>
      <c r="N156" s="91" cm="1">
        <f t="array" ref="N156">IF(D156="USD",1,_xll.BDH("USD"&amp;D156&amp;" CURNCY","PX_LAST",20240521))</f>
        <v>10.6716</v>
      </c>
      <c r="O156" s="89">
        <f t="shared" si="2"/>
        <v>573957.5293301848</v>
      </c>
    </row>
    <row r="157" spans="3:15" ht="15" thickBot="1" x14ac:dyDescent="0.4">
      <c r="C157" s="401" t="s">
        <v>1510</v>
      </c>
      <c r="D157" s="402" t="s">
        <v>486</v>
      </c>
      <c r="E157" s="403">
        <v>453435.11</v>
      </c>
      <c r="F157" s="403">
        <v>453435.11</v>
      </c>
      <c r="G157" s="404">
        <v>0</v>
      </c>
      <c r="H157" s="403">
        <v>453435.11</v>
      </c>
      <c r="I157" s="402" t="s">
        <v>1485</v>
      </c>
      <c r="J157" s="402" t="s">
        <v>1011</v>
      </c>
      <c r="K157" s="402" t="s">
        <v>1511</v>
      </c>
      <c r="L157" s="402" t="s">
        <v>1512</v>
      </c>
      <c r="N157" s="91" cm="1">
        <f t="array" ref="N157">IF(D157="USD",1,_xll.BDH("USD"&amp;D157&amp;" CURNCY","PX_LAST",20240521))</f>
        <v>1.6415999999999999</v>
      </c>
      <c r="O157" s="89">
        <f t="shared" si="2"/>
        <v>276215.34478557506</v>
      </c>
    </row>
    <row r="158" spans="3:15" ht="15" thickBot="1" x14ac:dyDescent="0.4">
      <c r="C158" s="401" t="s">
        <v>1510</v>
      </c>
      <c r="D158" s="402" t="s">
        <v>1496</v>
      </c>
      <c r="E158" s="403">
        <v>94464.95</v>
      </c>
      <c r="F158" s="403">
        <v>94464.95</v>
      </c>
      <c r="G158" s="404">
        <v>0</v>
      </c>
      <c r="H158" s="403">
        <v>94464.95</v>
      </c>
      <c r="I158" s="402" t="s">
        <v>1485</v>
      </c>
      <c r="J158" s="402" t="s">
        <v>1011</v>
      </c>
      <c r="K158" s="402" t="s">
        <v>1511</v>
      </c>
      <c r="L158" s="402" t="s">
        <v>1512</v>
      </c>
      <c r="N158" s="91" cm="1">
        <f t="array" ref="N158">IF(D158="USD",1,_xll.BDH("USD"&amp;D158&amp;" CURNCY","PX_LAST",20240521))</f>
        <v>3.7315</v>
      </c>
      <c r="O158" s="89">
        <f t="shared" si="2"/>
        <v>25315.543347179417</v>
      </c>
    </row>
    <row r="159" spans="3:15" ht="15" thickBot="1" x14ac:dyDescent="0.4">
      <c r="C159" s="401" t="s">
        <v>1510</v>
      </c>
      <c r="D159" s="402" t="s">
        <v>1497</v>
      </c>
      <c r="E159" s="403">
        <v>107302.83</v>
      </c>
      <c r="F159" s="403">
        <v>107302.83</v>
      </c>
      <c r="G159" s="404">
        <v>0</v>
      </c>
      <c r="H159" s="403">
        <v>107302.83</v>
      </c>
      <c r="I159" s="402" t="s">
        <v>1485</v>
      </c>
      <c r="J159" s="402" t="s">
        <v>1011</v>
      </c>
      <c r="K159" s="402" t="s">
        <v>1511</v>
      </c>
      <c r="L159" s="402" t="s">
        <v>1512</v>
      </c>
      <c r="N159" s="91" cm="1">
        <f t="array" ref="N159">IF(D159="USD",1,_xll.BDH("USD"&amp;D159&amp;" CURNCY","PX_LAST",20240521))</f>
        <v>3.9180000000000001</v>
      </c>
      <c r="O159" s="89">
        <f t="shared" si="2"/>
        <v>27387.143950995403</v>
      </c>
    </row>
    <row r="160" spans="3:15" ht="15" thickBot="1" x14ac:dyDescent="0.4">
      <c r="C160" s="401" t="s">
        <v>1510</v>
      </c>
      <c r="D160" s="402" t="s">
        <v>1498</v>
      </c>
      <c r="E160" s="403">
        <v>191360400.59999999</v>
      </c>
      <c r="F160" s="403">
        <v>191360400.59999999</v>
      </c>
      <c r="G160" s="404">
        <v>0</v>
      </c>
      <c r="H160" s="403">
        <v>191360400.59999999</v>
      </c>
      <c r="I160" s="402" t="s">
        <v>1485</v>
      </c>
      <c r="J160" s="402" t="s">
        <v>1011</v>
      </c>
      <c r="K160" s="402" t="s">
        <v>1511</v>
      </c>
      <c r="L160" s="402" t="s">
        <v>1512</v>
      </c>
      <c r="N160" s="91">
        <v>90</v>
      </c>
      <c r="O160" s="89">
        <f t="shared" si="2"/>
        <v>2126226.6733333333</v>
      </c>
    </row>
    <row r="161" spans="3:17" ht="15" thickBot="1" x14ac:dyDescent="0.4">
      <c r="C161" s="401" t="s">
        <v>1510</v>
      </c>
      <c r="D161" s="402" t="s">
        <v>487</v>
      </c>
      <c r="E161" s="403">
        <v>165342768.09999999</v>
      </c>
      <c r="F161" s="403">
        <v>165342768.09999999</v>
      </c>
      <c r="G161" s="404">
        <v>0</v>
      </c>
      <c r="H161" s="403">
        <v>165342768.09999999</v>
      </c>
      <c r="I161" s="402" t="s">
        <v>1485</v>
      </c>
      <c r="J161" s="402" t="s">
        <v>1011</v>
      </c>
      <c r="K161" s="402" t="s">
        <v>1511</v>
      </c>
      <c r="L161" s="402" t="s">
        <v>1512</v>
      </c>
      <c r="N161" s="91" cm="1">
        <f t="array" ref="N161">IF(D161="USD",1,_xll.BDH("USD"&amp;D161&amp;" CURNCY","PX_LAST",20240521))</f>
        <v>10.694000000000001</v>
      </c>
      <c r="O161" s="89">
        <f t="shared" si="2"/>
        <v>15461265.017766971</v>
      </c>
    </row>
    <row r="162" spans="3:17" ht="15" thickBot="1" x14ac:dyDescent="0.4">
      <c r="C162" s="401" t="s">
        <v>1510</v>
      </c>
      <c r="D162" s="402" t="s">
        <v>1513</v>
      </c>
      <c r="E162" s="404">
        <v>926.45</v>
      </c>
      <c r="F162" s="404">
        <v>926.45</v>
      </c>
      <c r="G162" s="404">
        <v>0</v>
      </c>
      <c r="H162" s="404">
        <v>926.45</v>
      </c>
      <c r="I162" s="402" t="s">
        <v>1485</v>
      </c>
      <c r="J162" s="402" t="s">
        <v>1011</v>
      </c>
      <c r="K162" s="402" t="s">
        <v>1511</v>
      </c>
      <c r="L162" s="402" t="s">
        <v>1512</v>
      </c>
      <c r="N162" s="91" cm="1">
        <f t="array" ref="N162">IF(D162="USD",1,_xll.BDH("USD"&amp;D162&amp;" CURNCY","PX_LAST",20240521))</f>
        <v>1.3472999999999999</v>
      </c>
      <c r="O162" s="89">
        <f t="shared" si="2"/>
        <v>687.63452831589109</v>
      </c>
    </row>
    <row r="163" spans="3:17" ht="15" thickBot="1" x14ac:dyDescent="0.4">
      <c r="C163" s="401" t="s">
        <v>1510</v>
      </c>
      <c r="D163" s="402" t="s">
        <v>1499</v>
      </c>
      <c r="E163" s="404">
        <v>5</v>
      </c>
      <c r="F163" s="404">
        <v>5</v>
      </c>
      <c r="G163" s="404">
        <v>0</v>
      </c>
      <c r="H163" s="404">
        <v>5</v>
      </c>
      <c r="I163" s="402" t="s">
        <v>1485</v>
      </c>
      <c r="J163" s="402" t="s">
        <v>1011</v>
      </c>
      <c r="K163" s="402" t="s">
        <v>1511</v>
      </c>
      <c r="L163" s="402" t="s">
        <v>1512</v>
      </c>
      <c r="N163" s="91" cm="1">
        <f t="array" ref="N163">IF(D163="USD",1,_xll.BDH("USD"&amp;D163&amp;" CURNCY","PX_LAST",20240521))</f>
        <v>36.314999999999998</v>
      </c>
      <c r="O163" s="89">
        <f t="shared" si="2"/>
        <v>0.13768415255404104</v>
      </c>
    </row>
    <row r="164" spans="3:17" ht="15" thickBot="1" x14ac:dyDescent="0.4">
      <c r="C164" s="401" t="s">
        <v>1510</v>
      </c>
      <c r="D164" s="402" t="s">
        <v>263</v>
      </c>
      <c r="E164" s="403">
        <v>5824050.9400000004</v>
      </c>
      <c r="F164" s="403">
        <v>5824050.9400000004</v>
      </c>
      <c r="G164" s="404">
        <v>0</v>
      </c>
      <c r="H164" s="403">
        <v>5824050.9400000004</v>
      </c>
      <c r="I164" s="402" t="s">
        <v>1485</v>
      </c>
      <c r="J164" s="402" t="s">
        <v>1011</v>
      </c>
      <c r="K164" s="402" t="s">
        <v>1511</v>
      </c>
      <c r="L164" s="402" t="s">
        <v>1512</v>
      </c>
      <c r="N164" s="91" cm="1">
        <f t="array" ref="N164">IF(D164="USD",1,_xll.BDH("USD"&amp;D164&amp;" CURNCY","PX_LAST",20240521))</f>
        <v>1</v>
      </c>
      <c r="O164" s="89">
        <f t="shared" si="2"/>
        <v>5824050.9400000004</v>
      </c>
    </row>
    <row r="165" spans="3:17" ht="15" thickBot="1" x14ac:dyDescent="0.4">
      <c r="C165" s="401" t="s">
        <v>1510</v>
      </c>
      <c r="D165" s="402" t="s">
        <v>1500</v>
      </c>
      <c r="E165" s="403">
        <v>394061.48</v>
      </c>
      <c r="F165" s="403">
        <v>394061.48</v>
      </c>
      <c r="G165" s="404">
        <v>0</v>
      </c>
      <c r="H165" s="403">
        <v>394061.48</v>
      </c>
      <c r="I165" s="402" t="s">
        <v>1485</v>
      </c>
      <c r="J165" s="402" t="s">
        <v>1011</v>
      </c>
      <c r="K165" s="402" t="s">
        <v>1511</v>
      </c>
      <c r="L165" s="402" t="s">
        <v>1512</v>
      </c>
      <c r="N165" s="91" cm="1">
        <f t="array" ref="N165">IF(D165="USD",1,_xll.BDH("USD"&amp;D165&amp;" CURNCY","PX_LAST",20240521))</f>
        <v>18.0793</v>
      </c>
      <c r="O165" s="89">
        <f t="shared" si="2"/>
        <v>21796.27972321937</v>
      </c>
    </row>
    <row r="166" spans="3:17" ht="15" thickBot="1" x14ac:dyDescent="0.4">
      <c r="C166" s="401" t="s">
        <v>1514</v>
      </c>
      <c r="D166" s="402" t="s">
        <v>482</v>
      </c>
      <c r="E166" s="403">
        <v>8072.97</v>
      </c>
      <c r="F166" s="403">
        <v>8072.97</v>
      </c>
      <c r="G166" s="404">
        <v>0</v>
      </c>
      <c r="H166" s="403">
        <v>8072.97</v>
      </c>
      <c r="I166" s="402" t="s">
        <v>1485</v>
      </c>
      <c r="J166" s="402" t="s">
        <v>1039</v>
      </c>
      <c r="K166" s="402" t="s">
        <v>1515</v>
      </c>
      <c r="L166" s="402" t="s">
        <v>1516</v>
      </c>
    </row>
    <row r="167" spans="3:17" ht="15" thickBot="1" x14ac:dyDescent="0.4">
      <c r="C167" s="401" t="s">
        <v>1514</v>
      </c>
      <c r="D167" s="402" t="s">
        <v>483</v>
      </c>
      <c r="E167" s="404">
        <v>58.6</v>
      </c>
      <c r="F167" s="404">
        <v>58.6</v>
      </c>
      <c r="G167" s="404">
        <v>0</v>
      </c>
      <c r="H167" s="404">
        <v>58.6</v>
      </c>
      <c r="I167" s="402" t="s">
        <v>1485</v>
      </c>
      <c r="J167" s="402" t="s">
        <v>1039</v>
      </c>
      <c r="K167" s="402" t="s">
        <v>1515</v>
      </c>
      <c r="L167" s="402" t="s">
        <v>1516</v>
      </c>
    </row>
    <row r="168" spans="3:17" ht="15" thickBot="1" x14ac:dyDescent="0.4">
      <c r="C168" s="401" t="s">
        <v>1514</v>
      </c>
      <c r="D168" s="402" t="s">
        <v>481</v>
      </c>
      <c r="E168" s="403">
        <v>14439.53</v>
      </c>
      <c r="F168" s="403">
        <v>14439.53</v>
      </c>
      <c r="G168" s="404">
        <v>0</v>
      </c>
      <c r="H168" s="403">
        <v>14439.53</v>
      </c>
      <c r="I168" s="402" t="s">
        <v>1485</v>
      </c>
      <c r="J168" s="402" t="s">
        <v>1039</v>
      </c>
      <c r="K168" s="402" t="s">
        <v>1515</v>
      </c>
      <c r="L168" s="402" t="s">
        <v>1516</v>
      </c>
    </row>
    <row r="169" spans="3:17" ht="15" thickBot="1" x14ac:dyDescent="0.4">
      <c r="C169" s="401" t="s">
        <v>1514</v>
      </c>
      <c r="D169" s="402" t="s">
        <v>256</v>
      </c>
      <c r="E169" s="403">
        <v>472395.41</v>
      </c>
      <c r="F169" s="403">
        <v>472395.41</v>
      </c>
      <c r="G169" s="404">
        <v>0</v>
      </c>
      <c r="H169" s="403">
        <v>472395.41</v>
      </c>
      <c r="I169" s="402" t="s">
        <v>1485</v>
      </c>
      <c r="J169" s="402" t="s">
        <v>1039</v>
      </c>
      <c r="K169" s="402" t="s">
        <v>1515</v>
      </c>
      <c r="L169" s="402" t="s">
        <v>1516</v>
      </c>
    </row>
    <row r="170" spans="3:17" ht="15" thickBot="1" x14ac:dyDescent="0.4">
      <c r="C170" s="401" t="s">
        <v>1514</v>
      </c>
      <c r="D170" s="402" t="s">
        <v>488</v>
      </c>
      <c r="E170" s="403">
        <v>53116.21</v>
      </c>
      <c r="F170" s="403">
        <v>53116.21</v>
      </c>
      <c r="G170" s="404">
        <v>0</v>
      </c>
      <c r="H170" s="403">
        <v>53116.21</v>
      </c>
      <c r="I170" s="402" t="s">
        <v>1485</v>
      </c>
      <c r="J170" s="402" t="s">
        <v>1039</v>
      </c>
      <c r="K170" s="402" t="s">
        <v>1515</v>
      </c>
      <c r="L170" s="402" t="s">
        <v>1516</v>
      </c>
    </row>
    <row r="171" spans="3:17" ht="15" thickBot="1" x14ac:dyDescent="0.4">
      <c r="C171" s="401" t="s">
        <v>1514</v>
      </c>
      <c r="D171" s="402" t="s">
        <v>487</v>
      </c>
      <c r="E171" s="404">
        <v>45.28</v>
      </c>
      <c r="F171" s="404">
        <v>45.28</v>
      </c>
      <c r="G171" s="404">
        <v>0</v>
      </c>
      <c r="H171" s="404">
        <v>45.28</v>
      </c>
      <c r="I171" s="402" t="s">
        <v>1485</v>
      </c>
      <c r="J171" s="402" t="s">
        <v>1039</v>
      </c>
      <c r="K171" s="402" t="s">
        <v>1515</v>
      </c>
      <c r="L171" s="402" t="s">
        <v>1516</v>
      </c>
    </row>
    <row r="172" spans="3:17" ht="15" thickBot="1" x14ac:dyDescent="0.4">
      <c r="C172" s="401" t="s">
        <v>1514</v>
      </c>
      <c r="D172" s="402" t="s">
        <v>263</v>
      </c>
      <c r="E172" s="403">
        <v>26286.11</v>
      </c>
      <c r="F172" s="403">
        <v>26286.11</v>
      </c>
      <c r="G172" s="404">
        <v>0</v>
      </c>
      <c r="H172" s="403">
        <v>26286.11</v>
      </c>
      <c r="I172" s="402" t="s">
        <v>1485</v>
      </c>
      <c r="J172" s="402" t="s">
        <v>1039</v>
      </c>
      <c r="K172" s="402" t="s">
        <v>1515</v>
      </c>
      <c r="L172" s="402" t="s">
        <v>1516</v>
      </c>
    </row>
    <row r="174" spans="3:17" x14ac:dyDescent="0.35">
      <c r="O174" s="175">
        <f>SUM(O142:O165)</f>
        <v>37888038.919100337</v>
      </c>
      <c r="P174">
        <v>178.5</v>
      </c>
      <c r="Q174" s="107">
        <f>O174/(P174*10000)</f>
        <v>21.225792111540805</v>
      </c>
    </row>
    <row r="177" spans="3:12" ht="15" thickBot="1" x14ac:dyDescent="0.4"/>
    <row r="178" spans="3:12" ht="52.5" thickBot="1" x14ac:dyDescent="0.4">
      <c r="C178" s="399" t="s">
        <v>1474</v>
      </c>
      <c r="D178" s="400" t="s">
        <v>1475</v>
      </c>
      <c r="E178" s="400" t="s">
        <v>1476</v>
      </c>
      <c r="F178" s="400" t="s">
        <v>1477</v>
      </c>
      <c r="G178" s="400" t="s">
        <v>1478</v>
      </c>
      <c r="H178" s="400" t="s">
        <v>1479</v>
      </c>
      <c r="I178" s="400" t="s">
        <v>1480</v>
      </c>
      <c r="J178" s="400" t="s">
        <v>1481</v>
      </c>
      <c r="K178" s="400" t="s">
        <v>1482</v>
      </c>
      <c r="L178" s="400" t="s">
        <v>1483</v>
      </c>
    </row>
    <row r="179" spans="3:12" ht="15" thickBot="1" x14ac:dyDescent="0.4">
      <c r="C179" s="401" t="s">
        <v>1484</v>
      </c>
      <c r="D179" s="402" t="s">
        <v>483</v>
      </c>
      <c r="E179" s="403">
        <v>98805.09</v>
      </c>
      <c r="F179" s="403">
        <v>98805.09</v>
      </c>
      <c r="G179" s="404">
        <v>0</v>
      </c>
      <c r="H179" s="403">
        <v>98805.09</v>
      </c>
      <c r="I179" s="402" t="s">
        <v>1485</v>
      </c>
      <c r="J179" s="402" t="s">
        <v>1342</v>
      </c>
      <c r="K179" s="402" t="s">
        <v>1486</v>
      </c>
      <c r="L179" s="402" t="s">
        <v>1487</v>
      </c>
    </row>
    <row r="180" spans="3:12" ht="15" thickBot="1" x14ac:dyDescent="0.4">
      <c r="C180" s="401" t="s">
        <v>1484</v>
      </c>
      <c r="D180" s="402" t="s">
        <v>481</v>
      </c>
      <c r="E180" s="408">
        <v>-2221.6999999999998</v>
      </c>
      <c r="F180" s="408">
        <v>-2221.6999999999998</v>
      </c>
      <c r="G180" s="404">
        <v>0</v>
      </c>
      <c r="H180" s="408">
        <v>-2221.6999999999998</v>
      </c>
      <c r="I180" s="402" t="s">
        <v>1485</v>
      </c>
      <c r="J180" s="402" t="s">
        <v>1342</v>
      </c>
      <c r="K180" s="402" t="s">
        <v>1486</v>
      </c>
      <c r="L180" s="402" t="s">
        <v>1487</v>
      </c>
    </row>
    <row r="181" spans="3:12" ht="15" thickBot="1" x14ac:dyDescent="0.4">
      <c r="C181" s="401" t="s">
        <v>1484</v>
      </c>
      <c r="D181" s="402" t="s">
        <v>256</v>
      </c>
      <c r="E181" s="403">
        <v>332225.81</v>
      </c>
      <c r="F181" s="403">
        <v>332225.81</v>
      </c>
      <c r="G181" s="404">
        <v>0</v>
      </c>
      <c r="H181" s="403">
        <v>332225.81</v>
      </c>
      <c r="I181" s="402" t="s">
        <v>1485</v>
      </c>
      <c r="J181" s="402" t="s">
        <v>1342</v>
      </c>
      <c r="K181" s="402" t="s">
        <v>1486</v>
      </c>
      <c r="L181" s="402" t="s">
        <v>1487</v>
      </c>
    </row>
    <row r="182" spans="3:12" ht="15" thickBot="1" x14ac:dyDescent="0.4">
      <c r="C182" s="401" t="s">
        <v>1484</v>
      </c>
      <c r="D182" s="402" t="s">
        <v>1491</v>
      </c>
      <c r="E182" s="404">
        <v>0.13</v>
      </c>
      <c r="F182" s="404">
        <v>0.13</v>
      </c>
      <c r="G182" s="404">
        <v>0</v>
      </c>
      <c r="H182" s="404">
        <v>0.13</v>
      </c>
      <c r="I182" s="402" t="s">
        <v>1485</v>
      </c>
      <c r="J182" s="402" t="s">
        <v>1342</v>
      </c>
      <c r="K182" s="402" t="s">
        <v>1486</v>
      </c>
      <c r="L182" s="402" t="s">
        <v>1487</v>
      </c>
    </row>
    <row r="183" spans="3:12" ht="15" thickBot="1" x14ac:dyDescent="0.4">
      <c r="C183" s="401" t="s">
        <v>1484</v>
      </c>
      <c r="D183" s="402" t="s">
        <v>1498</v>
      </c>
      <c r="E183" s="404">
        <v>0.51</v>
      </c>
      <c r="F183" s="404">
        <v>0.51</v>
      </c>
      <c r="G183" s="404">
        <v>0</v>
      </c>
      <c r="H183" s="404">
        <v>0.51</v>
      </c>
      <c r="I183" s="402" t="s">
        <v>1485</v>
      </c>
      <c r="J183" s="402" t="s">
        <v>1342</v>
      </c>
      <c r="K183" s="402" t="s">
        <v>1486</v>
      </c>
      <c r="L183" s="402" t="s">
        <v>1487</v>
      </c>
    </row>
    <row r="184" spans="3:12" ht="15" thickBot="1" x14ac:dyDescent="0.4">
      <c r="C184" s="401" t="s">
        <v>1484</v>
      </c>
      <c r="D184" s="402" t="s">
        <v>1499</v>
      </c>
      <c r="E184" s="404">
        <v>3.4</v>
      </c>
      <c r="F184" s="404">
        <v>3.4</v>
      </c>
      <c r="G184" s="404">
        <v>0</v>
      </c>
      <c r="H184" s="404">
        <v>3.4</v>
      </c>
      <c r="I184" s="402" t="s">
        <v>1485</v>
      </c>
      <c r="J184" s="402" t="s">
        <v>1342</v>
      </c>
      <c r="K184" s="402" t="s">
        <v>1486</v>
      </c>
      <c r="L184" s="402" t="s">
        <v>1487</v>
      </c>
    </row>
    <row r="185" spans="3:12" ht="15" thickBot="1" x14ac:dyDescent="0.4">
      <c r="C185" s="401" t="s">
        <v>1484</v>
      </c>
      <c r="D185" s="402" t="s">
        <v>263</v>
      </c>
      <c r="E185" s="403">
        <v>796044.23</v>
      </c>
      <c r="F185" s="403">
        <v>796044.23</v>
      </c>
      <c r="G185" s="404">
        <v>0</v>
      </c>
      <c r="H185" s="403">
        <v>796044.23</v>
      </c>
      <c r="I185" s="402" t="s">
        <v>1485</v>
      </c>
      <c r="J185" s="402" t="s">
        <v>1342</v>
      </c>
      <c r="K185" s="402" t="s">
        <v>1486</v>
      </c>
      <c r="L185" s="402" t="s">
        <v>1487</v>
      </c>
    </row>
    <row r="186" spans="3:12" ht="15" thickBot="1" x14ac:dyDescent="0.4">
      <c r="C186" s="401" t="s">
        <v>1501</v>
      </c>
      <c r="D186" s="402" t="s">
        <v>483</v>
      </c>
      <c r="E186" s="403">
        <v>213882.23</v>
      </c>
      <c r="F186" s="403">
        <v>213882.23</v>
      </c>
      <c r="G186" s="404">
        <v>0</v>
      </c>
      <c r="H186" s="403">
        <v>213882.23</v>
      </c>
      <c r="I186" s="402" t="s">
        <v>1485</v>
      </c>
      <c r="J186" s="402" t="s">
        <v>1341</v>
      </c>
      <c r="K186" s="402" t="s">
        <v>1502</v>
      </c>
      <c r="L186" s="402" t="s">
        <v>1503</v>
      </c>
    </row>
    <row r="187" spans="3:12" ht="15" thickBot="1" x14ac:dyDescent="0.4">
      <c r="C187" s="401" t="s">
        <v>1501</v>
      </c>
      <c r="D187" s="402" t="s">
        <v>1504</v>
      </c>
      <c r="E187" s="403">
        <v>30897</v>
      </c>
      <c r="F187" s="403">
        <v>30897</v>
      </c>
      <c r="G187" s="404">
        <v>0</v>
      </c>
      <c r="H187" s="403">
        <v>30897</v>
      </c>
      <c r="I187" s="402" t="s">
        <v>1485</v>
      </c>
      <c r="J187" s="402" t="s">
        <v>1341</v>
      </c>
      <c r="K187" s="402" t="s">
        <v>1502</v>
      </c>
      <c r="L187" s="402" t="s">
        <v>1503</v>
      </c>
    </row>
    <row r="188" spans="3:12" ht="15" thickBot="1" x14ac:dyDescent="0.4">
      <c r="C188" s="401" t="s">
        <v>1501</v>
      </c>
      <c r="D188" s="402" t="s">
        <v>481</v>
      </c>
      <c r="E188" s="403">
        <v>3896.06</v>
      </c>
      <c r="F188" s="403">
        <v>3896.06</v>
      </c>
      <c r="G188" s="404">
        <v>0</v>
      </c>
      <c r="H188" s="403">
        <v>3896.06</v>
      </c>
      <c r="I188" s="402" t="s">
        <v>1485</v>
      </c>
      <c r="J188" s="402" t="s">
        <v>1341</v>
      </c>
      <c r="K188" s="402" t="s">
        <v>1502</v>
      </c>
      <c r="L188" s="402" t="s">
        <v>1503</v>
      </c>
    </row>
    <row r="189" spans="3:12" ht="15" thickBot="1" x14ac:dyDescent="0.4">
      <c r="C189" s="401" t="s">
        <v>1501</v>
      </c>
      <c r="D189" s="402" t="s">
        <v>256</v>
      </c>
      <c r="E189" s="403">
        <v>360188.93</v>
      </c>
      <c r="F189" s="403">
        <v>360188.92</v>
      </c>
      <c r="G189" s="404">
        <v>0.01</v>
      </c>
      <c r="H189" s="403">
        <v>360188.92</v>
      </c>
      <c r="I189" s="402" t="s">
        <v>1485</v>
      </c>
      <c r="J189" s="402" t="s">
        <v>1341</v>
      </c>
      <c r="K189" s="402" t="s">
        <v>1502</v>
      </c>
      <c r="L189" s="402" t="s">
        <v>1503</v>
      </c>
    </row>
    <row r="190" spans="3:12" ht="15" thickBot="1" x14ac:dyDescent="0.4">
      <c r="C190" s="401" t="s">
        <v>1501</v>
      </c>
      <c r="D190" s="402" t="s">
        <v>1506</v>
      </c>
      <c r="E190" s="404">
        <v>0</v>
      </c>
      <c r="F190" s="409">
        <v>-0.75</v>
      </c>
      <c r="G190" s="404">
        <v>0.75</v>
      </c>
      <c r="H190" s="409">
        <v>-0.75</v>
      </c>
      <c r="I190" s="402" t="s">
        <v>1485</v>
      </c>
      <c r="J190" s="402" t="s">
        <v>1341</v>
      </c>
      <c r="K190" s="402" t="s">
        <v>1502</v>
      </c>
      <c r="L190" s="402" t="s">
        <v>1503</v>
      </c>
    </row>
    <row r="191" spans="3:12" ht="15" thickBot="1" x14ac:dyDescent="0.4">
      <c r="C191" s="401" t="s">
        <v>1501</v>
      </c>
      <c r="D191" s="402" t="s">
        <v>1498</v>
      </c>
      <c r="E191" s="404">
        <v>0.01</v>
      </c>
      <c r="F191" s="404">
        <v>0.01</v>
      </c>
      <c r="G191" s="404">
        <v>0</v>
      </c>
      <c r="H191" s="404">
        <v>0.01</v>
      </c>
      <c r="I191" s="402" t="s">
        <v>1485</v>
      </c>
      <c r="J191" s="402" t="s">
        <v>1341</v>
      </c>
      <c r="K191" s="402" t="s">
        <v>1502</v>
      </c>
      <c r="L191" s="402" t="s">
        <v>1503</v>
      </c>
    </row>
    <row r="192" spans="3:12" ht="15" thickBot="1" x14ac:dyDescent="0.4">
      <c r="C192" s="401" t="s">
        <v>1501</v>
      </c>
      <c r="D192" s="402" t="s">
        <v>1499</v>
      </c>
      <c r="E192" s="404">
        <v>0.1</v>
      </c>
      <c r="F192" s="404">
        <v>0.1</v>
      </c>
      <c r="G192" s="404">
        <v>0</v>
      </c>
      <c r="H192" s="404">
        <v>0.1</v>
      </c>
      <c r="I192" s="402" t="s">
        <v>1485</v>
      </c>
      <c r="J192" s="402" t="s">
        <v>1341</v>
      </c>
      <c r="K192" s="402" t="s">
        <v>1502</v>
      </c>
      <c r="L192" s="402" t="s">
        <v>1503</v>
      </c>
    </row>
    <row r="193" spans="3:19" ht="15" thickBot="1" x14ac:dyDescent="0.4">
      <c r="C193" s="401" t="s">
        <v>1501</v>
      </c>
      <c r="D193" s="402" t="s">
        <v>263</v>
      </c>
      <c r="E193" s="403">
        <v>582200.06000000006</v>
      </c>
      <c r="F193" s="403">
        <v>582200.06000000006</v>
      </c>
      <c r="G193" s="404">
        <v>0</v>
      </c>
      <c r="H193" s="403">
        <v>582200.06000000006</v>
      </c>
      <c r="I193" s="402" t="s">
        <v>1485</v>
      </c>
      <c r="J193" s="402" t="s">
        <v>1341</v>
      </c>
      <c r="K193" s="402" t="s">
        <v>1502</v>
      </c>
      <c r="L193" s="402" t="s">
        <v>1503</v>
      </c>
    </row>
    <row r="194" spans="3:19" ht="15" thickBot="1" x14ac:dyDescent="0.4">
      <c r="C194" s="401" t="s">
        <v>1507</v>
      </c>
      <c r="D194" s="402" t="s">
        <v>483</v>
      </c>
      <c r="E194" s="403">
        <v>80295.72</v>
      </c>
      <c r="F194" s="403">
        <v>80295.72</v>
      </c>
      <c r="G194" s="404">
        <v>0</v>
      </c>
      <c r="H194" s="403">
        <v>80295.72</v>
      </c>
      <c r="I194" s="402" t="s">
        <v>1485</v>
      </c>
      <c r="J194" s="402" t="s">
        <v>1037</v>
      </c>
      <c r="K194" s="402" t="s">
        <v>1508</v>
      </c>
      <c r="L194" s="402" t="s">
        <v>1509</v>
      </c>
    </row>
    <row r="195" spans="3:19" ht="15" thickBot="1" x14ac:dyDescent="0.4">
      <c r="C195" s="401" t="s">
        <v>1507</v>
      </c>
      <c r="D195" s="402" t="s">
        <v>481</v>
      </c>
      <c r="E195" s="403">
        <v>11409.7</v>
      </c>
      <c r="F195" s="403">
        <v>11409.7</v>
      </c>
      <c r="G195" s="404">
        <v>0</v>
      </c>
      <c r="H195" s="403">
        <v>11409.7</v>
      </c>
      <c r="I195" s="402" t="s">
        <v>1485</v>
      </c>
      <c r="J195" s="402" t="s">
        <v>1037</v>
      </c>
      <c r="K195" s="402" t="s">
        <v>1508</v>
      </c>
      <c r="L195" s="402" t="s">
        <v>1509</v>
      </c>
    </row>
    <row r="196" spans="3:19" ht="15" thickBot="1" x14ac:dyDescent="0.4">
      <c r="C196" s="401" t="s">
        <v>1507</v>
      </c>
      <c r="D196" s="402" t="s">
        <v>256</v>
      </c>
      <c r="E196" s="403">
        <v>854094.46</v>
      </c>
      <c r="F196" s="403">
        <v>853643.23</v>
      </c>
      <c r="G196" s="404">
        <v>451.23</v>
      </c>
      <c r="H196" s="403">
        <v>853643.23</v>
      </c>
      <c r="I196" s="402" t="s">
        <v>1485</v>
      </c>
      <c r="J196" s="402" t="s">
        <v>1037</v>
      </c>
      <c r="K196" s="402" t="s">
        <v>1508</v>
      </c>
      <c r="L196" s="402" t="s">
        <v>1509</v>
      </c>
    </row>
    <row r="197" spans="3:19" ht="15" thickBot="1" x14ac:dyDescent="0.4">
      <c r="C197" s="401" t="s">
        <v>1507</v>
      </c>
      <c r="D197" s="402" t="s">
        <v>263</v>
      </c>
      <c r="E197" s="403">
        <v>403248.05</v>
      </c>
      <c r="F197" s="403">
        <v>403248.05</v>
      </c>
      <c r="G197" s="404">
        <v>0</v>
      </c>
      <c r="H197" s="403">
        <v>403248.05</v>
      </c>
      <c r="I197" s="402" t="s">
        <v>1485</v>
      </c>
      <c r="J197" s="402" t="s">
        <v>1037</v>
      </c>
      <c r="K197" s="402" t="s">
        <v>1508</v>
      </c>
      <c r="L197" s="402" t="s">
        <v>1509</v>
      </c>
    </row>
    <row r="198" spans="3:19" ht="15" thickBot="1" x14ac:dyDescent="0.4">
      <c r="C198" s="401" t="s">
        <v>1510</v>
      </c>
      <c r="D198" s="402" t="s">
        <v>482</v>
      </c>
      <c r="E198" s="403">
        <v>3489752.45</v>
      </c>
      <c r="F198" s="403">
        <v>3488980.75</v>
      </c>
      <c r="G198" s="404">
        <v>771.7</v>
      </c>
      <c r="H198" s="403">
        <v>3488980.75</v>
      </c>
      <c r="I198" s="402" t="s">
        <v>1485</v>
      </c>
      <c r="J198" s="402" t="s">
        <v>1011</v>
      </c>
      <c r="K198" s="402" t="s">
        <v>1511</v>
      </c>
      <c r="L198" s="402" t="s">
        <v>1512</v>
      </c>
      <c r="N198" s="91" cm="1">
        <f t="array" ref="N198">IF(D198="USD",1,_xll.BDH("USD"&amp;D198&amp;" CURNCY","PX_LAST",20240522))</f>
        <v>1.5105999999999999</v>
      </c>
      <c r="O198" s="89">
        <f t="shared" ref="O198" si="3">E198/N198</f>
        <v>2310176.3868661462</v>
      </c>
      <c r="S198" cm="1">
        <f t="array" ref="S198">_xll.BDH("GBP"&amp;D198&amp;" CURNCY","PX_LAST",20240522)</f>
        <v>1.9212</v>
      </c>
    </row>
    <row r="199" spans="3:19" ht="15" thickBot="1" x14ac:dyDescent="0.4">
      <c r="C199" s="401" t="s">
        <v>1510</v>
      </c>
      <c r="D199" s="402" t="s">
        <v>1488</v>
      </c>
      <c r="E199" s="403">
        <v>249039.42</v>
      </c>
      <c r="F199" s="403">
        <v>249039.42</v>
      </c>
      <c r="G199" s="404">
        <v>0</v>
      </c>
      <c r="H199" s="403">
        <v>249039.42</v>
      </c>
      <c r="I199" s="402" t="s">
        <v>1485</v>
      </c>
      <c r="J199" s="402" t="s">
        <v>1011</v>
      </c>
      <c r="K199" s="402" t="s">
        <v>1511</v>
      </c>
      <c r="L199" s="402" t="s">
        <v>1512</v>
      </c>
      <c r="N199" s="91" cm="1">
        <f t="array" ref="N199">IF(D199="USD",1,_xll.BDH("USD"&amp;D199&amp;" CURNCY","PX_LAST",20240522))</f>
        <v>5.1516000000000002</v>
      </c>
      <c r="O199" s="89">
        <f t="shared" ref="O199:O221" si="4">E199/N199</f>
        <v>48342.150011646867</v>
      </c>
    </row>
    <row r="200" spans="3:19" ht="15" thickBot="1" x14ac:dyDescent="0.4">
      <c r="C200" s="401" t="s">
        <v>1510</v>
      </c>
      <c r="D200" s="402" t="s">
        <v>483</v>
      </c>
      <c r="E200" s="403">
        <v>643506.43999999994</v>
      </c>
      <c r="F200" s="403">
        <v>643506.43999999994</v>
      </c>
      <c r="G200" s="404">
        <v>0</v>
      </c>
      <c r="H200" s="403">
        <v>643506.43999999994</v>
      </c>
      <c r="I200" s="402" t="s">
        <v>1485</v>
      </c>
      <c r="J200" s="402" t="s">
        <v>1011</v>
      </c>
      <c r="K200" s="402" t="s">
        <v>1511</v>
      </c>
      <c r="L200" s="402" t="s">
        <v>1512</v>
      </c>
      <c r="N200" s="91" cm="1">
        <f t="array" ref="N200">IF(D200="USD",1,_xll.BDH("USD"&amp;D200&amp;" CURNCY","PX_LAST",20240522))</f>
        <v>1.3694999999999999</v>
      </c>
      <c r="O200" s="89">
        <f t="shared" si="4"/>
        <v>469884.22051843739</v>
      </c>
    </row>
    <row r="201" spans="3:19" ht="15" thickBot="1" x14ac:dyDescent="0.4">
      <c r="C201" s="401" t="s">
        <v>1510</v>
      </c>
      <c r="D201" s="402" t="s">
        <v>484</v>
      </c>
      <c r="E201" s="403">
        <v>30269.25</v>
      </c>
      <c r="F201" s="403">
        <v>30269.25</v>
      </c>
      <c r="G201" s="404">
        <v>0</v>
      </c>
      <c r="H201" s="403">
        <v>30269.25</v>
      </c>
      <c r="I201" s="402" t="s">
        <v>1485</v>
      </c>
      <c r="J201" s="402" t="s">
        <v>1011</v>
      </c>
      <c r="K201" s="402" t="s">
        <v>1511</v>
      </c>
      <c r="L201" s="402" t="s">
        <v>1512</v>
      </c>
      <c r="N201" s="91" cm="1">
        <f t="array" ref="N201">IF(D201="USD",1,_xll.BDH("USD"&amp;D201&amp;" CURNCY","PX_LAST",20240522))</f>
        <v>0.91569999999999996</v>
      </c>
      <c r="O201" s="89">
        <f t="shared" si="4"/>
        <v>33055.858905755158</v>
      </c>
    </row>
    <row r="202" spans="3:19" ht="15" thickBot="1" x14ac:dyDescent="0.4">
      <c r="C202" s="401" t="s">
        <v>1510</v>
      </c>
      <c r="D202" s="402" t="s">
        <v>1489</v>
      </c>
      <c r="E202" s="403">
        <v>3994.56</v>
      </c>
      <c r="F202" s="403">
        <v>3994.56</v>
      </c>
      <c r="G202" s="404">
        <v>0</v>
      </c>
      <c r="H202" s="403">
        <v>3994.56</v>
      </c>
      <c r="I202" s="402" t="s">
        <v>1485</v>
      </c>
      <c r="J202" s="402" t="s">
        <v>1011</v>
      </c>
      <c r="K202" s="402" t="s">
        <v>1511</v>
      </c>
      <c r="L202" s="402" t="s">
        <v>1512</v>
      </c>
      <c r="N202" s="91" cm="1">
        <f t="array" ref="N202">IF(D202="USD",1,_xll.BDH("USD"&amp;D202&amp;" CURNCY","PX_LAST",20240522))</f>
        <v>7.2542</v>
      </c>
      <c r="O202" s="89">
        <f t="shared" si="4"/>
        <v>550.65479308538499</v>
      </c>
    </row>
    <row r="203" spans="3:19" ht="15" thickBot="1" x14ac:dyDescent="0.4">
      <c r="C203" s="401" t="s">
        <v>1510</v>
      </c>
      <c r="D203" s="402" t="s">
        <v>1490</v>
      </c>
      <c r="E203" s="403">
        <v>3727.55</v>
      </c>
      <c r="F203" s="403">
        <v>3727.55</v>
      </c>
      <c r="G203" s="404">
        <v>0</v>
      </c>
      <c r="H203" s="403">
        <v>3727.55</v>
      </c>
      <c r="I203" s="402" t="s">
        <v>1485</v>
      </c>
      <c r="J203" s="402" t="s">
        <v>1011</v>
      </c>
      <c r="K203" s="402" t="s">
        <v>1511</v>
      </c>
      <c r="L203" s="402" t="s">
        <v>1512</v>
      </c>
      <c r="N203" s="91" cm="1">
        <f t="array" ref="N203">IF(D203="USD",1,_xll.BDH("USD"&amp;D203&amp;" CURNCY","PX_LAST",20240522))</f>
        <v>22.8432</v>
      </c>
      <c r="O203" s="89">
        <f t="shared" si="4"/>
        <v>163.17985220984801</v>
      </c>
    </row>
    <row r="204" spans="3:19" ht="15" thickBot="1" x14ac:dyDescent="0.4">
      <c r="C204" s="401" t="s">
        <v>1510</v>
      </c>
      <c r="D204" s="402" t="s">
        <v>481</v>
      </c>
      <c r="E204" s="403">
        <v>914394.45</v>
      </c>
      <c r="F204" s="403">
        <v>914394.45</v>
      </c>
      <c r="G204" s="404">
        <v>0</v>
      </c>
      <c r="H204" s="403">
        <v>914394.45</v>
      </c>
      <c r="I204" s="402" t="s">
        <v>1485</v>
      </c>
      <c r="J204" s="402" t="s">
        <v>1011</v>
      </c>
      <c r="K204" s="402" t="s">
        <v>1511</v>
      </c>
      <c r="L204" s="402" t="s">
        <v>1512</v>
      </c>
      <c r="N204" s="91" cm="1">
        <f t="array" ref="N204">IF(D204="USD",1,_xll.BDH("USD"&amp;D204&amp;" CURNCY","PX_LAST",20240522))</f>
        <v>0.92400000000000004</v>
      </c>
      <c r="O204" s="89">
        <f t="shared" si="4"/>
        <v>989604.38311688299</v>
      </c>
    </row>
    <row r="205" spans="3:19" ht="15" thickBot="1" x14ac:dyDescent="0.4">
      <c r="C205" s="401" t="s">
        <v>1510</v>
      </c>
      <c r="D205" s="402" t="s">
        <v>256</v>
      </c>
      <c r="E205" s="403">
        <v>2339305.5699999998</v>
      </c>
      <c r="F205" s="403">
        <v>2339305.5699999998</v>
      </c>
      <c r="G205" s="404">
        <v>0</v>
      </c>
      <c r="H205" s="403">
        <v>2339305.5699999998</v>
      </c>
      <c r="I205" s="402" t="s">
        <v>1485</v>
      </c>
      <c r="J205" s="402" t="s">
        <v>1011</v>
      </c>
      <c r="K205" s="402" t="s">
        <v>1511</v>
      </c>
      <c r="L205" s="402" t="s">
        <v>1512</v>
      </c>
      <c r="N205" s="91" cm="1">
        <f t="array" ref="N205">IF(D205="USD",1,_xll.BDH("USD"&amp;D205&amp;" CURNCY","PX_LAST",20240522))</f>
        <v>0.78639999999999999</v>
      </c>
      <c r="O205" s="89">
        <f t="shared" si="4"/>
        <v>2974701.8947100709</v>
      </c>
    </row>
    <row r="206" spans="3:19" ht="15" thickBot="1" x14ac:dyDescent="0.4">
      <c r="C206" s="401" t="s">
        <v>1510</v>
      </c>
      <c r="D206" s="402" t="s">
        <v>1492</v>
      </c>
      <c r="E206" s="403">
        <v>1081105</v>
      </c>
      <c r="F206" s="403">
        <v>1081105</v>
      </c>
      <c r="G206" s="404">
        <v>0</v>
      </c>
      <c r="H206" s="403">
        <v>1081105</v>
      </c>
      <c r="I206" s="402" t="s">
        <v>1485</v>
      </c>
      <c r="J206" s="402" t="s">
        <v>1011</v>
      </c>
      <c r="K206" s="402" t="s">
        <v>1511</v>
      </c>
      <c r="L206" s="402" t="s">
        <v>1512</v>
      </c>
      <c r="N206" s="91" cm="1">
        <f t="array" ref="N206">IF(D206="USD",1,_xll.BDH("USD"&amp;D206&amp;" CURNCY","PX_LAST",20240522))</f>
        <v>357.67</v>
      </c>
      <c r="O206" s="89">
        <f t="shared" si="4"/>
        <v>3022.6325942908265</v>
      </c>
    </row>
    <row r="207" spans="3:19" ht="15" thickBot="1" x14ac:dyDescent="0.4">
      <c r="C207" s="401" t="s">
        <v>1510</v>
      </c>
      <c r="D207" s="402" t="s">
        <v>1506</v>
      </c>
      <c r="E207" s="403">
        <v>157189809</v>
      </c>
      <c r="F207" s="403">
        <v>157189808.09999999</v>
      </c>
      <c r="G207" s="404">
        <v>0.91</v>
      </c>
      <c r="H207" s="403">
        <v>157189808.09999999</v>
      </c>
      <c r="I207" s="402" t="s">
        <v>1485</v>
      </c>
      <c r="J207" s="402" t="s">
        <v>1011</v>
      </c>
      <c r="K207" s="402" t="s">
        <v>1511</v>
      </c>
      <c r="L207" s="402" t="s">
        <v>1512</v>
      </c>
      <c r="N207" s="91" cm="1">
        <f t="array" ref="N207">IF(D207="USD",1,_xll.BDH("USD"&amp;D207&amp;" CURNCY","PX_LAST",20240522))</f>
        <v>15993</v>
      </c>
      <c r="O207" s="89">
        <f t="shared" si="4"/>
        <v>9828.6631026073901</v>
      </c>
    </row>
    <row r="208" spans="3:19" ht="15" thickBot="1" x14ac:dyDescent="0.4">
      <c r="C208" s="401" t="s">
        <v>1510</v>
      </c>
      <c r="D208" s="402" t="s">
        <v>1493</v>
      </c>
      <c r="E208" s="403">
        <v>1916.22</v>
      </c>
      <c r="F208" s="403">
        <v>1916.22</v>
      </c>
      <c r="G208" s="404">
        <v>0</v>
      </c>
      <c r="H208" s="403">
        <v>1916.22</v>
      </c>
      <c r="I208" s="402" t="s">
        <v>1485</v>
      </c>
      <c r="J208" s="402" t="s">
        <v>1011</v>
      </c>
      <c r="K208" s="402" t="s">
        <v>1511</v>
      </c>
      <c r="L208" s="402" t="s">
        <v>1512</v>
      </c>
      <c r="N208" s="91" cm="1">
        <f t="array" ref="N208">IF(D208="USD",1,_xll.BDH("USD"&amp;D208&amp;" CURNCY","PX_LAST",20240522))</f>
        <v>3.6839</v>
      </c>
      <c r="O208" s="89">
        <f t="shared" si="4"/>
        <v>520.1606992589376</v>
      </c>
    </row>
    <row r="209" spans="3:15" ht="15" thickBot="1" x14ac:dyDescent="0.4">
      <c r="C209" s="401" t="s">
        <v>1510</v>
      </c>
      <c r="D209" s="402" t="s">
        <v>485</v>
      </c>
      <c r="E209" s="403">
        <v>310428419</v>
      </c>
      <c r="F209" s="403">
        <v>310428418</v>
      </c>
      <c r="G209" s="404">
        <v>1</v>
      </c>
      <c r="H209" s="403">
        <v>310428418</v>
      </c>
      <c r="I209" s="402" t="s">
        <v>1485</v>
      </c>
      <c r="J209" s="402" t="s">
        <v>1011</v>
      </c>
      <c r="K209" s="402" t="s">
        <v>1511</v>
      </c>
      <c r="L209" s="402" t="s">
        <v>1512</v>
      </c>
      <c r="N209" s="91" cm="1">
        <f t="array" ref="N209">IF(D209="USD",1,_xll.BDH("USD"&amp;D209&amp;" CURNCY","PX_LAST",20240522))</f>
        <v>156.80000000000001</v>
      </c>
      <c r="O209" s="89">
        <f t="shared" si="4"/>
        <v>1979773.0803571427</v>
      </c>
    </row>
    <row r="210" spans="3:15" ht="15" thickBot="1" x14ac:dyDescent="0.4">
      <c r="C210" s="401" t="s">
        <v>1510</v>
      </c>
      <c r="D210" s="402" t="s">
        <v>1494</v>
      </c>
      <c r="E210" s="403">
        <v>15625325</v>
      </c>
      <c r="F210" s="403">
        <v>15625325</v>
      </c>
      <c r="G210" s="404">
        <v>0</v>
      </c>
      <c r="H210" s="403">
        <v>15625325</v>
      </c>
      <c r="I210" s="402" t="s">
        <v>1485</v>
      </c>
      <c r="J210" s="402" t="s">
        <v>1011</v>
      </c>
      <c r="K210" s="402" t="s">
        <v>1511</v>
      </c>
      <c r="L210" s="402" t="s">
        <v>1512</v>
      </c>
      <c r="N210" s="91" cm="1">
        <f t="array" ref="N210">IF(D210="USD",1,_xll.BDH("USD"&amp;D210&amp;" CURNCY","PX_LAST",20240522))</f>
        <v>1362.85</v>
      </c>
      <c r="O210" s="89">
        <f t="shared" si="4"/>
        <v>11465.183255677441</v>
      </c>
    </row>
    <row r="211" spans="3:15" ht="15" thickBot="1" x14ac:dyDescent="0.4">
      <c r="C211" s="401" t="s">
        <v>1510</v>
      </c>
      <c r="D211" s="402" t="s">
        <v>1495</v>
      </c>
      <c r="E211" s="403">
        <v>16619601.82</v>
      </c>
      <c r="F211" s="403">
        <v>16619601.82</v>
      </c>
      <c r="G211" s="404">
        <v>0</v>
      </c>
      <c r="H211" s="403">
        <v>16619601.82</v>
      </c>
      <c r="I211" s="402" t="s">
        <v>1485</v>
      </c>
      <c r="J211" s="402" t="s">
        <v>1011</v>
      </c>
      <c r="K211" s="402" t="s">
        <v>1511</v>
      </c>
      <c r="L211" s="402" t="s">
        <v>1512</v>
      </c>
      <c r="N211" s="91" cm="1">
        <f t="array" ref="N211">IF(D211="USD",1,_xll.BDH("USD"&amp;D211&amp;" CURNCY","PX_LAST",20240522))</f>
        <v>16.659400000000002</v>
      </c>
      <c r="O211" s="89">
        <f t="shared" si="4"/>
        <v>997611.06762548466</v>
      </c>
    </row>
    <row r="212" spans="3:15" ht="15" thickBot="1" x14ac:dyDescent="0.4">
      <c r="C212" s="401" t="s">
        <v>1510</v>
      </c>
      <c r="D212" s="402" t="s">
        <v>488</v>
      </c>
      <c r="E212" s="403">
        <v>6125045.1699999999</v>
      </c>
      <c r="F212" s="403">
        <v>6666835.1699999999</v>
      </c>
      <c r="G212" s="408">
        <v>-541790</v>
      </c>
      <c r="H212" s="403">
        <v>6666835.1699999999</v>
      </c>
      <c r="I212" s="402" t="s">
        <v>1485</v>
      </c>
      <c r="J212" s="402" t="s">
        <v>1011</v>
      </c>
      <c r="K212" s="402" t="s">
        <v>1511</v>
      </c>
      <c r="L212" s="402" t="s">
        <v>1512</v>
      </c>
      <c r="N212" s="91" cm="1">
        <f t="array" ref="N212">IF(D212="USD",1,_xll.BDH("USD"&amp;D212&amp;" CURNCY","PX_LAST",20240522))</f>
        <v>10.7087</v>
      </c>
      <c r="O212" s="89">
        <f t="shared" si="4"/>
        <v>571969.06907467754</v>
      </c>
    </row>
    <row r="213" spans="3:15" ht="15" thickBot="1" x14ac:dyDescent="0.4">
      <c r="C213" s="401" t="s">
        <v>1510</v>
      </c>
      <c r="D213" s="402" t="s">
        <v>486</v>
      </c>
      <c r="E213" s="403">
        <v>453435.11</v>
      </c>
      <c r="F213" s="403">
        <v>453435.11</v>
      </c>
      <c r="G213" s="404">
        <v>0</v>
      </c>
      <c r="H213" s="403">
        <v>453435.11</v>
      </c>
      <c r="I213" s="402" t="s">
        <v>1485</v>
      </c>
      <c r="J213" s="402" t="s">
        <v>1011</v>
      </c>
      <c r="K213" s="402" t="s">
        <v>1511</v>
      </c>
      <c r="L213" s="402" t="s">
        <v>1512</v>
      </c>
      <c r="N213" s="91" cm="1">
        <f t="array" ref="N213">IF(D213="USD",1,_xll.BDH("USD"&amp;D213&amp;" CURNCY","PX_LAST",20240522))</f>
        <v>1.6402000000000001</v>
      </c>
      <c r="O213" s="89">
        <f t="shared" si="4"/>
        <v>276451.10962077795</v>
      </c>
    </row>
    <row r="214" spans="3:15" ht="15" thickBot="1" x14ac:dyDescent="0.4">
      <c r="C214" s="401" t="s">
        <v>1510</v>
      </c>
      <c r="D214" s="402" t="s">
        <v>1496</v>
      </c>
      <c r="E214" s="403">
        <v>94464.95</v>
      </c>
      <c r="F214" s="403">
        <v>94464.95</v>
      </c>
      <c r="G214" s="404">
        <v>0</v>
      </c>
      <c r="H214" s="403">
        <v>94464.95</v>
      </c>
      <c r="I214" s="402" t="s">
        <v>1485</v>
      </c>
      <c r="J214" s="402" t="s">
        <v>1011</v>
      </c>
      <c r="K214" s="402" t="s">
        <v>1511</v>
      </c>
      <c r="L214" s="402" t="s">
        <v>1512</v>
      </c>
      <c r="N214" s="91" cm="1">
        <f t="array" ref="N214">IF(D214="USD",1,_xll.BDH("USD"&amp;D214&amp;" CURNCY","PX_LAST",20240522))</f>
        <v>3.7397999999999998</v>
      </c>
      <c r="O214" s="89">
        <f t="shared" si="4"/>
        <v>25259.358789240068</v>
      </c>
    </row>
    <row r="215" spans="3:15" ht="15" thickBot="1" x14ac:dyDescent="0.4">
      <c r="C215" s="401" t="s">
        <v>1510</v>
      </c>
      <c r="D215" s="402" t="s">
        <v>1497</v>
      </c>
      <c r="E215" s="403">
        <v>107302.83</v>
      </c>
      <c r="F215" s="403">
        <v>107302.83</v>
      </c>
      <c r="G215" s="404">
        <v>0</v>
      </c>
      <c r="H215" s="403">
        <v>107302.83</v>
      </c>
      <c r="I215" s="402" t="s">
        <v>1485</v>
      </c>
      <c r="J215" s="402" t="s">
        <v>1011</v>
      </c>
      <c r="K215" s="402" t="s">
        <v>1511</v>
      </c>
      <c r="L215" s="402" t="s">
        <v>1512</v>
      </c>
      <c r="N215" s="91" cm="1">
        <f t="array" ref="N215">IF(D215="USD",1,_xll.BDH("USD"&amp;D215&amp;" CURNCY","PX_LAST",20240522))</f>
        <v>3.9445999999999999</v>
      </c>
      <c r="O215" s="89">
        <f t="shared" si="4"/>
        <v>27202.461593063937</v>
      </c>
    </row>
    <row r="216" spans="3:15" ht="15" thickBot="1" x14ac:dyDescent="0.4">
      <c r="C216" s="401" t="s">
        <v>1510</v>
      </c>
      <c r="D216" s="402" t="s">
        <v>1498</v>
      </c>
      <c r="E216" s="403">
        <v>191360400.59999999</v>
      </c>
      <c r="F216" s="403">
        <v>191360400.59999999</v>
      </c>
      <c r="G216" s="404">
        <v>0</v>
      </c>
      <c r="H216" s="403">
        <v>191360400.59999999</v>
      </c>
      <c r="I216" s="402" t="s">
        <v>1485</v>
      </c>
      <c r="J216" s="402" t="s">
        <v>1011</v>
      </c>
      <c r="K216" s="402" t="s">
        <v>1511</v>
      </c>
      <c r="L216" s="402" t="s">
        <v>1512</v>
      </c>
      <c r="N216" s="91">
        <v>90</v>
      </c>
      <c r="O216" s="89">
        <f t="shared" si="4"/>
        <v>2126226.6733333333</v>
      </c>
    </row>
    <row r="217" spans="3:15" ht="15" thickBot="1" x14ac:dyDescent="0.4">
      <c r="C217" s="401" t="s">
        <v>1510</v>
      </c>
      <c r="D217" s="402" t="s">
        <v>487</v>
      </c>
      <c r="E217" s="403">
        <v>165342768.09999999</v>
      </c>
      <c r="F217" s="403">
        <v>165342768.09999999</v>
      </c>
      <c r="G217" s="404">
        <v>0</v>
      </c>
      <c r="H217" s="403">
        <v>165342768.09999999</v>
      </c>
      <c r="I217" s="402" t="s">
        <v>1485</v>
      </c>
      <c r="J217" s="402" t="s">
        <v>1011</v>
      </c>
      <c r="K217" s="402" t="s">
        <v>1511</v>
      </c>
      <c r="L217" s="402" t="s">
        <v>1512</v>
      </c>
      <c r="N217" s="91" cm="1">
        <f t="array" ref="N217">IF(D217="USD",1,_xll.BDH("USD"&amp;D217&amp;" CURNCY","PX_LAST",20240522))</f>
        <v>10.738300000000001</v>
      </c>
      <c r="O217" s="89">
        <f t="shared" si="4"/>
        <v>15397480.802361639</v>
      </c>
    </row>
    <row r="218" spans="3:15" ht="15" thickBot="1" x14ac:dyDescent="0.4">
      <c r="C218" s="401" t="s">
        <v>1510</v>
      </c>
      <c r="D218" s="402" t="s">
        <v>1513</v>
      </c>
      <c r="E218" s="404">
        <v>926.45</v>
      </c>
      <c r="F218" s="404">
        <v>926.45</v>
      </c>
      <c r="G218" s="404">
        <v>0</v>
      </c>
      <c r="H218" s="404">
        <v>926.45</v>
      </c>
      <c r="I218" s="402" t="s">
        <v>1485</v>
      </c>
      <c r="J218" s="402" t="s">
        <v>1011</v>
      </c>
      <c r="K218" s="402" t="s">
        <v>1511</v>
      </c>
      <c r="L218" s="402" t="s">
        <v>1512</v>
      </c>
      <c r="N218" s="91" cm="1">
        <f t="array" ref="N218">IF(D218="USD",1,_xll.BDH("USD"&amp;D218&amp;" CURNCY","PX_LAST",20240522))</f>
        <v>1.3508</v>
      </c>
      <c r="O218" s="89">
        <f t="shared" si="4"/>
        <v>685.85282795380522</v>
      </c>
    </row>
    <row r="219" spans="3:15" ht="15" thickBot="1" x14ac:dyDescent="0.4">
      <c r="C219" s="401" t="s">
        <v>1510</v>
      </c>
      <c r="D219" s="402" t="s">
        <v>1499</v>
      </c>
      <c r="E219" s="404">
        <v>5</v>
      </c>
      <c r="F219" s="404">
        <v>5</v>
      </c>
      <c r="G219" s="404">
        <v>0</v>
      </c>
      <c r="H219" s="404">
        <v>5</v>
      </c>
      <c r="I219" s="402" t="s">
        <v>1485</v>
      </c>
      <c r="J219" s="402" t="s">
        <v>1011</v>
      </c>
      <c r="K219" s="402" t="s">
        <v>1511</v>
      </c>
      <c r="L219" s="402" t="s">
        <v>1512</v>
      </c>
      <c r="N219" s="91">
        <v>36.299999999999997</v>
      </c>
      <c r="O219" s="89">
        <f t="shared" si="4"/>
        <v>0.13774104683195593</v>
      </c>
    </row>
    <row r="220" spans="3:15" ht="15" thickBot="1" x14ac:dyDescent="0.4">
      <c r="C220" s="401" t="s">
        <v>1510</v>
      </c>
      <c r="D220" s="402" t="s">
        <v>263</v>
      </c>
      <c r="E220" s="403">
        <v>1572476.75</v>
      </c>
      <c r="F220" s="403">
        <v>1572476.75</v>
      </c>
      <c r="G220" s="404">
        <v>0</v>
      </c>
      <c r="H220" s="403">
        <v>1572476.75</v>
      </c>
      <c r="I220" s="402" t="s">
        <v>1485</v>
      </c>
      <c r="J220" s="402" t="s">
        <v>1011</v>
      </c>
      <c r="K220" s="402" t="s">
        <v>1511</v>
      </c>
      <c r="L220" s="402" t="s">
        <v>1512</v>
      </c>
      <c r="N220" s="91" cm="1">
        <f t="array" ref="N220">IF(D220="USD",1,_xll.BDH("USD"&amp;D220&amp;" CURNCY","PX_LAST",20240522))</f>
        <v>1</v>
      </c>
      <c r="O220" s="89">
        <f t="shared" si="4"/>
        <v>1572476.75</v>
      </c>
    </row>
    <row r="221" spans="3:15" ht="15" thickBot="1" x14ac:dyDescent="0.4">
      <c r="C221" s="401" t="s">
        <v>1510</v>
      </c>
      <c r="D221" s="402" t="s">
        <v>1500</v>
      </c>
      <c r="E221" s="403">
        <v>394061.48</v>
      </c>
      <c r="F221" s="403">
        <v>394061.48</v>
      </c>
      <c r="G221" s="404">
        <v>0</v>
      </c>
      <c r="H221" s="403">
        <v>394061.48</v>
      </c>
      <c r="I221" s="402" t="s">
        <v>1485</v>
      </c>
      <c r="J221" s="402" t="s">
        <v>1011</v>
      </c>
      <c r="K221" s="402" t="s">
        <v>1511</v>
      </c>
      <c r="L221" s="402" t="s">
        <v>1512</v>
      </c>
      <c r="N221" s="91" cm="1">
        <f t="array" ref="N221">IF(D221="USD",1,_xll.BDH("USD"&amp;D221&amp;" CURNCY","PX_LAST",20240522))</f>
        <v>18.266200000000001</v>
      </c>
      <c r="O221" s="89">
        <f t="shared" si="4"/>
        <v>21573.259900800382</v>
      </c>
    </row>
    <row r="222" spans="3:15" ht="15" thickBot="1" x14ac:dyDescent="0.4">
      <c r="C222" s="401" t="s">
        <v>1514</v>
      </c>
      <c r="D222" s="402" t="s">
        <v>482</v>
      </c>
      <c r="E222" s="403">
        <v>8072.97</v>
      </c>
      <c r="F222" s="403">
        <v>8072.97</v>
      </c>
      <c r="G222" s="404">
        <v>0</v>
      </c>
      <c r="H222" s="403">
        <v>8072.97</v>
      </c>
      <c r="I222" s="402" t="s">
        <v>1485</v>
      </c>
      <c r="J222" s="402" t="s">
        <v>1039</v>
      </c>
      <c r="K222" s="402" t="s">
        <v>1515</v>
      </c>
      <c r="L222" s="402" t="s">
        <v>1516</v>
      </c>
    </row>
    <row r="223" spans="3:15" ht="15" thickBot="1" x14ac:dyDescent="0.4">
      <c r="C223" s="401" t="s">
        <v>1514</v>
      </c>
      <c r="D223" s="402" t="s">
        <v>483</v>
      </c>
      <c r="E223" s="404">
        <v>58.6</v>
      </c>
      <c r="F223" s="404">
        <v>58.6</v>
      </c>
      <c r="G223" s="404">
        <v>0</v>
      </c>
      <c r="H223" s="404">
        <v>58.6</v>
      </c>
      <c r="I223" s="402" t="s">
        <v>1485</v>
      </c>
      <c r="J223" s="402" t="s">
        <v>1039</v>
      </c>
      <c r="K223" s="402" t="s">
        <v>1515</v>
      </c>
      <c r="L223" s="402" t="s">
        <v>1516</v>
      </c>
    </row>
    <row r="224" spans="3:15" ht="15" thickBot="1" x14ac:dyDescent="0.4">
      <c r="C224" s="401" t="s">
        <v>1514</v>
      </c>
      <c r="D224" s="402" t="s">
        <v>481</v>
      </c>
      <c r="E224" s="403">
        <v>14439.53</v>
      </c>
      <c r="F224" s="403">
        <v>14439.53</v>
      </c>
      <c r="G224" s="404">
        <v>0</v>
      </c>
      <c r="H224" s="403">
        <v>14439.53</v>
      </c>
      <c r="I224" s="402" t="s">
        <v>1485</v>
      </c>
      <c r="J224" s="402" t="s">
        <v>1039</v>
      </c>
      <c r="K224" s="402" t="s">
        <v>1515</v>
      </c>
      <c r="L224" s="402" t="s">
        <v>1516</v>
      </c>
    </row>
    <row r="225" spans="3:17" ht="15" thickBot="1" x14ac:dyDescent="0.4">
      <c r="C225" s="401" t="s">
        <v>1514</v>
      </c>
      <c r="D225" s="402" t="s">
        <v>256</v>
      </c>
      <c r="E225" s="403">
        <v>513106.08</v>
      </c>
      <c r="F225" s="403">
        <v>513106.08</v>
      </c>
      <c r="G225" s="404">
        <v>0</v>
      </c>
      <c r="H225" s="403">
        <v>513106.08</v>
      </c>
      <c r="I225" s="402" t="s">
        <v>1485</v>
      </c>
      <c r="J225" s="402" t="s">
        <v>1039</v>
      </c>
      <c r="K225" s="402" t="s">
        <v>1515</v>
      </c>
      <c r="L225" s="402" t="s">
        <v>1516</v>
      </c>
    </row>
    <row r="226" spans="3:17" ht="15" thickBot="1" x14ac:dyDescent="0.4">
      <c r="C226" s="401" t="s">
        <v>1514</v>
      </c>
      <c r="D226" s="402" t="s">
        <v>488</v>
      </c>
      <c r="E226" s="403">
        <v>53116.21</v>
      </c>
      <c r="F226" s="403">
        <v>53116.21</v>
      </c>
      <c r="G226" s="404">
        <v>0</v>
      </c>
      <c r="H226" s="403">
        <v>53116.21</v>
      </c>
      <c r="I226" s="402" t="s">
        <v>1485</v>
      </c>
      <c r="J226" s="402" t="s">
        <v>1039</v>
      </c>
      <c r="K226" s="402" t="s">
        <v>1515</v>
      </c>
      <c r="L226" s="402" t="s">
        <v>1516</v>
      </c>
    </row>
    <row r="227" spans="3:17" ht="15" thickBot="1" x14ac:dyDescent="0.4">
      <c r="C227" s="401" t="s">
        <v>1514</v>
      </c>
      <c r="D227" s="402" t="s">
        <v>487</v>
      </c>
      <c r="E227" s="404">
        <v>45.28</v>
      </c>
      <c r="F227" s="404">
        <v>45.28</v>
      </c>
      <c r="G227" s="404">
        <v>0</v>
      </c>
      <c r="H227" s="404">
        <v>45.28</v>
      </c>
      <c r="I227" s="402" t="s">
        <v>1485</v>
      </c>
      <c r="J227" s="402" t="s">
        <v>1039</v>
      </c>
      <c r="K227" s="402" t="s">
        <v>1515</v>
      </c>
      <c r="L227" s="402" t="s">
        <v>1516</v>
      </c>
    </row>
    <row r="228" spans="3:17" ht="15" thickBot="1" x14ac:dyDescent="0.4">
      <c r="C228" s="401" t="s">
        <v>1514</v>
      </c>
      <c r="D228" s="402" t="s">
        <v>263</v>
      </c>
      <c r="E228" s="403">
        <v>26286.11</v>
      </c>
      <c r="F228" s="403">
        <v>26286.11</v>
      </c>
      <c r="G228" s="404">
        <v>0</v>
      </c>
      <c r="H228" s="403">
        <v>26286.11</v>
      </c>
      <c r="I228" s="402" t="s">
        <v>1485</v>
      </c>
      <c r="J228" s="402" t="s">
        <v>1039</v>
      </c>
      <c r="K228" s="402" t="s">
        <v>1515</v>
      </c>
      <c r="L228" s="402" t="s">
        <v>1516</v>
      </c>
    </row>
    <row r="230" spans="3:17" x14ac:dyDescent="0.35">
      <c r="O230" s="175">
        <f>SUM(O198:O221)</f>
        <v>29848024.991651237</v>
      </c>
      <c r="P230">
        <v>178.5</v>
      </c>
      <c r="Q230" s="107">
        <f>O230/(P230*10000)</f>
        <v>16.721582628376044</v>
      </c>
    </row>
    <row r="235" spans="3:17" ht="15" thickBot="1" x14ac:dyDescent="0.4">
      <c r="C235" s="401" t="s">
        <v>1484</v>
      </c>
      <c r="D235" s="402" t="s">
        <v>483</v>
      </c>
      <c r="E235" s="403">
        <v>1848.62</v>
      </c>
      <c r="F235" s="403">
        <v>1848.62</v>
      </c>
      <c r="G235" s="404">
        <v>0</v>
      </c>
      <c r="H235" s="403">
        <v>1848.62</v>
      </c>
      <c r="I235" s="402" t="s">
        <v>1485</v>
      </c>
      <c r="J235" s="402" t="s">
        <v>1342</v>
      </c>
      <c r="K235" s="402" t="s">
        <v>1486</v>
      </c>
      <c r="L235" s="402" t="s">
        <v>1487</v>
      </c>
    </row>
    <row r="236" spans="3:17" ht="15" thickBot="1" x14ac:dyDescent="0.4">
      <c r="C236" s="401" t="s">
        <v>1484</v>
      </c>
      <c r="D236" s="402" t="s">
        <v>481</v>
      </c>
      <c r="E236" s="404">
        <v>193.24</v>
      </c>
      <c r="F236" s="404">
        <v>193.24</v>
      </c>
      <c r="G236" s="404">
        <v>0</v>
      </c>
      <c r="H236" s="404">
        <v>193.24</v>
      </c>
      <c r="I236" s="402" t="s">
        <v>1485</v>
      </c>
      <c r="J236" s="402" t="s">
        <v>1342</v>
      </c>
      <c r="K236" s="402" t="s">
        <v>1486</v>
      </c>
      <c r="L236" s="402" t="s">
        <v>1487</v>
      </c>
    </row>
    <row r="237" spans="3:17" ht="15" thickBot="1" x14ac:dyDescent="0.4">
      <c r="C237" s="401" t="s">
        <v>1484</v>
      </c>
      <c r="D237" s="402" t="s">
        <v>256</v>
      </c>
      <c r="E237" s="403">
        <v>115337.13</v>
      </c>
      <c r="F237" s="403">
        <v>115337.13</v>
      </c>
      <c r="G237" s="404">
        <v>0</v>
      </c>
      <c r="H237" s="403">
        <v>115337.13</v>
      </c>
      <c r="I237" s="402" t="s">
        <v>1485</v>
      </c>
      <c r="J237" s="402" t="s">
        <v>1342</v>
      </c>
      <c r="K237" s="402" t="s">
        <v>1486</v>
      </c>
      <c r="L237" s="402" t="s">
        <v>1487</v>
      </c>
    </row>
    <row r="238" spans="3:17" ht="15" thickBot="1" x14ac:dyDescent="0.4">
      <c r="C238" s="401" t="s">
        <v>1484</v>
      </c>
      <c r="D238" s="402" t="s">
        <v>1491</v>
      </c>
      <c r="E238" s="404">
        <v>0.13</v>
      </c>
      <c r="F238" s="404">
        <v>0.13</v>
      </c>
      <c r="G238" s="404">
        <v>0</v>
      </c>
      <c r="H238" s="404">
        <v>0.13</v>
      </c>
      <c r="I238" s="402" t="s">
        <v>1485</v>
      </c>
      <c r="J238" s="402" t="s">
        <v>1342</v>
      </c>
      <c r="K238" s="402" t="s">
        <v>1486</v>
      </c>
      <c r="L238" s="402" t="s">
        <v>1487</v>
      </c>
    </row>
    <row r="239" spans="3:17" ht="15" thickBot="1" x14ac:dyDescent="0.4">
      <c r="C239" s="401" t="s">
        <v>1484</v>
      </c>
      <c r="D239" s="402" t="s">
        <v>1498</v>
      </c>
      <c r="E239" s="404">
        <v>0.51</v>
      </c>
      <c r="F239" s="404">
        <v>0.51</v>
      </c>
      <c r="G239" s="404">
        <v>0</v>
      </c>
      <c r="H239" s="404">
        <v>0.51</v>
      </c>
      <c r="I239" s="402" t="s">
        <v>1485</v>
      </c>
      <c r="J239" s="402" t="s">
        <v>1342</v>
      </c>
      <c r="K239" s="402" t="s">
        <v>1486</v>
      </c>
      <c r="L239" s="402" t="s">
        <v>1487</v>
      </c>
    </row>
    <row r="240" spans="3:17" ht="15" thickBot="1" x14ac:dyDescent="0.4">
      <c r="C240" s="401" t="s">
        <v>1484</v>
      </c>
      <c r="D240" s="402" t="s">
        <v>1499</v>
      </c>
      <c r="E240" s="404">
        <v>3.4</v>
      </c>
      <c r="F240" s="404">
        <v>3.4</v>
      </c>
      <c r="G240" s="404">
        <v>0</v>
      </c>
      <c r="H240" s="404">
        <v>3.4</v>
      </c>
      <c r="I240" s="402" t="s">
        <v>1485</v>
      </c>
      <c r="J240" s="402" t="s">
        <v>1342</v>
      </c>
      <c r="K240" s="402" t="s">
        <v>1486</v>
      </c>
      <c r="L240" s="402" t="s">
        <v>1487</v>
      </c>
    </row>
    <row r="241" spans="3:15" ht="15" thickBot="1" x14ac:dyDescent="0.4">
      <c r="C241" s="401" t="s">
        <v>1484</v>
      </c>
      <c r="D241" s="402" t="s">
        <v>263</v>
      </c>
      <c r="E241" s="403">
        <v>2950.55</v>
      </c>
      <c r="F241" s="403">
        <v>2950.55</v>
      </c>
      <c r="G241" s="404">
        <v>0</v>
      </c>
      <c r="H241" s="403">
        <v>2950.55</v>
      </c>
      <c r="I241" s="402" t="s">
        <v>1485</v>
      </c>
      <c r="J241" s="402" t="s">
        <v>1342</v>
      </c>
      <c r="K241" s="402" t="s">
        <v>1486</v>
      </c>
      <c r="L241" s="402" t="s">
        <v>1487</v>
      </c>
    </row>
    <row r="242" spans="3:15" ht="15" thickBot="1" x14ac:dyDescent="0.4">
      <c r="C242" s="401" t="s">
        <v>1501</v>
      </c>
      <c r="D242" s="402" t="s">
        <v>483</v>
      </c>
      <c r="E242" s="403">
        <v>16256.2</v>
      </c>
      <c r="F242" s="403">
        <v>16256.2</v>
      </c>
      <c r="G242" s="404">
        <v>0</v>
      </c>
      <c r="H242" s="403">
        <v>16256.2</v>
      </c>
      <c r="I242" s="402" t="s">
        <v>1485</v>
      </c>
      <c r="J242" s="402" t="s">
        <v>1341</v>
      </c>
      <c r="K242" s="402" t="s">
        <v>1502</v>
      </c>
      <c r="L242" s="402" t="s">
        <v>1503</v>
      </c>
    </row>
    <row r="243" spans="3:15" ht="15" thickBot="1" x14ac:dyDescent="0.4">
      <c r="C243" s="401" t="s">
        <v>1501</v>
      </c>
      <c r="D243" s="402" t="s">
        <v>481</v>
      </c>
      <c r="E243" s="403">
        <v>13522.85</v>
      </c>
      <c r="F243" s="403">
        <v>13522.85</v>
      </c>
      <c r="G243" s="404">
        <v>0</v>
      </c>
      <c r="H243" s="403">
        <v>13522.85</v>
      </c>
      <c r="I243" s="402" t="s">
        <v>1485</v>
      </c>
      <c r="J243" s="402" t="s">
        <v>1341</v>
      </c>
      <c r="K243" s="402" t="s">
        <v>1502</v>
      </c>
      <c r="L243" s="402" t="s">
        <v>1503</v>
      </c>
    </row>
    <row r="244" spans="3:15" ht="15" thickBot="1" x14ac:dyDescent="0.4">
      <c r="C244" s="401" t="s">
        <v>1501</v>
      </c>
      <c r="D244" s="402" t="s">
        <v>256</v>
      </c>
      <c r="E244" s="403">
        <v>893440.15</v>
      </c>
      <c r="F244" s="403">
        <v>893440.15</v>
      </c>
      <c r="G244" s="404">
        <v>0</v>
      </c>
      <c r="H244" s="403">
        <v>893440.15</v>
      </c>
      <c r="I244" s="402" t="s">
        <v>1485</v>
      </c>
      <c r="J244" s="402" t="s">
        <v>1341</v>
      </c>
      <c r="K244" s="402" t="s">
        <v>1502</v>
      </c>
      <c r="L244" s="402" t="s">
        <v>1503</v>
      </c>
    </row>
    <row r="245" spans="3:15" ht="15" thickBot="1" x14ac:dyDescent="0.4">
      <c r="C245" s="401" t="s">
        <v>1501</v>
      </c>
      <c r="D245" s="402" t="s">
        <v>1498</v>
      </c>
      <c r="E245" s="404">
        <v>0.01</v>
      </c>
      <c r="F245" s="404">
        <v>0.01</v>
      </c>
      <c r="G245" s="404">
        <v>0</v>
      </c>
      <c r="H245" s="404">
        <v>0.01</v>
      </c>
      <c r="I245" s="402" t="s">
        <v>1485</v>
      </c>
      <c r="J245" s="402" t="s">
        <v>1341</v>
      </c>
      <c r="K245" s="402" t="s">
        <v>1502</v>
      </c>
      <c r="L245" s="402" t="s">
        <v>1503</v>
      </c>
    </row>
    <row r="246" spans="3:15" ht="15" thickBot="1" x14ac:dyDescent="0.4">
      <c r="C246" s="401" t="s">
        <v>1501</v>
      </c>
      <c r="D246" s="402" t="s">
        <v>1499</v>
      </c>
      <c r="E246" s="404">
        <v>0.1</v>
      </c>
      <c r="F246" s="404">
        <v>0.1</v>
      </c>
      <c r="G246" s="404">
        <v>0</v>
      </c>
      <c r="H246" s="404">
        <v>0.1</v>
      </c>
      <c r="I246" s="402" t="s">
        <v>1485</v>
      </c>
      <c r="J246" s="402" t="s">
        <v>1341</v>
      </c>
      <c r="K246" s="402" t="s">
        <v>1502</v>
      </c>
      <c r="L246" s="402" t="s">
        <v>1503</v>
      </c>
    </row>
    <row r="247" spans="3:15" ht="15" thickBot="1" x14ac:dyDescent="0.4">
      <c r="C247" s="401" t="s">
        <v>1501</v>
      </c>
      <c r="D247" s="402" t="s">
        <v>263</v>
      </c>
      <c r="E247" s="403">
        <v>13798.16</v>
      </c>
      <c r="F247" s="403">
        <v>13798.16</v>
      </c>
      <c r="G247" s="404">
        <v>0</v>
      </c>
      <c r="H247" s="403">
        <v>13798.16</v>
      </c>
      <c r="I247" s="402" t="s">
        <v>1485</v>
      </c>
      <c r="J247" s="402" t="s">
        <v>1341</v>
      </c>
      <c r="K247" s="402" t="s">
        <v>1502</v>
      </c>
      <c r="L247" s="402" t="s">
        <v>1503</v>
      </c>
    </row>
    <row r="248" spans="3:15" ht="15" thickBot="1" x14ac:dyDescent="0.4">
      <c r="C248" s="401" t="s">
        <v>1507</v>
      </c>
      <c r="D248" s="402" t="s">
        <v>482</v>
      </c>
      <c r="E248" s="403">
        <v>958125</v>
      </c>
      <c r="F248" s="403">
        <v>958125</v>
      </c>
      <c r="G248" s="404">
        <v>0</v>
      </c>
      <c r="H248" s="403">
        <v>958125</v>
      </c>
      <c r="I248" s="402" t="s">
        <v>1485</v>
      </c>
      <c r="J248" s="402" t="s">
        <v>1037</v>
      </c>
      <c r="K248" s="402" t="s">
        <v>1508</v>
      </c>
      <c r="L248" s="402" t="s">
        <v>1509</v>
      </c>
    </row>
    <row r="249" spans="3:15" ht="15" thickBot="1" x14ac:dyDescent="0.4">
      <c r="C249" s="401" t="s">
        <v>1507</v>
      </c>
      <c r="D249" s="402" t="s">
        <v>483</v>
      </c>
      <c r="E249" s="403">
        <v>55252.959999999999</v>
      </c>
      <c r="F249" s="403">
        <v>55252.959999999999</v>
      </c>
      <c r="G249" s="404">
        <v>0</v>
      </c>
      <c r="H249" s="403">
        <v>55252.959999999999</v>
      </c>
      <c r="I249" s="402" t="s">
        <v>1485</v>
      </c>
      <c r="J249" s="402" t="s">
        <v>1037</v>
      </c>
      <c r="K249" s="402" t="s">
        <v>1508</v>
      </c>
      <c r="L249" s="402" t="s">
        <v>1509</v>
      </c>
    </row>
    <row r="250" spans="3:15" ht="15" thickBot="1" x14ac:dyDescent="0.4">
      <c r="C250" s="401" t="s">
        <v>1507</v>
      </c>
      <c r="D250" s="402" t="s">
        <v>481</v>
      </c>
      <c r="E250" s="403">
        <v>11281.67</v>
      </c>
      <c r="F250" s="403">
        <v>11281.67</v>
      </c>
      <c r="G250" s="404">
        <v>0</v>
      </c>
      <c r="H250" s="403">
        <v>11281.67</v>
      </c>
      <c r="I250" s="402" t="s">
        <v>1485</v>
      </c>
      <c r="J250" s="402" t="s">
        <v>1037</v>
      </c>
      <c r="K250" s="402" t="s">
        <v>1508</v>
      </c>
      <c r="L250" s="402" t="s">
        <v>1509</v>
      </c>
    </row>
    <row r="251" spans="3:15" ht="15" thickBot="1" x14ac:dyDescent="0.4">
      <c r="C251" s="401" t="s">
        <v>1507</v>
      </c>
      <c r="D251" s="402" t="s">
        <v>256</v>
      </c>
      <c r="E251" s="403">
        <v>478444.88</v>
      </c>
      <c r="F251" s="403">
        <v>478444.88</v>
      </c>
      <c r="G251" s="404">
        <v>0</v>
      </c>
      <c r="H251" s="403">
        <v>478444.88</v>
      </c>
      <c r="I251" s="402" t="s">
        <v>1485</v>
      </c>
      <c r="J251" s="402" t="s">
        <v>1037</v>
      </c>
      <c r="K251" s="402" t="s">
        <v>1508</v>
      </c>
      <c r="L251" s="402" t="s">
        <v>1509</v>
      </c>
    </row>
    <row r="252" spans="3:15" ht="15" thickBot="1" x14ac:dyDescent="0.4">
      <c r="C252" s="401" t="s">
        <v>1507</v>
      </c>
      <c r="D252" s="402" t="s">
        <v>263</v>
      </c>
      <c r="E252" s="403">
        <v>327944.63</v>
      </c>
      <c r="F252" s="403">
        <v>327944.63</v>
      </c>
      <c r="G252" s="404">
        <v>0</v>
      </c>
      <c r="H252" s="403">
        <v>327944.63</v>
      </c>
      <c r="I252" s="402" t="s">
        <v>1485</v>
      </c>
      <c r="J252" s="402" t="s">
        <v>1037</v>
      </c>
      <c r="K252" s="402" t="s">
        <v>1508</v>
      </c>
      <c r="L252" s="402" t="s">
        <v>1509</v>
      </c>
    </row>
    <row r="253" spans="3:15" ht="15" thickBot="1" x14ac:dyDescent="0.4">
      <c r="C253" s="401" t="s">
        <v>1510</v>
      </c>
      <c r="D253" s="402" t="s">
        <v>482</v>
      </c>
      <c r="E253" s="403">
        <v>813330.34</v>
      </c>
      <c r="F253" s="403">
        <v>813330.34</v>
      </c>
      <c r="G253" s="404">
        <v>0</v>
      </c>
      <c r="H253" s="403">
        <v>813330.34</v>
      </c>
      <c r="I253" s="402" t="s">
        <v>1485</v>
      </c>
      <c r="J253" s="402" t="s">
        <v>1011</v>
      </c>
      <c r="K253" s="402" t="s">
        <v>1511</v>
      </c>
      <c r="L253" s="402" t="s">
        <v>1512</v>
      </c>
      <c r="N253" s="91" cm="1">
        <f t="array" ref="N253">IF(D253="USD",1,_xll.BDH("USD"&amp;D253&amp;" CURNCY","PX_LAST",20240618))</f>
        <v>1.5024</v>
      </c>
      <c r="O253" s="89">
        <f t="shared" ref="O253" si="5">E253/N253</f>
        <v>541354.06017039402</v>
      </c>
    </row>
    <row r="254" spans="3:15" ht="15" thickBot="1" x14ac:dyDescent="0.4">
      <c r="C254" s="401" t="s">
        <v>1510</v>
      </c>
      <c r="D254" s="402" t="s">
        <v>1488</v>
      </c>
      <c r="E254" s="403">
        <v>249039.42</v>
      </c>
      <c r="F254" s="403">
        <v>249039.42</v>
      </c>
      <c r="G254" s="404">
        <v>0</v>
      </c>
      <c r="H254" s="403">
        <v>249039.42</v>
      </c>
      <c r="I254" s="402" t="s">
        <v>1485</v>
      </c>
      <c r="J254" s="402" t="s">
        <v>1011</v>
      </c>
      <c r="K254" s="402" t="s">
        <v>1511</v>
      </c>
      <c r="L254" s="402" t="s">
        <v>1512</v>
      </c>
      <c r="N254" s="91" cm="1">
        <f t="array" ref="N254">IF(D254="USD",1,_xll.BDH("USD"&amp;D254&amp;" CURNCY","PX_LAST",20240618))</f>
        <v>5.4352</v>
      </c>
      <c r="O254" s="89">
        <f t="shared" ref="O254:O276" si="6">E254/N254</f>
        <v>45819.734324403886</v>
      </c>
    </row>
    <row r="255" spans="3:15" ht="15" thickBot="1" x14ac:dyDescent="0.4">
      <c r="C255" s="401" t="s">
        <v>1510</v>
      </c>
      <c r="D255" s="402" t="s">
        <v>483</v>
      </c>
      <c r="E255" s="403">
        <v>783898.58</v>
      </c>
      <c r="F255" s="403">
        <v>783898.58</v>
      </c>
      <c r="G255" s="404">
        <v>0</v>
      </c>
      <c r="H255" s="403">
        <v>783898.58</v>
      </c>
      <c r="I255" s="402" t="s">
        <v>1485</v>
      </c>
      <c r="J255" s="402" t="s">
        <v>1011</v>
      </c>
      <c r="K255" s="402" t="s">
        <v>1511</v>
      </c>
      <c r="L255" s="402" t="s">
        <v>1512</v>
      </c>
      <c r="N255" s="91" cm="1">
        <f t="array" ref="N255">IF(D255="USD",1,_xll.BDH("USD"&amp;D255&amp;" CURNCY","PX_LAST",20240618))</f>
        <v>1.3717999999999999</v>
      </c>
      <c r="O255" s="89">
        <f t="shared" si="6"/>
        <v>571437.95013850415</v>
      </c>
    </row>
    <row r="256" spans="3:15" ht="15" thickBot="1" x14ac:dyDescent="0.4">
      <c r="C256" s="401" t="s">
        <v>1510</v>
      </c>
      <c r="D256" s="402" t="s">
        <v>484</v>
      </c>
      <c r="E256" s="403">
        <v>30269.25</v>
      </c>
      <c r="F256" s="403">
        <v>30269.25</v>
      </c>
      <c r="G256" s="404">
        <v>0</v>
      </c>
      <c r="H256" s="403">
        <v>30269.25</v>
      </c>
      <c r="I256" s="402" t="s">
        <v>1485</v>
      </c>
      <c r="J256" s="402" t="s">
        <v>1011</v>
      </c>
      <c r="K256" s="402" t="s">
        <v>1511</v>
      </c>
      <c r="L256" s="402" t="s">
        <v>1512</v>
      </c>
      <c r="N256" s="91" cm="1">
        <f t="array" ref="N256">IF(D256="USD",1,_xll.BDH("USD"&amp;D256&amp;" CURNCY","PX_LAST",20240618))</f>
        <v>0.88419999999999999</v>
      </c>
      <c r="O256" s="89">
        <f t="shared" si="6"/>
        <v>34233.487898665458</v>
      </c>
    </row>
    <row r="257" spans="3:15" ht="15" thickBot="1" x14ac:dyDescent="0.4">
      <c r="C257" s="401" t="s">
        <v>1510</v>
      </c>
      <c r="D257" s="402" t="s">
        <v>1489</v>
      </c>
      <c r="E257" s="403">
        <v>2036756.51</v>
      </c>
      <c r="F257" s="403">
        <v>2036756.51</v>
      </c>
      <c r="G257" s="404">
        <v>0</v>
      </c>
      <c r="H257" s="403">
        <v>2036756.51</v>
      </c>
      <c r="I257" s="402" t="s">
        <v>1485</v>
      </c>
      <c r="J257" s="402" t="s">
        <v>1011</v>
      </c>
      <c r="K257" s="402" t="s">
        <v>1511</v>
      </c>
      <c r="L257" s="402" t="s">
        <v>1512</v>
      </c>
      <c r="N257" s="91" cm="1">
        <f t="array" ref="N257">IF(D257="USD",1,_xll.BDH("USD"&amp;D257&amp;" CURNCY","PX_LAST",20240618))</f>
        <v>7.2710999999999997</v>
      </c>
      <c r="O257" s="89">
        <f t="shared" si="6"/>
        <v>280116.69623578276</v>
      </c>
    </row>
    <row r="258" spans="3:15" ht="15" thickBot="1" x14ac:dyDescent="0.4">
      <c r="C258" s="401" t="s">
        <v>1510</v>
      </c>
      <c r="D258" s="402" t="s">
        <v>1490</v>
      </c>
      <c r="E258" s="403">
        <v>3727.55</v>
      </c>
      <c r="F258" s="403">
        <v>3727.55</v>
      </c>
      <c r="G258" s="404">
        <v>0</v>
      </c>
      <c r="H258" s="403">
        <v>3727.55</v>
      </c>
      <c r="I258" s="402" t="s">
        <v>1485</v>
      </c>
      <c r="J258" s="402" t="s">
        <v>1011</v>
      </c>
      <c r="K258" s="402" t="s">
        <v>1511</v>
      </c>
      <c r="L258" s="402" t="s">
        <v>1512</v>
      </c>
      <c r="N258" s="91" cm="1">
        <f t="array" ref="N258">IF(D258="USD",1,_xll.BDH("USD"&amp;D258&amp;" CURNCY","PX_LAST",20240618))</f>
        <v>23.120799999999999</v>
      </c>
      <c r="O258" s="89">
        <f t="shared" si="6"/>
        <v>161.22063250406561</v>
      </c>
    </row>
    <row r="259" spans="3:15" ht="15" thickBot="1" x14ac:dyDescent="0.4">
      <c r="C259" s="401" t="s">
        <v>1510</v>
      </c>
      <c r="D259" s="402" t="s">
        <v>481</v>
      </c>
      <c r="E259" s="403">
        <v>1219748.25</v>
      </c>
      <c r="F259" s="403">
        <v>1219748.25</v>
      </c>
      <c r="G259" s="404">
        <v>0</v>
      </c>
      <c r="H259" s="403">
        <v>1219748.25</v>
      </c>
      <c r="I259" s="402" t="s">
        <v>1485</v>
      </c>
      <c r="J259" s="402" t="s">
        <v>1011</v>
      </c>
      <c r="K259" s="402" t="s">
        <v>1511</v>
      </c>
      <c r="L259" s="402" t="s">
        <v>1512</v>
      </c>
      <c r="N259" s="91" cm="1">
        <f t="array" ref="N259">IF(D259="USD",1,_xll.BDH("USD"&amp;D259&amp;" CURNCY","PX_LAST",20240618))</f>
        <v>0.93110000000000004</v>
      </c>
      <c r="O259" s="89">
        <f t="shared" si="6"/>
        <v>1310007.7864890988</v>
      </c>
    </row>
    <row r="260" spans="3:15" ht="15" thickBot="1" x14ac:dyDescent="0.4">
      <c r="C260" s="401" t="s">
        <v>1510</v>
      </c>
      <c r="D260" s="402" t="s">
        <v>256</v>
      </c>
      <c r="E260" s="403">
        <v>3238111.13</v>
      </c>
      <c r="F260" s="403">
        <v>3238111.13</v>
      </c>
      <c r="G260" s="404">
        <v>0</v>
      </c>
      <c r="H260" s="403">
        <v>3238111.13</v>
      </c>
      <c r="I260" s="402" t="s">
        <v>1485</v>
      </c>
      <c r="J260" s="402" t="s">
        <v>1011</v>
      </c>
      <c r="K260" s="402" t="s">
        <v>1511</v>
      </c>
      <c r="L260" s="402" t="s">
        <v>1512</v>
      </c>
      <c r="N260" s="91" cm="1">
        <f t="array" ref="N260">IF(D260="USD",1,_xll.BDH("USD"&amp;D260&amp;" CURNCY","PX_LAST",20240618))</f>
        <v>0.78690000000000004</v>
      </c>
      <c r="O260" s="89">
        <f t="shared" si="6"/>
        <v>4115022.4043715843</v>
      </c>
    </row>
    <row r="261" spans="3:15" ht="15" thickBot="1" x14ac:dyDescent="0.4">
      <c r="C261" s="401" t="s">
        <v>1510</v>
      </c>
      <c r="D261" s="402" t="s">
        <v>1492</v>
      </c>
      <c r="E261" s="403">
        <v>1081105</v>
      </c>
      <c r="F261" s="403">
        <v>1081105</v>
      </c>
      <c r="G261" s="404">
        <v>0</v>
      </c>
      <c r="H261" s="403">
        <v>1081105</v>
      </c>
      <c r="I261" s="402" t="s">
        <v>1485</v>
      </c>
      <c r="J261" s="402" t="s">
        <v>1011</v>
      </c>
      <c r="K261" s="402" t="s">
        <v>1511</v>
      </c>
      <c r="L261" s="402" t="s">
        <v>1512</v>
      </c>
      <c r="N261" s="91" cm="1">
        <f t="array" ref="N261">IF(D261="USD",1,_xll.BDH("USD"&amp;D261&amp;" CURNCY","PX_LAST",20240618))</f>
        <v>367.41</v>
      </c>
      <c r="O261" s="89">
        <f t="shared" si="6"/>
        <v>2942.5029258866116</v>
      </c>
    </row>
    <row r="262" spans="3:15" ht="15" thickBot="1" x14ac:dyDescent="0.4">
      <c r="C262" s="401" t="s">
        <v>1510</v>
      </c>
      <c r="D262" s="402" t="s">
        <v>1506</v>
      </c>
      <c r="E262" s="403">
        <v>157189809</v>
      </c>
      <c r="F262" s="403">
        <v>157189808.09</v>
      </c>
      <c r="G262" s="404">
        <v>0.91</v>
      </c>
      <c r="H262" s="403">
        <v>157189808.09</v>
      </c>
      <c r="I262" s="402" t="s">
        <v>1485</v>
      </c>
      <c r="J262" s="402" t="s">
        <v>1011</v>
      </c>
      <c r="K262" s="402" t="s">
        <v>1511</v>
      </c>
      <c r="L262" s="402" t="s">
        <v>1512</v>
      </c>
      <c r="N262" s="91" cm="1">
        <f t="array" ref="N262">IF(D262="USD",1,_xll.BDH("USD"&amp;D262&amp;" CURNCY","PX_LAST",20240619))</f>
        <v>16365</v>
      </c>
      <c r="O262" s="89">
        <f t="shared" si="6"/>
        <v>9605.2434463794689</v>
      </c>
    </row>
    <row r="263" spans="3:15" ht="15" thickBot="1" x14ac:dyDescent="0.4">
      <c r="C263" s="401" t="s">
        <v>1510</v>
      </c>
      <c r="D263" s="402" t="s">
        <v>1493</v>
      </c>
      <c r="E263" s="403">
        <v>1916.22</v>
      </c>
      <c r="F263" s="403">
        <v>1916.22</v>
      </c>
      <c r="G263" s="404">
        <v>0</v>
      </c>
      <c r="H263" s="403">
        <v>1916.22</v>
      </c>
      <c r="I263" s="402" t="s">
        <v>1485</v>
      </c>
      <c r="J263" s="402" t="s">
        <v>1011</v>
      </c>
      <c r="K263" s="402" t="s">
        <v>1511</v>
      </c>
      <c r="L263" s="402" t="s">
        <v>1512</v>
      </c>
      <c r="N263" s="91" cm="1">
        <f t="array" ref="N263">IF(D263="USD",1,_xll.BDH("USD"&amp;D263&amp;" CURNCY","PX_LAST",20240618))</f>
        <v>3.7235</v>
      </c>
      <c r="O263" s="89">
        <f t="shared" si="6"/>
        <v>514.62870954746882</v>
      </c>
    </row>
    <row r="264" spans="3:15" ht="15" thickBot="1" x14ac:dyDescent="0.4">
      <c r="C264" s="401" t="s">
        <v>1510</v>
      </c>
      <c r="D264" s="402" t="s">
        <v>485</v>
      </c>
      <c r="E264" s="403">
        <v>358432490</v>
      </c>
      <c r="F264" s="403">
        <v>358432490</v>
      </c>
      <c r="G264" s="404">
        <v>0</v>
      </c>
      <c r="H264" s="403">
        <v>358432490</v>
      </c>
      <c r="I264" s="402" t="s">
        <v>1485</v>
      </c>
      <c r="J264" s="402" t="s">
        <v>1011</v>
      </c>
      <c r="K264" s="402" t="s">
        <v>1511</v>
      </c>
      <c r="L264" s="402" t="s">
        <v>1512</v>
      </c>
      <c r="N264" s="91" cm="1">
        <f t="array" ref="N264">IF(D264="USD",1,_xll.BDH("USD"&amp;D264&amp;" CURNCY","PX_LAST",20240618))</f>
        <v>157.86000000000001</v>
      </c>
      <c r="O264" s="89">
        <f t="shared" si="6"/>
        <v>2270571.9624984162</v>
      </c>
    </row>
    <row r="265" spans="3:15" ht="15" thickBot="1" x14ac:dyDescent="0.4">
      <c r="C265" s="401" t="s">
        <v>1510</v>
      </c>
      <c r="D265" s="402" t="s">
        <v>1494</v>
      </c>
      <c r="E265" s="403">
        <v>14626015</v>
      </c>
      <c r="F265" s="403">
        <v>14626015</v>
      </c>
      <c r="G265" s="404">
        <v>0</v>
      </c>
      <c r="H265" s="403">
        <v>14626015</v>
      </c>
      <c r="I265" s="402" t="s">
        <v>1485</v>
      </c>
      <c r="J265" s="402" t="s">
        <v>1011</v>
      </c>
      <c r="K265" s="402" t="s">
        <v>1511</v>
      </c>
      <c r="L265" s="402" t="s">
        <v>1512</v>
      </c>
      <c r="N265" s="91" cm="1">
        <f t="array" ref="N265">IF(D265="USD",1,_xll.BDH("USD"&amp;D265&amp;" CURNCY","PX_LAST",20240618))</f>
        <v>1381.2</v>
      </c>
      <c r="O265" s="89">
        <f t="shared" si="6"/>
        <v>10589.353460758761</v>
      </c>
    </row>
    <row r="266" spans="3:15" ht="15" thickBot="1" x14ac:dyDescent="0.4">
      <c r="C266" s="401" t="s">
        <v>1510</v>
      </c>
      <c r="D266" s="402" t="s">
        <v>1495</v>
      </c>
      <c r="E266" s="403">
        <v>25513979.989999998</v>
      </c>
      <c r="F266" s="403">
        <v>25513979.989999998</v>
      </c>
      <c r="G266" s="404">
        <v>0</v>
      </c>
      <c r="H266" s="403">
        <v>25513979.989999998</v>
      </c>
      <c r="I266" s="402" t="s">
        <v>1485</v>
      </c>
      <c r="J266" s="402" t="s">
        <v>1011</v>
      </c>
      <c r="K266" s="402" t="s">
        <v>1511</v>
      </c>
      <c r="L266" s="402" t="s">
        <v>1512</v>
      </c>
      <c r="N266" s="91" cm="1">
        <f t="array" ref="N266">IF(D266="USD",1,_xll.BDH("USD"&amp;D266&amp;" CURNCY","PX_LAST",20240618))</f>
        <v>18.412600000000001</v>
      </c>
      <c r="O266" s="89">
        <f t="shared" si="6"/>
        <v>1385680.4574041688</v>
      </c>
    </row>
    <row r="267" spans="3:15" ht="15" thickBot="1" x14ac:dyDescent="0.4">
      <c r="C267" s="401" t="s">
        <v>1510</v>
      </c>
      <c r="D267" s="402" t="s">
        <v>488</v>
      </c>
      <c r="E267" s="403">
        <v>6125045.1699999999</v>
      </c>
      <c r="F267" s="403">
        <v>6125045.1699999999</v>
      </c>
      <c r="G267" s="404">
        <v>0</v>
      </c>
      <c r="H267" s="403">
        <v>6125045.1699999999</v>
      </c>
      <c r="I267" s="402" t="s">
        <v>1485</v>
      </c>
      <c r="J267" s="402" t="s">
        <v>1011</v>
      </c>
      <c r="K267" s="402" t="s">
        <v>1511</v>
      </c>
      <c r="L267" s="402" t="s">
        <v>1512</v>
      </c>
      <c r="N267" s="91" cm="1">
        <f t="array" ref="N267">IF(D267="USD",1,_xll.BDH("USD"&amp;D267&amp;" CURNCY","PX_LAST",20240618))</f>
        <v>10.5794</v>
      </c>
      <c r="O267" s="89">
        <f t="shared" si="6"/>
        <v>578959.59789780143</v>
      </c>
    </row>
    <row r="268" spans="3:15" ht="15" thickBot="1" x14ac:dyDescent="0.4">
      <c r="C268" s="401" t="s">
        <v>1510</v>
      </c>
      <c r="D268" s="402" t="s">
        <v>486</v>
      </c>
      <c r="E268" s="403">
        <v>453435.11</v>
      </c>
      <c r="F268" s="403">
        <v>453435.11</v>
      </c>
      <c r="G268" s="404">
        <v>0</v>
      </c>
      <c r="H268" s="403">
        <v>453435.11</v>
      </c>
      <c r="I268" s="402" t="s">
        <v>1485</v>
      </c>
      <c r="J268" s="402" t="s">
        <v>1011</v>
      </c>
      <c r="K268" s="402" t="s">
        <v>1511</v>
      </c>
      <c r="L268" s="402" t="s">
        <v>1512</v>
      </c>
      <c r="N268" s="91" cm="1">
        <f t="array" ref="N268">IF(D268="USD",1,_xll.BDH("USD"&amp;D268&amp;" CURNCY","PX_LAST",20240618))</f>
        <v>1.6275999999999999</v>
      </c>
      <c r="O268" s="89">
        <f t="shared" si="6"/>
        <v>278591.24477758666</v>
      </c>
    </row>
    <row r="269" spans="3:15" ht="15" thickBot="1" x14ac:dyDescent="0.4">
      <c r="C269" s="401" t="s">
        <v>1510</v>
      </c>
      <c r="D269" s="402" t="s">
        <v>1496</v>
      </c>
      <c r="E269" s="403">
        <v>94464.95</v>
      </c>
      <c r="F269" s="403">
        <v>94464.95</v>
      </c>
      <c r="G269" s="404">
        <v>0</v>
      </c>
      <c r="H269" s="403">
        <v>94464.95</v>
      </c>
      <c r="I269" s="402" t="s">
        <v>1485</v>
      </c>
      <c r="J269" s="402" t="s">
        <v>1011</v>
      </c>
      <c r="K269" s="402" t="s">
        <v>1511</v>
      </c>
      <c r="L269" s="402" t="s">
        <v>1512</v>
      </c>
      <c r="N269" s="91" cm="1">
        <f t="array" ref="N269">IF(D269="USD",1,_xll.BDH("USD"&amp;D269&amp;" CURNCY","PX_LAST",20240618))</f>
        <v>3.8096000000000001</v>
      </c>
      <c r="O269" s="89">
        <f t="shared" si="6"/>
        <v>24796.55344393112</v>
      </c>
    </row>
    <row r="270" spans="3:15" ht="15" thickBot="1" x14ac:dyDescent="0.4">
      <c r="C270" s="401" t="s">
        <v>1510</v>
      </c>
      <c r="D270" s="402" t="s">
        <v>1497</v>
      </c>
      <c r="E270" s="403">
        <v>107302.83</v>
      </c>
      <c r="F270" s="403">
        <v>107302.83</v>
      </c>
      <c r="G270" s="404">
        <v>0</v>
      </c>
      <c r="H270" s="403">
        <v>107302.83</v>
      </c>
      <c r="I270" s="402" t="s">
        <v>1485</v>
      </c>
      <c r="J270" s="402" t="s">
        <v>1011</v>
      </c>
      <c r="K270" s="402" t="s">
        <v>1511</v>
      </c>
      <c r="L270" s="402" t="s">
        <v>1512</v>
      </c>
      <c r="N270" s="91" cm="1">
        <f t="array" ref="N270">IF(D270="USD",1,_xll.BDH("USD"&amp;D270&amp;" CURNCY","PX_LAST",20240618))</f>
        <v>4.0381999999999998</v>
      </c>
      <c r="O270" s="89">
        <f t="shared" si="6"/>
        <v>26571.945421227283</v>
      </c>
    </row>
    <row r="271" spans="3:15" ht="15" thickBot="1" x14ac:dyDescent="0.4">
      <c r="C271" s="401" t="s">
        <v>1510</v>
      </c>
      <c r="D271" s="402" t="s">
        <v>1498</v>
      </c>
      <c r="E271" s="403">
        <v>191360400.56999999</v>
      </c>
      <c r="F271" s="403">
        <v>191360400.56999999</v>
      </c>
      <c r="G271" s="404">
        <v>0</v>
      </c>
      <c r="H271" s="403">
        <v>191360400.56999999</v>
      </c>
      <c r="I271" s="402" t="s">
        <v>1485</v>
      </c>
      <c r="J271" s="402" t="s">
        <v>1011</v>
      </c>
      <c r="K271" s="402" t="s">
        <v>1511</v>
      </c>
      <c r="L271" s="402" t="s">
        <v>1512</v>
      </c>
      <c r="N271" s="91">
        <v>90</v>
      </c>
      <c r="O271" s="89">
        <f t="shared" si="6"/>
        <v>2126226.673</v>
      </c>
    </row>
    <row r="272" spans="3:15" ht="15" thickBot="1" x14ac:dyDescent="0.4">
      <c r="C272" s="401" t="s">
        <v>1510</v>
      </c>
      <c r="D272" s="402" t="s">
        <v>487</v>
      </c>
      <c r="E272" s="403">
        <v>2792968.11</v>
      </c>
      <c r="F272" s="403">
        <v>2792968.11</v>
      </c>
      <c r="G272" s="404">
        <v>0</v>
      </c>
      <c r="H272" s="403">
        <v>2792968.11</v>
      </c>
      <c r="I272" s="402" t="s">
        <v>1485</v>
      </c>
      <c r="J272" s="402" t="s">
        <v>1011</v>
      </c>
      <c r="K272" s="402" t="s">
        <v>1511</v>
      </c>
      <c r="L272" s="402" t="s">
        <v>1512</v>
      </c>
      <c r="N272" s="91" cm="1">
        <f t="array" ref="N272">IF(D272="USD",1,_xll.BDH("USD"&amp;D272&amp;" CURNCY","PX_LAST",20240618))</f>
        <v>10.4389</v>
      </c>
      <c r="O272" s="89">
        <f t="shared" si="6"/>
        <v>267553.87157650711</v>
      </c>
    </row>
    <row r="273" spans="3:17" ht="15" thickBot="1" x14ac:dyDescent="0.4">
      <c r="C273" s="401" t="s">
        <v>1510</v>
      </c>
      <c r="D273" s="402" t="s">
        <v>1513</v>
      </c>
      <c r="E273" s="404">
        <v>926.45</v>
      </c>
      <c r="F273" s="404">
        <v>926.45</v>
      </c>
      <c r="G273" s="404">
        <v>0</v>
      </c>
      <c r="H273" s="404">
        <v>926.45</v>
      </c>
      <c r="I273" s="402" t="s">
        <v>1485</v>
      </c>
      <c r="J273" s="402" t="s">
        <v>1011</v>
      </c>
      <c r="K273" s="402" t="s">
        <v>1511</v>
      </c>
      <c r="L273" s="402" t="s">
        <v>1512</v>
      </c>
      <c r="N273" s="91" cm="1">
        <f t="array" ref="N273">IF(D273="USD",1,_xll.BDH("USD"&amp;D273&amp;" CURNCY","PX_LAST",20240618))</f>
        <v>1.3509</v>
      </c>
      <c r="O273" s="89">
        <f t="shared" si="6"/>
        <v>685.8020578873344</v>
      </c>
    </row>
    <row r="274" spans="3:17" ht="15" thickBot="1" x14ac:dyDescent="0.4">
      <c r="C274" s="401" t="s">
        <v>1510</v>
      </c>
      <c r="D274" s="402" t="s">
        <v>1499</v>
      </c>
      <c r="E274" s="404">
        <v>5</v>
      </c>
      <c r="F274" s="404">
        <v>5</v>
      </c>
      <c r="G274" s="404">
        <v>0</v>
      </c>
      <c r="H274" s="404">
        <v>5</v>
      </c>
      <c r="I274" s="402" t="s">
        <v>1485</v>
      </c>
      <c r="J274" s="402" t="s">
        <v>1011</v>
      </c>
      <c r="K274" s="402" t="s">
        <v>1511</v>
      </c>
      <c r="L274" s="402" t="s">
        <v>1512</v>
      </c>
      <c r="N274" s="91" cm="1">
        <f t="array" ref="N274">IF(D274="USD",1,_xll.BDH("USD"&amp;D274&amp;" CURNCY","PX_LAST",20240618))</f>
        <v>36.83</v>
      </c>
      <c r="O274" s="89">
        <f t="shared" si="6"/>
        <v>0.13575889220743959</v>
      </c>
    </row>
    <row r="275" spans="3:17" ht="15" thickBot="1" x14ac:dyDescent="0.4">
      <c r="C275" s="401" t="s">
        <v>1510</v>
      </c>
      <c r="D275" s="402" t="s">
        <v>263</v>
      </c>
      <c r="E275" s="403">
        <v>413931.35</v>
      </c>
      <c r="F275" s="403">
        <v>413931.35</v>
      </c>
      <c r="G275" s="404">
        <v>0</v>
      </c>
      <c r="H275" s="403">
        <v>413931.35</v>
      </c>
      <c r="I275" s="402" t="s">
        <v>1485</v>
      </c>
      <c r="J275" s="402" t="s">
        <v>1011</v>
      </c>
      <c r="K275" s="402" t="s">
        <v>1511</v>
      </c>
      <c r="L275" s="402" t="s">
        <v>1512</v>
      </c>
      <c r="N275" s="91" cm="1">
        <f t="array" ref="N275">IF(D275="USD",1,_xll.BDH("USD"&amp;D275&amp;" CURNCY","PX_LAST",20240618))</f>
        <v>1</v>
      </c>
      <c r="O275" s="89">
        <f t="shared" si="6"/>
        <v>413931.35</v>
      </c>
    </row>
    <row r="276" spans="3:17" ht="15" thickBot="1" x14ac:dyDescent="0.4">
      <c r="C276" s="401" t="s">
        <v>1510</v>
      </c>
      <c r="D276" s="402" t="s">
        <v>1500</v>
      </c>
      <c r="E276" s="403">
        <v>394061.48</v>
      </c>
      <c r="F276" s="403">
        <v>394061.48</v>
      </c>
      <c r="G276" s="404">
        <v>0</v>
      </c>
      <c r="H276" s="403">
        <v>394061.48</v>
      </c>
      <c r="I276" s="402" t="s">
        <v>1485</v>
      </c>
      <c r="J276" s="402" t="s">
        <v>1011</v>
      </c>
      <c r="K276" s="402" t="s">
        <v>1511</v>
      </c>
      <c r="L276" s="402" t="s">
        <v>1512</v>
      </c>
      <c r="N276" s="91" cm="1">
        <f t="array" ref="N276">IF(D276="USD",1,_xll.BDH("USD"&amp;D276&amp;" CURNCY","PX_LAST",20240618))</f>
        <v>18.041399999999999</v>
      </c>
      <c r="O276" s="89">
        <f t="shared" si="6"/>
        <v>21842.067688760297</v>
      </c>
    </row>
    <row r="277" spans="3:17" ht="15" thickBot="1" x14ac:dyDescent="0.4">
      <c r="C277" s="401" t="s">
        <v>1514</v>
      </c>
      <c r="D277" s="402" t="s">
        <v>482</v>
      </c>
      <c r="E277" s="403">
        <v>8072.97</v>
      </c>
      <c r="F277" s="403">
        <v>8072.97</v>
      </c>
      <c r="G277" s="404">
        <v>0</v>
      </c>
      <c r="H277" s="403">
        <v>8072.97</v>
      </c>
      <c r="I277" s="402" t="s">
        <v>1485</v>
      </c>
      <c r="J277" s="402" t="s">
        <v>1039</v>
      </c>
      <c r="K277" s="402" t="s">
        <v>1515</v>
      </c>
      <c r="L277" s="402" t="s">
        <v>1516</v>
      </c>
    </row>
    <row r="278" spans="3:17" ht="15" thickBot="1" x14ac:dyDescent="0.4">
      <c r="C278" s="401" t="s">
        <v>1514</v>
      </c>
      <c r="D278" s="402" t="s">
        <v>483</v>
      </c>
      <c r="E278" s="404">
        <v>58.6</v>
      </c>
      <c r="F278" s="404">
        <v>58.6</v>
      </c>
      <c r="G278" s="404">
        <v>0</v>
      </c>
      <c r="H278" s="404">
        <v>58.6</v>
      </c>
      <c r="I278" s="402" t="s">
        <v>1485</v>
      </c>
      <c r="J278" s="402" t="s">
        <v>1039</v>
      </c>
      <c r="K278" s="402" t="s">
        <v>1515</v>
      </c>
      <c r="L278" s="402" t="s">
        <v>1516</v>
      </c>
    </row>
    <row r="279" spans="3:17" ht="15" thickBot="1" x14ac:dyDescent="0.4">
      <c r="C279" s="401" t="s">
        <v>1514</v>
      </c>
      <c r="D279" s="402" t="s">
        <v>481</v>
      </c>
      <c r="E279" s="403">
        <v>16774.22</v>
      </c>
      <c r="F279" s="403">
        <v>16774.22</v>
      </c>
      <c r="G279" s="404">
        <v>0</v>
      </c>
      <c r="H279" s="403">
        <v>16774.22</v>
      </c>
      <c r="I279" s="402" t="s">
        <v>1485</v>
      </c>
      <c r="J279" s="402" t="s">
        <v>1039</v>
      </c>
      <c r="K279" s="402" t="s">
        <v>1515</v>
      </c>
      <c r="L279" s="402" t="s">
        <v>1516</v>
      </c>
    </row>
    <row r="280" spans="3:17" ht="15" thickBot="1" x14ac:dyDescent="0.4">
      <c r="C280" s="401" t="s">
        <v>1514</v>
      </c>
      <c r="D280" s="402" t="s">
        <v>256</v>
      </c>
      <c r="E280" s="403">
        <v>327977.01</v>
      </c>
      <c r="F280" s="403">
        <v>327977.01</v>
      </c>
      <c r="G280" s="404">
        <v>0</v>
      </c>
      <c r="H280" s="403">
        <v>327977.01</v>
      </c>
      <c r="I280" s="402" t="s">
        <v>1485</v>
      </c>
      <c r="J280" s="402" t="s">
        <v>1039</v>
      </c>
      <c r="K280" s="402" t="s">
        <v>1515</v>
      </c>
      <c r="L280" s="402" t="s">
        <v>1516</v>
      </c>
    </row>
    <row r="281" spans="3:17" ht="15" thickBot="1" x14ac:dyDescent="0.4">
      <c r="C281" s="401" t="s">
        <v>1514</v>
      </c>
      <c r="D281" s="402" t="s">
        <v>488</v>
      </c>
      <c r="E281" s="403">
        <v>53116.21</v>
      </c>
      <c r="F281" s="403">
        <v>53116.21</v>
      </c>
      <c r="G281" s="404">
        <v>0</v>
      </c>
      <c r="H281" s="403">
        <v>53116.21</v>
      </c>
      <c r="I281" s="402" t="s">
        <v>1485</v>
      </c>
      <c r="J281" s="402" t="s">
        <v>1039</v>
      </c>
      <c r="K281" s="402" t="s">
        <v>1515</v>
      </c>
      <c r="L281" s="402" t="s">
        <v>1516</v>
      </c>
    </row>
    <row r="282" spans="3:17" ht="15" thickBot="1" x14ac:dyDescent="0.4">
      <c r="C282" s="401" t="s">
        <v>1514</v>
      </c>
      <c r="D282" s="402" t="s">
        <v>487</v>
      </c>
      <c r="E282" s="404">
        <v>45.28</v>
      </c>
      <c r="F282" s="404">
        <v>45.28</v>
      </c>
      <c r="G282" s="404">
        <v>0</v>
      </c>
      <c r="H282" s="404">
        <v>45.28</v>
      </c>
      <c r="I282" s="402" t="s">
        <v>1485</v>
      </c>
      <c r="J282" s="402" t="s">
        <v>1039</v>
      </c>
      <c r="K282" s="402" t="s">
        <v>1515</v>
      </c>
      <c r="L282" s="402" t="s">
        <v>1516</v>
      </c>
    </row>
    <row r="283" spans="3:17" ht="15" thickBot="1" x14ac:dyDescent="0.4">
      <c r="C283" s="401" t="s">
        <v>1514</v>
      </c>
      <c r="D283" s="402" t="s">
        <v>263</v>
      </c>
      <c r="E283" s="403">
        <v>26361.27</v>
      </c>
      <c r="F283" s="403">
        <v>26361.27</v>
      </c>
      <c r="G283" s="404">
        <v>0</v>
      </c>
      <c r="H283" s="403">
        <v>26361.27</v>
      </c>
      <c r="I283" s="402" t="s">
        <v>1485</v>
      </c>
      <c r="J283" s="402" t="s">
        <v>1039</v>
      </c>
      <c r="K283" s="402" t="s">
        <v>1515</v>
      </c>
      <c r="L283" s="402" t="s">
        <v>1516</v>
      </c>
    </row>
    <row r="285" spans="3:17" x14ac:dyDescent="0.35">
      <c r="O285" s="175">
        <f>SUM(O253:O276)</f>
        <v>14317216.730328687</v>
      </c>
      <c r="P285">
        <v>178.5</v>
      </c>
      <c r="Q285" s="107">
        <f>O285/(P285*10000)</f>
        <v>8.0208497088676118</v>
      </c>
    </row>
  </sheetData>
  <autoFilter ref="C2:S85" xr:uid="{77CA52D9-42AD-4C67-A7F1-1A7E33788D84}">
    <filterColumn colId="0">
      <filters>
        <filter val="L-STRAB_AGI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4F138-3581-4AE4-8F32-CAD9136FA64C}">
  <dimension ref="A1:E27"/>
  <sheetViews>
    <sheetView zoomScale="90" zoomScaleNormal="90" workbookViewId="0">
      <selection activeCell="D28" sqref="D28"/>
    </sheetView>
  </sheetViews>
  <sheetFormatPr defaultRowHeight="14.5" x14ac:dyDescent="0.35"/>
  <cols>
    <col min="1" max="1" width="35.54296875" customWidth="1"/>
    <col min="2" max="2" width="9.26953125" customWidth="1"/>
    <col min="3" max="3" width="15.90625" customWidth="1"/>
    <col min="4" max="4" width="17.7265625" customWidth="1"/>
    <col min="5" max="5" width="15.08984375" customWidth="1"/>
  </cols>
  <sheetData>
    <row r="1" spans="1:5" ht="20.5" customHeight="1" thickBot="1" x14ac:dyDescent="0.4">
      <c r="A1" s="223" t="s">
        <v>502</v>
      </c>
      <c r="B1" s="224" t="s">
        <v>503</v>
      </c>
      <c r="C1" s="224" t="s">
        <v>504</v>
      </c>
      <c r="D1" s="224" t="s">
        <v>505</v>
      </c>
      <c r="E1" s="225" t="s">
        <v>506</v>
      </c>
    </row>
    <row r="2" spans="1:5" ht="29.5" customHeight="1" thickBot="1" x14ac:dyDescent="0.4">
      <c r="A2" s="215" t="s">
        <v>511</v>
      </c>
      <c r="B2" s="216" t="s">
        <v>558</v>
      </c>
      <c r="C2" s="216" t="s">
        <v>509</v>
      </c>
      <c r="D2" s="216" t="s">
        <v>512</v>
      </c>
      <c r="E2" s="217" t="s">
        <v>513</v>
      </c>
    </row>
    <row r="3" spans="1:5" ht="24" customHeight="1" thickBot="1" x14ac:dyDescent="0.4">
      <c r="A3" s="226" t="s">
        <v>514</v>
      </c>
      <c r="B3" s="227" t="s">
        <v>558</v>
      </c>
      <c r="C3" s="227" t="s">
        <v>515</v>
      </c>
      <c r="D3" s="227" t="s">
        <v>516</v>
      </c>
      <c r="E3" s="228" t="s">
        <v>517</v>
      </c>
    </row>
    <row r="4" spans="1:5" ht="29.5" customHeight="1" thickBot="1" x14ac:dyDescent="0.4">
      <c r="A4" s="218" t="s">
        <v>518</v>
      </c>
      <c r="B4" s="214" t="s">
        <v>558</v>
      </c>
      <c r="C4" s="214" t="s">
        <v>515</v>
      </c>
      <c r="D4" s="214" t="s">
        <v>519</v>
      </c>
      <c r="E4" s="219" t="s">
        <v>508</v>
      </c>
    </row>
    <row r="5" spans="1:5" ht="29.5" customHeight="1" thickBot="1" x14ac:dyDescent="0.4">
      <c r="A5" s="218" t="s">
        <v>520</v>
      </c>
      <c r="B5" s="214" t="s">
        <v>558</v>
      </c>
      <c r="C5" s="214" t="s">
        <v>521</v>
      </c>
      <c r="D5" s="214" t="s">
        <v>522</v>
      </c>
      <c r="E5" s="219" t="s">
        <v>523</v>
      </c>
    </row>
    <row r="6" spans="1:5" ht="29.5" customHeight="1" thickBot="1" x14ac:dyDescent="0.4">
      <c r="A6" s="220" t="s">
        <v>524</v>
      </c>
      <c r="B6" s="221" t="s">
        <v>558</v>
      </c>
      <c r="C6" s="221" t="s">
        <v>525</v>
      </c>
      <c r="D6" s="221" t="s">
        <v>526</v>
      </c>
      <c r="E6" s="222" t="s">
        <v>527</v>
      </c>
    </row>
    <row r="7" spans="1:5" ht="29.5" customHeight="1" thickBot="1" x14ac:dyDescent="0.4">
      <c r="A7" s="229" t="s">
        <v>528</v>
      </c>
      <c r="B7" s="230" t="s">
        <v>559</v>
      </c>
      <c r="C7" s="230" t="s">
        <v>529</v>
      </c>
      <c r="D7" s="230" t="s">
        <v>530</v>
      </c>
      <c r="E7" s="231" t="s">
        <v>523</v>
      </c>
    </row>
    <row r="8" spans="1:5" ht="29.5" customHeight="1" thickBot="1" x14ac:dyDescent="0.4">
      <c r="A8" s="232" t="s">
        <v>531</v>
      </c>
      <c r="B8" s="233" t="s">
        <v>559</v>
      </c>
      <c r="C8" s="233" t="s">
        <v>532</v>
      </c>
      <c r="D8" s="233" t="s">
        <v>533</v>
      </c>
      <c r="E8" s="234" t="s">
        <v>534</v>
      </c>
    </row>
    <row r="9" spans="1:5" ht="29.5" customHeight="1" thickBot="1" x14ac:dyDescent="0.4">
      <c r="A9" s="232" t="s">
        <v>535</v>
      </c>
      <c r="B9" s="233" t="s">
        <v>559</v>
      </c>
      <c r="C9" s="233" t="s">
        <v>509</v>
      </c>
      <c r="D9" s="233" t="s">
        <v>510</v>
      </c>
      <c r="E9" s="234" t="s">
        <v>536</v>
      </c>
    </row>
    <row r="10" spans="1:5" ht="29.5" customHeight="1" thickBot="1" x14ac:dyDescent="0.4">
      <c r="A10" s="232" t="s">
        <v>537</v>
      </c>
      <c r="B10" s="233" t="s">
        <v>559</v>
      </c>
      <c r="C10" s="233" t="s">
        <v>521</v>
      </c>
      <c r="D10" s="233" t="s">
        <v>538</v>
      </c>
      <c r="E10" s="234" t="s">
        <v>539</v>
      </c>
    </row>
    <row r="11" spans="1:5" ht="29.5" customHeight="1" thickBot="1" x14ac:dyDescent="0.4">
      <c r="A11" s="235" t="s">
        <v>540</v>
      </c>
      <c r="B11" s="236" t="s">
        <v>559</v>
      </c>
      <c r="C11" s="236" t="s">
        <v>507</v>
      </c>
      <c r="D11" s="236" t="s">
        <v>541</v>
      </c>
      <c r="E11" s="237" t="s">
        <v>542</v>
      </c>
    </row>
    <row r="12" spans="1:5" ht="29.5" customHeight="1" thickBot="1" x14ac:dyDescent="0.4">
      <c r="A12" s="218" t="s">
        <v>543</v>
      </c>
      <c r="B12" s="214" t="s">
        <v>560</v>
      </c>
      <c r="C12" s="214" t="s">
        <v>544</v>
      </c>
      <c r="D12" s="214" t="s">
        <v>545</v>
      </c>
      <c r="E12" s="219" t="s">
        <v>546</v>
      </c>
    </row>
    <row r="13" spans="1:5" ht="29.5" customHeight="1" thickBot="1" x14ac:dyDescent="0.4">
      <c r="A13" s="218" t="s">
        <v>547</v>
      </c>
      <c r="B13" s="214" t="s">
        <v>560</v>
      </c>
      <c r="C13" s="214" t="s">
        <v>548</v>
      </c>
      <c r="D13" s="214" t="s">
        <v>549</v>
      </c>
      <c r="E13" s="219" t="s">
        <v>550</v>
      </c>
    </row>
    <row r="14" spans="1:5" ht="29.5" customHeight="1" thickBot="1" x14ac:dyDescent="0.4">
      <c r="A14" s="226" t="s">
        <v>551</v>
      </c>
      <c r="B14" s="227" t="s">
        <v>560</v>
      </c>
      <c r="C14" s="227" t="s">
        <v>515</v>
      </c>
      <c r="D14" s="227" t="s">
        <v>552</v>
      </c>
      <c r="E14" s="228" t="s">
        <v>550</v>
      </c>
    </row>
    <row r="15" spans="1:5" ht="29.5" customHeight="1" thickBot="1" x14ac:dyDescent="0.4">
      <c r="A15" s="220" t="s">
        <v>553</v>
      </c>
      <c r="B15" s="221" t="s">
        <v>560</v>
      </c>
      <c r="C15" s="221" t="s">
        <v>554</v>
      </c>
      <c r="D15" s="221" t="s">
        <v>533</v>
      </c>
      <c r="E15" s="222" t="s">
        <v>534</v>
      </c>
    </row>
    <row r="16" spans="1:5" ht="29.5" customHeight="1" thickBot="1" x14ac:dyDescent="0.4">
      <c r="A16" s="229" t="s">
        <v>555</v>
      </c>
      <c r="B16" s="230" t="s">
        <v>561</v>
      </c>
      <c r="C16" s="230" t="s">
        <v>556</v>
      </c>
      <c r="D16" s="230" t="s">
        <v>549</v>
      </c>
      <c r="E16" s="231" t="s">
        <v>517</v>
      </c>
    </row>
    <row r="17" spans="1:5" ht="29.5" customHeight="1" thickBot="1" x14ac:dyDescent="0.4">
      <c r="A17" s="238" t="s">
        <v>524</v>
      </c>
      <c r="B17" s="239" t="s">
        <v>561</v>
      </c>
      <c r="C17" s="239" t="s">
        <v>521</v>
      </c>
      <c r="D17" s="239" t="s">
        <v>526</v>
      </c>
      <c r="E17" s="240" t="s">
        <v>557</v>
      </c>
    </row>
    <row r="26" spans="1:5" x14ac:dyDescent="0.35">
      <c r="D26">
        <f>2^10</f>
        <v>1024</v>
      </c>
    </row>
    <row r="27" spans="1:5" x14ac:dyDescent="0.35">
      <c r="D27">
        <f>2^8</f>
        <v>256</v>
      </c>
    </row>
  </sheetData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UKTi</vt:lpstr>
      <vt:lpstr>Linker_ZHist</vt:lpstr>
      <vt:lpstr>Nominal_ZHist</vt:lpstr>
      <vt:lpstr>Rel_ZHist</vt:lpstr>
      <vt:lpstr>AIM-Data</vt:lpstr>
      <vt:lpstr>StratCombined</vt:lpstr>
      <vt:lpstr>AIM-YC59</vt:lpstr>
      <vt:lpstr>AIM-LSTRAB</vt:lpstr>
      <vt:lpstr>AIM-Linker</vt:lpstr>
      <vt:lpstr>AIM-YC58</vt:lpstr>
      <vt:lpstr>AIM-UKGOV</vt:lpstr>
      <vt:lpstr>AIM-FIM01</vt:lpstr>
      <vt:lpstr>AIM-FIML</vt:lpstr>
      <vt:lpstr>FIMCombined</vt:lpstr>
      <vt:lpstr>Sheet1</vt:lpstr>
      <vt:lpstr>barcelona</vt:lpstr>
      <vt:lpstr>Sheet2</vt:lpstr>
      <vt:lpstr>fx_kill_off</vt:lpstr>
      <vt:lpstr>fca</vt:lpstr>
      <vt:lpstr>strat_rebal_deb_24</vt:lpstr>
      <vt:lpstr>saron calc</vt:lpstr>
      <vt:lpstr>Sheet3</vt:lpstr>
      <vt:lpstr>summer clubs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Seeneevassen, Ravin (AllianzGI)</cp:lastModifiedBy>
  <cp:lastPrinted>2024-04-17T15:14:24Z</cp:lastPrinted>
  <dcterms:created xsi:type="dcterms:W3CDTF">2013-04-03T15:49:21Z</dcterms:created>
  <dcterms:modified xsi:type="dcterms:W3CDTF">2024-07-12T07:22:18Z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1d2ef4-471a-450b-b804-da016b8121de_Enabled">
    <vt:lpwstr>true</vt:lpwstr>
  </property>
  <property fmtid="{D5CDD505-2E9C-101B-9397-08002B2CF9AE}" pid="3" name="MSIP_Label_511d2ef4-471a-450b-b804-da016b8121de_SetDate">
    <vt:lpwstr>2024-01-10T09:36:05Z</vt:lpwstr>
  </property>
  <property fmtid="{D5CDD505-2E9C-101B-9397-08002B2CF9AE}" pid="4" name="MSIP_Label_511d2ef4-471a-450b-b804-da016b8121de_Method">
    <vt:lpwstr>Standard</vt:lpwstr>
  </property>
  <property fmtid="{D5CDD505-2E9C-101B-9397-08002B2CF9AE}" pid="5" name="MSIP_Label_511d2ef4-471a-450b-b804-da016b8121de_Name">
    <vt:lpwstr>511d2ef4-471a-450b-b804-da016b8121de</vt:lpwstr>
  </property>
  <property fmtid="{D5CDD505-2E9C-101B-9397-08002B2CF9AE}" pid="6" name="MSIP_Label_511d2ef4-471a-450b-b804-da016b8121de_SiteId">
    <vt:lpwstr>a1eacbd5-fb0e-46f1-81e3-4965ea8e45bb</vt:lpwstr>
  </property>
  <property fmtid="{D5CDD505-2E9C-101B-9397-08002B2CF9AE}" pid="7" name="MSIP_Label_511d2ef4-471a-450b-b804-da016b8121de_ActionId">
    <vt:lpwstr>622c4462-c023-4545-add7-b93c7d2a1469</vt:lpwstr>
  </property>
  <property fmtid="{D5CDD505-2E9C-101B-9397-08002B2CF9AE}" pid="8" name="MSIP_Label_511d2ef4-471a-450b-b804-da016b8121de_ContentBits">
    <vt:lpwstr>2</vt:lpwstr>
  </property>
</Properties>
</file>